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.xml" ContentType="application/vnd.openxmlformats-officedocument.drawing+xml"/>
  <Override PartName="/xl/charts/chart27.xml" ContentType="application/vnd.openxmlformats-officedocument.drawingml.chart+xml"/>
  <Override PartName="/xl/drawings/drawing3.xml" ContentType="application/vnd.openxmlformats-officedocument.drawing+xml"/>
  <Override PartName="/xl/charts/chart28.xml" ContentType="application/vnd.openxmlformats-officedocument.drawingml.chart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readOnlyRecommended="1"/>
  <workbookPr codeName="ThisWorkbook"/>
  <bookViews>
    <workbookView xWindow="-15" yWindow="-15" windowWidth="23880" windowHeight="14475" tabRatio="905" activeTab="5"/>
  </bookViews>
  <sheets>
    <sheet name="Resubmission ---&gt;" sheetId="100" r:id="rId1"/>
    <sheet name="Plan Lvl" sheetId="23" r:id="rId2"/>
    <sheet name="Program Lvl" sheetId="16" r:id="rId3"/>
    <sheet name="Division Lvl" sheetId="73" r:id="rId4"/>
    <sheet name="Non System" sheetId="110" r:id="rId5"/>
    <sheet name="RIN Cat Summary" sheetId="95" r:id="rId6"/>
    <sheet name="RAB Cat Summary" sheetId="96" r:id="rId7"/>
    <sheet name="RAB Cat Summary ($Nom)" sheetId="97" r:id="rId8"/>
    <sheet name="RAB Cat Lookup" sheetId="98" r:id="rId9"/>
    <sheet name="Not Used---&gt;" sheetId="99" state="hidden" r:id="rId10"/>
    <sheet name="Config" sheetId="27" state="hidden" r:id="rId11"/>
    <sheet name="Version Control" sheetId="88" state="hidden" r:id="rId12"/>
    <sheet name="Doc - Charts" sheetId="68" state="hidden" r:id="rId13"/>
    <sheet name="Doc - Prog" sheetId="87" state="hidden" r:id="rId14"/>
    <sheet name="Doc - CASH" sheetId="85" state="hidden" r:id="rId15"/>
    <sheet name="SRP Prog Comp" sheetId="91" state="hidden" r:id="rId16"/>
    <sheet name="CASH" sheetId="80" state="hidden" r:id="rId17"/>
    <sheet name="SRP Comp" sheetId="90" state="hidden" r:id="rId18"/>
    <sheet name="SRP" sheetId="89" state="hidden" r:id="rId19"/>
    <sheet name="Totals" sheetId="92" state="hidden" r:id="rId20"/>
    <sheet name="PIP 19.1" sheetId="93" state="hidden" r:id="rId21"/>
    <sheet name="Comp" sheetId="94" state="hidden" r:id="rId22"/>
    <sheet name="Excl. Escalators ---&gt;" sheetId="101" r:id="rId23"/>
    <sheet name="Escalators" sheetId="102" r:id="rId24"/>
    <sheet name="Plan Lvl (excl. Esc)" sheetId="103" r:id="rId25"/>
    <sheet name="Program Lvl (excl. Esc)" sheetId="104" r:id="rId26"/>
    <sheet name="Division Lvl (excl. Esc)" sheetId="105" r:id="rId27"/>
    <sheet name="RIN Cat Summary (excl. Esc)" sheetId="106" r:id="rId28"/>
    <sheet name="RAB Cat Summary (excl. Esc)" sheetId="107" r:id="rId29"/>
    <sheet name="RAB Cat Summary ($N)(excl. Esc)" sheetId="108" r:id="rId30"/>
    <sheet name="Impact of Escalator" sheetId="109" r:id="rId31"/>
  </sheets>
  <definedNames>
    <definedName name="_xlnm._FilterDatabase" localSheetId="3" hidden="1">'Division Lvl'!$A$1:$AM$420</definedName>
    <definedName name="_xlnm._FilterDatabase" localSheetId="2" hidden="1">'Program Lvl'!$A$1:$Y$182</definedName>
    <definedName name="_xlnm._FilterDatabase" localSheetId="18" hidden="1">SRP!$A$1:$Q$1</definedName>
    <definedName name="_xlnm.Print_Area" localSheetId="1">'Plan Lvl'!$A$1:$X$29</definedName>
    <definedName name="_xlnm.Print_Titles" localSheetId="14">'Doc - CASH'!$1:$1</definedName>
    <definedName name="_xlnm.Print_Titles" localSheetId="13">'Doc - Prog'!$1:$1</definedName>
    <definedName name="_xlnm.Print_Titles" localSheetId="2">'Program Lvl'!$1:$1</definedName>
  </definedNames>
  <calcPr calcId="145621"/>
  <customWorkbookViews>
    <customWorkbookView name="Show All" guid="{F825F3C4-2C1B-4430-9FB5-E00CF4CE7953}" maximized="1" windowWidth="1600" windowHeight="975" tabRatio="783" activeSheetId="59"/>
    <customWorkbookView name="Show Less" guid="{EA50F573-595E-4091-ADB0-1AFF7D56C6BE}" maximized="1" windowWidth="1600" windowHeight="975" tabRatio="783" activeSheetId="23"/>
  </customWorkbookViews>
  <pivotCaches>
    <pivotCache cacheId="0" r:id="rId32"/>
    <pivotCache cacheId="1" r:id="rId33"/>
  </pivotCaches>
</workbook>
</file>

<file path=xl/calcChain.xml><?xml version="1.0" encoding="utf-8"?>
<calcChain xmlns="http://schemas.openxmlformats.org/spreadsheetml/2006/main">
  <c r="E52" i="95" l="1"/>
  <c r="F52" i="95"/>
  <c r="G52" i="95"/>
  <c r="H52" i="95"/>
  <c r="I52" i="95"/>
  <c r="O52" i="95"/>
  <c r="G50" i="97"/>
  <c r="H50" i="97"/>
  <c r="I50" i="97"/>
  <c r="H21" i="110"/>
  <c r="H41" i="97"/>
  <c r="G51" i="97"/>
  <c r="H51" i="97"/>
  <c r="I51" i="97"/>
  <c r="G53" i="97"/>
  <c r="H53" i="97"/>
  <c r="I53" i="97"/>
  <c r="G55" i="97"/>
  <c r="H55" i="97"/>
  <c r="I55" i="97"/>
  <c r="E54" i="97"/>
  <c r="E55" i="97"/>
  <c r="E53" i="97"/>
  <c r="E52" i="97"/>
  <c r="E51" i="97"/>
  <c r="E50" i="97"/>
  <c r="D112" i="96"/>
  <c r="D113" i="96"/>
  <c r="D114" i="96"/>
  <c r="D115" i="96"/>
  <c r="D116" i="96"/>
  <c r="D117" i="96"/>
  <c r="D118" i="96"/>
  <c r="D120" i="96"/>
  <c r="D121" i="96"/>
  <c r="F111" i="96"/>
  <c r="F112" i="96"/>
  <c r="F113" i="96"/>
  <c r="F114" i="96"/>
  <c r="F115" i="96"/>
  <c r="F116" i="96"/>
  <c r="F117" i="96"/>
  <c r="F118" i="96"/>
  <c r="F15" i="96" s="1"/>
  <c r="F120" i="96"/>
  <c r="F121" i="96"/>
  <c r="G111" i="96"/>
  <c r="G122" i="96" s="1"/>
  <c r="G123" i="96" s="1"/>
  <c r="G112" i="96"/>
  <c r="G113" i="96"/>
  <c r="G10" i="96" s="1"/>
  <c r="G114" i="96"/>
  <c r="G115" i="96"/>
  <c r="G116" i="96"/>
  <c r="G117" i="96"/>
  <c r="G118" i="96"/>
  <c r="G120" i="96"/>
  <c r="K120" i="96" s="1"/>
  <c r="G121" i="96"/>
  <c r="H111" i="96"/>
  <c r="H112" i="96"/>
  <c r="H113" i="96"/>
  <c r="H114" i="96"/>
  <c r="H115" i="96"/>
  <c r="H8" i="96" s="1"/>
  <c r="H116" i="96"/>
  <c r="H117" i="96"/>
  <c r="K117" i="96" s="1"/>
  <c r="H118" i="96"/>
  <c r="H120" i="96"/>
  <c r="H121" i="96"/>
  <c r="I111" i="96"/>
  <c r="I112" i="96"/>
  <c r="I113" i="96"/>
  <c r="I114" i="96"/>
  <c r="I122" i="96" s="1"/>
  <c r="I123" i="96" s="1"/>
  <c r="I115" i="96"/>
  <c r="I116" i="96"/>
  <c r="I117" i="96"/>
  <c r="I14" i="96" s="1"/>
  <c r="I118" i="96"/>
  <c r="I120" i="96"/>
  <c r="I121" i="96"/>
  <c r="H9" i="96"/>
  <c r="I9" i="96"/>
  <c r="H10" i="96"/>
  <c r="H10" i="97" s="1"/>
  <c r="H11" i="96"/>
  <c r="I11" i="96"/>
  <c r="H12" i="96"/>
  <c r="H12" i="97" s="1"/>
  <c r="H43" i="97" s="1"/>
  <c r="H13" i="96"/>
  <c r="H13" i="97" s="1"/>
  <c r="I13" i="96"/>
  <c r="H14" i="96"/>
  <c r="H15" i="96"/>
  <c r="I15" i="96"/>
  <c r="H16" i="96"/>
  <c r="H16" i="97" s="1"/>
  <c r="H47" i="97" s="1"/>
  <c r="H17" i="96"/>
  <c r="I17" i="96"/>
  <c r="E120" i="96"/>
  <c r="E111" i="96"/>
  <c r="E112" i="96"/>
  <c r="E113" i="96"/>
  <c r="E114" i="96"/>
  <c r="E12" i="96" s="1"/>
  <c r="E115" i="96"/>
  <c r="E116" i="96"/>
  <c r="E13" i="96" s="1"/>
  <c r="E117" i="96"/>
  <c r="E118" i="96"/>
  <c r="E121" i="96"/>
  <c r="P2" i="73"/>
  <c r="Q2" i="73"/>
  <c r="R2" i="73"/>
  <c r="S2" i="73"/>
  <c r="T2" i="73"/>
  <c r="U2" i="73"/>
  <c r="V2" i="73"/>
  <c r="W2" i="73"/>
  <c r="X2" i="73"/>
  <c r="Y2" i="73"/>
  <c r="P3" i="73"/>
  <c r="Q3" i="73"/>
  <c r="R3" i="73"/>
  <c r="S3" i="73"/>
  <c r="T3" i="73"/>
  <c r="U3" i="73"/>
  <c r="V3" i="73"/>
  <c r="W3" i="73"/>
  <c r="X3" i="73"/>
  <c r="Y3" i="73"/>
  <c r="P4" i="73"/>
  <c r="Q4" i="73"/>
  <c r="R4" i="73"/>
  <c r="S4" i="73"/>
  <c r="T4" i="73"/>
  <c r="U4" i="73"/>
  <c r="V4" i="73"/>
  <c r="W4" i="73"/>
  <c r="X4" i="73"/>
  <c r="Y4" i="73"/>
  <c r="P5" i="73"/>
  <c r="Q5" i="73"/>
  <c r="R5" i="73"/>
  <c r="S5" i="73"/>
  <c r="T5" i="73"/>
  <c r="U5" i="73"/>
  <c r="V5" i="73"/>
  <c r="W5" i="73"/>
  <c r="X5" i="73"/>
  <c r="Y5" i="73"/>
  <c r="P6" i="73"/>
  <c r="Q6" i="73"/>
  <c r="R6" i="73"/>
  <c r="S6" i="73"/>
  <c r="T6" i="73"/>
  <c r="U6" i="73"/>
  <c r="V6" i="73"/>
  <c r="W6" i="73"/>
  <c r="X6" i="73"/>
  <c r="Y6" i="73"/>
  <c r="P7" i="73"/>
  <c r="Q7" i="73"/>
  <c r="R7" i="73"/>
  <c r="S7" i="73"/>
  <c r="T7" i="73"/>
  <c r="U7" i="73"/>
  <c r="V7" i="73"/>
  <c r="W7" i="73"/>
  <c r="X7" i="73"/>
  <c r="Y7" i="73"/>
  <c r="P8" i="73"/>
  <c r="Q8" i="73"/>
  <c r="R8" i="73"/>
  <c r="S8" i="73"/>
  <c r="T8" i="73"/>
  <c r="U8" i="73"/>
  <c r="V8" i="73"/>
  <c r="W8" i="73"/>
  <c r="X8" i="73"/>
  <c r="Y8" i="73"/>
  <c r="P9" i="73"/>
  <c r="Q9" i="73"/>
  <c r="R9" i="73"/>
  <c r="S9" i="73"/>
  <c r="T9" i="73"/>
  <c r="U9" i="73"/>
  <c r="V9" i="73"/>
  <c r="W9" i="73"/>
  <c r="X9" i="73"/>
  <c r="Y9" i="73"/>
  <c r="P10" i="73"/>
  <c r="Q10" i="73"/>
  <c r="R10" i="73"/>
  <c r="S10" i="73"/>
  <c r="T10" i="73"/>
  <c r="U10" i="73"/>
  <c r="V10" i="73"/>
  <c r="W10" i="73"/>
  <c r="X10" i="73"/>
  <c r="Y10" i="73"/>
  <c r="P11" i="73"/>
  <c r="Q11" i="73"/>
  <c r="R11" i="73"/>
  <c r="S11" i="73"/>
  <c r="T11" i="73"/>
  <c r="U11" i="73"/>
  <c r="V11" i="73"/>
  <c r="W11" i="73"/>
  <c r="X11" i="73"/>
  <c r="Y11" i="73"/>
  <c r="P12" i="73"/>
  <c r="Q12" i="73"/>
  <c r="R12" i="73"/>
  <c r="S12" i="73"/>
  <c r="T12" i="73"/>
  <c r="U12" i="73"/>
  <c r="V12" i="73"/>
  <c r="W12" i="73"/>
  <c r="X12" i="73"/>
  <c r="Y12" i="73"/>
  <c r="P13" i="73"/>
  <c r="Q13" i="73"/>
  <c r="R13" i="73"/>
  <c r="S13" i="73"/>
  <c r="T13" i="73"/>
  <c r="U13" i="73"/>
  <c r="V13" i="73"/>
  <c r="W13" i="73"/>
  <c r="X13" i="73"/>
  <c r="Y13" i="73"/>
  <c r="P14" i="73"/>
  <c r="Q14" i="73"/>
  <c r="R14" i="73"/>
  <c r="S14" i="73"/>
  <c r="T14" i="73"/>
  <c r="U14" i="73"/>
  <c r="V14" i="73"/>
  <c r="W14" i="73"/>
  <c r="X14" i="73"/>
  <c r="Y14" i="73"/>
  <c r="P15" i="73"/>
  <c r="Q15" i="73"/>
  <c r="R15" i="73"/>
  <c r="S15" i="73"/>
  <c r="T15" i="73"/>
  <c r="U15" i="73"/>
  <c r="V15" i="73"/>
  <c r="W15" i="73"/>
  <c r="X15" i="73"/>
  <c r="Y15" i="73"/>
  <c r="P16" i="73"/>
  <c r="Q16" i="73"/>
  <c r="R16" i="73"/>
  <c r="S16" i="73"/>
  <c r="T16" i="73"/>
  <c r="U16" i="73"/>
  <c r="V16" i="73"/>
  <c r="W16" i="73"/>
  <c r="X16" i="73"/>
  <c r="Y16" i="73"/>
  <c r="P17" i="73"/>
  <c r="Q17" i="73"/>
  <c r="R17" i="73"/>
  <c r="S17" i="73"/>
  <c r="T17" i="73"/>
  <c r="U17" i="73"/>
  <c r="V17" i="73"/>
  <c r="W17" i="73"/>
  <c r="X17" i="73"/>
  <c r="Y17" i="73"/>
  <c r="P18" i="73"/>
  <c r="Q18" i="73"/>
  <c r="R18" i="73"/>
  <c r="S18" i="73"/>
  <c r="T18" i="73"/>
  <c r="U18" i="73"/>
  <c r="V18" i="73"/>
  <c r="W18" i="73"/>
  <c r="X18" i="73"/>
  <c r="Y18" i="73"/>
  <c r="P19" i="73"/>
  <c r="Q19" i="73"/>
  <c r="R19" i="73"/>
  <c r="S19" i="73"/>
  <c r="T19" i="73"/>
  <c r="U19" i="73"/>
  <c r="V19" i="73"/>
  <c r="W19" i="73"/>
  <c r="X19" i="73"/>
  <c r="Y19" i="73"/>
  <c r="P20" i="73"/>
  <c r="Q20" i="73"/>
  <c r="R20" i="73"/>
  <c r="S20" i="73"/>
  <c r="T20" i="73"/>
  <c r="U20" i="73"/>
  <c r="V20" i="73"/>
  <c r="W20" i="73"/>
  <c r="X20" i="73"/>
  <c r="Y20" i="73"/>
  <c r="P21" i="73"/>
  <c r="Q21" i="73"/>
  <c r="R21" i="73"/>
  <c r="S21" i="73"/>
  <c r="T21" i="73"/>
  <c r="U21" i="73"/>
  <c r="V21" i="73"/>
  <c r="W21" i="73"/>
  <c r="X21" i="73"/>
  <c r="Y21" i="73"/>
  <c r="P22" i="73"/>
  <c r="Q22" i="73"/>
  <c r="R22" i="73"/>
  <c r="S22" i="73"/>
  <c r="T22" i="73"/>
  <c r="U22" i="73"/>
  <c r="V22" i="73"/>
  <c r="W22" i="73"/>
  <c r="X22" i="73"/>
  <c r="Y22" i="73"/>
  <c r="P23" i="73"/>
  <c r="Q23" i="73"/>
  <c r="R23" i="73"/>
  <c r="S23" i="73"/>
  <c r="T23" i="73"/>
  <c r="U23" i="73"/>
  <c r="V23" i="73"/>
  <c r="W23" i="73"/>
  <c r="X23" i="73"/>
  <c r="Y23" i="73"/>
  <c r="P24" i="73"/>
  <c r="Q24" i="73"/>
  <c r="R24" i="73"/>
  <c r="S24" i="73"/>
  <c r="T24" i="73"/>
  <c r="U24" i="73"/>
  <c r="V24" i="73"/>
  <c r="W24" i="73"/>
  <c r="X24" i="73"/>
  <c r="Y24" i="73"/>
  <c r="P25" i="73"/>
  <c r="Q25" i="73"/>
  <c r="R25" i="73"/>
  <c r="S25" i="73"/>
  <c r="T25" i="73"/>
  <c r="U25" i="73"/>
  <c r="V25" i="73"/>
  <c r="W25" i="73"/>
  <c r="X25" i="73"/>
  <c r="Y25" i="73"/>
  <c r="P26" i="73"/>
  <c r="Q26" i="73"/>
  <c r="R26" i="73"/>
  <c r="S26" i="73"/>
  <c r="T26" i="73"/>
  <c r="U26" i="73"/>
  <c r="V26" i="73"/>
  <c r="W26" i="73"/>
  <c r="X26" i="73"/>
  <c r="Y26" i="73"/>
  <c r="P27" i="73"/>
  <c r="Q27" i="73"/>
  <c r="R27" i="73"/>
  <c r="S27" i="73"/>
  <c r="T27" i="73"/>
  <c r="U27" i="73"/>
  <c r="V27" i="73"/>
  <c r="W27" i="73"/>
  <c r="X27" i="73"/>
  <c r="Y27" i="73"/>
  <c r="P28" i="73"/>
  <c r="Q28" i="73"/>
  <c r="R28" i="73"/>
  <c r="S28" i="73"/>
  <c r="T28" i="73"/>
  <c r="U28" i="73"/>
  <c r="V28" i="73"/>
  <c r="W28" i="73"/>
  <c r="X28" i="73"/>
  <c r="Y28" i="73"/>
  <c r="P29" i="73"/>
  <c r="Q29" i="73"/>
  <c r="R29" i="73"/>
  <c r="S29" i="73"/>
  <c r="T29" i="73"/>
  <c r="U29" i="73"/>
  <c r="V29" i="73"/>
  <c r="W29" i="73"/>
  <c r="X29" i="73"/>
  <c r="Y29" i="73"/>
  <c r="P30" i="73"/>
  <c r="Q30" i="73"/>
  <c r="R30" i="73"/>
  <c r="S30" i="73"/>
  <c r="T30" i="73"/>
  <c r="U30" i="73"/>
  <c r="V30" i="73"/>
  <c r="W30" i="73"/>
  <c r="X30" i="73"/>
  <c r="Y30" i="73"/>
  <c r="P31" i="73"/>
  <c r="Q31" i="73"/>
  <c r="R31" i="73"/>
  <c r="S31" i="73"/>
  <c r="T31" i="73"/>
  <c r="U31" i="73"/>
  <c r="V31" i="73"/>
  <c r="W31" i="73"/>
  <c r="X31" i="73"/>
  <c r="Y31" i="73"/>
  <c r="P32" i="73"/>
  <c r="Q32" i="73"/>
  <c r="R32" i="73"/>
  <c r="S32" i="73"/>
  <c r="T32" i="73"/>
  <c r="U32" i="73"/>
  <c r="V32" i="73"/>
  <c r="W32" i="73"/>
  <c r="X32" i="73"/>
  <c r="Y32" i="73"/>
  <c r="P33" i="73"/>
  <c r="Q33" i="73"/>
  <c r="R33" i="73"/>
  <c r="S33" i="73"/>
  <c r="T33" i="73"/>
  <c r="U33" i="73"/>
  <c r="V33" i="73"/>
  <c r="W33" i="73"/>
  <c r="X33" i="73"/>
  <c r="Y33" i="73"/>
  <c r="P34" i="73"/>
  <c r="Q34" i="73"/>
  <c r="R34" i="73"/>
  <c r="S34" i="73"/>
  <c r="T34" i="73"/>
  <c r="U34" i="73"/>
  <c r="V34" i="73"/>
  <c r="W34" i="73"/>
  <c r="X34" i="73"/>
  <c r="Y34" i="73"/>
  <c r="P35" i="73"/>
  <c r="Q35" i="73"/>
  <c r="R35" i="73"/>
  <c r="S35" i="73"/>
  <c r="T35" i="73"/>
  <c r="U35" i="73"/>
  <c r="V35" i="73"/>
  <c r="W35" i="73"/>
  <c r="X35" i="73"/>
  <c r="Y35" i="73"/>
  <c r="P36" i="73"/>
  <c r="Q36" i="73"/>
  <c r="R36" i="73"/>
  <c r="S36" i="73"/>
  <c r="T36" i="73"/>
  <c r="U36" i="73"/>
  <c r="V36" i="73"/>
  <c r="W36" i="73"/>
  <c r="X36" i="73"/>
  <c r="Y36" i="73"/>
  <c r="P37" i="73"/>
  <c r="Q37" i="73"/>
  <c r="R37" i="73"/>
  <c r="S37" i="73"/>
  <c r="T37" i="73"/>
  <c r="U37" i="73"/>
  <c r="V37" i="73"/>
  <c r="W37" i="73"/>
  <c r="X37" i="73"/>
  <c r="Y37" i="73"/>
  <c r="P38" i="73"/>
  <c r="Q38" i="73"/>
  <c r="R38" i="73"/>
  <c r="S38" i="73"/>
  <c r="T38" i="73"/>
  <c r="U38" i="73"/>
  <c r="V38" i="73"/>
  <c r="W38" i="73"/>
  <c r="X38" i="73"/>
  <c r="Y38" i="73"/>
  <c r="P39" i="73"/>
  <c r="Q39" i="73"/>
  <c r="R39" i="73"/>
  <c r="S39" i="73"/>
  <c r="T39" i="73"/>
  <c r="U39" i="73"/>
  <c r="V39" i="73"/>
  <c r="W39" i="73"/>
  <c r="X39" i="73"/>
  <c r="Y39" i="73"/>
  <c r="P40" i="73"/>
  <c r="Q40" i="73"/>
  <c r="R40" i="73"/>
  <c r="S40" i="73"/>
  <c r="T40" i="73"/>
  <c r="U40" i="73"/>
  <c r="V40" i="73"/>
  <c r="W40" i="73"/>
  <c r="X40" i="73"/>
  <c r="Y40" i="73"/>
  <c r="P41" i="73"/>
  <c r="Q41" i="73"/>
  <c r="R41" i="73"/>
  <c r="S41" i="73"/>
  <c r="T41" i="73"/>
  <c r="U41" i="73"/>
  <c r="V41" i="73"/>
  <c r="W41" i="73"/>
  <c r="X41" i="73"/>
  <c r="Y41" i="73"/>
  <c r="P42" i="73"/>
  <c r="Q42" i="73"/>
  <c r="R42" i="73"/>
  <c r="S42" i="73"/>
  <c r="T42" i="73"/>
  <c r="U42" i="73"/>
  <c r="V42" i="73"/>
  <c r="W42" i="73"/>
  <c r="X42" i="73"/>
  <c r="Y42" i="73"/>
  <c r="P43" i="73"/>
  <c r="Q43" i="73"/>
  <c r="R43" i="73"/>
  <c r="S43" i="73"/>
  <c r="T43" i="73"/>
  <c r="U43" i="73"/>
  <c r="V43" i="73"/>
  <c r="W43" i="73"/>
  <c r="X43" i="73"/>
  <c r="Y43" i="73"/>
  <c r="P44" i="73"/>
  <c r="Q44" i="73"/>
  <c r="R44" i="73"/>
  <c r="S44" i="73"/>
  <c r="T44" i="73"/>
  <c r="U44" i="73"/>
  <c r="V44" i="73"/>
  <c r="W44" i="73"/>
  <c r="X44" i="73"/>
  <c r="Y44" i="73"/>
  <c r="P45" i="73"/>
  <c r="Q45" i="73"/>
  <c r="R45" i="73"/>
  <c r="S45" i="73"/>
  <c r="T45" i="73"/>
  <c r="U45" i="73"/>
  <c r="V45" i="73"/>
  <c r="W45" i="73"/>
  <c r="X45" i="73"/>
  <c r="Y45" i="73"/>
  <c r="P46" i="73"/>
  <c r="Q46" i="73"/>
  <c r="R46" i="73"/>
  <c r="S46" i="73"/>
  <c r="T46" i="73"/>
  <c r="U46" i="73"/>
  <c r="V46" i="73"/>
  <c r="W46" i="73"/>
  <c r="X46" i="73"/>
  <c r="Y46" i="73"/>
  <c r="P47" i="73"/>
  <c r="Q47" i="73"/>
  <c r="R47" i="73"/>
  <c r="S47" i="73"/>
  <c r="T47" i="73"/>
  <c r="U47" i="73"/>
  <c r="V47" i="73"/>
  <c r="W47" i="73"/>
  <c r="X47" i="73"/>
  <c r="Y47" i="73"/>
  <c r="P48" i="73"/>
  <c r="Q48" i="73"/>
  <c r="R48" i="73"/>
  <c r="S48" i="73"/>
  <c r="T48" i="73"/>
  <c r="U48" i="73"/>
  <c r="V48" i="73"/>
  <c r="W48" i="73"/>
  <c r="X48" i="73"/>
  <c r="Y48" i="73"/>
  <c r="P49" i="73"/>
  <c r="Q49" i="73"/>
  <c r="R49" i="73"/>
  <c r="S49" i="73"/>
  <c r="T49" i="73"/>
  <c r="U49" i="73"/>
  <c r="V49" i="73"/>
  <c r="W49" i="73"/>
  <c r="X49" i="73"/>
  <c r="Y49" i="73"/>
  <c r="P50" i="73"/>
  <c r="Q50" i="73"/>
  <c r="R50" i="73"/>
  <c r="S50" i="73"/>
  <c r="T50" i="73"/>
  <c r="U50" i="73"/>
  <c r="V50" i="73"/>
  <c r="W50" i="73"/>
  <c r="X50" i="73"/>
  <c r="Y50" i="73"/>
  <c r="P51" i="73"/>
  <c r="Q51" i="73"/>
  <c r="R51" i="73"/>
  <c r="S51" i="73"/>
  <c r="T51" i="73"/>
  <c r="U51" i="73"/>
  <c r="V51" i="73"/>
  <c r="W51" i="73"/>
  <c r="X51" i="73"/>
  <c r="Y51" i="73"/>
  <c r="P52" i="73"/>
  <c r="Q52" i="73"/>
  <c r="R52" i="73"/>
  <c r="S52" i="73"/>
  <c r="T52" i="73"/>
  <c r="U52" i="73"/>
  <c r="V52" i="73"/>
  <c r="W52" i="73"/>
  <c r="X52" i="73"/>
  <c r="Y52" i="73"/>
  <c r="P53" i="73"/>
  <c r="Q53" i="73"/>
  <c r="R53" i="73"/>
  <c r="S53" i="73"/>
  <c r="T53" i="73"/>
  <c r="U53" i="73"/>
  <c r="V53" i="73"/>
  <c r="W53" i="73"/>
  <c r="X53" i="73"/>
  <c r="Y53" i="73"/>
  <c r="P54" i="73"/>
  <c r="Q54" i="73"/>
  <c r="R54" i="73"/>
  <c r="S54" i="73"/>
  <c r="T54" i="73"/>
  <c r="U54" i="73"/>
  <c r="V54" i="73"/>
  <c r="W54" i="73"/>
  <c r="X54" i="73"/>
  <c r="Y54" i="73"/>
  <c r="P55" i="73"/>
  <c r="Q55" i="73"/>
  <c r="R55" i="73"/>
  <c r="S55" i="73"/>
  <c r="T55" i="73"/>
  <c r="U55" i="73"/>
  <c r="V55" i="73"/>
  <c r="W55" i="73"/>
  <c r="X55" i="73"/>
  <c r="Y55" i="73"/>
  <c r="P56" i="73"/>
  <c r="Q56" i="73"/>
  <c r="R56" i="73"/>
  <c r="S56" i="73"/>
  <c r="T56" i="73"/>
  <c r="U56" i="73"/>
  <c r="V56" i="73"/>
  <c r="W56" i="73"/>
  <c r="X56" i="73"/>
  <c r="Y56" i="73"/>
  <c r="P57" i="73"/>
  <c r="Q57" i="73"/>
  <c r="R57" i="73"/>
  <c r="S57" i="73"/>
  <c r="T57" i="73"/>
  <c r="U57" i="73"/>
  <c r="V57" i="73"/>
  <c r="W57" i="73"/>
  <c r="X57" i="73"/>
  <c r="Y57" i="73"/>
  <c r="P58" i="73"/>
  <c r="Q58" i="73"/>
  <c r="R58" i="73"/>
  <c r="S58" i="73"/>
  <c r="T58" i="73"/>
  <c r="U58" i="73"/>
  <c r="V58" i="73"/>
  <c r="W58" i="73"/>
  <c r="X58" i="73"/>
  <c r="Y58" i="73"/>
  <c r="P59" i="73"/>
  <c r="Q59" i="73"/>
  <c r="R59" i="73"/>
  <c r="S59" i="73"/>
  <c r="T59" i="73"/>
  <c r="U59" i="73"/>
  <c r="V59" i="73"/>
  <c r="W59" i="73"/>
  <c r="X59" i="73"/>
  <c r="Y59" i="73"/>
  <c r="P60" i="73"/>
  <c r="Q60" i="73"/>
  <c r="R60" i="73"/>
  <c r="S60" i="73"/>
  <c r="T60" i="73"/>
  <c r="U60" i="73"/>
  <c r="V60" i="73"/>
  <c r="W60" i="73"/>
  <c r="X60" i="73"/>
  <c r="Y60" i="73"/>
  <c r="P61" i="73"/>
  <c r="Q61" i="73"/>
  <c r="R61" i="73"/>
  <c r="S61" i="73"/>
  <c r="T61" i="73"/>
  <c r="U61" i="73"/>
  <c r="V61" i="73"/>
  <c r="W61" i="73"/>
  <c r="X61" i="73"/>
  <c r="Y61" i="73"/>
  <c r="P62" i="73"/>
  <c r="Q62" i="73"/>
  <c r="R62" i="73"/>
  <c r="S62" i="73"/>
  <c r="T62" i="73"/>
  <c r="U62" i="73"/>
  <c r="V62" i="73"/>
  <c r="W62" i="73"/>
  <c r="X62" i="73"/>
  <c r="Y62" i="73"/>
  <c r="P63" i="73"/>
  <c r="Q63" i="73"/>
  <c r="R63" i="73"/>
  <c r="S63" i="73"/>
  <c r="T63" i="73"/>
  <c r="U63" i="73"/>
  <c r="V63" i="73"/>
  <c r="W63" i="73"/>
  <c r="X63" i="73"/>
  <c r="Y63" i="73"/>
  <c r="P64" i="73"/>
  <c r="Q64" i="73"/>
  <c r="R64" i="73"/>
  <c r="S64" i="73"/>
  <c r="T64" i="73"/>
  <c r="U64" i="73"/>
  <c r="V64" i="73"/>
  <c r="W64" i="73"/>
  <c r="X64" i="73"/>
  <c r="Y64" i="73"/>
  <c r="P65" i="73"/>
  <c r="Q65" i="73"/>
  <c r="R65" i="73"/>
  <c r="S65" i="73"/>
  <c r="T65" i="73"/>
  <c r="U65" i="73"/>
  <c r="V65" i="73"/>
  <c r="W65" i="73"/>
  <c r="X65" i="73"/>
  <c r="Y65" i="73"/>
  <c r="P66" i="73"/>
  <c r="Q66" i="73"/>
  <c r="R66" i="73"/>
  <c r="S66" i="73"/>
  <c r="T66" i="73"/>
  <c r="U66" i="73"/>
  <c r="V66" i="73"/>
  <c r="W66" i="73"/>
  <c r="X66" i="73"/>
  <c r="Y66" i="73"/>
  <c r="P67" i="73"/>
  <c r="Q67" i="73"/>
  <c r="R67" i="73"/>
  <c r="S67" i="73"/>
  <c r="T67" i="73"/>
  <c r="U67" i="73"/>
  <c r="V67" i="73"/>
  <c r="W67" i="73"/>
  <c r="X67" i="73"/>
  <c r="Y67" i="73"/>
  <c r="P68" i="73"/>
  <c r="Q68" i="73"/>
  <c r="R68" i="73"/>
  <c r="S68" i="73"/>
  <c r="T68" i="73"/>
  <c r="U68" i="73"/>
  <c r="V68" i="73"/>
  <c r="W68" i="73"/>
  <c r="X68" i="73"/>
  <c r="Y68" i="73"/>
  <c r="P69" i="73"/>
  <c r="Q69" i="73"/>
  <c r="R69" i="73"/>
  <c r="S69" i="73"/>
  <c r="T69" i="73"/>
  <c r="U69" i="73"/>
  <c r="V69" i="73"/>
  <c r="W69" i="73"/>
  <c r="X69" i="73"/>
  <c r="Y69" i="73"/>
  <c r="P70" i="73"/>
  <c r="Q70" i="73"/>
  <c r="R70" i="73"/>
  <c r="S70" i="73"/>
  <c r="T70" i="73"/>
  <c r="U70" i="73"/>
  <c r="V70" i="73"/>
  <c r="W70" i="73"/>
  <c r="X70" i="73"/>
  <c r="Y70" i="73"/>
  <c r="P71" i="73"/>
  <c r="Q71" i="73"/>
  <c r="R71" i="73"/>
  <c r="S71" i="73"/>
  <c r="T71" i="73"/>
  <c r="U71" i="73"/>
  <c r="V71" i="73"/>
  <c r="W71" i="73"/>
  <c r="X71" i="73"/>
  <c r="Y71" i="73"/>
  <c r="P72" i="73"/>
  <c r="Q72" i="73"/>
  <c r="R72" i="73"/>
  <c r="S72" i="73"/>
  <c r="T72" i="73"/>
  <c r="U72" i="73"/>
  <c r="V72" i="73"/>
  <c r="W72" i="73"/>
  <c r="X72" i="73"/>
  <c r="Y72" i="73"/>
  <c r="P73" i="73"/>
  <c r="Q73" i="73"/>
  <c r="R73" i="73"/>
  <c r="S73" i="73"/>
  <c r="T73" i="73"/>
  <c r="U73" i="73"/>
  <c r="V73" i="73"/>
  <c r="W73" i="73"/>
  <c r="X73" i="73"/>
  <c r="Y73" i="73"/>
  <c r="P74" i="73"/>
  <c r="Q74" i="73"/>
  <c r="R74" i="73"/>
  <c r="S74" i="73"/>
  <c r="T74" i="73"/>
  <c r="U74" i="73"/>
  <c r="V74" i="73"/>
  <c r="W74" i="73"/>
  <c r="X74" i="73"/>
  <c r="Y74" i="73"/>
  <c r="P75" i="73"/>
  <c r="Q75" i="73"/>
  <c r="R75" i="73"/>
  <c r="S75" i="73"/>
  <c r="T75" i="73"/>
  <c r="U75" i="73"/>
  <c r="V75" i="73"/>
  <c r="W75" i="73"/>
  <c r="X75" i="73"/>
  <c r="Y75" i="73"/>
  <c r="P76" i="73"/>
  <c r="Q76" i="73"/>
  <c r="R76" i="73"/>
  <c r="S76" i="73"/>
  <c r="T76" i="73"/>
  <c r="U76" i="73"/>
  <c r="V76" i="73"/>
  <c r="W76" i="73"/>
  <c r="X76" i="73"/>
  <c r="Y76" i="73"/>
  <c r="P77" i="73"/>
  <c r="Q77" i="73"/>
  <c r="R77" i="73"/>
  <c r="S77" i="73"/>
  <c r="T77" i="73"/>
  <c r="U77" i="73"/>
  <c r="V77" i="73"/>
  <c r="W77" i="73"/>
  <c r="X77" i="73"/>
  <c r="Y77" i="73"/>
  <c r="P78" i="73"/>
  <c r="Q78" i="73"/>
  <c r="R78" i="73"/>
  <c r="S78" i="73"/>
  <c r="T78" i="73"/>
  <c r="U78" i="73"/>
  <c r="V78" i="73"/>
  <c r="W78" i="73"/>
  <c r="X78" i="73"/>
  <c r="Y78" i="73"/>
  <c r="P79" i="73"/>
  <c r="Q79" i="73"/>
  <c r="R79" i="73"/>
  <c r="S79" i="73"/>
  <c r="T79" i="73"/>
  <c r="U79" i="73"/>
  <c r="V79" i="73"/>
  <c r="W79" i="73"/>
  <c r="X79" i="73"/>
  <c r="Y79" i="73"/>
  <c r="P80" i="73"/>
  <c r="Q80" i="73"/>
  <c r="R80" i="73"/>
  <c r="S80" i="73"/>
  <c r="T80" i="73"/>
  <c r="U80" i="73"/>
  <c r="V80" i="73"/>
  <c r="W80" i="73"/>
  <c r="X80" i="73"/>
  <c r="Y80" i="73"/>
  <c r="P81" i="73"/>
  <c r="Q81" i="73"/>
  <c r="R81" i="73"/>
  <c r="S81" i="73"/>
  <c r="T81" i="73"/>
  <c r="U81" i="73"/>
  <c r="V81" i="73"/>
  <c r="W81" i="73"/>
  <c r="X81" i="73"/>
  <c r="Y81" i="73"/>
  <c r="P82" i="73"/>
  <c r="Q82" i="73"/>
  <c r="R82" i="73"/>
  <c r="S82" i="73"/>
  <c r="T82" i="73"/>
  <c r="U82" i="73"/>
  <c r="V82" i="73"/>
  <c r="W82" i="73"/>
  <c r="X82" i="73"/>
  <c r="Y82" i="73"/>
  <c r="P83" i="73"/>
  <c r="Q83" i="73"/>
  <c r="R83" i="73"/>
  <c r="S83" i="73"/>
  <c r="T83" i="73"/>
  <c r="U83" i="73"/>
  <c r="V83" i="73"/>
  <c r="W83" i="73"/>
  <c r="X83" i="73"/>
  <c r="Y83" i="73"/>
  <c r="P84" i="73"/>
  <c r="Q84" i="73"/>
  <c r="R84" i="73"/>
  <c r="S84" i="73"/>
  <c r="T84" i="73"/>
  <c r="U84" i="73"/>
  <c r="V84" i="73"/>
  <c r="W84" i="73"/>
  <c r="X84" i="73"/>
  <c r="Y84" i="73"/>
  <c r="P85" i="73"/>
  <c r="Q85" i="73"/>
  <c r="R85" i="73"/>
  <c r="S85" i="73"/>
  <c r="T85" i="73"/>
  <c r="U85" i="73"/>
  <c r="V85" i="73"/>
  <c r="W85" i="73"/>
  <c r="X85" i="73"/>
  <c r="Y85" i="73"/>
  <c r="P86" i="73"/>
  <c r="Q86" i="73"/>
  <c r="R86" i="73"/>
  <c r="S86" i="73"/>
  <c r="T86" i="73"/>
  <c r="U86" i="73"/>
  <c r="V86" i="73"/>
  <c r="W86" i="73"/>
  <c r="X86" i="73"/>
  <c r="Y86" i="73"/>
  <c r="P87" i="73"/>
  <c r="Q87" i="73"/>
  <c r="R87" i="73"/>
  <c r="S87" i="73"/>
  <c r="T87" i="73"/>
  <c r="U87" i="73"/>
  <c r="V87" i="73"/>
  <c r="W87" i="73"/>
  <c r="X87" i="73"/>
  <c r="Y87" i="73"/>
  <c r="P88" i="73"/>
  <c r="Q88" i="73"/>
  <c r="R88" i="73"/>
  <c r="S88" i="73"/>
  <c r="T88" i="73"/>
  <c r="U88" i="73"/>
  <c r="V88" i="73"/>
  <c r="W88" i="73"/>
  <c r="X88" i="73"/>
  <c r="Y88" i="73"/>
  <c r="P89" i="73"/>
  <c r="Q89" i="73"/>
  <c r="R89" i="73"/>
  <c r="S89" i="73"/>
  <c r="T89" i="73"/>
  <c r="U89" i="73"/>
  <c r="V89" i="73"/>
  <c r="W89" i="73"/>
  <c r="X89" i="73"/>
  <c r="Y89" i="73"/>
  <c r="P90" i="73"/>
  <c r="Q90" i="73"/>
  <c r="R90" i="73"/>
  <c r="S90" i="73"/>
  <c r="T90" i="73"/>
  <c r="U90" i="73"/>
  <c r="V90" i="73"/>
  <c r="W90" i="73"/>
  <c r="X90" i="73"/>
  <c r="Y90" i="73"/>
  <c r="P91" i="73"/>
  <c r="Q91" i="73"/>
  <c r="R91" i="73"/>
  <c r="S91" i="73"/>
  <c r="T91" i="73"/>
  <c r="U91" i="73"/>
  <c r="V91" i="73"/>
  <c r="W91" i="73"/>
  <c r="X91" i="73"/>
  <c r="Y91" i="73"/>
  <c r="P92" i="73"/>
  <c r="Q92" i="73"/>
  <c r="R92" i="73"/>
  <c r="S92" i="73"/>
  <c r="T92" i="73"/>
  <c r="U92" i="73"/>
  <c r="V92" i="73"/>
  <c r="W92" i="73"/>
  <c r="X92" i="73"/>
  <c r="Y92" i="73"/>
  <c r="P93" i="73"/>
  <c r="Q93" i="73"/>
  <c r="R93" i="73"/>
  <c r="S93" i="73"/>
  <c r="T93" i="73"/>
  <c r="U93" i="73"/>
  <c r="V93" i="73"/>
  <c r="W93" i="73"/>
  <c r="X93" i="73"/>
  <c r="Y93" i="73"/>
  <c r="P94" i="73"/>
  <c r="Q94" i="73"/>
  <c r="R94" i="73"/>
  <c r="S94" i="73"/>
  <c r="T94" i="73"/>
  <c r="U94" i="73"/>
  <c r="V94" i="73"/>
  <c r="W94" i="73"/>
  <c r="X94" i="73"/>
  <c r="Y94" i="73"/>
  <c r="P95" i="73"/>
  <c r="Q95" i="73"/>
  <c r="R95" i="73"/>
  <c r="S95" i="73"/>
  <c r="T95" i="73"/>
  <c r="U95" i="73"/>
  <c r="V95" i="73"/>
  <c r="W95" i="73"/>
  <c r="X95" i="73"/>
  <c r="Y95" i="73"/>
  <c r="P96" i="73"/>
  <c r="Q96" i="73"/>
  <c r="R96" i="73"/>
  <c r="S96" i="73"/>
  <c r="T96" i="73"/>
  <c r="U96" i="73"/>
  <c r="V96" i="73"/>
  <c r="W96" i="73"/>
  <c r="X96" i="73"/>
  <c r="Y96" i="73"/>
  <c r="P97" i="73"/>
  <c r="Q97" i="73"/>
  <c r="R97" i="73"/>
  <c r="S97" i="73"/>
  <c r="T97" i="73"/>
  <c r="U97" i="73"/>
  <c r="V97" i="73"/>
  <c r="W97" i="73"/>
  <c r="X97" i="73"/>
  <c r="Y97" i="73"/>
  <c r="P98" i="73"/>
  <c r="Q98" i="73"/>
  <c r="R98" i="73"/>
  <c r="S98" i="73"/>
  <c r="T98" i="73"/>
  <c r="U98" i="73"/>
  <c r="V98" i="73"/>
  <c r="W98" i="73"/>
  <c r="X98" i="73"/>
  <c r="Y98" i="73"/>
  <c r="P99" i="73"/>
  <c r="Q99" i="73"/>
  <c r="R99" i="73"/>
  <c r="S99" i="73"/>
  <c r="T99" i="73"/>
  <c r="U99" i="73"/>
  <c r="V99" i="73"/>
  <c r="W99" i="73"/>
  <c r="X99" i="73"/>
  <c r="Y99" i="73"/>
  <c r="P100" i="73"/>
  <c r="Q100" i="73"/>
  <c r="R100" i="73"/>
  <c r="S100" i="73"/>
  <c r="T100" i="73"/>
  <c r="U100" i="73"/>
  <c r="V100" i="73"/>
  <c r="W100" i="73"/>
  <c r="X100" i="73"/>
  <c r="Y100" i="73"/>
  <c r="P101" i="73"/>
  <c r="Q101" i="73"/>
  <c r="R101" i="73"/>
  <c r="S101" i="73"/>
  <c r="T101" i="73"/>
  <c r="U101" i="73"/>
  <c r="V101" i="73"/>
  <c r="W101" i="73"/>
  <c r="X101" i="73"/>
  <c r="Y101" i="73"/>
  <c r="P102" i="73"/>
  <c r="Q102" i="73"/>
  <c r="R102" i="73"/>
  <c r="S102" i="73"/>
  <c r="T102" i="73"/>
  <c r="U102" i="73"/>
  <c r="V102" i="73"/>
  <c r="W102" i="73"/>
  <c r="X102" i="73"/>
  <c r="Y102" i="73"/>
  <c r="P103" i="73"/>
  <c r="Q103" i="73"/>
  <c r="R103" i="73"/>
  <c r="S103" i="73"/>
  <c r="T103" i="73"/>
  <c r="U103" i="73"/>
  <c r="V103" i="73"/>
  <c r="W103" i="73"/>
  <c r="X103" i="73"/>
  <c r="Y103" i="73"/>
  <c r="P104" i="73"/>
  <c r="Q104" i="73"/>
  <c r="R104" i="73"/>
  <c r="S104" i="73"/>
  <c r="T104" i="73"/>
  <c r="U104" i="73"/>
  <c r="V104" i="73"/>
  <c r="W104" i="73"/>
  <c r="X104" i="73"/>
  <c r="Y104" i="73"/>
  <c r="P105" i="73"/>
  <c r="Q105" i="73"/>
  <c r="R105" i="73"/>
  <c r="S105" i="73"/>
  <c r="T105" i="73"/>
  <c r="U105" i="73"/>
  <c r="V105" i="73"/>
  <c r="W105" i="73"/>
  <c r="X105" i="73"/>
  <c r="Y105" i="73"/>
  <c r="P106" i="73"/>
  <c r="Q106" i="73"/>
  <c r="R106" i="73"/>
  <c r="S106" i="73"/>
  <c r="T106" i="73"/>
  <c r="U106" i="73"/>
  <c r="V106" i="73"/>
  <c r="W106" i="73"/>
  <c r="X106" i="73"/>
  <c r="Y106" i="73"/>
  <c r="P107" i="73"/>
  <c r="Q107" i="73"/>
  <c r="R107" i="73"/>
  <c r="S107" i="73"/>
  <c r="T107" i="73"/>
  <c r="U107" i="73"/>
  <c r="V107" i="73"/>
  <c r="W107" i="73"/>
  <c r="X107" i="73"/>
  <c r="Y107" i="73"/>
  <c r="P108" i="73"/>
  <c r="Q108" i="73"/>
  <c r="R108" i="73"/>
  <c r="S108" i="73"/>
  <c r="T108" i="73"/>
  <c r="U108" i="73"/>
  <c r="V108" i="73"/>
  <c r="W108" i="73"/>
  <c r="X108" i="73"/>
  <c r="Y108" i="73"/>
  <c r="P109" i="73"/>
  <c r="Q109" i="73"/>
  <c r="R109" i="73"/>
  <c r="S109" i="73"/>
  <c r="T109" i="73"/>
  <c r="U109" i="73"/>
  <c r="V109" i="73"/>
  <c r="W109" i="73"/>
  <c r="X109" i="73"/>
  <c r="Y109" i="73"/>
  <c r="P110" i="73"/>
  <c r="Q110" i="73"/>
  <c r="R110" i="73"/>
  <c r="S110" i="73"/>
  <c r="T110" i="73"/>
  <c r="U110" i="73"/>
  <c r="V110" i="73"/>
  <c r="W110" i="73"/>
  <c r="X110" i="73"/>
  <c r="Y110" i="73"/>
  <c r="P111" i="73"/>
  <c r="Q111" i="73"/>
  <c r="R111" i="73"/>
  <c r="S111" i="73"/>
  <c r="T111" i="73"/>
  <c r="U111" i="73"/>
  <c r="V111" i="73"/>
  <c r="W111" i="73"/>
  <c r="X111" i="73"/>
  <c r="Y111" i="73"/>
  <c r="P112" i="73"/>
  <c r="Q112" i="73"/>
  <c r="R112" i="73"/>
  <c r="S112" i="73"/>
  <c r="T112" i="73"/>
  <c r="U112" i="73"/>
  <c r="V112" i="73"/>
  <c r="W112" i="73"/>
  <c r="X112" i="73"/>
  <c r="Y112" i="73"/>
  <c r="P113" i="73"/>
  <c r="Q113" i="73"/>
  <c r="R113" i="73"/>
  <c r="S113" i="73"/>
  <c r="T113" i="73"/>
  <c r="U113" i="73"/>
  <c r="V113" i="73"/>
  <c r="W113" i="73"/>
  <c r="X113" i="73"/>
  <c r="Y113" i="73"/>
  <c r="P114" i="73"/>
  <c r="Q114" i="73"/>
  <c r="R114" i="73"/>
  <c r="S114" i="73"/>
  <c r="T114" i="73"/>
  <c r="U114" i="73"/>
  <c r="V114" i="73"/>
  <c r="W114" i="73"/>
  <c r="X114" i="73"/>
  <c r="Y114" i="73"/>
  <c r="P115" i="73"/>
  <c r="Q115" i="73"/>
  <c r="R115" i="73"/>
  <c r="S115" i="73"/>
  <c r="T115" i="73"/>
  <c r="U115" i="73"/>
  <c r="V115" i="73"/>
  <c r="W115" i="73"/>
  <c r="X115" i="73"/>
  <c r="Y115" i="73"/>
  <c r="P116" i="73"/>
  <c r="Q116" i="73"/>
  <c r="R116" i="73"/>
  <c r="S116" i="73"/>
  <c r="T116" i="73"/>
  <c r="U116" i="73"/>
  <c r="V116" i="73"/>
  <c r="W116" i="73"/>
  <c r="X116" i="73"/>
  <c r="Y116" i="73"/>
  <c r="P117" i="73"/>
  <c r="Q117" i="73"/>
  <c r="R117" i="73"/>
  <c r="S117" i="73"/>
  <c r="T117" i="73"/>
  <c r="U117" i="73"/>
  <c r="V117" i="73"/>
  <c r="W117" i="73"/>
  <c r="X117" i="73"/>
  <c r="Y117" i="73"/>
  <c r="P118" i="73"/>
  <c r="Q118" i="73"/>
  <c r="R118" i="73"/>
  <c r="S118" i="73"/>
  <c r="T118" i="73"/>
  <c r="U118" i="73"/>
  <c r="V118" i="73"/>
  <c r="W118" i="73"/>
  <c r="X118" i="73"/>
  <c r="Y118" i="73"/>
  <c r="P119" i="73"/>
  <c r="Q119" i="73"/>
  <c r="R119" i="73"/>
  <c r="S119" i="73"/>
  <c r="T119" i="73"/>
  <c r="U119" i="73"/>
  <c r="V119" i="73"/>
  <c r="W119" i="73"/>
  <c r="X119" i="73"/>
  <c r="Y119" i="73"/>
  <c r="P120" i="73"/>
  <c r="Q120" i="73"/>
  <c r="R120" i="73"/>
  <c r="S120" i="73"/>
  <c r="T120" i="73"/>
  <c r="U120" i="73"/>
  <c r="V120" i="73"/>
  <c r="W120" i="73"/>
  <c r="X120" i="73"/>
  <c r="Y120" i="73"/>
  <c r="P121" i="73"/>
  <c r="Q121" i="73"/>
  <c r="R121" i="73"/>
  <c r="S121" i="73"/>
  <c r="T121" i="73"/>
  <c r="U121" i="73"/>
  <c r="V121" i="73"/>
  <c r="W121" i="73"/>
  <c r="X121" i="73"/>
  <c r="Y121" i="73"/>
  <c r="P122" i="73"/>
  <c r="Q122" i="73"/>
  <c r="R122" i="73"/>
  <c r="S122" i="73"/>
  <c r="T122" i="73"/>
  <c r="U122" i="73"/>
  <c r="V122" i="73"/>
  <c r="W122" i="73"/>
  <c r="X122" i="73"/>
  <c r="Y122" i="73"/>
  <c r="P123" i="73"/>
  <c r="Q123" i="73"/>
  <c r="R123" i="73"/>
  <c r="S123" i="73"/>
  <c r="T123" i="73"/>
  <c r="U123" i="73"/>
  <c r="V123" i="73"/>
  <c r="W123" i="73"/>
  <c r="X123" i="73"/>
  <c r="Y123" i="73"/>
  <c r="P124" i="73"/>
  <c r="Q124" i="73"/>
  <c r="R124" i="73"/>
  <c r="S124" i="73"/>
  <c r="T124" i="73"/>
  <c r="U124" i="73"/>
  <c r="V124" i="73"/>
  <c r="W124" i="73"/>
  <c r="X124" i="73"/>
  <c r="Y124" i="73"/>
  <c r="P125" i="73"/>
  <c r="Q125" i="73"/>
  <c r="R125" i="73"/>
  <c r="S125" i="73"/>
  <c r="T125" i="73"/>
  <c r="U125" i="73"/>
  <c r="V125" i="73"/>
  <c r="W125" i="73"/>
  <c r="X125" i="73"/>
  <c r="Y125" i="73"/>
  <c r="P126" i="73"/>
  <c r="Q126" i="73"/>
  <c r="R126" i="73"/>
  <c r="S126" i="73"/>
  <c r="T126" i="73"/>
  <c r="U126" i="73"/>
  <c r="V126" i="73"/>
  <c r="W126" i="73"/>
  <c r="X126" i="73"/>
  <c r="Y126" i="73"/>
  <c r="P127" i="73"/>
  <c r="Q127" i="73"/>
  <c r="R127" i="73"/>
  <c r="S127" i="73"/>
  <c r="T127" i="73"/>
  <c r="U127" i="73"/>
  <c r="V127" i="73"/>
  <c r="W127" i="73"/>
  <c r="X127" i="73"/>
  <c r="Y127" i="73"/>
  <c r="P128" i="73"/>
  <c r="Q128" i="73"/>
  <c r="R128" i="73"/>
  <c r="S128" i="73"/>
  <c r="T128" i="73"/>
  <c r="U128" i="73"/>
  <c r="V128" i="73"/>
  <c r="W128" i="73"/>
  <c r="X128" i="73"/>
  <c r="Y128" i="73"/>
  <c r="P129" i="73"/>
  <c r="Q129" i="73"/>
  <c r="R129" i="73"/>
  <c r="S129" i="73"/>
  <c r="T129" i="73"/>
  <c r="U129" i="73"/>
  <c r="V129" i="73"/>
  <c r="W129" i="73"/>
  <c r="X129" i="73"/>
  <c r="Y129" i="73"/>
  <c r="P130" i="73"/>
  <c r="Q130" i="73"/>
  <c r="R130" i="73"/>
  <c r="S130" i="73"/>
  <c r="T130" i="73"/>
  <c r="U130" i="73"/>
  <c r="V130" i="73"/>
  <c r="W130" i="73"/>
  <c r="X130" i="73"/>
  <c r="Y130" i="73"/>
  <c r="P131" i="73"/>
  <c r="Q131" i="73"/>
  <c r="R131" i="73"/>
  <c r="S131" i="73"/>
  <c r="T131" i="73"/>
  <c r="U131" i="73"/>
  <c r="V131" i="73"/>
  <c r="W131" i="73"/>
  <c r="X131" i="73"/>
  <c r="Y131" i="73"/>
  <c r="P132" i="73"/>
  <c r="Q132" i="73"/>
  <c r="R132" i="73"/>
  <c r="S132" i="73"/>
  <c r="T132" i="73"/>
  <c r="U132" i="73"/>
  <c r="V132" i="73"/>
  <c r="W132" i="73"/>
  <c r="X132" i="73"/>
  <c r="Y132" i="73"/>
  <c r="P133" i="73"/>
  <c r="Q133" i="73"/>
  <c r="R133" i="73"/>
  <c r="S133" i="73"/>
  <c r="T133" i="73"/>
  <c r="U133" i="73"/>
  <c r="V133" i="73"/>
  <c r="W133" i="73"/>
  <c r="X133" i="73"/>
  <c r="Y133" i="73"/>
  <c r="P134" i="73"/>
  <c r="Q134" i="73"/>
  <c r="R134" i="73"/>
  <c r="S134" i="73"/>
  <c r="T134" i="73"/>
  <c r="U134" i="73"/>
  <c r="V134" i="73"/>
  <c r="W134" i="73"/>
  <c r="X134" i="73"/>
  <c r="Y134" i="73"/>
  <c r="P135" i="73"/>
  <c r="Q135" i="73"/>
  <c r="R135" i="73"/>
  <c r="S135" i="73"/>
  <c r="T135" i="73"/>
  <c r="U135" i="73"/>
  <c r="V135" i="73"/>
  <c r="W135" i="73"/>
  <c r="X135" i="73"/>
  <c r="Y135" i="73"/>
  <c r="P136" i="73"/>
  <c r="Q136" i="73"/>
  <c r="R136" i="73"/>
  <c r="S136" i="73"/>
  <c r="T136" i="73"/>
  <c r="U136" i="73"/>
  <c r="V136" i="73"/>
  <c r="W136" i="73"/>
  <c r="X136" i="73"/>
  <c r="Y136" i="73"/>
  <c r="P137" i="73"/>
  <c r="Q137" i="73"/>
  <c r="R137" i="73"/>
  <c r="S137" i="73"/>
  <c r="T137" i="73"/>
  <c r="U137" i="73"/>
  <c r="V137" i="73"/>
  <c r="W137" i="73"/>
  <c r="X137" i="73"/>
  <c r="Y137" i="73"/>
  <c r="P138" i="73"/>
  <c r="Q138" i="73"/>
  <c r="R138" i="73"/>
  <c r="S138" i="73"/>
  <c r="T138" i="73"/>
  <c r="U138" i="73"/>
  <c r="V138" i="73"/>
  <c r="W138" i="73"/>
  <c r="X138" i="73"/>
  <c r="Y138" i="73"/>
  <c r="P139" i="73"/>
  <c r="Q139" i="73"/>
  <c r="R139" i="73"/>
  <c r="S139" i="73"/>
  <c r="T139" i="73"/>
  <c r="U139" i="73"/>
  <c r="V139" i="73"/>
  <c r="W139" i="73"/>
  <c r="X139" i="73"/>
  <c r="Y139" i="73"/>
  <c r="P140" i="73"/>
  <c r="Q140" i="73"/>
  <c r="R140" i="73"/>
  <c r="S140" i="73"/>
  <c r="T140" i="73"/>
  <c r="U140" i="73"/>
  <c r="V140" i="73"/>
  <c r="W140" i="73"/>
  <c r="X140" i="73"/>
  <c r="Y140" i="73"/>
  <c r="P141" i="73"/>
  <c r="Q141" i="73"/>
  <c r="R141" i="73"/>
  <c r="S141" i="73"/>
  <c r="T141" i="73"/>
  <c r="U141" i="73"/>
  <c r="V141" i="73"/>
  <c r="W141" i="73"/>
  <c r="X141" i="73"/>
  <c r="Y141" i="73"/>
  <c r="P142" i="73"/>
  <c r="Q142" i="73"/>
  <c r="R142" i="73"/>
  <c r="S142" i="73"/>
  <c r="T142" i="73"/>
  <c r="U142" i="73"/>
  <c r="V142" i="73"/>
  <c r="W142" i="73"/>
  <c r="X142" i="73"/>
  <c r="Y142" i="73"/>
  <c r="P143" i="73"/>
  <c r="Q143" i="73"/>
  <c r="R143" i="73"/>
  <c r="S143" i="73"/>
  <c r="T143" i="73"/>
  <c r="U143" i="73"/>
  <c r="V143" i="73"/>
  <c r="W143" i="73"/>
  <c r="X143" i="73"/>
  <c r="Y143" i="73"/>
  <c r="P144" i="73"/>
  <c r="Q144" i="73"/>
  <c r="R144" i="73"/>
  <c r="S144" i="73"/>
  <c r="T144" i="73"/>
  <c r="U144" i="73"/>
  <c r="V144" i="73"/>
  <c r="W144" i="73"/>
  <c r="X144" i="73"/>
  <c r="Y144" i="73"/>
  <c r="P145" i="73"/>
  <c r="Q145" i="73"/>
  <c r="R145" i="73"/>
  <c r="S145" i="73"/>
  <c r="T145" i="73"/>
  <c r="U145" i="73"/>
  <c r="V145" i="73"/>
  <c r="W145" i="73"/>
  <c r="X145" i="73"/>
  <c r="Y145" i="73"/>
  <c r="P146" i="73"/>
  <c r="Q146" i="73"/>
  <c r="R146" i="73"/>
  <c r="S146" i="73"/>
  <c r="T146" i="73"/>
  <c r="U146" i="73"/>
  <c r="V146" i="73"/>
  <c r="W146" i="73"/>
  <c r="X146" i="73"/>
  <c r="Y146" i="73"/>
  <c r="P147" i="73"/>
  <c r="Q147" i="73"/>
  <c r="R147" i="73"/>
  <c r="S147" i="73"/>
  <c r="T147" i="73"/>
  <c r="U147" i="73"/>
  <c r="V147" i="73"/>
  <c r="W147" i="73"/>
  <c r="X147" i="73"/>
  <c r="Y147" i="73"/>
  <c r="P148" i="73"/>
  <c r="Q148" i="73"/>
  <c r="R148" i="73"/>
  <c r="S148" i="73"/>
  <c r="T148" i="73"/>
  <c r="U148" i="73"/>
  <c r="V148" i="73"/>
  <c r="W148" i="73"/>
  <c r="X148" i="73"/>
  <c r="Y148" i="73"/>
  <c r="P149" i="73"/>
  <c r="Q149" i="73"/>
  <c r="R149" i="73"/>
  <c r="S149" i="73"/>
  <c r="T149" i="73"/>
  <c r="U149" i="73"/>
  <c r="V149" i="73"/>
  <c r="W149" i="73"/>
  <c r="X149" i="73"/>
  <c r="Y149" i="73"/>
  <c r="P150" i="73"/>
  <c r="Q150" i="73"/>
  <c r="R150" i="73"/>
  <c r="S150" i="73"/>
  <c r="T150" i="73"/>
  <c r="U150" i="73"/>
  <c r="V150" i="73"/>
  <c r="W150" i="73"/>
  <c r="X150" i="73"/>
  <c r="Y150" i="73"/>
  <c r="P151" i="73"/>
  <c r="Q151" i="73"/>
  <c r="R151" i="73"/>
  <c r="S151" i="73"/>
  <c r="T151" i="73"/>
  <c r="U151" i="73"/>
  <c r="V151" i="73"/>
  <c r="W151" i="73"/>
  <c r="X151" i="73"/>
  <c r="Y151" i="73"/>
  <c r="P152" i="73"/>
  <c r="Q152" i="73"/>
  <c r="R152" i="73"/>
  <c r="S152" i="73"/>
  <c r="T152" i="73"/>
  <c r="U152" i="73"/>
  <c r="V152" i="73"/>
  <c r="W152" i="73"/>
  <c r="X152" i="73"/>
  <c r="Y152" i="73"/>
  <c r="P153" i="73"/>
  <c r="Q153" i="73"/>
  <c r="R153" i="73"/>
  <c r="S153" i="73"/>
  <c r="T153" i="73"/>
  <c r="U153" i="73"/>
  <c r="V153" i="73"/>
  <c r="W153" i="73"/>
  <c r="X153" i="73"/>
  <c r="Y153" i="73"/>
  <c r="P154" i="73"/>
  <c r="Q154" i="73"/>
  <c r="R154" i="73"/>
  <c r="S154" i="73"/>
  <c r="T154" i="73"/>
  <c r="U154" i="73"/>
  <c r="V154" i="73"/>
  <c r="W154" i="73"/>
  <c r="X154" i="73"/>
  <c r="Y154" i="73"/>
  <c r="P155" i="73"/>
  <c r="Q155" i="73"/>
  <c r="R155" i="73"/>
  <c r="S155" i="73"/>
  <c r="T155" i="73"/>
  <c r="U155" i="73"/>
  <c r="V155" i="73"/>
  <c r="W155" i="73"/>
  <c r="X155" i="73"/>
  <c r="Y155" i="73"/>
  <c r="P156" i="73"/>
  <c r="Q156" i="73"/>
  <c r="R156" i="73"/>
  <c r="S156" i="73"/>
  <c r="T156" i="73"/>
  <c r="U156" i="73"/>
  <c r="V156" i="73"/>
  <c r="W156" i="73"/>
  <c r="X156" i="73"/>
  <c r="Y156" i="73"/>
  <c r="P157" i="73"/>
  <c r="Q157" i="73"/>
  <c r="R157" i="73"/>
  <c r="S157" i="73"/>
  <c r="T157" i="73"/>
  <c r="U157" i="73"/>
  <c r="V157" i="73"/>
  <c r="W157" i="73"/>
  <c r="X157" i="73"/>
  <c r="Y157" i="73"/>
  <c r="P158" i="73"/>
  <c r="Q158" i="73"/>
  <c r="R158" i="73"/>
  <c r="S158" i="73"/>
  <c r="T158" i="73"/>
  <c r="U158" i="73"/>
  <c r="V158" i="73"/>
  <c r="W158" i="73"/>
  <c r="X158" i="73"/>
  <c r="Y158" i="73"/>
  <c r="P159" i="73"/>
  <c r="Q159" i="73"/>
  <c r="R159" i="73"/>
  <c r="S159" i="73"/>
  <c r="T159" i="73"/>
  <c r="U159" i="73"/>
  <c r="V159" i="73"/>
  <c r="W159" i="73"/>
  <c r="X159" i="73"/>
  <c r="Y159" i="73"/>
  <c r="P160" i="73"/>
  <c r="Q160" i="73"/>
  <c r="R160" i="73"/>
  <c r="S160" i="73"/>
  <c r="T160" i="73"/>
  <c r="U160" i="73"/>
  <c r="V160" i="73"/>
  <c r="W160" i="73"/>
  <c r="X160" i="73"/>
  <c r="Y160" i="73"/>
  <c r="P161" i="73"/>
  <c r="Q161" i="73"/>
  <c r="R161" i="73"/>
  <c r="S161" i="73"/>
  <c r="T161" i="73"/>
  <c r="U161" i="73"/>
  <c r="V161" i="73"/>
  <c r="W161" i="73"/>
  <c r="X161" i="73"/>
  <c r="Y161" i="73"/>
  <c r="P162" i="73"/>
  <c r="Q162" i="73"/>
  <c r="R162" i="73"/>
  <c r="S162" i="73"/>
  <c r="T162" i="73"/>
  <c r="U162" i="73"/>
  <c r="V162" i="73"/>
  <c r="W162" i="73"/>
  <c r="X162" i="73"/>
  <c r="Y162" i="73"/>
  <c r="P163" i="73"/>
  <c r="Q163" i="73"/>
  <c r="R163" i="73"/>
  <c r="S163" i="73"/>
  <c r="T163" i="73"/>
  <c r="U163" i="73"/>
  <c r="V163" i="73"/>
  <c r="W163" i="73"/>
  <c r="X163" i="73"/>
  <c r="Y163" i="73"/>
  <c r="P164" i="73"/>
  <c r="Q164" i="73"/>
  <c r="R164" i="73"/>
  <c r="S164" i="73"/>
  <c r="T164" i="73"/>
  <c r="U164" i="73"/>
  <c r="V164" i="73"/>
  <c r="W164" i="73"/>
  <c r="X164" i="73"/>
  <c r="Y164" i="73"/>
  <c r="P165" i="73"/>
  <c r="Q165" i="73"/>
  <c r="R165" i="73"/>
  <c r="S165" i="73"/>
  <c r="T165" i="73"/>
  <c r="U165" i="73"/>
  <c r="V165" i="73"/>
  <c r="W165" i="73"/>
  <c r="X165" i="73"/>
  <c r="Y165" i="73"/>
  <c r="P166" i="73"/>
  <c r="Q166" i="73"/>
  <c r="R166" i="73"/>
  <c r="S166" i="73"/>
  <c r="T166" i="73"/>
  <c r="U166" i="73"/>
  <c r="V166" i="73"/>
  <c r="W166" i="73"/>
  <c r="X166" i="73"/>
  <c r="Y166" i="73"/>
  <c r="P167" i="73"/>
  <c r="Q167" i="73"/>
  <c r="R167" i="73"/>
  <c r="S167" i="73"/>
  <c r="T167" i="73"/>
  <c r="U167" i="73"/>
  <c r="V167" i="73"/>
  <c r="W167" i="73"/>
  <c r="X167" i="73"/>
  <c r="Y167" i="73"/>
  <c r="P168" i="73"/>
  <c r="Q168" i="73"/>
  <c r="R168" i="73"/>
  <c r="S168" i="73"/>
  <c r="T168" i="73"/>
  <c r="U168" i="73"/>
  <c r="V168" i="73"/>
  <c r="W168" i="73"/>
  <c r="X168" i="73"/>
  <c r="Y168" i="73"/>
  <c r="P169" i="73"/>
  <c r="Q169" i="73"/>
  <c r="R169" i="73"/>
  <c r="S169" i="73"/>
  <c r="T169" i="73"/>
  <c r="U169" i="73"/>
  <c r="V169" i="73"/>
  <c r="W169" i="73"/>
  <c r="X169" i="73"/>
  <c r="Y169" i="73"/>
  <c r="P170" i="73"/>
  <c r="Q170" i="73"/>
  <c r="R170" i="73"/>
  <c r="S170" i="73"/>
  <c r="T170" i="73"/>
  <c r="U170" i="73"/>
  <c r="V170" i="73"/>
  <c r="W170" i="73"/>
  <c r="X170" i="73"/>
  <c r="Y170" i="73"/>
  <c r="P171" i="73"/>
  <c r="Q171" i="73"/>
  <c r="R171" i="73"/>
  <c r="S171" i="73"/>
  <c r="T171" i="73"/>
  <c r="U171" i="73"/>
  <c r="V171" i="73"/>
  <c r="W171" i="73"/>
  <c r="X171" i="73"/>
  <c r="Y171" i="73"/>
  <c r="P172" i="73"/>
  <c r="Q172" i="73"/>
  <c r="R172" i="73"/>
  <c r="S172" i="73"/>
  <c r="T172" i="73"/>
  <c r="U172" i="73"/>
  <c r="V172" i="73"/>
  <c r="W172" i="73"/>
  <c r="X172" i="73"/>
  <c r="Y172" i="73"/>
  <c r="P173" i="73"/>
  <c r="Q173" i="73"/>
  <c r="R173" i="73"/>
  <c r="S173" i="73"/>
  <c r="T173" i="73"/>
  <c r="U173" i="73"/>
  <c r="V173" i="73"/>
  <c r="W173" i="73"/>
  <c r="X173" i="73"/>
  <c r="Y173" i="73"/>
  <c r="P174" i="73"/>
  <c r="Q174" i="73"/>
  <c r="R174" i="73"/>
  <c r="S174" i="73"/>
  <c r="T174" i="73"/>
  <c r="U174" i="73"/>
  <c r="V174" i="73"/>
  <c r="W174" i="73"/>
  <c r="X174" i="73"/>
  <c r="Y174" i="73"/>
  <c r="P175" i="73"/>
  <c r="Q175" i="73"/>
  <c r="R175" i="73"/>
  <c r="S175" i="73"/>
  <c r="T175" i="73"/>
  <c r="U175" i="73"/>
  <c r="V175" i="73"/>
  <c r="W175" i="73"/>
  <c r="X175" i="73"/>
  <c r="Y175" i="73"/>
  <c r="P176" i="73"/>
  <c r="Q176" i="73"/>
  <c r="R176" i="73"/>
  <c r="S176" i="73"/>
  <c r="T176" i="73"/>
  <c r="U176" i="73"/>
  <c r="V176" i="73"/>
  <c r="W176" i="73"/>
  <c r="X176" i="73"/>
  <c r="Y176" i="73"/>
  <c r="P177" i="73"/>
  <c r="Q177" i="73"/>
  <c r="R177" i="73"/>
  <c r="S177" i="73"/>
  <c r="T177" i="73"/>
  <c r="U177" i="73"/>
  <c r="V177" i="73"/>
  <c r="W177" i="73"/>
  <c r="X177" i="73"/>
  <c r="Y177" i="73"/>
  <c r="P178" i="73"/>
  <c r="Q178" i="73"/>
  <c r="R178" i="73"/>
  <c r="S178" i="73"/>
  <c r="T178" i="73"/>
  <c r="U178" i="73"/>
  <c r="V178" i="73"/>
  <c r="W178" i="73"/>
  <c r="X178" i="73"/>
  <c r="Y178" i="73"/>
  <c r="P179" i="73"/>
  <c r="Q179" i="73"/>
  <c r="R179" i="73"/>
  <c r="S179" i="73"/>
  <c r="T179" i="73"/>
  <c r="U179" i="73"/>
  <c r="V179" i="73"/>
  <c r="W179" i="73"/>
  <c r="X179" i="73"/>
  <c r="Y179" i="73"/>
  <c r="P180" i="73"/>
  <c r="Q180" i="73"/>
  <c r="R180" i="73"/>
  <c r="S180" i="73"/>
  <c r="T180" i="73"/>
  <c r="U180" i="73"/>
  <c r="V180" i="73"/>
  <c r="W180" i="73"/>
  <c r="X180" i="73"/>
  <c r="Y180" i="73"/>
  <c r="P181" i="73"/>
  <c r="Q181" i="73"/>
  <c r="R181" i="73"/>
  <c r="S181" i="73"/>
  <c r="T181" i="73"/>
  <c r="U181" i="73"/>
  <c r="V181" i="73"/>
  <c r="W181" i="73"/>
  <c r="X181" i="73"/>
  <c r="Y181" i="73"/>
  <c r="P182" i="73"/>
  <c r="Q182" i="73"/>
  <c r="R182" i="73"/>
  <c r="S182" i="73"/>
  <c r="T182" i="73"/>
  <c r="U182" i="73"/>
  <c r="V182" i="73"/>
  <c r="W182" i="73"/>
  <c r="X182" i="73"/>
  <c r="Y182" i="73"/>
  <c r="P183" i="73"/>
  <c r="Q183" i="73"/>
  <c r="R183" i="73"/>
  <c r="S183" i="73"/>
  <c r="T183" i="73"/>
  <c r="U183" i="73"/>
  <c r="V183" i="73"/>
  <c r="W183" i="73"/>
  <c r="X183" i="73"/>
  <c r="Y183" i="73"/>
  <c r="P184" i="73"/>
  <c r="Q184" i="73"/>
  <c r="R184" i="73"/>
  <c r="S184" i="73"/>
  <c r="T184" i="73"/>
  <c r="U184" i="73"/>
  <c r="V184" i="73"/>
  <c r="W184" i="73"/>
  <c r="X184" i="73"/>
  <c r="Y184" i="73"/>
  <c r="P185" i="73"/>
  <c r="Q185" i="73"/>
  <c r="R185" i="73"/>
  <c r="S185" i="73"/>
  <c r="T185" i="73"/>
  <c r="U185" i="73"/>
  <c r="V185" i="73"/>
  <c r="W185" i="73"/>
  <c r="X185" i="73"/>
  <c r="Y185" i="73"/>
  <c r="P186" i="73"/>
  <c r="Q186" i="73"/>
  <c r="R186" i="73"/>
  <c r="S186" i="73"/>
  <c r="T186" i="73"/>
  <c r="U186" i="73"/>
  <c r="V186" i="73"/>
  <c r="W186" i="73"/>
  <c r="X186" i="73"/>
  <c r="Y186" i="73"/>
  <c r="P187" i="73"/>
  <c r="Q187" i="73"/>
  <c r="R187" i="73"/>
  <c r="S187" i="73"/>
  <c r="T187" i="73"/>
  <c r="U187" i="73"/>
  <c r="V187" i="73"/>
  <c r="W187" i="73"/>
  <c r="X187" i="73"/>
  <c r="Y187" i="73"/>
  <c r="P188" i="73"/>
  <c r="Q188" i="73"/>
  <c r="R188" i="73"/>
  <c r="S188" i="73"/>
  <c r="T188" i="73"/>
  <c r="U188" i="73"/>
  <c r="V188" i="73"/>
  <c r="W188" i="73"/>
  <c r="X188" i="73"/>
  <c r="Y188" i="73"/>
  <c r="P189" i="73"/>
  <c r="Q189" i="73"/>
  <c r="R189" i="73"/>
  <c r="S189" i="73"/>
  <c r="T189" i="73"/>
  <c r="U189" i="73"/>
  <c r="V189" i="73"/>
  <c r="W189" i="73"/>
  <c r="X189" i="73"/>
  <c r="Y189" i="73"/>
  <c r="P190" i="73"/>
  <c r="Q190" i="73"/>
  <c r="R190" i="73"/>
  <c r="S190" i="73"/>
  <c r="T190" i="73"/>
  <c r="U190" i="73"/>
  <c r="V190" i="73"/>
  <c r="W190" i="73"/>
  <c r="X190" i="73"/>
  <c r="Y190" i="73"/>
  <c r="P191" i="73"/>
  <c r="Q191" i="73"/>
  <c r="R191" i="73"/>
  <c r="S191" i="73"/>
  <c r="T191" i="73"/>
  <c r="U191" i="73"/>
  <c r="V191" i="73"/>
  <c r="W191" i="73"/>
  <c r="X191" i="73"/>
  <c r="Y191" i="73"/>
  <c r="P192" i="73"/>
  <c r="Q192" i="73"/>
  <c r="R192" i="73"/>
  <c r="S192" i="73"/>
  <c r="T192" i="73"/>
  <c r="U192" i="73"/>
  <c r="V192" i="73"/>
  <c r="W192" i="73"/>
  <c r="X192" i="73"/>
  <c r="Y192" i="73"/>
  <c r="P193" i="73"/>
  <c r="Q193" i="73"/>
  <c r="R193" i="73"/>
  <c r="S193" i="73"/>
  <c r="T193" i="73"/>
  <c r="U193" i="73"/>
  <c r="V193" i="73"/>
  <c r="W193" i="73"/>
  <c r="X193" i="73"/>
  <c r="Y193" i="73"/>
  <c r="P194" i="73"/>
  <c r="Q194" i="73"/>
  <c r="R194" i="73"/>
  <c r="S194" i="73"/>
  <c r="T194" i="73"/>
  <c r="U194" i="73"/>
  <c r="V194" i="73"/>
  <c r="W194" i="73"/>
  <c r="X194" i="73"/>
  <c r="Y194" i="73"/>
  <c r="P195" i="73"/>
  <c r="Q195" i="73"/>
  <c r="R195" i="73"/>
  <c r="S195" i="73"/>
  <c r="T195" i="73"/>
  <c r="U195" i="73"/>
  <c r="V195" i="73"/>
  <c r="W195" i="73"/>
  <c r="X195" i="73"/>
  <c r="Y195" i="73"/>
  <c r="P196" i="73"/>
  <c r="Q196" i="73"/>
  <c r="R196" i="73"/>
  <c r="S196" i="73"/>
  <c r="T196" i="73"/>
  <c r="U196" i="73"/>
  <c r="V196" i="73"/>
  <c r="W196" i="73"/>
  <c r="X196" i="73"/>
  <c r="Y196" i="73"/>
  <c r="P197" i="73"/>
  <c r="Q197" i="73"/>
  <c r="R197" i="73"/>
  <c r="S197" i="73"/>
  <c r="T197" i="73"/>
  <c r="U197" i="73"/>
  <c r="V197" i="73"/>
  <c r="W197" i="73"/>
  <c r="X197" i="73"/>
  <c r="Y197" i="73"/>
  <c r="P198" i="73"/>
  <c r="Q198" i="73"/>
  <c r="R198" i="73"/>
  <c r="S198" i="73"/>
  <c r="T198" i="73"/>
  <c r="U198" i="73"/>
  <c r="V198" i="73"/>
  <c r="W198" i="73"/>
  <c r="X198" i="73"/>
  <c r="Y198" i="73"/>
  <c r="P199" i="73"/>
  <c r="Q199" i="73"/>
  <c r="R199" i="73"/>
  <c r="S199" i="73"/>
  <c r="T199" i="73"/>
  <c r="U199" i="73"/>
  <c r="V199" i="73"/>
  <c r="W199" i="73"/>
  <c r="X199" i="73"/>
  <c r="Y199" i="73"/>
  <c r="P200" i="73"/>
  <c r="Q200" i="73"/>
  <c r="R200" i="73"/>
  <c r="S200" i="73"/>
  <c r="T200" i="73"/>
  <c r="U200" i="73"/>
  <c r="V200" i="73"/>
  <c r="W200" i="73"/>
  <c r="X200" i="73"/>
  <c r="Y200" i="73"/>
  <c r="P201" i="73"/>
  <c r="Q201" i="73"/>
  <c r="R201" i="73"/>
  <c r="S201" i="73"/>
  <c r="T201" i="73"/>
  <c r="U201" i="73"/>
  <c r="V201" i="73"/>
  <c r="W201" i="73"/>
  <c r="X201" i="73"/>
  <c r="Y201" i="73"/>
  <c r="P202" i="73"/>
  <c r="Q202" i="73"/>
  <c r="R202" i="73"/>
  <c r="S202" i="73"/>
  <c r="T202" i="73"/>
  <c r="U202" i="73"/>
  <c r="V202" i="73"/>
  <c r="W202" i="73"/>
  <c r="X202" i="73"/>
  <c r="Y202" i="73"/>
  <c r="P203" i="73"/>
  <c r="Q203" i="73"/>
  <c r="R203" i="73"/>
  <c r="S203" i="73"/>
  <c r="T203" i="73"/>
  <c r="U203" i="73"/>
  <c r="V203" i="73"/>
  <c r="W203" i="73"/>
  <c r="X203" i="73"/>
  <c r="Y203" i="73"/>
  <c r="P204" i="73"/>
  <c r="Q204" i="73"/>
  <c r="R204" i="73"/>
  <c r="S204" i="73"/>
  <c r="T204" i="73"/>
  <c r="U204" i="73"/>
  <c r="V204" i="73"/>
  <c r="W204" i="73"/>
  <c r="X204" i="73"/>
  <c r="Y204" i="73"/>
  <c r="P205" i="73"/>
  <c r="Q205" i="73"/>
  <c r="R205" i="73"/>
  <c r="S205" i="73"/>
  <c r="T205" i="73"/>
  <c r="U205" i="73"/>
  <c r="V205" i="73"/>
  <c r="W205" i="73"/>
  <c r="X205" i="73"/>
  <c r="Y205" i="73"/>
  <c r="P206" i="73"/>
  <c r="Q206" i="73"/>
  <c r="R206" i="73"/>
  <c r="S206" i="73"/>
  <c r="T206" i="73"/>
  <c r="U206" i="73"/>
  <c r="V206" i="73"/>
  <c r="W206" i="73"/>
  <c r="X206" i="73"/>
  <c r="Y206" i="73"/>
  <c r="P207" i="73"/>
  <c r="Q207" i="73"/>
  <c r="R207" i="73"/>
  <c r="S207" i="73"/>
  <c r="T207" i="73"/>
  <c r="U207" i="73"/>
  <c r="V207" i="73"/>
  <c r="W207" i="73"/>
  <c r="X207" i="73"/>
  <c r="Y207" i="73"/>
  <c r="P208" i="73"/>
  <c r="Q208" i="73"/>
  <c r="R208" i="73"/>
  <c r="S208" i="73"/>
  <c r="T208" i="73"/>
  <c r="U208" i="73"/>
  <c r="V208" i="73"/>
  <c r="W208" i="73"/>
  <c r="X208" i="73"/>
  <c r="Y208" i="73"/>
  <c r="P209" i="73"/>
  <c r="Q209" i="73"/>
  <c r="R209" i="73"/>
  <c r="S209" i="73"/>
  <c r="T209" i="73"/>
  <c r="U209" i="73"/>
  <c r="V209" i="73"/>
  <c r="W209" i="73"/>
  <c r="X209" i="73"/>
  <c r="Y209" i="73"/>
  <c r="P210" i="73"/>
  <c r="Q210" i="73"/>
  <c r="R210" i="73"/>
  <c r="S210" i="73"/>
  <c r="T210" i="73"/>
  <c r="U210" i="73"/>
  <c r="V210" i="73"/>
  <c r="W210" i="73"/>
  <c r="X210" i="73"/>
  <c r="Y210" i="73"/>
  <c r="P211" i="73"/>
  <c r="Q211" i="73"/>
  <c r="R211" i="73"/>
  <c r="S211" i="73"/>
  <c r="T211" i="73"/>
  <c r="U211" i="73"/>
  <c r="V211" i="73"/>
  <c r="W211" i="73"/>
  <c r="X211" i="73"/>
  <c r="Y211" i="73"/>
  <c r="P212" i="73"/>
  <c r="Q212" i="73"/>
  <c r="R212" i="73"/>
  <c r="S212" i="73"/>
  <c r="T212" i="73"/>
  <c r="U212" i="73"/>
  <c r="V212" i="73"/>
  <c r="W212" i="73"/>
  <c r="X212" i="73"/>
  <c r="Y212" i="73"/>
  <c r="P213" i="73"/>
  <c r="Q213" i="73"/>
  <c r="R213" i="73"/>
  <c r="S213" i="73"/>
  <c r="T213" i="73"/>
  <c r="U213" i="73"/>
  <c r="V213" i="73"/>
  <c r="W213" i="73"/>
  <c r="X213" i="73"/>
  <c r="Y213" i="73"/>
  <c r="P214" i="73"/>
  <c r="Q214" i="73"/>
  <c r="R214" i="73"/>
  <c r="S214" i="73"/>
  <c r="T214" i="73"/>
  <c r="U214" i="73"/>
  <c r="V214" i="73"/>
  <c r="W214" i="73"/>
  <c r="X214" i="73"/>
  <c r="Y214" i="73"/>
  <c r="P215" i="73"/>
  <c r="Q215" i="73"/>
  <c r="R215" i="73"/>
  <c r="S215" i="73"/>
  <c r="T215" i="73"/>
  <c r="U215" i="73"/>
  <c r="V215" i="73"/>
  <c r="W215" i="73"/>
  <c r="X215" i="73"/>
  <c r="Y215" i="73"/>
  <c r="P216" i="73"/>
  <c r="Q216" i="73"/>
  <c r="R216" i="73"/>
  <c r="S216" i="73"/>
  <c r="T216" i="73"/>
  <c r="U216" i="73"/>
  <c r="V216" i="73"/>
  <c r="W216" i="73"/>
  <c r="X216" i="73"/>
  <c r="Y216" i="73"/>
  <c r="P217" i="73"/>
  <c r="Q217" i="73"/>
  <c r="R217" i="73"/>
  <c r="S217" i="73"/>
  <c r="T217" i="73"/>
  <c r="U217" i="73"/>
  <c r="V217" i="73"/>
  <c r="W217" i="73"/>
  <c r="X217" i="73"/>
  <c r="Y217" i="73"/>
  <c r="P218" i="73"/>
  <c r="Q218" i="73"/>
  <c r="R218" i="73"/>
  <c r="S218" i="73"/>
  <c r="T218" i="73"/>
  <c r="U218" i="73"/>
  <c r="V218" i="73"/>
  <c r="W218" i="73"/>
  <c r="X218" i="73"/>
  <c r="Y218" i="73"/>
  <c r="P219" i="73"/>
  <c r="Q219" i="73"/>
  <c r="R219" i="73"/>
  <c r="S219" i="73"/>
  <c r="T219" i="73"/>
  <c r="U219" i="73"/>
  <c r="V219" i="73"/>
  <c r="W219" i="73"/>
  <c r="X219" i="73"/>
  <c r="Y219" i="73"/>
  <c r="P220" i="73"/>
  <c r="Q220" i="73"/>
  <c r="R220" i="73"/>
  <c r="S220" i="73"/>
  <c r="T220" i="73"/>
  <c r="U220" i="73"/>
  <c r="V220" i="73"/>
  <c r="W220" i="73"/>
  <c r="X220" i="73"/>
  <c r="Y220" i="73"/>
  <c r="P221" i="73"/>
  <c r="Q221" i="73"/>
  <c r="R221" i="73"/>
  <c r="S221" i="73"/>
  <c r="T221" i="73"/>
  <c r="U221" i="73"/>
  <c r="V221" i="73"/>
  <c r="W221" i="73"/>
  <c r="X221" i="73"/>
  <c r="Y221" i="73"/>
  <c r="P222" i="73"/>
  <c r="Q222" i="73"/>
  <c r="R222" i="73"/>
  <c r="S222" i="73"/>
  <c r="T222" i="73"/>
  <c r="U222" i="73"/>
  <c r="V222" i="73"/>
  <c r="W222" i="73"/>
  <c r="X222" i="73"/>
  <c r="Y222" i="73"/>
  <c r="P223" i="73"/>
  <c r="Q223" i="73"/>
  <c r="R223" i="73"/>
  <c r="S223" i="73"/>
  <c r="T223" i="73"/>
  <c r="U223" i="73"/>
  <c r="V223" i="73"/>
  <c r="W223" i="73"/>
  <c r="X223" i="73"/>
  <c r="Y223" i="73"/>
  <c r="P224" i="73"/>
  <c r="Q224" i="73"/>
  <c r="R224" i="73"/>
  <c r="S224" i="73"/>
  <c r="T224" i="73"/>
  <c r="U224" i="73"/>
  <c r="V224" i="73"/>
  <c r="W224" i="73"/>
  <c r="X224" i="73"/>
  <c r="Y224" i="73"/>
  <c r="P225" i="73"/>
  <c r="Q225" i="73"/>
  <c r="R225" i="73"/>
  <c r="S225" i="73"/>
  <c r="T225" i="73"/>
  <c r="U225" i="73"/>
  <c r="V225" i="73"/>
  <c r="W225" i="73"/>
  <c r="X225" i="73"/>
  <c r="Y225" i="73"/>
  <c r="P226" i="73"/>
  <c r="Q226" i="73"/>
  <c r="R226" i="73"/>
  <c r="S226" i="73"/>
  <c r="T226" i="73"/>
  <c r="U226" i="73"/>
  <c r="V226" i="73"/>
  <c r="W226" i="73"/>
  <c r="X226" i="73"/>
  <c r="Y226" i="73"/>
  <c r="P227" i="73"/>
  <c r="Q227" i="73"/>
  <c r="R227" i="73"/>
  <c r="S227" i="73"/>
  <c r="T227" i="73"/>
  <c r="U227" i="73"/>
  <c r="V227" i="73"/>
  <c r="W227" i="73"/>
  <c r="X227" i="73"/>
  <c r="Y227" i="73"/>
  <c r="P228" i="73"/>
  <c r="Q228" i="73"/>
  <c r="R228" i="73"/>
  <c r="S228" i="73"/>
  <c r="T228" i="73"/>
  <c r="U228" i="73"/>
  <c r="V228" i="73"/>
  <c r="W228" i="73"/>
  <c r="X228" i="73"/>
  <c r="Y228" i="73"/>
  <c r="P229" i="73"/>
  <c r="Q229" i="73"/>
  <c r="R229" i="73"/>
  <c r="S229" i="73"/>
  <c r="T229" i="73"/>
  <c r="U229" i="73"/>
  <c r="V229" i="73"/>
  <c r="W229" i="73"/>
  <c r="X229" i="73"/>
  <c r="Y229" i="73"/>
  <c r="P230" i="73"/>
  <c r="Q230" i="73"/>
  <c r="R230" i="73"/>
  <c r="S230" i="73"/>
  <c r="T230" i="73"/>
  <c r="U230" i="73"/>
  <c r="V230" i="73"/>
  <c r="W230" i="73"/>
  <c r="X230" i="73"/>
  <c r="Y230" i="73"/>
  <c r="P231" i="73"/>
  <c r="Q231" i="73"/>
  <c r="R231" i="73"/>
  <c r="S231" i="73"/>
  <c r="T231" i="73"/>
  <c r="U231" i="73"/>
  <c r="V231" i="73"/>
  <c r="W231" i="73"/>
  <c r="X231" i="73"/>
  <c r="Y231" i="73"/>
  <c r="P232" i="73"/>
  <c r="Q232" i="73"/>
  <c r="R232" i="73"/>
  <c r="S232" i="73"/>
  <c r="T232" i="73"/>
  <c r="U232" i="73"/>
  <c r="V232" i="73"/>
  <c r="W232" i="73"/>
  <c r="X232" i="73"/>
  <c r="Y232" i="73"/>
  <c r="P233" i="73"/>
  <c r="Q233" i="73"/>
  <c r="R233" i="73"/>
  <c r="S233" i="73"/>
  <c r="T233" i="73"/>
  <c r="U233" i="73"/>
  <c r="V233" i="73"/>
  <c r="W233" i="73"/>
  <c r="X233" i="73"/>
  <c r="Y233" i="73"/>
  <c r="P234" i="73"/>
  <c r="Q234" i="73"/>
  <c r="R234" i="73"/>
  <c r="S234" i="73"/>
  <c r="T234" i="73"/>
  <c r="U234" i="73"/>
  <c r="V234" i="73"/>
  <c r="W234" i="73"/>
  <c r="X234" i="73"/>
  <c r="Y234" i="73"/>
  <c r="P235" i="73"/>
  <c r="Q235" i="73"/>
  <c r="R235" i="73"/>
  <c r="S235" i="73"/>
  <c r="T235" i="73"/>
  <c r="U235" i="73"/>
  <c r="V235" i="73"/>
  <c r="W235" i="73"/>
  <c r="X235" i="73"/>
  <c r="Y235" i="73"/>
  <c r="P236" i="73"/>
  <c r="Q236" i="73"/>
  <c r="R236" i="73"/>
  <c r="S236" i="73"/>
  <c r="T236" i="73"/>
  <c r="U236" i="73"/>
  <c r="V236" i="73"/>
  <c r="W236" i="73"/>
  <c r="X236" i="73"/>
  <c r="Y236" i="73"/>
  <c r="P237" i="73"/>
  <c r="Q237" i="73"/>
  <c r="R237" i="73"/>
  <c r="S237" i="73"/>
  <c r="T237" i="73"/>
  <c r="U237" i="73"/>
  <c r="V237" i="73"/>
  <c r="W237" i="73"/>
  <c r="X237" i="73"/>
  <c r="Y237" i="73"/>
  <c r="P238" i="73"/>
  <c r="Q238" i="73"/>
  <c r="R238" i="73"/>
  <c r="S238" i="73"/>
  <c r="T238" i="73"/>
  <c r="U238" i="73"/>
  <c r="V238" i="73"/>
  <c r="W238" i="73"/>
  <c r="X238" i="73"/>
  <c r="Y238" i="73"/>
  <c r="P239" i="73"/>
  <c r="Q239" i="73"/>
  <c r="R239" i="73"/>
  <c r="S239" i="73"/>
  <c r="T239" i="73"/>
  <c r="U239" i="73"/>
  <c r="V239" i="73"/>
  <c r="W239" i="73"/>
  <c r="X239" i="73"/>
  <c r="Y239" i="73"/>
  <c r="P240" i="73"/>
  <c r="Q240" i="73"/>
  <c r="R240" i="73"/>
  <c r="S240" i="73"/>
  <c r="T240" i="73"/>
  <c r="U240" i="73"/>
  <c r="V240" i="73"/>
  <c r="W240" i="73"/>
  <c r="X240" i="73"/>
  <c r="Y240" i="73"/>
  <c r="P241" i="73"/>
  <c r="Q241" i="73"/>
  <c r="R241" i="73"/>
  <c r="S241" i="73"/>
  <c r="T241" i="73"/>
  <c r="U241" i="73"/>
  <c r="V241" i="73"/>
  <c r="W241" i="73"/>
  <c r="X241" i="73"/>
  <c r="Y241" i="73"/>
  <c r="P242" i="73"/>
  <c r="Q242" i="73"/>
  <c r="R242" i="73"/>
  <c r="S242" i="73"/>
  <c r="T242" i="73"/>
  <c r="U242" i="73"/>
  <c r="V242" i="73"/>
  <c r="W242" i="73"/>
  <c r="X242" i="73"/>
  <c r="Y242" i="73"/>
  <c r="P243" i="73"/>
  <c r="Q243" i="73"/>
  <c r="R243" i="73"/>
  <c r="S243" i="73"/>
  <c r="T243" i="73"/>
  <c r="U243" i="73"/>
  <c r="V243" i="73"/>
  <c r="W243" i="73"/>
  <c r="X243" i="73"/>
  <c r="Y243" i="73"/>
  <c r="P244" i="73"/>
  <c r="Q244" i="73"/>
  <c r="R244" i="73"/>
  <c r="S244" i="73"/>
  <c r="T244" i="73"/>
  <c r="U244" i="73"/>
  <c r="V244" i="73"/>
  <c r="W244" i="73"/>
  <c r="X244" i="73"/>
  <c r="Y244" i="73"/>
  <c r="P245" i="73"/>
  <c r="Q245" i="73"/>
  <c r="R245" i="73"/>
  <c r="S245" i="73"/>
  <c r="T245" i="73"/>
  <c r="U245" i="73"/>
  <c r="V245" i="73"/>
  <c r="W245" i="73"/>
  <c r="X245" i="73"/>
  <c r="Y245" i="73"/>
  <c r="P246" i="73"/>
  <c r="Q246" i="73"/>
  <c r="R246" i="73"/>
  <c r="S246" i="73"/>
  <c r="T246" i="73"/>
  <c r="U246" i="73"/>
  <c r="V246" i="73"/>
  <c r="W246" i="73"/>
  <c r="X246" i="73"/>
  <c r="Y246" i="73"/>
  <c r="P247" i="73"/>
  <c r="Q247" i="73"/>
  <c r="R247" i="73"/>
  <c r="S247" i="73"/>
  <c r="T247" i="73"/>
  <c r="U247" i="73"/>
  <c r="V247" i="73"/>
  <c r="W247" i="73"/>
  <c r="X247" i="73"/>
  <c r="Y247" i="73"/>
  <c r="P248" i="73"/>
  <c r="Q248" i="73"/>
  <c r="R248" i="73"/>
  <c r="S248" i="73"/>
  <c r="T248" i="73"/>
  <c r="U248" i="73"/>
  <c r="V248" i="73"/>
  <c r="W248" i="73"/>
  <c r="X248" i="73"/>
  <c r="Y248" i="73"/>
  <c r="P249" i="73"/>
  <c r="Q249" i="73"/>
  <c r="R249" i="73"/>
  <c r="S249" i="73"/>
  <c r="T249" i="73"/>
  <c r="U249" i="73"/>
  <c r="V249" i="73"/>
  <c r="W249" i="73"/>
  <c r="X249" i="73"/>
  <c r="Y249" i="73"/>
  <c r="P250" i="73"/>
  <c r="Q250" i="73"/>
  <c r="R250" i="73"/>
  <c r="S250" i="73"/>
  <c r="T250" i="73"/>
  <c r="U250" i="73"/>
  <c r="V250" i="73"/>
  <c r="W250" i="73"/>
  <c r="X250" i="73"/>
  <c r="Y250" i="73"/>
  <c r="P251" i="73"/>
  <c r="Q251" i="73"/>
  <c r="R251" i="73"/>
  <c r="S251" i="73"/>
  <c r="T251" i="73"/>
  <c r="U251" i="73"/>
  <c r="V251" i="73"/>
  <c r="W251" i="73"/>
  <c r="X251" i="73"/>
  <c r="Y251" i="73"/>
  <c r="P252" i="73"/>
  <c r="Q252" i="73"/>
  <c r="R252" i="73"/>
  <c r="S252" i="73"/>
  <c r="T252" i="73"/>
  <c r="U252" i="73"/>
  <c r="V252" i="73"/>
  <c r="W252" i="73"/>
  <c r="X252" i="73"/>
  <c r="Y252" i="73"/>
  <c r="P253" i="73"/>
  <c r="Q253" i="73"/>
  <c r="R253" i="73"/>
  <c r="S253" i="73"/>
  <c r="T253" i="73"/>
  <c r="U253" i="73"/>
  <c r="V253" i="73"/>
  <c r="W253" i="73"/>
  <c r="X253" i="73"/>
  <c r="Y253" i="73"/>
  <c r="P254" i="73"/>
  <c r="Q254" i="73"/>
  <c r="R254" i="73"/>
  <c r="S254" i="73"/>
  <c r="T254" i="73"/>
  <c r="U254" i="73"/>
  <c r="V254" i="73"/>
  <c r="W254" i="73"/>
  <c r="X254" i="73"/>
  <c r="Y254" i="73"/>
  <c r="P255" i="73"/>
  <c r="Q255" i="73"/>
  <c r="R255" i="73"/>
  <c r="S255" i="73"/>
  <c r="T255" i="73"/>
  <c r="U255" i="73"/>
  <c r="V255" i="73"/>
  <c r="W255" i="73"/>
  <c r="X255" i="73"/>
  <c r="Y255" i="73"/>
  <c r="P256" i="73"/>
  <c r="Q256" i="73"/>
  <c r="R256" i="73"/>
  <c r="S256" i="73"/>
  <c r="T256" i="73"/>
  <c r="U256" i="73"/>
  <c r="V256" i="73"/>
  <c r="W256" i="73"/>
  <c r="X256" i="73"/>
  <c r="Y256" i="73"/>
  <c r="P257" i="73"/>
  <c r="Q257" i="73"/>
  <c r="R257" i="73"/>
  <c r="S257" i="73"/>
  <c r="T257" i="73"/>
  <c r="U257" i="73"/>
  <c r="V257" i="73"/>
  <c r="W257" i="73"/>
  <c r="X257" i="73"/>
  <c r="Y257" i="73"/>
  <c r="P258" i="73"/>
  <c r="Q258" i="73"/>
  <c r="R258" i="73"/>
  <c r="S258" i="73"/>
  <c r="T258" i="73"/>
  <c r="U258" i="73"/>
  <c r="V258" i="73"/>
  <c r="W258" i="73"/>
  <c r="X258" i="73"/>
  <c r="Y258" i="73"/>
  <c r="P259" i="73"/>
  <c r="Q259" i="73"/>
  <c r="R259" i="73"/>
  <c r="S259" i="73"/>
  <c r="T259" i="73"/>
  <c r="U259" i="73"/>
  <c r="V259" i="73"/>
  <c r="W259" i="73"/>
  <c r="X259" i="73"/>
  <c r="Y259" i="73"/>
  <c r="P260" i="73"/>
  <c r="Q260" i="73"/>
  <c r="R260" i="73"/>
  <c r="S260" i="73"/>
  <c r="T260" i="73"/>
  <c r="U260" i="73"/>
  <c r="V260" i="73"/>
  <c r="W260" i="73"/>
  <c r="X260" i="73"/>
  <c r="Y260" i="73"/>
  <c r="P261" i="73"/>
  <c r="Q261" i="73"/>
  <c r="R261" i="73"/>
  <c r="S261" i="73"/>
  <c r="T261" i="73"/>
  <c r="U261" i="73"/>
  <c r="V261" i="73"/>
  <c r="W261" i="73"/>
  <c r="X261" i="73"/>
  <c r="Y261" i="73"/>
  <c r="P262" i="73"/>
  <c r="Q262" i="73"/>
  <c r="R262" i="73"/>
  <c r="S262" i="73"/>
  <c r="T262" i="73"/>
  <c r="U262" i="73"/>
  <c r="V262" i="73"/>
  <c r="W262" i="73"/>
  <c r="X262" i="73"/>
  <c r="Y262" i="73"/>
  <c r="P263" i="73"/>
  <c r="Q263" i="73"/>
  <c r="R263" i="73"/>
  <c r="S263" i="73"/>
  <c r="T263" i="73"/>
  <c r="U263" i="73"/>
  <c r="V263" i="73"/>
  <c r="W263" i="73"/>
  <c r="X263" i="73"/>
  <c r="Y263" i="73"/>
  <c r="P264" i="73"/>
  <c r="Q264" i="73"/>
  <c r="R264" i="73"/>
  <c r="S264" i="73"/>
  <c r="T264" i="73"/>
  <c r="U264" i="73"/>
  <c r="V264" i="73"/>
  <c r="W264" i="73"/>
  <c r="X264" i="73"/>
  <c r="Y264" i="73"/>
  <c r="P265" i="73"/>
  <c r="Q265" i="73"/>
  <c r="R265" i="73"/>
  <c r="S265" i="73"/>
  <c r="T265" i="73"/>
  <c r="U265" i="73"/>
  <c r="V265" i="73"/>
  <c r="W265" i="73"/>
  <c r="X265" i="73"/>
  <c r="Y265" i="73"/>
  <c r="P266" i="73"/>
  <c r="Q266" i="73"/>
  <c r="R266" i="73"/>
  <c r="S266" i="73"/>
  <c r="T266" i="73"/>
  <c r="U266" i="73"/>
  <c r="V266" i="73"/>
  <c r="W266" i="73"/>
  <c r="X266" i="73"/>
  <c r="Y266" i="73"/>
  <c r="P267" i="73"/>
  <c r="Q267" i="73"/>
  <c r="R267" i="73"/>
  <c r="S267" i="73"/>
  <c r="T267" i="73"/>
  <c r="U267" i="73"/>
  <c r="V267" i="73"/>
  <c r="W267" i="73"/>
  <c r="X267" i="73"/>
  <c r="Y267" i="73"/>
  <c r="P268" i="73"/>
  <c r="Q268" i="73"/>
  <c r="R268" i="73"/>
  <c r="S268" i="73"/>
  <c r="T268" i="73"/>
  <c r="U268" i="73"/>
  <c r="V268" i="73"/>
  <c r="W268" i="73"/>
  <c r="X268" i="73"/>
  <c r="Y268" i="73"/>
  <c r="P269" i="73"/>
  <c r="Q269" i="73"/>
  <c r="R269" i="73"/>
  <c r="S269" i="73"/>
  <c r="T269" i="73"/>
  <c r="U269" i="73"/>
  <c r="V269" i="73"/>
  <c r="W269" i="73"/>
  <c r="X269" i="73"/>
  <c r="Y269" i="73"/>
  <c r="P270" i="73"/>
  <c r="Q270" i="73"/>
  <c r="R270" i="73"/>
  <c r="S270" i="73"/>
  <c r="T270" i="73"/>
  <c r="U270" i="73"/>
  <c r="V270" i="73"/>
  <c r="W270" i="73"/>
  <c r="X270" i="73"/>
  <c r="Y270" i="73"/>
  <c r="P271" i="73"/>
  <c r="Q271" i="73"/>
  <c r="R271" i="73"/>
  <c r="S271" i="73"/>
  <c r="T271" i="73"/>
  <c r="U271" i="73"/>
  <c r="V271" i="73"/>
  <c r="W271" i="73"/>
  <c r="X271" i="73"/>
  <c r="Y271" i="73"/>
  <c r="P272" i="73"/>
  <c r="Q272" i="73"/>
  <c r="R272" i="73"/>
  <c r="S272" i="73"/>
  <c r="T272" i="73"/>
  <c r="U272" i="73"/>
  <c r="V272" i="73"/>
  <c r="W272" i="73"/>
  <c r="X272" i="73"/>
  <c r="Y272" i="73"/>
  <c r="P273" i="73"/>
  <c r="Q273" i="73"/>
  <c r="R273" i="73"/>
  <c r="S273" i="73"/>
  <c r="T273" i="73"/>
  <c r="U273" i="73"/>
  <c r="V273" i="73"/>
  <c r="W273" i="73"/>
  <c r="X273" i="73"/>
  <c r="Y273" i="73"/>
  <c r="P274" i="73"/>
  <c r="Q274" i="73"/>
  <c r="R274" i="73"/>
  <c r="S274" i="73"/>
  <c r="T274" i="73"/>
  <c r="U274" i="73"/>
  <c r="V274" i="73"/>
  <c r="W274" i="73"/>
  <c r="X274" i="73"/>
  <c r="Y274" i="73"/>
  <c r="P275" i="73"/>
  <c r="Q275" i="73"/>
  <c r="R275" i="73"/>
  <c r="S275" i="73"/>
  <c r="T275" i="73"/>
  <c r="U275" i="73"/>
  <c r="V275" i="73"/>
  <c r="W275" i="73"/>
  <c r="X275" i="73"/>
  <c r="Y275" i="73"/>
  <c r="P276" i="73"/>
  <c r="Q276" i="73"/>
  <c r="R276" i="73"/>
  <c r="S276" i="73"/>
  <c r="T276" i="73"/>
  <c r="U276" i="73"/>
  <c r="V276" i="73"/>
  <c r="W276" i="73"/>
  <c r="X276" i="73"/>
  <c r="Y276" i="73"/>
  <c r="P277" i="73"/>
  <c r="Q277" i="73"/>
  <c r="R277" i="73"/>
  <c r="S277" i="73"/>
  <c r="T277" i="73"/>
  <c r="U277" i="73"/>
  <c r="V277" i="73"/>
  <c r="W277" i="73"/>
  <c r="X277" i="73"/>
  <c r="Y277" i="73"/>
  <c r="P278" i="73"/>
  <c r="Q278" i="73"/>
  <c r="R278" i="73"/>
  <c r="S278" i="73"/>
  <c r="T278" i="73"/>
  <c r="U278" i="73"/>
  <c r="V278" i="73"/>
  <c r="W278" i="73"/>
  <c r="X278" i="73"/>
  <c r="Y278" i="73"/>
  <c r="P279" i="73"/>
  <c r="Q279" i="73"/>
  <c r="R279" i="73"/>
  <c r="S279" i="73"/>
  <c r="T279" i="73"/>
  <c r="U279" i="73"/>
  <c r="V279" i="73"/>
  <c r="W279" i="73"/>
  <c r="X279" i="73"/>
  <c r="Y279" i="73"/>
  <c r="P280" i="73"/>
  <c r="Q280" i="73"/>
  <c r="R280" i="73"/>
  <c r="S280" i="73"/>
  <c r="T280" i="73"/>
  <c r="U280" i="73"/>
  <c r="V280" i="73"/>
  <c r="W280" i="73"/>
  <c r="X280" i="73"/>
  <c r="Y280" i="73"/>
  <c r="P281" i="73"/>
  <c r="Q281" i="73"/>
  <c r="R281" i="73"/>
  <c r="S281" i="73"/>
  <c r="T281" i="73"/>
  <c r="U281" i="73"/>
  <c r="V281" i="73"/>
  <c r="W281" i="73"/>
  <c r="X281" i="73"/>
  <c r="Y281" i="73"/>
  <c r="P282" i="73"/>
  <c r="Q282" i="73"/>
  <c r="R282" i="73"/>
  <c r="S282" i="73"/>
  <c r="T282" i="73"/>
  <c r="U282" i="73"/>
  <c r="V282" i="73"/>
  <c r="W282" i="73"/>
  <c r="X282" i="73"/>
  <c r="Y282" i="73"/>
  <c r="P283" i="73"/>
  <c r="Q283" i="73"/>
  <c r="R283" i="73"/>
  <c r="S283" i="73"/>
  <c r="T283" i="73"/>
  <c r="U283" i="73"/>
  <c r="V283" i="73"/>
  <c r="W283" i="73"/>
  <c r="X283" i="73"/>
  <c r="Y283" i="73"/>
  <c r="P284" i="73"/>
  <c r="Q284" i="73"/>
  <c r="R284" i="73"/>
  <c r="S284" i="73"/>
  <c r="T284" i="73"/>
  <c r="U284" i="73"/>
  <c r="V284" i="73"/>
  <c r="W284" i="73"/>
  <c r="X284" i="73"/>
  <c r="Y284" i="73"/>
  <c r="P285" i="73"/>
  <c r="Q285" i="73"/>
  <c r="R285" i="73"/>
  <c r="S285" i="73"/>
  <c r="T285" i="73"/>
  <c r="U285" i="73"/>
  <c r="V285" i="73"/>
  <c r="W285" i="73"/>
  <c r="X285" i="73"/>
  <c r="Y285" i="73"/>
  <c r="P286" i="73"/>
  <c r="Q286" i="73"/>
  <c r="R286" i="73"/>
  <c r="S286" i="73"/>
  <c r="T286" i="73"/>
  <c r="U286" i="73"/>
  <c r="V286" i="73"/>
  <c r="W286" i="73"/>
  <c r="X286" i="73"/>
  <c r="Y286" i="73"/>
  <c r="P287" i="73"/>
  <c r="Q287" i="73"/>
  <c r="R287" i="73"/>
  <c r="S287" i="73"/>
  <c r="T287" i="73"/>
  <c r="U287" i="73"/>
  <c r="V287" i="73"/>
  <c r="W287" i="73"/>
  <c r="X287" i="73"/>
  <c r="Y287" i="73"/>
  <c r="P288" i="73"/>
  <c r="Q288" i="73"/>
  <c r="R288" i="73"/>
  <c r="S288" i="73"/>
  <c r="T288" i="73"/>
  <c r="U288" i="73"/>
  <c r="V288" i="73"/>
  <c r="W288" i="73"/>
  <c r="X288" i="73"/>
  <c r="Y288" i="73"/>
  <c r="P289" i="73"/>
  <c r="Q289" i="73"/>
  <c r="R289" i="73"/>
  <c r="S289" i="73"/>
  <c r="T289" i="73"/>
  <c r="U289" i="73"/>
  <c r="V289" i="73"/>
  <c r="W289" i="73"/>
  <c r="X289" i="73"/>
  <c r="Y289" i="73"/>
  <c r="P290" i="73"/>
  <c r="Q290" i="73"/>
  <c r="R290" i="73"/>
  <c r="S290" i="73"/>
  <c r="T290" i="73"/>
  <c r="U290" i="73"/>
  <c r="V290" i="73"/>
  <c r="W290" i="73"/>
  <c r="X290" i="73"/>
  <c r="Y290" i="73"/>
  <c r="P291" i="73"/>
  <c r="Q291" i="73"/>
  <c r="R291" i="73"/>
  <c r="S291" i="73"/>
  <c r="T291" i="73"/>
  <c r="U291" i="73"/>
  <c r="V291" i="73"/>
  <c r="W291" i="73"/>
  <c r="X291" i="73"/>
  <c r="Y291" i="73"/>
  <c r="P292" i="73"/>
  <c r="Q292" i="73"/>
  <c r="R292" i="73"/>
  <c r="S292" i="73"/>
  <c r="T292" i="73"/>
  <c r="U292" i="73"/>
  <c r="V292" i="73"/>
  <c r="W292" i="73"/>
  <c r="X292" i="73"/>
  <c r="Y292" i="73"/>
  <c r="P293" i="73"/>
  <c r="Q293" i="73"/>
  <c r="R293" i="73"/>
  <c r="S293" i="73"/>
  <c r="T293" i="73"/>
  <c r="U293" i="73"/>
  <c r="V293" i="73"/>
  <c r="W293" i="73"/>
  <c r="X293" i="73"/>
  <c r="Y293" i="73"/>
  <c r="P294" i="73"/>
  <c r="Q294" i="73"/>
  <c r="R294" i="73"/>
  <c r="S294" i="73"/>
  <c r="T294" i="73"/>
  <c r="U294" i="73"/>
  <c r="V294" i="73"/>
  <c r="W294" i="73"/>
  <c r="X294" i="73"/>
  <c r="Y294" i="73"/>
  <c r="P295" i="73"/>
  <c r="Q295" i="73"/>
  <c r="R295" i="73"/>
  <c r="S295" i="73"/>
  <c r="T295" i="73"/>
  <c r="U295" i="73"/>
  <c r="V295" i="73"/>
  <c r="W295" i="73"/>
  <c r="X295" i="73"/>
  <c r="Y295" i="73"/>
  <c r="P296" i="73"/>
  <c r="Q296" i="73"/>
  <c r="R296" i="73"/>
  <c r="S296" i="73"/>
  <c r="T296" i="73"/>
  <c r="U296" i="73"/>
  <c r="V296" i="73"/>
  <c r="W296" i="73"/>
  <c r="X296" i="73"/>
  <c r="Y296" i="73"/>
  <c r="P297" i="73"/>
  <c r="Q297" i="73"/>
  <c r="R297" i="73"/>
  <c r="S297" i="73"/>
  <c r="T297" i="73"/>
  <c r="U297" i="73"/>
  <c r="V297" i="73"/>
  <c r="W297" i="73"/>
  <c r="X297" i="73"/>
  <c r="Y297" i="73"/>
  <c r="P298" i="73"/>
  <c r="Q298" i="73"/>
  <c r="R298" i="73"/>
  <c r="S298" i="73"/>
  <c r="T298" i="73"/>
  <c r="U298" i="73"/>
  <c r="V298" i="73"/>
  <c r="W298" i="73"/>
  <c r="X298" i="73"/>
  <c r="Y298" i="73"/>
  <c r="P299" i="73"/>
  <c r="Q299" i="73"/>
  <c r="R299" i="73"/>
  <c r="S299" i="73"/>
  <c r="T299" i="73"/>
  <c r="U299" i="73"/>
  <c r="V299" i="73"/>
  <c r="W299" i="73"/>
  <c r="X299" i="73"/>
  <c r="Y299" i="73"/>
  <c r="P300" i="73"/>
  <c r="Q300" i="73"/>
  <c r="R300" i="73"/>
  <c r="S300" i="73"/>
  <c r="T300" i="73"/>
  <c r="U300" i="73"/>
  <c r="V300" i="73"/>
  <c r="W300" i="73"/>
  <c r="X300" i="73"/>
  <c r="Y300" i="73"/>
  <c r="P301" i="73"/>
  <c r="Q301" i="73"/>
  <c r="R301" i="73"/>
  <c r="S301" i="73"/>
  <c r="T301" i="73"/>
  <c r="U301" i="73"/>
  <c r="V301" i="73"/>
  <c r="W301" i="73"/>
  <c r="X301" i="73"/>
  <c r="Y301" i="73"/>
  <c r="P302" i="73"/>
  <c r="Q302" i="73"/>
  <c r="R302" i="73"/>
  <c r="S302" i="73"/>
  <c r="T302" i="73"/>
  <c r="U302" i="73"/>
  <c r="V302" i="73"/>
  <c r="W302" i="73"/>
  <c r="X302" i="73"/>
  <c r="Y302" i="73"/>
  <c r="P303" i="73"/>
  <c r="Q303" i="73"/>
  <c r="R303" i="73"/>
  <c r="S303" i="73"/>
  <c r="T303" i="73"/>
  <c r="U303" i="73"/>
  <c r="V303" i="73"/>
  <c r="W303" i="73"/>
  <c r="X303" i="73"/>
  <c r="Y303" i="73"/>
  <c r="P304" i="73"/>
  <c r="Q304" i="73"/>
  <c r="R304" i="73"/>
  <c r="S304" i="73"/>
  <c r="T304" i="73"/>
  <c r="U304" i="73"/>
  <c r="V304" i="73"/>
  <c r="W304" i="73"/>
  <c r="X304" i="73"/>
  <c r="Y304" i="73"/>
  <c r="P305" i="73"/>
  <c r="Q305" i="73"/>
  <c r="R305" i="73"/>
  <c r="S305" i="73"/>
  <c r="T305" i="73"/>
  <c r="U305" i="73"/>
  <c r="V305" i="73"/>
  <c r="W305" i="73"/>
  <c r="X305" i="73"/>
  <c r="Y305" i="73"/>
  <c r="P306" i="73"/>
  <c r="Q306" i="73"/>
  <c r="R306" i="73"/>
  <c r="S306" i="73"/>
  <c r="T306" i="73"/>
  <c r="U306" i="73"/>
  <c r="V306" i="73"/>
  <c r="W306" i="73"/>
  <c r="X306" i="73"/>
  <c r="Y306" i="73"/>
  <c r="P307" i="73"/>
  <c r="Q307" i="73"/>
  <c r="R307" i="73"/>
  <c r="S307" i="73"/>
  <c r="T307" i="73"/>
  <c r="U307" i="73"/>
  <c r="V307" i="73"/>
  <c r="W307" i="73"/>
  <c r="X307" i="73"/>
  <c r="Y307" i="73"/>
  <c r="P308" i="73"/>
  <c r="Q308" i="73"/>
  <c r="R308" i="73"/>
  <c r="S308" i="73"/>
  <c r="T308" i="73"/>
  <c r="U308" i="73"/>
  <c r="V308" i="73"/>
  <c r="W308" i="73"/>
  <c r="X308" i="73"/>
  <c r="Y308" i="73"/>
  <c r="P309" i="73"/>
  <c r="Q309" i="73"/>
  <c r="R309" i="73"/>
  <c r="S309" i="73"/>
  <c r="T309" i="73"/>
  <c r="U309" i="73"/>
  <c r="V309" i="73"/>
  <c r="W309" i="73"/>
  <c r="X309" i="73"/>
  <c r="Y309" i="73"/>
  <c r="P310" i="73"/>
  <c r="Q310" i="73"/>
  <c r="R310" i="73"/>
  <c r="S310" i="73"/>
  <c r="T310" i="73"/>
  <c r="U310" i="73"/>
  <c r="V310" i="73"/>
  <c r="W310" i="73"/>
  <c r="X310" i="73"/>
  <c r="Y310" i="73"/>
  <c r="P311" i="73"/>
  <c r="Q311" i="73"/>
  <c r="R311" i="73"/>
  <c r="S311" i="73"/>
  <c r="T311" i="73"/>
  <c r="U311" i="73"/>
  <c r="V311" i="73"/>
  <c r="W311" i="73"/>
  <c r="X311" i="73"/>
  <c r="Y311" i="73"/>
  <c r="P312" i="73"/>
  <c r="Q312" i="73"/>
  <c r="R312" i="73"/>
  <c r="S312" i="73"/>
  <c r="T312" i="73"/>
  <c r="U312" i="73"/>
  <c r="V312" i="73"/>
  <c r="W312" i="73"/>
  <c r="X312" i="73"/>
  <c r="Y312" i="73"/>
  <c r="P313" i="73"/>
  <c r="Q313" i="73"/>
  <c r="R313" i="73"/>
  <c r="S313" i="73"/>
  <c r="T313" i="73"/>
  <c r="U313" i="73"/>
  <c r="V313" i="73"/>
  <c r="W313" i="73"/>
  <c r="X313" i="73"/>
  <c r="Y313" i="73"/>
  <c r="P314" i="73"/>
  <c r="Q314" i="73"/>
  <c r="R314" i="73"/>
  <c r="S314" i="73"/>
  <c r="T314" i="73"/>
  <c r="U314" i="73"/>
  <c r="V314" i="73"/>
  <c r="W314" i="73"/>
  <c r="X314" i="73"/>
  <c r="Y314" i="73"/>
  <c r="P315" i="73"/>
  <c r="Q315" i="73"/>
  <c r="R315" i="73"/>
  <c r="S315" i="73"/>
  <c r="T315" i="73"/>
  <c r="U315" i="73"/>
  <c r="V315" i="73"/>
  <c r="W315" i="73"/>
  <c r="X315" i="73"/>
  <c r="Y315" i="73"/>
  <c r="P316" i="73"/>
  <c r="Q316" i="73"/>
  <c r="R316" i="73"/>
  <c r="S316" i="73"/>
  <c r="T316" i="73"/>
  <c r="U316" i="73"/>
  <c r="V316" i="73"/>
  <c r="W316" i="73"/>
  <c r="X316" i="73"/>
  <c r="Y316" i="73"/>
  <c r="P317" i="73"/>
  <c r="Q317" i="73"/>
  <c r="R317" i="73"/>
  <c r="S317" i="73"/>
  <c r="T317" i="73"/>
  <c r="U317" i="73"/>
  <c r="V317" i="73"/>
  <c r="W317" i="73"/>
  <c r="X317" i="73"/>
  <c r="Y317" i="73"/>
  <c r="P318" i="73"/>
  <c r="Q318" i="73"/>
  <c r="R318" i="73"/>
  <c r="S318" i="73"/>
  <c r="T318" i="73"/>
  <c r="U318" i="73"/>
  <c r="V318" i="73"/>
  <c r="W318" i="73"/>
  <c r="X318" i="73"/>
  <c r="Y318" i="73"/>
  <c r="P319" i="73"/>
  <c r="Q319" i="73"/>
  <c r="R319" i="73"/>
  <c r="S319" i="73"/>
  <c r="T319" i="73"/>
  <c r="U319" i="73"/>
  <c r="V319" i="73"/>
  <c r="W319" i="73"/>
  <c r="X319" i="73"/>
  <c r="Y319" i="73"/>
  <c r="P320" i="73"/>
  <c r="Q320" i="73"/>
  <c r="R320" i="73"/>
  <c r="S320" i="73"/>
  <c r="T320" i="73"/>
  <c r="U320" i="73"/>
  <c r="V320" i="73"/>
  <c r="W320" i="73"/>
  <c r="X320" i="73"/>
  <c r="Y320" i="73"/>
  <c r="P321" i="73"/>
  <c r="Q321" i="73"/>
  <c r="R321" i="73"/>
  <c r="S321" i="73"/>
  <c r="T321" i="73"/>
  <c r="U321" i="73"/>
  <c r="V321" i="73"/>
  <c r="W321" i="73"/>
  <c r="X321" i="73"/>
  <c r="Y321" i="73"/>
  <c r="P322" i="73"/>
  <c r="Q322" i="73"/>
  <c r="R322" i="73"/>
  <c r="S322" i="73"/>
  <c r="T322" i="73"/>
  <c r="U322" i="73"/>
  <c r="V322" i="73"/>
  <c r="W322" i="73"/>
  <c r="X322" i="73"/>
  <c r="Y322" i="73"/>
  <c r="P323" i="73"/>
  <c r="Q323" i="73"/>
  <c r="R323" i="73"/>
  <c r="S323" i="73"/>
  <c r="T323" i="73"/>
  <c r="U323" i="73"/>
  <c r="V323" i="73"/>
  <c r="W323" i="73"/>
  <c r="X323" i="73"/>
  <c r="Y323" i="73"/>
  <c r="P324" i="73"/>
  <c r="Q324" i="73"/>
  <c r="R324" i="73"/>
  <c r="S324" i="73"/>
  <c r="T324" i="73"/>
  <c r="U324" i="73"/>
  <c r="V324" i="73"/>
  <c r="W324" i="73"/>
  <c r="X324" i="73"/>
  <c r="Y324" i="73"/>
  <c r="P325" i="73"/>
  <c r="Q325" i="73"/>
  <c r="R325" i="73"/>
  <c r="S325" i="73"/>
  <c r="T325" i="73"/>
  <c r="U325" i="73"/>
  <c r="V325" i="73"/>
  <c r="W325" i="73"/>
  <c r="X325" i="73"/>
  <c r="Y325" i="73"/>
  <c r="P326" i="73"/>
  <c r="Q326" i="73"/>
  <c r="R326" i="73"/>
  <c r="S326" i="73"/>
  <c r="T326" i="73"/>
  <c r="U326" i="73"/>
  <c r="V326" i="73"/>
  <c r="W326" i="73"/>
  <c r="X326" i="73"/>
  <c r="Y326" i="73"/>
  <c r="P327" i="73"/>
  <c r="Q327" i="73"/>
  <c r="R327" i="73"/>
  <c r="S327" i="73"/>
  <c r="T327" i="73"/>
  <c r="U327" i="73"/>
  <c r="V327" i="73"/>
  <c r="W327" i="73"/>
  <c r="X327" i="73"/>
  <c r="Y327" i="73"/>
  <c r="P328" i="73"/>
  <c r="Q328" i="73"/>
  <c r="R328" i="73"/>
  <c r="S328" i="73"/>
  <c r="T328" i="73"/>
  <c r="U328" i="73"/>
  <c r="V328" i="73"/>
  <c r="W328" i="73"/>
  <c r="X328" i="73"/>
  <c r="Y328" i="73"/>
  <c r="P329" i="73"/>
  <c r="Q329" i="73"/>
  <c r="R329" i="73"/>
  <c r="S329" i="73"/>
  <c r="T329" i="73"/>
  <c r="U329" i="73"/>
  <c r="V329" i="73"/>
  <c r="W329" i="73"/>
  <c r="X329" i="73"/>
  <c r="Y329" i="73"/>
  <c r="P330" i="73"/>
  <c r="Q330" i="73"/>
  <c r="R330" i="73"/>
  <c r="S330" i="73"/>
  <c r="T330" i="73"/>
  <c r="U330" i="73"/>
  <c r="V330" i="73"/>
  <c r="W330" i="73"/>
  <c r="X330" i="73"/>
  <c r="Y330" i="73"/>
  <c r="P331" i="73"/>
  <c r="Q331" i="73"/>
  <c r="R331" i="73"/>
  <c r="S331" i="73"/>
  <c r="T331" i="73"/>
  <c r="U331" i="73"/>
  <c r="V331" i="73"/>
  <c r="W331" i="73"/>
  <c r="X331" i="73"/>
  <c r="Y331" i="73"/>
  <c r="P332" i="73"/>
  <c r="Q332" i="73"/>
  <c r="R332" i="73"/>
  <c r="S332" i="73"/>
  <c r="T332" i="73"/>
  <c r="U332" i="73"/>
  <c r="V332" i="73"/>
  <c r="W332" i="73"/>
  <c r="X332" i="73"/>
  <c r="Y332" i="73"/>
  <c r="P333" i="73"/>
  <c r="Q333" i="73"/>
  <c r="R333" i="73"/>
  <c r="S333" i="73"/>
  <c r="T333" i="73"/>
  <c r="U333" i="73"/>
  <c r="V333" i="73"/>
  <c r="W333" i="73"/>
  <c r="X333" i="73"/>
  <c r="Y333" i="73"/>
  <c r="P334" i="73"/>
  <c r="Q334" i="73"/>
  <c r="R334" i="73"/>
  <c r="S334" i="73"/>
  <c r="T334" i="73"/>
  <c r="U334" i="73"/>
  <c r="V334" i="73"/>
  <c r="W334" i="73"/>
  <c r="X334" i="73"/>
  <c r="Y334" i="73"/>
  <c r="P335" i="73"/>
  <c r="Q335" i="73"/>
  <c r="R335" i="73"/>
  <c r="S335" i="73"/>
  <c r="T335" i="73"/>
  <c r="U335" i="73"/>
  <c r="V335" i="73"/>
  <c r="W335" i="73"/>
  <c r="X335" i="73"/>
  <c r="Y335" i="73"/>
  <c r="P336" i="73"/>
  <c r="Q336" i="73"/>
  <c r="R336" i="73"/>
  <c r="S336" i="73"/>
  <c r="T336" i="73"/>
  <c r="U336" i="73"/>
  <c r="V336" i="73"/>
  <c r="W336" i="73"/>
  <c r="X336" i="73"/>
  <c r="Y336" i="73"/>
  <c r="P337" i="73"/>
  <c r="Q337" i="73"/>
  <c r="R337" i="73"/>
  <c r="S337" i="73"/>
  <c r="T337" i="73"/>
  <c r="U337" i="73"/>
  <c r="V337" i="73"/>
  <c r="W337" i="73"/>
  <c r="X337" i="73"/>
  <c r="Y337" i="73"/>
  <c r="P338" i="73"/>
  <c r="Q338" i="73"/>
  <c r="R338" i="73"/>
  <c r="S338" i="73"/>
  <c r="T338" i="73"/>
  <c r="U338" i="73"/>
  <c r="V338" i="73"/>
  <c r="W338" i="73"/>
  <c r="X338" i="73"/>
  <c r="Y338" i="73"/>
  <c r="P339" i="73"/>
  <c r="Q339" i="73"/>
  <c r="R339" i="73"/>
  <c r="S339" i="73"/>
  <c r="T339" i="73"/>
  <c r="U339" i="73"/>
  <c r="V339" i="73"/>
  <c r="W339" i="73"/>
  <c r="X339" i="73"/>
  <c r="Y339" i="73"/>
  <c r="P340" i="73"/>
  <c r="Q340" i="73"/>
  <c r="R340" i="73"/>
  <c r="S340" i="73"/>
  <c r="T340" i="73"/>
  <c r="U340" i="73"/>
  <c r="V340" i="73"/>
  <c r="W340" i="73"/>
  <c r="X340" i="73"/>
  <c r="Y340" i="73"/>
  <c r="P341" i="73"/>
  <c r="Q341" i="73"/>
  <c r="R341" i="73"/>
  <c r="S341" i="73"/>
  <c r="T341" i="73"/>
  <c r="U341" i="73"/>
  <c r="V341" i="73"/>
  <c r="W341" i="73"/>
  <c r="X341" i="73"/>
  <c r="Y341" i="73"/>
  <c r="P342" i="73"/>
  <c r="Q342" i="73"/>
  <c r="R342" i="73"/>
  <c r="S342" i="73"/>
  <c r="T342" i="73"/>
  <c r="U342" i="73"/>
  <c r="V342" i="73"/>
  <c r="W342" i="73"/>
  <c r="X342" i="73"/>
  <c r="Y342" i="73"/>
  <c r="P343" i="73"/>
  <c r="Q343" i="73"/>
  <c r="R343" i="73"/>
  <c r="S343" i="73"/>
  <c r="T343" i="73"/>
  <c r="U343" i="73"/>
  <c r="V343" i="73"/>
  <c r="W343" i="73"/>
  <c r="X343" i="73"/>
  <c r="Y343" i="73"/>
  <c r="P344" i="73"/>
  <c r="Q344" i="73"/>
  <c r="R344" i="73"/>
  <c r="S344" i="73"/>
  <c r="T344" i="73"/>
  <c r="U344" i="73"/>
  <c r="V344" i="73"/>
  <c r="W344" i="73"/>
  <c r="X344" i="73"/>
  <c r="Y344" i="73"/>
  <c r="P345" i="73"/>
  <c r="Q345" i="73"/>
  <c r="R345" i="73"/>
  <c r="S345" i="73"/>
  <c r="T345" i="73"/>
  <c r="U345" i="73"/>
  <c r="V345" i="73"/>
  <c r="W345" i="73"/>
  <c r="X345" i="73"/>
  <c r="Y345" i="73"/>
  <c r="P346" i="73"/>
  <c r="Q346" i="73"/>
  <c r="R346" i="73"/>
  <c r="S346" i="73"/>
  <c r="T346" i="73"/>
  <c r="U346" i="73"/>
  <c r="V346" i="73"/>
  <c r="W346" i="73"/>
  <c r="X346" i="73"/>
  <c r="Y346" i="73"/>
  <c r="P347" i="73"/>
  <c r="Q347" i="73"/>
  <c r="R347" i="73"/>
  <c r="S347" i="73"/>
  <c r="T347" i="73"/>
  <c r="U347" i="73"/>
  <c r="V347" i="73"/>
  <c r="W347" i="73"/>
  <c r="X347" i="73"/>
  <c r="Y347" i="73"/>
  <c r="P348" i="73"/>
  <c r="Q348" i="73"/>
  <c r="R348" i="73"/>
  <c r="S348" i="73"/>
  <c r="T348" i="73"/>
  <c r="U348" i="73"/>
  <c r="V348" i="73"/>
  <c r="W348" i="73"/>
  <c r="X348" i="73"/>
  <c r="Y348" i="73"/>
  <c r="P349" i="73"/>
  <c r="Q349" i="73"/>
  <c r="R349" i="73"/>
  <c r="S349" i="73"/>
  <c r="T349" i="73"/>
  <c r="U349" i="73"/>
  <c r="V349" i="73"/>
  <c r="W349" i="73"/>
  <c r="X349" i="73"/>
  <c r="Y349" i="73"/>
  <c r="P350" i="73"/>
  <c r="Q350" i="73"/>
  <c r="R350" i="73"/>
  <c r="S350" i="73"/>
  <c r="T350" i="73"/>
  <c r="U350" i="73"/>
  <c r="V350" i="73"/>
  <c r="W350" i="73"/>
  <c r="X350" i="73"/>
  <c r="Y350" i="73"/>
  <c r="P351" i="73"/>
  <c r="Q351" i="73"/>
  <c r="R351" i="73"/>
  <c r="S351" i="73"/>
  <c r="T351" i="73"/>
  <c r="U351" i="73"/>
  <c r="V351" i="73"/>
  <c r="W351" i="73"/>
  <c r="X351" i="73"/>
  <c r="Y351" i="73"/>
  <c r="P352" i="73"/>
  <c r="Q352" i="73"/>
  <c r="R352" i="73"/>
  <c r="S352" i="73"/>
  <c r="T352" i="73"/>
  <c r="U352" i="73"/>
  <c r="V352" i="73"/>
  <c r="W352" i="73"/>
  <c r="X352" i="73"/>
  <c r="Y352" i="73"/>
  <c r="P353" i="73"/>
  <c r="Q353" i="73"/>
  <c r="R353" i="73"/>
  <c r="S353" i="73"/>
  <c r="T353" i="73"/>
  <c r="U353" i="73"/>
  <c r="V353" i="73"/>
  <c r="W353" i="73"/>
  <c r="X353" i="73"/>
  <c r="Y353" i="73"/>
  <c r="P354" i="73"/>
  <c r="Q354" i="73"/>
  <c r="R354" i="73"/>
  <c r="S354" i="73"/>
  <c r="T354" i="73"/>
  <c r="U354" i="73"/>
  <c r="V354" i="73"/>
  <c r="W354" i="73"/>
  <c r="X354" i="73"/>
  <c r="Y354" i="73"/>
  <c r="P355" i="73"/>
  <c r="Q355" i="73"/>
  <c r="R355" i="73"/>
  <c r="S355" i="73"/>
  <c r="T355" i="73"/>
  <c r="U355" i="73"/>
  <c r="V355" i="73"/>
  <c r="W355" i="73"/>
  <c r="X355" i="73"/>
  <c r="Y355" i="73"/>
  <c r="P356" i="73"/>
  <c r="Q356" i="73"/>
  <c r="R356" i="73"/>
  <c r="S356" i="73"/>
  <c r="T356" i="73"/>
  <c r="U356" i="73"/>
  <c r="V356" i="73"/>
  <c r="W356" i="73"/>
  <c r="X356" i="73"/>
  <c r="Y356" i="73"/>
  <c r="P357" i="73"/>
  <c r="Q357" i="73"/>
  <c r="R357" i="73"/>
  <c r="S357" i="73"/>
  <c r="T357" i="73"/>
  <c r="U357" i="73"/>
  <c r="V357" i="73"/>
  <c r="W357" i="73"/>
  <c r="X357" i="73"/>
  <c r="Y357" i="73"/>
  <c r="P358" i="73"/>
  <c r="Q358" i="73"/>
  <c r="R358" i="73"/>
  <c r="S358" i="73"/>
  <c r="T358" i="73"/>
  <c r="U358" i="73"/>
  <c r="V358" i="73"/>
  <c r="W358" i="73"/>
  <c r="X358" i="73"/>
  <c r="Y358" i="73"/>
  <c r="P359" i="73"/>
  <c r="Q359" i="73"/>
  <c r="R359" i="73"/>
  <c r="S359" i="73"/>
  <c r="T359" i="73"/>
  <c r="U359" i="73"/>
  <c r="V359" i="73"/>
  <c r="W359" i="73"/>
  <c r="X359" i="73"/>
  <c r="Y359" i="73"/>
  <c r="P360" i="73"/>
  <c r="Q360" i="73"/>
  <c r="R360" i="73"/>
  <c r="S360" i="73"/>
  <c r="T360" i="73"/>
  <c r="U360" i="73"/>
  <c r="V360" i="73"/>
  <c r="W360" i="73"/>
  <c r="X360" i="73"/>
  <c r="Y360" i="73"/>
  <c r="P361" i="73"/>
  <c r="Q361" i="73"/>
  <c r="R361" i="73"/>
  <c r="S361" i="73"/>
  <c r="T361" i="73"/>
  <c r="U361" i="73"/>
  <c r="V361" i="73"/>
  <c r="W361" i="73"/>
  <c r="X361" i="73"/>
  <c r="Y361" i="73"/>
  <c r="P362" i="73"/>
  <c r="Q362" i="73"/>
  <c r="R362" i="73"/>
  <c r="S362" i="73"/>
  <c r="T362" i="73"/>
  <c r="U362" i="73"/>
  <c r="V362" i="73"/>
  <c r="W362" i="73"/>
  <c r="X362" i="73"/>
  <c r="Y362" i="73"/>
  <c r="P363" i="73"/>
  <c r="Q363" i="73"/>
  <c r="R363" i="73"/>
  <c r="S363" i="73"/>
  <c r="T363" i="73"/>
  <c r="U363" i="73"/>
  <c r="V363" i="73"/>
  <c r="W363" i="73"/>
  <c r="X363" i="73"/>
  <c r="Y363" i="73"/>
  <c r="P364" i="73"/>
  <c r="Q364" i="73"/>
  <c r="R364" i="73"/>
  <c r="S364" i="73"/>
  <c r="T364" i="73"/>
  <c r="U364" i="73"/>
  <c r="V364" i="73"/>
  <c r="W364" i="73"/>
  <c r="X364" i="73"/>
  <c r="Y364" i="73"/>
  <c r="P365" i="73"/>
  <c r="Q365" i="73"/>
  <c r="R365" i="73"/>
  <c r="S365" i="73"/>
  <c r="T365" i="73"/>
  <c r="U365" i="73"/>
  <c r="V365" i="73"/>
  <c r="W365" i="73"/>
  <c r="X365" i="73"/>
  <c r="Y365" i="73"/>
  <c r="P366" i="73"/>
  <c r="Q366" i="73"/>
  <c r="R366" i="73"/>
  <c r="S366" i="73"/>
  <c r="T366" i="73"/>
  <c r="U366" i="73"/>
  <c r="V366" i="73"/>
  <c r="W366" i="73"/>
  <c r="X366" i="73"/>
  <c r="Y366" i="73"/>
  <c r="P367" i="73"/>
  <c r="Q367" i="73"/>
  <c r="R367" i="73"/>
  <c r="S367" i="73"/>
  <c r="T367" i="73"/>
  <c r="U367" i="73"/>
  <c r="V367" i="73"/>
  <c r="W367" i="73"/>
  <c r="X367" i="73"/>
  <c r="Y367" i="73"/>
  <c r="P368" i="73"/>
  <c r="Q368" i="73"/>
  <c r="R368" i="73"/>
  <c r="S368" i="73"/>
  <c r="T368" i="73"/>
  <c r="U368" i="73"/>
  <c r="V368" i="73"/>
  <c r="W368" i="73"/>
  <c r="X368" i="73"/>
  <c r="Y368" i="73"/>
  <c r="P369" i="73"/>
  <c r="Q369" i="73"/>
  <c r="R369" i="73"/>
  <c r="S369" i="73"/>
  <c r="T369" i="73"/>
  <c r="U369" i="73"/>
  <c r="V369" i="73"/>
  <c r="W369" i="73"/>
  <c r="X369" i="73"/>
  <c r="Y369" i="73"/>
  <c r="P370" i="73"/>
  <c r="Q370" i="73"/>
  <c r="R370" i="73"/>
  <c r="S370" i="73"/>
  <c r="T370" i="73"/>
  <c r="U370" i="73"/>
  <c r="V370" i="73"/>
  <c r="W370" i="73"/>
  <c r="X370" i="73"/>
  <c r="Y370" i="73"/>
  <c r="P371" i="73"/>
  <c r="Q371" i="73"/>
  <c r="R371" i="73"/>
  <c r="S371" i="73"/>
  <c r="T371" i="73"/>
  <c r="U371" i="73"/>
  <c r="V371" i="73"/>
  <c r="W371" i="73"/>
  <c r="X371" i="73"/>
  <c r="Y371" i="73"/>
  <c r="P372" i="73"/>
  <c r="Q372" i="73"/>
  <c r="R372" i="73"/>
  <c r="S372" i="73"/>
  <c r="T372" i="73"/>
  <c r="U372" i="73"/>
  <c r="V372" i="73"/>
  <c r="W372" i="73"/>
  <c r="X372" i="73"/>
  <c r="Y372" i="73"/>
  <c r="P373" i="73"/>
  <c r="Q373" i="73"/>
  <c r="R373" i="73"/>
  <c r="S373" i="73"/>
  <c r="T373" i="73"/>
  <c r="U373" i="73"/>
  <c r="V373" i="73"/>
  <c r="W373" i="73"/>
  <c r="X373" i="73"/>
  <c r="Y373" i="73"/>
  <c r="P374" i="73"/>
  <c r="Q374" i="73"/>
  <c r="R374" i="73"/>
  <c r="S374" i="73"/>
  <c r="T374" i="73"/>
  <c r="U374" i="73"/>
  <c r="V374" i="73"/>
  <c r="W374" i="73"/>
  <c r="X374" i="73"/>
  <c r="Y374" i="73"/>
  <c r="P375" i="73"/>
  <c r="Q375" i="73"/>
  <c r="R375" i="73"/>
  <c r="S375" i="73"/>
  <c r="T375" i="73"/>
  <c r="U375" i="73"/>
  <c r="V375" i="73"/>
  <c r="W375" i="73"/>
  <c r="X375" i="73"/>
  <c r="Y375" i="73"/>
  <c r="P376" i="73"/>
  <c r="Q376" i="73"/>
  <c r="R376" i="73"/>
  <c r="S376" i="73"/>
  <c r="T376" i="73"/>
  <c r="U376" i="73"/>
  <c r="V376" i="73"/>
  <c r="W376" i="73"/>
  <c r="X376" i="73"/>
  <c r="Y376" i="73"/>
  <c r="P377" i="73"/>
  <c r="Q377" i="73"/>
  <c r="R377" i="73"/>
  <c r="S377" i="73"/>
  <c r="T377" i="73"/>
  <c r="U377" i="73"/>
  <c r="V377" i="73"/>
  <c r="W377" i="73"/>
  <c r="X377" i="73"/>
  <c r="Y377" i="73"/>
  <c r="P378" i="73"/>
  <c r="Q378" i="73"/>
  <c r="R378" i="73"/>
  <c r="S378" i="73"/>
  <c r="T378" i="73"/>
  <c r="U378" i="73"/>
  <c r="V378" i="73"/>
  <c r="W378" i="73"/>
  <c r="X378" i="73"/>
  <c r="Y378" i="73"/>
  <c r="P379" i="73"/>
  <c r="Q379" i="73"/>
  <c r="R379" i="73"/>
  <c r="S379" i="73"/>
  <c r="T379" i="73"/>
  <c r="U379" i="73"/>
  <c r="V379" i="73"/>
  <c r="W379" i="73"/>
  <c r="X379" i="73"/>
  <c r="Y379" i="73"/>
  <c r="P380" i="73"/>
  <c r="Q380" i="73"/>
  <c r="R380" i="73"/>
  <c r="S380" i="73"/>
  <c r="T380" i="73"/>
  <c r="U380" i="73"/>
  <c r="V380" i="73"/>
  <c r="W380" i="73"/>
  <c r="X380" i="73"/>
  <c r="Y380" i="73"/>
  <c r="P381" i="73"/>
  <c r="Q381" i="73"/>
  <c r="R381" i="73"/>
  <c r="S381" i="73"/>
  <c r="T381" i="73"/>
  <c r="U381" i="73"/>
  <c r="V381" i="73"/>
  <c r="W381" i="73"/>
  <c r="X381" i="73"/>
  <c r="Y381" i="73"/>
  <c r="P382" i="73"/>
  <c r="Q382" i="73"/>
  <c r="R382" i="73"/>
  <c r="S382" i="73"/>
  <c r="T382" i="73"/>
  <c r="U382" i="73"/>
  <c r="V382" i="73"/>
  <c r="W382" i="73"/>
  <c r="X382" i="73"/>
  <c r="Y382" i="73"/>
  <c r="P383" i="73"/>
  <c r="Q383" i="73"/>
  <c r="R383" i="73"/>
  <c r="S383" i="73"/>
  <c r="T383" i="73"/>
  <c r="U383" i="73"/>
  <c r="V383" i="73"/>
  <c r="W383" i="73"/>
  <c r="X383" i="73"/>
  <c r="Y383" i="73"/>
  <c r="P384" i="73"/>
  <c r="Q384" i="73"/>
  <c r="R384" i="73"/>
  <c r="S384" i="73"/>
  <c r="T384" i="73"/>
  <c r="U384" i="73"/>
  <c r="V384" i="73"/>
  <c r="W384" i="73"/>
  <c r="X384" i="73"/>
  <c r="Y384" i="73"/>
  <c r="P385" i="73"/>
  <c r="Q385" i="73"/>
  <c r="R385" i="73"/>
  <c r="S385" i="73"/>
  <c r="T385" i="73"/>
  <c r="U385" i="73"/>
  <c r="V385" i="73"/>
  <c r="W385" i="73"/>
  <c r="X385" i="73"/>
  <c r="Y385" i="73"/>
  <c r="P386" i="73"/>
  <c r="Q386" i="73"/>
  <c r="R386" i="73"/>
  <c r="S386" i="73"/>
  <c r="T386" i="73"/>
  <c r="U386" i="73"/>
  <c r="V386" i="73"/>
  <c r="W386" i="73"/>
  <c r="X386" i="73"/>
  <c r="Y386" i="73"/>
  <c r="P387" i="73"/>
  <c r="Q387" i="73"/>
  <c r="R387" i="73"/>
  <c r="S387" i="73"/>
  <c r="T387" i="73"/>
  <c r="U387" i="73"/>
  <c r="V387" i="73"/>
  <c r="W387" i="73"/>
  <c r="X387" i="73"/>
  <c r="Y387" i="73"/>
  <c r="P388" i="73"/>
  <c r="Q388" i="73"/>
  <c r="R388" i="73"/>
  <c r="S388" i="73"/>
  <c r="T388" i="73"/>
  <c r="U388" i="73"/>
  <c r="V388" i="73"/>
  <c r="W388" i="73"/>
  <c r="X388" i="73"/>
  <c r="Y388" i="73"/>
  <c r="P389" i="73"/>
  <c r="Q389" i="73"/>
  <c r="R389" i="73"/>
  <c r="S389" i="73"/>
  <c r="T389" i="73"/>
  <c r="U389" i="73"/>
  <c r="V389" i="73"/>
  <c r="W389" i="73"/>
  <c r="X389" i="73"/>
  <c r="Y389" i="73"/>
  <c r="P390" i="73"/>
  <c r="Q390" i="73"/>
  <c r="R390" i="73"/>
  <c r="S390" i="73"/>
  <c r="T390" i="73"/>
  <c r="U390" i="73"/>
  <c r="V390" i="73"/>
  <c r="W390" i="73"/>
  <c r="X390" i="73"/>
  <c r="Y390" i="73"/>
  <c r="P391" i="73"/>
  <c r="Q391" i="73"/>
  <c r="R391" i="73"/>
  <c r="S391" i="73"/>
  <c r="T391" i="73"/>
  <c r="U391" i="73"/>
  <c r="V391" i="73"/>
  <c r="W391" i="73"/>
  <c r="X391" i="73"/>
  <c r="Y391" i="73"/>
  <c r="P392" i="73"/>
  <c r="Q392" i="73"/>
  <c r="R392" i="73"/>
  <c r="S392" i="73"/>
  <c r="T392" i="73"/>
  <c r="U392" i="73"/>
  <c r="V392" i="73"/>
  <c r="W392" i="73"/>
  <c r="X392" i="73"/>
  <c r="Y392" i="73"/>
  <c r="P393" i="73"/>
  <c r="Q393" i="73"/>
  <c r="R393" i="73"/>
  <c r="S393" i="73"/>
  <c r="T393" i="73"/>
  <c r="U393" i="73"/>
  <c r="V393" i="73"/>
  <c r="W393" i="73"/>
  <c r="X393" i="73"/>
  <c r="Y393" i="73"/>
  <c r="P394" i="73"/>
  <c r="Q394" i="73"/>
  <c r="R394" i="73"/>
  <c r="S394" i="73"/>
  <c r="T394" i="73"/>
  <c r="U394" i="73"/>
  <c r="V394" i="73"/>
  <c r="W394" i="73"/>
  <c r="X394" i="73"/>
  <c r="Y394" i="73"/>
  <c r="P395" i="73"/>
  <c r="Q395" i="73"/>
  <c r="R395" i="73"/>
  <c r="S395" i="73"/>
  <c r="T395" i="73"/>
  <c r="U395" i="73"/>
  <c r="V395" i="73"/>
  <c r="W395" i="73"/>
  <c r="X395" i="73"/>
  <c r="Y395" i="73"/>
  <c r="P396" i="73"/>
  <c r="Q396" i="73"/>
  <c r="R396" i="73"/>
  <c r="S396" i="73"/>
  <c r="T396" i="73"/>
  <c r="U396" i="73"/>
  <c r="V396" i="73"/>
  <c r="W396" i="73"/>
  <c r="X396" i="73"/>
  <c r="Y396" i="73"/>
  <c r="P397" i="73"/>
  <c r="Q397" i="73"/>
  <c r="R397" i="73"/>
  <c r="S397" i="73"/>
  <c r="T397" i="73"/>
  <c r="U397" i="73"/>
  <c r="V397" i="73"/>
  <c r="W397" i="73"/>
  <c r="X397" i="73"/>
  <c r="Y397" i="73"/>
  <c r="P398" i="73"/>
  <c r="Q398" i="73"/>
  <c r="R398" i="73"/>
  <c r="S398" i="73"/>
  <c r="T398" i="73"/>
  <c r="U398" i="73"/>
  <c r="V398" i="73"/>
  <c r="W398" i="73"/>
  <c r="X398" i="73"/>
  <c r="Y398" i="73"/>
  <c r="P399" i="73"/>
  <c r="Q399" i="73"/>
  <c r="R399" i="73"/>
  <c r="S399" i="73"/>
  <c r="T399" i="73"/>
  <c r="U399" i="73"/>
  <c r="V399" i="73"/>
  <c r="W399" i="73"/>
  <c r="X399" i="73"/>
  <c r="Y399" i="73"/>
  <c r="P400" i="73"/>
  <c r="Q400" i="73"/>
  <c r="R400" i="73"/>
  <c r="S400" i="73"/>
  <c r="T400" i="73"/>
  <c r="U400" i="73"/>
  <c r="V400" i="73"/>
  <c r="W400" i="73"/>
  <c r="X400" i="73"/>
  <c r="Y400" i="73"/>
  <c r="P401" i="73"/>
  <c r="Q401" i="73"/>
  <c r="R401" i="73"/>
  <c r="S401" i="73"/>
  <c r="T401" i="73"/>
  <c r="U401" i="73"/>
  <c r="V401" i="73"/>
  <c r="W401" i="73"/>
  <c r="X401" i="73"/>
  <c r="Y401" i="73"/>
  <c r="P402" i="73"/>
  <c r="Q402" i="73"/>
  <c r="R402" i="73"/>
  <c r="S402" i="73"/>
  <c r="T402" i="73"/>
  <c r="U402" i="73"/>
  <c r="V402" i="73"/>
  <c r="W402" i="73"/>
  <c r="X402" i="73"/>
  <c r="Y402" i="73"/>
  <c r="P403" i="73"/>
  <c r="Q403" i="73"/>
  <c r="R403" i="73"/>
  <c r="S403" i="73"/>
  <c r="T403" i="73"/>
  <c r="U403" i="73"/>
  <c r="V403" i="73"/>
  <c r="W403" i="73"/>
  <c r="X403" i="73"/>
  <c r="Y403" i="73"/>
  <c r="P404" i="73"/>
  <c r="Q404" i="73"/>
  <c r="R404" i="73"/>
  <c r="S404" i="73"/>
  <c r="T404" i="73"/>
  <c r="U404" i="73"/>
  <c r="V404" i="73"/>
  <c r="W404" i="73"/>
  <c r="X404" i="73"/>
  <c r="Y404" i="73"/>
  <c r="P405" i="73"/>
  <c r="Q405" i="73"/>
  <c r="R405" i="73"/>
  <c r="S405" i="73"/>
  <c r="T405" i="73"/>
  <c r="U405" i="73"/>
  <c r="V405" i="73"/>
  <c r="W405" i="73"/>
  <c r="X405" i="73"/>
  <c r="Y405" i="73"/>
  <c r="P406" i="73"/>
  <c r="Q406" i="73"/>
  <c r="R406" i="73"/>
  <c r="S406" i="73"/>
  <c r="T406" i="73"/>
  <c r="U406" i="73"/>
  <c r="V406" i="73"/>
  <c r="W406" i="73"/>
  <c r="X406" i="73"/>
  <c r="Y406" i="73"/>
  <c r="P407" i="73"/>
  <c r="Q407" i="73"/>
  <c r="R407" i="73"/>
  <c r="S407" i="73"/>
  <c r="T407" i="73"/>
  <c r="U407" i="73"/>
  <c r="V407" i="73"/>
  <c r="W407" i="73"/>
  <c r="X407" i="73"/>
  <c r="Y407" i="73"/>
  <c r="P408" i="73"/>
  <c r="Q408" i="73"/>
  <c r="R408" i="73"/>
  <c r="S408" i="73"/>
  <c r="T408" i="73"/>
  <c r="U408" i="73"/>
  <c r="V408" i="73"/>
  <c r="W408" i="73"/>
  <c r="X408" i="73"/>
  <c r="Y408" i="73"/>
  <c r="P409" i="73"/>
  <c r="Q409" i="73"/>
  <c r="R409" i="73"/>
  <c r="S409" i="73"/>
  <c r="T409" i="73"/>
  <c r="U409" i="73"/>
  <c r="V409" i="73"/>
  <c r="W409" i="73"/>
  <c r="X409" i="73"/>
  <c r="Y409" i="73"/>
  <c r="P410" i="73"/>
  <c r="Q410" i="73"/>
  <c r="R410" i="73"/>
  <c r="S410" i="73"/>
  <c r="T410" i="73"/>
  <c r="U410" i="73"/>
  <c r="V410" i="73"/>
  <c r="W410" i="73"/>
  <c r="X410" i="73"/>
  <c r="Y410" i="73"/>
  <c r="P411" i="73"/>
  <c r="Q411" i="73"/>
  <c r="R411" i="73"/>
  <c r="S411" i="73"/>
  <c r="T411" i="73"/>
  <c r="U411" i="73"/>
  <c r="V411" i="73"/>
  <c r="W411" i="73"/>
  <c r="X411" i="73"/>
  <c r="Y411" i="73"/>
  <c r="P412" i="73"/>
  <c r="Q412" i="73"/>
  <c r="R412" i="73"/>
  <c r="S412" i="73"/>
  <c r="T412" i="73"/>
  <c r="U412" i="73"/>
  <c r="V412" i="73"/>
  <c r="W412" i="73"/>
  <c r="X412" i="73"/>
  <c r="Y412" i="73"/>
  <c r="P413" i="73"/>
  <c r="Q413" i="73"/>
  <c r="R413" i="73"/>
  <c r="S413" i="73"/>
  <c r="T413" i="73"/>
  <c r="U413" i="73"/>
  <c r="V413" i="73"/>
  <c r="W413" i="73"/>
  <c r="X413" i="73"/>
  <c r="Y413" i="73"/>
  <c r="P414" i="73"/>
  <c r="Q414" i="73"/>
  <c r="R414" i="73"/>
  <c r="S414" i="73"/>
  <c r="T414" i="73"/>
  <c r="U414" i="73"/>
  <c r="V414" i="73"/>
  <c r="W414" i="73"/>
  <c r="X414" i="73"/>
  <c r="Y414" i="73"/>
  <c r="P415" i="73"/>
  <c r="Q415" i="73"/>
  <c r="R415" i="73"/>
  <c r="S415" i="73"/>
  <c r="T415" i="73"/>
  <c r="U415" i="73"/>
  <c r="V415" i="73"/>
  <c r="W415" i="73"/>
  <c r="X415" i="73"/>
  <c r="Y415" i="73"/>
  <c r="P416" i="73"/>
  <c r="Q416" i="73"/>
  <c r="R416" i="73"/>
  <c r="S416" i="73"/>
  <c r="T416" i="73"/>
  <c r="U416" i="73"/>
  <c r="V416" i="73"/>
  <c r="W416" i="73"/>
  <c r="X416" i="73"/>
  <c r="Y416" i="73"/>
  <c r="P417" i="73"/>
  <c r="Q417" i="73"/>
  <c r="R417" i="73"/>
  <c r="S417" i="73"/>
  <c r="T417" i="73"/>
  <c r="U417" i="73"/>
  <c r="V417" i="73"/>
  <c r="W417" i="73"/>
  <c r="X417" i="73"/>
  <c r="Y417" i="73"/>
  <c r="P418" i="73"/>
  <c r="Q418" i="73"/>
  <c r="R418" i="73"/>
  <c r="S418" i="73"/>
  <c r="T418" i="73"/>
  <c r="U418" i="73"/>
  <c r="V418" i="73"/>
  <c r="W418" i="73"/>
  <c r="X418" i="73"/>
  <c r="Y418" i="73"/>
  <c r="D3" i="105"/>
  <c r="D4" i="105"/>
  <c r="D427" i="105" s="1"/>
  <c r="D7" i="105"/>
  <c r="D10" i="105"/>
  <c r="D11" i="105"/>
  <c r="D12" i="105"/>
  <c r="D15" i="105"/>
  <c r="D18" i="105"/>
  <c r="D21" i="105"/>
  <c r="D24" i="105"/>
  <c r="D27" i="105"/>
  <c r="D32" i="105"/>
  <c r="D35" i="105"/>
  <c r="D37" i="105"/>
  <c r="D48" i="105"/>
  <c r="D49" i="105"/>
  <c r="D50" i="105"/>
  <c r="D58" i="105"/>
  <c r="D59" i="105"/>
  <c r="D71" i="105"/>
  <c r="D72" i="105"/>
  <c r="D79" i="105"/>
  <c r="D80" i="105"/>
  <c r="D89" i="105"/>
  <c r="D96" i="105"/>
  <c r="D97" i="105"/>
  <c r="D428" i="73"/>
  <c r="D101" i="105"/>
  <c r="D104" i="105"/>
  <c r="D105" i="105"/>
  <c r="D106" i="105"/>
  <c r="D109" i="105"/>
  <c r="D112" i="105"/>
  <c r="D113" i="105"/>
  <c r="D114" i="105"/>
  <c r="D117" i="105"/>
  <c r="D120" i="105"/>
  <c r="D121" i="105"/>
  <c r="D122" i="105"/>
  <c r="D125" i="105"/>
  <c r="D128" i="105"/>
  <c r="D129" i="105"/>
  <c r="D130" i="105"/>
  <c r="D133" i="105"/>
  <c r="D136" i="105"/>
  <c r="D137" i="105"/>
  <c r="D138" i="105"/>
  <c r="D141" i="105"/>
  <c r="D144" i="105"/>
  <c r="D145" i="105"/>
  <c r="D146" i="105"/>
  <c r="D149" i="105"/>
  <c r="D152" i="105"/>
  <c r="D153" i="105"/>
  <c r="D157" i="105"/>
  <c r="D160" i="105"/>
  <c r="D161" i="105"/>
  <c r="D162" i="105"/>
  <c r="D165" i="105"/>
  <c r="D168" i="105"/>
  <c r="D169" i="105"/>
  <c r="D170" i="105"/>
  <c r="D173" i="105"/>
  <c r="D176" i="105"/>
  <c r="D177" i="105"/>
  <c r="D178" i="105"/>
  <c r="D181" i="105"/>
  <c r="D184" i="105"/>
  <c r="D185" i="105"/>
  <c r="D186" i="105"/>
  <c r="D189" i="105"/>
  <c r="D192" i="105"/>
  <c r="D193" i="105"/>
  <c r="D194" i="105"/>
  <c r="D197" i="105"/>
  <c r="D200" i="105"/>
  <c r="D201" i="105"/>
  <c r="D202" i="105"/>
  <c r="D205" i="105"/>
  <c r="D208" i="105"/>
  <c r="D209" i="105"/>
  <c r="D210" i="105"/>
  <c r="D213" i="105"/>
  <c r="D216" i="105"/>
  <c r="D217" i="105"/>
  <c r="D221" i="105"/>
  <c r="D224" i="105"/>
  <c r="D225" i="105"/>
  <c r="D226" i="105"/>
  <c r="D229" i="105"/>
  <c r="D232" i="105"/>
  <c r="D233" i="105"/>
  <c r="D234" i="105"/>
  <c r="D237" i="105"/>
  <c r="D240" i="105"/>
  <c r="D241" i="105"/>
  <c r="D242" i="105"/>
  <c r="D245" i="105"/>
  <c r="D248" i="105"/>
  <c r="D249" i="105"/>
  <c r="D250" i="105"/>
  <c r="D253" i="105"/>
  <c r="D256" i="105"/>
  <c r="D257" i="105"/>
  <c r="D261" i="105"/>
  <c r="D264" i="105"/>
  <c r="D265" i="105"/>
  <c r="D266" i="105"/>
  <c r="D274" i="105"/>
  <c r="D275" i="105"/>
  <c r="D281" i="105"/>
  <c r="D282" i="105"/>
  <c r="D283" i="105"/>
  <c r="D289" i="105"/>
  <c r="D290" i="105"/>
  <c r="D291" i="105"/>
  <c r="D297" i="105"/>
  <c r="D298" i="105"/>
  <c r="D300" i="105"/>
  <c r="D307" i="105"/>
  <c r="D308" i="105"/>
  <c r="D312" i="105"/>
  <c r="D315" i="105"/>
  <c r="D316" i="105"/>
  <c r="D317" i="105"/>
  <c r="D321" i="105"/>
  <c r="D328" i="105"/>
  <c r="D331" i="105"/>
  <c r="D335" i="105"/>
  <c r="D336" i="105"/>
  <c r="D339" i="105"/>
  <c r="D343" i="105"/>
  <c r="D344" i="105"/>
  <c r="D347" i="105"/>
  <c r="D351" i="105"/>
  <c r="D352" i="105"/>
  <c r="D356" i="105"/>
  <c r="D360" i="105"/>
  <c r="D361" i="105"/>
  <c r="D364" i="105"/>
  <c r="D368" i="105"/>
  <c r="D369" i="105"/>
  <c r="D372" i="105"/>
  <c r="D376" i="105"/>
  <c r="D377" i="105"/>
  <c r="D380" i="105"/>
  <c r="D384" i="105"/>
  <c r="D385" i="105"/>
  <c r="D388" i="105"/>
  <c r="D392" i="105"/>
  <c r="D393" i="105"/>
  <c r="D396" i="105"/>
  <c r="D400" i="105"/>
  <c r="D401" i="105"/>
  <c r="D404" i="105"/>
  <c r="D408" i="105"/>
  <c r="D409" i="105"/>
  <c r="D412" i="105"/>
  <c r="D416" i="105"/>
  <c r="D417" i="105"/>
  <c r="D431" i="73"/>
  <c r="K101" i="107"/>
  <c r="K83" i="107"/>
  <c r="K84" i="107"/>
  <c r="K85" i="107"/>
  <c r="K86" i="107"/>
  <c r="K87" i="107"/>
  <c r="K88" i="107"/>
  <c r="K89" i="107"/>
  <c r="K90" i="107"/>
  <c r="K91" i="107"/>
  <c r="K92" i="107"/>
  <c r="K93" i="107"/>
  <c r="K94" i="107"/>
  <c r="K95" i="107"/>
  <c r="K82" i="107"/>
  <c r="O39" i="106"/>
  <c r="O40" i="106"/>
  <c r="O41" i="106"/>
  <c r="O42" i="106"/>
  <c r="O43" i="106"/>
  <c r="O44" i="106"/>
  <c r="O38" i="106"/>
  <c r="E102" i="96"/>
  <c r="F102" i="96"/>
  <c r="G102" i="96"/>
  <c r="H102" i="96"/>
  <c r="I102" i="96"/>
  <c r="K83" i="96"/>
  <c r="K84" i="96"/>
  <c r="K85" i="96"/>
  <c r="K86" i="96"/>
  <c r="K87" i="96"/>
  <c r="K88" i="96"/>
  <c r="K89" i="96"/>
  <c r="K90" i="96"/>
  <c r="K91" i="96"/>
  <c r="K92" i="96"/>
  <c r="K93" i="96"/>
  <c r="K94" i="96"/>
  <c r="K95" i="96"/>
  <c r="K82" i="96"/>
  <c r="O49" i="95"/>
  <c r="O44" i="95"/>
  <c r="O39" i="95"/>
  <c r="O40" i="95"/>
  <c r="O41" i="95"/>
  <c r="O42" i="95"/>
  <c r="O43" i="95"/>
  <c r="O38" i="95"/>
  <c r="D231" i="105"/>
  <c r="D280" i="105"/>
  <c r="D50" i="106" s="1"/>
  <c r="D23" i="106" s="1"/>
  <c r="D66" i="109" s="1"/>
  <c r="D102" i="107"/>
  <c r="D104" i="107" s="1"/>
  <c r="D111" i="107"/>
  <c r="D112" i="107"/>
  <c r="D113" i="107"/>
  <c r="D114" i="107"/>
  <c r="D115" i="107"/>
  <c r="D116" i="107"/>
  <c r="D117" i="107"/>
  <c r="D118" i="107"/>
  <c r="D120" i="107"/>
  <c r="D121" i="107"/>
  <c r="D19" i="107"/>
  <c r="D20" i="107"/>
  <c r="D21" i="107"/>
  <c r="D22" i="107"/>
  <c r="D23" i="107"/>
  <c r="D24" i="107"/>
  <c r="D22" i="106"/>
  <c r="D65" i="109" s="1"/>
  <c r="D86" i="105"/>
  <c r="D51" i="106" s="1"/>
  <c r="D91" i="105"/>
  <c r="D53" i="106"/>
  <c r="D92" i="105"/>
  <c r="D54" i="106" s="1"/>
  <c r="D95" i="105"/>
  <c r="D55" i="106" s="1"/>
  <c r="D262" i="105"/>
  <c r="D56" i="106"/>
  <c r="D263" i="105"/>
  <c r="D57" i="106" s="1"/>
  <c r="D21" i="106"/>
  <c r="D8" i="106" s="1"/>
  <c r="D24" i="106"/>
  <c r="D26" i="106"/>
  <c r="D28" i="106"/>
  <c r="E13" i="105"/>
  <c r="E141" i="105"/>
  <c r="E205" i="105"/>
  <c r="E238" i="105"/>
  <c r="E270" i="105"/>
  <c r="E388" i="105"/>
  <c r="D5" i="105"/>
  <c r="D6" i="105"/>
  <c r="D8" i="105"/>
  <c r="D9" i="105"/>
  <c r="D13" i="105"/>
  <c r="D14" i="105"/>
  <c r="D16" i="105"/>
  <c r="D17" i="105"/>
  <c r="D19" i="105"/>
  <c r="D20" i="105"/>
  <c r="D22" i="105"/>
  <c r="D23" i="105"/>
  <c r="D25" i="105"/>
  <c r="D26" i="105"/>
  <c r="D28" i="105"/>
  <c r="D29" i="105"/>
  <c r="D30" i="105"/>
  <c r="D31" i="105"/>
  <c r="D33" i="105"/>
  <c r="D34" i="105"/>
  <c r="D36" i="105"/>
  <c r="D38" i="105"/>
  <c r="D39" i="105"/>
  <c r="D40" i="105"/>
  <c r="D41" i="105"/>
  <c r="D42" i="105"/>
  <c r="D43" i="105"/>
  <c r="D44" i="105"/>
  <c r="D45" i="105"/>
  <c r="D46" i="105"/>
  <c r="D47" i="105"/>
  <c r="D51" i="105"/>
  <c r="D52" i="105"/>
  <c r="D53" i="105"/>
  <c r="D54" i="105"/>
  <c r="D55" i="105"/>
  <c r="D56" i="105"/>
  <c r="D57" i="105"/>
  <c r="D60" i="105"/>
  <c r="D61" i="105"/>
  <c r="D62" i="105"/>
  <c r="D63" i="105"/>
  <c r="D64" i="105"/>
  <c r="D65" i="105"/>
  <c r="D66" i="105"/>
  <c r="D67" i="105"/>
  <c r="D68" i="105"/>
  <c r="D69" i="105"/>
  <c r="D70" i="105"/>
  <c r="D73" i="105"/>
  <c r="D74" i="105"/>
  <c r="D76" i="105"/>
  <c r="D77" i="105"/>
  <c r="D78" i="105"/>
  <c r="D81" i="105"/>
  <c r="D82" i="105"/>
  <c r="D83" i="105"/>
  <c r="D84" i="105"/>
  <c r="D85" i="105"/>
  <c r="D87" i="105"/>
  <c r="D90" i="105"/>
  <c r="D93" i="105"/>
  <c r="D94" i="105"/>
  <c r="D99" i="105"/>
  <c r="D100" i="105"/>
  <c r="D102" i="105"/>
  <c r="D103" i="105"/>
  <c r="D107" i="105"/>
  <c r="D108" i="105"/>
  <c r="D110" i="105"/>
  <c r="D111" i="105"/>
  <c r="D115" i="105"/>
  <c r="D116" i="105"/>
  <c r="D118" i="105"/>
  <c r="D119" i="105"/>
  <c r="D123" i="105"/>
  <c r="D124" i="105"/>
  <c r="D126" i="105"/>
  <c r="D127" i="105"/>
  <c r="D131" i="105"/>
  <c r="D132" i="105"/>
  <c r="D134" i="105"/>
  <c r="D135" i="105"/>
  <c r="D139" i="105"/>
  <c r="D140" i="105"/>
  <c r="D142" i="105"/>
  <c r="D143" i="105"/>
  <c r="D147" i="105"/>
  <c r="D148" i="105"/>
  <c r="D150" i="105"/>
  <c r="D151" i="105"/>
  <c r="D154" i="105"/>
  <c r="D155" i="105"/>
  <c r="D156" i="105"/>
  <c r="D158" i="105"/>
  <c r="D159" i="105"/>
  <c r="D163" i="105"/>
  <c r="D164" i="105"/>
  <c r="D166" i="105"/>
  <c r="D167" i="105"/>
  <c r="D171" i="105"/>
  <c r="D172" i="105"/>
  <c r="D174" i="105"/>
  <c r="D175" i="105"/>
  <c r="D179" i="105"/>
  <c r="D180" i="105"/>
  <c r="D182" i="105"/>
  <c r="D183" i="105"/>
  <c r="D187" i="105"/>
  <c r="D188" i="105"/>
  <c r="D190" i="105"/>
  <c r="D191" i="105"/>
  <c r="D195" i="105"/>
  <c r="D196" i="105"/>
  <c r="D198" i="105"/>
  <c r="D199" i="105"/>
  <c r="D203" i="105"/>
  <c r="D204" i="105"/>
  <c r="D206" i="105"/>
  <c r="D207" i="105"/>
  <c r="D211" i="105"/>
  <c r="D212" i="105"/>
  <c r="D214" i="105"/>
  <c r="D215" i="105"/>
  <c r="D218" i="105"/>
  <c r="D219" i="105"/>
  <c r="D220" i="105"/>
  <c r="D222" i="105"/>
  <c r="D223" i="105"/>
  <c r="D227" i="105"/>
  <c r="D228" i="105"/>
  <c r="D230" i="105"/>
  <c r="D235" i="105"/>
  <c r="D236" i="105"/>
  <c r="D238" i="105"/>
  <c r="D239" i="105"/>
  <c r="D243" i="105"/>
  <c r="D244" i="105"/>
  <c r="D246" i="105"/>
  <c r="D247" i="105"/>
  <c r="D251" i="105"/>
  <c r="D252" i="105"/>
  <c r="D254" i="105"/>
  <c r="D255" i="105"/>
  <c r="D259" i="105"/>
  <c r="D260" i="105"/>
  <c r="D267" i="105"/>
  <c r="D268" i="105"/>
  <c r="D269" i="105"/>
  <c r="D270" i="105"/>
  <c r="D271" i="105"/>
  <c r="D272" i="105"/>
  <c r="D273" i="105"/>
  <c r="D276" i="105"/>
  <c r="D277" i="105"/>
  <c r="D278" i="105"/>
  <c r="D279" i="105"/>
  <c r="D284" i="105"/>
  <c r="D285" i="105"/>
  <c r="D286" i="105"/>
  <c r="D287" i="105"/>
  <c r="D288" i="105"/>
  <c r="D292" i="105"/>
  <c r="D293" i="105"/>
  <c r="D294" i="105"/>
  <c r="D295" i="105"/>
  <c r="D296" i="105"/>
  <c r="D299" i="105"/>
  <c r="D301" i="105"/>
  <c r="D302" i="105"/>
  <c r="D303" i="105"/>
  <c r="D304" i="105"/>
  <c r="D305" i="105"/>
  <c r="D306" i="105"/>
  <c r="D309" i="105"/>
  <c r="D310" i="105"/>
  <c r="D311" i="105"/>
  <c r="D313" i="105"/>
  <c r="D314" i="105"/>
  <c r="D318" i="105"/>
  <c r="D319" i="105"/>
  <c r="D320" i="105"/>
  <c r="D322" i="105"/>
  <c r="D323" i="105"/>
  <c r="D324" i="105"/>
  <c r="D325" i="105"/>
  <c r="D326" i="105"/>
  <c r="D327" i="105"/>
  <c r="D329" i="105"/>
  <c r="D330" i="105"/>
  <c r="D332" i="105"/>
  <c r="D333" i="105"/>
  <c r="D334" i="105"/>
  <c r="D337" i="105"/>
  <c r="D338" i="105"/>
  <c r="D340" i="105"/>
  <c r="D341" i="105"/>
  <c r="D342" i="105"/>
  <c r="D345" i="105"/>
  <c r="D346" i="105"/>
  <c r="D348" i="105"/>
  <c r="D349" i="105"/>
  <c r="D350" i="105"/>
  <c r="D353" i="105"/>
  <c r="D354" i="105"/>
  <c r="D355" i="105"/>
  <c r="D357" i="105"/>
  <c r="D358" i="105"/>
  <c r="D359" i="105"/>
  <c r="D362" i="105"/>
  <c r="D363" i="105"/>
  <c r="D365" i="105"/>
  <c r="D366" i="105"/>
  <c r="D367" i="105"/>
  <c r="D370" i="105"/>
  <c r="D371" i="105"/>
  <c r="D373" i="105"/>
  <c r="D374" i="105"/>
  <c r="D375" i="105"/>
  <c r="D378" i="105"/>
  <c r="D379" i="105"/>
  <c r="D381" i="105"/>
  <c r="D382" i="105"/>
  <c r="D383" i="105"/>
  <c r="D386" i="105"/>
  <c r="D387" i="105"/>
  <c r="D389" i="105"/>
  <c r="D390" i="105"/>
  <c r="D391" i="105"/>
  <c r="D394" i="105"/>
  <c r="D395" i="105"/>
  <c r="D397" i="105"/>
  <c r="D398" i="105"/>
  <c r="D399" i="105"/>
  <c r="D402" i="105"/>
  <c r="D403" i="105"/>
  <c r="D405" i="105"/>
  <c r="D406" i="105"/>
  <c r="D407" i="105"/>
  <c r="D410" i="105"/>
  <c r="D411" i="105"/>
  <c r="D413" i="105"/>
  <c r="D414" i="105"/>
  <c r="D415" i="105"/>
  <c r="D418" i="105"/>
  <c r="F112" i="107"/>
  <c r="G112" i="107"/>
  <c r="H112" i="107"/>
  <c r="I112" i="107"/>
  <c r="F113" i="107"/>
  <c r="G113" i="107"/>
  <c r="H113" i="107"/>
  <c r="I113" i="107"/>
  <c r="F114" i="107"/>
  <c r="G114" i="107"/>
  <c r="H114" i="107"/>
  <c r="I114" i="107"/>
  <c r="F115" i="107"/>
  <c r="G115" i="107"/>
  <c r="H115" i="107"/>
  <c r="I115" i="107"/>
  <c r="F116" i="107"/>
  <c r="G116" i="107"/>
  <c r="H116" i="107"/>
  <c r="I116" i="107"/>
  <c r="F117" i="107"/>
  <c r="G117" i="107"/>
  <c r="H117" i="107"/>
  <c r="I117" i="107"/>
  <c r="F118" i="107"/>
  <c r="G118" i="107"/>
  <c r="H118" i="107"/>
  <c r="I118" i="107"/>
  <c r="F120" i="107"/>
  <c r="G120" i="107"/>
  <c r="H120" i="107"/>
  <c r="I120" i="107"/>
  <c r="F121" i="107"/>
  <c r="G121" i="107"/>
  <c r="H121" i="107"/>
  <c r="I121" i="107"/>
  <c r="E112" i="107"/>
  <c r="E113" i="107"/>
  <c r="E114" i="107"/>
  <c r="E115" i="107"/>
  <c r="E116" i="107"/>
  <c r="E117" i="107"/>
  <c r="E118" i="107"/>
  <c r="E120" i="107"/>
  <c r="E121" i="107"/>
  <c r="O102" i="107"/>
  <c r="D9" i="106"/>
  <c r="D23" i="109" s="1"/>
  <c r="D14" i="106"/>
  <c r="K21" i="106"/>
  <c r="K8" i="106" s="1"/>
  <c r="K22" i="109" s="1"/>
  <c r="L21" i="106"/>
  <c r="L8" i="106" s="1"/>
  <c r="L22" i="109" s="1"/>
  <c r="M21" i="106"/>
  <c r="K22" i="106"/>
  <c r="L22" i="106"/>
  <c r="L9" i="106" s="1"/>
  <c r="L23" i="109" s="1"/>
  <c r="M22" i="106"/>
  <c r="K24" i="106"/>
  <c r="L24" i="106"/>
  <c r="L67" i="109" s="1"/>
  <c r="M24" i="106"/>
  <c r="K26" i="106"/>
  <c r="K69" i="109" s="1"/>
  <c r="L26" i="106"/>
  <c r="M26" i="106"/>
  <c r="M12" i="106" s="1"/>
  <c r="M26" i="109" s="1"/>
  <c r="J21" i="106"/>
  <c r="J64" i="109" s="1"/>
  <c r="J22" i="106"/>
  <c r="J65" i="109" s="1"/>
  <c r="J24" i="106"/>
  <c r="J26" i="106"/>
  <c r="J12" i="106" s="1"/>
  <c r="J26" i="109" s="1"/>
  <c r="F21" i="106"/>
  <c r="G21" i="106"/>
  <c r="H21" i="106"/>
  <c r="I21" i="106"/>
  <c r="I8" i="106" s="1"/>
  <c r="I22" i="109" s="1"/>
  <c r="F22" i="106"/>
  <c r="F65" i="109" s="1"/>
  <c r="G22" i="106"/>
  <c r="G65" i="109" s="1"/>
  <c r="H22" i="106"/>
  <c r="I22" i="106"/>
  <c r="I65" i="109" s="1"/>
  <c r="F24" i="106"/>
  <c r="F67" i="109" s="1"/>
  <c r="G24" i="106"/>
  <c r="G67" i="109" s="1"/>
  <c r="H24" i="106"/>
  <c r="H67" i="109" s="1"/>
  <c r="I24" i="106"/>
  <c r="I67" i="109" s="1"/>
  <c r="F26" i="106"/>
  <c r="G26" i="106"/>
  <c r="H26" i="106"/>
  <c r="I26" i="106"/>
  <c r="I12" i="106" s="1"/>
  <c r="F28" i="106"/>
  <c r="G28" i="106"/>
  <c r="H28" i="106"/>
  <c r="I28" i="106"/>
  <c r="E21" i="106"/>
  <c r="E64" i="109" s="1"/>
  <c r="E22" i="106"/>
  <c r="E9" i="106" s="1"/>
  <c r="E24" i="106"/>
  <c r="E26" i="106"/>
  <c r="E28" i="106"/>
  <c r="D28" i="95"/>
  <c r="D26" i="95"/>
  <c r="D12" i="95" s="1"/>
  <c r="D13" i="109" s="1"/>
  <c r="D51" i="95"/>
  <c r="D53" i="95"/>
  <c r="D54" i="95"/>
  <c r="D55" i="95"/>
  <c r="D56" i="95"/>
  <c r="D57" i="95"/>
  <c r="D24" i="95"/>
  <c r="D50" i="95"/>
  <c r="D23" i="95" s="1"/>
  <c r="D10" i="95" s="1"/>
  <c r="D11" i="109" s="1"/>
  <c r="D22" i="95"/>
  <c r="D9" i="95" s="1"/>
  <c r="D21" i="95"/>
  <c r="D8" i="95"/>
  <c r="D14" i="95"/>
  <c r="S50" i="106"/>
  <c r="S51" i="106"/>
  <c r="S52" i="106"/>
  <c r="S53" i="106"/>
  <c r="S54" i="106"/>
  <c r="S55" i="106"/>
  <c r="S56" i="106"/>
  <c r="S57" i="106"/>
  <c r="D102" i="96"/>
  <c r="D104" i="96" s="1"/>
  <c r="E67" i="96"/>
  <c r="G67" i="96"/>
  <c r="H68" i="96"/>
  <c r="I68" i="96"/>
  <c r="H69" i="96"/>
  <c r="G70" i="96"/>
  <c r="H70" i="96"/>
  <c r="K48" i="96"/>
  <c r="I71" i="96"/>
  <c r="F66" i="96"/>
  <c r="K66" i="96" s="1"/>
  <c r="G66" i="96"/>
  <c r="H64" i="96"/>
  <c r="K41" i="96"/>
  <c r="K34" i="96"/>
  <c r="G42" i="96"/>
  <c r="G49" i="96" s="1"/>
  <c r="H58" i="96"/>
  <c r="K36" i="96"/>
  <c r="H59" i="96"/>
  <c r="H42" i="96"/>
  <c r="H49" i="96" s="1"/>
  <c r="F62" i="96"/>
  <c r="K32" i="96"/>
  <c r="E104" i="96"/>
  <c r="F104" i="96"/>
  <c r="K104" i="96" s="1"/>
  <c r="G104" i="96"/>
  <c r="H104" i="96"/>
  <c r="I104" i="96"/>
  <c r="E21" i="95"/>
  <c r="E22" i="95"/>
  <c r="E50" i="95"/>
  <c r="E23" i="95"/>
  <c r="E24" i="95"/>
  <c r="E51" i="95"/>
  <c r="E53" i="95"/>
  <c r="E54" i="95"/>
  <c r="E55" i="95"/>
  <c r="E56" i="95"/>
  <c r="E57" i="95"/>
  <c r="E25" i="95"/>
  <c r="E11" i="95" s="1"/>
  <c r="E12" i="109" s="1"/>
  <c r="E26" i="95"/>
  <c r="F21" i="95"/>
  <c r="F27" i="95" s="1"/>
  <c r="F29" i="95" s="1"/>
  <c r="F22" i="95"/>
  <c r="F9" i="95" s="1"/>
  <c r="F10" i="109" s="1"/>
  <c r="F50" i="95"/>
  <c r="F23" i="95"/>
  <c r="F24" i="95"/>
  <c r="F51" i="95"/>
  <c r="F53" i="95"/>
  <c r="F54" i="95"/>
  <c r="F55" i="95"/>
  <c r="F56" i="95"/>
  <c r="F57" i="95"/>
  <c r="F25" i="95"/>
  <c r="F11" i="95" s="1"/>
  <c r="F26" i="95"/>
  <c r="F55" i="109" s="1"/>
  <c r="F12" i="95"/>
  <c r="F13" i="109" s="1"/>
  <c r="G21" i="95"/>
  <c r="G22" i="95"/>
  <c r="G50" i="95"/>
  <c r="G23" i="95"/>
  <c r="G10" i="95" s="1"/>
  <c r="G11" i="109" s="1"/>
  <c r="G24" i="95"/>
  <c r="G51" i="95"/>
  <c r="G53" i="95"/>
  <c r="G54" i="95"/>
  <c r="G55" i="95"/>
  <c r="G56" i="95"/>
  <c r="G57" i="95"/>
  <c r="G25" i="95"/>
  <c r="G11" i="95" s="1"/>
  <c r="G12" i="109" s="1"/>
  <c r="O12" i="109" s="1"/>
  <c r="G26" i="95"/>
  <c r="H21" i="95"/>
  <c r="H27" i="95" s="1"/>
  <c r="H29" i="95" s="1"/>
  <c r="H8" i="95"/>
  <c r="H22" i="95"/>
  <c r="H9" i="95" s="1"/>
  <c r="H10" i="109" s="1"/>
  <c r="H50" i="95"/>
  <c r="H23" i="95"/>
  <c r="H24" i="95"/>
  <c r="H51" i="95"/>
  <c r="H53" i="95"/>
  <c r="H54" i="95"/>
  <c r="H55" i="95"/>
  <c r="H56" i="95"/>
  <c r="H57" i="95"/>
  <c r="H25" i="95"/>
  <c r="H11" i="95" s="1"/>
  <c r="H12" i="109" s="1"/>
  <c r="H26" i="95"/>
  <c r="H55" i="109" s="1"/>
  <c r="H83" i="109" s="1"/>
  <c r="H12" i="95"/>
  <c r="H13" i="109" s="1"/>
  <c r="I21" i="95"/>
  <c r="I8" i="95" s="1"/>
  <c r="I22" i="95"/>
  <c r="I9" i="95" s="1"/>
  <c r="I10" i="109" s="1"/>
  <c r="I50" i="95"/>
  <c r="I23" i="95"/>
  <c r="I24" i="95"/>
  <c r="I51" i="95"/>
  <c r="I53" i="95"/>
  <c r="I54" i="95"/>
  <c r="I55" i="95"/>
  <c r="I56" i="95"/>
  <c r="I57" i="95"/>
  <c r="I25" i="95"/>
  <c r="I11" i="95" s="1"/>
  <c r="I12" i="109" s="1"/>
  <c r="I26" i="95"/>
  <c r="E419" i="73"/>
  <c r="E420" i="73"/>
  <c r="E423" i="73"/>
  <c r="E96" i="96"/>
  <c r="F419" i="73"/>
  <c r="F420" i="73"/>
  <c r="F423" i="73"/>
  <c r="F96" i="96"/>
  <c r="G419" i="73"/>
  <c r="G420" i="73"/>
  <c r="G423" i="73"/>
  <c r="G96" i="96"/>
  <c r="H419" i="73"/>
  <c r="H420" i="73"/>
  <c r="H423" i="73"/>
  <c r="H96" i="96"/>
  <c r="I419" i="73"/>
  <c r="I420" i="73"/>
  <c r="I423" i="73"/>
  <c r="I96" i="96"/>
  <c r="D19" i="96"/>
  <c r="D20" i="96"/>
  <c r="D21" i="96"/>
  <c r="D22" i="96"/>
  <c r="D23" i="96"/>
  <c r="D24" i="96"/>
  <c r="O102" i="96"/>
  <c r="D16" i="110"/>
  <c r="E14" i="95"/>
  <c r="E28" i="95"/>
  <c r="C16" i="110"/>
  <c r="J24" i="95"/>
  <c r="J10" i="95" s="1"/>
  <c r="K24" i="95"/>
  <c r="L24" i="95"/>
  <c r="M24" i="95"/>
  <c r="M10" i="95" s="1"/>
  <c r="M11" i="109" s="1"/>
  <c r="J51" i="95"/>
  <c r="J52" i="95"/>
  <c r="J53" i="95"/>
  <c r="J54" i="95"/>
  <c r="J55" i="95"/>
  <c r="J56" i="95"/>
  <c r="J57" i="95"/>
  <c r="J25" i="95"/>
  <c r="J27" i="95" s="1"/>
  <c r="K51" i="95"/>
  <c r="K52" i="95"/>
  <c r="K53" i="95"/>
  <c r="K54" i="95"/>
  <c r="K55" i="95"/>
  <c r="K56" i="95"/>
  <c r="K57" i="95"/>
  <c r="K25" i="95"/>
  <c r="K54" i="109" s="1"/>
  <c r="L51" i="95"/>
  <c r="L52" i="95"/>
  <c r="L53" i="95"/>
  <c r="L54" i="95"/>
  <c r="L55" i="95"/>
  <c r="L56" i="95"/>
  <c r="L57" i="95"/>
  <c r="L25" i="95"/>
  <c r="M51" i="95"/>
  <c r="M52" i="95"/>
  <c r="M53" i="95"/>
  <c r="M54" i="95"/>
  <c r="M55" i="95"/>
  <c r="M56" i="95"/>
  <c r="M57" i="95"/>
  <c r="M25" i="95"/>
  <c r="M11" i="95" s="1"/>
  <c r="J26" i="95"/>
  <c r="K26" i="95"/>
  <c r="L26" i="95"/>
  <c r="M26" i="95"/>
  <c r="J50" i="95"/>
  <c r="J23" i="95"/>
  <c r="K50" i="95"/>
  <c r="K23" i="95"/>
  <c r="K52" i="109" s="1"/>
  <c r="L50" i="95"/>
  <c r="L23" i="95"/>
  <c r="M50" i="95"/>
  <c r="M23" i="95"/>
  <c r="J21" i="95"/>
  <c r="K21" i="95"/>
  <c r="L21" i="95"/>
  <c r="M21" i="95"/>
  <c r="M8" i="95" s="1"/>
  <c r="J22" i="95"/>
  <c r="K22" i="95"/>
  <c r="L22" i="95"/>
  <c r="M22" i="95"/>
  <c r="S50" i="95"/>
  <c r="S51" i="95"/>
  <c r="S52" i="95"/>
  <c r="S53" i="95"/>
  <c r="S54" i="95"/>
  <c r="S55" i="95"/>
  <c r="S56" i="95"/>
  <c r="S57" i="95"/>
  <c r="F19" i="96"/>
  <c r="F19" i="97"/>
  <c r="G19" i="96"/>
  <c r="G19" i="97"/>
  <c r="H19" i="96"/>
  <c r="H19" i="97"/>
  <c r="I19" i="96"/>
  <c r="I19" i="97"/>
  <c r="F20" i="96"/>
  <c r="F20" i="97"/>
  <c r="G20" i="96"/>
  <c r="G20" i="97"/>
  <c r="H20" i="96"/>
  <c r="H20" i="97"/>
  <c r="I20" i="96"/>
  <c r="I20" i="97"/>
  <c r="F21" i="96"/>
  <c r="F21" i="97"/>
  <c r="G21" i="96"/>
  <c r="G21" i="97"/>
  <c r="H21" i="96"/>
  <c r="H21" i="97"/>
  <c r="I21" i="96"/>
  <c r="I21" i="97"/>
  <c r="F22" i="96"/>
  <c r="F22" i="97"/>
  <c r="G22" i="96"/>
  <c r="G22" i="97"/>
  <c r="H22" i="96"/>
  <c r="H22" i="97"/>
  <c r="I22" i="96"/>
  <c r="I22" i="97"/>
  <c r="F23" i="96"/>
  <c r="F23" i="97"/>
  <c r="G23" i="96"/>
  <c r="G23" i="97"/>
  <c r="H23" i="96"/>
  <c r="H23" i="97"/>
  <c r="I23" i="96"/>
  <c r="I23" i="97"/>
  <c r="F24" i="96"/>
  <c r="F24" i="97"/>
  <c r="G24" i="96"/>
  <c r="G24" i="97"/>
  <c r="H24" i="96"/>
  <c r="H24" i="97"/>
  <c r="I24" i="96"/>
  <c r="I24" i="97"/>
  <c r="E20" i="96"/>
  <c r="E20" i="97"/>
  <c r="E21" i="96"/>
  <c r="E21" i="97"/>
  <c r="E22" i="96"/>
  <c r="E22" i="97"/>
  <c r="E23" i="96"/>
  <c r="E23" i="97"/>
  <c r="E24" i="96"/>
  <c r="E24" i="97"/>
  <c r="E19" i="96"/>
  <c r="E19" i="97"/>
  <c r="F16" i="110"/>
  <c r="G14" i="106"/>
  <c r="G10" i="102"/>
  <c r="I9" i="109"/>
  <c r="E14" i="106"/>
  <c r="E28" i="109"/>
  <c r="E16" i="110"/>
  <c r="F14" i="106"/>
  <c r="F28" i="109"/>
  <c r="G28" i="109"/>
  <c r="G16" i="110"/>
  <c r="H14" i="106"/>
  <c r="H28" i="109"/>
  <c r="H16" i="110"/>
  <c r="I14" i="106"/>
  <c r="I28" i="109"/>
  <c r="O28" i="109"/>
  <c r="F419" i="105"/>
  <c r="G419" i="105"/>
  <c r="H419" i="105"/>
  <c r="I419" i="105"/>
  <c r="J419" i="105"/>
  <c r="K419" i="105"/>
  <c r="L419" i="105"/>
  <c r="M419" i="105"/>
  <c r="N419" i="105"/>
  <c r="F420" i="105"/>
  <c r="G420" i="105"/>
  <c r="H420" i="105"/>
  <c r="I420" i="105"/>
  <c r="J420" i="105"/>
  <c r="K420" i="105"/>
  <c r="L420" i="105"/>
  <c r="M420" i="105"/>
  <c r="N420" i="105"/>
  <c r="E419" i="105"/>
  <c r="E420" i="105"/>
  <c r="D419" i="105"/>
  <c r="D420" i="105"/>
  <c r="D10" i="102"/>
  <c r="D11" i="102"/>
  <c r="E109" i="105" s="1"/>
  <c r="E10" i="102"/>
  <c r="F10" i="102"/>
  <c r="E108" i="109"/>
  <c r="E19" i="107"/>
  <c r="E131" i="109"/>
  <c r="E154" i="109"/>
  <c r="E109" i="109"/>
  <c r="E20" i="107"/>
  <c r="E132" i="109"/>
  <c r="E155" i="109"/>
  <c r="E110" i="109"/>
  <c r="E21" i="107"/>
  <c r="E133" i="109"/>
  <c r="E156" i="109"/>
  <c r="E111" i="109"/>
  <c r="E22" i="107"/>
  <c r="E134" i="109"/>
  <c r="E157" i="109"/>
  <c r="E112" i="109"/>
  <c r="E23" i="107"/>
  <c r="E135" i="109"/>
  <c r="E158" i="109"/>
  <c r="E113" i="109"/>
  <c r="E24" i="107"/>
  <c r="E136" i="109"/>
  <c r="E159" i="109"/>
  <c r="F108" i="109"/>
  <c r="F19" i="107"/>
  <c r="F131" i="109"/>
  <c r="F154" i="109"/>
  <c r="F109" i="109"/>
  <c r="F20" i="107"/>
  <c r="F132" i="109"/>
  <c r="F155" i="109"/>
  <c r="F110" i="109"/>
  <c r="F21" i="107"/>
  <c r="F133" i="109"/>
  <c r="F156" i="109"/>
  <c r="F111" i="109"/>
  <c r="F22" i="107"/>
  <c r="F134" i="109"/>
  <c r="F157" i="109"/>
  <c r="F112" i="109"/>
  <c r="F23" i="107"/>
  <c r="F135" i="109"/>
  <c r="F158" i="109"/>
  <c r="F113" i="109"/>
  <c r="F24" i="107"/>
  <c r="F136" i="109"/>
  <c r="F159" i="109"/>
  <c r="G99" i="109"/>
  <c r="G108" i="109"/>
  <c r="G19" i="107"/>
  <c r="G131" i="109"/>
  <c r="G154" i="109"/>
  <c r="G109" i="109"/>
  <c r="G20" i="107"/>
  <c r="G132" i="109"/>
  <c r="G155" i="109"/>
  <c r="G110" i="109"/>
  <c r="G21" i="107"/>
  <c r="G133" i="109"/>
  <c r="G156" i="109"/>
  <c r="G111" i="109"/>
  <c r="G22" i="107"/>
  <c r="G134" i="109"/>
  <c r="G157" i="109"/>
  <c r="G112" i="109"/>
  <c r="G23" i="107"/>
  <c r="G135" i="109"/>
  <c r="G158" i="109"/>
  <c r="G113" i="109"/>
  <c r="G24" i="107"/>
  <c r="G136" i="109"/>
  <c r="G159" i="109"/>
  <c r="H102" i="109"/>
  <c r="H105" i="109"/>
  <c r="H108" i="109"/>
  <c r="H19" i="107"/>
  <c r="H131" i="109"/>
  <c r="H154" i="109"/>
  <c r="H109" i="109"/>
  <c r="H20" i="107"/>
  <c r="H132" i="109"/>
  <c r="H155" i="109"/>
  <c r="H110" i="109"/>
  <c r="H21" i="107"/>
  <c r="H133" i="109"/>
  <c r="H156" i="109"/>
  <c r="H111" i="109"/>
  <c r="H22" i="107"/>
  <c r="H134" i="109"/>
  <c r="H157" i="109"/>
  <c r="H112" i="109"/>
  <c r="H23" i="107"/>
  <c r="H135" i="109"/>
  <c r="H158" i="109"/>
  <c r="H113" i="109"/>
  <c r="H24" i="107"/>
  <c r="H136" i="109"/>
  <c r="H159" i="109"/>
  <c r="H10" i="102"/>
  <c r="I108" i="109"/>
  <c r="I19" i="107"/>
  <c r="I131" i="109"/>
  <c r="I154" i="109"/>
  <c r="I109" i="109"/>
  <c r="I20" i="107"/>
  <c r="I132" i="109"/>
  <c r="I155" i="109"/>
  <c r="I110" i="109"/>
  <c r="I21" i="107"/>
  <c r="I133" i="109"/>
  <c r="I156" i="109"/>
  <c r="I111" i="109"/>
  <c r="I22" i="107"/>
  <c r="I134" i="109"/>
  <c r="I157" i="109"/>
  <c r="I112" i="109"/>
  <c r="I23" i="107"/>
  <c r="I135" i="109"/>
  <c r="I158" i="109"/>
  <c r="I113" i="109"/>
  <c r="I24" i="107"/>
  <c r="I136" i="109"/>
  <c r="I159" i="109"/>
  <c r="O159" i="109"/>
  <c r="O158" i="109"/>
  <c r="O157" i="109"/>
  <c r="O156" i="109"/>
  <c r="O155" i="109"/>
  <c r="O154" i="109"/>
  <c r="D108" i="109"/>
  <c r="D131" i="109"/>
  <c r="D154" i="109"/>
  <c r="D109" i="109"/>
  <c r="D132" i="109"/>
  <c r="D155" i="109"/>
  <c r="D110" i="109"/>
  <c r="D133" i="109"/>
  <c r="D156" i="109"/>
  <c r="D111" i="109"/>
  <c r="D134" i="109"/>
  <c r="D157" i="109"/>
  <c r="D112" i="109"/>
  <c r="D135" i="109"/>
  <c r="D158" i="109"/>
  <c r="D113" i="109"/>
  <c r="D136" i="109"/>
  <c r="D159" i="109"/>
  <c r="O113" i="109"/>
  <c r="O112" i="109"/>
  <c r="O111" i="109"/>
  <c r="O110" i="109"/>
  <c r="O109" i="109"/>
  <c r="O108" i="109"/>
  <c r="O136" i="109"/>
  <c r="O135" i="109"/>
  <c r="O134" i="109"/>
  <c r="O133" i="109"/>
  <c r="O132" i="109"/>
  <c r="O131" i="109"/>
  <c r="E65" i="109"/>
  <c r="E53" i="109"/>
  <c r="E67" i="109"/>
  <c r="E54" i="109"/>
  <c r="E69" i="109"/>
  <c r="E57" i="109"/>
  <c r="E71" i="109"/>
  <c r="E85" i="109"/>
  <c r="F50" i="109"/>
  <c r="F51" i="109"/>
  <c r="F52" i="109"/>
  <c r="F54" i="109"/>
  <c r="F28" i="95"/>
  <c r="F57" i="109"/>
  <c r="F71" i="109"/>
  <c r="F85" i="109"/>
  <c r="G52" i="109"/>
  <c r="G53" i="109"/>
  <c r="G54" i="109"/>
  <c r="G28" i="95"/>
  <c r="G57" i="109"/>
  <c r="G71" i="109"/>
  <c r="G85" i="109"/>
  <c r="H50" i="109"/>
  <c r="H51" i="109"/>
  <c r="H79" i="109" s="1"/>
  <c r="H65" i="109"/>
  <c r="H52" i="109"/>
  <c r="H54" i="109"/>
  <c r="O54" i="109" s="1"/>
  <c r="H69" i="109"/>
  <c r="H28" i="95"/>
  <c r="H57" i="109"/>
  <c r="H71" i="109"/>
  <c r="H85" i="109"/>
  <c r="I50" i="109"/>
  <c r="I64" i="109"/>
  <c r="I51" i="109"/>
  <c r="I53" i="109"/>
  <c r="I54" i="109"/>
  <c r="I28" i="95"/>
  <c r="I57" i="109"/>
  <c r="I71" i="109"/>
  <c r="I85" i="109"/>
  <c r="D50" i="109"/>
  <c r="D51" i="109"/>
  <c r="D53" i="109"/>
  <c r="D67" i="109"/>
  <c r="D81" i="109"/>
  <c r="D57" i="109"/>
  <c r="D71" i="109"/>
  <c r="D85" i="109"/>
  <c r="O85" i="109"/>
  <c r="O71" i="109"/>
  <c r="O57" i="109"/>
  <c r="E15" i="109"/>
  <c r="E41" i="109"/>
  <c r="F14" i="95"/>
  <c r="F15" i="109"/>
  <c r="F41" i="109"/>
  <c r="G14" i="95"/>
  <c r="G15" i="109"/>
  <c r="G41" i="109"/>
  <c r="H14" i="95"/>
  <c r="H15" i="109"/>
  <c r="H41" i="109"/>
  <c r="I14" i="95"/>
  <c r="I15" i="109"/>
  <c r="I41" i="109"/>
  <c r="O41" i="109"/>
  <c r="D15" i="109"/>
  <c r="D28" i="109"/>
  <c r="D41" i="109"/>
  <c r="E12" i="106"/>
  <c r="E26" i="109" s="1"/>
  <c r="F12" i="109"/>
  <c r="H9" i="106"/>
  <c r="H23" i="109"/>
  <c r="H12" i="106"/>
  <c r="H26" i="109" s="1"/>
  <c r="D9" i="109"/>
  <c r="D10" i="109"/>
  <c r="O15" i="109"/>
  <c r="E52" i="108"/>
  <c r="E24" i="108"/>
  <c r="E55" i="108"/>
  <c r="F24" i="108"/>
  <c r="F55" i="108"/>
  <c r="H51" i="108"/>
  <c r="H24" i="108"/>
  <c r="H55" i="108"/>
  <c r="I24" i="108"/>
  <c r="I55" i="108"/>
  <c r="E19" i="108"/>
  <c r="E50" i="108"/>
  <c r="E20" i="108"/>
  <c r="E51" i="108"/>
  <c r="K51" i="108" s="1"/>
  <c r="E21" i="108"/>
  <c r="E22" i="108"/>
  <c r="E23" i="108"/>
  <c r="E54" i="108"/>
  <c r="F19" i="108"/>
  <c r="F50" i="108"/>
  <c r="F20" i="108"/>
  <c r="F51" i="108"/>
  <c r="F21" i="108"/>
  <c r="F52" i="108"/>
  <c r="F22" i="108"/>
  <c r="F53" i="108"/>
  <c r="F23" i="108"/>
  <c r="F54" i="108"/>
  <c r="G19" i="108"/>
  <c r="G50" i="108"/>
  <c r="G20" i="108"/>
  <c r="G51" i="108"/>
  <c r="G21" i="108"/>
  <c r="G52" i="108"/>
  <c r="G22" i="108"/>
  <c r="G53" i="108"/>
  <c r="G23" i="108"/>
  <c r="G54" i="108"/>
  <c r="G24" i="108"/>
  <c r="G55" i="108"/>
  <c r="H19" i="108"/>
  <c r="H50" i="108"/>
  <c r="H20" i="108"/>
  <c r="H21" i="108"/>
  <c r="H22" i="108"/>
  <c r="H53" i="108"/>
  <c r="H23" i="108"/>
  <c r="H54" i="108"/>
  <c r="I19" i="108"/>
  <c r="I50" i="108"/>
  <c r="I20" i="108"/>
  <c r="I51" i="108"/>
  <c r="I21" i="108"/>
  <c r="I52" i="108"/>
  <c r="I22" i="108"/>
  <c r="I53" i="108"/>
  <c r="I23" i="108"/>
  <c r="I54" i="108"/>
  <c r="D52" i="108"/>
  <c r="D19" i="108"/>
  <c r="D50" i="108"/>
  <c r="D20" i="108"/>
  <c r="D51" i="108"/>
  <c r="D21" i="108"/>
  <c r="D22" i="108"/>
  <c r="D23" i="108"/>
  <c r="D54" i="108"/>
  <c r="D24" i="108"/>
  <c r="D55" i="108"/>
  <c r="K24" i="108"/>
  <c r="K23" i="108"/>
  <c r="K22" i="108"/>
  <c r="K21" i="108"/>
  <c r="K20" i="108"/>
  <c r="K19" i="108"/>
  <c r="E49" i="107"/>
  <c r="F49" i="107"/>
  <c r="G49" i="107"/>
  <c r="H49" i="107"/>
  <c r="I49" i="107"/>
  <c r="D49" i="107"/>
  <c r="K71" i="107"/>
  <c r="K70" i="107"/>
  <c r="K69" i="107"/>
  <c r="K68" i="107"/>
  <c r="K67" i="107"/>
  <c r="K66" i="107"/>
  <c r="K65" i="107"/>
  <c r="K49" i="107"/>
  <c r="K48" i="107"/>
  <c r="K47" i="107"/>
  <c r="K46" i="107"/>
  <c r="K45" i="107"/>
  <c r="K44" i="107"/>
  <c r="K43" i="107"/>
  <c r="K42" i="107"/>
  <c r="K24" i="107"/>
  <c r="K23" i="107"/>
  <c r="K22" i="107"/>
  <c r="K21" i="107"/>
  <c r="K20" i="107"/>
  <c r="K19" i="107"/>
  <c r="J30" i="106"/>
  <c r="K30" i="106"/>
  <c r="L30" i="106"/>
  <c r="M30" i="106"/>
  <c r="O28" i="106"/>
  <c r="O14" i="106"/>
  <c r="K9" i="106"/>
  <c r="K23" i="109" s="1"/>
  <c r="J9" i="106"/>
  <c r="J23" i="109" s="1"/>
  <c r="J36" i="109" s="1"/>
  <c r="G27" i="95"/>
  <c r="G29" i="95" s="1"/>
  <c r="D19" i="97"/>
  <c r="D20" i="97"/>
  <c r="D21" i="97"/>
  <c r="D22" i="97"/>
  <c r="D23" i="97"/>
  <c r="D24" i="97"/>
  <c r="K21" i="97"/>
  <c r="K22" i="97"/>
  <c r="K23" i="97"/>
  <c r="K24" i="97"/>
  <c r="K20" i="97"/>
  <c r="K19" i="97"/>
  <c r="E71" i="96"/>
  <c r="F71" i="96"/>
  <c r="G71" i="96"/>
  <c r="H71" i="96"/>
  <c r="E70" i="96"/>
  <c r="I70" i="96"/>
  <c r="F69" i="96"/>
  <c r="G69" i="96"/>
  <c r="I69" i="96"/>
  <c r="E68" i="96"/>
  <c r="F68" i="96"/>
  <c r="G68" i="96"/>
  <c r="H67" i="96"/>
  <c r="I67" i="96"/>
  <c r="E66" i="96"/>
  <c r="H66" i="96"/>
  <c r="I66" i="96"/>
  <c r="K22" i="96"/>
  <c r="K23" i="96"/>
  <c r="K24" i="96"/>
  <c r="K21" i="96"/>
  <c r="K20" i="96"/>
  <c r="K19" i="96"/>
  <c r="O28" i="95"/>
  <c r="J30" i="95"/>
  <c r="K30" i="95"/>
  <c r="L30" i="95"/>
  <c r="M30" i="95"/>
  <c r="O14" i="95"/>
  <c r="C21" i="110"/>
  <c r="D21" i="110"/>
  <c r="E21" i="110"/>
  <c r="F21" i="110"/>
  <c r="G21" i="110"/>
  <c r="G28" i="110" s="1"/>
  <c r="D22" i="110"/>
  <c r="D32" i="110" s="1"/>
  <c r="F22" i="110"/>
  <c r="G22" i="110"/>
  <c r="H22" i="110"/>
  <c r="H27" i="110" s="1"/>
  <c r="F28" i="110"/>
  <c r="F29" i="110"/>
  <c r="D29" i="110"/>
  <c r="D30" i="110"/>
  <c r="D31" i="110"/>
  <c r="J9" i="110"/>
  <c r="J10" i="110"/>
  <c r="J11" i="110"/>
  <c r="J12" i="110"/>
  <c r="J13" i="110"/>
  <c r="J14" i="110"/>
  <c r="J16" i="110"/>
  <c r="K65" i="109"/>
  <c r="K79" i="109" s="1"/>
  <c r="J67" i="109"/>
  <c r="K67" i="109"/>
  <c r="K81" i="109" s="1"/>
  <c r="M67" i="109"/>
  <c r="J69" i="109"/>
  <c r="M69" i="109"/>
  <c r="K50" i="109"/>
  <c r="M50" i="109"/>
  <c r="J51" i="109"/>
  <c r="J79" i="109" s="1"/>
  <c r="K51" i="109"/>
  <c r="M51" i="109"/>
  <c r="J52" i="109"/>
  <c r="L52" i="109"/>
  <c r="M52" i="109"/>
  <c r="J53" i="109"/>
  <c r="K53" i="109"/>
  <c r="M54" i="109"/>
  <c r="J55" i="109"/>
  <c r="K55" i="109"/>
  <c r="M55" i="109"/>
  <c r="J9" i="95"/>
  <c r="J10" i="109"/>
  <c r="K9" i="95"/>
  <c r="K10" i="109" s="1"/>
  <c r="M9" i="95"/>
  <c r="M10" i="109"/>
  <c r="J11" i="109"/>
  <c r="K10" i="95"/>
  <c r="K11" i="109" s="1"/>
  <c r="K11" i="95"/>
  <c r="K12" i="109" s="1"/>
  <c r="M12" i="109"/>
  <c r="J12" i="95"/>
  <c r="J13" i="109"/>
  <c r="K12" i="95"/>
  <c r="K13" i="109" s="1"/>
  <c r="M12" i="95"/>
  <c r="M13" i="109"/>
  <c r="K8" i="95"/>
  <c r="K9" i="109" s="1"/>
  <c r="M9" i="109"/>
  <c r="K119" i="107"/>
  <c r="K100" i="107"/>
  <c r="K64" i="107"/>
  <c r="K63" i="107"/>
  <c r="K62" i="107"/>
  <c r="K61" i="107"/>
  <c r="K60" i="107"/>
  <c r="K59" i="107"/>
  <c r="K58" i="107"/>
  <c r="K57" i="107"/>
  <c r="K56" i="107"/>
  <c r="K55" i="107"/>
  <c r="K41" i="107"/>
  <c r="K40" i="107"/>
  <c r="K39" i="107"/>
  <c r="K38" i="107"/>
  <c r="K37" i="107"/>
  <c r="K36" i="107"/>
  <c r="K35" i="107"/>
  <c r="K34" i="107"/>
  <c r="K33" i="107"/>
  <c r="K32" i="107"/>
  <c r="O49" i="106"/>
  <c r="AG2" i="105"/>
  <c r="A2" i="104"/>
  <c r="AG3" i="105"/>
  <c r="A3" i="104"/>
  <c r="AG5" i="105"/>
  <c r="A4" i="104"/>
  <c r="AG7" i="105"/>
  <c r="A5" i="104"/>
  <c r="AG11" i="105"/>
  <c r="A6" i="104"/>
  <c r="AG12" i="105"/>
  <c r="A7" i="104"/>
  <c r="AG13" i="105"/>
  <c r="A8" i="104"/>
  <c r="AG14" i="105"/>
  <c r="A9" i="104"/>
  <c r="AG17" i="105"/>
  <c r="A10" i="104"/>
  <c r="AG18" i="105"/>
  <c r="A11" i="104"/>
  <c r="AG21" i="105"/>
  <c r="A12" i="104"/>
  <c r="AG24" i="105"/>
  <c r="A13" i="104"/>
  <c r="AG26" i="105"/>
  <c r="A14" i="104"/>
  <c r="AG28" i="105"/>
  <c r="A15" i="104"/>
  <c r="AG29" i="105"/>
  <c r="A16" i="104"/>
  <c r="AG32" i="105"/>
  <c r="A17" i="104"/>
  <c r="AG35" i="105"/>
  <c r="A18" i="104"/>
  <c r="AG37" i="105"/>
  <c r="A19" i="104"/>
  <c r="AG41" i="105"/>
  <c r="A20" i="104"/>
  <c r="AG45" i="105"/>
  <c r="A21" i="104"/>
  <c r="AG48" i="105"/>
  <c r="A22" i="104"/>
  <c r="AG51" i="105"/>
  <c r="A23" i="104"/>
  <c r="AG54" i="105"/>
  <c r="A24" i="104"/>
  <c r="AG55" i="105"/>
  <c r="A25" i="104"/>
  <c r="AG58" i="105"/>
  <c r="A26" i="104"/>
  <c r="AG59" i="105"/>
  <c r="A27" i="104"/>
  <c r="AG62" i="105"/>
  <c r="A28" i="104"/>
  <c r="AG64" i="105"/>
  <c r="A29" i="104"/>
  <c r="AG65" i="105"/>
  <c r="A30" i="104"/>
  <c r="AG68" i="105"/>
  <c r="A31" i="104"/>
  <c r="AG69" i="105"/>
  <c r="A32" i="104"/>
  <c r="AG72" i="105"/>
  <c r="A33" i="104"/>
  <c r="AG73" i="105"/>
  <c r="A34" i="104"/>
  <c r="AG74" i="105"/>
  <c r="A35" i="104"/>
  <c r="AG75" i="105"/>
  <c r="A36" i="104"/>
  <c r="AG78" i="105"/>
  <c r="A37" i="104"/>
  <c r="AG79" i="105"/>
  <c r="A38" i="104"/>
  <c r="AG80" i="105"/>
  <c r="A39" i="104"/>
  <c r="AG81" i="105"/>
  <c r="A40" i="104"/>
  <c r="AG82" i="105"/>
  <c r="A41" i="104"/>
  <c r="AG85" i="105"/>
  <c r="A42" i="104"/>
  <c r="AG88" i="105"/>
  <c r="A43" i="104"/>
  <c r="AG89" i="105"/>
  <c r="A44" i="104"/>
  <c r="AG92" i="105"/>
  <c r="A45" i="104"/>
  <c r="AG94" i="105"/>
  <c r="A46" i="104"/>
  <c r="AG98" i="105"/>
  <c r="A47" i="104"/>
  <c r="AG101" i="105"/>
  <c r="A48" i="104"/>
  <c r="AG103" i="105"/>
  <c r="A49" i="104"/>
  <c r="AG114" i="105"/>
  <c r="A50" i="104"/>
  <c r="AG119" i="105"/>
  <c r="A51" i="104"/>
  <c r="AG120" i="105"/>
  <c r="A52" i="104"/>
  <c r="AG128" i="105"/>
  <c r="A53" i="104"/>
  <c r="AG134" i="105"/>
  <c r="A54" i="104"/>
  <c r="AG141" i="105"/>
  <c r="A55" i="104"/>
  <c r="AG142" i="105"/>
  <c r="A56" i="104"/>
  <c r="AG145" i="105"/>
  <c r="A57" i="104"/>
  <c r="AG147" i="105"/>
  <c r="A58" i="104"/>
  <c r="AG151" i="105"/>
  <c r="A59" i="104"/>
  <c r="AG165" i="105"/>
  <c r="A60" i="104"/>
  <c r="AG167" i="105"/>
  <c r="A61" i="104"/>
  <c r="AG169" i="105"/>
  <c r="A62" i="104"/>
  <c r="AG171" i="105"/>
  <c r="A63" i="104"/>
  <c r="AG172" i="105"/>
  <c r="A64" i="104"/>
  <c r="AG173" i="105"/>
  <c r="A65" i="104"/>
  <c r="AG175" i="105"/>
  <c r="A66" i="104"/>
  <c r="AG176" i="105"/>
  <c r="A67" i="104"/>
  <c r="AG178" i="105"/>
  <c r="A68" i="104"/>
  <c r="AG179" i="105"/>
  <c r="A69" i="104"/>
  <c r="AG181" i="105"/>
  <c r="A70" i="104"/>
  <c r="AG184" i="105"/>
  <c r="A71" i="104"/>
  <c r="AG192" i="105"/>
  <c r="A72" i="104"/>
  <c r="AG193" i="105"/>
  <c r="A73" i="104"/>
  <c r="AG194" i="105"/>
  <c r="A74" i="104"/>
  <c r="AG199" i="105"/>
  <c r="A75" i="104"/>
  <c r="AG200" i="105"/>
  <c r="A76" i="104"/>
  <c r="AG201" i="105"/>
  <c r="A77" i="104"/>
  <c r="AG202" i="105"/>
  <c r="A78" i="104"/>
  <c r="AG204" i="105"/>
  <c r="A79" i="104"/>
  <c r="AG206" i="105"/>
  <c r="A80" i="104"/>
  <c r="AG207" i="105"/>
  <c r="A81" i="104"/>
  <c r="AG208" i="105"/>
  <c r="A82" i="104"/>
  <c r="AG211" i="105"/>
  <c r="A83" i="104"/>
  <c r="AG212" i="105"/>
  <c r="A84" i="104"/>
  <c r="AG216" i="105"/>
  <c r="A85" i="104"/>
  <c r="AG219" i="105"/>
  <c r="A86" i="104"/>
  <c r="AG220" i="105"/>
  <c r="A87" i="104"/>
  <c r="AG221" i="105"/>
  <c r="A88" i="104"/>
  <c r="AG222" i="105"/>
  <c r="A89" i="104"/>
  <c r="AG224" i="105"/>
  <c r="A90" i="104"/>
  <c r="AG225" i="105"/>
  <c r="A91" i="104"/>
  <c r="AG226" i="105"/>
  <c r="A92" i="104"/>
  <c r="AG227" i="105"/>
  <c r="A93" i="104"/>
  <c r="AG229" i="105"/>
  <c r="A94" i="104"/>
  <c r="AG230" i="105"/>
  <c r="A95" i="104"/>
  <c r="AG231" i="105"/>
  <c r="A96" i="104"/>
  <c r="AG232" i="105"/>
  <c r="A97" i="104"/>
  <c r="AG233" i="105"/>
  <c r="A98" i="104"/>
  <c r="AG234" i="105"/>
  <c r="A99" i="104"/>
  <c r="AG235" i="105"/>
  <c r="A100" i="104"/>
  <c r="AG236" i="105"/>
  <c r="A101" i="104"/>
  <c r="AG237" i="105"/>
  <c r="A102" i="104"/>
  <c r="AG239" i="105"/>
  <c r="A103" i="104"/>
  <c r="AG240" i="105"/>
  <c r="A104" i="104"/>
  <c r="AG241" i="105"/>
  <c r="A105" i="104"/>
  <c r="AG242" i="105"/>
  <c r="A106" i="104"/>
  <c r="AG243" i="105"/>
  <c r="A107" i="104"/>
  <c r="AG244" i="105"/>
  <c r="A108" i="104"/>
  <c r="AG245" i="105"/>
  <c r="A109" i="104"/>
  <c r="AG246" i="105"/>
  <c r="A110" i="104"/>
  <c r="AG247" i="105"/>
  <c r="A111" i="104"/>
  <c r="AG248" i="105"/>
  <c r="A112" i="104"/>
  <c r="AG251" i="105"/>
  <c r="A113" i="104"/>
  <c r="AG254" i="105"/>
  <c r="A114" i="104"/>
  <c r="AG255" i="105"/>
  <c r="A115" i="104"/>
  <c r="AG256" i="105"/>
  <c r="A116" i="104"/>
  <c r="AG257" i="105"/>
  <c r="A117" i="104"/>
  <c r="AG258" i="105"/>
  <c r="A118" i="104"/>
  <c r="AG262" i="105"/>
  <c r="A119" i="104"/>
  <c r="AG263" i="105"/>
  <c r="A120" i="104"/>
  <c r="AG264" i="105"/>
  <c r="A121" i="104"/>
  <c r="AG267" i="105"/>
  <c r="A122" i="104"/>
  <c r="AG270" i="105"/>
  <c r="A123" i="104"/>
  <c r="AG272" i="105"/>
  <c r="A124" i="104"/>
  <c r="AG280" i="105"/>
  <c r="A125" i="104"/>
  <c r="AG282" i="105"/>
  <c r="A126" i="104"/>
  <c r="AG283" i="105"/>
  <c r="A127" i="104"/>
  <c r="AG285" i="105"/>
  <c r="A128" i="104"/>
  <c r="AG287" i="105"/>
  <c r="A129" i="104"/>
  <c r="AG289" i="105"/>
  <c r="A130" i="104"/>
  <c r="AG290" i="105"/>
  <c r="A131" i="104"/>
  <c r="AG291" i="105"/>
  <c r="A132" i="104"/>
  <c r="AG293" i="105"/>
  <c r="A133" i="104"/>
  <c r="AG294" i="105"/>
  <c r="A134" i="104"/>
  <c r="AG295" i="105"/>
  <c r="A135" i="104"/>
  <c r="AG296" i="105"/>
  <c r="A136" i="104"/>
  <c r="AG298" i="105"/>
  <c r="A137" i="104"/>
  <c r="AG304" i="105"/>
  <c r="A138" i="104"/>
  <c r="AG307" i="105"/>
  <c r="A139" i="104"/>
  <c r="AG308" i="105"/>
  <c r="A140" i="104"/>
  <c r="AG309" i="105"/>
  <c r="A141" i="104"/>
  <c r="AG311" i="105"/>
  <c r="A142" i="104"/>
  <c r="AG314" i="105"/>
  <c r="A143" i="104"/>
  <c r="AG315" i="105"/>
  <c r="A144" i="104"/>
  <c r="AG316" i="105"/>
  <c r="A145" i="104"/>
  <c r="AG317" i="105"/>
  <c r="A146" i="104"/>
  <c r="AG319" i="105"/>
  <c r="A147" i="104"/>
  <c r="AG321" i="105"/>
  <c r="A148" i="104"/>
  <c r="AG323" i="105"/>
  <c r="A149" i="104"/>
  <c r="AG326" i="105"/>
  <c r="A150" i="104"/>
  <c r="AG328" i="105"/>
  <c r="A151" i="104"/>
  <c r="AG329" i="105"/>
  <c r="A152" i="104"/>
  <c r="AG330" i="105"/>
  <c r="A153" i="104"/>
  <c r="AG333" i="105"/>
  <c r="A154" i="104"/>
  <c r="AG334" i="105"/>
  <c r="A155" i="104"/>
  <c r="AG335" i="105"/>
  <c r="A156" i="104"/>
  <c r="AG336" i="105"/>
  <c r="A157" i="104"/>
  <c r="AG337" i="105"/>
  <c r="A158" i="104"/>
  <c r="AG338" i="105"/>
  <c r="A159" i="104"/>
  <c r="AG341" i="105"/>
  <c r="A160" i="104"/>
  <c r="AG343" i="105"/>
  <c r="A161" i="104"/>
  <c r="AG348" i="105"/>
  <c r="A162" i="104"/>
  <c r="AG354" i="105"/>
  <c r="A163" i="104"/>
  <c r="AG377" i="105"/>
  <c r="A164" i="104"/>
  <c r="AG378" i="105"/>
  <c r="A165" i="104"/>
  <c r="AG380" i="105"/>
  <c r="A166" i="104"/>
  <c r="AG382" i="105"/>
  <c r="A167" i="104"/>
  <c r="AG384" i="105"/>
  <c r="A168" i="104"/>
  <c r="AG386" i="105"/>
  <c r="A169" i="104"/>
  <c r="AG389" i="105"/>
  <c r="A170" i="104"/>
  <c r="AG397" i="105"/>
  <c r="A171" i="104"/>
  <c r="AG400" i="105"/>
  <c r="A172" i="104"/>
  <c r="AG407" i="105"/>
  <c r="A173" i="104"/>
  <c r="AG408" i="105"/>
  <c r="A174" i="104"/>
  <c r="AG409" i="105"/>
  <c r="A175" i="104"/>
  <c r="AG411" i="105"/>
  <c r="A176" i="104"/>
  <c r="AG412" i="105"/>
  <c r="A177" i="104"/>
  <c r="AG414" i="105"/>
  <c r="A178" i="104"/>
  <c r="AG415" i="105"/>
  <c r="A179" i="104"/>
  <c r="AG416" i="105"/>
  <c r="A180" i="104"/>
  <c r="AG417" i="105"/>
  <c r="A181" i="104"/>
  <c r="AG418" i="105"/>
  <c r="A182" i="104"/>
  <c r="Y2" i="105"/>
  <c r="W2" i="104"/>
  <c r="Y3" i="105"/>
  <c r="W3" i="104"/>
  <c r="Y5" i="105"/>
  <c r="W4" i="104"/>
  <c r="Y7" i="105"/>
  <c r="W5" i="104"/>
  <c r="Y11" i="105"/>
  <c r="W6" i="104"/>
  <c r="Y12" i="105"/>
  <c r="W7" i="104"/>
  <c r="Y13" i="105"/>
  <c r="W8" i="104"/>
  <c r="Y14" i="105"/>
  <c r="W9" i="104"/>
  <c r="Y17" i="105"/>
  <c r="W10" i="104"/>
  <c r="Y18" i="105"/>
  <c r="Y19" i="105"/>
  <c r="Y20" i="105"/>
  <c r="W11" i="104"/>
  <c r="Y21" i="105"/>
  <c r="Y22" i="105"/>
  <c r="Y23" i="105"/>
  <c r="W12" i="104"/>
  <c r="Y24" i="105"/>
  <c r="W13" i="104"/>
  <c r="Y26" i="105"/>
  <c r="W14" i="104"/>
  <c r="Y28" i="105"/>
  <c r="W15" i="104"/>
  <c r="Y29" i="105"/>
  <c r="Y30" i="105"/>
  <c r="Y31" i="105"/>
  <c r="W16" i="104"/>
  <c r="Y32" i="105"/>
  <c r="Y33" i="105"/>
  <c r="Y34" i="105"/>
  <c r="W17" i="104"/>
  <c r="Y35" i="105"/>
  <c r="Y36" i="105"/>
  <c r="W18" i="104"/>
  <c r="Y37" i="105"/>
  <c r="Y38" i="105"/>
  <c r="Y39" i="105"/>
  <c r="W19" i="104"/>
  <c r="Y41" i="105"/>
  <c r="Y42" i="105"/>
  <c r="Y43" i="105"/>
  <c r="W20" i="104"/>
  <c r="Y45" i="105"/>
  <c r="Y46" i="105"/>
  <c r="W21" i="104"/>
  <c r="Y48" i="105"/>
  <c r="Y49" i="105"/>
  <c r="Y50" i="105"/>
  <c r="W22" i="104"/>
  <c r="Y51" i="105"/>
  <c r="Y52" i="105"/>
  <c r="W23" i="104"/>
  <c r="Y54" i="105"/>
  <c r="W24" i="104"/>
  <c r="Y55" i="105"/>
  <c r="W25" i="104"/>
  <c r="Y58" i="105"/>
  <c r="W26" i="104"/>
  <c r="Y59" i="105"/>
  <c r="Y60" i="105"/>
  <c r="Y61" i="105"/>
  <c r="W27" i="104"/>
  <c r="Y62" i="105"/>
  <c r="Y63" i="105"/>
  <c r="W28" i="104"/>
  <c r="Y64" i="105"/>
  <c r="W29" i="104"/>
  <c r="Y65" i="105"/>
  <c r="Y66" i="105"/>
  <c r="Y67" i="105"/>
  <c r="W30" i="104"/>
  <c r="Y68" i="105"/>
  <c r="W31" i="104"/>
  <c r="Y69" i="105"/>
  <c r="Y70" i="105"/>
  <c r="Y71" i="105"/>
  <c r="W32" i="104"/>
  <c r="Y72" i="105"/>
  <c r="W33" i="104"/>
  <c r="Y73" i="105"/>
  <c r="W34" i="104"/>
  <c r="Y74" i="105"/>
  <c r="W35" i="104"/>
  <c r="Y75" i="105"/>
  <c r="W36" i="104"/>
  <c r="Y78" i="105"/>
  <c r="W37" i="104"/>
  <c r="Y79" i="105"/>
  <c r="W38" i="104"/>
  <c r="Y80" i="105"/>
  <c r="W39" i="104"/>
  <c r="Y81" i="105"/>
  <c r="W40" i="104"/>
  <c r="Y82" i="105"/>
  <c r="Y83" i="105"/>
  <c r="W41" i="104"/>
  <c r="Y85" i="105"/>
  <c r="W42" i="104"/>
  <c r="Y88" i="105"/>
  <c r="W43" i="104"/>
  <c r="Y89" i="105"/>
  <c r="Y90" i="105"/>
  <c r="W44" i="104"/>
  <c r="Y92" i="105"/>
  <c r="W45" i="104"/>
  <c r="Y94" i="105"/>
  <c r="W46" i="104"/>
  <c r="Y98" i="105"/>
  <c r="W47" i="104"/>
  <c r="Y101" i="105"/>
  <c r="W48" i="104"/>
  <c r="Y103" i="105"/>
  <c r="W49" i="104"/>
  <c r="Y114" i="105"/>
  <c r="W50" i="104"/>
  <c r="Y119" i="105"/>
  <c r="W51" i="104"/>
  <c r="Y120" i="105"/>
  <c r="W52" i="104"/>
  <c r="Y128" i="105"/>
  <c r="W53" i="104"/>
  <c r="Y134" i="105"/>
  <c r="W54" i="104"/>
  <c r="Y141" i="105"/>
  <c r="W55" i="104"/>
  <c r="Y142" i="105"/>
  <c r="W56" i="104"/>
  <c r="Y145" i="105"/>
  <c r="W57" i="104"/>
  <c r="Y147" i="105"/>
  <c r="W58" i="104"/>
  <c r="Y151" i="105"/>
  <c r="W59" i="104"/>
  <c r="Y165" i="105"/>
  <c r="W60" i="104"/>
  <c r="Y167" i="105"/>
  <c r="W61" i="104"/>
  <c r="Y169" i="105"/>
  <c r="W62" i="104"/>
  <c r="Y171" i="105"/>
  <c r="W63" i="104"/>
  <c r="Y172" i="105"/>
  <c r="W64" i="104"/>
  <c r="Y173" i="105"/>
  <c r="W65" i="104"/>
  <c r="Y175" i="105"/>
  <c r="W66" i="104"/>
  <c r="Y176" i="105"/>
  <c r="W67" i="104"/>
  <c r="Y178" i="105"/>
  <c r="W68" i="104"/>
  <c r="Y179" i="105"/>
  <c r="W69" i="104"/>
  <c r="Y181" i="105"/>
  <c r="W70" i="104"/>
  <c r="Y184" i="105"/>
  <c r="W71" i="104"/>
  <c r="Y192" i="105"/>
  <c r="W72" i="104"/>
  <c r="Y193" i="105"/>
  <c r="W73" i="104"/>
  <c r="Y194" i="105"/>
  <c r="W74" i="104"/>
  <c r="Y199" i="105"/>
  <c r="W75" i="104"/>
  <c r="Y200" i="105"/>
  <c r="W76" i="104"/>
  <c r="Y201" i="105"/>
  <c r="W77" i="104"/>
  <c r="Y202" i="105"/>
  <c r="W78" i="104"/>
  <c r="Y204" i="105"/>
  <c r="W79" i="104"/>
  <c r="Y206" i="105"/>
  <c r="W80" i="104"/>
  <c r="Y207" i="105"/>
  <c r="W81" i="104"/>
  <c r="Y208" i="105"/>
  <c r="W82" i="104"/>
  <c r="Y211" i="105"/>
  <c r="W83" i="104"/>
  <c r="Y212" i="105"/>
  <c r="W84" i="104"/>
  <c r="Y216" i="105"/>
  <c r="W85" i="104"/>
  <c r="Y219" i="105"/>
  <c r="W86" i="104"/>
  <c r="Y220" i="105"/>
  <c r="W87" i="104"/>
  <c r="Y221" i="105"/>
  <c r="W88" i="104"/>
  <c r="Y222" i="105"/>
  <c r="W89" i="104"/>
  <c r="Y224" i="105"/>
  <c r="W90" i="104"/>
  <c r="Y225" i="105"/>
  <c r="W91" i="104"/>
  <c r="Y226" i="105"/>
  <c r="W92" i="104"/>
  <c r="Y227" i="105"/>
  <c r="W93" i="104"/>
  <c r="Y229" i="105"/>
  <c r="W94" i="104"/>
  <c r="Y230" i="105"/>
  <c r="W95" i="104"/>
  <c r="Y231" i="105"/>
  <c r="W96" i="104"/>
  <c r="Y232" i="105"/>
  <c r="W97" i="104"/>
  <c r="Y233" i="105"/>
  <c r="W98" i="104"/>
  <c r="Y234" i="105"/>
  <c r="W99" i="104"/>
  <c r="Y235" i="105"/>
  <c r="W100" i="104"/>
  <c r="Y236" i="105"/>
  <c r="W101" i="104"/>
  <c r="Y237" i="105"/>
  <c r="W102" i="104"/>
  <c r="Y239" i="105"/>
  <c r="W103" i="104"/>
  <c r="Y240" i="105"/>
  <c r="W104" i="104"/>
  <c r="Y241" i="105"/>
  <c r="W105" i="104"/>
  <c r="Y242" i="105"/>
  <c r="W106" i="104"/>
  <c r="Y243" i="105"/>
  <c r="W107" i="104"/>
  <c r="Y244" i="105"/>
  <c r="W108" i="104"/>
  <c r="Y245" i="105"/>
  <c r="W109" i="104"/>
  <c r="Y246" i="105"/>
  <c r="W110" i="104"/>
  <c r="Y247" i="105"/>
  <c r="W111" i="104"/>
  <c r="Y248" i="105"/>
  <c r="W112" i="104"/>
  <c r="Y251" i="105"/>
  <c r="W113" i="104"/>
  <c r="Y254" i="105"/>
  <c r="W114" i="104"/>
  <c r="Y255" i="105"/>
  <c r="W115" i="104"/>
  <c r="Y256" i="105"/>
  <c r="W116" i="104"/>
  <c r="Y257" i="105"/>
  <c r="W117" i="104"/>
  <c r="Y258" i="105"/>
  <c r="W118" i="104"/>
  <c r="Y262" i="105"/>
  <c r="W119" i="104"/>
  <c r="Y263" i="105"/>
  <c r="W120" i="104"/>
  <c r="Y264" i="105"/>
  <c r="W121" i="104"/>
  <c r="Y267" i="105"/>
  <c r="Y268" i="105"/>
  <c r="W122" i="104"/>
  <c r="Y270" i="105"/>
  <c r="Y271" i="105"/>
  <c r="W123" i="104"/>
  <c r="Y272" i="105"/>
  <c r="W124" i="104"/>
  <c r="Y280" i="105"/>
  <c r="W125" i="104"/>
  <c r="Y282" i="105"/>
  <c r="W126" i="104"/>
  <c r="Y283" i="105"/>
  <c r="Y284" i="105"/>
  <c r="W127" i="104"/>
  <c r="Y285" i="105"/>
  <c r="W128" i="104"/>
  <c r="Y287" i="105"/>
  <c r="W129" i="104"/>
  <c r="Y289" i="105"/>
  <c r="W130" i="104"/>
  <c r="Y290" i="105"/>
  <c r="W131" i="104"/>
  <c r="Y291" i="105"/>
  <c r="W132" i="104"/>
  <c r="Y293" i="105"/>
  <c r="W133" i="104"/>
  <c r="Y294" i="105"/>
  <c r="W134" i="104"/>
  <c r="Y295" i="105"/>
  <c r="W135" i="104"/>
  <c r="Y296" i="105"/>
  <c r="Y297" i="105"/>
  <c r="W136" i="104"/>
  <c r="Y298" i="105"/>
  <c r="Y299" i="105"/>
  <c r="W137" i="104"/>
  <c r="Y304" i="105"/>
  <c r="Y305" i="105"/>
  <c r="Y306" i="105"/>
  <c r="W138" i="104"/>
  <c r="Y307" i="105"/>
  <c r="W139" i="104"/>
  <c r="Y308" i="105"/>
  <c r="W140" i="104"/>
  <c r="Y309" i="105"/>
  <c r="Y310" i="105"/>
  <c r="W141" i="104"/>
  <c r="Y311" i="105"/>
  <c r="Y312" i="105"/>
  <c r="W142" i="104"/>
  <c r="Y314" i="105"/>
  <c r="W143" i="104"/>
  <c r="Y315" i="105"/>
  <c r="W144" i="104"/>
  <c r="Y316" i="105"/>
  <c r="W145" i="104"/>
  <c r="Y317" i="105"/>
  <c r="Y318" i="105"/>
  <c r="W146" i="104"/>
  <c r="Y319" i="105"/>
  <c r="W147" i="104"/>
  <c r="Y321" i="105"/>
  <c r="Y322" i="105"/>
  <c r="W148" i="104"/>
  <c r="Y323" i="105"/>
  <c r="W149" i="104"/>
  <c r="Y326" i="105"/>
  <c r="Y327" i="105"/>
  <c r="W150" i="104"/>
  <c r="Y328" i="105"/>
  <c r="W151" i="104"/>
  <c r="Y329" i="105"/>
  <c r="W152" i="104"/>
  <c r="Y330" i="105"/>
  <c r="W153" i="104"/>
  <c r="Y333" i="105"/>
  <c r="W154" i="104"/>
  <c r="Y334" i="105"/>
  <c r="W155" i="104"/>
  <c r="Y335" i="105"/>
  <c r="W156" i="104"/>
  <c r="Y336" i="105"/>
  <c r="W157" i="104"/>
  <c r="Y337" i="105"/>
  <c r="W158" i="104"/>
  <c r="Y338" i="105"/>
  <c r="W159" i="104"/>
  <c r="Y341" i="105"/>
  <c r="W160" i="104"/>
  <c r="Y343" i="105"/>
  <c r="W161" i="104"/>
  <c r="Y348" i="105"/>
  <c r="W162" i="104"/>
  <c r="Y354" i="105"/>
  <c r="Y355" i="105"/>
  <c r="W163" i="104"/>
  <c r="Y377" i="105"/>
  <c r="W164" i="104"/>
  <c r="Y378" i="105"/>
  <c r="W165" i="104"/>
  <c r="Y380" i="105"/>
  <c r="W166" i="104"/>
  <c r="Y382" i="105"/>
  <c r="W167" i="104"/>
  <c r="Y384" i="105"/>
  <c r="W168" i="104"/>
  <c r="Y386" i="105"/>
  <c r="W169" i="104"/>
  <c r="Y389" i="105"/>
  <c r="W170" i="104"/>
  <c r="Y397" i="105"/>
  <c r="Y398" i="105"/>
  <c r="Y399" i="105"/>
  <c r="W171" i="104"/>
  <c r="Y400" i="105"/>
  <c r="W172" i="104"/>
  <c r="Y407" i="105"/>
  <c r="W173" i="104"/>
  <c r="Y408" i="105"/>
  <c r="W174" i="104"/>
  <c r="Y409" i="105"/>
  <c r="W175" i="104"/>
  <c r="Y411" i="105"/>
  <c r="W176" i="104"/>
  <c r="Y412" i="105"/>
  <c r="Y413" i="105"/>
  <c r="W177" i="104"/>
  <c r="Y414" i="105"/>
  <c r="W178" i="104"/>
  <c r="Y415" i="105"/>
  <c r="W179" i="104"/>
  <c r="Y416" i="105"/>
  <c r="W180" i="104"/>
  <c r="Y417" i="105"/>
  <c r="W181" i="104"/>
  <c r="Y418" i="105"/>
  <c r="W182" i="104"/>
  <c r="V2" i="103"/>
  <c r="V3" i="103"/>
  <c r="V4" i="103"/>
  <c r="V5" i="103"/>
  <c r="V6" i="103"/>
  <c r="V7" i="103"/>
  <c r="V8" i="103"/>
  <c r="V9" i="103"/>
  <c r="V10" i="103"/>
  <c r="V11" i="103"/>
  <c r="V12" i="103"/>
  <c r="V13" i="103"/>
  <c r="V14" i="103"/>
  <c r="V15" i="103"/>
  <c r="V16" i="103"/>
  <c r="V17" i="103"/>
  <c r="V18" i="103"/>
  <c r="V19" i="103"/>
  <c r="V20" i="103"/>
  <c r="V21" i="103"/>
  <c r="V22" i="103"/>
  <c r="V23" i="103"/>
  <c r="V24" i="103"/>
  <c r="W184" i="104"/>
  <c r="V25" i="103"/>
  <c r="W185" i="104"/>
  <c r="V26" i="103"/>
  <c r="V27" i="103"/>
  <c r="Y4" i="105"/>
  <c r="Y6" i="105"/>
  <c r="Y8" i="105"/>
  <c r="Y9" i="105"/>
  <c r="Y10" i="105"/>
  <c r="Y15" i="105"/>
  <c r="Y16" i="105"/>
  <c r="Y25" i="105"/>
  <c r="Y27" i="105"/>
  <c r="Y40" i="105"/>
  <c r="Y44" i="105"/>
  <c r="Y47" i="105"/>
  <c r="Y53" i="105"/>
  <c r="Y56" i="105"/>
  <c r="Y57" i="105"/>
  <c r="Y76" i="105"/>
  <c r="Y77" i="105"/>
  <c r="Y84" i="105"/>
  <c r="Y86" i="105"/>
  <c r="Y87" i="105"/>
  <c r="Y91" i="105"/>
  <c r="Y93" i="105"/>
  <c r="Y95" i="105"/>
  <c r="Y96" i="105"/>
  <c r="Y97" i="105"/>
  <c r="Y99" i="105"/>
  <c r="Y100" i="105"/>
  <c r="Y102" i="105"/>
  <c r="Y104" i="105"/>
  <c r="Y105" i="105"/>
  <c r="Y106" i="105"/>
  <c r="Y107" i="105"/>
  <c r="Y108" i="105"/>
  <c r="Y109" i="105"/>
  <c r="Y110" i="105"/>
  <c r="Y111" i="105"/>
  <c r="Y112" i="105"/>
  <c r="Y113" i="105"/>
  <c r="Y115" i="105"/>
  <c r="Y116" i="105"/>
  <c r="Y117" i="105"/>
  <c r="Y118" i="105"/>
  <c r="Y121" i="105"/>
  <c r="Y122" i="105"/>
  <c r="Y123" i="105"/>
  <c r="Y124" i="105"/>
  <c r="Y125" i="105"/>
  <c r="Y126" i="105"/>
  <c r="Y127" i="105"/>
  <c r="Y129" i="105"/>
  <c r="Y130" i="105"/>
  <c r="Y131" i="105"/>
  <c r="Y132" i="105"/>
  <c r="Y133" i="105"/>
  <c r="Y135" i="105"/>
  <c r="Y136" i="105"/>
  <c r="Y137" i="105"/>
  <c r="Y138" i="105"/>
  <c r="Y139" i="105"/>
  <c r="Y140" i="105"/>
  <c r="Y143" i="105"/>
  <c r="Y144" i="105"/>
  <c r="Y146" i="105"/>
  <c r="Y148" i="105"/>
  <c r="Y149" i="105"/>
  <c r="Y150" i="105"/>
  <c r="Y152" i="105"/>
  <c r="Y153" i="105"/>
  <c r="Y154" i="105"/>
  <c r="Y155" i="105"/>
  <c r="Y156" i="105"/>
  <c r="Y157" i="105"/>
  <c r="Y158" i="105"/>
  <c r="Y159" i="105"/>
  <c r="Y160" i="105"/>
  <c r="Y161" i="105"/>
  <c r="Y162" i="105"/>
  <c r="Y163" i="105"/>
  <c r="Y164" i="105"/>
  <c r="Y166" i="105"/>
  <c r="Y168" i="105"/>
  <c r="Y170" i="105"/>
  <c r="Y174" i="105"/>
  <c r="Y177" i="105"/>
  <c r="Y180" i="105"/>
  <c r="Y182" i="105"/>
  <c r="Y183" i="105"/>
  <c r="Y185" i="105"/>
  <c r="Y186" i="105"/>
  <c r="Y187" i="105"/>
  <c r="Y188" i="105"/>
  <c r="Y189" i="105"/>
  <c r="Y190" i="105"/>
  <c r="Y191" i="105"/>
  <c r="Y195" i="105"/>
  <c r="Y196" i="105"/>
  <c r="Y197" i="105"/>
  <c r="Y198" i="105"/>
  <c r="Y203" i="105"/>
  <c r="Y205" i="105"/>
  <c r="Y209" i="105"/>
  <c r="Y210" i="105"/>
  <c r="Y213" i="105"/>
  <c r="Y214" i="105"/>
  <c r="Y215" i="105"/>
  <c r="Y217" i="105"/>
  <c r="Y218" i="105"/>
  <c r="Y223" i="105"/>
  <c r="Y228" i="105"/>
  <c r="Y238" i="105"/>
  <c r="Y249" i="105"/>
  <c r="Y250" i="105"/>
  <c r="Y252" i="105"/>
  <c r="Y253" i="105"/>
  <c r="Y259" i="105"/>
  <c r="Y260" i="105"/>
  <c r="Y261" i="105"/>
  <c r="Y265" i="105"/>
  <c r="Y266" i="105"/>
  <c r="Y269" i="105"/>
  <c r="Y273" i="105"/>
  <c r="Y274" i="105"/>
  <c r="Y275" i="105"/>
  <c r="Y276" i="105"/>
  <c r="Y277" i="105"/>
  <c r="Y278" i="105"/>
  <c r="Y279" i="105"/>
  <c r="Y281" i="105"/>
  <c r="Y286" i="105"/>
  <c r="Y288" i="105"/>
  <c r="Y292" i="105"/>
  <c r="Y300" i="105"/>
  <c r="Y301" i="105"/>
  <c r="Y302" i="105"/>
  <c r="Y303" i="105"/>
  <c r="Y313" i="105"/>
  <c r="Y320" i="105"/>
  <c r="Y324" i="105"/>
  <c r="Y325" i="105"/>
  <c r="Y331" i="105"/>
  <c r="Y332" i="105"/>
  <c r="Y339" i="105"/>
  <c r="Y340" i="105"/>
  <c r="Y342" i="105"/>
  <c r="Y344" i="105"/>
  <c r="Y345" i="105"/>
  <c r="Y346" i="105"/>
  <c r="Y347" i="105"/>
  <c r="Y349" i="105"/>
  <c r="Y350" i="105"/>
  <c r="Y351" i="105"/>
  <c r="Y352" i="105"/>
  <c r="Y353" i="105"/>
  <c r="Y356" i="105"/>
  <c r="Y357" i="105"/>
  <c r="Y358" i="105"/>
  <c r="Y359" i="105"/>
  <c r="Y360" i="105"/>
  <c r="Y361" i="105"/>
  <c r="Y362" i="105"/>
  <c r="Y363" i="105"/>
  <c r="Y364" i="105"/>
  <c r="Y365" i="105"/>
  <c r="Y366" i="105"/>
  <c r="Y367" i="105"/>
  <c r="Y368" i="105"/>
  <c r="Y369" i="105"/>
  <c r="Y370" i="105"/>
  <c r="Y371" i="105"/>
  <c r="Y372" i="105"/>
  <c r="Y373" i="105"/>
  <c r="Y374" i="105"/>
  <c r="Y375" i="105"/>
  <c r="Y376" i="105"/>
  <c r="Y379" i="105"/>
  <c r="Y381" i="105"/>
  <c r="Y383" i="105"/>
  <c r="Y385" i="105"/>
  <c r="Y387" i="105"/>
  <c r="Y388" i="105"/>
  <c r="Y390" i="105"/>
  <c r="Y391" i="105"/>
  <c r="Y392" i="105"/>
  <c r="Y393" i="105"/>
  <c r="Y394" i="105"/>
  <c r="Y395" i="105"/>
  <c r="Y396" i="105"/>
  <c r="Y401" i="105"/>
  <c r="Y402" i="105"/>
  <c r="Y403" i="105"/>
  <c r="Y404" i="105"/>
  <c r="Y405" i="105"/>
  <c r="Y406" i="105"/>
  <c r="Y410" i="105"/>
  <c r="Y423" i="105"/>
  <c r="V29" i="103"/>
  <c r="U6" i="103"/>
  <c r="V184" i="104"/>
  <c r="U25" i="103"/>
  <c r="V185" i="104"/>
  <c r="U26" i="103"/>
  <c r="T6" i="103"/>
  <c r="U184" i="104"/>
  <c r="T25" i="103"/>
  <c r="U185" i="104"/>
  <c r="T26" i="103"/>
  <c r="S6" i="103"/>
  <c r="T184" i="104"/>
  <c r="S25" i="103"/>
  <c r="T185" i="104"/>
  <c r="S26" i="103"/>
  <c r="R6" i="103"/>
  <c r="S184" i="104"/>
  <c r="R25" i="103"/>
  <c r="S185" i="104"/>
  <c r="R26" i="103"/>
  <c r="Q6" i="103"/>
  <c r="R184" i="104"/>
  <c r="Q25" i="103"/>
  <c r="R185" i="104"/>
  <c r="Q26" i="103"/>
  <c r="P6" i="103"/>
  <c r="Q184" i="104"/>
  <c r="P25" i="103"/>
  <c r="Q185" i="104"/>
  <c r="P26" i="103"/>
  <c r="O6" i="103"/>
  <c r="P184" i="104"/>
  <c r="O25" i="103"/>
  <c r="P185" i="104"/>
  <c r="O26" i="103"/>
  <c r="N6" i="103"/>
  <c r="O184" i="104"/>
  <c r="N25" i="103"/>
  <c r="O185" i="104"/>
  <c r="N26" i="103"/>
  <c r="P141" i="105"/>
  <c r="N55" i="104"/>
  <c r="P270" i="105"/>
  <c r="M6" i="103"/>
  <c r="N184" i="104"/>
  <c r="M25" i="103"/>
  <c r="N185" i="104"/>
  <c r="M26" i="103"/>
  <c r="P109" i="105"/>
  <c r="P205" i="105"/>
  <c r="P238" i="105"/>
  <c r="P388" i="105"/>
  <c r="M184" i="104"/>
  <c r="L25" i="103"/>
  <c r="M185" i="104"/>
  <c r="L26" i="103"/>
  <c r="M50" i="104"/>
  <c r="M51" i="104"/>
  <c r="M52" i="104"/>
  <c r="M53" i="104"/>
  <c r="M2" i="104"/>
  <c r="M3" i="104"/>
  <c r="M4" i="104"/>
  <c r="M5" i="104"/>
  <c r="M6" i="104"/>
  <c r="M7" i="104"/>
  <c r="M8" i="104"/>
  <c r="M9" i="104"/>
  <c r="M10" i="104"/>
  <c r="M11" i="104"/>
  <c r="M12" i="104"/>
  <c r="M13" i="104"/>
  <c r="M14" i="104"/>
  <c r="M15" i="104"/>
  <c r="M16" i="104"/>
  <c r="M17" i="104"/>
  <c r="M18" i="104"/>
  <c r="M19" i="104"/>
  <c r="M20" i="104"/>
  <c r="M21" i="104"/>
  <c r="M22" i="104"/>
  <c r="M23" i="104"/>
  <c r="M24" i="104"/>
  <c r="M25" i="104"/>
  <c r="M26" i="104"/>
  <c r="M27" i="104"/>
  <c r="M28" i="104"/>
  <c r="M29" i="104"/>
  <c r="M30" i="104"/>
  <c r="M31" i="104"/>
  <c r="M32" i="104"/>
  <c r="M33" i="104"/>
  <c r="M34" i="104"/>
  <c r="M35" i="104"/>
  <c r="M36" i="104"/>
  <c r="M37" i="104"/>
  <c r="M38" i="104"/>
  <c r="M39" i="104"/>
  <c r="M40" i="104"/>
  <c r="M41" i="104"/>
  <c r="M42" i="104"/>
  <c r="M43" i="104"/>
  <c r="M44" i="104"/>
  <c r="M45" i="104"/>
  <c r="M46" i="104"/>
  <c r="M47" i="104"/>
  <c r="M48" i="104"/>
  <c r="M49" i="104"/>
  <c r="M54" i="104"/>
  <c r="M55" i="104"/>
  <c r="M56" i="104"/>
  <c r="M57" i="104"/>
  <c r="M58" i="104"/>
  <c r="M59" i="104"/>
  <c r="M60" i="104"/>
  <c r="M61" i="104"/>
  <c r="M62" i="104"/>
  <c r="M63" i="104"/>
  <c r="M64" i="104"/>
  <c r="M65" i="104"/>
  <c r="M66" i="104"/>
  <c r="M67" i="104"/>
  <c r="M68" i="104"/>
  <c r="M69" i="104"/>
  <c r="M70" i="104"/>
  <c r="M71" i="104"/>
  <c r="M72" i="104"/>
  <c r="M73" i="104"/>
  <c r="M74" i="104"/>
  <c r="M75" i="104"/>
  <c r="M76" i="104"/>
  <c r="M77" i="104"/>
  <c r="M78" i="104"/>
  <c r="M79" i="104"/>
  <c r="M80" i="104"/>
  <c r="M81" i="104"/>
  <c r="M82" i="104"/>
  <c r="M83" i="104"/>
  <c r="M84" i="104"/>
  <c r="M85" i="104"/>
  <c r="M86" i="104"/>
  <c r="M87" i="104"/>
  <c r="M88" i="104"/>
  <c r="M89" i="104"/>
  <c r="M90" i="104"/>
  <c r="M91" i="104"/>
  <c r="M92" i="104"/>
  <c r="M93" i="104"/>
  <c r="M94" i="104"/>
  <c r="M95" i="104"/>
  <c r="M96" i="104"/>
  <c r="M97" i="104"/>
  <c r="M98" i="104"/>
  <c r="M99" i="104"/>
  <c r="M100" i="104"/>
  <c r="M101" i="104"/>
  <c r="M102" i="104"/>
  <c r="M103" i="104"/>
  <c r="M104" i="104"/>
  <c r="M105" i="104"/>
  <c r="M106" i="104"/>
  <c r="M107" i="104"/>
  <c r="M108" i="104"/>
  <c r="M109" i="104"/>
  <c r="M110" i="104"/>
  <c r="M111" i="104"/>
  <c r="M112" i="104"/>
  <c r="M113" i="104"/>
  <c r="M114" i="104"/>
  <c r="M115" i="104"/>
  <c r="M116" i="104"/>
  <c r="M117" i="104"/>
  <c r="M118" i="104"/>
  <c r="M119" i="104"/>
  <c r="M120" i="104"/>
  <c r="M121" i="104"/>
  <c r="M122" i="104"/>
  <c r="M123" i="104"/>
  <c r="M124" i="104"/>
  <c r="M125" i="104"/>
  <c r="M126" i="104"/>
  <c r="M127" i="104"/>
  <c r="M128" i="104"/>
  <c r="M129" i="104"/>
  <c r="M130" i="104"/>
  <c r="M131" i="104"/>
  <c r="M132" i="104"/>
  <c r="M133" i="104"/>
  <c r="M134" i="104"/>
  <c r="M135" i="104"/>
  <c r="M136" i="104"/>
  <c r="M137" i="104"/>
  <c r="M138" i="104"/>
  <c r="M139" i="104"/>
  <c r="M140" i="104"/>
  <c r="M141" i="104"/>
  <c r="M142" i="104"/>
  <c r="M143" i="104"/>
  <c r="M144" i="104"/>
  <c r="M145" i="104"/>
  <c r="M146" i="104"/>
  <c r="M147" i="104"/>
  <c r="M148" i="104"/>
  <c r="M149" i="104"/>
  <c r="M150" i="104"/>
  <c r="M151" i="104"/>
  <c r="M152" i="104"/>
  <c r="M153" i="104"/>
  <c r="M154" i="104"/>
  <c r="M155" i="104"/>
  <c r="M156" i="104"/>
  <c r="M157" i="104"/>
  <c r="M158" i="104"/>
  <c r="M159" i="104"/>
  <c r="M160" i="104"/>
  <c r="M161" i="104"/>
  <c r="M162" i="104"/>
  <c r="M163" i="104"/>
  <c r="M164" i="104"/>
  <c r="M165" i="104"/>
  <c r="M166" i="104"/>
  <c r="M167" i="104"/>
  <c r="M168" i="104"/>
  <c r="M169" i="104"/>
  <c r="M170" i="104"/>
  <c r="M171" i="104"/>
  <c r="M172" i="104"/>
  <c r="M173" i="104"/>
  <c r="M174" i="104"/>
  <c r="M175" i="104"/>
  <c r="M176" i="104"/>
  <c r="M177" i="104"/>
  <c r="M178" i="104"/>
  <c r="M179" i="104"/>
  <c r="M180" i="104"/>
  <c r="M181" i="104"/>
  <c r="M182" i="104"/>
  <c r="L2" i="103"/>
  <c r="L3" i="103"/>
  <c r="L4" i="103"/>
  <c r="L5" i="103"/>
  <c r="L6" i="103"/>
  <c r="L7" i="103"/>
  <c r="L8" i="103"/>
  <c r="L9" i="103"/>
  <c r="L10" i="103"/>
  <c r="L11" i="103"/>
  <c r="L12" i="103"/>
  <c r="L13" i="103"/>
  <c r="L14" i="103"/>
  <c r="L15" i="103"/>
  <c r="L16" i="103"/>
  <c r="L17" i="103"/>
  <c r="L18" i="103"/>
  <c r="L19" i="103"/>
  <c r="L20" i="103"/>
  <c r="L21" i="103"/>
  <c r="L22" i="103"/>
  <c r="L23" i="103"/>
  <c r="L24" i="103"/>
  <c r="L27" i="103"/>
  <c r="N423" i="105"/>
  <c r="L29" i="103"/>
  <c r="K6" i="103"/>
  <c r="L184" i="104"/>
  <c r="K25" i="103"/>
  <c r="L185" i="104"/>
  <c r="K26" i="103"/>
  <c r="J6" i="103"/>
  <c r="K184" i="104"/>
  <c r="J25" i="103"/>
  <c r="K185" i="104"/>
  <c r="J26" i="103"/>
  <c r="I6" i="103"/>
  <c r="J184" i="104"/>
  <c r="I25" i="103"/>
  <c r="J185" i="104"/>
  <c r="I26" i="103"/>
  <c r="H6" i="103"/>
  <c r="I184" i="104"/>
  <c r="H25" i="103"/>
  <c r="I185" i="104"/>
  <c r="H26" i="103"/>
  <c r="G6" i="103"/>
  <c r="H184" i="104"/>
  <c r="G25" i="103"/>
  <c r="H185" i="104"/>
  <c r="G26" i="103"/>
  <c r="F6" i="103"/>
  <c r="G184" i="104"/>
  <c r="F25" i="103"/>
  <c r="G185" i="104"/>
  <c r="F26" i="103"/>
  <c r="E6" i="103"/>
  <c r="F184" i="104"/>
  <c r="E25" i="103"/>
  <c r="F185" i="104"/>
  <c r="E26" i="103"/>
  <c r="D6" i="103"/>
  <c r="E184" i="104"/>
  <c r="D25" i="103"/>
  <c r="E185" i="104"/>
  <c r="D26" i="103"/>
  <c r="D55" i="104"/>
  <c r="C6" i="103"/>
  <c r="D184" i="104"/>
  <c r="C25" i="103"/>
  <c r="D185" i="104"/>
  <c r="C26" i="103"/>
  <c r="Y1" i="105"/>
  <c r="W1" i="104"/>
  <c r="V1" i="103"/>
  <c r="X1" i="105"/>
  <c r="V1" i="104"/>
  <c r="U1" i="103"/>
  <c r="W1" i="105"/>
  <c r="U1" i="104"/>
  <c r="T1" i="103"/>
  <c r="V1" i="105"/>
  <c r="T1" i="104"/>
  <c r="S1" i="103"/>
  <c r="U1" i="105"/>
  <c r="S1" i="104"/>
  <c r="R1" i="103"/>
  <c r="T1" i="105"/>
  <c r="R1" i="104"/>
  <c r="Q1" i="103"/>
  <c r="S1" i="105"/>
  <c r="Q1" i="104"/>
  <c r="P1" i="103"/>
  <c r="R1" i="105"/>
  <c r="P1" i="104"/>
  <c r="O1" i="103"/>
  <c r="Q1" i="105"/>
  <c r="O1" i="104"/>
  <c r="N1" i="103"/>
  <c r="P1" i="105"/>
  <c r="N1" i="104"/>
  <c r="M1" i="103"/>
  <c r="N1" i="105"/>
  <c r="M1" i="104"/>
  <c r="L1" i="103"/>
  <c r="M1" i="105"/>
  <c r="L1" i="104"/>
  <c r="K1" i="103"/>
  <c r="L1" i="105"/>
  <c r="K1" i="104"/>
  <c r="J1" i="103"/>
  <c r="K1" i="105"/>
  <c r="J1" i="104"/>
  <c r="I1" i="103"/>
  <c r="J1" i="105"/>
  <c r="I1" i="104"/>
  <c r="H1" i="103"/>
  <c r="I1" i="105"/>
  <c r="H1" i="104"/>
  <c r="G1" i="103"/>
  <c r="H1" i="105"/>
  <c r="G1" i="104"/>
  <c r="F1" i="103"/>
  <c r="G1" i="105"/>
  <c r="F1" i="104"/>
  <c r="E1" i="103"/>
  <c r="F1" i="105"/>
  <c r="E1" i="104"/>
  <c r="D1" i="103"/>
  <c r="E1" i="105"/>
  <c r="D1" i="104"/>
  <c r="C1" i="103"/>
  <c r="X26" i="103"/>
  <c r="W26" i="103"/>
  <c r="X25" i="103"/>
  <c r="W25" i="103"/>
  <c r="X6" i="103"/>
  <c r="W187" i="104"/>
  <c r="W189" i="104"/>
  <c r="M187" i="104"/>
  <c r="M189" i="104"/>
  <c r="C182" i="104"/>
  <c r="C181" i="104"/>
  <c r="C180" i="104"/>
  <c r="C179" i="104"/>
  <c r="C178" i="104"/>
  <c r="C177" i="104"/>
  <c r="C176" i="104"/>
  <c r="C175" i="104"/>
  <c r="C174" i="104"/>
  <c r="C173" i="104"/>
  <c r="C172" i="104"/>
  <c r="C171" i="104"/>
  <c r="C170" i="104"/>
  <c r="C169" i="104"/>
  <c r="C168" i="104"/>
  <c r="C167" i="104"/>
  <c r="C166" i="104"/>
  <c r="C165" i="104"/>
  <c r="C164" i="104"/>
  <c r="C163" i="104"/>
  <c r="C162" i="104"/>
  <c r="C161" i="104"/>
  <c r="C160" i="104"/>
  <c r="C159" i="104"/>
  <c r="C158" i="104"/>
  <c r="C157" i="104"/>
  <c r="C156" i="104"/>
  <c r="C155" i="104"/>
  <c r="C154" i="104"/>
  <c r="C153" i="104"/>
  <c r="C152" i="104"/>
  <c r="C151" i="104"/>
  <c r="C150" i="104"/>
  <c r="C149" i="104"/>
  <c r="C148" i="104"/>
  <c r="C147" i="104"/>
  <c r="C146" i="104"/>
  <c r="C145" i="104"/>
  <c r="C144" i="104"/>
  <c r="C143" i="104"/>
  <c r="C142" i="104"/>
  <c r="C141" i="104"/>
  <c r="C140" i="104"/>
  <c r="C139" i="104"/>
  <c r="C138" i="104"/>
  <c r="C137" i="104"/>
  <c r="C136" i="104"/>
  <c r="C135" i="104"/>
  <c r="C134" i="104"/>
  <c r="C133" i="104"/>
  <c r="C132" i="104"/>
  <c r="C131" i="104"/>
  <c r="C130" i="104"/>
  <c r="C129" i="104"/>
  <c r="C128" i="104"/>
  <c r="C127" i="104"/>
  <c r="C126" i="104"/>
  <c r="C125" i="104"/>
  <c r="C124" i="104"/>
  <c r="C123" i="104"/>
  <c r="C122" i="104"/>
  <c r="C121" i="104"/>
  <c r="C120" i="104"/>
  <c r="C119" i="104"/>
  <c r="C118" i="104"/>
  <c r="C117" i="104"/>
  <c r="C116" i="104"/>
  <c r="C115" i="104"/>
  <c r="C114" i="104"/>
  <c r="C113" i="104"/>
  <c r="C111" i="104"/>
  <c r="C107" i="104"/>
  <c r="C106" i="104"/>
  <c r="C105" i="104"/>
  <c r="C104" i="104"/>
  <c r="C103" i="104"/>
  <c r="C102" i="104"/>
  <c r="C101" i="104"/>
  <c r="C100" i="104"/>
  <c r="C99" i="104"/>
  <c r="C98" i="104"/>
  <c r="C97" i="104"/>
  <c r="C96" i="104"/>
  <c r="C95" i="104"/>
  <c r="C94" i="104"/>
  <c r="C93" i="104"/>
  <c r="C92" i="104"/>
  <c r="C91" i="104"/>
  <c r="C90" i="104"/>
  <c r="C89" i="104"/>
  <c r="C88" i="104"/>
  <c r="C87" i="104"/>
  <c r="C86" i="104"/>
  <c r="C85" i="104"/>
  <c r="C84" i="104"/>
  <c r="C83" i="104"/>
  <c r="C82" i="104"/>
  <c r="C81" i="104"/>
  <c r="C80" i="104"/>
  <c r="C79" i="104"/>
  <c r="C78" i="104"/>
  <c r="C77" i="104"/>
  <c r="C76" i="104"/>
  <c r="C75" i="104"/>
  <c r="C74" i="104"/>
  <c r="C73" i="104"/>
  <c r="C72" i="104"/>
  <c r="C71" i="104"/>
  <c r="C70" i="104"/>
  <c r="C69" i="104"/>
  <c r="C68" i="104"/>
  <c r="C67" i="104"/>
  <c r="C66" i="104"/>
  <c r="C65" i="104"/>
  <c r="C64" i="104"/>
  <c r="C63" i="104"/>
  <c r="C62" i="104"/>
  <c r="C61" i="104"/>
  <c r="C60" i="104"/>
  <c r="C59" i="104"/>
  <c r="C58" i="104"/>
  <c r="C57" i="104"/>
  <c r="C56" i="104"/>
  <c r="C55" i="104"/>
  <c r="C54" i="104"/>
  <c r="C53" i="104"/>
  <c r="C52" i="104"/>
  <c r="C51" i="104"/>
  <c r="C50" i="104"/>
  <c r="C49" i="104"/>
  <c r="C48" i="104"/>
  <c r="C47" i="104"/>
  <c r="C46" i="104"/>
  <c r="C45" i="104"/>
  <c r="C44" i="104"/>
  <c r="C43" i="104"/>
  <c r="C42" i="104"/>
  <c r="C41" i="104"/>
  <c r="C40" i="104"/>
  <c r="C39" i="104"/>
  <c r="C38" i="104"/>
  <c r="C37" i="104"/>
  <c r="C36" i="104"/>
  <c r="C35" i="104"/>
  <c r="C34" i="104"/>
  <c r="C33" i="104"/>
  <c r="C32" i="104"/>
  <c r="C31" i="104"/>
  <c r="C30" i="104"/>
  <c r="C29" i="104"/>
  <c r="C28" i="104"/>
  <c r="C27" i="104"/>
  <c r="C26" i="104"/>
  <c r="C25" i="104"/>
  <c r="C24" i="104"/>
  <c r="C23" i="104"/>
  <c r="C22" i="104"/>
  <c r="C21" i="104"/>
  <c r="C20" i="104"/>
  <c r="C19" i="104"/>
  <c r="C18" i="104"/>
  <c r="C17" i="104"/>
  <c r="C16" i="104"/>
  <c r="C15" i="104"/>
  <c r="C14" i="104"/>
  <c r="C13" i="104"/>
  <c r="C12" i="104"/>
  <c r="C11" i="104"/>
  <c r="C10" i="104"/>
  <c r="C9" i="104"/>
  <c r="C8" i="104"/>
  <c r="C7" i="104"/>
  <c r="C6" i="104"/>
  <c r="C5" i="104"/>
  <c r="C4" i="104"/>
  <c r="C3" i="104"/>
  <c r="C2" i="104"/>
  <c r="Y185" i="104"/>
  <c r="X185" i="104"/>
  <c r="Y184" i="104"/>
  <c r="X184" i="104"/>
  <c r="Y433" i="105"/>
  <c r="O433" i="105"/>
  <c r="N433" i="105"/>
  <c r="Y432" i="105"/>
  <c r="O432" i="105"/>
  <c r="N432" i="105"/>
  <c r="D432" i="105"/>
  <c r="Y431" i="105"/>
  <c r="X431" i="105"/>
  <c r="W431" i="105"/>
  <c r="V431" i="105"/>
  <c r="U431" i="105"/>
  <c r="T431" i="105"/>
  <c r="S431" i="105"/>
  <c r="R431" i="105"/>
  <c r="Q431" i="105"/>
  <c r="P431" i="105"/>
  <c r="O431" i="105"/>
  <c r="N431" i="105"/>
  <c r="M431" i="105"/>
  <c r="L431" i="105"/>
  <c r="K431" i="105"/>
  <c r="J431" i="105"/>
  <c r="I431" i="105"/>
  <c r="H431" i="105"/>
  <c r="G431" i="105"/>
  <c r="F431" i="105"/>
  <c r="E431" i="105"/>
  <c r="D431" i="105"/>
  <c r="Y430" i="105"/>
  <c r="O430" i="105"/>
  <c r="N430" i="105"/>
  <c r="Y429" i="105"/>
  <c r="O429" i="105"/>
  <c r="N429" i="105"/>
  <c r="Y428" i="105"/>
  <c r="O428" i="105"/>
  <c r="N428" i="105"/>
  <c r="Y427" i="105"/>
  <c r="O427" i="105"/>
  <c r="N427" i="105"/>
  <c r="Y426" i="105"/>
  <c r="O426" i="105"/>
  <c r="N426" i="105"/>
  <c r="O423" i="105"/>
  <c r="Y422" i="105"/>
  <c r="O422" i="105"/>
  <c r="N422" i="105"/>
  <c r="AL420" i="105"/>
  <c r="AK420" i="105"/>
  <c r="AI420" i="105"/>
  <c r="AL419" i="105"/>
  <c r="AK419" i="105"/>
  <c r="AI419" i="105"/>
  <c r="AL418" i="105"/>
  <c r="AK418" i="105"/>
  <c r="AH418" i="105"/>
  <c r="AL417" i="105"/>
  <c r="AK417" i="105"/>
  <c r="AH417" i="105"/>
  <c r="AL416" i="105"/>
  <c r="AK416" i="105"/>
  <c r="AH416" i="105"/>
  <c r="AL415" i="105"/>
  <c r="AK415" i="105"/>
  <c r="AH415" i="105"/>
  <c r="AL414" i="105"/>
  <c r="AK414" i="105"/>
  <c r="AH414" i="105"/>
  <c r="AL413" i="105"/>
  <c r="AK413" i="105"/>
  <c r="AH413" i="105"/>
  <c r="AG413" i="105"/>
  <c r="AL412" i="105"/>
  <c r="AK412" i="105"/>
  <c r="AH412" i="105"/>
  <c r="AL411" i="105"/>
  <c r="AK411" i="105"/>
  <c r="AH411" i="105"/>
  <c r="AL410" i="105"/>
  <c r="AK410" i="105"/>
  <c r="AH410" i="105"/>
  <c r="AG410" i="105"/>
  <c r="AL409" i="105"/>
  <c r="AK409" i="105"/>
  <c r="AH409" i="105"/>
  <c r="AL408" i="105"/>
  <c r="AK408" i="105"/>
  <c r="AH408" i="105"/>
  <c r="AL407" i="105"/>
  <c r="AK407" i="105"/>
  <c r="AH407" i="105"/>
  <c r="AL406" i="105"/>
  <c r="AK406" i="105"/>
  <c r="AH406" i="105"/>
  <c r="AG406" i="105"/>
  <c r="AL405" i="105"/>
  <c r="AK405" i="105"/>
  <c r="AH405" i="105"/>
  <c r="AG405" i="105"/>
  <c r="AL404" i="105"/>
  <c r="AK404" i="105"/>
  <c r="AH404" i="105"/>
  <c r="AG404" i="105"/>
  <c r="AL403" i="105"/>
  <c r="AK403" i="105"/>
  <c r="AH403" i="105"/>
  <c r="AG403" i="105"/>
  <c r="AL402" i="105"/>
  <c r="AK402" i="105"/>
  <c r="AH402" i="105"/>
  <c r="AG402" i="105"/>
  <c r="AL401" i="105"/>
  <c r="AK401" i="105"/>
  <c r="AH401" i="105"/>
  <c r="AG401" i="105"/>
  <c r="AL400" i="105"/>
  <c r="AK400" i="105"/>
  <c r="AH400" i="105"/>
  <c r="AL399" i="105"/>
  <c r="AK399" i="105"/>
  <c r="AH399" i="105"/>
  <c r="AG399" i="105"/>
  <c r="AL398" i="105"/>
  <c r="AK398" i="105"/>
  <c r="AH398" i="105"/>
  <c r="AG398" i="105"/>
  <c r="AL397" i="105"/>
  <c r="AK397" i="105"/>
  <c r="AH397" i="105"/>
  <c r="AL396" i="105"/>
  <c r="AK396" i="105"/>
  <c r="AH396" i="105"/>
  <c r="AG396" i="105"/>
  <c r="AL395" i="105"/>
  <c r="AK395" i="105"/>
  <c r="AH395" i="105"/>
  <c r="AG395" i="105"/>
  <c r="AL394" i="105"/>
  <c r="AK394" i="105"/>
  <c r="AH394" i="105"/>
  <c r="AG394" i="105"/>
  <c r="AL393" i="105"/>
  <c r="AK393" i="105"/>
  <c r="AH393" i="105"/>
  <c r="AG393" i="105"/>
  <c r="AL392" i="105"/>
  <c r="AK392" i="105"/>
  <c r="AH392" i="105"/>
  <c r="AG392" i="105"/>
  <c r="AL391" i="105"/>
  <c r="AK391" i="105"/>
  <c r="AH391" i="105"/>
  <c r="AG391" i="105"/>
  <c r="AL390" i="105"/>
  <c r="AK390" i="105"/>
  <c r="AH390" i="105"/>
  <c r="AG390" i="105"/>
  <c r="AL389" i="105"/>
  <c r="AK389" i="105"/>
  <c r="AH389" i="105"/>
  <c r="AL388" i="105"/>
  <c r="AK388" i="105"/>
  <c r="AH388" i="105"/>
  <c r="AG388" i="105"/>
  <c r="AL387" i="105"/>
  <c r="AK387" i="105"/>
  <c r="AH387" i="105"/>
  <c r="AG387" i="105"/>
  <c r="AL386" i="105"/>
  <c r="AK386" i="105"/>
  <c r="AH386" i="105"/>
  <c r="AL385" i="105"/>
  <c r="AK385" i="105"/>
  <c r="AH385" i="105"/>
  <c r="AG385" i="105"/>
  <c r="AL384" i="105"/>
  <c r="AK384" i="105"/>
  <c r="AH384" i="105"/>
  <c r="AL383" i="105"/>
  <c r="AK383" i="105"/>
  <c r="AH383" i="105"/>
  <c r="AG383" i="105"/>
  <c r="AL382" i="105"/>
  <c r="AK382" i="105"/>
  <c r="AH382" i="105"/>
  <c r="AL381" i="105"/>
  <c r="AK381" i="105"/>
  <c r="AH381" i="105"/>
  <c r="AG381" i="105"/>
  <c r="AL380" i="105"/>
  <c r="AK380" i="105"/>
  <c r="AH380" i="105"/>
  <c r="AL379" i="105"/>
  <c r="AK379" i="105"/>
  <c r="AH379" i="105"/>
  <c r="AG379" i="105"/>
  <c r="AL378" i="105"/>
  <c r="AK378" i="105"/>
  <c r="AH378" i="105"/>
  <c r="AL377" i="105"/>
  <c r="AK377" i="105"/>
  <c r="AH377" i="105"/>
  <c r="AL376" i="105"/>
  <c r="AK376" i="105"/>
  <c r="AH376" i="105"/>
  <c r="AG376" i="105"/>
  <c r="AL375" i="105"/>
  <c r="AK375" i="105"/>
  <c r="AH375" i="105"/>
  <c r="AG375" i="105"/>
  <c r="AL374" i="105"/>
  <c r="AK374" i="105"/>
  <c r="AH374" i="105"/>
  <c r="AG374" i="105"/>
  <c r="AL373" i="105"/>
  <c r="AK373" i="105"/>
  <c r="AH373" i="105"/>
  <c r="AG373" i="105"/>
  <c r="AL372" i="105"/>
  <c r="AK372" i="105"/>
  <c r="AH372" i="105"/>
  <c r="AG372" i="105"/>
  <c r="AL371" i="105"/>
  <c r="AK371" i="105"/>
  <c r="AH371" i="105"/>
  <c r="AG371" i="105"/>
  <c r="AL370" i="105"/>
  <c r="AK370" i="105"/>
  <c r="AH370" i="105"/>
  <c r="AG370" i="105"/>
  <c r="AL369" i="105"/>
  <c r="AK369" i="105"/>
  <c r="AH369" i="105"/>
  <c r="AG369" i="105"/>
  <c r="AL368" i="105"/>
  <c r="AK368" i="105"/>
  <c r="AH368" i="105"/>
  <c r="AG368" i="105"/>
  <c r="AL367" i="105"/>
  <c r="AK367" i="105"/>
  <c r="AH367" i="105"/>
  <c r="AG367" i="105"/>
  <c r="AL366" i="105"/>
  <c r="AK366" i="105"/>
  <c r="AH366" i="105"/>
  <c r="AG366" i="105"/>
  <c r="AL365" i="105"/>
  <c r="AK365" i="105"/>
  <c r="AH365" i="105"/>
  <c r="AG365" i="105"/>
  <c r="AL364" i="105"/>
  <c r="AK364" i="105"/>
  <c r="AH364" i="105"/>
  <c r="AG364" i="105"/>
  <c r="AL363" i="105"/>
  <c r="AK363" i="105"/>
  <c r="AH363" i="105"/>
  <c r="AG363" i="105"/>
  <c r="AL362" i="105"/>
  <c r="AK362" i="105"/>
  <c r="AH362" i="105"/>
  <c r="AG362" i="105"/>
  <c r="AL361" i="105"/>
  <c r="AK361" i="105"/>
  <c r="AH361" i="105"/>
  <c r="AG361" i="105"/>
  <c r="AL360" i="105"/>
  <c r="AK360" i="105"/>
  <c r="AH360" i="105"/>
  <c r="AG360" i="105"/>
  <c r="AL359" i="105"/>
  <c r="AK359" i="105"/>
  <c r="AH359" i="105"/>
  <c r="AG359" i="105"/>
  <c r="AL358" i="105"/>
  <c r="AK358" i="105"/>
  <c r="AH358" i="105"/>
  <c r="AG358" i="105"/>
  <c r="AL357" i="105"/>
  <c r="AK357" i="105"/>
  <c r="AH357" i="105"/>
  <c r="AG357" i="105"/>
  <c r="AL356" i="105"/>
  <c r="AK356" i="105"/>
  <c r="AH356" i="105"/>
  <c r="AG356" i="105"/>
  <c r="AL355" i="105"/>
  <c r="AK355" i="105"/>
  <c r="AH355" i="105"/>
  <c r="AG355" i="105"/>
  <c r="AL354" i="105"/>
  <c r="AK354" i="105"/>
  <c r="AH354" i="105"/>
  <c r="AL353" i="105"/>
  <c r="AK353" i="105"/>
  <c r="AH353" i="105"/>
  <c r="AG353" i="105"/>
  <c r="AL352" i="105"/>
  <c r="AK352" i="105"/>
  <c r="AH352" i="105"/>
  <c r="AG352" i="105"/>
  <c r="AL351" i="105"/>
  <c r="AK351" i="105"/>
  <c r="AH351" i="105"/>
  <c r="AG351" i="105"/>
  <c r="AL350" i="105"/>
  <c r="AK350" i="105"/>
  <c r="AH350" i="105"/>
  <c r="AG350" i="105"/>
  <c r="AL349" i="105"/>
  <c r="AK349" i="105"/>
  <c r="AH349" i="105"/>
  <c r="AG349" i="105"/>
  <c r="AL348" i="105"/>
  <c r="AK348" i="105"/>
  <c r="AH348" i="105"/>
  <c r="AL347" i="105"/>
  <c r="AK347" i="105"/>
  <c r="AH347" i="105"/>
  <c r="AG347" i="105"/>
  <c r="AL346" i="105"/>
  <c r="AK346" i="105"/>
  <c r="AH346" i="105"/>
  <c r="AG346" i="105"/>
  <c r="AL345" i="105"/>
  <c r="AK345" i="105"/>
  <c r="AH345" i="105"/>
  <c r="AG345" i="105"/>
  <c r="AL344" i="105"/>
  <c r="AK344" i="105"/>
  <c r="AH344" i="105"/>
  <c r="AG344" i="105"/>
  <c r="AL343" i="105"/>
  <c r="AK343" i="105"/>
  <c r="AH343" i="105"/>
  <c r="AL342" i="105"/>
  <c r="AK342" i="105"/>
  <c r="AH342" i="105"/>
  <c r="AG342" i="105"/>
  <c r="AL341" i="105"/>
  <c r="AK341" i="105"/>
  <c r="AH341" i="105"/>
  <c r="AL340" i="105"/>
  <c r="AK340" i="105"/>
  <c r="AH340" i="105"/>
  <c r="AG340" i="105"/>
  <c r="AL339" i="105"/>
  <c r="AK339" i="105"/>
  <c r="AH339" i="105"/>
  <c r="AG339" i="105"/>
  <c r="AL338" i="105"/>
  <c r="AK338" i="105"/>
  <c r="AH338" i="105"/>
  <c r="AL337" i="105"/>
  <c r="AK337" i="105"/>
  <c r="AH337" i="105"/>
  <c r="AL336" i="105"/>
  <c r="AK336" i="105"/>
  <c r="AH336" i="105"/>
  <c r="AL335" i="105"/>
  <c r="AK335" i="105"/>
  <c r="AH335" i="105"/>
  <c r="AL334" i="105"/>
  <c r="AK334" i="105"/>
  <c r="AH334" i="105"/>
  <c r="AL333" i="105"/>
  <c r="AK333" i="105"/>
  <c r="AH333" i="105"/>
  <c r="AL332" i="105"/>
  <c r="AK332" i="105"/>
  <c r="AH332" i="105"/>
  <c r="AG332" i="105"/>
  <c r="AL331" i="105"/>
  <c r="AK331" i="105"/>
  <c r="AH331" i="105"/>
  <c r="AG331" i="105"/>
  <c r="AL330" i="105"/>
  <c r="AK330" i="105"/>
  <c r="AH330" i="105"/>
  <c r="AL329" i="105"/>
  <c r="AK329" i="105"/>
  <c r="AH329" i="105"/>
  <c r="AL328" i="105"/>
  <c r="AK328" i="105"/>
  <c r="AH328" i="105"/>
  <c r="AL327" i="105"/>
  <c r="AK327" i="105"/>
  <c r="AH327" i="105"/>
  <c r="AG327" i="105"/>
  <c r="AL326" i="105"/>
  <c r="AK326" i="105"/>
  <c r="AH326" i="105"/>
  <c r="AL325" i="105"/>
  <c r="AK325" i="105"/>
  <c r="AH325" i="105"/>
  <c r="AG325" i="105"/>
  <c r="AL324" i="105"/>
  <c r="AK324" i="105"/>
  <c r="AH324" i="105"/>
  <c r="AG324" i="105"/>
  <c r="AL323" i="105"/>
  <c r="AK323" i="105"/>
  <c r="AH323" i="105"/>
  <c r="AL322" i="105"/>
  <c r="AK322" i="105"/>
  <c r="AH322" i="105"/>
  <c r="AG322" i="105"/>
  <c r="AL321" i="105"/>
  <c r="AK321" i="105"/>
  <c r="AH321" i="105"/>
  <c r="AL320" i="105"/>
  <c r="AK320" i="105"/>
  <c r="AH320" i="105"/>
  <c r="AG320" i="105"/>
  <c r="AL319" i="105"/>
  <c r="AK319" i="105"/>
  <c r="AH319" i="105"/>
  <c r="AL318" i="105"/>
  <c r="AK318" i="105"/>
  <c r="AH318" i="105"/>
  <c r="AG318" i="105"/>
  <c r="AL317" i="105"/>
  <c r="AK317" i="105"/>
  <c r="AH317" i="105"/>
  <c r="AL316" i="105"/>
  <c r="AK316" i="105"/>
  <c r="AH316" i="105"/>
  <c r="AL315" i="105"/>
  <c r="AK315" i="105"/>
  <c r="AH315" i="105"/>
  <c r="AL314" i="105"/>
  <c r="AK314" i="105"/>
  <c r="AH314" i="105"/>
  <c r="AL313" i="105"/>
  <c r="AK313" i="105"/>
  <c r="AH313" i="105"/>
  <c r="AG313" i="105"/>
  <c r="AL312" i="105"/>
  <c r="AK312" i="105"/>
  <c r="AH312" i="105"/>
  <c r="AG312" i="105"/>
  <c r="AL311" i="105"/>
  <c r="AK311" i="105"/>
  <c r="AH311" i="105"/>
  <c r="AL310" i="105"/>
  <c r="AK310" i="105"/>
  <c r="AH310" i="105"/>
  <c r="AG310" i="105"/>
  <c r="AL309" i="105"/>
  <c r="AK309" i="105"/>
  <c r="AH309" i="105"/>
  <c r="AL308" i="105"/>
  <c r="AK308" i="105"/>
  <c r="AH308" i="105"/>
  <c r="AL307" i="105"/>
  <c r="AK307" i="105"/>
  <c r="AH307" i="105"/>
  <c r="AL306" i="105"/>
  <c r="AK306" i="105"/>
  <c r="AH306" i="105"/>
  <c r="AG306" i="105"/>
  <c r="AL305" i="105"/>
  <c r="AK305" i="105"/>
  <c r="AH305" i="105"/>
  <c r="AG305" i="105"/>
  <c r="AL304" i="105"/>
  <c r="AK304" i="105"/>
  <c r="AH304" i="105"/>
  <c r="AL303" i="105"/>
  <c r="AK303" i="105"/>
  <c r="AH303" i="105"/>
  <c r="AG303" i="105"/>
  <c r="AL302" i="105"/>
  <c r="AK302" i="105"/>
  <c r="AH302" i="105"/>
  <c r="AG302" i="105"/>
  <c r="AL301" i="105"/>
  <c r="AK301" i="105"/>
  <c r="AH301" i="105"/>
  <c r="AG301" i="105"/>
  <c r="AL300" i="105"/>
  <c r="AK300" i="105"/>
  <c r="AH300" i="105"/>
  <c r="AG300" i="105"/>
  <c r="AL299" i="105"/>
  <c r="AK299" i="105"/>
  <c r="AH299" i="105"/>
  <c r="AG299" i="105"/>
  <c r="AL298" i="105"/>
  <c r="AK298" i="105"/>
  <c r="AH298" i="105"/>
  <c r="AL297" i="105"/>
  <c r="AK297" i="105"/>
  <c r="AH297" i="105"/>
  <c r="AG297" i="105"/>
  <c r="AL296" i="105"/>
  <c r="AK296" i="105"/>
  <c r="AH296" i="105"/>
  <c r="AL295" i="105"/>
  <c r="AK295" i="105"/>
  <c r="AH295" i="105"/>
  <c r="AL294" i="105"/>
  <c r="AK294" i="105"/>
  <c r="AH294" i="105"/>
  <c r="AL293" i="105"/>
  <c r="AK293" i="105"/>
  <c r="AH293" i="105"/>
  <c r="AL292" i="105"/>
  <c r="AK292" i="105"/>
  <c r="AH292" i="105"/>
  <c r="AG292" i="105"/>
  <c r="AL291" i="105"/>
  <c r="AK291" i="105"/>
  <c r="AH291" i="105"/>
  <c r="AL290" i="105"/>
  <c r="AK290" i="105"/>
  <c r="AH290" i="105"/>
  <c r="AL289" i="105"/>
  <c r="AK289" i="105"/>
  <c r="AH289" i="105"/>
  <c r="AL288" i="105"/>
  <c r="AK288" i="105"/>
  <c r="AH288" i="105"/>
  <c r="AG288" i="105"/>
  <c r="AL287" i="105"/>
  <c r="AK287" i="105"/>
  <c r="AH287" i="105"/>
  <c r="AL286" i="105"/>
  <c r="AK286" i="105"/>
  <c r="AH286" i="105"/>
  <c r="AG286" i="105"/>
  <c r="AL285" i="105"/>
  <c r="AK285" i="105"/>
  <c r="AH285" i="105"/>
  <c r="AL284" i="105"/>
  <c r="AK284" i="105"/>
  <c r="AH284" i="105"/>
  <c r="AG284" i="105"/>
  <c r="AL283" i="105"/>
  <c r="AK283" i="105"/>
  <c r="AH283" i="105"/>
  <c r="AL282" i="105"/>
  <c r="AK282" i="105"/>
  <c r="AH282" i="105"/>
  <c r="AL281" i="105"/>
  <c r="AK281" i="105"/>
  <c r="AH281" i="105"/>
  <c r="AG281" i="105"/>
  <c r="AL280" i="105"/>
  <c r="AK280" i="105"/>
  <c r="AH280" i="105"/>
  <c r="AL279" i="105"/>
  <c r="AK279" i="105"/>
  <c r="AH279" i="105"/>
  <c r="AG279" i="105"/>
  <c r="AL278" i="105"/>
  <c r="AK278" i="105"/>
  <c r="AH278" i="105"/>
  <c r="AG278" i="105"/>
  <c r="AL277" i="105"/>
  <c r="AK277" i="105"/>
  <c r="AH277" i="105"/>
  <c r="AG277" i="105"/>
  <c r="AL276" i="105"/>
  <c r="AK276" i="105"/>
  <c r="AH276" i="105"/>
  <c r="AG276" i="105"/>
  <c r="AL275" i="105"/>
  <c r="AK275" i="105"/>
  <c r="AH275" i="105"/>
  <c r="AG275" i="105"/>
  <c r="AL274" i="105"/>
  <c r="AK274" i="105"/>
  <c r="AH274" i="105"/>
  <c r="AG274" i="105"/>
  <c r="AL273" i="105"/>
  <c r="AK273" i="105"/>
  <c r="AH273" i="105"/>
  <c r="AG273" i="105"/>
  <c r="AL272" i="105"/>
  <c r="AK272" i="105"/>
  <c r="AH272" i="105"/>
  <c r="AL271" i="105"/>
  <c r="AK271" i="105"/>
  <c r="AH271" i="105"/>
  <c r="AG271" i="105"/>
  <c r="AL270" i="105"/>
  <c r="AK270" i="105"/>
  <c r="AH270" i="105"/>
  <c r="AL269" i="105"/>
  <c r="AK269" i="105"/>
  <c r="AH269" i="105"/>
  <c r="AG269" i="105"/>
  <c r="AL268" i="105"/>
  <c r="AK268" i="105"/>
  <c r="AH268" i="105"/>
  <c r="AG268" i="105"/>
  <c r="AL267" i="105"/>
  <c r="AK267" i="105"/>
  <c r="AH267" i="105"/>
  <c r="AL266" i="105"/>
  <c r="AK266" i="105"/>
  <c r="AH266" i="105"/>
  <c r="AG266" i="105"/>
  <c r="AL265" i="105"/>
  <c r="AK265" i="105"/>
  <c r="AH265" i="105"/>
  <c r="AG265" i="105"/>
  <c r="AL264" i="105"/>
  <c r="AK264" i="105"/>
  <c r="AH264" i="105"/>
  <c r="AL263" i="105"/>
  <c r="AK263" i="105"/>
  <c r="AH263" i="105"/>
  <c r="AL262" i="105"/>
  <c r="AK262" i="105"/>
  <c r="AH262" i="105"/>
  <c r="AL261" i="105"/>
  <c r="AK261" i="105"/>
  <c r="AH261" i="105"/>
  <c r="AG261" i="105"/>
  <c r="AL260" i="105"/>
  <c r="AK260" i="105"/>
  <c r="AH260" i="105"/>
  <c r="AG260" i="105"/>
  <c r="AL259" i="105"/>
  <c r="AK259" i="105"/>
  <c r="AH259" i="105"/>
  <c r="AG259" i="105"/>
  <c r="AL258" i="105"/>
  <c r="AK258" i="105"/>
  <c r="AH258" i="105"/>
  <c r="AL257" i="105"/>
  <c r="AK257" i="105"/>
  <c r="AH257" i="105"/>
  <c r="AL256" i="105"/>
  <c r="AK256" i="105"/>
  <c r="AH256" i="105"/>
  <c r="AL255" i="105"/>
  <c r="AK255" i="105"/>
  <c r="AH255" i="105"/>
  <c r="AL254" i="105"/>
  <c r="AK254" i="105"/>
  <c r="AH254" i="105"/>
  <c r="AL253" i="105"/>
  <c r="AK253" i="105"/>
  <c r="AH253" i="105"/>
  <c r="AG253" i="105"/>
  <c r="AL252" i="105"/>
  <c r="AK252" i="105"/>
  <c r="AH252" i="105"/>
  <c r="AG252" i="105"/>
  <c r="AL251" i="105"/>
  <c r="AK251" i="105"/>
  <c r="AH251" i="105"/>
  <c r="AL250" i="105"/>
  <c r="AK250" i="105"/>
  <c r="AH250" i="105"/>
  <c r="AG250" i="105"/>
  <c r="AL249" i="105"/>
  <c r="AK249" i="105"/>
  <c r="AH249" i="105"/>
  <c r="AG249" i="105"/>
  <c r="AL248" i="105"/>
  <c r="AK248" i="105"/>
  <c r="AH248" i="105"/>
  <c r="AL247" i="105"/>
  <c r="AK247" i="105"/>
  <c r="AH247" i="105"/>
  <c r="AL246" i="105"/>
  <c r="AK246" i="105"/>
  <c r="AH246" i="105"/>
  <c r="AL245" i="105"/>
  <c r="AK245" i="105"/>
  <c r="AH245" i="105"/>
  <c r="AL244" i="105"/>
  <c r="AK244" i="105"/>
  <c r="AH244" i="105"/>
  <c r="AL243" i="105"/>
  <c r="AK243" i="105"/>
  <c r="AH243" i="105"/>
  <c r="AL242" i="105"/>
  <c r="AK242" i="105"/>
  <c r="AH242" i="105"/>
  <c r="AL241" i="105"/>
  <c r="AK241" i="105"/>
  <c r="AH241" i="105"/>
  <c r="AL240" i="105"/>
  <c r="AK240" i="105"/>
  <c r="AH240" i="105"/>
  <c r="AL239" i="105"/>
  <c r="AK239" i="105"/>
  <c r="AH239" i="105"/>
  <c r="AL238" i="105"/>
  <c r="AK238" i="105"/>
  <c r="AH238" i="105"/>
  <c r="AG238" i="105"/>
  <c r="AL237" i="105"/>
  <c r="AK237" i="105"/>
  <c r="AH237" i="105"/>
  <c r="AL236" i="105"/>
  <c r="AK236" i="105"/>
  <c r="AH236" i="105"/>
  <c r="AL235" i="105"/>
  <c r="AK235" i="105"/>
  <c r="AH235" i="105"/>
  <c r="AL234" i="105"/>
  <c r="AK234" i="105"/>
  <c r="AH234" i="105"/>
  <c r="AL233" i="105"/>
  <c r="AK233" i="105"/>
  <c r="AH233" i="105"/>
  <c r="AL232" i="105"/>
  <c r="AK232" i="105"/>
  <c r="AH232" i="105"/>
  <c r="AL231" i="105"/>
  <c r="AK231" i="105"/>
  <c r="AH231" i="105"/>
  <c r="AL230" i="105"/>
  <c r="AK230" i="105"/>
  <c r="AH230" i="105"/>
  <c r="AL229" i="105"/>
  <c r="AK229" i="105"/>
  <c r="AH229" i="105"/>
  <c r="AL228" i="105"/>
  <c r="AK228" i="105"/>
  <c r="AH228" i="105"/>
  <c r="AG228" i="105"/>
  <c r="AL227" i="105"/>
  <c r="AK227" i="105"/>
  <c r="AH227" i="105"/>
  <c r="AL226" i="105"/>
  <c r="AK226" i="105"/>
  <c r="AH226" i="105"/>
  <c r="AL225" i="105"/>
  <c r="AK225" i="105"/>
  <c r="AH225" i="105"/>
  <c r="AL224" i="105"/>
  <c r="AK224" i="105"/>
  <c r="AH224" i="105"/>
  <c r="AL223" i="105"/>
  <c r="AK223" i="105"/>
  <c r="AH223" i="105"/>
  <c r="AG223" i="105"/>
  <c r="AL222" i="105"/>
  <c r="AK222" i="105"/>
  <c r="AH222" i="105"/>
  <c r="AL221" i="105"/>
  <c r="AK221" i="105"/>
  <c r="AH221" i="105"/>
  <c r="AL220" i="105"/>
  <c r="AK220" i="105"/>
  <c r="AH220" i="105"/>
  <c r="AL219" i="105"/>
  <c r="AK219" i="105"/>
  <c r="AH219" i="105"/>
  <c r="AL218" i="105"/>
  <c r="AK218" i="105"/>
  <c r="AH218" i="105"/>
  <c r="AG218" i="105"/>
  <c r="AL217" i="105"/>
  <c r="AK217" i="105"/>
  <c r="AH217" i="105"/>
  <c r="AG217" i="105"/>
  <c r="AL216" i="105"/>
  <c r="AK216" i="105"/>
  <c r="AH216" i="105"/>
  <c r="AL215" i="105"/>
  <c r="AK215" i="105"/>
  <c r="AH215" i="105"/>
  <c r="AG215" i="105"/>
  <c r="AL214" i="105"/>
  <c r="AK214" i="105"/>
  <c r="AH214" i="105"/>
  <c r="AG214" i="105"/>
  <c r="AL213" i="105"/>
  <c r="AK213" i="105"/>
  <c r="AH213" i="105"/>
  <c r="AG213" i="105"/>
  <c r="AL212" i="105"/>
  <c r="AK212" i="105"/>
  <c r="AH212" i="105"/>
  <c r="AL211" i="105"/>
  <c r="AK211" i="105"/>
  <c r="AH211" i="105"/>
  <c r="AL210" i="105"/>
  <c r="AK210" i="105"/>
  <c r="AH210" i="105"/>
  <c r="AG210" i="105"/>
  <c r="AL209" i="105"/>
  <c r="AK209" i="105"/>
  <c r="AH209" i="105"/>
  <c r="AG209" i="105"/>
  <c r="AL208" i="105"/>
  <c r="AK208" i="105"/>
  <c r="AH208" i="105"/>
  <c r="AL207" i="105"/>
  <c r="AK207" i="105"/>
  <c r="AH207" i="105"/>
  <c r="AL206" i="105"/>
  <c r="AK206" i="105"/>
  <c r="AH206" i="105"/>
  <c r="AL205" i="105"/>
  <c r="AK205" i="105"/>
  <c r="AH205" i="105"/>
  <c r="AG205" i="105"/>
  <c r="AL204" i="105"/>
  <c r="AK204" i="105"/>
  <c r="AH204" i="105"/>
  <c r="AL203" i="105"/>
  <c r="AK203" i="105"/>
  <c r="AH203" i="105"/>
  <c r="AG203" i="105"/>
  <c r="AL202" i="105"/>
  <c r="AK202" i="105"/>
  <c r="AH202" i="105"/>
  <c r="AL201" i="105"/>
  <c r="AK201" i="105"/>
  <c r="AH201" i="105"/>
  <c r="AL200" i="105"/>
  <c r="AK200" i="105"/>
  <c r="AH200" i="105"/>
  <c r="AL199" i="105"/>
  <c r="AK199" i="105"/>
  <c r="AH199" i="105"/>
  <c r="AL198" i="105"/>
  <c r="AK198" i="105"/>
  <c r="AH198" i="105"/>
  <c r="AG198" i="105"/>
  <c r="AL197" i="105"/>
  <c r="AK197" i="105"/>
  <c r="AH197" i="105"/>
  <c r="AG197" i="105"/>
  <c r="AL196" i="105"/>
  <c r="AK196" i="105"/>
  <c r="AH196" i="105"/>
  <c r="AG196" i="105"/>
  <c r="AL195" i="105"/>
  <c r="AK195" i="105"/>
  <c r="AH195" i="105"/>
  <c r="AG195" i="105"/>
  <c r="AL194" i="105"/>
  <c r="AK194" i="105"/>
  <c r="AH194" i="105"/>
  <c r="AL193" i="105"/>
  <c r="AK193" i="105"/>
  <c r="AH193" i="105"/>
  <c r="AL192" i="105"/>
  <c r="AK192" i="105"/>
  <c r="AH192" i="105"/>
  <c r="AL191" i="105"/>
  <c r="AK191" i="105"/>
  <c r="AH191" i="105"/>
  <c r="AG191" i="105"/>
  <c r="AL190" i="105"/>
  <c r="AK190" i="105"/>
  <c r="AH190" i="105"/>
  <c r="AG190" i="105"/>
  <c r="AL189" i="105"/>
  <c r="AK189" i="105"/>
  <c r="AH189" i="105"/>
  <c r="AG189" i="105"/>
  <c r="AL188" i="105"/>
  <c r="AK188" i="105"/>
  <c r="AH188" i="105"/>
  <c r="AG188" i="105"/>
  <c r="AL187" i="105"/>
  <c r="AK187" i="105"/>
  <c r="AH187" i="105"/>
  <c r="AG187" i="105"/>
  <c r="AL186" i="105"/>
  <c r="AK186" i="105"/>
  <c r="AH186" i="105"/>
  <c r="AG186" i="105"/>
  <c r="AL185" i="105"/>
  <c r="AK185" i="105"/>
  <c r="AH185" i="105"/>
  <c r="AG185" i="105"/>
  <c r="AL184" i="105"/>
  <c r="AK184" i="105"/>
  <c r="AH184" i="105"/>
  <c r="AL183" i="105"/>
  <c r="AK183" i="105"/>
  <c r="AH183" i="105"/>
  <c r="AG183" i="105"/>
  <c r="AL182" i="105"/>
  <c r="AK182" i="105"/>
  <c r="AH182" i="105"/>
  <c r="AG182" i="105"/>
  <c r="AL181" i="105"/>
  <c r="AK181" i="105"/>
  <c r="AH181" i="105"/>
  <c r="AL180" i="105"/>
  <c r="AK180" i="105"/>
  <c r="AH180" i="105"/>
  <c r="AG180" i="105"/>
  <c r="AL179" i="105"/>
  <c r="AK179" i="105"/>
  <c r="AH179" i="105"/>
  <c r="AL178" i="105"/>
  <c r="AK178" i="105"/>
  <c r="AH178" i="105"/>
  <c r="AL177" i="105"/>
  <c r="AK177" i="105"/>
  <c r="AH177" i="105"/>
  <c r="AG177" i="105"/>
  <c r="AL176" i="105"/>
  <c r="AK176" i="105"/>
  <c r="AH176" i="105"/>
  <c r="AL175" i="105"/>
  <c r="AK175" i="105"/>
  <c r="AH175" i="105"/>
  <c r="AL174" i="105"/>
  <c r="AK174" i="105"/>
  <c r="AH174" i="105"/>
  <c r="AG174" i="105"/>
  <c r="AL173" i="105"/>
  <c r="AK173" i="105"/>
  <c r="AH173" i="105"/>
  <c r="AL172" i="105"/>
  <c r="AK172" i="105"/>
  <c r="AH172" i="105"/>
  <c r="AL171" i="105"/>
  <c r="AK171" i="105"/>
  <c r="AH171" i="105"/>
  <c r="AL170" i="105"/>
  <c r="AK170" i="105"/>
  <c r="AH170" i="105"/>
  <c r="AG170" i="105"/>
  <c r="AL169" i="105"/>
  <c r="AK169" i="105"/>
  <c r="AH169" i="105"/>
  <c r="AL168" i="105"/>
  <c r="AK168" i="105"/>
  <c r="AH168" i="105"/>
  <c r="AG168" i="105"/>
  <c r="AL167" i="105"/>
  <c r="AK167" i="105"/>
  <c r="AH167" i="105"/>
  <c r="AL166" i="105"/>
  <c r="AK166" i="105"/>
  <c r="AH166" i="105"/>
  <c r="AG166" i="105"/>
  <c r="AL165" i="105"/>
  <c r="AK165" i="105"/>
  <c r="AH165" i="105"/>
  <c r="AL164" i="105"/>
  <c r="AK164" i="105"/>
  <c r="AH164" i="105"/>
  <c r="AG164" i="105"/>
  <c r="AL163" i="105"/>
  <c r="AK163" i="105"/>
  <c r="AH163" i="105"/>
  <c r="AG163" i="105"/>
  <c r="AL162" i="105"/>
  <c r="AK162" i="105"/>
  <c r="AH162" i="105"/>
  <c r="AG162" i="105"/>
  <c r="AL161" i="105"/>
  <c r="AK161" i="105"/>
  <c r="AH161" i="105"/>
  <c r="AG161" i="105"/>
  <c r="AL160" i="105"/>
  <c r="AK160" i="105"/>
  <c r="AH160" i="105"/>
  <c r="AG160" i="105"/>
  <c r="AL159" i="105"/>
  <c r="AK159" i="105"/>
  <c r="AH159" i="105"/>
  <c r="AG159" i="105"/>
  <c r="AL158" i="105"/>
  <c r="AK158" i="105"/>
  <c r="AH158" i="105"/>
  <c r="AG158" i="105"/>
  <c r="AL157" i="105"/>
  <c r="AK157" i="105"/>
  <c r="AH157" i="105"/>
  <c r="AG157" i="105"/>
  <c r="AL156" i="105"/>
  <c r="AK156" i="105"/>
  <c r="AH156" i="105"/>
  <c r="AG156" i="105"/>
  <c r="AL155" i="105"/>
  <c r="AK155" i="105"/>
  <c r="AH155" i="105"/>
  <c r="AG155" i="105"/>
  <c r="AL154" i="105"/>
  <c r="AK154" i="105"/>
  <c r="AH154" i="105"/>
  <c r="AG154" i="105"/>
  <c r="AL153" i="105"/>
  <c r="AK153" i="105"/>
  <c r="AH153" i="105"/>
  <c r="AG153" i="105"/>
  <c r="AL152" i="105"/>
  <c r="AK152" i="105"/>
  <c r="AH152" i="105"/>
  <c r="AG152" i="105"/>
  <c r="AL151" i="105"/>
  <c r="AK151" i="105"/>
  <c r="AH151" i="105"/>
  <c r="AL150" i="105"/>
  <c r="AK150" i="105"/>
  <c r="AH150" i="105"/>
  <c r="AG150" i="105"/>
  <c r="AL149" i="105"/>
  <c r="AK149" i="105"/>
  <c r="AH149" i="105"/>
  <c r="AG149" i="105"/>
  <c r="AL148" i="105"/>
  <c r="AK148" i="105"/>
  <c r="AH148" i="105"/>
  <c r="AG148" i="105"/>
  <c r="AL147" i="105"/>
  <c r="AK147" i="105"/>
  <c r="AH147" i="105"/>
  <c r="AL146" i="105"/>
  <c r="AK146" i="105"/>
  <c r="AH146" i="105"/>
  <c r="AG146" i="105"/>
  <c r="AL145" i="105"/>
  <c r="AK145" i="105"/>
  <c r="AH145" i="105"/>
  <c r="AL144" i="105"/>
  <c r="AK144" i="105"/>
  <c r="AH144" i="105"/>
  <c r="AG144" i="105"/>
  <c r="AL143" i="105"/>
  <c r="AK143" i="105"/>
  <c r="AH143" i="105"/>
  <c r="AG143" i="105"/>
  <c r="AL142" i="105"/>
  <c r="AK142" i="105"/>
  <c r="AH142" i="105"/>
  <c r="AL141" i="105"/>
  <c r="AK141" i="105"/>
  <c r="AH141" i="105"/>
  <c r="AL140" i="105"/>
  <c r="AK140" i="105"/>
  <c r="AH140" i="105"/>
  <c r="AG140" i="105"/>
  <c r="AL139" i="105"/>
  <c r="AK139" i="105"/>
  <c r="AH139" i="105"/>
  <c r="AG139" i="105"/>
  <c r="AL138" i="105"/>
  <c r="AK138" i="105"/>
  <c r="AH138" i="105"/>
  <c r="AG138" i="105"/>
  <c r="AL137" i="105"/>
  <c r="AK137" i="105"/>
  <c r="AH137" i="105"/>
  <c r="AG137" i="105"/>
  <c r="AL136" i="105"/>
  <c r="AK136" i="105"/>
  <c r="AH136" i="105"/>
  <c r="AG136" i="105"/>
  <c r="AL135" i="105"/>
  <c r="AK135" i="105"/>
  <c r="AH135" i="105"/>
  <c r="AG135" i="105"/>
  <c r="AL134" i="105"/>
  <c r="AK134" i="105"/>
  <c r="AH134" i="105"/>
  <c r="AL133" i="105"/>
  <c r="AK133" i="105"/>
  <c r="AH133" i="105"/>
  <c r="AG133" i="105"/>
  <c r="AL132" i="105"/>
  <c r="AK132" i="105"/>
  <c r="AH132" i="105"/>
  <c r="AG132" i="105"/>
  <c r="AL131" i="105"/>
  <c r="AK131" i="105"/>
  <c r="AH131" i="105"/>
  <c r="AG131" i="105"/>
  <c r="AL130" i="105"/>
  <c r="AK130" i="105"/>
  <c r="AH130" i="105"/>
  <c r="AG130" i="105"/>
  <c r="AL129" i="105"/>
  <c r="AK129" i="105"/>
  <c r="AH129" i="105"/>
  <c r="AG129" i="105"/>
  <c r="AL128" i="105"/>
  <c r="AK128" i="105"/>
  <c r="AH128" i="105"/>
  <c r="AL127" i="105"/>
  <c r="AK127" i="105"/>
  <c r="AH127" i="105"/>
  <c r="AG127" i="105"/>
  <c r="AL126" i="105"/>
  <c r="AK126" i="105"/>
  <c r="AH126" i="105"/>
  <c r="AG126" i="105"/>
  <c r="AL125" i="105"/>
  <c r="AK125" i="105"/>
  <c r="AH125" i="105"/>
  <c r="AG125" i="105"/>
  <c r="AL124" i="105"/>
  <c r="AK124" i="105"/>
  <c r="AH124" i="105"/>
  <c r="AG124" i="105"/>
  <c r="AL123" i="105"/>
  <c r="AK123" i="105"/>
  <c r="AH123" i="105"/>
  <c r="AG123" i="105"/>
  <c r="AL122" i="105"/>
  <c r="AK122" i="105"/>
  <c r="AH122" i="105"/>
  <c r="AG122" i="105"/>
  <c r="AL121" i="105"/>
  <c r="AK121" i="105"/>
  <c r="AH121" i="105"/>
  <c r="AG121" i="105"/>
  <c r="AL120" i="105"/>
  <c r="AK120" i="105"/>
  <c r="AH120" i="105"/>
  <c r="AL119" i="105"/>
  <c r="AK119" i="105"/>
  <c r="AH119" i="105"/>
  <c r="AL118" i="105"/>
  <c r="AK118" i="105"/>
  <c r="AH118" i="105"/>
  <c r="AG118" i="105"/>
  <c r="AL117" i="105"/>
  <c r="AK117" i="105"/>
  <c r="AH117" i="105"/>
  <c r="AG117" i="105"/>
  <c r="AL116" i="105"/>
  <c r="AK116" i="105"/>
  <c r="AH116" i="105"/>
  <c r="AG116" i="105"/>
  <c r="AL115" i="105"/>
  <c r="AK115" i="105"/>
  <c r="AH115" i="105"/>
  <c r="AG115" i="105"/>
  <c r="AL114" i="105"/>
  <c r="AK114" i="105"/>
  <c r="AH114" i="105"/>
  <c r="AL113" i="105"/>
  <c r="AK113" i="105"/>
  <c r="AH113" i="105"/>
  <c r="AG113" i="105"/>
  <c r="AL112" i="105"/>
  <c r="AK112" i="105"/>
  <c r="AH112" i="105"/>
  <c r="AG112" i="105"/>
  <c r="AL111" i="105"/>
  <c r="AK111" i="105"/>
  <c r="AH111" i="105"/>
  <c r="AG111" i="105"/>
  <c r="AL110" i="105"/>
  <c r="AK110" i="105"/>
  <c r="AH110" i="105"/>
  <c r="AG110" i="105"/>
  <c r="AL109" i="105"/>
  <c r="AK109" i="105"/>
  <c r="AH109" i="105"/>
  <c r="AG109" i="105"/>
  <c r="AL108" i="105"/>
  <c r="AK108" i="105"/>
  <c r="AH108" i="105"/>
  <c r="AG108" i="105"/>
  <c r="AL107" i="105"/>
  <c r="AK107" i="105"/>
  <c r="AH107" i="105"/>
  <c r="AG107" i="105"/>
  <c r="AL106" i="105"/>
  <c r="AK106" i="105"/>
  <c r="AH106" i="105"/>
  <c r="AG106" i="105"/>
  <c r="AL105" i="105"/>
  <c r="AK105" i="105"/>
  <c r="AH105" i="105"/>
  <c r="AG105" i="105"/>
  <c r="AL104" i="105"/>
  <c r="AK104" i="105"/>
  <c r="AH104" i="105"/>
  <c r="AG104" i="105"/>
  <c r="AL103" i="105"/>
  <c r="AK103" i="105"/>
  <c r="AH103" i="105"/>
  <c r="AL102" i="105"/>
  <c r="AK102" i="105"/>
  <c r="AH102" i="105"/>
  <c r="AG102" i="105"/>
  <c r="AL101" i="105"/>
  <c r="AK101" i="105"/>
  <c r="AH101" i="105"/>
  <c r="AL100" i="105"/>
  <c r="AK100" i="105"/>
  <c r="AH100" i="105"/>
  <c r="AG100" i="105"/>
  <c r="AL99" i="105"/>
  <c r="AK99" i="105"/>
  <c r="AH99" i="105"/>
  <c r="AG99" i="105"/>
  <c r="AL98" i="105"/>
  <c r="AK98" i="105"/>
  <c r="AH98" i="105"/>
  <c r="AL97" i="105"/>
  <c r="AK97" i="105"/>
  <c r="AH97" i="105"/>
  <c r="AG97" i="105"/>
  <c r="AL96" i="105"/>
  <c r="AK96" i="105"/>
  <c r="AH96" i="105"/>
  <c r="AG96" i="105"/>
  <c r="AL95" i="105"/>
  <c r="AK95" i="105"/>
  <c r="AH95" i="105"/>
  <c r="AG95" i="105"/>
  <c r="AL94" i="105"/>
  <c r="AK94" i="105"/>
  <c r="AH94" i="105"/>
  <c r="AL93" i="105"/>
  <c r="AK93" i="105"/>
  <c r="AH93" i="105"/>
  <c r="AG93" i="105"/>
  <c r="AL92" i="105"/>
  <c r="AK92" i="105"/>
  <c r="AH92" i="105"/>
  <c r="AL91" i="105"/>
  <c r="AK91" i="105"/>
  <c r="AH91" i="105"/>
  <c r="AG91" i="105"/>
  <c r="AL90" i="105"/>
  <c r="AK90" i="105"/>
  <c r="AH90" i="105"/>
  <c r="AG90" i="105"/>
  <c r="AL89" i="105"/>
  <c r="AK89" i="105"/>
  <c r="AH89" i="105"/>
  <c r="AL88" i="105"/>
  <c r="AK88" i="105"/>
  <c r="AH88" i="105"/>
  <c r="AL87" i="105"/>
  <c r="AK87" i="105"/>
  <c r="AH87" i="105"/>
  <c r="AG87" i="105"/>
  <c r="AL86" i="105"/>
  <c r="AK86" i="105"/>
  <c r="AH86" i="105"/>
  <c r="AG86" i="105"/>
  <c r="AL85" i="105"/>
  <c r="AK85" i="105"/>
  <c r="AH85" i="105"/>
  <c r="AL84" i="105"/>
  <c r="AK84" i="105"/>
  <c r="AH84" i="105"/>
  <c r="AG84" i="105"/>
  <c r="AL83" i="105"/>
  <c r="AK83" i="105"/>
  <c r="AH83" i="105"/>
  <c r="AG83" i="105"/>
  <c r="AL82" i="105"/>
  <c r="AK82" i="105"/>
  <c r="AH82" i="105"/>
  <c r="AL81" i="105"/>
  <c r="AK81" i="105"/>
  <c r="AH81" i="105"/>
  <c r="AL80" i="105"/>
  <c r="AK80" i="105"/>
  <c r="AH80" i="105"/>
  <c r="AL79" i="105"/>
  <c r="AK79" i="105"/>
  <c r="AH79" i="105"/>
  <c r="AL78" i="105"/>
  <c r="AK78" i="105"/>
  <c r="AH78" i="105"/>
  <c r="AL77" i="105"/>
  <c r="AK77" i="105"/>
  <c r="AH77" i="105"/>
  <c r="AG77" i="105"/>
  <c r="AL76" i="105"/>
  <c r="AK76" i="105"/>
  <c r="AH76" i="105"/>
  <c r="AG76" i="105"/>
  <c r="AL75" i="105"/>
  <c r="AK75" i="105"/>
  <c r="AH75" i="105"/>
  <c r="AL74" i="105"/>
  <c r="AK74" i="105"/>
  <c r="AH74" i="105"/>
  <c r="AL73" i="105"/>
  <c r="AK73" i="105"/>
  <c r="AH73" i="105"/>
  <c r="AL72" i="105"/>
  <c r="AK72" i="105"/>
  <c r="AH72" i="105"/>
  <c r="AL71" i="105"/>
  <c r="AK71" i="105"/>
  <c r="AH71" i="105"/>
  <c r="AG71" i="105"/>
  <c r="AL70" i="105"/>
  <c r="AK70" i="105"/>
  <c r="AH70" i="105"/>
  <c r="AG70" i="105"/>
  <c r="AL69" i="105"/>
  <c r="AK69" i="105"/>
  <c r="AH69" i="105"/>
  <c r="AL68" i="105"/>
  <c r="AK68" i="105"/>
  <c r="AH68" i="105"/>
  <c r="AL67" i="105"/>
  <c r="AK67" i="105"/>
  <c r="AH67" i="105"/>
  <c r="AG67" i="105"/>
  <c r="AL66" i="105"/>
  <c r="AK66" i="105"/>
  <c r="AH66" i="105"/>
  <c r="AG66" i="105"/>
  <c r="AL65" i="105"/>
  <c r="AK65" i="105"/>
  <c r="AH65" i="105"/>
  <c r="AL64" i="105"/>
  <c r="AK64" i="105"/>
  <c r="AH64" i="105"/>
  <c r="AL63" i="105"/>
  <c r="AK63" i="105"/>
  <c r="AH63" i="105"/>
  <c r="AG63" i="105"/>
  <c r="AL62" i="105"/>
  <c r="AK62" i="105"/>
  <c r="AH62" i="105"/>
  <c r="AL61" i="105"/>
  <c r="AK61" i="105"/>
  <c r="AH61" i="105"/>
  <c r="AG61" i="105"/>
  <c r="AL60" i="105"/>
  <c r="AK60" i="105"/>
  <c r="AH60" i="105"/>
  <c r="AG60" i="105"/>
  <c r="AL59" i="105"/>
  <c r="AK59" i="105"/>
  <c r="AH59" i="105"/>
  <c r="AL58" i="105"/>
  <c r="AK58" i="105"/>
  <c r="AH58" i="105"/>
  <c r="AL57" i="105"/>
  <c r="AK57" i="105"/>
  <c r="AH57" i="105"/>
  <c r="AG57" i="105"/>
  <c r="AL56" i="105"/>
  <c r="AK56" i="105"/>
  <c r="AH56" i="105"/>
  <c r="AG56" i="105"/>
  <c r="AL55" i="105"/>
  <c r="AK55" i="105"/>
  <c r="AH55" i="105"/>
  <c r="AL54" i="105"/>
  <c r="AK54" i="105"/>
  <c r="AH54" i="105"/>
  <c r="AL53" i="105"/>
  <c r="AK53" i="105"/>
  <c r="AH53" i="105"/>
  <c r="AG53" i="105"/>
  <c r="AL52" i="105"/>
  <c r="AK52" i="105"/>
  <c r="AH52" i="105"/>
  <c r="AG52" i="105"/>
  <c r="AL51" i="105"/>
  <c r="AK51" i="105"/>
  <c r="AH51" i="105"/>
  <c r="AL50" i="105"/>
  <c r="AK50" i="105"/>
  <c r="AH50" i="105"/>
  <c r="AG50" i="105"/>
  <c r="AL49" i="105"/>
  <c r="AK49" i="105"/>
  <c r="AH49" i="105"/>
  <c r="AG49" i="105"/>
  <c r="AL48" i="105"/>
  <c r="AK48" i="105"/>
  <c r="AH48" i="105"/>
  <c r="AL47" i="105"/>
  <c r="AK47" i="105"/>
  <c r="AH47" i="105"/>
  <c r="AG47" i="105"/>
  <c r="AL46" i="105"/>
  <c r="AK46" i="105"/>
  <c r="AH46" i="105"/>
  <c r="AG46" i="105"/>
  <c r="AL45" i="105"/>
  <c r="AK45" i="105"/>
  <c r="AH45" i="105"/>
  <c r="AL44" i="105"/>
  <c r="AK44" i="105"/>
  <c r="AH44" i="105"/>
  <c r="AG44" i="105"/>
  <c r="AL43" i="105"/>
  <c r="AK43" i="105"/>
  <c r="AH43" i="105"/>
  <c r="AG43" i="105"/>
  <c r="AL42" i="105"/>
  <c r="AK42" i="105"/>
  <c r="AH42" i="105"/>
  <c r="AG42" i="105"/>
  <c r="AL41" i="105"/>
  <c r="AK41" i="105"/>
  <c r="AH41" i="105"/>
  <c r="AL40" i="105"/>
  <c r="AK40" i="105"/>
  <c r="AH40" i="105"/>
  <c r="AG40" i="105"/>
  <c r="AL39" i="105"/>
  <c r="AK39" i="105"/>
  <c r="AH39" i="105"/>
  <c r="AG39" i="105"/>
  <c r="AL38" i="105"/>
  <c r="AK38" i="105"/>
  <c r="AH38" i="105"/>
  <c r="AG38" i="105"/>
  <c r="AL37" i="105"/>
  <c r="AK37" i="105"/>
  <c r="AH37" i="105"/>
  <c r="AL36" i="105"/>
  <c r="AK36" i="105"/>
  <c r="AH36" i="105"/>
  <c r="AG36" i="105"/>
  <c r="AL35" i="105"/>
  <c r="AK35" i="105"/>
  <c r="AH35" i="105"/>
  <c r="AL34" i="105"/>
  <c r="AK34" i="105"/>
  <c r="AH34" i="105"/>
  <c r="AG34" i="105"/>
  <c r="AL33" i="105"/>
  <c r="AK33" i="105"/>
  <c r="AH33" i="105"/>
  <c r="AG33" i="105"/>
  <c r="AL32" i="105"/>
  <c r="AK32" i="105"/>
  <c r="AH32" i="105"/>
  <c r="AL31" i="105"/>
  <c r="AK31" i="105"/>
  <c r="AH31" i="105"/>
  <c r="AG31" i="105"/>
  <c r="AL30" i="105"/>
  <c r="AK30" i="105"/>
  <c r="AH30" i="105"/>
  <c r="AG30" i="105"/>
  <c r="AL29" i="105"/>
  <c r="AK29" i="105"/>
  <c r="AH29" i="105"/>
  <c r="AL28" i="105"/>
  <c r="AK28" i="105"/>
  <c r="AH28" i="105"/>
  <c r="AL27" i="105"/>
  <c r="AK27" i="105"/>
  <c r="AH27" i="105"/>
  <c r="AG27" i="105"/>
  <c r="AL26" i="105"/>
  <c r="AK26" i="105"/>
  <c r="AH26" i="105"/>
  <c r="AL25" i="105"/>
  <c r="AK25" i="105"/>
  <c r="AH25" i="105"/>
  <c r="AG25" i="105"/>
  <c r="AL24" i="105"/>
  <c r="AK24" i="105"/>
  <c r="AH24" i="105"/>
  <c r="AL23" i="105"/>
  <c r="AK23" i="105"/>
  <c r="AH23" i="105"/>
  <c r="AG23" i="105"/>
  <c r="AL22" i="105"/>
  <c r="AK22" i="105"/>
  <c r="AH22" i="105"/>
  <c r="AG22" i="105"/>
  <c r="AL21" i="105"/>
  <c r="AK21" i="105"/>
  <c r="AH21" i="105"/>
  <c r="AL20" i="105"/>
  <c r="AK20" i="105"/>
  <c r="AH20" i="105"/>
  <c r="AG20" i="105"/>
  <c r="AL19" i="105"/>
  <c r="AK19" i="105"/>
  <c r="AH19" i="105"/>
  <c r="AG19" i="105"/>
  <c r="AL18" i="105"/>
  <c r="AK18" i="105"/>
  <c r="AH18" i="105"/>
  <c r="AL17" i="105"/>
  <c r="AK17" i="105"/>
  <c r="AH17" i="105"/>
  <c r="AL16" i="105"/>
  <c r="AK16" i="105"/>
  <c r="AH16" i="105"/>
  <c r="AG16" i="105"/>
  <c r="AL15" i="105"/>
  <c r="AK15" i="105"/>
  <c r="AH15" i="105"/>
  <c r="AG15" i="105"/>
  <c r="AL14" i="105"/>
  <c r="AK14" i="105"/>
  <c r="AH14" i="105"/>
  <c r="AL13" i="105"/>
  <c r="AK13" i="105"/>
  <c r="AH13" i="105"/>
  <c r="AL12" i="105"/>
  <c r="AK12" i="105"/>
  <c r="AH12" i="105"/>
  <c r="AL11" i="105"/>
  <c r="AK11" i="105"/>
  <c r="AH11" i="105"/>
  <c r="AL10" i="105"/>
  <c r="AK10" i="105"/>
  <c r="AH10" i="105"/>
  <c r="AG10" i="105"/>
  <c r="AL9" i="105"/>
  <c r="AK9" i="105"/>
  <c r="AH9" i="105"/>
  <c r="AG9" i="105"/>
  <c r="AL8" i="105"/>
  <c r="AK8" i="105"/>
  <c r="AH8" i="105"/>
  <c r="AG8" i="105"/>
  <c r="AL7" i="105"/>
  <c r="AK7" i="105"/>
  <c r="AH7" i="105"/>
  <c r="AL6" i="105"/>
  <c r="AK6" i="105"/>
  <c r="AH6" i="105"/>
  <c r="AG6" i="105"/>
  <c r="AL5" i="105"/>
  <c r="AK5" i="105"/>
  <c r="AH5" i="105"/>
  <c r="AL4" i="105"/>
  <c r="AK4" i="105"/>
  <c r="AH4" i="105"/>
  <c r="AG4" i="105"/>
  <c r="AL3" i="105"/>
  <c r="AK3" i="105"/>
  <c r="AH3" i="105"/>
  <c r="AL2" i="105"/>
  <c r="AK2" i="105"/>
  <c r="AH2" i="105"/>
  <c r="O1" i="105"/>
  <c r="D1" i="105"/>
  <c r="I10" i="102"/>
  <c r="J10" i="102"/>
  <c r="K10" i="102"/>
  <c r="L10" i="102"/>
  <c r="AL280" i="73"/>
  <c r="AL231" i="73"/>
  <c r="F122" i="96"/>
  <c r="F123" i="96" s="1"/>
  <c r="K121" i="96"/>
  <c r="K119" i="96"/>
  <c r="K118" i="96"/>
  <c r="K114" i="96"/>
  <c r="K113" i="96"/>
  <c r="K112" i="96"/>
  <c r="K102" i="96"/>
  <c r="K101" i="96"/>
  <c r="K100" i="96"/>
  <c r="H56" i="96"/>
  <c r="H62" i="96"/>
  <c r="I56" i="96"/>
  <c r="I64" i="96"/>
  <c r="K38" i="96"/>
  <c r="K33" i="96"/>
  <c r="O50" i="95"/>
  <c r="AI420" i="73"/>
  <c r="AI419" i="73"/>
  <c r="AL419" i="73"/>
  <c r="AK419" i="73"/>
  <c r="AK420" i="73"/>
  <c r="AL420" i="73"/>
  <c r="AK23" i="73"/>
  <c r="AL23" i="73"/>
  <c r="AK24" i="73"/>
  <c r="AL24" i="73"/>
  <c r="AK25" i="73"/>
  <c r="AL25" i="73"/>
  <c r="AK26" i="73"/>
  <c r="AL26" i="73"/>
  <c r="AK27" i="73"/>
  <c r="AL27" i="73"/>
  <c r="AK28" i="73"/>
  <c r="AL28" i="73"/>
  <c r="AK29" i="73"/>
  <c r="AL29" i="73"/>
  <c r="AK30" i="73"/>
  <c r="AL30" i="73"/>
  <c r="AK31" i="73"/>
  <c r="AL31" i="73"/>
  <c r="AK32" i="73"/>
  <c r="AL32" i="73"/>
  <c r="AK33" i="73"/>
  <c r="AL33" i="73"/>
  <c r="AK34" i="73"/>
  <c r="AL34" i="73"/>
  <c r="AK35" i="73"/>
  <c r="AL35" i="73"/>
  <c r="AK36" i="73"/>
  <c r="AL36" i="73"/>
  <c r="AK37" i="73"/>
  <c r="AL37" i="73"/>
  <c r="AK38" i="73"/>
  <c r="AL38" i="73"/>
  <c r="AK39" i="73"/>
  <c r="AL39" i="73"/>
  <c r="AK40" i="73"/>
  <c r="AL40" i="73"/>
  <c r="AK41" i="73"/>
  <c r="AL41" i="73"/>
  <c r="AK42" i="73"/>
  <c r="AL42" i="73"/>
  <c r="AK43" i="73"/>
  <c r="AL43" i="73"/>
  <c r="AK44" i="73"/>
  <c r="AL44" i="73"/>
  <c r="AK45" i="73"/>
  <c r="AL45" i="73"/>
  <c r="AK46" i="73"/>
  <c r="AL46" i="73"/>
  <c r="AK47" i="73"/>
  <c r="AL47" i="73"/>
  <c r="AK48" i="73"/>
  <c r="AL48" i="73"/>
  <c r="AK49" i="73"/>
  <c r="AL49" i="73"/>
  <c r="AK50" i="73"/>
  <c r="AL50" i="73"/>
  <c r="AK51" i="73"/>
  <c r="AL51" i="73"/>
  <c r="AK52" i="73"/>
  <c r="AL52" i="73"/>
  <c r="AK53" i="73"/>
  <c r="AL53" i="73"/>
  <c r="AK54" i="73"/>
  <c r="AL54" i="73"/>
  <c r="AK55" i="73"/>
  <c r="AL55" i="73"/>
  <c r="AK56" i="73"/>
  <c r="AL56" i="73"/>
  <c r="AK57" i="73"/>
  <c r="AL57" i="73"/>
  <c r="AK58" i="73"/>
  <c r="AL58" i="73"/>
  <c r="AK59" i="73"/>
  <c r="AL59" i="73"/>
  <c r="AK60" i="73"/>
  <c r="AL60" i="73"/>
  <c r="AK61" i="73"/>
  <c r="AL61" i="73"/>
  <c r="AK62" i="73"/>
  <c r="AL62" i="73"/>
  <c r="AK63" i="73"/>
  <c r="AL63" i="73"/>
  <c r="AK64" i="73"/>
  <c r="AL64" i="73"/>
  <c r="AK65" i="73"/>
  <c r="AL65" i="73"/>
  <c r="AK66" i="73"/>
  <c r="AL66" i="73"/>
  <c r="AK67" i="73"/>
  <c r="AL67" i="73"/>
  <c r="AK68" i="73"/>
  <c r="AL68" i="73"/>
  <c r="AK69" i="73"/>
  <c r="AL69" i="73"/>
  <c r="AK70" i="73"/>
  <c r="AL70" i="73"/>
  <c r="AK71" i="73"/>
  <c r="AL71" i="73"/>
  <c r="AK72" i="73"/>
  <c r="AL72" i="73"/>
  <c r="AK73" i="73"/>
  <c r="AL73" i="73"/>
  <c r="AK74" i="73"/>
  <c r="AL74" i="73"/>
  <c r="AK75" i="73"/>
  <c r="AL75" i="73"/>
  <c r="AK76" i="73"/>
  <c r="AL76" i="73"/>
  <c r="AK77" i="73"/>
  <c r="AL77" i="73"/>
  <c r="AK78" i="73"/>
  <c r="AL78" i="73"/>
  <c r="AK79" i="73"/>
  <c r="AL79" i="73"/>
  <c r="AK80" i="73"/>
  <c r="AL80" i="73"/>
  <c r="AK81" i="73"/>
  <c r="AL81" i="73"/>
  <c r="AK82" i="73"/>
  <c r="AL82" i="73"/>
  <c r="AK83" i="73"/>
  <c r="AL83" i="73"/>
  <c r="AK84" i="73"/>
  <c r="AL84" i="73"/>
  <c r="AK85" i="73"/>
  <c r="AL85" i="73"/>
  <c r="AK86" i="73"/>
  <c r="AL86" i="73"/>
  <c r="AK87" i="73"/>
  <c r="AL87" i="73"/>
  <c r="AK88" i="73"/>
  <c r="AL88" i="73"/>
  <c r="AK89" i="73"/>
  <c r="AL89" i="73"/>
  <c r="AK90" i="73"/>
  <c r="AL90" i="73"/>
  <c r="AK91" i="73"/>
  <c r="AL91" i="73"/>
  <c r="AK92" i="73"/>
  <c r="AL92" i="73"/>
  <c r="AK93" i="73"/>
  <c r="AL93" i="73"/>
  <c r="AK94" i="73"/>
  <c r="AL94" i="73"/>
  <c r="AK95" i="73"/>
  <c r="AL95" i="73"/>
  <c r="AK96" i="73"/>
  <c r="AL96" i="73"/>
  <c r="AK97" i="73"/>
  <c r="AL97" i="73"/>
  <c r="AK98" i="73"/>
  <c r="AL98" i="73"/>
  <c r="AK99" i="73"/>
  <c r="AL99" i="73"/>
  <c r="AK100" i="73"/>
  <c r="AL100" i="73"/>
  <c r="AK101" i="73"/>
  <c r="AL101" i="73"/>
  <c r="AK102" i="73"/>
  <c r="AL102" i="73"/>
  <c r="AK103" i="73"/>
  <c r="AL103" i="73"/>
  <c r="AK104" i="73"/>
  <c r="AL104" i="73"/>
  <c r="AK105" i="73"/>
  <c r="AL105" i="73"/>
  <c r="AK106" i="73"/>
  <c r="AL106" i="73"/>
  <c r="AK107" i="73"/>
  <c r="AL107" i="73"/>
  <c r="AK108" i="73"/>
  <c r="AL108" i="73"/>
  <c r="AK109" i="73"/>
  <c r="AL109" i="73"/>
  <c r="AK110" i="73"/>
  <c r="AL110" i="73"/>
  <c r="AK111" i="73"/>
  <c r="AL111" i="73"/>
  <c r="AK112" i="73"/>
  <c r="AL112" i="73"/>
  <c r="AK113" i="73"/>
  <c r="AL113" i="73"/>
  <c r="AK114" i="73"/>
  <c r="AL114" i="73"/>
  <c r="AK115" i="73"/>
  <c r="AL115" i="73"/>
  <c r="AK116" i="73"/>
  <c r="AL116" i="73"/>
  <c r="AK117" i="73"/>
  <c r="AL117" i="73"/>
  <c r="AK118" i="73"/>
  <c r="AL118" i="73"/>
  <c r="AK119" i="73"/>
  <c r="AL119" i="73"/>
  <c r="AK120" i="73"/>
  <c r="AL120" i="73"/>
  <c r="AK121" i="73"/>
  <c r="AL121" i="73"/>
  <c r="AK122" i="73"/>
  <c r="AL122" i="73"/>
  <c r="AK123" i="73"/>
  <c r="AL123" i="73"/>
  <c r="AK124" i="73"/>
  <c r="AL124" i="73"/>
  <c r="AK125" i="73"/>
  <c r="AL125" i="73"/>
  <c r="AK126" i="73"/>
  <c r="AL126" i="73"/>
  <c r="AK127" i="73"/>
  <c r="AL127" i="73"/>
  <c r="AK128" i="73"/>
  <c r="AL128" i="73"/>
  <c r="AK129" i="73"/>
  <c r="AL129" i="73"/>
  <c r="AK130" i="73"/>
  <c r="AL130" i="73"/>
  <c r="AK131" i="73"/>
  <c r="AL131" i="73"/>
  <c r="AK132" i="73"/>
  <c r="AL132" i="73"/>
  <c r="AK133" i="73"/>
  <c r="AL133" i="73"/>
  <c r="AK134" i="73"/>
  <c r="AL134" i="73"/>
  <c r="AK135" i="73"/>
  <c r="AL135" i="73"/>
  <c r="AK136" i="73"/>
  <c r="AL136" i="73"/>
  <c r="AK137" i="73"/>
  <c r="AL137" i="73"/>
  <c r="AK138" i="73"/>
  <c r="AL138" i="73"/>
  <c r="AK139" i="73"/>
  <c r="AL139" i="73"/>
  <c r="AK140" i="73"/>
  <c r="AL140" i="73"/>
  <c r="AK141" i="73"/>
  <c r="AL141" i="73"/>
  <c r="AK142" i="73"/>
  <c r="AL142" i="73"/>
  <c r="AK143" i="73"/>
  <c r="AL143" i="73"/>
  <c r="AK144" i="73"/>
  <c r="AL144" i="73"/>
  <c r="AK145" i="73"/>
  <c r="AL145" i="73"/>
  <c r="AK146" i="73"/>
  <c r="AL146" i="73"/>
  <c r="AK147" i="73"/>
  <c r="AL147" i="73"/>
  <c r="AK148" i="73"/>
  <c r="AL148" i="73"/>
  <c r="AK149" i="73"/>
  <c r="AL149" i="73"/>
  <c r="AK150" i="73"/>
  <c r="AL150" i="73"/>
  <c r="AK151" i="73"/>
  <c r="AL151" i="73"/>
  <c r="AK152" i="73"/>
  <c r="AL152" i="73"/>
  <c r="AK153" i="73"/>
  <c r="AL153" i="73"/>
  <c r="AK154" i="73"/>
  <c r="AL154" i="73"/>
  <c r="AK155" i="73"/>
  <c r="AL155" i="73"/>
  <c r="AK156" i="73"/>
  <c r="AL156" i="73"/>
  <c r="AK157" i="73"/>
  <c r="AL157" i="73"/>
  <c r="AK158" i="73"/>
  <c r="AL158" i="73"/>
  <c r="AK159" i="73"/>
  <c r="AL159" i="73"/>
  <c r="AK160" i="73"/>
  <c r="AL160" i="73"/>
  <c r="AK161" i="73"/>
  <c r="AL161" i="73"/>
  <c r="AK162" i="73"/>
  <c r="AL162" i="73"/>
  <c r="AK163" i="73"/>
  <c r="AL163" i="73"/>
  <c r="AK164" i="73"/>
  <c r="AL164" i="73"/>
  <c r="AK165" i="73"/>
  <c r="AL165" i="73"/>
  <c r="AK166" i="73"/>
  <c r="AL166" i="73"/>
  <c r="AK167" i="73"/>
  <c r="AL167" i="73"/>
  <c r="AK168" i="73"/>
  <c r="AL168" i="73"/>
  <c r="AK169" i="73"/>
  <c r="AL169" i="73"/>
  <c r="AK170" i="73"/>
  <c r="AL170" i="73"/>
  <c r="AK171" i="73"/>
  <c r="AL171" i="73"/>
  <c r="AK172" i="73"/>
  <c r="AL172" i="73"/>
  <c r="AK173" i="73"/>
  <c r="AL173" i="73"/>
  <c r="AK174" i="73"/>
  <c r="AL174" i="73"/>
  <c r="AK175" i="73"/>
  <c r="AL175" i="73"/>
  <c r="AK176" i="73"/>
  <c r="AL176" i="73"/>
  <c r="AK177" i="73"/>
  <c r="AL177" i="73"/>
  <c r="AK178" i="73"/>
  <c r="AL178" i="73"/>
  <c r="AK179" i="73"/>
  <c r="AL179" i="73"/>
  <c r="AK180" i="73"/>
  <c r="AL180" i="73"/>
  <c r="AK181" i="73"/>
  <c r="AL181" i="73"/>
  <c r="AK182" i="73"/>
  <c r="AL182" i="73"/>
  <c r="AK183" i="73"/>
  <c r="AL183" i="73"/>
  <c r="AK184" i="73"/>
  <c r="AL184" i="73"/>
  <c r="AK185" i="73"/>
  <c r="AL185" i="73"/>
  <c r="AK186" i="73"/>
  <c r="AL186" i="73"/>
  <c r="AK187" i="73"/>
  <c r="AL187" i="73"/>
  <c r="AK188" i="73"/>
  <c r="AL188" i="73"/>
  <c r="AK189" i="73"/>
  <c r="AL189" i="73"/>
  <c r="AK190" i="73"/>
  <c r="AL190" i="73"/>
  <c r="AK191" i="73"/>
  <c r="AL191" i="73"/>
  <c r="AK192" i="73"/>
  <c r="AL192" i="73"/>
  <c r="AK193" i="73"/>
  <c r="AL193" i="73"/>
  <c r="AK194" i="73"/>
  <c r="AL194" i="73"/>
  <c r="AK195" i="73"/>
  <c r="AL195" i="73"/>
  <c r="AK196" i="73"/>
  <c r="AL196" i="73"/>
  <c r="AK197" i="73"/>
  <c r="AL197" i="73"/>
  <c r="AK198" i="73"/>
  <c r="AL198" i="73"/>
  <c r="AK199" i="73"/>
  <c r="AL199" i="73"/>
  <c r="AK200" i="73"/>
  <c r="AL200" i="73"/>
  <c r="AK201" i="73"/>
  <c r="AL201" i="73"/>
  <c r="AK202" i="73"/>
  <c r="AL202" i="73"/>
  <c r="AK203" i="73"/>
  <c r="AL203" i="73"/>
  <c r="AK204" i="73"/>
  <c r="AL204" i="73"/>
  <c r="AK205" i="73"/>
  <c r="AL205" i="73"/>
  <c r="AK206" i="73"/>
  <c r="AL206" i="73"/>
  <c r="AK207" i="73"/>
  <c r="AL207" i="73"/>
  <c r="AK208" i="73"/>
  <c r="AL208" i="73"/>
  <c r="AK209" i="73"/>
  <c r="AL209" i="73"/>
  <c r="AK210" i="73"/>
  <c r="AL210" i="73"/>
  <c r="AK211" i="73"/>
  <c r="AL211" i="73"/>
  <c r="AK212" i="73"/>
  <c r="AL212" i="73"/>
  <c r="AK213" i="73"/>
  <c r="AL213" i="73"/>
  <c r="AK214" i="73"/>
  <c r="AL214" i="73"/>
  <c r="AK215" i="73"/>
  <c r="AL215" i="73"/>
  <c r="AK216" i="73"/>
  <c r="AL216" i="73"/>
  <c r="AK217" i="73"/>
  <c r="AL217" i="73"/>
  <c r="AK218" i="73"/>
  <c r="AL218" i="73"/>
  <c r="AK219" i="73"/>
  <c r="AL219" i="73"/>
  <c r="AK220" i="73"/>
  <c r="AL220" i="73"/>
  <c r="AK221" i="73"/>
  <c r="AL221" i="73"/>
  <c r="AK222" i="73"/>
  <c r="AL222" i="73"/>
  <c r="AK223" i="73"/>
  <c r="AL223" i="73"/>
  <c r="AK224" i="73"/>
  <c r="AL224" i="73"/>
  <c r="AK225" i="73"/>
  <c r="AL225" i="73"/>
  <c r="AK226" i="73"/>
  <c r="AL226" i="73"/>
  <c r="AK227" i="73"/>
  <c r="AL227" i="73"/>
  <c r="AK228" i="73"/>
  <c r="AL228" i="73"/>
  <c r="AK229" i="73"/>
  <c r="AL229" i="73"/>
  <c r="AK230" i="73"/>
  <c r="AL230" i="73"/>
  <c r="AK231" i="73"/>
  <c r="AK232" i="73"/>
  <c r="AL232" i="73"/>
  <c r="AK233" i="73"/>
  <c r="AL233" i="73"/>
  <c r="AK234" i="73"/>
  <c r="AL234" i="73"/>
  <c r="AK235" i="73"/>
  <c r="AL235" i="73"/>
  <c r="AK236" i="73"/>
  <c r="AL236" i="73"/>
  <c r="AK237" i="73"/>
  <c r="AL237" i="73"/>
  <c r="AK238" i="73"/>
  <c r="AL238" i="73"/>
  <c r="AK239" i="73"/>
  <c r="AL239" i="73"/>
  <c r="AK240" i="73"/>
  <c r="AL240" i="73"/>
  <c r="AK241" i="73"/>
  <c r="AL241" i="73"/>
  <c r="AK242" i="73"/>
  <c r="AL242" i="73"/>
  <c r="AK243" i="73"/>
  <c r="AL243" i="73"/>
  <c r="AK244" i="73"/>
  <c r="AL244" i="73"/>
  <c r="AK245" i="73"/>
  <c r="AL245" i="73"/>
  <c r="AK246" i="73"/>
  <c r="AL246" i="73"/>
  <c r="AK247" i="73"/>
  <c r="AL247" i="73"/>
  <c r="AK248" i="73"/>
  <c r="AL248" i="73"/>
  <c r="AK249" i="73"/>
  <c r="AL249" i="73"/>
  <c r="AK250" i="73"/>
  <c r="AL250" i="73"/>
  <c r="AK251" i="73"/>
  <c r="AL251" i="73"/>
  <c r="AK252" i="73"/>
  <c r="AL252" i="73"/>
  <c r="AK253" i="73"/>
  <c r="AL253" i="73"/>
  <c r="AK254" i="73"/>
  <c r="AL254" i="73"/>
  <c r="AK255" i="73"/>
  <c r="AL255" i="73"/>
  <c r="AK256" i="73"/>
  <c r="AL256" i="73"/>
  <c r="AK257" i="73"/>
  <c r="AL257" i="73"/>
  <c r="AK258" i="73"/>
  <c r="AL258" i="73"/>
  <c r="AK259" i="73"/>
  <c r="AL259" i="73"/>
  <c r="AK260" i="73"/>
  <c r="AL260" i="73"/>
  <c r="AK261" i="73"/>
  <c r="AL261" i="73"/>
  <c r="AK262" i="73"/>
  <c r="AL262" i="73"/>
  <c r="AK263" i="73"/>
  <c r="AL263" i="73"/>
  <c r="AK264" i="73"/>
  <c r="AL264" i="73"/>
  <c r="AK265" i="73"/>
  <c r="AL265" i="73"/>
  <c r="AK266" i="73"/>
  <c r="AL266" i="73"/>
  <c r="AK267" i="73"/>
  <c r="AL267" i="73"/>
  <c r="AK268" i="73"/>
  <c r="AL268" i="73"/>
  <c r="AK269" i="73"/>
  <c r="AL269" i="73"/>
  <c r="AK270" i="73"/>
  <c r="AL270" i="73"/>
  <c r="AK271" i="73"/>
  <c r="AL271" i="73"/>
  <c r="AK272" i="73"/>
  <c r="AL272" i="73"/>
  <c r="AK273" i="73"/>
  <c r="AL273" i="73"/>
  <c r="AK274" i="73"/>
  <c r="AL274" i="73"/>
  <c r="AK275" i="73"/>
  <c r="AL275" i="73"/>
  <c r="AK276" i="73"/>
  <c r="AL276" i="73"/>
  <c r="AK277" i="73"/>
  <c r="AL277" i="73"/>
  <c r="AK278" i="73"/>
  <c r="AL278" i="73"/>
  <c r="AK279" i="73"/>
  <c r="AL279" i="73"/>
  <c r="AK280" i="73"/>
  <c r="AK281" i="73"/>
  <c r="AL281" i="73"/>
  <c r="AK282" i="73"/>
  <c r="AL282" i="73"/>
  <c r="AK283" i="73"/>
  <c r="AL283" i="73"/>
  <c r="AK284" i="73"/>
  <c r="AL284" i="73"/>
  <c r="AK285" i="73"/>
  <c r="AL285" i="73"/>
  <c r="AK286" i="73"/>
  <c r="AL286" i="73"/>
  <c r="AK287" i="73"/>
  <c r="AL287" i="73"/>
  <c r="AK288" i="73"/>
  <c r="AL288" i="73"/>
  <c r="AK289" i="73"/>
  <c r="AL289" i="73"/>
  <c r="AK290" i="73"/>
  <c r="AL290" i="73"/>
  <c r="AK291" i="73"/>
  <c r="AL291" i="73"/>
  <c r="AK292" i="73"/>
  <c r="AL292" i="73"/>
  <c r="AK293" i="73"/>
  <c r="AL293" i="73"/>
  <c r="AK294" i="73"/>
  <c r="AL294" i="73"/>
  <c r="AK295" i="73"/>
  <c r="AL295" i="73"/>
  <c r="AK296" i="73"/>
  <c r="AL296" i="73"/>
  <c r="AK297" i="73"/>
  <c r="AL297" i="73"/>
  <c r="AK298" i="73"/>
  <c r="AL298" i="73"/>
  <c r="AK299" i="73"/>
  <c r="AL299" i="73"/>
  <c r="AK300" i="73"/>
  <c r="AL300" i="73"/>
  <c r="AK301" i="73"/>
  <c r="AL301" i="73"/>
  <c r="AK302" i="73"/>
  <c r="AL302" i="73"/>
  <c r="AK303" i="73"/>
  <c r="AL303" i="73"/>
  <c r="AK304" i="73"/>
  <c r="AL304" i="73"/>
  <c r="AK305" i="73"/>
  <c r="AL305" i="73"/>
  <c r="AK306" i="73"/>
  <c r="AL306" i="73"/>
  <c r="AK307" i="73"/>
  <c r="AL307" i="73"/>
  <c r="AK308" i="73"/>
  <c r="AL308" i="73"/>
  <c r="AK309" i="73"/>
  <c r="AL309" i="73"/>
  <c r="AK310" i="73"/>
  <c r="AL310" i="73"/>
  <c r="AK311" i="73"/>
  <c r="AL311" i="73"/>
  <c r="AK312" i="73"/>
  <c r="AL312" i="73"/>
  <c r="AK313" i="73"/>
  <c r="AL313" i="73"/>
  <c r="AK314" i="73"/>
  <c r="AL314" i="73"/>
  <c r="AK315" i="73"/>
  <c r="AL315" i="73"/>
  <c r="AK316" i="73"/>
  <c r="AL316" i="73"/>
  <c r="AK317" i="73"/>
  <c r="AL317" i="73"/>
  <c r="AK318" i="73"/>
  <c r="AL318" i="73"/>
  <c r="AK319" i="73"/>
  <c r="AL319" i="73"/>
  <c r="AK320" i="73"/>
  <c r="AL320" i="73"/>
  <c r="AK321" i="73"/>
  <c r="AL321" i="73"/>
  <c r="AK322" i="73"/>
  <c r="AL322" i="73"/>
  <c r="AK323" i="73"/>
  <c r="AL323" i="73"/>
  <c r="AK324" i="73"/>
  <c r="AL324" i="73"/>
  <c r="AK325" i="73"/>
  <c r="AL325" i="73"/>
  <c r="AK326" i="73"/>
  <c r="AL326" i="73"/>
  <c r="AK327" i="73"/>
  <c r="AL327" i="73"/>
  <c r="AK328" i="73"/>
  <c r="AL328" i="73"/>
  <c r="AK329" i="73"/>
  <c r="AL329" i="73"/>
  <c r="AK330" i="73"/>
  <c r="AL330" i="73"/>
  <c r="AK331" i="73"/>
  <c r="AL331" i="73"/>
  <c r="AK332" i="73"/>
  <c r="AL332" i="73"/>
  <c r="AK333" i="73"/>
  <c r="AL333" i="73"/>
  <c r="AK334" i="73"/>
  <c r="AL334" i="73"/>
  <c r="AK335" i="73"/>
  <c r="AL335" i="73"/>
  <c r="AK336" i="73"/>
  <c r="AL336" i="73"/>
  <c r="AK337" i="73"/>
  <c r="AL337" i="73"/>
  <c r="AK338" i="73"/>
  <c r="AL338" i="73"/>
  <c r="AK339" i="73"/>
  <c r="AL339" i="73"/>
  <c r="AK340" i="73"/>
  <c r="AL340" i="73"/>
  <c r="AK341" i="73"/>
  <c r="AL341" i="73"/>
  <c r="AK342" i="73"/>
  <c r="AL342" i="73"/>
  <c r="AK343" i="73"/>
  <c r="AL343" i="73"/>
  <c r="AK344" i="73"/>
  <c r="AL344" i="73"/>
  <c r="AK345" i="73"/>
  <c r="AL345" i="73"/>
  <c r="AK346" i="73"/>
  <c r="AL346" i="73"/>
  <c r="AK347" i="73"/>
  <c r="AL347" i="73"/>
  <c r="AK348" i="73"/>
  <c r="AL348" i="73"/>
  <c r="AK349" i="73"/>
  <c r="AL349" i="73"/>
  <c r="AK350" i="73"/>
  <c r="AL350" i="73"/>
  <c r="AK351" i="73"/>
  <c r="AL351" i="73"/>
  <c r="AK352" i="73"/>
  <c r="AL352" i="73"/>
  <c r="AK353" i="73"/>
  <c r="AL353" i="73"/>
  <c r="AK354" i="73"/>
  <c r="AL354" i="73"/>
  <c r="AK355" i="73"/>
  <c r="AL355" i="73"/>
  <c r="AK356" i="73"/>
  <c r="AL356" i="73"/>
  <c r="AK357" i="73"/>
  <c r="AL357" i="73"/>
  <c r="AK358" i="73"/>
  <c r="AL358" i="73"/>
  <c r="AK359" i="73"/>
  <c r="AL359" i="73"/>
  <c r="AK360" i="73"/>
  <c r="AL360" i="73"/>
  <c r="AK361" i="73"/>
  <c r="AL361" i="73"/>
  <c r="AK362" i="73"/>
  <c r="AL362" i="73"/>
  <c r="AK363" i="73"/>
  <c r="AL363" i="73"/>
  <c r="AK364" i="73"/>
  <c r="AL364" i="73"/>
  <c r="AK365" i="73"/>
  <c r="AL365" i="73"/>
  <c r="AK366" i="73"/>
  <c r="AL366" i="73"/>
  <c r="AK367" i="73"/>
  <c r="AL367" i="73"/>
  <c r="AK368" i="73"/>
  <c r="AL368" i="73"/>
  <c r="AK369" i="73"/>
  <c r="AL369" i="73"/>
  <c r="AK370" i="73"/>
  <c r="AL370" i="73"/>
  <c r="AK371" i="73"/>
  <c r="AL371" i="73"/>
  <c r="AK372" i="73"/>
  <c r="AL372" i="73"/>
  <c r="AK373" i="73"/>
  <c r="AL373" i="73"/>
  <c r="AK374" i="73"/>
  <c r="AL374" i="73"/>
  <c r="AK375" i="73"/>
  <c r="AL375" i="73"/>
  <c r="AK376" i="73"/>
  <c r="AL376" i="73"/>
  <c r="AK377" i="73"/>
  <c r="AL377" i="73"/>
  <c r="AK378" i="73"/>
  <c r="AL378" i="73"/>
  <c r="AK379" i="73"/>
  <c r="AL379" i="73"/>
  <c r="AK380" i="73"/>
  <c r="AL380" i="73"/>
  <c r="AK381" i="73"/>
  <c r="AL381" i="73"/>
  <c r="AK382" i="73"/>
  <c r="AL382" i="73"/>
  <c r="AK383" i="73"/>
  <c r="AL383" i="73"/>
  <c r="AK384" i="73"/>
  <c r="AL384" i="73"/>
  <c r="AK385" i="73"/>
  <c r="AL385" i="73"/>
  <c r="AK386" i="73"/>
  <c r="AL386" i="73"/>
  <c r="AK387" i="73"/>
  <c r="AL387" i="73"/>
  <c r="AK388" i="73"/>
  <c r="AL388" i="73"/>
  <c r="AK389" i="73"/>
  <c r="AL389" i="73"/>
  <c r="AK390" i="73"/>
  <c r="AL390" i="73"/>
  <c r="AK391" i="73"/>
  <c r="AL391" i="73"/>
  <c r="AK392" i="73"/>
  <c r="AL392" i="73"/>
  <c r="AK393" i="73"/>
  <c r="AL393" i="73"/>
  <c r="AK394" i="73"/>
  <c r="AL394" i="73"/>
  <c r="AK395" i="73"/>
  <c r="AL395" i="73"/>
  <c r="AK396" i="73"/>
  <c r="AL396" i="73"/>
  <c r="AK397" i="73"/>
  <c r="AL397" i="73"/>
  <c r="AK398" i="73"/>
  <c r="AL398" i="73"/>
  <c r="AK399" i="73"/>
  <c r="AL399" i="73"/>
  <c r="AK400" i="73"/>
  <c r="AL400" i="73"/>
  <c r="AK401" i="73"/>
  <c r="AL401" i="73"/>
  <c r="AK402" i="73"/>
  <c r="AL402" i="73"/>
  <c r="AK403" i="73"/>
  <c r="AL403" i="73"/>
  <c r="AK404" i="73"/>
  <c r="AL404" i="73"/>
  <c r="AK405" i="73"/>
  <c r="AL405" i="73"/>
  <c r="AK406" i="73"/>
  <c r="AL406" i="73"/>
  <c r="AK407" i="73"/>
  <c r="AL407" i="73"/>
  <c r="AK408" i="73"/>
  <c r="AL408" i="73"/>
  <c r="AK409" i="73"/>
  <c r="AL409" i="73"/>
  <c r="AK410" i="73"/>
  <c r="AL410" i="73"/>
  <c r="AK411" i="73"/>
  <c r="AL411" i="73"/>
  <c r="AK412" i="73"/>
  <c r="AL412" i="73"/>
  <c r="AK413" i="73"/>
  <c r="AL413" i="73"/>
  <c r="AK414" i="73"/>
  <c r="AL414" i="73"/>
  <c r="AK415" i="73"/>
  <c r="AL415" i="73"/>
  <c r="AK416" i="73"/>
  <c r="AL416" i="73"/>
  <c r="AK417" i="73"/>
  <c r="AL417" i="73"/>
  <c r="AK418" i="73"/>
  <c r="AL418" i="73"/>
  <c r="AK13" i="73"/>
  <c r="AL13" i="73"/>
  <c r="AK14" i="73"/>
  <c r="AL14" i="73"/>
  <c r="AK15" i="73"/>
  <c r="AL15" i="73"/>
  <c r="AK16" i="73"/>
  <c r="AL16" i="73"/>
  <c r="AK17" i="73"/>
  <c r="AL17" i="73"/>
  <c r="AK18" i="73"/>
  <c r="AL18" i="73"/>
  <c r="AK19" i="73"/>
  <c r="AL19" i="73"/>
  <c r="AK20" i="73"/>
  <c r="AL20" i="73"/>
  <c r="AK21" i="73"/>
  <c r="AL21" i="73"/>
  <c r="AK22" i="73"/>
  <c r="AL22" i="73"/>
  <c r="AK3" i="73"/>
  <c r="AL3" i="73"/>
  <c r="AK4" i="73"/>
  <c r="AL4" i="73"/>
  <c r="AK5" i="73"/>
  <c r="AL5" i="73"/>
  <c r="AK6" i="73"/>
  <c r="AL6" i="73"/>
  <c r="AK7" i="73"/>
  <c r="AL7" i="73"/>
  <c r="AK8" i="73"/>
  <c r="AL8" i="73"/>
  <c r="AK9" i="73"/>
  <c r="AL9" i="73"/>
  <c r="AK10" i="73"/>
  <c r="AL10" i="73"/>
  <c r="AK11" i="73"/>
  <c r="AL11" i="73"/>
  <c r="AK12" i="73"/>
  <c r="AL12" i="73"/>
  <c r="AK2" i="73"/>
  <c r="AL2" i="73"/>
  <c r="O57" i="95"/>
  <c r="O56" i="95"/>
  <c r="O55" i="95"/>
  <c r="O54" i="95"/>
  <c r="O53" i="95"/>
  <c r="O51" i="95"/>
  <c r="M13" i="95"/>
  <c r="M27" i="95"/>
  <c r="K13" i="95"/>
  <c r="O26" i="95"/>
  <c r="O25" i="95"/>
  <c r="O22" i="95"/>
  <c r="D3" i="16"/>
  <c r="E3" i="16"/>
  <c r="F3" i="16"/>
  <c r="G3" i="16"/>
  <c r="H2" i="16"/>
  <c r="H3" i="16"/>
  <c r="H4" i="16"/>
  <c r="H5" i="16"/>
  <c r="H6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7" i="16"/>
  <c r="H88" i="16"/>
  <c r="H89" i="16"/>
  <c r="H90" i="16"/>
  <c r="H91" i="16"/>
  <c r="H92" i="16"/>
  <c r="H93" i="16"/>
  <c r="H94" i="16"/>
  <c r="H95" i="16"/>
  <c r="H96" i="16"/>
  <c r="H97" i="16"/>
  <c r="H98" i="16"/>
  <c r="H99" i="16"/>
  <c r="H100" i="16"/>
  <c r="H101" i="16"/>
  <c r="H102" i="16"/>
  <c r="H103" i="16"/>
  <c r="H104" i="16"/>
  <c r="H105" i="16"/>
  <c r="H106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H132" i="16"/>
  <c r="H133" i="16"/>
  <c r="H134" i="16"/>
  <c r="H135" i="16"/>
  <c r="H136" i="16"/>
  <c r="H137" i="16"/>
  <c r="H138" i="16"/>
  <c r="H139" i="16"/>
  <c r="H140" i="16"/>
  <c r="H141" i="16"/>
  <c r="H142" i="16"/>
  <c r="H143" i="16"/>
  <c r="H144" i="16"/>
  <c r="H145" i="16"/>
  <c r="H146" i="16"/>
  <c r="H147" i="16"/>
  <c r="H148" i="16"/>
  <c r="H149" i="16"/>
  <c r="H150" i="16"/>
  <c r="H151" i="16"/>
  <c r="H152" i="16"/>
  <c r="H153" i="16"/>
  <c r="H154" i="16"/>
  <c r="H155" i="16"/>
  <c r="H156" i="16"/>
  <c r="H157" i="16"/>
  <c r="H158" i="16"/>
  <c r="H159" i="16"/>
  <c r="H160" i="16"/>
  <c r="H161" i="16"/>
  <c r="H162" i="16"/>
  <c r="H163" i="16"/>
  <c r="H164" i="16"/>
  <c r="H165" i="16"/>
  <c r="H166" i="16"/>
  <c r="H167" i="16"/>
  <c r="H168" i="16"/>
  <c r="H169" i="16"/>
  <c r="H170" i="16"/>
  <c r="H171" i="16"/>
  <c r="H172" i="16"/>
  <c r="H173" i="16"/>
  <c r="H174" i="16"/>
  <c r="H175" i="16"/>
  <c r="H176" i="16"/>
  <c r="H177" i="16"/>
  <c r="H178" i="16"/>
  <c r="H179" i="16"/>
  <c r="H180" i="16"/>
  <c r="H181" i="16"/>
  <c r="H182" i="16"/>
  <c r="H184" i="16"/>
  <c r="H185" i="16"/>
  <c r="H187" i="16"/>
  <c r="H189" i="16"/>
  <c r="C3" i="94"/>
  <c r="E3" i="94"/>
  <c r="F3" i="94"/>
  <c r="D4" i="16"/>
  <c r="E4" i="16"/>
  <c r="F4" i="16"/>
  <c r="G4" i="16"/>
  <c r="C4" i="94"/>
  <c r="E4" i="94"/>
  <c r="F4" i="94"/>
  <c r="D5" i="16"/>
  <c r="E5" i="16"/>
  <c r="F5" i="16"/>
  <c r="G5" i="16"/>
  <c r="C5" i="94"/>
  <c r="E5" i="94"/>
  <c r="F5" i="94"/>
  <c r="D6" i="16"/>
  <c r="E6" i="16"/>
  <c r="F6" i="16"/>
  <c r="G6" i="16"/>
  <c r="C6" i="94"/>
  <c r="E6" i="94"/>
  <c r="F6" i="94"/>
  <c r="D7" i="16"/>
  <c r="E7" i="16"/>
  <c r="F7" i="16"/>
  <c r="G7" i="16"/>
  <c r="C7" i="94"/>
  <c r="E7" i="94"/>
  <c r="F7" i="94"/>
  <c r="D8" i="16"/>
  <c r="E8" i="16"/>
  <c r="F8" i="16"/>
  <c r="G8" i="16"/>
  <c r="C8" i="94"/>
  <c r="E8" i="94"/>
  <c r="F8" i="94"/>
  <c r="D9" i="16"/>
  <c r="E9" i="16"/>
  <c r="F9" i="16"/>
  <c r="G9" i="16"/>
  <c r="C9" i="94"/>
  <c r="E9" i="94"/>
  <c r="F9" i="94"/>
  <c r="D10" i="16"/>
  <c r="E10" i="16"/>
  <c r="F10" i="16"/>
  <c r="G10" i="16"/>
  <c r="C10" i="94"/>
  <c r="E10" i="94"/>
  <c r="F10" i="94"/>
  <c r="D11" i="16"/>
  <c r="E11" i="16"/>
  <c r="F11" i="16"/>
  <c r="G11" i="16"/>
  <c r="C11" i="94"/>
  <c r="E11" i="94"/>
  <c r="F11" i="94"/>
  <c r="D12" i="16"/>
  <c r="E12" i="16"/>
  <c r="F12" i="16"/>
  <c r="G12" i="16"/>
  <c r="C12" i="94"/>
  <c r="E12" i="94"/>
  <c r="F12" i="94"/>
  <c r="D13" i="16"/>
  <c r="E13" i="16"/>
  <c r="F13" i="16"/>
  <c r="G13" i="16"/>
  <c r="C13" i="94"/>
  <c r="E13" i="94"/>
  <c r="F13" i="94"/>
  <c r="D14" i="16"/>
  <c r="E14" i="16"/>
  <c r="F14" i="16"/>
  <c r="G14" i="16"/>
  <c r="C14" i="94"/>
  <c r="E14" i="94"/>
  <c r="F14" i="94"/>
  <c r="D15" i="16"/>
  <c r="E15" i="16"/>
  <c r="F15" i="16"/>
  <c r="G15" i="16"/>
  <c r="C15" i="94"/>
  <c r="E15" i="94"/>
  <c r="F15" i="94"/>
  <c r="D16" i="16"/>
  <c r="E16" i="16"/>
  <c r="F16" i="16"/>
  <c r="G16" i="16"/>
  <c r="C16" i="94"/>
  <c r="E16" i="94"/>
  <c r="F16" i="94"/>
  <c r="D17" i="16"/>
  <c r="E17" i="16"/>
  <c r="F17" i="16"/>
  <c r="G17" i="16"/>
  <c r="C17" i="94"/>
  <c r="E17" i="94"/>
  <c r="F17" i="94"/>
  <c r="D18" i="16"/>
  <c r="E18" i="16"/>
  <c r="F18" i="16"/>
  <c r="G18" i="16"/>
  <c r="C18" i="94"/>
  <c r="E18" i="94"/>
  <c r="F18" i="94"/>
  <c r="D19" i="16"/>
  <c r="E19" i="16"/>
  <c r="F19" i="16"/>
  <c r="G19" i="16"/>
  <c r="C19" i="94"/>
  <c r="E19" i="94"/>
  <c r="F19" i="94"/>
  <c r="D20" i="16"/>
  <c r="E20" i="16"/>
  <c r="F20" i="16"/>
  <c r="G20" i="16"/>
  <c r="C20" i="94"/>
  <c r="E20" i="94"/>
  <c r="F20" i="94"/>
  <c r="D21" i="16"/>
  <c r="E21" i="16"/>
  <c r="F21" i="16"/>
  <c r="G21" i="16"/>
  <c r="C21" i="94"/>
  <c r="E21" i="94"/>
  <c r="F21" i="94"/>
  <c r="D23" i="16"/>
  <c r="E23" i="16"/>
  <c r="F23" i="16"/>
  <c r="G23" i="16"/>
  <c r="C22" i="94"/>
  <c r="E22" i="94"/>
  <c r="F22" i="94"/>
  <c r="D24" i="16"/>
  <c r="E24" i="16"/>
  <c r="F24" i="16"/>
  <c r="G24" i="16"/>
  <c r="C23" i="94"/>
  <c r="E23" i="94"/>
  <c r="F23" i="94"/>
  <c r="D25" i="16"/>
  <c r="E25" i="16"/>
  <c r="F25" i="16"/>
  <c r="G25" i="16"/>
  <c r="C24" i="94"/>
  <c r="E24" i="94"/>
  <c r="F24" i="94"/>
  <c r="D26" i="16"/>
  <c r="E26" i="16"/>
  <c r="F26" i="16"/>
  <c r="G26" i="16"/>
  <c r="C25" i="94"/>
  <c r="E25" i="94"/>
  <c r="F25" i="94"/>
  <c r="D27" i="16"/>
  <c r="E27" i="16"/>
  <c r="F27" i="16"/>
  <c r="G27" i="16"/>
  <c r="C26" i="94"/>
  <c r="E26" i="94"/>
  <c r="F26" i="94"/>
  <c r="D28" i="16"/>
  <c r="E28" i="16"/>
  <c r="F28" i="16"/>
  <c r="G28" i="16"/>
  <c r="C27" i="94"/>
  <c r="E27" i="94"/>
  <c r="F27" i="94"/>
  <c r="D29" i="16"/>
  <c r="E29" i="16"/>
  <c r="F29" i="16"/>
  <c r="G29" i="16"/>
  <c r="C28" i="94"/>
  <c r="E28" i="94"/>
  <c r="F28" i="94"/>
  <c r="D30" i="16"/>
  <c r="E30" i="16"/>
  <c r="F30" i="16"/>
  <c r="G30" i="16"/>
  <c r="C29" i="94"/>
  <c r="E29" i="94"/>
  <c r="F29" i="94"/>
  <c r="D31" i="16"/>
  <c r="E31" i="16"/>
  <c r="F31" i="16"/>
  <c r="G31" i="16"/>
  <c r="C30" i="94"/>
  <c r="E30" i="94"/>
  <c r="F30" i="94"/>
  <c r="D33" i="16"/>
  <c r="E33" i="16"/>
  <c r="F33" i="16"/>
  <c r="G33" i="16"/>
  <c r="C31" i="94"/>
  <c r="E31" i="94"/>
  <c r="F31" i="94"/>
  <c r="D34" i="16"/>
  <c r="E34" i="16"/>
  <c r="F34" i="16"/>
  <c r="G34" i="16"/>
  <c r="C32" i="94"/>
  <c r="E32" i="94"/>
  <c r="F32" i="94"/>
  <c r="D35" i="16"/>
  <c r="E35" i="16"/>
  <c r="F35" i="16"/>
  <c r="G35" i="16"/>
  <c r="C33" i="94"/>
  <c r="E33" i="94"/>
  <c r="F33" i="94"/>
  <c r="D36" i="16"/>
  <c r="E36" i="16"/>
  <c r="F36" i="16"/>
  <c r="G36" i="16"/>
  <c r="C34" i="94"/>
  <c r="E34" i="94"/>
  <c r="F34" i="94"/>
  <c r="D37" i="16"/>
  <c r="E37" i="16"/>
  <c r="F37" i="16"/>
  <c r="G37" i="16"/>
  <c r="C35" i="94"/>
  <c r="E35" i="94"/>
  <c r="F35" i="94"/>
  <c r="D38" i="16"/>
  <c r="E38" i="16"/>
  <c r="F38" i="16"/>
  <c r="G38" i="16"/>
  <c r="C36" i="94"/>
  <c r="E36" i="94"/>
  <c r="F36" i="94"/>
  <c r="D39" i="16"/>
  <c r="E39" i="16"/>
  <c r="F39" i="16"/>
  <c r="G39" i="16"/>
  <c r="C37" i="94"/>
  <c r="E37" i="94"/>
  <c r="F37" i="94"/>
  <c r="D40" i="16"/>
  <c r="E40" i="16"/>
  <c r="F40" i="16"/>
  <c r="G40" i="16"/>
  <c r="C38" i="94"/>
  <c r="E38" i="94"/>
  <c r="F38" i="94"/>
  <c r="D41" i="16"/>
  <c r="E41" i="16"/>
  <c r="F41" i="16"/>
  <c r="G41" i="16"/>
  <c r="C39" i="94"/>
  <c r="E39" i="94"/>
  <c r="F39" i="94"/>
  <c r="D42" i="16"/>
  <c r="E42" i="16"/>
  <c r="F42" i="16"/>
  <c r="G42" i="16"/>
  <c r="C40" i="94"/>
  <c r="E40" i="94"/>
  <c r="F40" i="94"/>
  <c r="D43" i="16"/>
  <c r="E43" i="16"/>
  <c r="F43" i="16"/>
  <c r="G43" i="16"/>
  <c r="C41" i="94"/>
  <c r="E41" i="94"/>
  <c r="F41" i="94"/>
  <c r="D44" i="16"/>
  <c r="E44" i="16"/>
  <c r="F44" i="16"/>
  <c r="G44" i="16"/>
  <c r="C42" i="94"/>
  <c r="E42" i="94"/>
  <c r="F42" i="94"/>
  <c r="D45" i="16"/>
  <c r="E45" i="16"/>
  <c r="F45" i="16"/>
  <c r="G45" i="16"/>
  <c r="C43" i="94"/>
  <c r="E43" i="94"/>
  <c r="F43" i="94"/>
  <c r="D46" i="16"/>
  <c r="E46" i="16"/>
  <c r="F46" i="16"/>
  <c r="G46" i="16"/>
  <c r="C44" i="94"/>
  <c r="E44" i="94"/>
  <c r="F44" i="94"/>
  <c r="D47" i="16"/>
  <c r="E47" i="16"/>
  <c r="F47" i="16"/>
  <c r="G47" i="16"/>
  <c r="C45" i="94"/>
  <c r="E45" i="94"/>
  <c r="F45" i="94"/>
  <c r="D48" i="16"/>
  <c r="E48" i="16"/>
  <c r="F48" i="16"/>
  <c r="G48" i="16"/>
  <c r="C46" i="94"/>
  <c r="E46" i="94"/>
  <c r="F46" i="94"/>
  <c r="D49" i="16"/>
  <c r="E49" i="16"/>
  <c r="F49" i="16"/>
  <c r="G49" i="16"/>
  <c r="C47" i="94"/>
  <c r="E47" i="94"/>
  <c r="F47" i="94"/>
  <c r="D51" i="16"/>
  <c r="E51" i="16"/>
  <c r="F51" i="16"/>
  <c r="G51" i="16"/>
  <c r="C48" i="94"/>
  <c r="E48" i="94"/>
  <c r="F48" i="94"/>
  <c r="D52" i="16"/>
  <c r="E52" i="16"/>
  <c r="F52" i="16"/>
  <c r="G52" i="16"/>
  <c r="C49" i="94"/>
  <c r="E49" i="94"/>
  <c r="F49" i="94"/>
  <c r="D55" i="16"/>
  <c r="E55" i="16"/>
  <c r="F55" i="16"/>
  <c r="G55" i="16"/>
  <c r="C50" i="94"/>
  <c r="E50" i="94"/>
  <c r="F50" i="94"/>
  <c r="D56" i="16"/>
  <c r="E56" i="16"/>
  <c r="F56" i="16"/>
  <c r="G56" i="16"/>
  <c r="C51" i="94"/>
  <c r="E51" i="94"/>
  <c r="F51" i="94"/>
  <c r="D57" i="16"/>
  <c r="E57" i="16"/>
  <c r="F57" i="16"/>
  <c r="G57" i="16"/>
  <c r="C52" i="94"/>
  <c r="E52" i="94"/>
  <c r="F52" i="94"/>
  <c r="D59" i="16"/>
  <c r="E59" i="16"/>
  <c r="F59" i="16"/>
  <c r="G59" i="16"/>
  <c r="C53" i="94"/>
  <c r="E53" i="94"/>
  <c r="F53" i="94"/>
  <c r="D60" i="16"/>
  <c r="E60" i="16"/>
  <c r="F60" i="16"/>
  <c r="G60" i="16"/>
  <c r="C54" i="94"/>
  <c r="E54" i="94"/>
  <c r="F54" i="94"/>
  <c r="D61" i="16"/>
  <c r="E61" i="16"/>
  <c r="F61" i="16"/>
  <c r="G61" i="16"/>
  <c r="C55" i="94"/>
  <c r="E55" i="94"/>
  <c r="F55" i="94"/>
  <c r="D62" i="16"/>
  <c r="E62" i="16"/>
  <c r="F62" i="16"/>
  <c r="G62" i="16"/>
  <c r="C56" i="94"/>
  <c r="E56" i="94"/>
  <c r="F56" i="94"/>
  <c r="D63" i="16"/>
  <c r="E63" i="16"/>
  <c r="F63" i="16"/>
  <c r="G63" i="16"/>
  <c r="C57" i="94"/>
  <c r="E57" i="94"/>
  <c r="F57" i="94"/>
  <c r="D64" i="16"/>
  <c r="E64" i="16"/>
  <c r="F64" i="16"/>
  <c r="G64" i="16"/>
  <c r="C58" i="94"/>
  <c r="E58" i="94"/>
  <c r="F58" i="94"/>
  <c r="D67" i="16"/>
  <c r="E67" i="16"/>
  <c r="F67" i="16"/>
  <c r="G67" i="16"/>
  <c r="C59" i="94"/>
  <c r="E59" i="94"/>
  <c r="F59" i="94"/>
  <c r="D68" i="16"/>
  <c r="E68" i="16"/>
  <c r="F68" i="16"/>
  <c r="G68" i="16"/>
  <c r="C60" i="94"/>
  <c r="E60" i="94"/>
  <c r="F60" i="94"/>
  <c r="D71" i="16"/>
  <c r="E71" i="16"/>
  <c r="F71" i="16"/>
  <c r="G71" i="16"/>
  <c r="C61" i="94"/>
  <c r="E61" i="94"/>
  <c r="F61" i="94"/>
  <c r="D74" i="16"/>
  <c r="E74" i="16"/>
  <c r="F74" i="16"/>
  <c r="G74" i="16"/>
  <c r="C62" i="94"/>
  <c r="E62" i="94"/>
  <c r="F62" i="94"/>
  <c r="D76" i="16"/>
  <c r="E76" i="16"/>
  <c r="F76" i="16"/>
  <c r="G76" i="16"/>
  <c r="C63" i="94"/>
  <c r="E63" i="94"/>
  <c r="F63" i="94"/>
  <c r="D77" i="16"/>
  <c r="E77" i="16"/>
  <c r="F77" i="16"/>
  <c r="G77" i="16"/>
  <c r="C64" i="94"/>
  <c r="E64" i="94"/>
  <c r="F64" i="94"/>
  <c r="D78" i="16"/>
  <c r="E78" i="16"/>
  <c r="F78" i="16"/>
  <c r="G78" i="16"/>
  <c r="C65" i="94"/>
  <c r="E65" i="94"/>
  <c r="F65" i="94"/>
  <c r="D79" i="16"/>
  <c r="E79" i="16"/>
  <c r="F79" i="16"/>
  <c r="G79" i="16"/>
  <c r="C66" i="94"/>
  <c r="E66" i="94"/>
  <c r="F66" i="94"/>
  <c r="D80" i="16"/>
  <c r="E80" i="16"/>
  <c r="F80" i="16"/>
  <c r="G80" i="16"/>
  <c r="C67" i="94"/>
  <c r="E67" i="94"/>
  <c r="F67" i="94"/>
  <c r="D81" i="16"/>
  <c r="E81" i="16"/>
  <c r="F81" i="16"/>
  <c r="G81" i="16"/>
  <c r="C68" i="94"/>
  <c r="E68" i="94"/>
  <c r="F68" i="94"/>
  <c r="D82" i="16"/>
  <c r="E82" i="16"/>
  <c r="F82" i="16"/>
  <c r="G82" i="16"/>
  <c r="C69" i="94"/>
  <c r="E69" i="94"/>
  <c r="F69" i="94"/>
  <c r="D83" i="16"/>
  <c r="E83" i="16"/>
  <c r="F83" i="16"/>
  <c r="G83" i="16"/>
  <c r="C70" i="94"/>
  <c r="E70" i="94"/>
  <c r="F70" i="94"/>
  <c r="D84" i="16"/>
  <c r="E84" i="16"/>
  <c r="F84" i="16"/>
  <c r="G84" i="16"/>
  <c r="C71" i="94"/>
  <c r="E71" i="94"/>
  <c r="F71" i="94"/>
  <c r="D85" i="16"/>
  <c r="E85" i="16"/>
  <c r="F85" i="16"/>
  <c r="G85" i="16"/>
  <c r="C72" i="94"/>
  <c r="E72" i="94"/>
  <c r="F72" i="94"/>
  <c r="D86" i="16"/>
  <c r="E86" i="16"/>
  <c r="F86" i="16"/>
  <c r="G86" i="16"/>
  <c r="C73" i="94"/>
  <c r="E73" i="94"/>
  <c r="F73" i="94"/>
  <c r="D87" i="16"/>
  <c r="E87" i="16"/>
  <c r="F87" i="16"/>
  <c r="G87" i="16"/>
  <c r="C74" i="94"/>
  <c r="E74" i="94"/>
  <c r="F74" i="94"/>
  <c r="D88" i="16"/>
  <c r="E88" i="16"/>
  <c r="F88" i="16"/>
  <c r="G88" i="16"/>
  <c r="C75" i="94"/>
  <c r="E75" i="94"/>
  <c r="F75" i="94"/>
  <c r="D89" i="16"/>
  <c r="E89" i="16"/>
  <c r="F89" i="16"/>
  <c r="G89" i="16"/>
  <c r="C76" i="94"/>
  <c r="E76" i="94"/>
  <c r="F76" i="94"/>
  <c r="C77" i="94"/>
  <c r="E77" i="94"/>
  <c r="F77" i="94"/>
  <c r="D90" i="16"/>
  <c r="E90" i="16"/>
  <c r="F90" i="16"/>
  <c r="G90" i="16"/>
  <c r="C78" i="94"/>
  <c r="E78" i="94"/>
  <c r="F78" i="94"/>
  <c r="D92" i="16"/>
  <c r="E92" i="16"/>
  <c r="F92" i="16"/>
  <c r="G92" i="16"/>
  <c r="C79" i="94"/>
  <c r="E79" i="94"/>
  <c r="F79" i="94"/>
  <c r="D94" i="16"/>
  <c r="E94" i="16"/>
  <c r="F94" i="16"/>
  <c r="G94" i="16"/>
  <c r="C80" i="94"/>
  <c r="E80" i="94"/>
  <c r="F80" i="94"/>
  <c r="D95" i="16"/>
  <c r="E95" i="16"/>
  <c r="F95" i="16"/>
  <c r="G95" i="16"/>
  <c r="C81" i="94"/>
  <c r="E81" i="94"/>
  <c r="F81" i="94"/>
  <c r="D96" i="16"/>
  <c r="E96" i="16"/>
  <c r="F96" i="16"/>
  <c r="G96" i="16"/>
  <c r="C82" i="94"/>
  <c r="E82" i="94"/>
  <c r="F82" i="94"/>
  <c r="D97" i="16"/>
  <c r="E97" i="16"/>
  <c r="F97" i="16"/>
  <c r="G97" i="16"/>
  <c r="C83" i="94"/>
  <c r="E83" i="94"/>
  <c r="F83" i="94"/>
  <c r="D98" i="16"/>
  <c r="E98" i="16"/>
  <c r="F98" i="16"/>
  <c r="G98" i="16"/>
  <c r="C84" i="94"/>
  <c r="E84" i="94"/>
  <c r="F84" i="94"/>
  <c r="D101" i="16"/>
  <c r="E101" i="16"/>
  <c r="F101" i="16"/>
  <c r="G101" i="16"/>
  <c r="C85" i="94"/>
  <c r="E85" i="94"/>
  <c r="F85" i="94"/>
  <c r="D103" i="16"/>
  <c r="E103" i="16"/>
  <c r="F103" i="16"/>
  <c r="G103" i="16"/>
  <c r="C86" i="94"/>
  <c r="E86" i="94"/>
  <c r="F86" i="94"/>
  <c r="D105" i="16"/>
  <c r="E105" i="16"/>
  <c r="F105" i="16"/>
  <c r="G105" i="16"/>
  <c r="C87" i="94"/>
  <c r="E87" i="94"/>
  <c r="F87" i="94"/>
  <c r="D107" i="16"/>
  <c r="E107" i="16"/>
  <c r="F107" i="16"/>
  <c r="G107" i="16"/>
  <c r="C88" i="94"/>
  <c r="E88" i="94"/>
  <c r="F88" i="94"/>
  <c r="D108" i="16"/>
  <c r="E108" i="16"/>
  <c r="F108" i="16"/>
  <c r="G108" i="16"/>
  <c r="C89" i="94"/>
  <c r="E89" i="94"/>
  <c r="F89" i="94"/>
  <c r="D109" i="16"/>
  <c r="E109" i="16"/>
  <c r="F109" i="16"/>
  <c r="G109" i="16"/>
  <c r="C90" i="94"/>
  <c r="E90" i="94"/>
  <c r="F90" i="94"/>
  <c r="D110" i="16"/>
  <c r="E110" i="16"/>
  <c r="F110" i="16"/>
  <c r="G110" i="16"/>
  <c r="C91" i="94"/>
  <c r="E91" i="94"/>
  <c r="F91" i="94"/>
  <c r="D112" i="16"/>
  <c r="E112" i="16"/>
  <c r="F112" i="16"/>
  <c r="G112" i="16"/>
  <c r="C92" i="94"/>
  <c r="E92" i="94"/>
  <c r="F92" i="94"/>
  <c r="D113" i="16"/>
  <c r="E113" i="16"/>
  <c r="F113" i="16"/>
  <c r="G113" i="16"/>
  <c r="C93" i="94"/>
  <c r="E93" i="94"/>
  <c r="F93" i="94"/>
  <c r="D114" i="16"/>
  <c r="E114" i="16"/>
  <c r="F114" i="16"/>
  <c r="G114" i="16"/>
  <c r="C94" i="94"/>
  <c r="E94" i="94"/>
  <c r="F94" i="94"/>
  <c r="D115" i="16"/>
  <c r="E115" i="16"/>
  <c r="F115" i="16"/>
  <c r="G115" i="16"/>
  <c r="C95" i="94"/>
  <c r="E95" i="94"/>
  <c r="F95" i="94"/>
  <c r="D116" i="16"/>
  <c r="E116" i="16"/>
  <c r="F116" i="16"/>
  <c r="G116" i="16"/>
  <c r="C96" i="94"/>
  <c r="E96" i="94"/>
  <c r="F96" i="94"/>
  <c r="D117" i="16"/>
  <c r="E117" i="16"/>
  <c r="F117" i="16"/>
  <c r="G117" i="16"/>
  <c r="C97" i="94"/>
  <c r="E97" i="94"/>
  <c r="F97" i="94"/>
  <c r="D118" i="16"/>
  <c r="E118" i="16"/>
  <c r="F118" i="16"/>
  <c r="G118" i="16"/>
  <c r="C98" i="94"/>
  <c r="E98" i="94"/>
  <c r="F98" i="94"/>
  <c r="D119" i="16"/>
  <c r="E119" i="16"/>
  <c r="F119" i="16"/>
  <c r="G119" i="16"/>
  <c r="C99" i="94"/>
  <c r="E99" i="94"/>
  <c r="F99" i="94"/>
  <c r="D120" i="16"/>
  <c r="E120" i="16"/>
  <c r="F120" i="16"/>
  <c r="G120" i="16"/>
  <c r="C100" i="94"/>
  <c r="E100" i="94"/>
  <c r="F100" i="94"/>
  <c r="D121" i="16"/>
  <c r="E121" i="16"/>
  <c r="F121" i="16"/>
  <c r="G121" i="16"/>
  <c r="C101" i="94"/>
  <c r="E101" i="94"/>
  <c r="F101" i="94"/>
  <c r="D122" i="16"/>
  <c r="E122" i="16"/>
  <c r="F122" i="16"/>
  <c r="G122" i="16"/>
  <c r="C102" i="94"/>
  <c r="E102" i="94"/>
  <c r="F102" i="94"/>
  <c r="D123" i="16"/>
  <c r="E123" i="16"/>
  <c r="F123" i="16"/>
  <c r="G123" i="16"/>
  <c r="C103" i="94"/>
  <c r="E103" i="94"/>
  <c r="F103" i="94"/>
  <c r="D124" i="16"/>
  <c r="E124" i="16"/>
  <c r="F124" i="16"/>
  <c r="G124" i="16"/>
  <c r="C104" i="94"/>
  <c r="E104" i="94"/>
  <c r="F104" i="94"/>
  <c r="D125" i="16"/>
  <c r="E125" i="16"/>
  <c r="F125" i="16"/>
  <c r="G125" i="16"/>
  <c r="C105" i="94"/>
  <c r="E105" i="94"/>
  <c r="F105" i="94"/>
  <c r="D126" i="16"/>
  <c r="E126" i="16"/>
  <c r="F126" i="16"/>
  <c r="G126" i="16"/>
  <c r="C106" i="94"/>
  <c r="E106" i="94"/>
  <c r="F106" i="94"/>
  <c r="D127" i="16"/>
  <c r="E127" i="16"/>
  <c r="F127" i="16"/>
  <c r="G127" i="16"/>
  <c r="C107" i="94"/>
  <c r="E107" i="94"/>
  <c r="F107" i="94"/>
  <c r="D128" i="16"/>
  <c r="E128" i="16"/>
  <c r="F128" i="16"/>
  <c r="G128" i="16"/>
  <c r="C108" i="94"/>
  <c r="E108" i="94"/>
  <c r="F108" i="94"/>
  <c r="D129" i="16"/>
  <c r="E129" i="16"/>
  <c r="F129" i="16"/>
  <c r="G129" i="16"/>
  <c r="C109" i="94"/>
  <c r="E109" i="94"/>
  <c r="F109" i="94"/>
  <c r="D130" i="16"/>
  <c r="E130" i="16"/>
  <c r="F130" i="16"/>
  <c r="G130" i="16"/>
  <c r="C110" i="94"/>
  <c r="E110" i="94"/>
  <c r="F110" i="94"/>
  <c r="D131" i="16"/>
  <c r="E131" i="16"/>
  <c r="F131" i="16"/>
  <c r="G131" i="16"/>
  <c r="C111" i="94"/>
  <c r="E111" i="94"/>
  <c r="F111" i="94"/>
  <c r="D132" i="16"/>
  <c r="E132" i="16"/>
  <c r="F132" i="16"/>
  <c r="G132" i="16"/>
  <c r="C112" i="94"/>
  <c r="E112" i="94"/>
  <c r="F112" i="94"/>
  <c r="D133" i="16"/>
  <c r="E133" i="16"/>
  <c r="F133" i="16"/>
  <c r="G133" i="16"/>
  <c r="C113" i="94"/>
  <c r="E113" i="94"/>
  <c r="F113" i="94"/>
  <c r="D134" i="16"/>
  <c r="E134" i="16"/>
  <c r="F134" i="16"/>
  <c r="G134" i="16"/>
  <c r="C114" i="94"/>
  <c r="E114" i="94"/>
  <c r="F114" i="94"/>
  <c r="D135" i="16"/>
  <c r="E135" i="16"/>
  <c r="F135" i="16"/>
  <c r="G135" i="16"/>
  <c r="C115" i="94"/>
  <c r="E115" i="94"/>
  <c r="F115" i="94"/>
  <c r="D136" i="16"/>
  <c r="E136" i="16"/>
  <c r="F136" i="16"/>
  <c r="G136" i="16"/>
  <c r="C116" i="94"/>
  <c r="E116" i="94"/>
  <c r="F116" i="94"/>
  <c r="D137" i="16"/>
  <c r="E137" i="16"/>
  <c r="F137" i="16"/>
  <c r="G137" i="16"/>
  <c r="C117" i="94"/>
  <c r="E117" i="94"/>
  <c r="F117" i="94"/>
  <c r="C118" i="94"/>
  <c r="E118" i="94"/>
  <c r="F118" i="94"/>
  <c r="D140" i="16"/>
  <c r="E140" i="16"/>
  <c r="F140" i="16"/>
  <c r="G140" i="16"/>
  <c r="C119" i="94"/>
  <c r="E119" i="94"/>
  <c r="F119" i="94"/>
  <c r="D141" i="16"/>
  <c r="E141" i="16"/>
  <c r="F141" i="16"/>
  <c r="G141" i="16"/>
  <c r="C120" i="94"/>
  <c r="E120" i="94"/>
  <c r="F120" i="94"/>
  <c r="D142" i="16"/>
  <c r="E142" i="16"/>
  <c r="F142" i="16"/>
  <c r="G142" i="16"/>
  <c r="C121" i="94"/>
  <c r="E121" i="94"/>
  <c r="F121" i="94"/>
  <c r="D143" i="16"/>
  <c r="E143" i="16"/>
  <c r="F143" i="16"/>
  <c r="G143" i="16"/>
  <c r="C122" i="94"/>
  <c r="E122" i="94"/>
  <c r="F122" i="94"/>
  <c r="D144" i="16"/>
  <c r="E144" i="16"/>
  <c r="F144" i="16"/>
  <c r="G144" i="16"/>
  <c r="C123" i="94"/>
  <c r="E123" i="94"/>
  <c r="F123" i="94"/>
  <c r="D145" i="16"/>
  <c r="E145" i="16"/>
  <c r="F145" i="16"/>
  <c r="G145" i="16"/>
  <c r="C124" i="94"/>
  <c r="E124" i="94"/>
  <c r="F124" i="94"/>
  <c r="D146" i="16"/>
  <c r="E146" i="16"/>
  <c r="F146" i="16"/>
  <c r="G146" i="16"/>
  <c r="C125" i="94"/>
  <c r="E125" i="94"/>
  <c r="F125" i="94"/>
  <c r="D147" i="16"/>
  <c r="E147" i="16"/>
  <c r="F147" i="16"/>
  <c r="G147" i="16"/>
  <c r="C126" i="94"/>
  <c r="E126" i="94"/>
  <c r="F126" i="94"/>
  <c r="D148" i="16"/>
  <c r="E148" i="16"/>
  <c r="F148" i="16"/>
  <c r="G148" i="16"/>
  <c r="C127" i="94"/>
  <c r="E127" i="94"/>
  <c r="F127" i="94"/>
  <c r="D149" i="16"/>
  <c r="E149" i="16"/>
  <c r="F149" i="16"/>
  <c r="G149" i="16"/>
  <c r="C128" i="94"/>
  <c r="E128" i="94"/>
  <c r="F128" i="94"/>
  <c r="C129" i="94"/>
  <c r="E129" i="94"/>
  <c r="F129" i="94"/>
  <c r="D150" i="16"/>
  <c r="E150" i="16"/>
  <c r="F150" i="16"/>
  <c r="G150" i="16"/>
  <c r="C130" i="94"/>
  <c r="E130" i="94"/>
  <c r="F130" i="94"/>
  <c r="D151" i="16"/>
  <c r="E151" i="16"/>
  <c r="F151" i="16"/>
  <c r="G151" i="16"/>
  <c r="C131" i="94"/>
  <c r="E131" i="94"/>
  <c r="F131" i="94"/>
  <c r="D152" i="16"/>
  <c r="E152" i="16"/>
  <c r="F152" i="16"/>
  <c r="G152" i="16"/>
  <c r="C132" i="94"/>
  <c r="E132" i="94"/>
  <c r="F132" i="94"/>
  <c r="D153" i="16"/>
  <c r="E153" i="16"/>
  <c r="F153" i="16"/>
  <c r="G153" i="16"/>
  <c r="C133" i="94"/>
  <c r="E133" i="94"/>
  <c r="F133" i="94"/>
  <c r="D154" i="16"/>
  <c r="E154" i="16"/>
  <c r="F154" i="16"/>
  <c r="G154" i="16"/>
  <c r="C134" i="94"/>
  <c r="E134" i="94"/>
  <c r="F134" i="94"/>
  <c r="D155" i="16"/>
  <c r="E155" i="16"/>
  <c r="F155" i="16"/>
  <c r="G155" i="16"/>
  <c r="C135" i="94"/>
  <c r="E135" i="94"/>
  <c r="F135" i="94"/>
  <c r="D156" i="16"/>
  <c r="E156" i="16"/>
  <c r="F156" i="16"/>
  <c r="G156" i="16"/>
  <c r="C136" i="94"/>
  <c r="E136" i="94"/>
  <c r="F136" i="94"/>
  <c r="D157" i="16"/>
  <c r="E157" i="16"/>
  <c r="F157" i="16"/>
  <c r="G157" i="16"/>
  <c r="C137" i="94"/>
  <c r="E137" i="94"/>
  <c r="F137" i="94"/>
  <c r="D158" i="16"/>
  <c r="E158" i="16"/>
  <c r="F158" i="16"/>
  <c r="G158" i="16"/>
  <c r="C138" i="94"/>
  <c r="E138" i="94"/>
  <c r="F138" i="94"/>
  <c r="D159" i="16"/>
  <c r="E159" i="16"/>
  <c r="F159" i="16"/>
  <c r="G159" i="16"/>
  <c r="C139" i="94"/>
  <c r="E139" i="94"/>
  <c r="F139" i="94"/>
  <c r="D160" i="16"/>
  <c r="E160" i="16"/>
  <c r="F160" i="16"/>
  <c r="G160" i="16"/>
  <c r="C140" i="94"/>
  <c r="E140" i="94"/>
  <c r="F140" i="94"/>
  <c r="C141" i="94"/>
  <c r="E141" i="94"/>
  <c r="F141" i="94"/>
  <c r="D161" i="16"/>
  <c r="E161" i="16"/>
  <c r="F161" i="16"/>
  <c r="G161" i="16"/>
  <c r="C142" i="94"/>
  <c r="E142" i="94"/>
  <c r="F142" i="94"/>
  <c r="C143" i="94"/>
  <c r="E143" i="94"/>
  <c r="F143" i="94"/>
  <c r="D162" i="16"/>
  <c r="E162" i="16"/>
  <c r="F162" i="16"/>
  <c r="G162" i="16"/>
  <c r="C144" i="94"/>
  <c r="E144" i="94"/>
  <c r="F144" i="94"/>
  <c r="D163" i="16"/>
  <c r="E163" i="16"/>
  <c r="F163" i="16"/>
  <c r="G163" i="16"/>
  <c r="C145" i="94"/>
  <c r="E145" i="94"/>
  <c r="F145" i="94"/>
  <c r="D164" i="16"/>
  <c r="E164" i="16"/>
  <c r="F164" i="16"/>
  <c r="G164" i="16"/>
  <c r="C146" i="94"/>
  <c r="E146" i="94"/>
  <c r="F146" i="94"/>
  <c r="D165" i="16"/>
  <c r="E165" i="16"/>
  <c r="F165" i="16"/>
  <c r="G165" i="16"/>
  <c r="C147" i="94"/>
  <c r="E147" i="94"/>
  <c r="F147" i="94"/>
  <c r="D166" i="16"/>
  <c r="E166" i="16"/>
  <c r="F166" i="16"/>
  <c r="G166" i="16"/>
  <c r="C148" i="94"/>
  <c r="E148" i="94"/>
  <c r="F148" i="94"/>
  <c r="C149" i="94"/>
  <c r="E149" i="94"/>
  <c r="F149" i="94"/>
  <c r="C150" i="94"/>
  <c r="E150" i="94"/>
  <c r="F150" i="94"/>
  <c r="D167" i="16"/>
  <c r="E167" i="16"/>
  <c r="F167" i="16"/>
  <c r="G167" i="16"/>
  <c r="C151" i="94"/>
  <c r="E151" i="94"/>
  <c r="F151" i="94"/>
  <c r="D168" i="16"/>
  <c r="E168" i="16"/>
  <c r="F168" i="16"/>
  <c r="G168" i="16"/>
  <c r="C152" i="94"/>
  <c r="E152" i="94"/>
  <c r="F152" i="94"/>
  <c r="C153" i="94"/>
  <c r="E153" i="94"/>
  <c r="F153" i="94"/>
  <c r="D169" i="16"/>
  <c r="E169" i="16"/>
  <c r="F169" i="16"/>
  <c r="G169" i="16"/>
  <c r="C154" i="94"/>
  <c r="E154" i="94"/>
  <c r="F154" i="94"/>
  <c r="C155" i="94"/>
  <c r="E155" i="94"/>
  <c r="F155" i="94"/>
  <c r="D170" i="16"/>
  <c r="E170" i="16"/>
  <c r="F170" i="16"/>
  <c r="G170" i="16"/>
  <c r="C156" i="94"/>
  <c r="E156" i="94"/>
  <c r="F156" i="94"/>
  <c r="C157" i="94"/>
  <c r="E157" i="94"/>
  <c r="F157" i="94"/>
  <c r="D171" i="16"/>
  <c r="E171" i="16"/>
  <c r="F171" i="16"/>
  <c r="G171" i="16"/>
  <c r="C158" i="94"/>
  <c r="E158" i="94"/>
  <c r="F158" i="94"/>
  <c r="D172" i="16"/>
  <c r="E172" i="16"/>
  <c r="F172" i="16"/>
  <c r="G172" i="16"/>
  <c r="C159" i="94"/>
  <c r="E159" i="94"/>
  <c r="F159" i="94"/>
  <c r="D173" i="16"/>
  <c r="E173" i="16"/>
  <c r="F173" i="16"/>
  <c r="G173" i="16"/>
  <c r="C160" i="94"/>
  <c r="E160" i="94"/>
  <c r="F160" i="94"/>
  <c r="D174" i="16"/>
  <c r="E174" i="16"/>
  <c r="F174" i="16"/>
  <c r="G174" i="16"/>
  <c r="C161" i="94"/>
  <c r="E161" i="94"/>
  <c r="F161" i="94"/>
  <c r="D175" i="16"/>
  <c r="E175" i="16"/>
  <c r="F175" i="16"/>
  <c r="G175" i="16"/>
  <c r="C162" i="94"/>
  <c r="E162" i="94"/>
  <c r="F162" i="94"/>
  <c r="D176" i="16"/>
  <c r="E176" i="16"/>
  <c r="F176" i="16"/>
  <c r="G176" i="16"/>
  <c r="C163" i="94"/>
  <c r="E163" i="94"/>
  <c r="F163" i="94"/>
  <c r="D177" i="16"/>
  <c r="E177" i="16"/>
  <c r="F177" i="16"/>
  <c r="G177" i="16"/>
  <c r="C164" i="94"/>
  <c r="E164" i="94"/>
  <c r="F164" i="94"/>
  <c r="D178" i="16"/>
  <c r="E178" i="16"/>
  <c r="F178" i="16"/>
  <c r="G178" i="16"/>
  <c r="C165" i="94"/>
  <c r="E165" i="94"/>
  <c r="F165" i="94"/>
  <c r="D179" i="16"/>
  <c r="E179" i="16"/>
  <c r="F179" i="16"/>
  <c r="G179" i="16"/>
  <c r="C166" i="94"/>
  <c r="E166" i="94"/>
  <c r="F166" i="94"/>
  <c r="D180" i="16"/>
  <c r="E180" i="16"/>
  <c r="F180" i="16"/>
  <c r="G180" i="16"/>
  <c r="C167" i="94"/>
  <c r="E167" i="94"/>
  <c r="F167" i="94"/>
  <c r="D181" i="16"/>
  <c r="E181" i="16"/>
  <c r="F181" i="16"/>
  <c r="G181" i="16"/>
  <c r="C168" i="94"/>
  <c r="E168" i="94"/>
  <c r="F168" i="94"/>
  <c r="D182" i="16"/>
  <c r="E182" i="16"/>
  <c r="F182" i="16"/>
  <c r="G182" i="16"/>
  <c r="C169" i="94"/>
  <c r="E169" i="94"/>
  <c r="F169" i="94"/>
  <c r="D2" i="16"/>
  <c r="E2" i="16"/>
  <c r="F2" i="16"/>
  <c r="G2" i="16"/>
  <c r="C2" i="94"/>
  <c r="E2" i="94"/>
  <c r="F2" i="94"/>
  <c r="D3" i="94"/>
  <c r="D4" i="94"/>
  <c r="D5" i="94"/>
  <c r="D6" i="94"/>
  <c r="D7" i="94"/>
  <c r="D8" i="94"/>
  <c r="D9" i="94"/>
  <c r="D10" i="94"/>
  <c r="D11" i="94"/>
  <c r="D12" i="94"/>
  <c r="D13" i="94"/>
  <c r="D14" i="94"/>
  <c r="D15" i="94"/>
  <c r="D16" i="94"/>
  <c r="D17" i="94"/>
  <c r="D18" i="94"/>
  <c r="D19" i="94"/>
  <c r="D20" i="94"/>
  <c r="D21" i="94"/>
  <c r="D22" i="94"/>
  <c r="D23" i="94"/>
  <c r="D24" i="94"/>
  <c r="D25" i="94"/>
  <c r="D26" i="94"/>
  <c r="D27" i="94"/>
  <c r="D28" i="94"/>
  <c r="D29" i="94"/>
  <c r="D30" i="94"/>
  <c r="D31" i="94"/>
  <c r="D32" i="94"/>
  <c r="D33" i="94"/>
  <c r="D34" i="94"/>
  <c r="D35" i="94"/>
  <c r="D36" i="94"/>
  <c r="D37" i="94"/>
  <c r="D38" i="94"/>
  <c r="D39" i="94"/>
  <c r="D40" i="94"/>
  <c r="D41" i="94"/>
  <c r="D42" i="94"/>
  <c r="D43" i="94"/>
  <c r="D44" i="94"/>
  <c r="D45" i="94"/>
  <c r="D46" i="94"/>
  <c r="D47" i="94"/>
  <c r="D48" i="94"/>
  <c r="D49" i="94"/>
  <c r="D50" i="94"/>
  <c r="D51" i="94"/>
  <c r="D52" i="94"/>
  <c r="D53" i="94"/>
  <c r="D54" i="94"/>
  <c r="D55" i="94"/>
  <c r="D56" i="94"/>
  <c r="D57" i="94"/>
  <c r="D58" i="94"/>
  <c r="D59" i="94"/>
  <c r="D60" i="94"/>
  <c r="D61" i="94"/>
  <c r="D62" i="94"/>
  <c r="D63" i="94"/>
  <c r="D64" i="94"/>
  <c r="D65" i="94"/>
  <c r="D66" i="94"/>
  <c r="D67" i="94"/>
  <c r="D68" i="94"/>
  <c r="D69" i="94"/>
  <c r="D70" i="94"/>
  <c r="D71" i="94"/>
  <c r="D72" i="94"/>
  <c r="D73" i="94"/>
  <c r="D74" i="94"/>
  <c r="D75" i="94"/>
  <c r="D76" i="94"/>
  <c r="D77" i="94"/>
  <c r="D78" i="94"/>
  <c r="D79" i="94"/>
  <c r="D80" i="94"/>
  <c r="D81" i="94"/>
  <c r="D82" i="94"/>
  <c r="D83" i="94"/>
  <c r="D84" i="94"/>
  <c r="D85" i="94"/>
  <c r="D86" i="94"/>
  <c r="D87" i="94"/>
  <c r="D88" i="94"/>
  <c r="D89" i="94"/>
  <c r="D90" i="94"/>
  <c r="D91" i="94"/>
  <c r="D92" i="94"/>
  <c r="D93" i="94"/>
  <c r="D94" i="94"/>
  <c r="D95" i="94"/>
  <c r="D96" i="94"/>
  <c r="D97" i="94"/>
  <c r="D98" i="94"/>
  <c r="D99" i="94"/>
  <c r="D100" i="94"/>
  <c r="D101" i="94"/>
  <c r="D102" i="94"/>
  <c r="D103" i="94"/>
  <c r="D104" i="94"/>
  <c r="D105" i="94"/>
  <c r="D106" i="94"/>
  <c r="D107" i="94"/>
  <c r="D108" i="94"/>
  <c r="D109" i="94"/>
  <c r="D110" i="94"/>
  <c r="D111" i="94"/>
  <c r="D112" i="94"/>
  <c r="D113" i="94"/>
  <c r="D114" i="94"/>
  <c r="D115" i="94"/>
  <c r="D116" i="94"/>
  <c r="D117" i="94"/>
  <c r="D118" i="94"/>
  <c r="D119" i="94"/>
  <c r="D120" i="94"/>
  <c r="D121" i="94"/>
  <c r="D122" i="94"/>
  <c r="D123" i="94"/>
  <c r="D124" i="94"/>
  <c r="D125" i="94"/>
  <c r="D126" i="94"/>
  <c r="D127" i="94"/>
  <c r="D128" i="94"/>
  <c r="D129" i="94"/>
  <c r="D130" i="94"/>
  <c r="D131" i="94"/>
  <c r="D132" i="94"/>
  <c r="D133" i="94"/>
  <c r="D134" i="94"/>
  <c r="D135" i="94"/>
  <c r="D136" i="94"/>
  <c r="D137" i="94"/>
  <c r="D138" i="94"/>
  <c r="D139" i="94"/>
  <c r="D140" i="94"/>
  <c r="D141" i="94"/>
  <c r="D142" i="94"/>
  <c r="D143" i="94"/>
  <c r="D144" i="94"/>
  <c r="D145" i="94"/>
  <c r="D146" i="94"/>
  <c r="D147" i="94"/>
  <c r="D148" i="94"/>
  <c r="D149" i="94"/>
  <c r="D150" i="94"/>
  <c r="D151" i="94"/>
  <c r="D152" i="94"/>
  <c r="D153" i="94"/>
  <c r="D154" i="94"/>
  <c r="D155" i="94"/>
  <c r="D156" i="94"/>
  <c r="D157" i="94"/>
  <c r="D158" i="94"/>
  <c r="D159" i="94"/>
  <c r="D160" i="94"/>
  <c r="D161" i="94"/>
  <c r="D162" i="94"/>
  <c r="D163" i="94"/>
  <c r="D164" i="94"/>
  <c r="D165" i="94"/>
  <c r="D166" i="94"/>
  <c r="D167" i="94"/>
  <c r="D168" i="94"/>
  <c r="D169" i="94"/>
  <c r="D2" i="94"/>
  <c r="H3" i="93"/>
  <c r="H4" i="93"/>
  <c r="H5" i="93"/>
  <c r="H6" i="93"/>
  <c r="H7" i="93"/>
  <c r="H8" i="93"/>
  <c r="H9" i="93"/>
  <c r="H10" i="93"/>
  <c r="H11" i="93"/>
  <c r="H12" i="93"/>
  <c r="H13" i="93"/>
  <c r="H14" i="93"/>
  <c r="H15" i="93"/>
  <c r="H16" i="93"/>
  <c r="H17" i="93"/>
  <c r="H18" i="93"/>
  <c r="H19" i="93"/>
  <c r="H20" i="93"/>
  <c r="H21" i="93"/>
  <c r="H22" i="93"/>
  <c r="H23" i="93"/>
  <c r="H24" i="93"/>
  <c r="H25" i="93"/>
  <c r="H26" i="93"/>
  <c r="H27" i="93"/>
  <c r="H28" i="93"/>
  <c r="H29" i="93"/>
  <c r="H30" i="93"/>
  <c r="H31" i="93"/>
  <c r="H32" i="93"/>
  <c r="H33" i="93"/>
  <c r="H34" i="93"/>
  <c r="H35" i="93"/>
  <c r="H36" i="93"/>
  <c r="H37" i="93"/>
  <c r="H38" i="93"/>
  <c r="H39" i="93"/>
  <c r="H40" i="93"/>
  <c r="H41" i="93"/>
  <c r="H42" i="93"/>
  <c r="H43" i="93"/>
  <c r="H44" i="93"/>
  <c r="H45" i="93"/>
  <c r="H46" i="93"/>
  <c r="H47" i="93"/>
  <c r="H48" i="93"/>
  <c r="H49" i="93"/>
  <c r="H50" i="93"/>
  <c r="H51" i="93"/>
  <c r="H52" i="93"/>
  <c r="H53" i="93"/>
  <c r="H54" i="93"/>
  <c r="H55" i="93"/>
  <c r="H56" i="93"/>
  <c r="H57" i="93"/>
  <c r="H58" i="93"/>
  <c r="H59" i="93"/>
  <c r="H60" i="93"/>
  <c r="H61" i="93"/>
  <c r="H62" i="93"/>
  <c r="H63" i="93"/>
  <c r="H64" i="93"/>
  <c r="H65" i="93"/>
  <c r="H66" i="93"/>
  <c r="H67" i="93"/>
  <c r="H68" i="93"/>
  <c r="H69" i="93"/>
  <c r="H70" i="93"/>
  <c r="H71" i="93"/>
  <c r="H72" i="93"/>
  <c r="H73" i="93"/>
  <c r="H74" i="93"/>
  <c r="H75" i="93"/>
  <c r="H76" i="93"/>
  <c r="H77" i="93"/>
  <c r="H78" i="93"/>
  <c r="H79" i="93"/>
  <c r="H80" i="93"/>
  <c r="H81" i="93"/>
  <c r="H82" i="93"/>
  <c r="H83" i="93"/>
  <c r="H84" i="93"/>
  <c r="H85" i="93"/>
  <c r="H86" i="93"/>
  <c r="H87" i="93"/>
  <c r="H88" i="93"/>
  <c r="H89" i="93"/>
  <c r="H90" i="93"/>
  <c r="H91" i="93"/>
  <c r="H92" i="93"/>
  <c r="H93" i="93"/>
  <c r="H94" i="93"/>
  <c r="H95" i="93"/>
  <c r="H96" i="93"/>
  <c r="H97" i="93"/>
  <c r="H98" i="93"/>
  <c r="H99" i="93"/>
  <c r="H100" i="93"/>
  <c r="H101" i="93"/>
  <c r="H102" i="93"/>
  <c r="H103" i="93"/>
  <c r="H104" i="93"/>
  <c r="H105" i="93"/>
  <c r="H106" i="93"/>
  <c r="H107" i="93"/>
  <c r="H108" i="93"/>
  <c r="H109" i="93"/>
  <c r="H110" i="93"/>
  <c r="H111" i="93"/>
  <c r="H112" i="93"/>
  <c r="H113" i="93"/>
  <c r="H114" i="93"/>
  <c r="H115" i="93"/>
  <c r="H116" i="93"/>
  <c r="H117" i="93"/>
  <c r="H118" i="93"/>
  <c r="H119" i="93"/>
  <c r="H120" i="93"/>
  <c r="H121" i="93"/>
  <c r="H122" i="93"/>
  <c r="H123" i="93"/>
  <c r="H124" i="93"/>
  <c r="H125" i="93"/>
  <c r="H126" i="93"/>
  <c r="H127" i="93"/>
  <c r="H128" i="93"/>
  <c r="H129" i="93"/>
  <c r="H130" i="93"/>
  <c r="H131" i="93"/>
  <c r="H132" i="93"/>
  <c r="H133" i="93"/>
  <c r="H134" i="93"/>
  <c r="H135" i="93"/>
  <c r="H136" i="93"/>
  <c r="H137" i="93"/>
  <c r="H138" i="93"/>
  <c r="H139" i="93"/>
  <c r="H140" i="93"/>
  <c r="H141" i="93"/>
  <c r="H142" i="93"/>
  <c r="H143" i="93"/>
  <c r="H144" i="93"/>
  <c r="H145" i="93"/>
  <c r="H146" i="93"/>
  <c r="H147" i="93"/>
  <c r="H148" i="93"/>
  <c r="H149" i="93"/>
  <c r="H150" i="93"/>
  <c r="H151" i="93"/>
  <c r="H152" i="93"/>
  <c r="H153" i="93"/>
  <c r="H154" i="93"/>
  <c r="H155" i="93"/>
  <c r="H156" i="93"/>
  <c r="H157" i="93"/>
  <c r="H158" i="93"/>
  <c r="H159" i="93"/>
  <c r="H160" i="93"/>
  <c r="H161" i="93"/>
  <c r="H162" i="93"/>
  <c r="H163" i="93"/>
  <c r="H164" i="93"/>
  <c r="H165" i="93"/>
  <c r="H166" i="93"/>
  <c r="H167" i="93"/>
  <c r="H168" i="93"/>
  <c r="H169" i="93"/>
  <c r="H170" i="93"/>
  <c r="H171" i="93"/>
  <c r="H172" i="93"/>
  <c r="H173" i="93"/>
  <c r="H174" i="93"/>
  <c r="H175" i="93"/>
  <c r="H176" i="93"/>
  <c r="H177" i="93"/>
  <c r="H178" i="93"/>
  <c r="H179" i="93"/>
  <c r="H180" i="93"/>
  <c r="H181" i="93"/>
  <c r="H182" i="93"/>
  <c r="H183" i="93"/>
  <c r="H184" i="93"/>
  <c r="H185" i="93"/>
  <c r="H186" i="93"/>
  <c r="H187" i="93"/>
  <c r="H188" i="93"/>
  <c r="H189" i="93"/>
  <c r="H190" i="93"/>
  <c r="H191" i="93"/>
  <c r="H192" i="93"/>
  <c r="H193" i="93"/>
  <c r="H194" i="93"/>
  <c r="H195" i="93"/>
  <c r="H196" i="93"/>
  <c r="H197" i="93"/>
  <c r="H198" i="93"/>
  <c r="H199" i="93"/>
  <c r="H200" i="93"/>
  <c r="H201" i="93"/>
  <c r="H202" i="93"/>
  <c r="H203" i="93"/>
  <c r="H204" i="93"/>
  <c r="H205" i="93"/>
  <c r="H206" i="93"/>
  <c r="H207" i="93"/>
  <c r="H208" i="93"/>
  <c r="H209" i="93"/>
  <c r="H210" i="93"/>
  <c r="H211" i="93"/>
  <c r="H212" i="93"/>
  <c r="H213" i="93"/>
  <c r="H214" i="93"/>
  <c r="H215" i="93"/>
  <c r="H216" i="93"/>
  <c r="H217" i="93"/>
  <c r="H218" i="93"/>
  <c r="H219" i="93"/>
  <c r="H220" i="93"/>
  <c r="H221" i="93"/>
  <c r="H222" i="93"/>
  <c r="H223" i="93"/>
  <c r="H224" i="93"/>
  <c r="H225" i="93"/>
  <c r="H226" i="93"/>
  <c r="H227" i="93"/>
  <c r="H228" i="93"/>
  <c r="H229" i="93"/>
  <c r="H230" i="93"/>
  <c r="H231" i="93"/>
  <c r="H232" i="93"/>
  <c r="H233" i="93"/>
  <c r="H234" i="93"/>
  <c r="H235" i="93"/>
  <c r="H236" i="93"/>
  <c r="H237" i="93"/>
  <c r="H238" i="93"/>
  <c r="H239" i="93"/>
  <c r="H240" i="93"/>
  <c r="H241" i="93"/>
  <c r="H242" i="93"/>
  <c r="H243" i="93"/>
  <c r="H244" i="93"/>
  <c r="H245" i="93"/>
  <c r="H246" i="93"/>
  <c r="H247" i="93"/>
  <c r="H248" i="93"/>
  <c r="H249" i="93"/>
  <c r="H250" i="93"/>
  <c r="H251" i="93"/>
  <c r="H252" i="93"/>
  <c r="H253" i="93"/>
  <c r="H254" i="93"/>
  <c r="H255" i="93"/>
  <c r="H256" i="93"/>
  <c r="H257" i="93"/>
  <c r="H258" i="93"/>
  <c r="H259" i="93"/>
  <c r="H260" i="93"/>
  <c r="H261" i="93"/>
  <c r="H262" i="93"/>
  <c r="H263" i="93"/>
  <c r="H264" i="93"/>
  <c r="H265" i="93"/>
  <c r="H266" i="93"/>
  <c r="H267" i="93"/>
  <c r="H268" i="93"/>
  <c r="H269" i="93"/>
  <c r="H270" i="93"/>
  <c r="H271" i="93"/>
  <c r="H272" i="93"/>
  <c r="H273" i="93"/>
  <c r="H274" i="93"/>
  <c r="H275" i="93"/>
  <c r="H276" i="93"/>
  <c r="H277" i="93"/>
  <c r="H278" i="93"/>
  <c r="H279" i="93"/>
  <c r="H280" i="93"/>
  <c r="H281" i="93"/>
  <c r="H282" i="93"/>
  <c r="H283" i="93"/>
  <c r="H284" i="93"/>
  <c r="H285" i="93"/>
  <c r="H286" i="93"/>
  <c r="H287" i="93"/>
  <c r="H288" i="93"/>
  <c r="H289" i="93"/>
  <c r="H290" i="93"/>
  <c r="H291" i="93"/>
  <c r="H292" i="93"/>
  <c r="H293" i="93"/>
  <c r="H294" i="93"/>
  <c r="H295" i="93"/>
  <c r="H296" i="93"/>
  <c r="H297" i="93"/>
  <c r="H298" i="93"/>
  <c r="H299" i="93"/>
  <c r="H300" i="93"/>
  <c r="H301" i="93"/>
  <c r="H302" i="93"/>
  <c r="H303" i="93"/>
  <c r="H304" i="93"/>
  <c r="H305" i="93"/>
  <c r="H306" i="93"/>
  <c r="H307" i="93"/>
  <c r="H308" i="93"/>
  <c r="H309" i="93"/>
  <c r="H310" i="93"/>
  <c r="H311" i="93"/>
  <c r="H312" i="93"/>
  <c r="H313" i="93"/>
  <c r="H314" i="93"/>
  <c r="H315" i="93"/>
  <c r="H316" i="93"/>
  <c r="H317" i="93"/>
  <c r="H318" i="93"/>
  <c r="H319" i="93"/>
  <c r="H320" i="93"/>
  <c r="H321" i="93"/>
  <c r="H322" i="93"/>
  <c r="H323" i="93"/>
  <c r="H324" i="93"/>
  <c r="H325" i="93"/>
  <c r="H326" i="93"/>
  <c r="H327" i="93"/>
  <c r="H328" i="93"/>
  <c r="H329" i="93"/>
  <c r="H330" i="93"/>
  <c r="H331" i="93"/>
  <c r="H332" i="93"/>
  <c r="H333" i="93"/>
  <c r="H334" i="93"/>
  <c r="H335" i="93"/>
  <c r="H336" i="93"/>
  <c r="H337" i="93"/>
  <c r="H338" i="93"/>
  <c r="H339" i="93"/>
  <c r="H340" i="93"/>
  <c r="H341" i="93"/>
  <c r="H342" i="93"/>
  <c r="H343" i="93"/>
  <c r="H344" i="93"/>
  <c r="H345" i="93"/>
  <c r="H346" i="93"/>
  <c r="H347" i="93"/>
  <c r="H348" i="93"/>
  <c r="H349" i="93"/>
  <c r="H350" i="93"/>
  <c r="H351" i="93"/>
  <c r="H352" i="93"/>
  <c r="H353" i="93"/>
  <c r="H354" i="93"/>
  <c r="H355" i="93"/>
  <c r="H356" i="93"/>
  <c r="H357" i="93"/>
  <c r="H358" i="93"/>
  <c r="H359" i="93"/>
  <c r="H360" i="93"/>
  <c r="H361" i="93"/>
  <c r="H362" i="93"/>
  <c r="H363" i="93"/>
  <c r="H364" i="93"/>
  <c r="H365" i="93"/>
  <c r="H366" i="93"/>
  <c r="H367" i="93"/>
  <c r="H368" i="93"/>
  <c r="H369" i="93"/>
  <c r="H370" i="93"/>
  <c r="H371" i="93"/>
  <c r="H372" i="93"/>
  <c r="H2" i="93"/>
  <c r="AH413" i="73"/>
  <c r="AG413" i="73"/>
  <c r="AA413" i="73"/>
  <c r="AM413" i="73"/>
  <c r="Z413" i="73"/>
  <c r="AB413" i="73"/>
  <c r="AD413" i="73"/>
  <c r="AE413" i="73"/>
  <c r="AC413" i="73"/>
  <c r="AH90" i="73"/>
  <c r="AG90" i="73"/>
  <c r="AA90" i="73"/>
  <c r="Z90" i="73"/>
  <c r="AH83" i="73"/>
  <c r="AG83" i="73"/>
  <c r="AA83" i="73"/>
  <c r="Z83" i="73"/>
  <c r="AB90" i="73"/>
  <c r="AD90" i="73"/>
  <c r="AE90" i="73"/>
  <c r="AC90" i="73"/>
  <c r="AD83" i="73"/>
  <c r="AE83" i="73"/>
  <c r="AB83" i="73"/>
  <c r="AC83" i="73"/>
  <c r="C67" i="16"/>
  <c r="I67" i="16"/>
  <c r="J67" i="16"/>
  <c r="K67" i="16"/>
  <c r="L67" i="16"/>
  <c r="M67" i="16"/>
  <c r="C127" i="16"/>
  <c r="I127" i="16"/>
  <c r="J127" i="16"/>
  <c r="K127" i="16"/>
  <c r="L127" i="16"/>
  <c r="M127" i="16"/>
  <c r="C176" i="16"/>
  <c r="I176" i="16"/>
  <c r="J176" i="16"/>
  <c r="K176" i="16"/>
  <c r="L176" i="16"/>
  <c r="M176" i="16"/>
  <c r="C165" i="16"/>
  <c r="I165" i="16"/>
  <c r="J165" i="16"/>
  <c r="K165" i="16"/>
  <c r="L165" i="16"/>
  <c r="M165" i="16"/>
  <c r="AH284" i="73"/>
  <c r="AG284" i="73"/>
  <c r="AA284" i="73"/>
  <c r="Z284" i="73"/>
  <c r="X165" i="16"/>
  <c r="X127" i="16"/>
  <c r="X176" i="16"/>
  <c r="X67" i="16"/>
  <c r="AB284" i="73"/>
  <c r="AD284" i="73"/>
  <c r="AE284" i="73"/>
  <c r="AC284" i="73"/>
  <c r="AH283" i="73"/>
  <c r="AG283" i="73"/>
  <c r="A127" i="16"/>
  <c r="O127" i="16"/>
  <c r="P127" i="16"/>
  <c r="Q127" i="16"/>
  <c r="R127" i="16"/>
  <c r="S127" i="16"/>
  <c r="T127" i="16"/>
  <c r="U127" i="16"/>
  <c r="V127" i="16"/>
  <c r="W127" i="16"/>
  <c r="Z283" i="73"/>
  <c r="AA283" i="73"/>
  <c r="N127" i="16"/>
  <c r="Y127" i="16"/>
  <c r="AD283" i="73"/>
  <c r="AE283" i="73"/>
  <c r="AC283" i="73"/>
  <c r="AB283" i="73"/>
  <c r="AG20" i="73"/>
  <c r="AH20" i="73"/>
  <c r="AG19" i="73"/>
  <c r="AH19" i="73"/>
  <c r="AG23" i="73"/>
  <c r="AH23" i="73"/>
  <c r="AG22" i="73"/>
  <c r="AH22" i="73"/>
  <c r="AG31" i="73"/>
  <c r="AH31" i="73"/>
  <c r="AG30" i="73"/>
  <c r="AH30" i="73"/>
  <c r="AG34" i="73"/>
  <c r="AH34" i="73"/>
  <c r="AG33" i="73"/>
  <c r="AH33" i="73"/>
  <c r="AG36" i="73"/>
  <c r="AH36" i="73"/>
  <c r="AG39" i="73"/>
  <c r="AH39" i="73"/>
  <c r="AG38" i="73"/>
  <c r="AH38" i="73"/>
  <c r="AG43" i="73"/>
  <c r="AH43" i="73"/>
  <c r="AG42" i="73"/>
  <c r="AH42" i="73"/>
  <c r="AG46" i="73"/>
  <c r="AH46" i="73"/>
  <c r="AG50" i="73"/>
  <c r="AH50" i="73"/>
  <c r="AG49" i="73"/>
  <c r="AH49" i="73"/>
  <c r="AG52" i="73"/>
  <c r="AH52" i="73"/>
  <c r="AG61" i="73"/>
  <c r="AH61" i="73"/>
  <c r="AG60" i="73"/>
  <c r="AH60" i="73"/>
  <c r="AG63" i="73"/>
  <c r="AH63" i="73"/>
  <c r="AG67" i="73"/>
  <c r="AH67" i="73"/>
  <c r="AG66" i="73"/>
  <c r="AH66" i="73"/>
  <c r="AG71" i="73"/>
  <c r="AH71" i="73"/>
  <c r="AG70" i="73"/>
  <c r="AH70" i="73"/>
  <c r="AG268" i="73"/>
  <c r="AH268" i="73"/>
  <c r="AG271" i="73"/>
  <c r="AH271" i="73"/>
  <c r="AG297" i="73"/>
  <c r="AH297" i="73"/>
  <c r="AG299" i="73"/>
  <c r="AH299" i="73"/>
  <c r="AG306" i="73"/>
  <c r="AH306" i="73"/>
  <c r="AG305" i="73"/>
  <c r="AH305" i="73"/>
  <c r="AG310" i="73"/>
  <c r="AH310" i="73"/>
  <c r="AG312" i="73"/>
  <c r="AH312" i="73"/>
  <c r="AG318" i="73"/>
  <c r="AH318" i="73"/>
  <c r="AG322" i="73"/>
  <c r="AH322" i="73"/>
  <c r="AG327" i="73"/>
  <c r="AH327" i="73"/>
  <c r="AG355" i="73"/>
  <c r="AH355" i="73"/>
  <c r="AG380" i="73"/>
  <c r="AH380" i="73"/>
  <c r="AG399" i="73"/>
  <c r="AH399" i="73"/>
  <c r="AG398" i="73"/>
  <c r="AH398" i="73"/>
  <c r="AG16" i="73"/>
  <c r="AH16" i="73"/>
  <c r="Z15" i="73"/>
  <c r="AA15" i="73"/>
  <c r="Z20" i="73"/>
  <c r="AA20" i="73"/>
  <c r="Z19" i="73"/>
  <c r="AA19" i="73"/>
  <c r="Z23" i="73"/>
  <c r="AA23" i="73"/>
  <c r="Z22" i="73"/>
  <c r="AA22" i="73"/>
  <c r="Z31" i="73"/>
  <c r="AA31" i="73"/>
  <c r="Z30" i="73"/>
  <c r="AA30" i="73"/>
  <c r="Z34" i="73"/>
  <c r="AA34" i="73"/>
  <c r="Z33" i="73"/>
  <c r="AA33" i="73"/>
  <c r="Z36" i="73"/>
  <c r="AA36" i="73"/>
  <c r="Z39" i="73"/>
  <c r="AA39" i="73"/>
  <c r="Z38" i="73"/>
  <c r="AA38" i="73"/>
  <c r="Z43" i="73"/>
  <c r="AA43" i="73"/>
  <c r="Z42" i="73"/>
  <c r="AA42" i="73"/>
  <c r="Z46" i="73"/>
  <c r="AA46" i="73"/>
  <c r="Z50" i="73"/>
  <c r="AA50" i="73"/>
  <c r="Z49" i="73"/>
  <c r="AA49" i="73"/>
  <c r="Z52" i="73"/>
  <c r="AA52" i="73"/>
  <c r="Z61" i="73"/>
  <c r="AA61" i="73"/>
  <c r="Z60" i="73"/>
  <c r="AA60" i="73"/>
  <c r="Z63" i="73"/>
  <c r="AA63" i="73"/>
  <c r="Z67" i="73"/>
  <c r="AA67" i="73"/>
  <c r="Z66" i="73"/>
  <c r="AA66" i="73"/>
  <c r="Z71" i="73"/>
  <c r="AA71" i="73"/>
  <c r="Z70" i="73"/>
  <c r="AA70" i="73"/>
  <c r="Z268" i="73"/>
  <c r="AA268" i="73"/>
  <c r="Z271" i="73"/>
  <c r="AA271" i="73"/>
  <c r="Z297" i="73"/>
  <c r="AA297" i="73"/>
  <c r="Z299" i="73"/>
  <c r="AA299" i="73"/>
  <c r="Z306" i="73"/>
  <c r="AA306" i="73"/>
  <c r="Z305" i="73"/>
  <c r="AA305" i="73"/>
  <c r="Z310" i="73"/>
  <c r="AA310" i="73"/>
  <c r="Z312" i="73"/>
  <c r="AA312" i="73"/>
  <c r="Z318" i="73"/>
  <c r="AA318" i="73"/>
  <c r="Z322" i="73"/>
  <c r="AA322" i="73"/>
  <c r="Z327" i="73"/>
  <c r="AA327" i="73"/>
  <c r="Z355" i="73"/>
  <c r="AA355" i="73"/>
  <c r="Z380" i="73"/>
  <c r="AA380" i="73"/>
  <c r="Z399" i="73"/>
  <c r="AA399" i="73"/>
  <c r="Z398" i="73"/>
  <c r="AA398" i="73"/>
  <c r="Z16" i="73"/>
  <c r="AA16" i="73"/>
  <c r="Z17" i="73"/>
  <c r="AA17" i="73"/>
  <c r="Z18" i="73"/>
  <c r="AA18" i="73"/>
  <c r="Z21" i="73"/>
  <c r="AA21" i="73"/>
  <c r="AD355" i="73"/>
  <c r="AE355" i="73"/>
  <c r="AC310" i="73"/>
  <c r="AB271" i="73"/>
  <c r="AB70" i="73"/>
  <c r="AB66" i="73"/>
  <c r="AD63" i="73"/>
  <c r="AE63" i="73"/>
  <c r="AB61" i="73"/>
  <c r="AC50" i="73"/>
  <c r="AB39" i="73"/>
  <c r="AB23" i="73"/>
  <c r="AD22" i="73"/>
  <c r="AE22" i="73"/>
  <c r="AC21" i="73"/>
  <c r="AC15" i="73"/>
  <c r="AD18" i="73"/>
  <c r="AB327" i="73"/>
  <c r="AD380" i="73"/>
  <c r="AE380" i="73"/>
  <c r="AB305" i="73"/>
  <c r="AB306" i="73"/>
  <c r="AC71" i="73"/>
  <c r="AD50" i="73"/>
  <c r="AE50" i="73"/>
  <c r="AB33" i="73"/>
  <c r="AB30" i="73"/>
  <c r="AB19" i="73"/>
  <c r="AC398" i="73"/>
  <c r="AC52" i="73"/>
  <c r="AB16" i="73"/>
  <c r="AB399" i="73"/>
  <c r="AB322" i="73"/>
  <c r="AC318" i="73"/>
  <c r="AB60" i="73"/>
  <c r="AC43" i="73"/>
  <c r="AD31" i="73"/>
  <c r="AE31" i="73"/>
  <c r="AB18" i="73"/>
  <c r="AC299" i="73"/>
  <c r="AD67" i="73"/>
  <c r="AE67" i="73"/>
  <c r="AB46" i="73"/>
  <c r="AB42" i="73"/>
  <c r="AC34" i="73"/>
  <c r="AD15" i="73"/>
  <c r="AD21" i="73"/>
  <c r="AD310" i="73"/>
  <c r="AE310" i="73"/>
  <c r="AC271" i="73"/>
  <c r="AD17" i="73"/>
  <c r="AD16" i="73"/>
  <c r="AB398" i="73"/>
  <c r="AC380" i="73"/>
  <c r="AC327" i="73"/>
  <c r="AD327" i="73"/>
  <c r="AE327" i="73"/>
  <c r="AB318" i="73"/>
  <c r="AC312" i="73"/>
  <c r="AD305" i="73"/>
  <c r="AE305" i="73"/>
  <c r="AB299" i="73"/>
  <c r="AD268" i="73"/>
  <c r="AE268" i="73"/>
  <c r="AD70" i="73"/>
  <c r="AE70" i="73"/>
  <c r="AB71" i="73"/>
  <c r="AC67" i="73"/>
  <c r="AC60" i="73"/>
  <c r="AD60" i="73"/>
  <c r="AE60" i="73"/>
  <c r="AB52" i="73"/>
  <c r="AC49" i="73"/>
  <c r="AD46" i="73"/>
  <c r="AE46" i="73"/>
  <c r="AB43" i="73"/>
  <c r="AD36" i="73"/>
  <c r="AE36" i="73"/>
  <c r="AD33" i="73"/>
  <c r="AE33" i="73"/>
  <c r="AB34" i="73"/>
  <c r="AC31" i="73"/>
  <c r="AC23" i="73"/>
  <c r="AD23" i="73"/>
  <c r="AE23" i="73"/>
  <c r="AB20" i="73"/>
  <c r="AD39" i="73"/>
  <c r="AE39" i="73"/>
  <c r="AC17" i="73"/>
  <c r="AD398" i="73"/>
  <c r="AE398" i="73"/>
  <c r="AB380" i="73"/>
  <c r="AC322" i="73"/>
  <c r="AB312" i="73"/>
  <c r="AD306" i="73"/>
  <c r="AE306" i="73"/>
  <c r="AD299" i="73"/>
  <c r="AE299" i="73"/>
  <c r="AB297" i="73"/>
  <c r="AC268" i="73"/>
  <c r="AD71" i="73"/>
  <c r="AE71" i="73"/>
  <c r="AB67" i="73"/>
  <c r="AC63" i="73"/>
  <c r="AC61" i="73"/>
  <c r="AB49" i="73"/>
  <c r="AD42" i="73"/>
  <c r="AE42" i="73"/>
  <c r="AD43" i="73"/>
  <c r="AE43" i="73"/>
  <c r="AB38" i="73"/>
  <c r="AC36" i="73"/>
  <c r="AD34" i="73"/>
  <c r="AE34" i="73"/>
  <c r="AB31" i="73"/>
  <c r="AC22" i="73"/>
  <c r="AD19" i="73"/>
  <c r="AE19" i="73"/>
  <c r="AC20" i="73"/>
  <c r="AC355" i="73"/>
  <c r="AB21" i="73"/>
  <c r="AB17" i="73"/>
  <c r="AC16" i="73"/>
  <c r="AC399" i="73"/>
  <c r="AB355" i="73"/>
  <c r="AD318" i="73"/>
  <c r="AE318" i="73"/>
  <c r="AD312" i="73"/>
  <c r="AE312" i="73"/>
  <c r="AB310" i="73"/>
  <c r="AC306" i="73"/>
  <c r="AC297" i="73"/>
  <c r="AD297" i="73"/>
  <c r="AE297" i="73"/>
  <c r="AB268" i="73"/>
  <c r="AC70" i="73"/>
  <c r="AC66" i="73"/>
  <c r="AB63" i="73"/>
  <c r="AD52" i="73"/>
  <c r="AE52" i="73"/>
  <c r="AD49" i="73"/>
  <c r="AE49" i="73"/>
  <c r="AB50" i="73"/>
  <c r="AC42" i="73"/>
  <c r="AC38" i="73"/>
  <c r="AD38" i="73"/>
  <c r="AE38" i="73"/>
  <c r="AB36" i="73"/>
  <c r="AC33" i="73"/>
  <c r="AD30" i="73"/>
  <c r="AE30" i="73"/>
  <c r="AB22" i="73"/>
  <c r="AD20" i="73"/>
  <c r="AE20" i="73"/>
  <c r="AB15" i="73"/>
  <c r="AD399" i="73"/>
  <c r="AE399" i="73"/>
  <c r="AD322" i="73"/>
  <c r="AE322" i="73"/>
  <c r="AD271" i="73"/>
  <c r="AE271" i="73"/>
  <c r="AD66" i="73"/>
  <c r="AE66" i="73"/>
  <c r="AD61" i="73"/>
  <c r="AE61" i="73"/>
  <c r="AC18" i="73"/>
  <c r="AC305" i="73"/>
  <c r="AC46" i="73"/>
  <c r="AC39" i="73"/>
  <c r="AC30" i="73"/>
  <c r="AC19" i="73"/>
  <c r="I112" i="16"/>
  <c r="J112" i="16"/>
  <c r="K112" i="16"/>
  <c r="L112" i="16"/>
  <c r="M112" i="16"/>
  <c r="I110" i="16"/>
  <c r="J110" i="16"/>
  <c r="K110" i="16"/>
  <c r="L110" i="16"/>
  <c r="M110" i="16"/>
  <c r="I109" i="16"/>
  <c r="J109" i="16"/>
  <c r="K109" i="16"/>
  <c r="L109" i="16"/>
  <c r="M109" i="16"/>
  <c r="I108" i="16"/>
  <c r="J108" i="16"/>
  <c r="K108" i="16"/>
  <c r="L108" i="16"/>
  <c r="M108" i="16"/>
  <c r="AG248" i="73"/>
  <c r="A112" i="16"/>
  <c r="AH248" i="73"/>
  <c r="AG246" i="73"/>
  <c r="A110" i="16"/>
  <c r="AH246" i="73"/>
  <c r="AG245" i="73"/>
  <c r="A109" i="16"/>
  <c r="AH245" i="73"/>
  <c r="AG244" i="73"/>
  <c r="A108" i="16"/>
  <c r="AH244" i="73"/>
  <c r="Z247" i="73"/>
  <c r="AA247" i="73"/>
  <c r="P112" i="16"/>
  <c r="Q112" i="16"/>
  <c r="R112" i="16"/>
  <c r="S112" i="16"/>
  <c r="T112" i="16"/>
  <c r="U112" i="16"/>
  <c r="V112" i="16"/>
  <c r="W112" i="16"/>
  <c r="Z248" i="73"/>
  <c r="AA248" i="73"/>
  <c r="O110" i="16"/>
  <c r="P110" i="16"/>
  <c r="Q110" i="16"/>
  <c r="R110" i="16"/>
  <c r="S110" i="16"/>
  <c r="T110" i="16"/>
  <c r="U110" i="16"/>
  <c r="V110" i="16"/>
  <c r="W110" i="16"/>
  <c r="Z246" i="73"/>
  <c r="AA246" i="73"/>
  <c r="P109" i="16"/>
  <c r="Q109" i="16"/>
  <c r="R109" i="16"/>
  <c r="S109" i="16"/>
  <c r="T109" i="16"/>
  <c r="U109" i="16"/>
  <c r="V109" i="16"/>
  <c r="W109" i="16"/>
  <c r="Z245" i="73"/>
  <c r="AA245" i="73"/>
  <c r="O108" i="16"/>
  <c r="P108" i="16"/>
  <c r="Q108" i="16"/>
  <c r="R108" i="16"/>
  <c r="S108" i="16"/>
  <c r="T108" i="16"/>
  <c r="U108" i="16"/>
  <c r="V108" i="16"/>
  <c r="W108" i="16"/>
  <c r="Z244" i="73"/>
  <c r="AA244" i="73"/>
  <c r="Z249" i="73"/>
  <c r="AA249" i="73"/>
  <c r="Z250" i="73"/>
  <c r="AA250" i="73"/>
  <c r="Z251" i="73"/>
  <c r="AA251" i="73"/>
  <c r="Z252" i="73"/>
  <c r="AA252" i="73"/>
  <c r="N108" i="16"/>
  <c r="Y108" i="16"/>
  <c r="AC252" i="73"/>
  <c r="AB252" i="73"/>
  <c r="AB251" i="73"/>
  <c r="AC251" i="73"/>
  <c r="AD251" i="73"/>
  <c r="AB250" i="73"/>
  <c r="AD250" i="73"/>
  <c r="AC250" i="73"/>
  <c r="AB249" i="73"/>
  <c r="AD249" i="73"/>
  <c r="AC249" i="73"/>
  <c r="AB244" i="73"/>
  <c r="AC244" i="73"/>
  <c r="AD244" i="73"/>
  <c r="AE244" i="73"/>
  <c r="AB245" i="73"/>
  <c r="AC245" i="73"/>
  <c r="O109" i="16"/>
  <c r="AD245" i="73"/>
  <c r="AE245" i="73"/>
  <c r="N109" i="16"/>
  <c r="AB246" i="73"/>
  <c r="AC246" i="73"/>
  <c r="N110" i="16"/>
  <c r="Y110" i="16"/>
  <c r="AD246" i="73"/>
  <c r="AE246" i="73"/>
  <c r="AB248" i="73"/>
  <c r="O112" i="16"/>
  <c r="AD248" i="73"/>
  <c r="AE248" i="73"/>
  <c r="N112" i="16"/>
  <c r="AC248" i="73"/>
  <c r="AC247" i="73"/>
  <c r="AB247" i="73"/>
  <c r="AD247" i="73"/>
  <c r="X108" i="16"/>
  <c r="X109" i="16"/>
  <c r="X112" i="16"/>
  <c r="X110" i="16"/>
  <c r="Z3" i="73"/>
  <c r="Z4" i="73"/>
  <c r="Z5" i="73"/>
  <c r="Z6" i="73"/>
  <c r="Z7" i="73"/>
  <c r="Z8" i="73"/>
  <c r="Z9" i="73"/>
  <c r="Z10" i="73"/>
  <c r="Z11" i="73"/>
  <c r="Z12" i="73"/>
  <c r="Z13" i="73"/>
  <c r="Z14" i="73"/>
  <c r="Z24" i="73"/>
  <c r="Z25" i="73"/>
  <c r="Z26" i="73"/>
  <c r="Z27" i="73"/>
  <c r="Z28" i="73"/>
  <c r="Z29" i="73"/>
  <c r="Z32" i="73"/>
  <c r="Z35" i="73"/>
  <c r="Z37" i="73"/>
  <c r="Z40" i="73"/>
  <c r="Z41" i="73"/>
  <c r="Z44" i="73"/>
  <c r="Z45" i="73"/>
  <c r="Z47" i="73"/>
  <c r="Z48" i="73"/>
  <c r="Z51" i="73"/>
  <c r="Z53" i="73"/>
  <c r="Z54" i="73"/>
  <c r="Z55" i="73"/>
  <c r="Z56" i="73"/>
  <c r="Z57" i="73"/>
  <c r="Z58" i="73"/>
  <c r="Z59" i="73"/>
  <c r="Z62" i="73"/>
  <c r="Z64" i="73"/>
  <c r="Z65" i="73"/>
  <c r="Z68" i="73"/>
  <c r="Z69" i="73"/>
  <c r="Z72" i="73"/>
  <c r="Z73" i="73"/>
  <c r="Z74" i="73"/>
  <c r="Z75" i="73"/>
  <c r="Z76" i="73"/>
  <c r="Z77" i="73"/>
  <c r="Z78" i="73"/>
  <c r="Z79" i="73"/>
  <c r="Z80" i="73"/>
  <c r="Z81" i="73"/>
  <c r="Z82" i="73"/>
  <c r="Z84" i="73"/>
  <c r="Z85" i="73"/>
  <c r="Z86" i="73"/>
  <c r="Z87" i="73"/>
  <c r="Z88" i="73"/>
  <c r="Z89" i="73"/>
  <c r="Z91" i="73"/>
  <c r="Z92" i="73"/>
  <c r="Z93" i="73"/>
  <c r="Z94" i="73"/>
  <c r="Z95" i="73"/>
  <c r="Z96" i="73"/>
  <c r="Z97" i="73"/>
  <c r="Z98" i="73"/>
  <c r="Z99" i="73"/>
  <c r="Z100" i="73"/>
  <c r="Z101" i="73"/>
  <c r="Z102" i="73"/>
  <c r="Z103" i="73"/>
  <c r="Z104" i="73"/>
  <c r="Z105" i="73"/>
  <c r="Z106" i="73"/>
  <c r="Z107" i="73"/>
  <c r="Z108" i="73"/>
  <c r="Z109" i="73"/>
  <c r="Z110" i="73"/>
  <c r="Z111" i="73"/>
  <c r="Z112" i="73"/>
  <c r="Z113" i="73"/>
  <c r="Z114" i="73"/>
  <c r="Z115" i="73"/>
  <c r="Z116" i="73"/>
  <c r="Z117" i="73"/>
  <c r="Z118" i="73"/>
  <c r="Z119" i="73"/>
  <c r="Z120" i="73"/>
  <c r="Z121" i="73"/>
  <c r="Z122" i="73"/>
  <c r="Z123" i="73"/>
  <c r="Z124" i="73"/>
  <c r="Z125" i="73"/>
  <c r="Z126" i="73"/>
  <c r="Z127" i="73"/>
  <c r="Z128" i="73"/>
  <c r="Z129" i="73"/>
  <c r="Z130" i="73"/>
  <c r="Z131" i="73"/>
  <c r="Z132" i="73"/>
  <c r="Z133" i="73"/>
  <c r="Z134" i="73"/>
  <c r="Z135" i="73"/>
  <c r="Z136" i="73"/>
  <c r="Z137" i="73"/>
  <c r="Z138" i="73"/>
  <c r="Z139" i="73"/>
  <c r="Z140" i="73"/>
  <c r="Z141" i="73"/>
  <c r="Z142" i="73"/>
  <c r="Z143" i="73"/>
  <c r="Z144" i="73"/>
  <c r="Z145" i="73"/>
  <c r="Z146" i="73"/>
  <c r="Z147" i="73"/>
  <c r="Z148" i="73"/>
  <c r="Z149" i="73"/>
  <c r="Z150" i="73"/>
  <c r="Z151" i="73"/>
  <c r="Z152" i="73"/>
  <c r="Z153" i="73"/>
  <c r="Z154" i="73"/>
  <c r="Z155" i="73"/>
  <c r="Z156" i="73"/>
  <c r="Z157" i="73"/>
  <c r="Z158" i="73"/>
  <c r="Z159" i="73"/>
  <c r="Z160" i="73"/>
  <c r="Z161" i="73"/>
  <c r="Z162" i="73"/>
  <c r="Z163" i="73"/>
  <c r="Z164" i="73"/>
  <c r="Z165" i="73"/>
  <c r="Z166" i="73"/>
  <c r="Z167" i="73"/>
  <c r="Z168" i="73"/>
  <c r="Z169" i="73"/>
  <c r="Z170" i="73"/>
  <c r="Z171" i="73"/>
  <c r="Z172" i="73"/>
  <c r="Z173" i="73"/>
  <c r="Z174" i="73"/>
  <c r="Z175" i="73"/>
  <c r="Z176" i="73"/>
  <c r="Z177" i="73"/>
  <c r="Z178" i="73"/>
  <c r="Z179" i="73"/>
  <c r="Z180" i="73"/>
  <c r="Z181" i="73"/>
  <c r="Z182" i="73"/>
  <c r="Z183" i="73"/>
  <c r="Z184" i="73"/>
  <c r="Z185" i="73"/>
  <c r="Z186" i="73"/>
  <c r="Z187" i="73"/>
  <c r="Z188" i="73"/>
  <c r="Z189" i="73"/>
  <c r="Z190" i="73"/>
  <c r="Z191" i="73"/>
  <c r="Z192" i="73"/>
  <c r="Z193" i="73"/>
  <c r="Z194" i="73"/>
  <c r="Z195" i="73"/>
  <c r="Z196" i="73"/>
  <c r="Z197" i="73"/>
  <c r="Z198" i="73"/>
  <c r="Z199" i="73"/>
  <c r="Z200" i="73"/>
  <c r="Z201" i="73"/>
  <c r="Z202" i="73"/>
  <c r="Z203" i="73"/>
  <c r="Z204" i="73"/>
  <c r="Z205" i="73"/>
  <c r="Z206" i="73"/>
  <c r="Z207" i="73"/>
  <c r="Z208" i="73"/>
  <c r="Z209" i="73"/>
  <c r="Z210" i="73"/>
  <c r="Z211" i="73"/>
  <c r="Z212" i="73"/>
  <c r="Z213" i="73"/>
  <c r="Z214" i="73"/>
  <c r="Z215" i="73"/>
  <c r="Z216" i="73"/>
  <c r="Z217" i="73"/>
  <c r="Z218" i="73"/>
  <c r="Z219" i="73"/>
  <c r="Z220" i="73"/>
  <c r="Z221" i="73"/>
  <c r="Z222" i="73"/>
  <c r="Z223" i="73"/>
  <c r="Z224" i="73"/>
  <c r="Z225" i="73"/>
  <c r="Z226" i="73"/>
  <c r="Z227" i="73"/>
  <c r="Z228" i="73"/>
  <c r="Z229" i="73"/>
  <c r="Z230" i="73"/>
  <c r="Z231" i="73"/>
  <c r="Z232" i="73"/>
  <c r="Z233" i="73"/>
  <c r="Z234" i="73"/>
  <c r="Z235" i="73"/>
  <c r="Z236" i="73"/>
  <c r="Z237" i="73"/>
  <c r="Z238" i="73"/>
  <c r="Z239" i="73"/>
  <c r="Z240" i="73"/>
  <c r="Z241" i="73"/>
  <c r="Z242" i="73"/>
  <c r="Z243" i="73"/>
  <c r="Z253" i="73"/>
  <c r="Z254" i="73"/>
  <c r="Z255" i="73"/>
  <c r="Z256" i="73"/>
  <c r="Z257" i="73"/>
  <c r="Z258" i="73"/>
  <c r="Z259" i="73"/>
  <c r="Z260" i="73"/>
  <c r="Z261" i="73"/>
  <c r="Z262" i="73"/>
  <c r="Z263" i="73"/>
  <c r="Z264" i="73"/>
  <c r="Z265" i="73"/>
  <c r="Z266" i="73"/>
  <c r="Z267" i="73"/>
  <c r="Z269" i="73"/>
  <c r="Z270" i="73"/>
  <c r="Z272" i="73"/>
  <c r="Z273" i="73"/>
  <c r="Z274" i="73"/>
  <c r="Z275" i="73"/>
  <c r="Z276" i="73"/>
  <c r="Z277" i="73"/>
  <c r="Z278" i="73"/>
  <c r="Z279" i="73"/>
  <c r="Z280" i="73"/>
  <c r="Z281" i="73"/>
  <c r="Z282" i="73"/>
  <c r="Z285" i="73"/>
  <c r="Z286" i="73"/>
  <c r="Z287" i="73"/>
  <c r="Z288" i="73"/>
  <c r="Z289" i="73"/>
  <c r="Z290" i="73"/>
  <c r="Z291" i="73"/>
  <c r="Z292" i="73"/>
  <c r="Z293" i="73"/>
  <c r="Z294" i="73"/>
  <c r="Z295" i="73"/>
  <c r="Z296" i="73"/>
  <c r="Z298" i="73"/>
  <c r="Z300" i="73"/>
  <c r="Z301" i="73"/>
  <c r="Z302" i="73"/>
  <c r="Z303" i="73"/>
  <c r="Z304" i="73"/>
  <c r="Z307" i="73"/>
  <c r="Z308" i="73"/>
  <c r="Z309" i="73"/>
  <c r="Z311" i="73"/>
  <c r="Z313" i="73"/>
  <c r="Z314" i="73"/>
  <c r="Z315" i="73"/>
  <c r="Z316" i="73"/>
  <c r="Z317" i="73"/>
  <c r="Z319" i="73"/>
  <c r="Z320" i="73"/>
  <c r="Z321" i="73"/>
  <c r="Z323" i="73"/>
  <c r="Z324" i="73"/>
  <c r="Z325" i="73"/>
  <c r="Z326" i="73"/>
  <c r="Z328" i="73"/>
  <c r="Z329" i="73"/>
  <c r="Z330" i="73"/>
  <c r="Z331" i="73"/>
  <c r="Z332" i="73"/>
  <c r="Z333" i="73"/>
  <c r="Z334" i="73"/>
  <c r="Z335" i="73"/>
  <c r="Z336" i="73"/>
  <c r="Z337" i="73"/>
  <c r="Z338" i="73"/>
  <c r="Z339" i="73"/>
  <c r="Z340" i="73"/>
  <c r="Z341" i="73"/>
  <c r="Z342" i="73"/>
  <c r="Z343" i="73"/>
  <c r="Z344" i="73"/>
  <c r="Z345" i="73"/>
  <c r="Z346" i="73"/>
  <c r="Z347" i="73"/>
  <c r="Z348" i="73"/>
  <c r="Z349" i="73"/>
  <c r="Z350" i="73"/>
  <c r="Z351" i="73"/>
  <c r="Z352" i="73"/>
  <c r="Z353" i="73"/>
  <c r="Z354" i="73"/>
  <c r="Z356" i="73"/>
  <c r="Z357" i="73"/>
  <c r="Z358" i="73"/>
  <c r="Z359" i="73"/>
  <c r="Z360" i="73"/>
  <c r="Z361" i="73"/>
  <c r="Z362" i="73"/>
  <c r="Z363" i="73"/>
  <c r="Z364" i="73"/>
  <c r="Z365" i="73"/>
  <c r="Z366" i="73"/>
  <c r="Z367" i="73"/>
  <c r="Z368" i="73"/>
  <c r="Z369" i="73"/>
  <c r="Z370" i="73"/>
  <c r="Z371" i="73"/>
  <c r="Z372" i="73"/>
  <c r="Z373" i="73"/>
  <c r="Z374" i="73"/>
  <c r="Z375" i="73"/>
  <c r="Z376" i="73"/>
  <c r="Z377" i="73"/>
  <c r="Z378" i="73"/>
  <c r="Z379" i="73"/>
  <c r="Z381" i="73"/>
  <c r="Z382" i="73"/>
  <c r="Z383" i="73"/>
  <c r="Z384" i="73"/>
  <c r="Z385" i="73"/>
  <c r="Z386" i="73"/>
  <c r="Z387" i="73"/>
  <c r="Z388" i="73"/>
  <c r="Z389" i="73"/>
  <c r="Z390" i="73"/>
  <c r="Z391" i="73"/>
  <c r="Z392" i="73"/>
  <c r="Z393" i="73"/>
  <c r="Z394" i="73"/>
  <c r="Z395" i="73"/>
  <c r="Z396" i="73"/>
  <c r="Z397" i="73"/>
  <c r="Z400" i="73"/>
  <c r="Z401" i="73"/>
  <c r="Z402" i="73"/>
  <c r="Z403" i="73"/>
  <c r="Z404" i="73"/>
  <c r="Z405" i="73"/>
  <c r="Z406" i="73"/>
  <c r="Z407" i="73"/>
  <c r="Z408" i="73"/>
  <c r="Z409" i="73"/>
  <c r="Z410" i="73"/>
  <c r="Z411" i="73"/>
  <c r="Z412" i="73"/>
  <c r="Z414" i="73"/>
  <c r="Z415" i="73"/>
  <c r="Z416" i="73"/>
  <c r="Z417" i="73"/>
  <c r="Z418" i="73"/>
  <c r="Z2" i="73"/>
  <c r="Y109" i="16"/>
  <c r="Y112" i="16"/>
  <c r="I107" i="16"/>
  <c r="J107" i="16"/>
  <c r="K107" i="16"/>
  <c r="L107" i="16"/>
  <c r="M107" i="16"/>
  <c r="D111" i="16"/>
  <c r="E111" i="16"/>
  <c r="F111" i="16"/>
  <c r="G111" i="16"/>
  <c r="I111" i="16"/>
  <c r="J111" i="16"/>
  <c r="K111" i="16"/>
  <c r="L111" i="16"/>
  <c r="M111" i="16"/>
  <c r="C107" i="16"/>
  <c r="C111" i="16"/>
  <c r="AA243" i="73"/>
  <c r="AG243" i="73"/>
  <c r="A107" i="16"/>
  <c r="AH243" i="73"/>
  <c r="AG247" i="73"/>
  <c r="A111" i="16"/>
  <c r="AH247" i="73"/>
  <c r="O107" i="16"/>
  <c r="P107" i="16"/>
  <c r="Q107" i="16"/>
  <c r="R107" i="16"/>
  <c r="S107" i="16"/>
  <c r="T107" i="16"/>
  <c r="U107" i="16"/>
  <c r="V107" i="16"/>
  <c r="W107" i="16"/>
  <c r="O111" i="16"/>
  <c r="P111" i="16"/>
  <c r="Q111" i="16"/>
  <c r="R111" i="16"/>
  <c r="S111" i="16"/>
  <c r="T111" i="16"/>
  <c r="U111" i="16"/>
  <c r="V111" i="16"/>
  <c r="W111" i="16"/>
  <c r="AB243" i="73"/>
  <c r="N111" i="16"/>
  <c r="Y111" i="16"/>
  <c r="AE247" i="73"/>
  <c r="N107" i="16"/>
  <c r="Y107" i="16"/>
  <c r="AD243" i="73"/>
  <c r="AE243" i="73"/>
  <c r="AC243" i="73"/>
  <c r="X107" i="16"/>
  <c r="X111" i="16"/>
  <c r="H8" i="92"/>
  <c r="F40" i="27"/>
  <c r="G40" i="27"/>
  <c r="H40" i="27"/>
  <c r="I40" i="27"/>
  <c r="J40" i="27"/>
  <c r="F426" i="73"/>
  <c r="C3" i="92"/>
  <c r="G426" i="73"/>
  <c r="D3" i="92"/>
  <c r="H426" i="73"/>
  <c r="E3" i="92"/>
  <c r="I426" i="73"/>
  <c r="F3" i="92"/>
  <c r="E426" i="73"/>
  <c r="B3" i="92"/>
  <c r="B40" i="27"/>
  <c r="C40" i="27"/>
  <c r="D40" i="27"/>
  <c r="E433" i="73"/>
  <c r="F433" i="73"/>
  <c r="G433" i="73"/>
  <c r="H433" i="73"/>
  <c r="I433" i="73"/>
  <c r="J433" i="73"/>
  <c r="K433" i="73"/>
  <c r="L433" i="73"/>
  <c r="M433" i="73"/>
  <c r="N433" i="73"/>
  <c r="E40" i="27"/>
  <c r="N7" i="16"/>
  <c r="D204" i="87"/>
  <c r="N10" i="16"/>
  <c r="D171" i="87"/>
  <c r="N13" i="16"/>
  <c r="D174" i="87"/>
  <c r="N15" i="16"/>
  <c r="D176" i="87"/>
  <c r="N18" i="16"/>
  <c r="D179" i="87"/>
  <c r="N29" i="16"/>
  <c r="D191" i="87"/>
  <c r="N39" i="16"/>
  <c r="D80" i="87"/>
  <c r="D81" i="87"/>
  <c r="N42" i="16"/>
  <c r="D241" i="87"/>
  <c r="N46" i="16"/>
  <c r="D259" i="87"/>
  <c r="N47" i="16"/>
  <c r="D225" i="87"/>
  <c r="D302" i="87"/>
  <c r="N54" i="16"/>
  <c r="D10" i="87"/>
  <c r="N68" i="16"/>
  <c r="D65" i="87"/>
  <c r="N74" i="16"/>
  <c r="D25" i="87"/>
  <c r="N78" i="16"/>
  <c r="D68" i="87"/>
  <c r="N80" i="16"/>
  <c r="D30" i="87"/>
  <c r="N89" i="16"/>
  <c r="D38" i="87"/>
  <c r="N92" i="16"/>
  <c r="D41" i="87"/>
  <c r="N95" i="16"/>
  <c r="D44" i="87"/>
  <c r="N99" i="16"/>
  <c r="D48" i="87"/>
  <c r="N106" i="16"/>
  <c r="D56" i="87"/>
  <c r="N121" i="16"/>
  <c r="D216" i="87"/>
  <c r="D296" i="87"/>
  <c r="N126" i="16"/>
  <c r="D150" i="87"/>
  <c r="N136" i="16"/>
  <c r="D159" i="87"/>
  <c r="N143" i="16"/>
  <c r="D88" i="87"/>
  <c r="N147" i="16"/>
  <c r="D92" i="87"/>
  <c r="N152" i="16"/>
  <c r="D98" i="87"/>
  <c r="N154" i="16"/>
  <c r="D100" i="87"/>
  <c r="N158" i="16"/>
  <c r="D104" i="87"/>
  <c r="N160" i="16"/>
  <c r="D106" i="87"/>
  <c r="N175" i="16"/>
  <c r="D136" i="87"/>
  <c r="N178" i="16"/>
  <c r="D138" i="87"/>
  <c r="O45" i="16"/>
  <c r="E258" i="87"/>
  <c r="O4" i="16"/>
  <c r="E198" i="87"/>
  <c r="O7" i="16"/>
  <c r="E204" i="87"/>
  <c r="O9" i="16"/>
  <c r="E170" i="87"/>
  <c r="O11" i="16"/>
  <c r="E172" i="87"/>
  <c r="O13" i="16"/>
  <c r="E174" i="87"/>
  <c r="O14" i="16"/>
  <c r="E175" i="87"/>
  <c r="O15" i="16"/>
  <c r="E176" i="87"/>
  <c r="O16" i="16"/>
  <c r="E177" i="87"/>
  <c r="O17" i="16"/>
  <c r="E178" i="87"/>
  <c r="O20" i="16"/>
  <c r="E182" i="87"/>
  <c r="O21" i="16"/>
  <c r="E183" i="87"/>
  <c r="O22" i="16"/>
  <c r="E184" i="87"/>
  <c r="O24" i="16"/>
  <c r="E186" i="87"/>
  <c r="O25" i="16"/>
  <c r="E187" i="87"/>
  <c r="O26" i="16"/>
  <c r="E188" i="87"/>
  <c r="O27" i="16"/>
  <c r="E189" i="87"/>
  <c r="O30" i="16"/>
  <c r="E192" i="87"/>
  <c r="O31" i="16"/>
  <c r="E193" i="87"/>
  <c r="O34" i="16"/>
  <c r="E223" i="87"/>
  <c r="E300" i="87"/>
  <c r="O37" i="16"/>
  <c r="E77" i="87"/>
  <c r="E286" i="87"/>
  <c r="O40" i="16"/>
  <c r="E239" i="87"/>
  <c r="O41" i="16"/>
  <c r="E240" i="87"/>
  <c r="O44" i="16"/>
  <c r="E257" i="87"/>
  <c r="O51" i="16"/>
  <c r="E7" i="87"/>
  <c r="O54" i="16"/>
  <c r="E10" i="87"/>
  <c r="O56" i="16"/>
  <c r="E11" i="87"/>
  <c r="O58" i="16"/>
  <c r="E14" i="87"/>
  <c r="O59" i="16"/>
  <c r="E15" i="87"/>
  <c r="O61" i="16"/>
  <c r="E17" i="87"/>
  <c r="O63" i="16"/>
  <c r="E63" i="87"/>
  <c r="O66" i="16"/>
  <c r="E20" i="87"/>
  <c r="O67" i="16"/>
  <c r="O70" i="16"/>
  <c r="E23" i="87"/>
  <c r="O73" i="16"/>
  <c r="E67" i="87"/>
  <c r="O75" i="16"/>
  <c r="E26" i="87"/>
  <c r="O83" i="16"/>
  <c r="E69" i="87"/>
  <c r="O85" i="16"/>
  <c r="E35" i="87"/>
  <c r="O86" i="16"/>
  <c r="E71" i="87"/>
  <c r="O93" i="16"/>
  <c r="E42" i="87"/>
  <c r="O97" i="16"/>
  <c r="E46" i="87"/>
  <c r="O101" i="16"/>
  <c r="O115" i="16"/>
  <c r="E211" i="87"/>
  <c r="O117" i="16"/>
  <c r="E213" i="87"/>
  <c r="O123" i="16"/>
  <c r="E146" i="87"/>
  <c r="O128" i="16"/>
  <c r="O130" i="16"/>
  <c r="E152" i="87"/>
  <c r="O133" i="16"/>
  <c r="E156" i="87"/>
  <c r="O137" i="16"/>
  <c r="E160" i="87"/>
  <c r="O141" i="16"/>
  <c r="E165" i="87"/>
  <c r="O144" i="16"/>
  <c r="E89" i="87"/>
  <c r="O155" i="16"/>
  <c r="E101" i="87"/>
  <c r="O159" i="16"/>
  <c r="E105" i="87"/>
  <c r="O163" i="16"/>
  <c r="E111" i="87"/>
  <c r="O165" i="16"/>
  <c r="E116" i="87"/>
  <c r="O176" i="16"/>
  <c r="O179" i="16"/>
  <c r="E139" i="87"/>
  <c r="O181" i="16"/>
  <c r="P45" i="16"/>
  <c r="F258" i="87"/>
  <c r="P2" i="16"/>
  <c r="F75" i="87"/>
  <c r="F285" i="87"/>
  <c r="P4" i="16"/>
  <c r="F198" i="87"/>
  <c r="P5" i="16"/>
  <c r="F199" i="87"/>
  <c r="P6" i="16"/>
  <c r="F203" i="87"/>
  <c r="P8" i="16"/>
  <c r="F205" i="87"/>
  <c r="P9" i="16"/>
  <c r="F170" i="87"/>
  <c r="P13" i="16"/>
  <c r="F174" i="87"/>
  <c r="P14" i="16"/>
  <c r="F175" i="87"/>
  <c r="P17" i="16"/>
  <c r="F178" i="87"/>
  <c r="P18" i="16"/>
  <c r="F179" i="87"/>
  <c r="P20" i="16"/>
  <c r="F182" i="87"/>
  <c r="P23" i="16"/>
  <c r="F185" i="87"/>
  <c r="P27" i="16"/>
  <c r="F189" i="87"/>
  <c r="P28" i="16"/>
  <c r="F190" i="87"/>
  <c r="P32" i="16"/>
  <c r="F194" i="87"/>
  <c r="P35" i="16"/>
  <c r="F250" i="87"/>
  <c r="P36" i="16"/>
  <c r="F251" i="87"/>
  <c r="P38" i="16"/>
  <c r="F224" i="87"/>
  <c r="F301" i="87"/>
  <c r="P48" i="16"/>
  <c r="F245" i="87"/>
  <c r="P51" i="16"/>
  <c r="F7" i="87"/>
  <c r="P52" i="16"/>
  <c r="F8" i="87"/>
  <c r="P55" i="16"/>
  <c r="F61" i="87"/>
  <c r="P57" i="16"/>
  <c r="F12" i="87"/>
  <c r="P60" i="16"/>
  <c r="F16" i="87"/>
  <c r="P65" i="16"/>
  <c r="F19" i="87"/>
  <c r="P67" i="16"/>
  <c r="P70" i="16"/>
  <c r="F23" i="87"/>
  <c r="F62" i="87"/>
  <c r="P73" i="16"/>
  <c r="F67" i="87"/>
  <c r="P76" i="16"/>
  <c r="F27" i="87"/>
  <c r="P77" i="16"/>
  <c r="F28" i="87"/>
  <c r="P91" i="16"/>
  <c r="F40" i="87"/>
  <c r="P94" i="16"/>
  <c r="F43" i="87"/>
  <c r="R432" i="73"/>
  <c r="P97" i="16"/>
  <c r="F46" i="87"/>
  <c r="P98" i="16"/>
  <c r="F47" i="87"/>
  <c r="P102" i="16"/>
  <c r="F51" i="87"/>
  <c r="P105" i="16"/>
  <c r="F55" i="87"/>
  <c r="P120" i="16"/>
  <c r="F264" i="87"/>
  <c r="P122" i="16"/>
  <c r="F145" i="87"/>
  <c r="P132" i="16"/>
  <c r="F154" i="87"/>
  <c r="P135" i="16"/>
  <c r="F158" i="87"/>
  <c r="P139" i="16"/>
  <c r="F163" i="87"/>
  <c r="P146" i="16"/>
  <c r="F91" i="87"/>
  <c r="P151" i="16"/>
  <c r="F97" i="87"/>
  <c r="P156" i="16"/>
  <c r="F102" i="87"/>
  <c r="P162" i="16"/>
  <c r="F110" i="87"/>
  <c r="P164" i="16"/>
  <c r="F115" i="87"/>
  <c r="P165" i="16"/>
  <c r="P167" i="16"/>
  <c r="F120" i="87"/>
  <c r="P169" i="16"/>
  <c r="F123" i="87"/>
  <c r="P172" i="16"/>
  <c r="F132" i="87"/>
  <c r="P174" i="16"/>
  <c r="F135" i="87"/>
  <c r="P176" i="16"/>
  <c r="P177" i="16"/>
  <c r="F137" i="87"/>
  <c r="P181" i="16"/>
  <c r="F141" i="87"/>
  <c r="Q5" i="16"/>
  <c r="G199" i="87"/>
  <c r="Q6" i="16"/>
  <c r="G203" i="87"/>
  <c r="Q7" i="16"/>
  <c r="G204" i="87"/>
  <c r="Q13" i="16"/>
  <c r="G174" i="87"/>
  <c r="Q14" i="16"/>
  <c r="G175" i="87"/>
  <c r="Q15" i="16"/>
  <c r="G176" i="87"/>
  <c r="Q16" i="16"/>
  <c r="G177" i="87"/>
  <c r="Q19" i="16"/>
  <c r="G180" i="87"/>
  <c r="Q21" i="16"/>
  <c r="G183" i="87"/>
  <c r="Q24" i="16"/>
  <c r="G186" i="87"/>
  <c r="Q26" i="16"/>
  <c r="G188" i="87"/>
  <c r="Q29" i="16"/>
  <c r="G191" i="87"/>
  <c r="Q30" i="16"/>
  <c r="G192" i="87"/>
  <c r="Q34" i="16"/>
  <c r="G223" i="87"/>
  <c r="G300" i="87"/>
  <c r="G252" i="87"/>
  <c r="Q39" i="16"/>
  <c r="G80" i="87"/>
  <c r="G81" i="87"/>
  <c r="G287" i="87"/>
  <c r="Q40" i="16"/>
  <c r="G239" i="87"/>
  <c r="Q46" i="16"/>
  <c r="G259" i="87"/>
  <c r="Q47" i="16"/>
  <c r="G225" i="87"/>
  <c r="G302" i="87"/>
  <c r="Q49" i="16"/>
  <c r="G246" i="87"/>
  <c r="Q51" i="16"/>
  <c r="G7" i="87"/>
  <c r="Q58" i="16"/>
  <c r="G14" i="87"/>
  <c r="Q59" i="16"/>
  <c r="G15" i="87"/>
  <c r="Q60" i="16"/>
  <c r="G16" i="87"/>
  <c r="Q61" i="16"/>
  <c r="G17" i="87"/>
  <c r="Q63" i="16"/>
  <c r="G63" i="87"/>
  <c r="Q66" i="16"/>
  <c r="G20" i="87"/>
  <c r="Q67" i="16"/>
  <c r="Q69" i="16"/>
  <c r="G22" i="87"/>
  <c r="Q73" i="16"/>
  <c r="G67" i="87"/>
  <c r="Q75" i="16"/>
  <c r="G26" i="87"/>
  <c r="Q77" i="16"/>
  <c r="G28" i="87"/>
  <c r="Q81" i="16"/>
  <c r="G31" i="87"/>
  <c r="Q83" i="16"/>
  <c r="G69" i="87"/>
  <c r="Q86" i="16"/>
  <c r="G71" i="87"/>
  <c r="Q88" i="16"/>
  <c r="G37" i="87"/>
  <c r="Q93" i="16"/>
  <c r="G42" i="87"/>
  <c r="Q100" i="16"/>
  <c r="G49" i="87"/>
  <c r="Q103" i="16"/>
  <c r="G53" i="87"/>
  <c r="Q117" i="16"/>
  <c r="G213" i="87"/>
  <c r="Q123" i="16"/>
  <c r="G146" i="87"/>
  <c r="Q128" i="16"/>
  <c r="Q130" i="16"/>
  <c r="G152" i="87"/>
  <c r="Q133" i="16"/>
  <c r="G156" i="87"/>
  <c r="Q137" i="16"/>
  <c r="G160" i="87"/>
  <c r="Q141" i="16"/>
  <c r="G165" i="87"/>
  <c r="Q144" i="16"/>
  <c r="G89" i="87"/>
  <c r="Q153" i="16"/>
  <c r="G99" i="87"/>
  <c r="Q154" i="16"/>
  <c r="G100" i="87"/>
  <c r="Q155" i="16"/>
  <c r="G101" i="87"/>
  <c r="Q159" i="16"/>
  <c r="G105" i="87"/>
  <c r="Q163" i="16"/>
  <c r="G111" i="87"/>
  <c r="G114" i="87"/>
  <c r="Q164" i="16"/>
  <c r="G115" i="87"/>
  <c r="Q165" i="16"/>
  <c r="G116" i="87"/>
  <c r="Q168" i="16"/>
  <c r="G121" i="87"/>
  <c r="Q176" i="16"/>
  <c r="Q178" i="16"/>
  <c r="G138" i="87"/>
  <c r="Q179" i="16"/>
  <c r="G139" i="87"/>
  <c r="R2" i="16"/>
  <c r="H75" i="87"/>
  <c r="H285" i="87"/>
  <c r="R4" i="16"/>
  <c r="H198" i="87"/>
  <c r="R8" i="16"/>
  <c r="H205" i="87"/>
  <c r="R9" i="16"/>
  <c r="H170" i="87"/>
  <c r="R10" i="16"/>
  <c r="H171" i="87"/>
  <c r="R14" i="16"/>
  <c r="H175" i="87"/>
  <c r="R16" i="16"/>
  <c r="H177" i="87"/>
  <c r="R17" i="16"/>
  <c r="H178" i="87"/>
  <c r="H181" i="87"/>
  <c r="R20" i="16"/>
  <c r="H182" i="87"/>
  <c r="R22" i="16"/>
  <c r="H184" i="87"/>
  <c r="R24" i="16"/>
  <c r="H186" i="87"/>
  <c r="R25" i="16"/>
  <c r="H187" i="87"/>
  <c r="R26" i="16"/>
  <c r="H188" i="87"/>
  <c r="R27" i="16"/>
  <c r="H189" i="87"/>
  <c r="R30" i="16"/>
  <c r="H192" i="87"/>
  <c r="R31" i="16"/>
  <c r="H193" i="87"/>
  <c r="R35" i="16"/>
  <c r="H250" i="87"/>
  <c r="R37" i="16"/>
  <c r="H77" i="87"/>
  <c r="H286" i="87"/>
  <c r="R41" i="16"/>
  <c r="H240" i="87"/>
  <c r="R47" i="16"/>
  <c r="H225" i="87"/>
  <c r="H302" i="87"/>
  <c r="R51" i="16"/>
  <c r="H7" i="87"/>
  <c r="R53" i="16"/>
  <c r="H9" i="87"/>
  <c r="R61" i="16"/>
  <c r="H17" i="87"/>
  <c r="R64" i="16"/>
  <c r="H64" i="87"/>
  <c r="R67" i="16"/>
  <c r="R72" i="16"/>
  <c r="H66" i="87"/>
  <c r="R76" i="16"/>
  <c r="H27" i="87"/>
  <c r="R79" i="16"/>
  <c r="H29" i="87"/>
  <c r="R82" i="16"/>
  <c r="H32" i="87"/>
  <c r="R83" i="16"/>
  <c r="H69" i="87"/>
  <c r="R84" i="16"/>
  <c r="H70" i="87"/>
  <c r="R85" i="16"/>
  <c r="H35" i="87"/>
  <c r="R87" i="16"/>
  <c r="H36" i="87"/>
  <c r="R90" i="16"/>
  <c r="H39" i="87"/>
  <c r="T432" i="73"/>
  <c r="R97" i="16"/>
  <c r="H46" i="87"/>
  <c r="R101" i="16"/>
  <c r="H50" i="87"/>
  <c r="R104" i="16"/>
  <c r="H54" i="87"/>
  <c r="R114" i="16"/>
  <c r="H210" i="87"/>
  <c r="R118" i="16"/>
  <c r="H232" i="87"/>
  <c r="H234" i="87"/>
  <c r="R119" i="16"/>
  <c r="H263" i="87"/>
  <c r="R124" i="16"/>
  <c r="H147" i="87"/>
  <c r="R125" i="16"/>
  <c r="H149" i="87"/>
  <c r="R134" i="16"/>
  <c r="H157" i="87"/>
  <c r="R138" i="16"/>
  <c r="H162" i="87"/>
  <c r="R142" i="16"/>
  <c r="H166" i="87"/>
  <c r="R145" i="16"/>
  <c r="H90" i="87"/>
  <c r="R148" i="16"/>
  <c r="H93" i="87"/>
  <c r="R150" i="16"/>
  <c r="H96" i="87"/>
  <c r="R156" i="16"/>
  <c r="H102" i="87"/>
  <c r="R161" i="16"/>
  <c r="H108" i="87"/>
  <c r="R165" i="16"/>
  <c r="R170" i="16"/>
  <c r="H125" i="87"/>
  <c r="R171" i="16"/>
  <c r="H131" i="87"/>
  <c r="R173" i="16"/>
  <c r="H134" i="87"/>
  <c r="R176" i="16"/>
  <c r="R179" i="16"/>
  <c r="H139" i="87"/>
  <c r="R180" i="16"/>
  <c r="H140" i="87"/>
  <c r="K40" i="27"/>
  <c r="S45" i="16"/>
  <c r="I258" i="87"/>
  <c r="S2" i="16"/>
  <c r="I75" i="87"/>
  <c r="I285" i="87"/>
  <c r="S4" i="16"/>
  <c r="I198" i="87"/>
  <c r="S8" i="16"/>
  <c r="I205" i="87"/>
  <c r="S9" i="16"/>
  <c r="I170" i="87"/>
  <c r="S10" i="16"/>
  <c r="I171" i="87"/>
  <c r="S14" i="16"/>
  <c r="I175" i="87"/>
  <c r="S16" i="16"/>
  <c r="I177" i="87"/>
  <c r="S17" i="16"/>
  <c r="I178" i="87"/>
  <c r="I181" i="87"/>
  <c r="S20" i="16"/>
  <c r="I182" i="87"/>
  <c r="S22" i="16"/>
  <c r="I184" i="87"/>
  <c r="S25" i="16"/>
  <c r="I187" i="87"/>
  <c r="S26" i="16"/>
  <c r="I188" i="87"/>
  <c r="S27" i="16"/>
  <c r="I189" i="87"/>
  <c r="S30" i="16"/>
  <c r="I192" i="87"/>
  <c r="S31" i="16"/>
  <c r="I193" i="87"/>
  <c r="S35" i="16"/>
  <c r="I250" i="87"/>
  <c r="S37" i="16"/>
  <c r="I77" i="87"/>
  <c r="I286" i="87"/>
  <c r="S40" i="16"/>
  <c r="I239" i="87"/>
  <c r="S41" i="16"/>
  <c r="I240" i="87"/>
  <c r="S44" i="16"/>
  <c r="I257" i="87"/>
  <c r="S52" i="16"/>
  <c r="I8" i="87"/>
  <c r="S53" i="16"/>
  <c r="I9" i="87"/>
  <c r="S64" i="16"/>
  <c r="I64" i="87"/>
  <c r="S67" i="16"/>
  <c r="S71" i="16"/>
  <c r="I24" i="87"/>
  <c r="S72" i="16"/>
  <c r="I66" i="87"/>
  <c r="S76" i="16"/>
  <c r="I27" i="87"/>
  <c r="S82" i="16"/>
  <c r="I32" i="87"/>
  <c r="I33" i="87"/>
  <c r="S84" i="16"/>
  <c r="I70" i="87"/>
  <c r="S85" i="16"/>
  <c r="I35" i="87"/>
  <c r="S87" i="16"/>
  <c r="I36" i="87"/>
  <c r="S90" i="16"/>
  <c r="I39" i="87"/>
  <c r="S91" i="16"/>
  <c r="I40" i="87"/>
  <c r="U432" i="73"/>
  <c r="S97" i="16"/>
  <c r="I46" i="87"/>
  <c r="S101" i="16"/>
  <c r="I50" i="87"/>
  <c r="S104" i="16"/>
  <c r="I54" i="87"/>
  <c r="S114" i="16"/>
  <c r="I210" i="87"/>
  <c r="S118" i="16"/>
  <c r="I232" i="87"/>
  <c r="I234" i="87"/>
  <c r="S119" i="16"/>
  <c r="I263" i="87"/>
  <c r="S124" i="16"/>
  <c r="I147" i="87"/>
  <c r="S125" i="16"/>
  <c r="I149" i="87"/>
  <c r="S131" i="16"/>
  <c r="I153" i="87"/>
  <c r="S134" i="16"/>
  <c r="I157" i="87"/>
  <c r="S138" i="16"/>
  <c r="I162" i="87"/>
  <c r="S142" i="16"/>
  <c r="I166" i="87"/>
  <c r="S145" i="16"/>
  <c r="I90" i="87"/>
  <c r="S148" i="16"/>
  <c r="I93" i="87"/>
  <c r="S150" i="16"/>
  <c r="I96" i="87"/>
  <c r="S156" i="16"/>
  <c r="I102" i="87"/>
  <c r="S161" i="16"/>
  <c r="I108" i="87"/>
  <c r="S165" i="16"/>
  <c r="S170" i="16"/>
  <c r="I125" i="87"/>
  <c r="S171" i="16"/>
  <c r="I131" i="87"/>
  <c r="S173" i="16"/>
  <c r="I134" i="87"/>
  <c r="S176" i="16"/>
  <c r="S180" i="16"/>
  <c r="I140" i="87"/>
  <c r="S182" i="16"/>
  <c r="I226" i="87"/>
  <c r="I303" i="87"/>
  <c r="L40" i="27"/>
  <c r="T45" i="16"/>
  <c r="J258" i="87"/>
  <c r="T2" i="16"/>
  <c r="J75" i="87"/>
  <c r="J285" i="87"/>
  <c r="T4" i="16"/>
  <c r="J198" i="87"/>
  <c r="T7" i="16"/>
  <c r="J204" i="87"/>
  <c r="T8" i="16"/>
  <c r="J205" i="87"/>
  <c r="T9" i="16"/>
  <c r="J170" i="87"/>
  <c r="T14" i="16"/>
  <c r="J175" i="87"/>
  <c r="T17" i="16"/>
  <c r="J178" i="87"/>
  <c r="T18" i="16"/>
  <c r="J179" i="87"/>
  <c r="T20" i="16"/>
  <c r="J182" i="87"/>
  <c r="T22" i="16"/>
  <c r="J184" i="87"/>
  <c r="T23" i="16"/>
  <c r="J185" i="87"/>
  <c r="T24" i="16"/>
  <c r="J186" i="87"/>
  <c r="T27" i="16"/>
  <c r="J189" i="87"/>
  <c r="T28" i="16"/>
  <c r="J190" i="87"/>
  <c r="T31" i="16"/>
  <c r="J193" i="87"/>
  <c r="T32" i="16"/>
  <c r="J194" i="87"/>
  <c r="T35" i="16"/>
  <c r="J250" i="87"/>
  <c r="T36" i="16"/>
  <c r="J251" i="87"/>
  <c r="T37" i="16"/>
  <c r="J77" i="87"/>
  <c r="J286" i="87"/>
  <c r="T38" i="16"/>
  <c r="J224" i="87"/>
  <c r="T40" i="16"/>
  <c r="J239" i="87"/>
  <c r="T44" i="16"/>
  <c r="J257" i="87"/>
  <c r="T48" i="16"/>
  <c r="J245" i="87"/>
  <c r="T51" i="16"/>
  <c r="J7" i="87"/>
  <c r="T57" i="16"/>
  <c r="J12" i="87"/>
  <c r="T60" i="16"/>
  <c r="J16" i="87"/>
  <c r="T62" i="16"/>
  <c r="J18" i="87"/>
  <c r="T65" i="16"/>
  <c r="J19" i="87"/>
  <c r="T66" i="16"/>
  <c r="J20" i="87"/>
  <c r="T67" i="16"/>
  <c r="T70" i="16"/>
  <c r="J23" i="87"/>
  <c r="T72" i="16"/>
  <c r="J66" i="87"/>
  <c r="T73" i="16"/>
  <c r="J67" i="87"/>
  <c r="T77" i="16"/>
  <c r="J28" i="87"/>
  <c r="T88" i="16"/>
  <c r="J37" i="87"/>
  <c r="T91" i="16"/>
  <c r="J40" i="87"/>
  <c r="T92" i="16"/>
  <c r="J41" i="87"/>
  <c r="T94" i="16"/>
  <c r="J43" i="87"/>
  <c r="T98" i="16"/>
  <c r="J47" i="87"/>
  <c r="T102" i="16"/>
  <c r="J51" i="87"/>
  <c r="T105" i="16"/>
  <c r="J55" i="87"/>
  <c r="T115" i="16"/>
  <c r="J211" i="87"/>
  <c r="T119" i="16"/>
  <c r="J263" i="87"/>
  <c r="T120" i="16"/>
  <c r="J264" i="87"/>
  <c r="T122" i="16"/>
  <c r="J145" i="87"/>
  <c r="T129" i="16"/>
  <c r="J151" i="87"/>
  <c r="T132" i="16"/>
  <c r="J154" i="87"/>
  <c r="T135" i="16"/>
  <c r="J158" i="87"/>
  <c r="T139" i="16"/>
  <c r="J163" i="87"/>
  <c r="T146" i="16"/>
  <c r="J91" i="87"/>
  <c r="T149" i="16"/>
  <c r="J94" i="87"/>
  <c r="T151" i="16"/>
  <c r="J97" i="87"/>
  <c r="T155" i="16"/>
  <c r="J101" i="87"/>
  <c r="T157" i="16"/>
  <c r="J103" i="87"/>
  <c r="T158" i="16"/>
  <c r="J104" i="87"/>
  <c r="T161" i="16"/>
  <c r="J108" i="87"/>
  <c r="T162" i="16"/>
  <c r="J110" i="87"/>
  <c r="T164" i="16"/>
  <c r="J115" i="87"/>
  <c r="T165" i="16"/>
  <c r="T167" i="16"/>
  <c r="J120" i="87"/>
  <c r="T169" i="16"/>
  <c r="J123" i="87"/>
  <c r="T172" i="16"/>
  <c r="J132" i="87"/>
  <c r="T174" i="16"/>
  <c r="J135" i="87"/>
  <c r="T176" i="16"/>
  <c r="T177" i="16"/>
  <c r="J137" i="87"/>
  <c r="T181" i="16"/>
  <c r="J141" i="87"/>
  <c r="M40" i="27"/>
  <c r="U43" i="16"/>
  <c r="K256" i="87"/>
  <c r="U45" i="16"/>
  <c r="K258" i="87"/>
  <c r="U2" i="16"/>
  <c r="K75" i="87"/>
  <c r="K285" i="87"/>
  <c r="U4" i="16"/>
  <c r="K198" i="87"/>
  <c r="U5" i="16"/>
  <c r="K199" i="87"/>
  <c r="U6" i="16"/>
  <c r="K203" i="87"/>
  <c r="U8" i="16"/>
  <c r="K205" i="87"/>
  <c r="U9" i="16"/>
  <c r="K170" i="87"/>
  <c r="U10" i="16"/>
  <c r="K171" i="87"/>
  <c r="U14" i="16"/>
  <c r="K175" i="87"/>
  <c r="U16" i="16"/>
  <c r="K177" i="87"/>
  <c r="U17" i="16"/>
  <c r="K178" i="87"/>
  <c r="U18" i="16"/>
  <c r="K179" i="87"/>
  <c r="K181" i="87"/>
  <c r="U20" i="16"/>
  <c r="K182" i="87"/>
  <c r="U22" i="16"/>
  <c r="K184" i="87"/>
  <c r="U23" i="16"/>
  <c r="K185" i="87"/>
  <c r="U24" i="16"/>
  <c r="K186" i="87"/>
  <c r="U25" i="16"/>
  <c r="K187" i="87"/>
  <c r="U26" i="16"/>
  <c r="K188" i="87"/>
  <c r="U27" i="16"/>
  <c r="K189" i="87"/>
  <c r="U28" i="16"/>
  <c r="K190" i="87"/>
  <c r="U30" i="16"/>
  <c r="K192" i="87"/>
  <c r="U31" i="16"/>
  <c r="K193" i="87"/>
  <c r="U32" i="16"/>
  <c r="K194" i="87"/>
  <c r="U34" i="16"/>
  <c r="K223" i="87"/>
  <c r="K300" i="87"/>
  <c r="U35" i="16"/>
  <c r="K250" i="87"/>
  <c r="U36" i="16"/>
  <c r="K251" i="87"/>
  <c r="U37" i="16"/>
  <c r="K77" i="87"/>
  <c r="K286" i="87"/>
  <c r="U38" i="16"/>
  <c r="K224" i="87"/>
  <c r="K301" i="87"/>
  <c r="U40" i="16"/>
  <c r="K239" i="87"/>
  <c r="U41" i="16"/>
  <c r="K240" i="87"/>
  <c r="U52" i="16"/>
  <c r="K8" i="87"/>
  <c r="U55" i="16"/>
  <c r="K61" i="87"/>
  <c r="U57" i="16"/>
  <c r="K12" i="87"/>
  <c r="U60" i="16"/>
  <c r="K16" i="87"/>
  <c r="U62" i="16"/>
  <c r="K18" i="87"/>
  <c r="U65" i="16"/>
  <c r="K19" i="87"/>
  <c r="U66" i="16"/>
  <c r="K20" i="87"/>
  <c r="U67" i="16"/>
  <c r="U70" i="16"/>
  <c r="K23" i="87"/>
  <c r="U71" i="16"/>
  <c r="K24" i="87"/>
  <c r="U72" i="16"/>
  <c r="K66" i="87"/>
  <c r="U73" i="16"/>
  <c r="K67" i="87"/>
  <c r="U76" i="16"/>
  <c r="K27" i="87"/>
  <c r="U77" i="16"/>
  <c r="K28" i="87"/>
  <c r="U79" i="16"/>
  <c r="K29" i="87"/>
  <c r="U82" i="16"/>
  <c r="K32" i="87"/>
  <c r="U83" i="16"/>
  <c r="K69" i="87"/>
  <c r="U84" i="16"/>
  <c r="K70" i="87"/>
  <c r="K34" i="87"/>
  <c r="U86" i="16"/>
  <c r="K71" i="87"/>
  <c r="U87" i="16"/>
  <c r="K36" i="87"/>
  <c r="U88" i="16"/>
  <c r="K37" i="87"/>
  <c r="K72" i="87"/>
  <c r="U91" i="16"/>
  <c r="K40" i="87"/>
  <c r="U93" i="16"/>
  <c r="K42" i="87"/>
  <c r="U94" i="16"/>
  <c r="K43" i="87"/>
  <c r="U95" i="16"/>
  <c r="K44" i="87"/>
  <c r="W432" i="73"/>
  <c r="U97" i="16"/>
  <c r="K46" i="87"/>
  <c r="U98" i="16"/>
  <c r="K47" i="87"/>
  <c r="U100" i="16"/>
  <c r="K49" i="87"/>
  <c r="U102" i="16"/>
  <c r="K51" i="87"/>
  <c r="U105" i="16"/>
  <c r="K55" i="87"/>
  <c r="U114" i="16"/>
  <c r="K210" i="87"/>
  <c r="U115" i="16"/>
  <c r="K211" i="87"/>
  <c r="U119" i="16"/>
  <c r="K263" i="87"/>
  <c r="U120" i="16"/>
  <c r="K264" i="87"/>
  <c r="U122" i="16"/>
  <c r="K145" i="87"/>
  <c r="U129" i="16"/>
  <c r="K151" i="87"/>
  <c r="U130" i="16"/>
  <c r="K152" i="87"/>
  <c r="U132" i="16"/>
  <c r="K154" i="87"/>
  <c r="U135" i="16"/>
  <c r="K158" i="87"/>
  <c r="U138" i="16"/>
  <c r="K162" i="87"/>
  <c r="U139" i="16"/>
  <c r="K163" i="87"/>
  <c r="U144" i="16"/>
  <c r="K89" i="87"/>
  <c r="U146" i="16"/>
  <c r="K91" i="87"/>
  <c r="U148" i="16"/>
  <c r="K93" i="87"/>
  <c r="U149" i="16"/>
  <c r="K94" i="87"/>
  <c r="U150" i="16"/>
  <c r="K96" i="87"/>
  <c r="U151" i="16"/>
  <c r="K97" i="87"/>
  <c r="U155" i="16"/>
  <c r="K101" i="87"/>
  <c r="U157" i="16"/>
  <c r="K103" i="87"/>
  <c r="U161" i="16"/>
  <c r="K108" i="87"/>
  <c r="U162" i="16"/>
  <c r="K110" i="87"/>
  <c r="K112" i="87"/>
  <c r="U164" i="16"/>
  <c r="K115" i="87"/>
  <c r="U165" i="16"/>
  <c r="U167" i="16"/>
  <c r="K120" i="87"/>
  <c r="U169" i="16"/>
  <c r="K123" i="87"/>
  <c r="U170" i="16"/>
  <c r="K125" i="87"/>
  <c r="U172" i="16"/>
  <c r="K132" i="87"/>
  <c r="U174" i="16"/>
  <c r="K135" i="87"/>
  <c r="U176" i="16"/>
  <c r="U177" i="16"/>
  <c r="K137" i="87"/>
  <c r="U181" i="16"/>
  <c r="K141" i="87"/>
  <c r="N40" i="27"/>
  <c r="V43" i="16"/>
  <c r="L256" i="87"/>
  <c r="V3" i="16"/>
  <c r="L222" i="87"/>
  <c r="V4" i="16"/>
  <c r="L198" i="87"/>
  <c r="V5" i="16"/>
  <c r="L199" i="87"/>
  <c r="V6" i="16"/>
  <c r="L203" i="87"/>
  <c r="V8" i="16"/>
  <c r="L205" i="87"/>
  <c r="V9" i="16"/>
  <c r="L170" i="87"/>
  <c r="V10" i="16"/>
  <c r="L171" i="87"/>
  <c r="V14" i="16"/>
  <c r="L175" i="87"/>
  <c r="V16" i="16"/>
  <c r="L177" i="87"/>
  <c r="V17" i="16"/>
  <c r="L178" i="87"/>
  <c r="V18" i="16"/>
  <c r="L179" i="87"/>
  <c r="L181" i="87"/>
  <c r="V20" i="16"/>
  <c r="L182" i="87"/>
  <c r="V22" i="16"/>
  <c r="L184" i="87"/>
  <c r="V23" i="16"/>
  <c r="L185" i="87"/>
  <c r="V24" i="16"/>
  <c r="L186" i="87"/>
  <c r="V25" i="16"/>
  <c r="L187" i="87"/>
  <c r="V26" i="16"/>
  <c r="L188" i="87"/>
  <c r="V27" i="16"/>
  <c r="L189" i="87"/>
  <c r="V28" i="16"/>
  <c r="L190" i="87"/>
  <c r="V30" i="16"/>
  <c r="L192" i="87"/>
  <c r="V31" i="16"/>
  <c r="L193" i="87"/>
  <c r="V32" i="16"/>
  <c r="L194" i="87"/>
  <c r="V35" i="16"/>
  <c r="L250" i="87"/>
  <c r="V36" i="16"/>
  <c r="L251" i="87"/>
  <c r="V37" i="16"/>
  <c r="L77" i="87"/>
  <c r="L286" i="87"/>
  <c r="V38" i="16"/>
  <c r="L224" i="87"/>
  <c r="L301" i="87"/>
  <c r="V41" i="16"/>
  <c r="L240" i="87"/>
  <c r="V44" i="16"/>
  <c r="L257" i="87"/>
  <c r="V48" i="16"/>
  <c r="L245" i="87"/>
  <c r="V51" i="16"/>
  <c r="L7" i="87"/>
  <c r="V52" i="16"/>
  <c r="L8" i="87"/>
  <c r="V53" i="16"/>
  <c r="L9" i="87"/>
  <c r="V55" i="16"/>
  <c r="L61" i="87"/>
  <c r="V57" i="16"/>
  <c r="L12" i="87"/>
  <c r="V60" i="16"/>
  <c r="L16" i="87"/>
  <c r="V61" i="16"/>
  <c r="L17" i="87"/>
  <c r="V62" i="16"/>
  <c r="L18" i="87"/>
  <c r="V63" i="16"/>
  <c r="L63" i="87"/>
  <c r="V64" i="16"/>
  <c r="L64" i="87"/>
  <c r="V65" i="16"/>
  <c r="L19" i="87"/>
  <c r="V66" i="16"/>
  <c r="L20" i="87"/>
  <c r="V67" i="16"/>
  <c r="V69" i="16"/>
  <c r="L22" i="87"/>
  <c r="V70" i="16"/>
  <c r="L23" i="87"/>
  <c r="L62" i="87"/>
  <c r="V73" i="16"/>
  <c r="L67" i="87"/>
  <c r="V76" i="16"/>
  <c r="L27" i="87"/>
  <c r="V77" i="16"/>
  <c r="L28" i="87"/>
  <c r="V79" i="16"/>
  <c r="L29" i="87"/>
  <c r="V81" i="16"/>
  <c r="L31" i="87"/>
  <c r="V82" i="16"/>
  <c r="L32" i="87"/>
  <c r="L33" i="87"/>
  <c r="V83" i="16"/>
  <c r="L69" i="87"/>
  <c r="V84" i="16"/>
  <c r="L70" i="87"/>
  <c r="L34" i="87"/>
  <c r="V85" i="16"/>
  <c r="L35" i="87"/>
  <c r="V88" i="16"/>
  <c r="L37" i="87"/>
  <c r="V91" i="16"/>
  <c r="L40" i="87"/>
  <c r="V93" i="16"/>
  <c r="L42" i="87"/>
  <c r="V94" i="16"/>
  <c r="L43" i="87"/>
  <c r="V95" i="16"/>
  <c r="L44" i="87"/>
  <c r="X432" i="73"/>
  <c r="V97" i="16"/>
  <c r="L46" i="87"/>
  <c r="V98" i="16"/>
  <c r="L47" i="87"/>
  <c r="V99" i="16"/>
  <c r="L48" i="87"/>
  <c r="V100" i="16"/>
  <c r="L49" i="87"/>
  <c r="V102" i="16"/>
  <c r="L51" i="87"/>
  <c r="L52" i="87"/>
  <c r="V105" i="16"/>
  <c r="L55" i="87"/>
  <c r="V114" i="16"/>
  <c r="L210" i="87"/>
  <c r="V115" i="16"/>
  <c r="L211" i="87"/>
  <c r="V119" i="16"/>
  <c r="L263" i="87"/>
  <c r="V120" i="16"/>
  <c r="L264" i="87"/>
  <c r="V122" i="16"/>
  <c r="L145" i="87"/>
  <c r="V125" i="16"/>
  <c r="L149" i="87"/>
  <c r="V129" i="16"/>
  <c r="L151" i="87"/>
  <c r="V131" i="16"/>
  <c r="L153" i="87"/>
  <c r="V132" i="16"/>
  <c r="L154" i="87"/>
  <c r="V134" i="16"/>
  <c r="L157" i="87"/>
  <c r="V135" i="16"/>
  <c r="L158" i="87"/>
  <c r="V138" i="16"/>
  <c r="L162" i="87"/>
  <c r="V139" i="16"/>
  <c r="L163" i="87"/>
  <c r="V142" i="16"/>
  <c r="L166" i="87"/>
  <c r="V146" i="16"/>
  <c r="L91" i="87"/>
  <c r="V148" i="16"/>
  <c r="L93" i="87"/>
  <c r="V149" i="16"/>
  <c r="L94" i="87"/>
  <c r="V150" i="16"/>
  <c r="L96" i="87"/>
  <c r="V151" i="16"/>
  <c r="L97" i="87"/>
  <c r="V157" i="16"/>
  <c r="L103" i="87"/>
  <c r="V159" i="16"/>
  <c r="L105" i="87"/>
  <c r="V161" i="16"/>
  <c r="L108" i="87"/>
  <c r="V162" i="16"/>
  <c r="L110" i="87"/>
  <c r="L112" i="87"/>
  <c r="V164" i="16"/>
  <c r="L115" i="87"/>
  <c r="V165" i="16"/>
  <c r="V167" i="16"/>
  <c r="L120" i="87"/>
  <c r="V169" i="16"/>
  <c r="L123" i="87"/>
  <c r="L128" i="87"/>
  <c r="V171" i="16"/>
  <c r="L131" i="87"/>
  <c r="V172" i="16"/>
  <c r="L132" i="87"/>
  <c r="V174" i="16"/>
  <c r="L135" i="87"/>
  <c r="V176" i="16"/>
  <c r="V177" i="16"/>
  <c r="L137" i="87"/>
  <c r="V181" i="16"/>
  <c r="L141" i="87"/>
  <c r="O40" i="27"/>
  <c r="W43" i="16"/>
  <c r="W45" i="16"/>
  <c r="W3" i="16"/>
  <c r="W4" i="16"/>
  <c r="W5" i="16"/>
  <c r="W6" i="16"/>
  <c r="W7" i="16"/>
  <c r="W8" i="16"/>
  <c r="W9" i="16"/>
  <c r="W10" i="16"/>
  <c r="W14" i="16"/>
  <c r="W16" i="16"/>
  <c r="W17" i="16"/>
  <c r="W18" i="16"/>
  <c r="W20" i="16"/>
  <c r="W22" i="16"/>
  <c r="W23" i="16"/>
  <c r="W24" i="16"/>
  <c r="W25" i="16"/>
  <c r="W26" i="16"/>
  <c r="W27" i="16"/>
  <c r="W28" i="16"/>
  <c r="W30" i="16"/>
  <c r="W31" i="16"/>
  <c r="W33" i="16"/>
  <c r="W34" i="16"/>
  <c r="W35" i="16"/>
  <c r="W36" i="16"/>
  <c r="W37" i="16"/>
  <c r="W38" i="16"/>
  <c r="W40" i="16"/>
  <c r="W41" i="16"/>
  <c r="W48" i="16"/>
  <c r="W51" i="16"/>
  <c r="W52" i="16"/>
  <c r="W53" i="16"/>
  <c r="W55" i="16"/>
  <c r="W57" i="16"/>
  <c r="W59" i="16"/>
  <c r="W60" i="16"/>
  <c r="W62" i="16"/>
  <c r="W65" i="16"/>
  <c r="W66" i="16"/>
  <c r="W67" i="16"/>
  <c r="W70" i="16"/>
  <c r="W71" i="16"/>
  <c r="W73" i="16"/>
  <c r="W76" i="16"/>
  <c r="W77" i="16"/>
  <c r="W79" i="16"/>
  <c r="W81" i="16"/>
  <c r="W82" i="16"/>
  <c r="W84" i="16"/>
  <c r="W85" i="16"/>
  <c r="W86" i="16"/>
  <c r="W87" i="16"/>
  <c r="W88" i="16"/>
  <c r="W90" i="16"/>
  <c r="W91" i="16"/>
  <c r="W93" i="16"/>
  <c r="W94" i="16"/>
  <c r="Y432" i="73"/>
  <c r="W97" i="16"/>
  <c r="W98" i="16"/>
  <c r="W100" i="16"/>
  <c r="W102" i="16"/>
  <c r="W103" i="16"/>
  <c r="W104" i="16"/>
  <c r="W105" i="16"/>
  <c r="W114" i="16"/>
  <c r="W115" i="16"/>
  <c r="W117" i="16"/>
  <c r="W118" i="16"/>
  <c r="W119" i="16"/>
  <c r="W120" i="16"/>
  <c r="W122" i="16"/>
  <c r="W123" i="16"/>
  <c r="W125" i="16"/>
  <c r="W129" i="16"/>
  <c r="W130" i="16"/>
  <c r="W131" i="16"/>
  <c r="W132" i="16"/>
  <c r="W133" i="16"/>
  <c r="W134" i="16"/>
  <c r="W135" i="16"/>
  <c r="W137" i="16"/>
  <c r="W138" i="16"/>
  <c r="W139" i="16"/>
  <c r="W142" i="16"/>
  <c r="W144" i="16"/>
  <c r="W145" i="16"/>
  <c r="W146" i="16"/>
  <c r="W148" i="16"/>
  <c r="W149" i="16"/>
  <c r="W151" i="16"/>
  <c r="W153" i="16"/>
  <c r="W155" i="16"/>
  <c r="W156" i="16"/>
  <c r="W157" i="16"/>
  <c r="W160" i="16"/>
  <c r="W161" i="16"/>
  <c r="W162" i="16"/>
  <c r="W164" i="16"/>
  <c r="W165" i="16"/>
  <c r="W166" i="16"/>
  <c r="W168" i="16"/>
  <c r="W170" i="16"/>
  <c r="W171" i="16"/>
  <c r="W173" i="16"/>
  <c r="W176" i="16"/>
  <c r="W179" i="16"/>
  <c r="W180" i="16"/>
  <c r="A40" i="27"/>
  <c r="E432" i="73"/>
  <c r="F432" i="73"/>
  <c r="G432" i="73"/>
  <c r="H432" i="73"/>
  <c r="I432" i="73"/>
  <c r="J432" i="73"/>
  <c r="K432" i="73"/>
  <c r="L432" i="73"/>
  <c r="M432" i="73"/>
  <c r="N432" i="73"/>
  <c r="V432" i="73"/>
  <c r="E427" i="73"/>
  <c r="B2" i="92"/>
  <c r="F427" i="73"/>
  <c r="C2" i="92"/>
  <c r="G427" i="73"/>
  <c r="D2" i="92"/>
  <c r="H427" i="73"/>
  <c r="E2" i="92"/>
  <c r="I427" i="73"/>
  <c r="F2" i="92"/>
  <c r="J427" i="73"/>
  <c r="K427" i="73"/>
  <c r="L427" i="73"/>
  <c r="M427" i="73"/>
  <c r="N427" i="73"/>
  <c r="E428" i="73"/>
  <c r="B4" i="92"/>
  <c r="F428" i="73"/>
  <c r="C4" i="92"/>
  <c r="G428" i="73"/>
  <c r="D4" i="92"/>
  <c r="H428" i="73"/>
  <c r="E4" i="92"/>
  <c r="I428" i="73"/>
  <c r="F4" i="92"/>
  <c r="J428" i="73"/>
  <c r="K428" i="73"/>
  <c r="L428" i="73"/>
  <c r="M428" i="73"/>
  <c r="N428" i="73"/>
  <c r="E429" i="73"/>
  <c r="B6" i="92"/>
  <c r="F429" i="73"/>
  <c r="C6" i="92"/>
  <c r="G429" i="73"/>
  <c r="D6" i="92"/>
  <c r="H429" i="73"/>
  <c r="E6" i="92"/>
  <c r="I429" i="73"/>
  <c r="F6" i="92"/>
  <c r="J429" i="73"/>
  <c r="K429" i="73"/>
  <c r="L429" i="73"/>
  <c r="M429" i="73"/>
  <c r="N429" i="73"/>
  <c r="S429" i="73"/>
  <c r="F5" i="68"/>
  <c r="E430" i="73"/>
  <c r="B5" i="92"/>
  <c r="F430" i="73"/>
  <c r="C5" i="92"/>
  <c r="G430" i="73"/>
  <c r="D5" i="92"/>
  <c r="H430" i="73"/>
  <c r="E5" i="92"/>
  <c r="I430" i="73"/>
  <c r="F5" i="92"/>
  <c r="J430" i="73"/>
  <c r="K430" i="73"/>
  <c r="L430" i="73"/>
  <c r="M430" i="73"/>
  <c r="N430" i="73"/>
  <c r="J426" i="73"/>
  <c r="K426" i="73"/>
  <c r="L426" i="73"/>
  <c r="M426" i="73"/>
  <c r="N426" i="73"/>
  <c r="AG411" i="73"/>
  <c r="A176" i="16"/>
  <c r="AH411" i="73"/>
  <c r="AG392" i="73"/>
  <c r="AH392" i="73"/>
  <c r="AE251" i="73"/>
  <c r="AA411" i="73"/>
  <c r="AA392" i="73"/>
  <c r="C2" i="16"/>
  <c r="C3" i="16"/>
  <c r="C4" i="16"/>
  <c r="C5" i="16"/>
  <c r="B199" i="87"/>
  <c r="C6" i="16"/>
  <c r="C7" i="16"/>
  <c r="C8" i="16"/>
  <c r="C9" i="16"/>
  <c r="B170" i="87"/>
  <c r="C10" i="16"/>
  <c r="C11" i="16"/>
  <c r="C12" i="16"/>
  <c r="C13" i="16"/>
  <c r="B174" i="87"/>
  <c r="C14" i="16"/>
  <c r="C15" i="16"/>
  <c r="C16" i="16"/>
  <c r="C17" i="16"/>
  <c r="B178" i="87"/>
  <c r="C18" i="16"/>
  <c r="C19" i="16"/>
  <c r="C20" i="16"/>
  <c r="B182" i="87"/>
  <c r="C21" i="16"/>
  <c r="C22" i="16"/>
  <c r="C23" i="16"/>
  <c r="C24" i="16"/>
  <c r="B186" i="87"/>
  <c r="C25" i="16"/>
  <c r="C26" i="16"/>
  <c r="C27" i="16"/>
  <c r="C28" i="16"/>
  <c r="B190" i="87"/>
  <c r="C29" i="16"/>
  <c r="C30" i="16"/>
  <c r="C31" i="16"/>
  <c r="C32" i="16"/>
  <c r="B194" i="87"/>
  <c r="C33" i="16"/>
  <c r="C34" i="16"/>
  <c r="C35" i="16"/>
  <c r="C36" i="16"/>
  <c r="B251" i="87"/>
  <c r="C37" i="16"/>
  <c r="C38" i="16"/>
  <c r="B224" i="87"/>
  <c r="C39" i="16"/>
  <c r="C40" i="16"/>
  <c r="C41" i="16"/>
  <c r="C42" i="16"/>
  <c r="B241" i="87"/>
  <c r="C43" i="16"/>
  <c r="C44" i="16"/>
  <c r="C45" i="16"/>
  <c r="C46" i="16"/>
  <c r="B259" i="87"/>
  <c r="C47" i="16"/>
  <c r="C48" i="16"/>
  <c r="C49" i="16"/>
  <c r="C50" i="16"/>
  <c r="B6" i="87"/>
  <c r="C51" i="16"/>
  <c r="C52" i="16"/>
  <c r="C53" i="16"/>
  <c r="C54" i="16"/>
  <c r="B10" i="87"/>
  <c r="C55" i="16"/>
  <c r="C56" i="16"/>
  <c r="C57" i="16"/>
  <c r="B13" i="87"/>
  <c r="C58" i="16"/>
  <c r="C59" i="16"/>
  <c r="C60" i="16"/>
  <c r="C61" i="16"/>
  <c r="B17" i="87"/>
  <c r="C62" i="16"/>
  <c r="C63" i="16"/>
  <c r="C64" i="16"/>
  <c r="C65" i="16"/>
  <c r="C66" i="16"/>
  <c r="C68" i="16"/>
  <c r="C69" i="16"/>
  <c r="B22" i="87"/>
  <c r="C70" i="16"/>
  <c r="C71" i="16"/>
  <c r="C72" i="16"/>
  <c r="B66" i="87"/>
  <c r="C73" i="16"/>
  <c r="C74" i="16"/>
  <c r="C75" i="16"/>
  <c r="C76" i="16"/>
  <c r="C77" i="16"/>
  <c r="C78" i="16"/>
  <c r="C79" i="16"/>
  <c r="C80" i="16"/>
  <c r="B30" i="87"/>
  <c r="C81" i="16"/>
  <c r="C82" i="16"/>
  <c r="C83" i="16"/>
  <c r="B69" i="87"/>
  <c r="C84" i="16"/>
  <c r="C85" i="16"/>
  <c r="C86" i="16"/>
  <c r="B71" i="87"/>
  <c r="C87" i="16"/>
  <c r="C88" i="16"/>
  <c r="C89" i="16"/>
  <c r="B72" i="87"/>
  <c r="C90" i="16"/>
  <c r="C91" i="16"/>
  <c r="C92" i="16"/>
  <c r="C93" i="16"/>
  <c r="B42" i="87"/>
  <c r="C94" i="16"/>
  <c r="C95" i="16"/>
  <c r="C96" i="16"/>
  <c r="C97" i="16"/>
  <c r="B46" i="87"/>
  <c r="C98" i="16"/>
  <c r="C99" i="16"/>
  <c r="C100" i="16"/>
  <c r="C101" i="16"/>
  <c r="B50" i="87"/>
  <c r="C102" i="16"/>
  <c r="C103" i="16"/>
  <c r="C104" i="16"/>
  <c r="B54" i="87"/>
  <c r="C105" i="16"/>
  <c r="C106" i="16"/>
  <c r="C113" i="16"/>
  <c r="B209" i="87"/>
  <c r="C114" i="16"/>
  <c r="C115" i="16"/>
  <c r="C116" i="16"/>
  <c r="C117" i="16"/>
  <c r="B213" i="87"/>
  <c r="C118" i="16"/>
  <c r="C119" i="16"/>
  <c r="C120" i="16"/>
  <c r="C121" i="16"/>
  <c r="C122" i="16"/>
  <c r="C123" i="16"/>
  <c r="C124" i="16"/>
  <c r="B148" i="87"/>
  <c r="C125" i="16"/>
  <c r="C126" i="16"/>
  <c r="C128" i="16"/>
  <c r="C129" i="16"/>
  <c r="B151" i="87"/>
  <c r="C130" i="16"/>
  <c r="C131" i="16"/>
  <c r="C132" i="16"/>
  <c r="B155" i="87"/>
  <c r="C133" i="16"/>
  <c r="C134" i="16"/>
  <c r="C135" i="16"/>
  <c r="C136" i="16"/>
  <c r="B159" i="87"/>
  <c r="C137" i="16"/>
  <c r="C138" i="16"/>
  <c r="C139" i="16"/>
  <c r="B163" i="87"/>
  <c r="C140" i="16"/>
  <c r="C141" i="16"/>
  <c r="C142" i="16"/>
  <c r="C143" i="16"/>
  <c r="B88" i="87"/>
  <c r="C144" i="16"/>
  <c r="C145" i="16"/>
  <c r="C146" i="16"/>
  <c r="C147" i="16"/>
  <c r="B92" i="87"/>
  <c r="C148" i="16"/>
  <c r="C149" i="16"/>
  <c r="C150" i="16"/>
  <c r="B96" i="87"/>
  <c r="C151" i="16"/>
  <c r="C152" i="16"/>
  <c r="C153" i="16"/>
  <c r="C154" i="16"/>
  <c r="B100" i="87"/>
  <c r="C155" i="16"/>
  <c r="C156" i="16"/>
  <c r="C157" i="16"/>
  <c r="C158" i="16"/>
  <c r="B104" i="87"/>
  <c r="C159" i="16"/>
  <c r="C160" i="16"/>
  <c r="C161" i="16"/>
  <c r="C162" i="16"/>
  <c r="C163" i="16"/>
  <c r="C164" i="16"/>
  <c r="C166" i="16"/>
  <c r="C167" i="16"/>
  <c r="C168" i="16"/>
  <c r="C169" i="16"/>
  <c r="C170" i="16"/>
  <c r="C171" i="16"/>
  <c r="C172" i="16"/>
  <c r="C173" i="16"/>
  <c r="C174" i="16"/>
  <c r="C175" i="16"/>
  <c r="C177" i="16"/>
  <c r="C178" i="16"/>
  <c r="C179" i="16"/>
  <c r="C180" i="16"/>
  <c r="C181" i="16"/>
  <c r="C182" i="16"/>
  <c r="E483" i="68"/>
  <c r="Q4" i="16"/>
  <c r="G198" i="87"/>
  <c r="N5" i="16"/>
  <c r="D199" i="87"/>
  <c r="O5" i="16"/>
  <c r="E199" i="87"/>
  <c r="R5" i="16"/>
  <c r="H199" i="87"/>
  <c r="S5" i="16"/>
  <c r="I199" i="87"/>
  <c r="T5" i="16"/>
  <c r="J199" i="87"/>
  <c r="N6" i="16"/>
  <c r="D203" i="87"/>
  <c r="O6" i="16"/>
  <c r="E203" i="87"/>
  <c r="R6" i="16"/>
  <c r="H203" i="87"/>
  <c r="S6" i="16"/>
  <c r="I203" i="87"/>
  <c r="T6" i="16"/>
  <c r="J203" i="87"/>
  <c r="P7" i="16"/>
  <c r="F204" i="87"/>
  <c r="R7" i="16"/>
  <c r="H204" i="87"/>
  <c r="S7" i="16"/>
  <c r="I204" i="87"/>
  <c r="U7" i="16"/>
  <c r="K204" i="87"/>
  <c r="V7" i="16"/>
  <c r="L204" i="87"/>
  <c r="Q8" i="16"/>
  <c r="G205" i="87"/>
  <c r="N9" i="16"/>
  <c r="D170" i="87"/>
  <c r="Q9" i="16"/>
  <c r="G170" i="87"/>
  <c r="O10" i="16"/>
  <c r="E171" i="87"/>
  <c r="P10" i="16"/>
  <c r="F171" i="87"/>
  <c r="Q10" i="16"/>
  <c r="G171" i="87"/>
  <c r="T10" i="16"/>
  <c r="J171" i="87"/>
  <c r="N11" i="16"/>
  <c r="D172" i="87"/>
  <c r="P11" i="16"/>
  <c r="F172" i="87"/>
  <c r="Q11" i="16"/>
  <c r="G172" i="87"/>
  <c r="R11" i="16"/>
  <c r="H172" i="87"/>
  <c r="S11" i="16"/>
  <c r="I172" i="87"/>
  <c r="T11" i="16"/>
  <c r="J172" i="87"/>
  <c r="U11" i="16"/>
  <c r="K172" i="87"/>
  <c r="V11" i="16"/>
  <c r="L172" i="87"/>
  <c r="W11" i="16"/>
  <c r="N12" i="16"/>
  <c r="O12" i="16"/>
  <c r="E173" i="87"/>
  <c r="P12" i="16"/>
  <c r="F173" i="87"/>
  <c r="Q12" i="16"/>
  <c r="G173" i="87"/>
  <c r="R12" i="16"/>
  <c r="H173" i="87"/>
  <c r="S12" i="16"/>
  <c r="I173" i="87"/>
  <c r="T12" i="16"/>
  <c r="J173" i="87"/>
  <c r="U12" i="16"/>
  <c r="K173" i="87"/>
  <c r="V12" i="16"/>
  <c r="L173" i="87"/>
  <c r="W12" i="16"/>
  <c r="R13" i="16"/>
  <c r="H174" i="87"/>
  <c r="S13" i="16"/>
  <c r="I174" i="87"/>
  <c r="T13" i="16"/>
  <c r="J174" i="87"/>
  <c r="U13" i="16"/>
  <c r="K174" i="87"/>
  <c r="V13" i="16"/>
  <c r="L174" i="87"/>
  <c r="W13" i="16"/>
  <c r="N14" i="16"/>
  <c r="D175" i="87"/>
  <c r="P15" i="16"/>
  <c r="F176" i="87"/>
  <c r="R15" i="16"/>
  <c r="H176" i="87"/>
  <c r="S15" i="16"/>
  <c r="I176" i="87"/>
  <c r="T15" i="16"/>
  <c r="J176" i="87"/>
  <c r="U15" i="16"/>
  <c r="K176" i="87"/>
  <c r="V15" i="16"/>
  <c r="L176" i="87"/>
  <c r="W15" i="16"/>
  <c r="P16" i="16"/>
  <c r="F177" i="87"/>
  <c r="T16" i="16"/>
  <c r="J177" i="87"/>
  <c r="N17" i="16"/>
  <c r="D178" i="87"/>
  <c r="Q17" i="16"/>
  <c r="G178" i="87"/>
  <c r="O18" i="16"/>
  <c r="E179" i="87"/>
  <c r="Q18" i="16"/>
  <c r="G179" i="87"/>
  <c r="R18" i="16"/>
  <c r="H179" i="87"/>
  <c r="S18" i="16"/>
  <c r="I179" i="87"/>
  <c r="O19" i="16"/>
  <c r="E180" i="87"/>
  <c r="P19" i="16"/>
  <c r="F180" i="87"/>
  <c r="R19" i="16"/>
  <c r="H180" i="87"/>
  <c r="S19" i="16"/>
  <c r="I180" i="87"/>
  <c r="T19" i="16"/>
  <c r="J180" i="87"/>
  <c r="U19" i="16"/>
  <c r="K180" i="87"/>
  <c r="V19" i="16"/>
  <c r="L180" i="87"/>
  <c r="W19" i="16"/>
  <c r="E181" i="87"/>
  <c r="F181" i="87"/>
  <c r="G181" i="87"/>
  <c r="J181" i="87"/>
  <c r="N20" i="16"/>
  <c r="D182" i="87"/>
  <c r="Q20" i="16"/>
  <c r="G182" i="87"/>
  <c r="P21" i="16"/>
  <c r="F183" i="87"/>
  <c r="R21" i="16"/>
  <c r="H183" i="87"/>
  <c r="S21" i="16"/>
  <c r="I183" i="87"/>
  <c r="T21" i="16"/>
  <c r="J183" i="87"/>
  <c r="U21" i="16"/>
  <c r="K183" i="87"/>
  <c r="V21" i="16"/>
  <c r="L183" i="87"/>
  <c r="W21" i="16"/>
  <c r="N22" i="16"/>
  <c r="D184" i="87"/>
  <c r="P22" i="16"/>
  <c r="F184" i="87"/>
  <c r="Q22" i="16"/>
  <c r="G184" i="87"/>
  <c r="O23" i="16"/>
  <c r="E185" i="87"/>
  <c r="Q23" i="16"/>
  <c r="G185" i="87"/>
  <c r="R23" i="16"/>
  <c r="H185" i="87"/>
  <c r="S23" i="16"/>
  <c r="I185" i="87"/>
  <c r="P24" i="16"/>
  <c r="F186" i="87"/>
  <c r="S24" i="16"/>
  <c r="I186" i="87"/>
  <c r="P25" i="16"/>
  <c r="F187" i="87"/>
  <c r="Q25" i="16"/>
  <c r="G187" i="87"/>
  <c r="T25" i="16"/>
  <c r="J187" i="87"/>
  <c r="P26" i="16"/>
  <c r="F188" i="87"/>
  <c r="T26" i="16"/>
  <c r="J188" i="87"/>
  <c r="N27" i="16"/>
  <c r="D189" i="87"/>
  <c r="Q27" i="16"/>
  <c r="G189" i="87"/>
  <c r="N28" i="16"/>
  <c r="D190" i="87"/>
  <c r="O28" i="16"/>
  <c r="E190" i="87"/>
  <c r="Q28" i="16"/>
  <c r="G190" i="87"/>
  <c r="R28" i="16"/>
  <c r="H190" i="87"/>
  <c r="S28" i="16"/>
  <c r="I190" i="87"/>
  <c r="P29" i="16"/>
  <c r="F191" i="87"/>
  <c r="R29" i="16"/>
  <c r="H191" i="87"/>
  <c r="S29" i="16"/>
  <c r="I191" i="87"/>
  <c r="T29" i="16"/>
  <c r="J191" i="87"/>
  <c r="U29" i="16"/>
  <c r="K191" i="87"/>
  <c r="V29" i="16"/>
  <c r="L191" i="87"/>
  <c r="W29" i="16"/>
  <c r="P30" i="16"/>
  <c r="F192" i="87"/>
  <c r="T30" i="16"/>
  <c r="J192" i="87"/>
  <c r="N31" i="16"/>
  <c r="D193" i="87"/>
  <c r="P31" i="16"/>
  <c r="F193" i="87"/>
  <c r="Q31" i="16"/>
  <c r="G193" i="87"/>
  <c r="P34" i="16"/>
  <c r="F223" i="87"/>
  <c r="F300" i="87"/>
  <c r="T34" i="16"/>
  <c r="J223" i="87"/>
  <c r="J300" i="87"/>
  <c r="N35" i="16"/>
  <c r="D250" i="87"/>
  <c r="Q35" i="16"/>
  <c r="G250" i="87"/>
  <c r="N36" i="16"/>
  <c r="D251" i="87"/>
  <c r="O36" i="16"/>
  <c r="E251" i="87"/>
  <c r="Q36" i="16"/>
  <c r="G251" i="87"/>
  <c r="R36" i="16"/>
  <c r="H251" i="87"/>
  <c r="S36" i="16"/>
  <c r="I251" i="87"/>
  <c r="E252" i="87"/>
  <c r="F252" i="87"/>
  <c r="H252" i="87"/>
  <c r="I252" i="87"/>
  <c r="J252" i="87"/>
  <c r="K252" i="87"/>
  <c r="L252" i="87"/>
  <c r="N37" i="16"/>
  <c r="D77" i="87"/>
  <c r="D286" i="87"/>
  <c r="P37" i="16"/>
  <c r="F77" i="87"/>
  <c r="F286" i="87"/>
  <c r="Q37" i="16"/>
  <c r="G77" i="87"/>
  <c r="G286" i="87"/>
  <c r="N38" i="16"/>
  <c r="D224" i="87"/>
  <c r="D301" i="87"/>
  <c r="O38" i="16"/>
  <c r="E224" i="87"/>
  <c r="E301" i="87"/>
  <c r="Q38" i="16"/>
  <c r="G224" i="87"/>
  <c r="G301" i="87"/>
  <c r="R38" i="16"/>
  <c r="H224" i="87"/>
  <c r="H301" i="87"/>
  <c r="S38" i="16"/>
  <c r="I224" i="87"/>
  <c r="I301" i="87"/>
  <c r="O39" i="16"/>
  <c r="E80" i="87"/>
  <c r="E81" i="87"/>
  <c r="E287" i="87"/>
  <c r="P39" i="16"/>
  <c r="F80" i="87"/>
  <c r="F81" i="87"/>
  <c r="F287" i="87"/>
  <c r="R39" i="16"/>
  <c r="H80" i="87"/>
  <c r="H81" i="87"/>
  <c r="H287" i="87"/>
  <c r="S39" i="16"/>
  <c r="I80" i="87"/>
  <c r="I81" i="87"/>
  <c r="I287" i="87"/>
  <c r="T39" i="16"/>
  <c r="J80" i="87"/>
  <c r="J81" i="87"/>
  <c r="J287" i="87"/>
  <c r="U39" i="16"/>
  <c r="K80" i="87"/>
  <c r="K81" i="87"/>
  <c r="K287" i="87"/>
  <c r="V39" i="16"/>
  <c r="L80" i="87"/>
  <c r="L81" i="87"/>
  <c r="L287" i="87"/>
  <c r="W39" i="16"/>
  <c r="N40" i="16"/>
  <c r="D239" i="87"/>
  <c r="P40" i="16"/>
  <c r="F239" i="87"/>
  <c r="R40" i="16"/>
  <c r="H239" i="87"/>
  <c r="V40" i="16"/>
  <c r="L239" i="87"/>
  <c r="P41" i="16"/>
  <c r="F240" i="87"/>
  <c r="Q41" i="16"/>
  <c r="G240" i="87"/>
  <c r="T41" i="16"/>
  <c r="J240" i="87"/>
  <c r="D41" i="91"/>
  <c r="E41" i="91"/>
  <c r="F41" i="91"/>
  <c r="O42" i="16"/>
  <c r="E241" i="87"/>
  <c r="P42" i="16"/>
  <c r="F241" i="87"/>
  <c r="Q42" i="16"/>
  <c r="G241" i="87"/>
  <c r="R42" i="16"/>
  <c r="H241" i="87"/>
  <c r="S42" i="16"/>
  <c r="I241" i="87"/>
  <c r="T42" i="16"/>
  <c r="J241" i="87"/>
  <c r="U42" i="16"/>
  <c r="K241" i="87"/>
  <c r="V42" i="16"/>
  <c r="L241" i="87"/>
  <c r="W42" i="16"/>
  <c r="D43" i="91"/>
  <c r="E43" i="91"/>
  <c r="F43" i="91"/>
  <c r="N43" i="16"/>
  <c r="D256" i="87"/>
  <c r="O43" i="16"/>
  <c r="E256" i="87"/>
  <c r="P43" i="16"/>
  <c r="F256" i="87"/>
  <c r="Q43" i="16"/>
  <c r="G256" i="87"/>
  <c r="R43" i="16"/>
  <c r="H256" i="87"/>
  <c r="S43" i="16"/>
  <c r="I256" i="87"/>
  <c r="T43" i="16"/>
  <c r="J256" i="87"/>
  <c r="N44" i="16"/>
  <c r="D257" i="87"/>
  <c r="P44" i="16"/>
  <c r="F257" i="87"/>
  <c r="Q44" i="16"/>
  <c r="G257" i="87"/>
  <c r="U44" i="16"/>
  <c r="K257" i="87"/>
  <c r="W44" i="16"/>
  <c r="N45" i="16"/>
  <c r="D258" i="87"/>
  <c r="Q45" i="16"/>
  <c r="G258" i="87"/>
  <c r="R45" i="16"/>
  <c r="H258" i="87"/>
  <c r="V45" i="16"/>
  <c r="L258" i="87"/>
  <c r="O46" i="16"/>
  <c r="E259" i="87"/>
  <c r="P46" i="16"/>
  <c r="F259" i="87"/>
  <c r="R46" i="16"/>
  <c r="H259" i="87"/>
  <c r="S46" i="16"/>
  <c r="I259" i="87"/>
  <c r="T46" i="16"/>
  <c r="J259" i="87"/>
  <c r="U46" i="16"/>
  <c r="K259" i="87"/>
  <c r="V46" i="16"/>
  <c r="L259" i="87"/>
  <c r="W46" i="16"/>
  <c r="O47" i="16"/>
  <c r="E225" i="87"/>
  <c r="E302" i="87"/>
  <c r="P47" i="16"/>
  <c r="F225" i="87"/>
  <c r="F302" i="87"/>
  <c r="S47" i="16"/>
  <c r="I225" i="87"/>
  <c r="I302" i="87"/>
  <c r="T47" i="16"/>
  <c r="J225" i="87"/>
  <c r="J302" i="87"/>
  <c r="U47" i="16"/>
  <c r="K225" i="87"/>
  <c r="K302" i="87"/>
  <c r="V47" i="16"/>
  <c r="L225" i="87"/>
  <c r="L302" i="87"/>
  <c r="W47" i="16"/>
  <c r="N185" i="16"/>
  <c r="O185" i="16"/>
  <c r="P185" i="16"/>
  <c r="O26" i="23"/>
  <c r="Q185" i="16"/>
  <c r="R185" i="16"/>
  <c r="S185" i="16"/>
  <c r="T185" i="16"/>
  <c r="S26" i="23"/>
  <c r="U185" i="16"/>
  <c r="V185" i="16"/>
  <c r="W185" i="16"/>
  <c r="N48" i="16"/>
  <c r="D245" i="87"/>
  <c r="O48" i="16"/>
  <c r="E245" i="87"/>
  <c r="Q48" i="16"/>
  <c r="G245" i="87"/>
  <c r="R48" i="16"/>
  <c r="H245" i="87"/>
  <c r="S48" i="16"/>
  <c r="I245" i="87"/>
  <c r="N51" i="16"/>
  <c r="D7" i="87"/>
  <c r="S51" i="16"/>
  <c r="I7" i="87"/>
  <c r="U51" i="16"/>
  <c r="K7" i="87"/>
  <c r="N52" i="16"/>
  <c r="D8" i="87"/>
  <c r="O52" i="16"/>
  <c r="E8" i="87"/>
  <c r="Q52" i="16"/>
  <c r="G8" i="87"/>
  <c r="R52" i="16"/>
  <c r="H8" i="87"/>
  <c r="T52" i="16"/>
  <c r="J8" i="87"/>
  <c r="O53" i="16"/>
  <c r="E9" i="87"/>
  <c r="P53" i="16"/>
  <c r="F9" i="87"/>
  <c r="Q53" i="16"/>
  <c r="G9" i="87"/>
  <c r="T53" i="16"/>
  <c r="J9" i="87"/>
  <c r="U53" i="16"/>
  <c r="K9" i="87"/>
  <c r="P54" i="16"/>
  <c r="F10" i="87"/>
  <c r="Q54" i="16"/>
  <c r="G10" i="87"/>
  <c r="R54" i="16"/>
  <c r="H10" i="87"/>
  <c r="S54" i="16"/>
  <c r="I10" i="87"/>
  <c r="T54" i="16"/>
  <c r="J10" i="87"/>
  <c r="U54" i="16"/>
  <c r="K10" i="87"/>
  <c r="V54" i="16"/>
  <c r="L10" i="87"/>
  <c r="W54" i="16"/>
  <c r="N55" i="16"/>
  <c r="D61" i="87"/>
  <c r="O55" i="16"/>
  <c r="E61" i="87"/>
  <c r="Q55" i="16"/>
  <c r="G61" i="87"/>
  <c r="R55" i="16"/>
  <c r="H61" i="87"/>
  <c r="S55" i="16"/>
  <c r="I61" i="87"/>
  <c r="T55" i="16"/>
  <c r="J61" i="87"/>
  <c r="P56" i="16"/>
  <c r="F11" i="87"/>
  <c r="Q56" i="16"/>
  <c r="G11" i="87"/>
  <c r="R56" i="16"/>
  <c r="H11" i="87"/>
  <c r="S56" i="16"/>
  <c r="I11" i="87"/>
  <c r="T56" i="16"/>
  <c r="J11" i="87"/>
  <c r="U56" i="16"/>
  <c r="K11" i="87"/>
  <c r="V56" i="16"/>
  <c r="L11" i="87"/>
  <c r="W56" i="16"/>
  <c r="N57" i="16"/>
  <c r="D12" i="87"/>
  <c r="O57" i="16"/>
  <c r="E12" i="87"/>
  <c r="Q57" i="16"/>
  <c r="G12" i="87"/>
  <c r="R57" i="16"/>
  <c r="H12" i="87"/>
  <c r="S57" i="16"/>
  <c r="I12" i="87"/>
  <c r="P58" i="16"/>
  <c r="F14" i="87"/>
  <c r="R58" i="16"/>
  <c r="H14" i="87"/>
  <c r="S58" i="16"/>
  <c r="I14" i="87"/>
  <c r="T58" i="16"/>
  <c r="J14" i="87"/>
  <c r="U58" i="16"/>
  <c r="K14" i="87"/>
  <c r="V58" i="16"/>
  <c r="L14" i="87"/>
  <c r="W58" i="16"/>
  <c r="N59" i="16"/>
  <c r="D15" i="87"/>
  <c r="P59" i="16"/>
  <c r="F15" i="87"/>
  <c r="R59" i="16"/>
  <c r="H15" i="87"/>
  <c r="S59" i="16"/>
  <c r="I15" i="87"/>
  <c r="U59" i="16"/>
  <c r="K15" i="87"/>
  <c r="V59" i="16"/>
  <c r="L15" i="87"/>
  <c r="N60" i="16"/>
  <c r="D16" i="87"/>
  <c r="O60" i="16"/>
  <c r="E16" i="87"/>
  <c r="R60" i="16"/>
  <c r="H16" i="87"/>
  <c r="S60" i="16"/>
  <c r="I16" i="87"/>
  <c r="N61" i="16"/>
  <c r="D17" i="87"/>
  <c r="P61" i="16"/>
  <c r="F17" i="87"/>
  <c r="S61" i="16"/>
  <c r="I17" i="87"/>
  <c r="T61" i="16"/>
  <c r="J17" i="87"/>
  <c r="U61" i="16"/>
  <c r="K17" i="87"/>
  <c r="W61" i="16"/>
  <c r="N62" i="16"/>
  <c r="D18" i="87"/>
  <c r="O62" i="16"/>
  <c r="E18" i="87"/>
  <c r="Q62" i="16"/>
  <c r="G18" i="87"/>
  <c r="R62" i="16"/>
  <c r="H18" i="87"/>
  <c r="S62" i="16"/>
  <c r="I18" i="87"/>
  <c r="N63" i="16"/>
  <c r="D63" i="87"/>
  <c r="P63" i="16"/>
  <c r="F63" i="87"/>
  <c r="R63" i="16"/>
  <c r="H63" i="87"/>
  <c r="S63" i="16"/>
  <c r="I63" i="87"/>
  <c r="T63" i="16"/>
  <c r="J63" i="87"/>
  <c r="U63" i="16"/>
  <c r="K63" i="87"/>
  <c r="W63" i="16"/>
  <c r="N64" i="16"/>
  <c r="D64" i="87"/>
  <c r="O64" i="16"/>
  <c r="E64" i="87"/>
  <c r="P64" i="16"/>
  <c r="F64" i="87"/>
  <c r="Q64" i="16"/>
  <c r="G64" i="87"/>
  <c r="T64" i="16"/>
  <c r="J64" i="87"/>
  <c r="U64" i="16"/>
  <c r="K64" i="87"/>
  <c r="W64" i="16"/>
  <c r="N66" i="16"/>
  <c r="D20" i="87"/>
  <c r="P66" i="16"/>
  <c r="F20" i="87"/>
  <c r="R66" i="16"/>
  <c r="H20" i="87"/>
  <c r="S66" i="16"/>
  <c r="I20" i="87"/>
  <c r="D21" i="87"/>
  <c r="E21" i="87"/>
  <c r="F21" i="87"/>
  <c r="G21" i="87"/>
  <c r="H21" i="87"/>
  <c r="I21" i="87"/>
  <c r="J21" i="87"/>
  <c r="K21" i="87"/>
  <c r="L21" i="87"/>
  <c r="O68" i="16"/>
  <c r="E65" i="87"/>
  <c r="P68" i="16"/>
  <c r="F65" i="87"/>
  <c r="Q68" i="16"/>
  <c r="G65" i="87"/>
  <c r="R68" i="16"/>
  <c r="H65" i="87"/>
  <c r="S68" i="16"/>
  <c r="I65" i="87"/>
  <c r="T68" i="16"/>
  <c r="J65" i="87"/>
  <c r="U68" i="16"/>
  <c r="K65" i="87"/>
  <c r="V68" i="16"/>
  <c r="L65" i="87"/>
  <c r="N70" i="16"/>
  <c r="D23" i="87"/>
  <c r="Q70" i="16"/>
  <c r="G23" i="87"/>
  <c r="R70" i="16"/>
  <c r="H23" i="87"/>
  <c r="S70" i="16"/>
  <c r="I23" i="87"/>
  <c r="N71" i="16"/>
  <c r="D24" i="87"/>
  <c r="O71" i="16"/>
  <c r="E24" i="87"/>
  <c r="P71" i="16"/>
  <c r="F24" i="87"/>
  <c r="Q71" i="16"/>
  <c r="G24" i="87"/>
  <c r="T71" i="16"/>
  <c r="J24" i="87"/>
  <c r="V71" i="16"/>
  <c r="L24" i="87"/>
  <c r="D62" i="87"/>
  <c r="E62" i="87"/>
  <c r="G62" i="87"/>
  <c r="H62" i="87"/>
  <c r="I62" i="87"/>
  <c r="J62" i="87"/>
  <c r="K62" i="87"/>
  <c r="N72" i="16"/>
  <c r="D66" i="87"/>
  <c r="O72" i="16"/>
  <c r="E66" i="87"/>
  <c r="P72" i="16"/>
  <c r="F66" i="87"/>
  <c r="Q72" i="16"/>
  <c r="G66" i="87"/>
  <c r="V72" i="16"/>
  <c r="L66" i="87"/>
  <c r="W72" i="16"/>
  <c r="N73" i="16"/>
  <c r="D67" i="87"/>
  <c r="R73" i="16"/>
  <c r="H67" i="87"/>
  <c r="S73" i="16"/>
  <c r="I67" i="87"/>
  <c r="O74" i="16"/>
  <c r="E25" i="87"/>
  <c r="P74" i="16"/>
  <c r="F25" i="87"/>
  <c r="Q74" i="16"/>
  <c r="G25" i="87"/>
  <c r="R74" i="16"/>
  <c r="H25" i="87"/>
  <c r="S74" i="16"/>
  <c r="I25" i="87"/>
  <c r="T74" i="16"/>
  <c r="J25" i="87"/>
  <c r="V74" i="16"/>
  <c r="L25" i="87"/>
  <c r="W74" i="16"/>
  <c r="N76" i="16"/>
  <c r="D27" i="87"/>
  <c r="O76" i="16"/>
  <c r="E27" i="87"/>
  <c r="Q76" i="16"/>
  <c r="G27" i="87"/>
  <c r="T76" i="16"/>
  <c r="J27" i="87"/>
  <c r="N77" i="16"/>
  <c r="D28" i="87"/>
  <c r="O77" i="16"/>
  <c r="E28" i="87"/>
  <c r="R77" i="16"/>
  <c r="H28" i="87"/>
  <c r="S77" i="16"/>
  <c r="I28" i="87"/>
  <c r="O78" i="16"/>
  <c r="E68" i="87"/>
  <c r="P78" i="16"/>
  <c r="F68" i="87"/>
  <c r="Q78" i="16"/>
  <c r="G68" i="87"/>
  <c r="R78" i="16"/>
  <c r="H68" i="87"/>
  <c r="S78" i="16"/>
  <c r="I68" i="87"/>
  <c r="T78" i="16"/>
  <c r="J68" i="87"/>
  <c r="U78" i="16"/>
  <c r="K68" i="87"/>
  <c r="V78" i="16"/>
  <c r="L68" i="87"/>
  <c r="W78" i="16"/>
  <c r="N79" i="16"/>
  <c r="D29" i="87"/>
  <c r="O79" i="16"/>
  <c r="E29" i="87"/>
  <c r="P79" i="16"/>
  <c r="F29" i="87"/>
  <c r="Q79" i="16"/>
  <c r="G29" i="87"/>
  <c r="T79" i="16"/>
  <c r="J29" i="87"/>
  <c r="O80" i="16"/>
  <c r="E30" i="87"/>
  <c r="P80" i="16"/>
  <c r="F30" i="87"/>
  <c r="Q80" i="16"/>
  <c r="G30" i="87"/>
  <c r="R80" i="16"/>
  <c r="H30" i="87"/>
  <c r="S80" i="16"/>
  <c r="I30" i="87"/>
  <c r="T80" i="16"/>
  <c r="J30" i="87"/>
  <c r="U80" i="16"/>
  <c r="K30" i="87"/>
  <c r="V80" i="16"/>
  <c r="L30" i="87"/>
  <c r="W80" i="16"/>
  <c r="N81" i="16"/>
  <c r="D31" i="87"/>
  <c r="P81" i="16"/>
  <c r="F31" i="87"/>
  <c r="R81" i="16"/>
  <c r="H31" i="87"/>
  <c r="S81" i="16"/>
  <c r="I31" i="87"/>
  <c r="T81" i="16"/>
  <c r="J31" i="87"/>
  <c r="U81" i="16"/>
  <c r="K31" i="87"/>
  <c r="N82" i="16"/>
  <c r="D32" i="87"/>
  <c r="O82" i="16"/>
  <c r="E32" i="87"/>
  <c r="P82" i="16"/>
  <c r="F32" i="87"/>
  <c r="Q82" i="16"/>
  <c r="G32" i="87"/>
  <c r="T82" i="16"/>
  <c r="J32" i="87"/>
  <c r="D33" i="87"/>
  <c r="E33" i="87"/>
  <c r="F33" i="87"/>
  <c r="G33" i="87"/>
  <c r="H33" i="87"/>
  <c r="J33" i="87"/>
  <c r="K33" i="87"/>
  <c r="N83" i="16"/>
  <c r="D69" i="87"/>
  <c r="P83" i="16"/>
  <c r="F69" i="87"/>
  <c r="S83" i="16"/>
  <c r="I69" i="87"/>
  <c r="T83" i="16"/>
  <c r="J69" i="87"/>
  <c r="W83" i="16"/>
  <c r="N84" i="16"/>
  <c r="D70" i="87"/>
  <c r="O84" i="16"/>
  <c r="E70" i="87"/>
  <c r="P84" i="16"/>
  <c r="F70" i="87"/>
  <c r="Q84" i="16"/>
  <c r="G70" i="87"/>
  <c r="T84" i="16"/>
  <c r="J70" i="87"/>
  <c r="D34" i="87"/>
  <c r="E34" i="87"/>
  <c r="F34" i="87"/>
  <c r="G34" i="87"/>
  <c r="H34" i="87"/>
  <c r="I34" i="87"/>
  <c r="J34" i="87"/>
  <c r="N85" i="16"/>
  <c r="D35" i="87"/>
  <c r="P85" i="16"/>
  <c r="F35" i="87"/>
  <c r="Q85" i="16"/>
  <c r="G35" i="87"/>
  <c r="T85" i="16"/>
  <c r="J35" i="87"/>
  <c r="N86" i="16"/>
  <c r="D71" i="87"/>
  <c r="P86" i="16"/>
  <c r="F71" i="87"/>
  <c r="R86" i="16"/>
  <c r="H71" i="87"/>
  <c r="S86" i="16"/>
  <c r="I71" i="87"/>
  <c r="T86" i="16"/>
  <c r="J71" i="87"/>
  <c r="V86" i="16"/>
  <c r="L71" i="87"/>
  <c r="O87" i="16"/>
  <c r="E36" i="87"/>
  <c r="P87" i="16"/>
  <c r="F36" i="87"/>
  <c r="Q87" i="16"/>
  <c r="G36" i="87"/>
  <c r="T87" i="16"/>
  <c r="J36" i="87"/>
  <c r="V87" i="16"/>
  <c r="L36" i="87"/>
  <c r="N88" i="16"/>
  <c r="D37" i="87"/>
  <c r="O88" i="16"/>
  <c r="E37" i="87"/>
  <c r="R88" i="16"/>
  <c r="H37" i="87"/>
  <c r="S88" i="16"/>
  <c r="I37" i="87"/>
  <c r="O89" i="16"/>
  <c r="E38" i="87"/>
  <c r="P89" i="16"/>
  <c r="F38" i="87"/>
  <c r="Q89" i="16"/>
  <c r="G38" i="87"/>
  <c r="R89" i="16"/>
  <c r="H38" i="87"/>
  <c r="S89" i="16"/>
  <c r="I38" i="87"/>
  <c r="T89" i="16"/>
  <c r="J38" i="87"/>
  <c r="U89" i="16"/>
  <c r="K38" i="87"/>
  <c r="V89" i="16"/>
  <c r="L38" i="87"/>
  <c r="W89" i="16"/>
  <c r="D72" i="87"/>
  <c r="E72" i="87"/>
  <c r="F72" i="87"/>
  <c r="G72" i="87"/>
  <c r="H72" i="87"/>
  <c r="I72" i="87"/>
  <c r="J72" i="87"/>
  <c r="L72" i="87"/>
  <c r="N90" i="16"/>
  <c r="D39" i="87"/>
  <c r="O90" i="16"/>
  <c r="E39" i="87"/>
  <c r="P90" i="16"/>
  <c r="F39" i="87"/>
  <c r="Q90" i="16"/>
  <c r="G39" i="87"/>
  <c r="T90" i="16"/>
  <c r="J39" i="87"/>
  <c r="U90" i="16"/>
  <c r="K39" i="87"/>
  <c r="V90" i="16"/>
  <c r="L39" i="87"/>
  <c r="N91" i="16"/>
  <c r="D40" i="87"/>
  <c r="O91" i="16"/>
  <c r="E40" i="87"/>
  <c r="R91" i="16"/>
  <c r="H40" i="87"/>
  <c r="O92" i="16"/>
  <c r="E41" i="87"/>
  <c r="P92" i="16"/>
  <c r="F41" i="87"/>
  <c r="Q92" i="16"/>
  <c r="G41" i="87"/>
  <c r="R92" i="16"/>
  <c r="H41" i="87"/>
  <c r="S92" i="16"/>
  <c r="I41" i="87"/>
  <c r="U92" i="16"/>
  <c r="K41" i="87"/>
  <c r="V92" i="16"/>
  <c r="L41" i="87"/>
  <c r="W92" i="16"/>
  <c r="N93" i="16"/>
  <c r="D42" i="87"/>
  <c r="P93" i="16"/>
  <c r="F42" i="87"/>
  <c r="R93" i="16"/>
  <c r="H42" i="87"/>
  <c r="S93" i="16"/>
  <c r="I42" i="87"/>
  <c r="T93" i="16"/>
  <c r="J42" i="87"/>
  <c r="N94" i="16"/>
  <c r="D43" i="87"/>
  <c r="O94" i="16"/>
  <c r="E43" i="87"/>
  <c r="Q94" i="16"/>
  <c r="G43" i="87"/>
  <c r="S94" i="16"/>
  <c r="I43" i="87"/>
  <c r="O95" i="16"/>
  <c r="E44" i="87"/>
  <c r="P95" i="16"/>
  <c r="F44" i="87"/>
  <c r="Q95" i="16"/>
  <c r="G44" i="87"/>
  <c r="R95" i="16"/>
  <c r="H44" i="87"/>
  <c r="S95" i="16"/>
  <c r="I44" i="87"/>
  <c r="T95" i="16"/>
  <c r="J44" i="87"/>
  <c r="W95" i="16"/>
  <c r="N96" i="16"/>
  <c r="D45" i="87"/>
  <c r="P96" i="16"/>
  <c r="F45" i="87"/>
  <c r="R96" i="16"/>
  <c r="H45" i="87"/>
  <c r="S96" i="16"/>
  <c r="I45" i="87"/>
  <c r="T96" i="16"/>
  <c r="J45" i="87"/>
  <c r="N97" i="16"/>
  <c r="D46" i="87"/>
  <c r="Q97" i="16"/>
  <c r="G46" i="87"/>
  <c r="T97" i="16"/>
  <c r="J46" i="87"/>
  <c r="N98" i="16"/>
  <c r="D47" i="87"/>
  <c r="O98" i="16"/>
  <c r="E47" i="87"/>
  <c r="Q98" i="16"/>
  <c r="G47" i="87"/>
  <c r="R98" i="16"/>
  <c r="H47" i="87"/>
  <c r="S98" i="16"/>
  <c r="I47" i="87"/>
  <c r="O99" i="16"/>
  <c r="E48" i="87"/>
  <c r="P99" i="16"/>
  <c r="F48" i="87"/>
  <c r="Q99" i="16"/>
  <c r="G48" i="87"/>
  <c r="R99" i="16"/>
  <c r="H48" i="87"/>
  <c r="S99" i="16"/>
  <c r="I48" i="87"/>
  <c r="T99" i="16"/>
  <c r="J48" i="87"/>
  <c r="U99" i="16"/>
  <c r="K48" i="87"/>
  <c r="W99" i="16"/>
  <c r="N100" i="16"/>
  <c r="D49" i="87"/>
  <c r="P100" i="16"/>
  <c r="F49" i="87"/>
  <c r="R100" i="16"/>
  <c r="H49" i="87"/>
  <c r="S100" i="16"/>
  <c r="I49" i="87"/>
  <c r="T100" i="16"/>
  <c r="J49" i="87"/>
  <c r="N113" i="16"/>
  <c r="D209" i="87"/>
  <c r="O113" i="16"/>
  <c r="E209" i="87"/>
  <c r="P113" i="16"/>
  <c r="F209" i="87"/>
  <c r="Q113" i="16"/>
  <c r="G209" i="87"/>
  <c r="R113" i="16"/>
  <c r="H209" i="87"/>
  <c r="S113" i="16"/>
  <c r="I209" i="87"/>
  <c r="T113" i="16"/>
  <c r="J209" i="87"/>
  <c r="U113" i="16"/>
  <c r="K209" i="87"/>
  <c r="V113" i="16"/>
  <c r="L209" i="87"/>
  <c r="W113" i="16"/>
  <c r="D103" i="91"/>
  <c r="E103" i="91"/>
  <c r="F103" i="91"/>
  <c r="N114" i="16"/>
  <c r="D210" i="87"/>
  <c r="O114" i="16"/>
  <c r="E210" i="87"/>
  <c r="P114" i="16"/>
  <c r="F210" i="87"/>
  <c r="Q114" i="16"/>
  <c r="G210" i="87"/>
  <c r="T114" i="16"/>
  <c r="J210" i="87"/>
  <c r="N115" i="16"/>
  <c r="D211" i="87"/>
  <c r="Q115" i="16"/>
  <c r="G211" i="87"/>
  <c r="R115" i="16"/>
  <c r="H211" i="87"/>
  <c r="S115" i="16"/>
  <c r="I211" i="87"/>
  <c r="O116" i="16"/>
  <c r="E212" i="87"/>
  <c r="P116" i="16"/>
  <c r="F212" i="87"/>
  <c r="Q116" i="16"/>
  <c r="G212" i="87"/>
  <c r="R116" i="16"/>
  <c r="H212" i="87"/>
  <c r="S116" i="16"/>
  <c r="I212" i="87"/>
  <c r="T116" i="16"/>
  <c r="J212" i="87"/>
  <c r="U116" i="16"/>
  <c r="K212" i="87"/>
  <c r="V116" i="16"/>
  <c r="L212" i="87"/>
  <c r="W116" i="16"/>
  <c r="N117" i="16"/>
  <c r="D213" i="87"/>
  <c r="P117" i="16"/>
  <c r="F213" i="87"/>
  <c r="R117" i="16"/>
  <c r="H213" i="87"/>
  <c r="S117" i="16"/>
  <c r="I213" i="87"/>
  <c r="T117" i="16"/>
  <c r="J213" i="87"/>
  <c r="U117" i="16"/>
  <c r="K213" i="87"/>
  <c r="V117" i="16"/>
  <c r="L213" i="87"/>
  <c r="D108" i="91"/>
  <c r="E108" i="91"/>
  <c r="F108" i="91"/>
  <c r="N119" i="16"/>
  <c r="D263" i="87"/>
  <c r="O119" i="16"/>
  <c r="E263" i="87"/>
  <c r="P119" i="16"/>
  <c r="F263" i="87"/>
  <c r="Q119" i="16"/>
  <c r="G263" i="87"/>
  <c r="N120" i="16"/>
  <c r="D264" i="87"/>
  <c r="O120" i="16"/>
  <c r="E264" i="87"/>
  <c r="Q120" i="16"/>
  <c r="G264" i="87"/>
  <c r="R120" i="16"/>
  <c r="H264" i="87"/>
  <c r="S120" i="16"/>
  <c r="I264" i="87"/>
  <c r="O121" i="16"/>
  <c r="E216" i="87"/>
  <c r="E296" i="87"/>
  <c r="P121" i="16"/>
  <c r="F216" i="87"/>
  <c r="F296" i="87"/>
  <c r="Q121" i="16"/>
  <c r="G216" i="87"/>
  <c r="G296" i="87"/>
  <c r="R121" i="16"/>
  <c r="H216" i="87"/>
  <c r="H296" i="87"/>
  <c r="S121" i="16"/>
  <c r="I216" i="87"/>
  <c r="I296" i="87"/>
  <c r="T121" i="16"/>
  <c r="J216" i="87"/>
  <c r="J296" i="87"/>
  <c r="U121" i="16"/>
  <c r="K216" i="87"/>
  <c r="K296" i="87"/>
  <c r="V121" i="16"/>
  <c r="L216" i="87"/>
  <c r="L296" i="87"/>
  <c r="W121" i="16"/>
  <c r="N184" i="16"/>
  <c r="D271" i="87"/>
  <c r="D316" i="87"/>
  <c r="O184" i="16"/>
  <c r="P184" i="16"/>
  <c r="Q184" i="16"/>
  <c r="R184" i="16"/>
  <c r="H271" i="87"/>
  <c r="H316" i="87"/>
  <c r="S184" i="16"/>
  <c r="T184" i="16"/>
  <c r="U184" i="16"/>
  <c r="V184" i="16"/>
  <c r="L271" i="87"/>
  <c r="L316" i="87"/>
  <c r="W184" i="16"/>
  <c r="N122" i="16"/>
  <c r="D145" i="87"/>
  <c r="O122" i="16"/>
  <c r="E145" i="87"/>
  <c r="Q122" i="16"/>
  <c r="G145" i="87"/>
  <c r="R122" i="16"/>
  <c r="H145" i="87"/>
  <c r="S122" i="16"/>
  <c r="I145" i="87"/>
  <c r="N123" i="16"/>
  <c r="D146" i="87"/>
  <c r="P123" i="16"/>
  <c r="F146" i="87"/>
  <c r="R123" i="16"/>
  <c r="H146" i="87"/>
  <c r="S123" i="16"/>
  <c r="I146" i="87"/>
  <c r="T123" i="16"/>
  <c r="J146" i="87"/>
  <c r="U123" i="16"/>
  <c r="K146" i="87"/>
  <c r="V123" i="16"/>
  <c r="L146" i="87"/>
  <c r="N125" i="16"/>
  <c r="D149" i="87"/>
  <c r="O125" i="16"/>
  <c r="E149" i="87"/>
  <c r="P125" i="16"/>
  <c r="F149" i="87"/>
  <c r="Q125" i="16"/>
  <c r="G149" i="87"/>
  <c r="T125" i="16"/>
  <c r="J149" i="87"/>
  <c r="U125" i="16"/>
  <c r="K149" i="87"/>
  <c r="N129" i="16"/>
  <c r="D151" i="87"/>
  <c r="O129" i="16"/>
  <c r="E151" i="87"/>
  <c r="Q129" i="16"/>
  <c r="G151" i="87"/>
  <c r="R129" i="16"/>
  <c r="H151" i="87"/>
  <c r="S129" i="16"/>
  <c r="I151" i="87"/>
  <c r="N130" i="16"/>
  <c r="D152" i="87"/>
  <c r="P130" i="16"/>
  <c r="F152" i="87"/>
  <c r="R130" i="16"/>
  <c r="H152" i="87"/>
  <c r="S130" i="16"/>
  <c r="I152" i="87"/>
  <c r="T130" i="16"/>
  <c r="J152" i="87"/>
  <c r="V130" i="16"/>
  <c r="L152" i="87"/>
  <c r="N131" i="16"/>
  <c r="D153" i="87"/>
  <c r="O131" i="16"/>
  <c r="E153" i="87"/>
  <c r="P131" i="16"/>
  <c r="F153" i="87"/>
  <c r="Q131" i="16"/>
  <c r="G153" i="87"/>
  <c r="T131" i="16"/>
  <c r="J153" i="87"/>
  <c r="U131" i="16"/>
  <c r="K153" i="87"/>
  <c r="N132" i="16"/>
  <c r="D154" i="87"/>
  <c r="O132" i="16"/>
  <c r="E154" i="87"/>
  <c r="Q132" i="16"/>
  <c r="G154" i="87"/>
  <c r="R132" i="16"/>
  <c r="H154" i="87"/>
  <c r="S132" i="16"/>
  <c r="I154" i="87"/>
  <c r="D155" i="87"/>
  <c r="E155" i="87"/>
  <c r="F155" i="87"/>
  <c r="G155" i="87"/>
  <c r="H155" i="87"/>
  <c r="I155" i="87"/>
  <c r="J155" i="87"/>
  <c r="K155" i="87"/>
  <c r="L155" i="87"/>
  <c r="N133" i="16"/>
  <c r="D156" i="87"/>
  <c r="P133" i="16"/>
  <c r="F156" i="87"/>
  <c r="R133" i="16"/>
  <c r="H156" i="87"/>
  <c r="S133" i="16"/>
  <c r="I156" i="87"/>
  <c r="T133" i="16"/>
  <c r="J156" i="87"/>
  <c r="U133" i="16"/>
  <c r="K156" i="87"/>
  <c r="V133" i="16"/>
  <c r="L156" i="87"/>
  <c r="N134" i="16"/>
  <c r="D157" i="87"/>
  <c r="O134" i="16"/>
  <c r="E157" i="87"/>
  <c r="P134" i="16"/>
  <c r="F157" i="87"/>
  <c r="Q134" i="16"/>
  <c r="G157" i="87"/>
  <c r="T134" i="16"/>
  <c r="J157" i="87"/>
  <c r="U134" i="16"/>
  <c r="K157" i="87"/>
  <c r="N135" i="16"/>
  <c r="D158" i="87"/>
  <c r="O135" i="16"/>
  <c r="E158" i="87"/>
  <c r="Q135" i="16"/>
  <c r="G158" i="87"/>
  <c r="R135" i="16"/>
  <c r="H158" i="87"/>
  <c r="S135" i="16"/>
  <c r="I158" i="87"/>
  <c r="O136" i="16"/>
  <c r="E159" i="87"/>
  <c r="P136" i="16"/>
  <c r="F159" i="87"/>
  <c r="Q136" i="16"/>
  <c r="G159" i="87"/>
  <c r="R136" i="16"/>
  <c r="H159" i="87"/>
  <c r="S136" i="16"/>
  <c r="I159" i="87"/>
  <c r="T136" i="16"/>
  <c r="J159" i="87"/>
  <c r="U136" i="16"/>
  <c r="K159" i="87"/>
  <c r="V136" i="16"/>
  <c r="L159" i="87"/>
  <c r="W136" i="16"/>
  <c r="N137" i="16"/>
  <c r="D160" i="87"/>
  <c r="P137" i="16"/>
  <c r="F160" i="87"/>
  <c r="R137" i="16"/>
  <c r="H160" i="87"/>
  <c r="S137" i="16"/>
  <c r="I160" i="87"/>
  <c r="T137" i="16"/>
  <c r="J160" i="87"/>
  <c r="U137" i="16"/>
  <c r="K160" i="87"/>
  <c r="V137" i="16"/>
  <c r="L160" i="87"/>
  <c r="D161" i="87"/>
  <c r="E161" i="87"/>
  <c r="F161" i="87"/>
  <c r="G161" i="87"/>
  <c r="H161" i="87"/>
  <c r="I161" i="87"/>
  <c r="J161" i="87"/>
  <c r="K161" i="87"/>
  <c r="L161" i="87"/>
  <c r="N138" i="16"/>
  <c r="D162" i="87"/>
  <c r="O138" i="16"/>
  <c r="E162" i="87"/>
  <c r="P138" i="16"/>
  <c r="F162" i="87"/>
  <c r="Q138" i="16"/>
  <c r="G162" i="87"/>
  <c r="T138" i="16"/>
  <c r="J162" i="87"/>
  <c r="N139" i="16"/>
  <c r="D163" i="87"/>
  <c r="O139" i="16"/>
  <c r="E163" i="87"/>
  <c r="Q139" i="16"/>
  <c r="G163" i="87"/>
  <c r="R139" i="16"/>
  <c r="H163" i="87"/>
  <c r="S139" i="16"/>
  <c r="I163" i="87"/>
  <c r="O140" i="16"/>
  <c r="E164" i="87"/>
  <c r="P140" i="16"/>
  <c r="F164" i="87"/>
  <c r="Q140" i="16"/>
  <c r="G164" i="87"/>
  <c r="R140" i="16"/>
  <c r="H164" i="87"/>
  <c r="S140" i="16"/>
  <c r="I164" i="87"/>
  <c r="T140" i="16"/>
  <c r="J164" i="87"/>
  <c r="U140" i="16"/>
  <c r="K164" i="87"/>
  <c r="V140" i="16"/>
  <c r="L164" i="87"/>
  <c r="W140" i="16"/>
  <c r="N141" i="16"/>
  <c r="D165" i="87"/>
  <c r="P141" i="16"/>
  <c r="F165" i="87"/>
  <c r="R141" i="16"/>
  <c r="H165" i="87"/>
  <c r="S141" i="16"/>
  <c r="I165" i="87"/>
  <c r="T141" i="16"/>
  <c r="J165" i="87"/>
  <c r="U141" i="16"/>
  <c r="K165" i="87"/>
  <c r="V141" i="16"/>
  <c r="L165" i="87"/>
  <c r="W141" i="16"/>
  <c r="N142" i="16"/>
  <c r="D166" i="87"/>
  <c r="O142" i="16"/>
  <c r="E166" i="87"/>
  <c r="P142" i="16"/>
  <c r="F166" i="87"/>
  <c r="Q142" i="16"/>
  <c r="G166" i="87"/>
  <c r="T142" i="16"/>
  <c r="J166" i="87"/>
  <c r="U142" i="16"/>
  <c r="K166" i="87"/>
  <c r="O143" i="16"/>
  <c r="E88" i="87"/>
  <c r="P143" i="16"/>
  <c r="F88" i="87"/>
  <c r="Q143" i="16"/>
  <c r="G88" i="87"/>
  <c r="R143" i="16"/>
  <c r="H88" i="87"/>
  <c r="S143" i="16"/>
  <c r="I88" i="87"/>
  <c r="T143" i="16"/>
  <c r="J88" i="87"/>
  <c r="U143" i="16"/>
  <c r="K88" i="87"/>
  <c r="V143" i="16"/>
  <c r="L88" i="87"/>
  <c r="W143" i="16"/>
  <c r="N144" i="16"/>
  <c r="D89" i="87"/>
  <c r="P144" i="16"/>
  <c r="F89" i="87"/>
  <c r="R144" i="16"/>
  <c r="H89" i="87"/>
  <c r="S144" i="16"/>
  <c r="I89" i="87"/>
  <c r="T144" i="16"/>
  <c r="J89" i="87"/>
  <c r="V144" i="16"/>
  <c r="L89" i="87"/>
  <c r="N145" i="16"/>
  <c r="D90" i="87"/>
  <c r="O145" i="16"/>
  <c r="E90" i="87"/>
  <c r="P145" i="16"/>
  <c r="F90" i="87"/>
  <c r="Q145" i="16"/>
  <c r="G90" i="87"/>
  <c r="T145" i="16"/>
  <c r="J90" i="87"/>
  <c r="U145" i="16"/>
  <c r="K90" i="87"/>
  <c r="V145" i="16"/>
  <c r="L90" i="87"/>
  <c r="N146" i="16"/>
  <c r="D91" i="87"/>
  <c r="O146" i="16"/>
  <c r="E91" i="87"/>
  <c r="Q146" i="16"/>
  <c r="G91" i="87"/>
  <c r="R146" i="16"/>
  <c r="H91" i="87"/>
  <c r="S146" i="16"/>
  <c r="I91" i="87"/>
  <c r="O147" i="16"/>
  <c r="E92" i="87"/>
  <c r="P147" i="16"/>
  <c r="F92" i="87"/>
  <c r="Q147" i="16"/>
  <c r="G92" i="87"/>
  <c r="R147" i="16"/>
  <c r="H92" i="87"/>
  <c r="S147" i="16"/>
  <c r="I92" i="87"/>
  <c r="T147" i="16"/>
  <c r="J92" i="87"/>
  <c r="U147" i="16"/>
  <c r="K92" i="87"/>
  <c r="V147" i="16"/>
  <c r="L92" i="87"/>
  <c r="W147" i="16"/>
  <c r="N148" i="16"/>
  <c r="D93" i="87"/>
  <c r="O148" i="16"/>
  <c r="E93" i="87"/>
  <c r="P148" i="16"/>
  <c r="F93" i="87"/>
  <c r="Q148" i="16"/>
  <c r="G93" i="87"/>
  <c r="T148" i="16"/>
  <c r="J93" i="87"/>
  <c r="N149" i="16"/>
  <c r="D94" i="87"/>
  <c r="O149" i="16"/>
  <c r="E94" i="87"/>
  <c r="Q149" i="16"/>
  <c r="G94" i="87"/>
  <c r="R149" i="16"/>
  <c r="H94" i="87"/>
  <c r="S149" i="16"/>
  <c r="I94" i="87"/>
  <c r="D139" i="91"/>
  <c r="E139" i="91"/>
  <c r="F139" i="91"/>
  <c r="N150" i="16"/>
  <c r="D96" i="87"/>
  <c r="O150" i="16"/>
  <c r="E96" i="87"/>
  <c r="P150" i="16"/>
  <c r="F96" i="87"/>
  <c r="Q150" i="16"/>
  <c r="G96" i="87"/>
  <c r="T150" i="16"/>
  <c r="J96" i="87"/>
  <c r="W150" i="16"/>
  <c r="N151" i="16"/>
  <c r="D97" i="87"/>
  <c r="O151" i="16"/>
  <c r="E97" i="87"/>
  <c r="Q151" i="16"/>
  <c r="G97" i="87"/>
  <c r="R151" i="16"/>
  <c r="H97" i="87"/>
  <c r="S151" i="16"/>
  <c r="I97" i="87"/>
  <c r="O152" i="16"/>
  <c r="E98" i="87"/>
  <c r="P152" i="16"/>
  <c r="F98" i="87"/>
  <c r="Q152" i="16"/>
  <c r="G98" i="87"/>
  <c r="R152" i="16"/>
  <c r="H98" i="87"/>
  <c r="S152" i="16"/>
  <c r="I98" i="87"/>
  <c r="T152" i="16"/>
  <c r="J98" i="87"/>
  <c r="U152" i="16"/>
  <c r="K98" i="87"/>
  <c r="V152" i="16"/>
  <c r="L98" i="87"/>
  <c r="W152" i="16"/>
  <c r="N153" i="16"/>
  <c r="D99" i="87"/>
  <c r="P153" i="16"/>
  <c r="F99" i="87"/>
  <c r="R153" i="16"/>
  <c r="H99" i="87"/>
  <c r="S153" i="16"/>
  <c r="I99" i="87"/>
  <c r="T153" i="16"/>
  <c r="J99" i="87"/>
  <c r="U153" i="16"/>
  <c r="K99" i="87"/>
  <c r="V153" i="16"/>
  <c r="L99" i="87"/>
  <c r="O154" i="16"/>
  <c r="E100" i="87"/>
  <c r="P154" i="16"/>
  <c r="F100" i="87"/>
  <c r="R154" i="16"/>
  <c r="H100" i="87"/>
  <c r="S154" i="16"/>
  <c r="I100" i="87"/>
  <c r="T154" i="16"/>
  <c r="J100" i="87"/>
  <c r="U154" i="16"/>
  <c r="K100" i="87"/>
  <c r="V154" i="16"/>
  <c r="L100" i="87"/>
  <c r="W154" i="16"/>
  <c r="N155" i="16"/>
  <c r="D101" i="87"/>
  <c r="P155" i="16"/>
  <c r="F101" i="87"/>
  <c r="R155" i="16"/>
  <c r="H101" i="87"/>
  <c r="S155" i="16"/>
  <c r="I101" i="87"/>
  <c r="V155" i="16"/>
  <c r="L101" i="87"/>
  <c r="N156" i="16"/>
  <c r="D102" i="87"/>
  <c r="O156" i="16"/>
  <c r="E102" i="87"/>
  <c r="Q156" i="16"/>
  <c r="G102" i="87"/>
  <c r="T156" i="16"/>
  <c r="J102" i="87"/>
  <c r="U156" i="16"/>
  <c r="K102" i="87"/>
  <c r="V156" i="16"/>
  <c r="L102" i="87"/>
  <c r="N157" i="16"/>
  <c r="D103" i="87"/>
  <c r="O157" i="16"/>
  <c r="E103" i="87"/>
  <c r="Q157" i="16"/>
  <c r="G103" i="87"/>
  <c r="R157" i="16"/>
  <c r="H103" i="87"/>
  <c r="S157" i="16"/>
  <c r="I103" i="87"/>
  <c r="O158" i="16"/>
  <c r="E104" i="87"/>
  <c r="P158" i="16"/>
  <c r="F104" i="87"/>
  <c r="Q158" i="16"/>
  <c r="G104" i="87"/>
  <c r="R158" i="16"/>
  <c r="H104" i="87"/>
  <c r="S158" i="16"/>
  <c r="I104" i="87"/>
  <c r="U158" i="16"/>
  <c r="K104" i="87"/>
  <c r="V158" i="16"/>
  <c r="L104" i="87"/>
  <c r="W158" i="16"/>
  <c r="N159" i="16"/>
  <c r="D105" i="87"/>
  <c r="P159" i="16"/>
  <c r="F105" i="87"/>
  <c r="R159" i="16"/>
  <c r="H105" i="87"/>
  <c r="S159" i="16"/>
  <c r="I105" i="87"/>
  <c r="T159" i="16"/>
  <c r="J105" i="87"/>
  <c r="U159" i="16"/>
  <c r="K105" i="87"/>
  <c r="W159" i="16"/>
  <c r="O160" i="16"/>
  <c r="E106" i="87"/>
  <c r="P160" i="16"/>
  <c r="F106" i="87"/>
  <c r="Q160" i="16"/>
  <c r="G106" i="87"/>
  <c r="R160" i="16"/>
  <c r="H106" i="87"/>
  <c r="S160" i="16"/>
  <c r="I106" i="87"/>
  <c r="T160" i="16"/>
  <c r="J106" i="87"/>
  <c r="U160" i="16"/>
  <c r="K106" i="87"/>
  <c r="V160" i="16"/>
  <c r="L106" i="87"/>
  <c r="D107" i="87"/>
  <c r="E107" i="87"/>
  <c r="F107" i="87"/>
  <c r="G107" i="87"/>
  <c r="H107" i="87"/>
  <c r="I107" i="87"/>
  <c r="J107" i="87"/>
  <c r="K107" i="87"/>
  <c r="L107" i="87"/>
  <c r="N161" i="16"/>
  <c r="D108" i="87"/>
  <c r="O161" i="16"/>
  <c r="E108" i="87"/>
  <c r="P161" i="16"/>
  <c r="F108" i="87"/>
  <c r="Q161" i="16"/>
  <c r="G108" i="87"/>
  <c r="D109" i="87"/>
  <c r="E109" i="87"/>
  <c r="F109" i="87"/>
  <c r="G109" i="87"/>
  <c r="H109" i="87"/>
  <c r="I109" i="87"/>
  <c r="J109" i="87"/>
  <c r="K109" i="87"/>
  <c r="L109" i="87"/>
  <c r="N162" i="16"/>
  <c r="D110" i="87"/>
  <c r="O162" i="16"/>
  <c r="E110" i="87"/>
  <c r="Q162" i="16"/>
  <c r="G110" i="87"/>
  <c r="R162" i="16"/>
  <c r="H110" i="87"/>
  <c r="S162" i="16"/>
  <c r="I110" i="87"/>
  <c r="N163" i="16"/>
  <c r="D111" i="87"/>
  <c r="P163" i="16"/>
  <c r="F111" i="87"/>
  <c r="R163" i="16"/>
  <c r="H111" i="87"/>
  <c r="S163" i="16"/>
  <c r="I111" i="87"/>
  <c r="T163" i="16"/>
  <c r="J111" i="87"/>
  <c r="U163" i="16"/>
  <c r="K111" i="87"/>
  <c r="V163" i="16"/>
  <c r="L111" i="87"/>
  <c r="W163" i="16"/>
  <c r="D112" i="87"/>
  <c r="E112" i="87"/>
  <c r="F112" i="87"/>
  <c r="G112" i="87"/>
  <c r="H112" i="87"/>
  <c r="I112" i="87"/>
  <c r="J112" i="87"/>
  <c r="D113" i="87"/>
  <c r="E113" i="87"/>
  <c r="F113" i="87"/>
  <c r="G113" i="87"/>
  <c r="H113" i="87"/>
  <c r="I113" i="87"/>
  <c r="J113" i="87"/>
  <c r="K113" i="87"/>
  <c r="L113" i="87"/>
  <c r="D114" i="87"/>
  <c r="E114" i="87"/>
  <c r="F114" i="87"/>
  <c r="H114" i="87"/>
  <c r="I114" i="87"/>
  <c r="J114" i="87"/>
  <c r="K114" i="87"/>
  <c r="L114" i="87"/>
  <c r="N164" i="16"/>
  <c r="D115" i="87"/>
  <c r="R164" i="16"/>
  <c r="H115" i="87"/>
  <c r="S164" i="16"/>
  <c r="I115" i="87"/>
  <c r="F116" i="87"/>
  <c r="H116" i="87"/>
  <c r="I116" i="87"/>
  <c r="J116" i="87"/>
  <c r="K116" i="87"/>
  <c r="L116" i="87"/>
  <c r="N166" i="16"/>
  <c r="D117" i="87"/>
  <c r="O166" i="16"/>
  <c r="E117" i="87"/>
  <c r="P166" i="16"/>
  <c r="F117" i="87"/>
  <c r="Q166" i="16"/>
  <c r="G117" i="87"/>
  <c r="R166" i="16"/>
  <c r="H117" i="87"/>
  <c r="S166" i="16"/>
  <c r="I117" i="87"/>
  <c r="T166" i="16"/>
  <c r="J117" i="87"/>
  <c r="U166" i="16"/>
  <c r="K117" i="87"/>
  <c r="V166" i="16"/>
  <c r="L117" i="87"/>
  <c r="D118" i="87"/>
  <c r="E118" i="87"/>
  <c r="F118" i="87"/>
  <c r="G118" i="87"/>
  <c r="H118" i="87"/>
  <c r="I118" i="87"/>
  <c r="J118" i="87"/>
  <c r="K118" i="87"/>
  <c r="L118" i="87"/>
  <c r="D119" i="87"/>
  <c r="E119" i="87"/>
  <c r="F119" i="87"/>
  <c r="G119" i="87"/>
  <c r="H119" i="87"/>
  <c r="I119" i="87"/>
  <c r="J119" i="87"/>
  <c r="K119" i="87"/>
  <c r="L119" i="87"/>
  <c r="N167" i="16"/>
  <c r="D120" i="87"/>
  <c r="O167" i="16"/>
  <c r="E120" i="87"/>
  <c r="Q167" i="16"/>
  <c r="G120" i="87"/>
  <c r="R167" i="16"/>
  <c r="H120" i="87"/>
  <c r="S167" i="16"/>
  <c r="I120" i="87"/>
  <c r="W167" i="16"/>
  <c r="N168" i="16"/>
  <c r="D121" i="87"/>
  <c r="O168" i="16"/>
  <c r="E121" i="87"/>
  <c r="P168" i="16"/>
  <c r="F121" i="87"/>
  <c r="R168" i="16"/>
  <c r="H121" i="87"/>
  <c r="S168" i="16"/>
  <c r="I121" i="87"/>
  <c r="T168" i="16"/>
  <c r="J121" i="87"/>
  <c r="U168" i="16"/>
  <c r="K121" i="87"/>
  <c r="V168" i="16"/>
  <c r="L121" i="87"/>
  <c r="D122" i="87"/>
  <c r="E122" i="87"/>
  <c r="F122" i="87"/>
  <c r="G122" i="87"/>
  <c r="H122" i="87"/>
  <c r="I122" i="87"/>
  <c r="J122" i="87"/>
  <c r="K122" i="87"/>
  <c r="L122" i="87"/>
  <c r="N169" i="16"/>
  <c r="D123" i="87"/>
  <c r="O169" i="16"/>
  <c r="E123" i="87"/>
  <c r="Q169" i="16"/>
  <c r="G123" i="87"/>
  <c r="R169" i="16"/>
  <c r="H123" i="87"/>
  <c r="S169" i="16"/>
  <c r="I123" i="87"/>
  <c r="W169" i="16"/>
  <c r="D124" i="87"/>
  <c r="E124" i="87"/>
  <c r="F124" i="87"/>
  <c r="G124" i="87"/>
  <c r="H124" i="87"/>
  <c r="I124" i="87"/>
  <c r="J124" i="87"/>
  <c r="K124" i="87"/>
  <c r="L124" i="87"/>
  <c r="N170" i="16"/>
  <c r="D125" i="87"/>
  <c r="O170" i="16"/>
  <c r="E125" i="87"/>
  <c r="P170" i="16"/>
  <c r="F125" i="87"/>
  <c r="Q170" i="16"/>
  <c r="G125" i="87"/>
  <c r="T170" i="16"/>
  <c r="J125" i="87"/>
  <c r="V170" i="16"/>
  <c r="L125" i="87"/>
  <c r="D126" i="87"/>
  <c r="E126" i="87"/>
  <c r="F126" i="87"/>
  <c r="G126" i="87"/>
  <c r="H126" i="87"/>
  <c r="I126" i="87"/>
  <c r="J126" i="87"/>
  <c r="K126" i="87"/>
  <c r="L126" i="87"/>
  <c r="D171" i="91"/>
  <c r="E171" i="91"/>
  <c r="F171" i="91"/>
  <c r="D127" i="87"/>
  <c r="E127" i="87"/>
  <c r="F127" i="87"/>
  <c r="G127" i="87"/>
  <c r="H127" i="87"/>
  <c r="I127" i="87"/>
  <c r="J127" i="87"/>
  <c r="K127" i="87"/>
  <c r="L127" i="87"/>
  <c r="D128" i="87"/>
  <c r="E128" i="87"/>
  <c r="F128" i="87"/>
  <c r="G128" i="87"/>
  <c r="H128" i="87"/>
  <c r="I128" i="87"/>
  <c r="J128" i="87"/>
  <c r="K128" i="87"/>
  <c r="O171" i="16"/>
  <c r="E131" i="87"/>
  <c r="P171" i="16"/>
  <c r="F131" i="87"/>
  <c r="Q171" i="16"/>
  <c r="G131" i="87"/>
  <c r="T171" i="16"/>
  <c r="J131" i="87"/>
  <c r="U171" i="16"/>
  <c r="K131" i="87"/>
  <c r="N172" i="16"/>
  <c r="D132" i="87"/>
  <c r="O172" i="16"/>
  <c r="E132" i="87"/>
  <c r="Q172" i="16"/>
  <c r="G132" i="87"/>
  <c r="R172" i="16"/>
  <c r="H132" i="87"/>
  <c r="S172" i="16"/>
  <c r="I132" i="87"/>
  <c r="W172" i="16"/>
  <c r="D133" i="87"/>
  <c r="E133" i="87"/>
  <c r="F133" i="87"/>
  <c r="G133" i="87"/>
  <c r="H133" i="87"/>
  <c r="I133" i="87"/>
  <c r="J133" i="87"/>
  <c r="K133" i="87"/>
  <c r="L133" i="87"/>
  <c r="N173" i="16"/>
  <c r="D134" i="87"/>
  <c r="O173" i="16"/>
  <c r="E134" i="87"/>
  <c r="P173" i="16"/>
  <c r="F134" i="87"/>
  <c r="Q173" i="16"/>
  <c r="G134" i="87"/>
  <c r="T173" i="16"/>
  <c r="J134" i="87"/>
  <c r="U173" i="16"/>
  <c r="K134" i="87"/>
  <c r="V173" i="16"/>
  <c r="L134" i="87"/>
  <c r="N174" i="16"/>
  <c r="D135" i="87"/>
  <c r="O174" i="16"/>
  <c r="E135" i="87"/>
  <c r="Q174" i="16"/>
  <c r="G135" i="87"/>
  <c r="R174" i="16"/>
  <c r="H135" i="87"/>
  <c r="S174" i="16"/>
  <c r="I135" i="87"/>
  <c r="W174" i="16"/>
  <c r="P175" i="16"/>
  <c r="F136" i="87"/>
  <c r="Q175" i="16"/>
  <c r="G136" i="87"/>
  <c r="R175" i="16"/>
  <c r="H136" i="87"/>
  <c r="S175" i="16"/>
  <c r="I136" i="87"/>
  <c r="T175" i="16"/>
  <c r="J136" i="87"/>
  <c r="U175" i="16"/>
  <c r="K136" i="87"/>
  <c r="V175" i="16"/>
  <c r="L136" i="87"/>
  <c r="W175" i="16"/>
  <c r="O182" i="16"/>
  <c r="E226" i="87"/>
  <c r="E303" i="87"/>
  <c r="P182" i="16"/>
  <c r="F226" i="87"/>
  <c r="F303" i="87"/>
  <c r="Q182" i="16"/>
  <c r="G226" i="87"/>
  <c r="G303" i="87"/>
  <c r="R182" i="16"/>
  <c r="H226" i="87"/>
  <c r="H303" i="87"/>
  <c r="T182" i="16"/>
  <c r="J226" i="87"/>
  <c r="J303" i="87"/>
  <c r="U182" i="16"/>
  <c r="K226" i="87"/>
  <c r="K303" i="87"/>
  <c r="V182" i="16"/>
  <c r="L226" i="87"/>
  <c r="L303" i="87"/>
  <c r="W182" i="16"/>
  <c r="C3" i="91"/>
  <c r="C4" i="91"/>
  <c r="C5" i="91"/>
  <c r="C6" i="91"/>
  <c r="C7" i="91"/>
  <c r="C8" i="91"/>
  <c r="C9" i="91"/>
  <c r="C10" i="91"/>
  <c r="C11" i="91"/>
  <c r="C12" i="91"/>
  <c r="C13" i="91"/>
  <c r="C14" i="91"/>
  <c r="C15" i="91"/>
  <c r="C16" i="91"/>
  <c r="C17" i="91"/>
  <c r="C18" i="91"/>
  <c r="C19" i="91"/>
  <c r="C20" i="91"/>
  <c r="C21" i="91"/>
  <c r="C22" i="91"/>
  <c r="C23" i="91"/>
  <c r="C24" i="91"/>
  <c r="C25" i="91"/>
  <c r="C26" i="91"/>
  <c r="C27" i="91"/>
  <c r="C28" i="91"/>
  <c r="C29" i="91"/>
  <c r="C30" i="91"/>
  <c r="C31" i="91"/>
  <c r="C32" i="91"/>
  <c r="C33" i="91"/>
  <c r="C34" i="91"/>
  <c r="C35" i="91"/>
  <c r="C36" i="91"/>
  <c r="C37" i="91"/>
  <c r="C38" i="91"/>
  <c r="C39" i="91"/>
  <c r="C40" i="91"/>
  <c r="C41" i="91"/>
  <c r="C42" i="91"/>
  <c r="C43" i="91"/>
  <c r="C44" i="91"/>
  <c r="C45" i="91"/>
  <c r="C46" i="91"/>
  <c r="C47" i="91"/>
  <c r="C48" i="91"/>
  <c r="C49" i="91"/>
  <c r="C50" i="91"/>
  <c r="C51" i="91"/>
  <c r="C52" i="91"/>
  <c r="C53" i="91"/>
  <c r="C54" i="91"/>
  <c r="C55" i="91"/>
  <c r="C56" i="91"/>
  <c r="C57" i="91"/>
  <c r="C58" i="91"/>
  <c r="C59" i="91"/>
  <c r="C60" i="91"/>
  <c r="C61" i="91"/>
  <c r="C62" i="91"/>
  <c r="C63" i="91"/>
  <c r="C64" i="91"/>
  <c r="C65" i="91"/>
  <c r="C66" i="91"/>
  <c r="C67" i="91"/>
  <c r="C68" i="91"/>
  <c r="C69" i="91"/>
  <c r="C70" i="91"/>
  <c r="C71" i="91"/>
  <c r="C72" i="91"/>
  <c r="C73" i="91"/>
  <c r="C74" i="91"/>
  <c r="C75" i="91"/>
  <c r="C76" i="91"/>
  <c r="C77" i="91"/>
  <c r="C78" i="91"/>
  <c r="C79" i="91"/>
  <c r="C80" i="91"/>
  <c r="C81" i="91"/>
  <c r="C82" i="91"/>
  <c r="C83" i="91"/>
  <c r="C84" i="91"/>
  <c r="C85" i="91"/>
  <c r="C86" i="91"/>
  <c r="C87" i="91"/>
  <c r="C88" i="91"/>
  <c r="C89" i="91"/>
  <c r="C90" i="91"/>
  <c r="C91" i="91"/>
  <c r="C92" i="91"/>
  <c r="C93" i="91"/>
  <c r="C94" i="91"/>
  <c r="C95" i="91"/>
  <c r="C96" i="91"/>
  <c r="C97" i="91"/>
  <c r="C98" i="91"/>
  <c r="C99" i="91"/>
  <c r="C100" i="91"/>
  <c r="C101" i="91"/>
  <c r="C102" i="91"/>
  <c r="C103" i="91"/>
  <c r="C104" i="91"/>
  <c r="C105" i="91"/>
  <c r="C106" i="91"/>
  <c r="C107" i="91"/>
  <c r="C108" i="91"/>
  <c r="C109" i="91"/>
  <c r="C110" i="91"/>
  <c r="C111" i="91"/>
  <c r="C112" i="91"/>
  <c r="C113" i="91"/>
  <c r="C114" i="91"/>
  <c r="C115" i="91"/>
  <c r="C116" i="91"/>
  <c r="C117" i="91"/>
  <c r="C118" i="91"/>
  <c r="C119" i="91"/>
  <c r="C120" i="91"/>
  <c r="C121" i="91"/>
  <c r="C122" i="91"/>
  <c r="C123" i="91"/>
  <c r="C124" i="91"/>
  <c r="C125" i="91"/>
  <c r="C126" i="91"/>
  <c r="C127" i="91"/>
  <c r="C128" i="91"/>
  <c r="C129" i="91"/>
  <c r="C130" i="91"/>
  <c r="C131" i="91"/>
  <c r="C132" i="91"/>
  <c r="C133" i="91"/>
  <c r="C134" i="91"/>
  <c r="C135" i="91"/>
  <c r="C136" i="91"/>
  <c r="C137" i="91"/>
  <c r="C138" i="91"/>
  <c r="C139" i="91"/>
  <c r="C140" i="91"/>
  <c r="C141" i="91"/>
  <c r="C142" i="91"/>
  <c r="C143" i="91"/>
  <c r="C144" i="91"/>
  <c r="C145" i="91"/>
  <c r="C146" i="91"/>
  <c r="C147" i="91"/>
  <c r="C148" i="91"/>
  <c r="C149" i="91"/>
  <c r="C150" i="91"/>
  <c r="C151" i="91"/>
  <c r="C152" i="91"/>
  <c r="C153" i="91"/>
  <c r="C154" i="91"/>
  <c r="C155" i="91"/>
  <c r="C156" i="91"/>
  <c r="C157" i="91"/>
  <c r="C158" i="91"/>
  <c r="C159" i="91"/>
  <c r="C160" i="91"/>
  <c r="C161" i="91"/>
  <c r="C162" i="91"/>
  <c r="C163" i="91"/>
  <c r="C164" i="91"/>
  <c r="C165" i="91"/>
  <c r="C166" i="91"/>
  <c r="C167" i="91"/>
  <c r="C168" i="91"/>
  <c r="C169" i="91"/>
  <c r="C170" i="91"/>
  <c r="C171" i="91"/>
  <c r="C172" i="91"/>
  <c r="C173" i="91"/>
  <c r="C174" i="91"/>
  <c r="C175" i="91"/>
  <c r="C176" i="91"/>
  <c r="C177" i="91"/>
  <c r="C178" i="91"/>
  <c r="C179" i="91"/>
  <c r="C180" i="91"/>
  <c r="C2" i="91"/>
  <c r="N3" i="16"/>
  <c r="D222" i="87"/>
  <c r="O3" i="16"/>
  <c r="E222" i="87"/>
  <c r="E299" i="87"/>
  <c r="P3" i="16"/>
  <c r="F222" i="87"/>
  <c r="F299" i="87"/>
  <c r="Q3" i="16"/>
  <c r="G222" i="87"/>
  <c r="G299" i="87"/>
  <c r="R3" i="16"/>
  <c r="H222" i="87"/>
  <c r="H299" i="87"/>
  <c r="S3" i="16"/>
  <c r="I222" i="87"/>
  <c r="I299" i="87"/>
  <c r="T3" i="16"/>
  <c r="J222" i="87"/>
  <c r="J299" i="87"/>
  <c r="N2" i="16"/>
  <c r="D75" i="87"/>
  <c r="D285" i="87"/>
  <c r="N32" i="16"/>
  <c r="D194" i="87"/>
  <c r="N49" i="16"/>
  <c r="D246" i="87"/>
  <c r="N50" i="16"/>
  <c r="D6" i="87"/>
  <c r="D13" i="87"/>
  <c r="N65" i="16"/>
  <c r="D19" i="87"/>
  <c r="N69" i="16"/>
  <c r="D22" i="87"/>
  <c r="N75" i="16"/>
  <c r="D26" i="87"/>
  <c r="N101" i="16"/>
  <c r="D50" i="87"/>
  <c r="N102" i="16"/>
  <c r="D51" i="87"/>
  <c r="D52" i="87"/>
  <c r="N103" i="16"/>
  <c r="D53" i="87"/>
  <c r="N104" i="16"/>
  <c r="D54" i="87"/>
  <c r="N105" i="16"/>
  <c r="D55" i="87"/>
  <c r="N118" i="16"/>
  <c r="D232" i="87"/>
  <c r="D306" i="87"/>
  <c r="D307" i="87"/>
  <c r="N124" i="16"/>
  <c r="D147" i="87"/>
  <c r="D148" i="87"/>
  <c r="N128" i="16"/>
  <c r="D129" i="87"/>
  <c r="D130" i="87"/>
  <c r="N177" i="16"/>
  <c r="D137" i="87"/>
  <c r="N179" i="16"/>
  <c r="D139" i="87"/>
  <c r="N180" i="16"/>
  <c r="D140" i="87"/>
  <c r="O2" i="16"/>
  <c r="E75" i="87"/>
  <c r="E285" i="87"/>
  <c r="O32" i="16"/>
  <c r="E194" i="87"/>
  <c r="O33" i="16"/>
  <c r="O49" i="16"/>
  <c r="E246" i="87"/>
  <c r="O50" i="16"/>
  <c r="E6" i="87"/>
  <c r="E13" i="87"/>
  <c r="O65" i="16"/>
  <c r="E19" i="87"/>
  <c r="O69" i="16"/>
  <c r="E22" i="87"/>
  <c r="O102" i="16"/>
  <c r="E51" i="87"/>
  <c r="E52" i="87"/>
  <c r="O104" i="16"/>
  <c r="E54" i="87"/>
  <c r="O105" i="16"/>
  <c r="E55" i="87"/>
  <c r="O106" i="16"/>
  <c r="E56" i="87"/>
  <c r="E57" i="87"/>
  <c r="O118" i="16"/>
  <c r="O124" i="16"/>
  <c r="E147" i="87"/>
  <c r="E148" i="87"/>
  <c r="O126" i="16"/>
  <c r="E150" i="87"/>
  <c r="E129" i="87"/>
  <c r="E130" i="87"/>
  <c r="O177" i="16"/>
  <c r="E137" i="87"/>
  <c r="O178" i="16"/>
  <c r="E138" i="87"/>
  <c r="O180" i="16"/>
  <c r="E140" i="87"/>
  <c r="P33" i="16"/>
  <c r="P49" i="16"/>
  <c r="F246" i="87"/>
  <c r="P50" i="16"/>
  <c r="F6" i="87"/>
  <c r="F13" i="87"/>
  <c r="P69" i="16"/>
  <c r="F22" i="87"/>
  <c r="P75" i="16"/>
  <c r="F26" i="87"/>
  <c r="P101" i="16"/>
  <c r="F50" i="87"/>
  <c r="F52" i="87"/>
  <c r="P103" i="16"/>
  <c r="F53" i="87"/>
  <c r="P104" i="16"/>
  <c r="F54" i="87"/>
  <c r="P106" i="16"/>
  <c r="F56" i="87"/>
  <c r="F57" i="87"/>
  <c r="P118" i="16"/>
  <c r="F232" i="87"/>
  <c r="F234" i="87"/>
  <c r="P124" i="16"/>
  <c r="F147" i="87"/>
  <c r="F148" i="87"/>
  <c r="P126" i="16"/>
  <c r="F150" i="87"/>
  <c r="P128" i="16"/>
  <c r="F95" i="87"/>
  <c r="F129" i="87"/>
  <c r="F130" i="87"/>
  <c r="P178" i="16"/>
  <c r="F138" i="87"/>
  <c r="P179" i="16"/>
  <c r="F139" i="87"/>
  <c r="P180" i="16"/>
  <c r="F140" i="87"/>
  <c r="Q2" i="16"/>
  <c r="G75" i="87"/>
  <c r="G285" i="87"/>
  <c r="Q32" i="16"/>
  <c r="G194" i="87"/>
  <c r="Q33" i="16"/>
  <c r="Q50" i="16"/>
  <c r="G6" i="87"/>
  <c r="G13" i="87"/>
  <c r="Q65" i="16"/>
  <c r="G19" i="87"/>
  <c r="Q101" i="16"/>
  <c r="G50" i="87"/>
  <c r="Q102" i="16"/>
  <c r="G51" i="87"/>
  <c r="G52" i="87"/>
  <c r="Q104" i="16"/>
  <c r="G54" i="87"/>
  <c r="Q105" i="16"/>
  <c r="G55" i="87"/>
  <c r="Q106" i="16"/>
  <c r="G56" i="87"/>
  <c r="G57" i="87"/>
  <c r="Q118" i="16"/>
  <c r="G232" i="87"/>
  <c r="G234" i="87"/>
  <c r="Q124" i="16"/>
  <c r="G147" i="87"/>
  <c r="G148" i="87"/>
  <c r="Q126" i="16"/>
  <c r="G150" i="87"/>
  <c r="G95" i="87"/>
  <c r="G129" i="87"/>
  <c r="G130" i="87"/>
  <c r="Q177" i="16"/>
  <c r="G137" i="87"/>
  <c r="Q180" i="16"/>
  <c r="G140" i="87"/>
  <c r="Q181" i="16"/>
  <c r="G141" i="87"/>
  <c r="R32" i="16"/>
  <c r="H194" i="87"/>
  <c r="R33" i="16"/>
  <c r="R49" i="16"/>
  <c r="H246" i="87"/>
  <c r="R50" i="16"/>
  <c r="H6" i="87"/>
  <c r="H13" i="87"/>
  <c r="R65" i="16"/>
  <c r="H19" i="87"/>
  <c r="R69" i="16"/>
  <c r="H22" i="87"/>
  <c r="R75" i="16"/>
  <c r="H26" i="87"/>
  <c r="R102" i="16"/>
  <c r="H51" i="87"/>
  <c r="H52" i="87"/>
  <c r="R103" i="16"/>
  <c r="H53" i="87"/>
  <c r="R105" i="16"/>
  <c r="H55" i="87"/>
  <c r="R106" i="16"/>
  <c r="H56" i="87"/>
  <c r="H57" i="87"/>
  <c r="H148" i="87"/>
  <c r="R126" i="16"/>
  <c r="H150" i="87"/>
  <c r="R128" i="16"/>
  <c r="H95" i="87"/>
  <c r="H129" i="87"/>
  <c r="H130" i="87"/>
  <c r="R177" i="16"/>
  <c r="H137" i="87"/>
  <c r="R178" i="16"/>
  <c r="H138" i="87"/>
  <c r="R181" i="16"/>
  <c r="H141" i="87"/>
  <c r="S32" i="16"/>
  <c r="I194" i="87"/>
  <c r="S33" i="16"/>
  <c r="S49" i="16"/>
  <c r="I246" i="87"/>
  <c r="S50" i="16"/>
  <c r="I6" i="87"/>
  <c r="I13" i="87"/>
  <c r="S65" i="16"/>
  <c r="I19" i="87"/>
  <c r="S69" i="16"/>
  <c r="I22" i="87"/>
  <c r="S75" i="16"/>
  <c r="I26" i="87"/>
  <c r="S102" i="16"/>
  <c r="I51" i="87"/>
  <c r="I52" i="87"/>
  <c r="S103" i="16"/>
  <c r="I53" i="87"/>
  <c r="S105" i="16"/>
  <c r="I55" i="87"/>
  <c r="S106" i="16"/>
  <c r="I56" i="87"/>
  <c r="I57" i="87"/>
  <c r="S126" i="16"/>
  <c r="I150" i="87"/>
  <c r="S128" i="16"/>
  <c r="I95" i="87"/>
  <c r="I129" i="87"/>
  <c r="I130" i="87"/>
  <c r="S177" i="16"/>
  <c r="I137" i="87"/>
  <c r="S178" i="16"/>
  <c r="I138" i="87"/>
  <c r="S179" i="16"/>
  <c r="I139" i="87"/>
  <c r="S181" i="16"/>
  <c r="I141" i="87"/>
  <c r="T33" i="16"/>
  <c r="T49" i="16"/>
  <c r="J246" i="87"/>
  <c r="T50" i="16"/>
  <c r="J6" i="87"/>
  <c r="J13" i="87"/>
  <c r="T69" i="16"/>
  <c r="J22" i="87"/>
  <c r="T75" i="16"/>
  <c r="J26" i="87"/>
  <c r="T101" i="16"/>
  <c r="J50" i="87"/>
  <c r="J52" i="87"/>
  <c r="T103" i="16"/>
  <c r="J53" i="87"/>
  <c r="T104" i="16"/>
  <c r="T106" i="16"/>
  <c r="J56" i="87"/>
  <c r="J57" i="87"/>
  <c r="T118" i="16"/>
  <c r="J232" i="87"/>
  <c r="T124" i="16"/>
  <c r="J147" i="87"/>
  <c r="J148" i="87"/>
  <c r="T126" i="16"/>
  <c r="J150" i="87"/>
  <c r="T128" i="16"/>
  <c r="J95" i="87"/>
  <c r="J129" i="87"/>
  <c r="J130" i="87"/>
  <c r="T178" i="16"/>
  <c r="J138" i="87"/>
  <c r="T179" i="16"/>
  <c r="J139" i="87"/>
  <c r="T180" i="16"/>
  <c r="J140" i="87"/>
  <c r="U33" i="16"/>
  <c r="U49" i="16"/>
  <c r="K246" i="87"/>
  <c r="U50" i="16"/>
  <c r="K6" i="87"/>
  <c r="K13" i="87"/>
  <c r="U69" i="16"/>
  <c r="K22" i="87"/>
  <c r="U75" i="16"/>
  <c r="K26" i="87"/>
  <c r="U101" i="16"/>
  <c r="K50" i="87"/>
  <c r="U103" i="16"/>
  <c r="K53" i="87"/>
  <c r="U104" i="16"/>
  <c r="K54" i="87"/>
  <c r="U106" i="16"/>
  <c r="K56" i="87"/>
  <c r="K57" i="87"/>
  <c r="U118" i="16"/>
  <c r="K232" i="87"/>
  <c r="U124" i="16"/>
  <c r="K147" i="87"/>
  <c r="K148" i="87"/>
  <c r="U126" i="16"/>
  <c r="K150" i="87"/>
  <c r="U128" i="16"/>
  <c r="K95" i="87"/>
  <c r="K129" i="87"/>
  <c r="K130" i="87"/>
  <c r="U178" i="16"/>
  <c r="K138" i="87"/>
  <c r="U179" i="16"/>
  <c r="K139" i="87"/>
  <c r="U180" i="16"/>
  <c r="K140" i="87"/>
  <c r="V2" i="16"/>
  <c r="L75" i="87"/>
  <c r="L285" i="87"/>
  <c r="V33" i="16"/>
  <c r="V49" i="16"/>
  <c r="L246" i="87"/>
  <c r="V50" i="16"/>
  <c r="L6" i="87"/>
  <c r="L13" i="87"/>
  <c r="V75" i="16"/>
  <c r="L26" i="87"/>
  <c r="V101" i="16"/>
  <c r="L50" i="87"/>
  <c r="V103" i="16"/>
  <c r="L53" i="87"/>
  <c r="V104" i="16"/>
  <c r="L54" i="87"/>
  <c r="V106" i="16"/>
  <c r="L56" i="87"/>
  <c r="L57" i="87"/>
  <c r="V118" i="16"/>
  <c r="L232" i="87"/>
  <c r="L234" i="87"/>
  <c r="V124" i="16"/>
  <c r="L147" i="87"/>
  <c r="L148" i="87"/>
  <c r="V126" i="16"/>
  <c r="L150" i="87"/>
  <c r="V128" i="16"/>
  <c r="L95" i="87"/>
  <c r="L129" i="87"/>
  <c r="V178" i="16"/>
  <c r="L138" i="87"/>
  <c r="V179" i="16"/>
  <c r="L139" i="87"/>
  <c r="W2" i="16"/>
  <c r="W32" i="16"/>
  <c r="W49" i="16"/>
  <c r="W50" i="16"/>
  <c r="W69" i="16"/>
  <c r="W75" i="16"/>
  <c r="W101" i="16"/>
  <c r="W106" i="16"/>
  <c r="W124" i="16"/>
  <c r="W126" i="16"/>
  <c r="W128" i="16"/>
  <c r="W177" i="16"/>
  <c r="W178" i="16"/>
  <c r="W181" i="16"/>
  <c r="D22" i="16"/>
  <c r="D32" i="16"/>
  <c r="D50" i="16"/>
  <c r="D53" i="16"/>
  <c r="D54" i="16"/>
  <c r="D58" i="16"/>
  <c r="D65" i="16"/>
  <c r="D66" i="16"/>
  <c r="D69" i="16"/>
  <c r="D70" i="16"/>
  <c r="D72" i="16"/>
  <c r="D73" i="16"/>
  <c r="D75" i="16"/>
  <c r="D91" i="16"/>
  <c r="D93" i="16"/>
  <c r="D99" i="16"/>
  <c r="D100" i="16"/>
  <c r="D102" i="16"/>
  <c r="D104" i="16"/>
  <c r="D106" i="16"/>
  <c r="D138" i="16"/>
  <c r="D139" i="16"/>
  <c r="D184" i="16"/>
  <c r="D185" i="16"/>
  <c r="E22" i="16"/>
  <c r="E32" i="16"/>
  <c r="E50" i="16"/>
  <c r="E53" i="16"/>
  <c r="E54" i="16"/>
  <c r="E58" i="16"/>
  <c r="E65" i="16"/>
  <c r="E66" i="16"/>
  <c r="E69" i="16"/>
  <c r="E70" i="16"/>
  <c r="E72" i="16"/>
  <c r="E73" i="16"/>
  <c r="E75" i="16"/>
  <c r="E91" i="16"/>
  <c r="E93" i="16"/>
  <c r="E99" i="16"/>
  <c r="E100" i="16"/>
  <c r="E102" i="16"/>
  <c r="E104" i="16"/>
  <c r="E106" i="16"/>
  <c r="E138" i="16"/>
  <c r="E139" i="16"/>
  <c r="E184" i="16"/>
  <c r="D25" i="23"/>
  <c r="E185" i="16"/>
  <c r="F22" i="16"/>
  <c r="F32" i="16"/>
  <c r="F50" i="16"/>
  <c r="F53" i="16"/>
  <c r="F54" i="16"/>
  <c r="F58" i="16"/>
  <c r="F65" i="16"/>
  <c r="F66" i="16"/>
  <c r="F69" i="16"/>
  <c r="F70" i="16"/>
  <c r="F72" i="16"/>
  <c r="F73" i="16"/>
  <c r="F75" i="16"/>
  <c r="F91" i="16"/>
  <c r="F93" i="16"/>
  <c r="F99" i="16"/>
  <c r="F100" i="16"/>
  <c r="F102" i="16"/>
  <c r="F104" i="16"/>
  <c r="F106" i="16"/>
  <c r="F138" i="16"/>
  <c r="F139" i="16"/>
  <c r="F184" i="16"/>
  <c r="F185" i="16"/>
  <c r="G22" i="16"/>
  <c r="G32" i="16"/>
  <c r="G50" i="16"/>
  <c r="G53" i="16"/>
  <c r="G54" i="16"/>
  <c r="G58" i="16"/>
  <c r="G65" i="16"/>
  <c r="G66" i="16"/>
  <c r="G69" i="16"/>
  <c r="G70" i="16"/>
  <c r="G72" i="16"/>
  <c r="G73" i="16"/>
  <c r="G75" i="16"/>
  <c r="G91" i="16"/>
  <c r="G93" i="16"/>
  <c r="G99" i="16"/>
  <c r="G100" i="16"/>
  <c r="G102" i="16"/>
  <c r="G104" i="16"/>
  <c r="G106" i="16"/>
  <c r="G138" i="16"/>
  <c r="G139" i="16"/>
  <c r="G184" i="16"/>
  <c r="F25" i="23"/>
  <c r="G185" i="16"/>
  <c r="G25" i="23"/>
  <c r="G26" i="23"/>
  <c r="I2" i="16"/>
  <c r="I3" i="16"/>
  <c r="I4" i="16"/>
  <c r="I5" i="16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6" i="16"/>
  <c r="I147" i="16"/>
  <c r="I148" i="16"/>
  <c r="I149" i="16"/>
  <c r="I150" i="16"/>
  <c r="I151" i="16"/>
  <c r="I152" i="16"/>
  <c r="I153" i="16"/>
  <c r="I154" i="16"/>
  <c r="I155" i="16"/>
  <c r="I156" i="16"/>
  <c r="I157" i="16"/>
  <c r="I158" i="16"/>
  <c r="I159" i="16"/>
  <c r="I160" i="16"/>
  <c r="I161" i="16"/>
  <c r="I162" i="16"/>
  <c r="I163" i="16"/>
  <c r="I164" i="16"/>
  <c r="I166" i="16"/>
  <c r="I167" i="16"/>
  <c r="I168" i="16"/>
  <c r="I169" i="16"/>
  <c r="I170" i="16"/>
  <c r="I171" i="16"/>
  <c r="I172" i="16"/>
  <c r="I173" i="16"/>
  <c r="I174" i="16"/>
  <c r="I175" i="16"/>
  <c r="I177" i="16"/>
  <c r="I178" i="16"/>
  <c r="I179" i="16"/>
  <c r="I180" i="16"/>
  <c r="I181" i="16"/>
  <c r="I182" i="16"/>
  <c r="J419" i="73"/>
  <c r="I184" i="16"/>
  <c r="H25" i="23"/>
  <c r="J420" i="73"/>
  <c r="I185" i="16"/>
  <c r="H26" i="23"/>
  <c r="J2" i="16"/>
  <c r="J3" i="16"/>
  <c r="J4" i="16"/>
  <c r="J5" i="16"/>
  <c r="J6" i="16"/>
  <c r="J7" i="16"/>
  <c r="J8" i="16"/>
  <c r="J9" i="16"/>
  <c r="J10" i="16"/>
  <c r="J11" i="16"/>
  <c r="J12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59" i="16"/>
  <c r="J60" i="16"/>
  <c r="J61" i="16"/>
  <c r="J62" i="16"/>
  <c r="J63" i="16"/>
  <c r="J64" i="16"/>
  <c r="J65" i="16"/>
  <c r="J66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J101" i="16"/>
  <c r="J102" i="16"/>
  <c r="J103" i="16"/>
  <c r="J104" i="16"/>
  <c r="J105" i="16"/>
  <c r="J106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8" i="16"/>
  <c r="J129" i="16"/>
  <c r="J130" i="16"/>
  <c r="J131" i="16"/>
  <c r="J132" i="16"/>
  <c r="J133" i="16"/>
  <c r="J134" i="16"/>
  <c r="J135" i="16"/>
  <c r="J136" i="16"/>
  <c r="J137" i="16"/>
  <c r="J138" i="16"/>
  <c r="J139" i="16"/>
  <c r="J140" i="16"/>
  <c r="J141" i="16"/>
  <c r="J142" i="16"/>
  <c r="J143" i="16"/>
  <c r="J144" i="16"/>
  <c r="J145" i="16"/>
  <c r="J146" i="16"/>
  <c r="J147" i="16"/>
  <c r="J148" i="16"/>
  <c r="J149" i="16"/>
  <c r="J150" i="16"/>
  <c r="J151" i="16"/>
  <c r="J152" i="16"/>
  <c r="J153" i="16"/>
  <c r="J154" i="16"/>
  <c r="J155" i="16"/>
  <c r="J156" i="16"/>
  <c r="J157" i="16"/>
  <c r="J158" i="16"/>
  <c r="J159" i="16"/>
  <c r="J160" i="16"/>
  <c r="J161" i="16"/>
  <c r="J162" i="16"/>
  <c r="J163" i="16"/>
  <c r="J164" i="16"/>
  <c r="J166" i="16"/>
  <c r="J167" i="16"/>
  <c r="J168" i="16"/>
  <c r="J169" i="16"/>
  <c r="J170" i="16"/>
  <c r="J171" i="16"/>
  <c r="J172" i="16"/>
  <c r="J173" i="16"/>
  <c r="J174" i="16"/>
  <c r="J175" i="16"/>
  <c r="J177" i="16"/>
  <c r="J178" i="16"/>
  <c r="J179" i="16"/>
  <c r="J180" i="16"/>
  <c r="J181" i="16"/>
  <c r="J182" i="16"/>
  <c r="K419" i="73"/>
  <c r="J184" i="16"/>
  <c r="I25" i="23"/>
  <c r="K420" i="73"/>
  <c r="J185" i="16"/>
  <c r="I26" i="23"/>
  <c r="K2" i="16"/>
  <c r="K3" i="16"/>
  <c r="K4" i="16"/>
  <c r="K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60" i="16"/>
  <c r="K61" i="16"/>
  <c r="K62" i="16"/>
  <c r="K63" i="16"/>
  <c r="K64" i="16"/>
  <c r="K65" i="16"/>
  <c r="K66" i="16"/>
  <c r="K68" i="16"/>
  <c r="K69" i="16"/>
  <c r="K70" i="16"/>
  <c r="K71" i="16"/>
  <c r="K72" i="16"/>
  <c r="K73" i="16"/>
  <c r="K74" i="16"/>
  <c r="K75" i="16"/>
  <c r="K76" i="16"/>
  <c r="K77" i="16"/>
  <c r="K78" i="16"/>
  <c r="K79" i="16"/>
  <c r="K80" i="16"/>
  <c r="K81" i="16"/>
  <c r="K82" i="16"/>
  <c r="K83" i="16"/>
  <c r="K84" i="16"/>
  <c r="K85" i="16"/>
  <c r="K86" i="16"/>
  <c r="K87" i="16"/>
  <c r="K88" i="16"/>
  <c r="K89" i="16"/>
  <c r="K90" i="16"/>
  <c r="K91" i="16"/>
  <c r="K92" i="16"/>
  <c r="K93" i="16"/>
  <c r="K94" i="16"/>
  <c r="K95" i="16"/>
  <c r="K96" i="16"/>
  <c r="K97" i="16"/>
  <c r="K98" i="16"/>
  <c r="K99" i="16"/>
  <c r="K100" i="16"/>
  <c r="K101" i="16"/>
  <c r="K102" i="16"/>
  <c r="K103" i="16"/>
  <c r="K104" i="16"/>
  <c r="K105" i="16"/>
  <c r="K106" i="16"/>
  <c r="K113" i="16"/>
  <c r="K114" i="16"/>
  <c r="K115" i="16"/>
  <c r="K116" i="16"/>
  <c r="K117" i="16"/>
  <c r="K118" i="16"/>
  <c r="K119" i="16"/>
  <c r="K120" i="16"/>
  <c r="K121" i="16"/>
  <c r="K122" i="16"/>
  <c r="K123" i="16"/>
  <c r="K124" i="16"/>
  <c r="K125" i="16"/>
  <c r="K126" i="16"/>
  <c r="K128" i="16"/>
  <c r="K129" i="16"/>
  <c r="K130" i="16"/>
  <c r="K131" i="16"/>
  <c r="K132" i="16"/>
  <c r="K133" i="16"/>
  <c r="K134" i="16"/>
  <c r="K135" i="16"/>
  <c r="K136" i="16"/>
  <c r="K137" i="16"/>
  <c r="K138" i="16"/>
  <c r="K139" i="16"/>
  <c r="K140" i="16"/>
  <c r="K141" i="16"/>
  <c r="K142" i="16"/>
  <c r="K143" i="16"/>
  <c r="K144" i="16"/>
  <c r="K145" i="16"/>
  <c r="K146" i="16"/>
  <c r="K147" i="16"/>
  <c r="K148" i="16"/>
  <c r="K149" i="16"/>
  <c r="K150" i="16"/>
  <c r="K151" i="16"/>
  <c r="K152" i="16"/>
  <c r="K153" i="16"/>
  <c r="K154" i="16"/>
  <c r="K155" i="16"/>
  <c r="K156" i="16"/>
  <c r="K157" i="16"/>
  <c r="K158" i="16"/>
  <c r="K159" i="16"/>
  <c r="K160" i="16"/>
  <c r="K161" i="16"/>
  <c r="K162" i="16"/>
  <c r="K163" i="16"/>
  <c r="K164" i="16"/>
  <c r="K166" i="16"/>
  <c r="K167" i="16"/>
  <c r="K168" i="16"/>
  <c r="K169" i="16"/>
  <c r="K170" i="16"/>
  <c r="K171" i="16"/>
  <c r="K172" i="16"/>
  <c r="K173" i="16"/>
  <c r="K174" i="16"/>
  <c r="K175" i="16"/>
  <c r="K177" i="16"/>
  <c r="K178" i="16"/>
  <c r="K179" i="16"/>
  <c r="K180" i="16"/>
  <c r="K181" i="16"/>
  <c r="K182" i="16"/>
  <c r="L419" i="73"/>
  <c r="K184" i="16"/>
  <c r="J25" i="23"/>
  <c r="L420" i="73"/>
  <c r="K185" i="16"/>
  <c r="J26" i="23"/>
  <c r="L2" i="16"/>
  <c r="L3" i="16"/>
  <c r="L4" i="16"/>
  <c r="L5" i="16"/>
  <c r="L6" i="16"/>
  <c r="L7" i="16"/>
  <c r="L8" i="16"/>
  <c r="L9" i="16"/>
  <c r="L10" i="16"/>
  <c r="L11" i="16"/>
  <c r="L12" i="16"/>
  <c r="L13" i="16"/>
  <c r="L14" i="16"/>
  <c r="L15" i="16"/>
  <c r="L16" i="16"/>
  <c r="L17" i="16"/>
  <c r="L18" i="16"/>
  <c r="L19" i="16"/>
  <c r="L20" i="16"/>
  <c r="L21" i="16"/>
  <c r="L22" i="16"/>
  <c r="L23" i="16"/>
  <c r="L24" i="16"/>
  <c r="L25" i="16"/>
  <c r="L26" i="16"/>
  <c r="L27" i="16"/>
  <c r="L28" i="16"/>
  <c r="L29" i="16"/>
  <c r="L30" i="16"/>
  <c r="L31" i="16"/>
  <c r="L32" i="16"/>
  <c r="L33" i="16"/>
  <c r="L34" i="16"/>
  <c r="L35" i="16"/>
  <c r="L36" i="16"/>
  <c r="L37" i="16"/>
  <c r="L38" i="16"/>
  <c r="L39" i="16"/>
  <c r="L40" i="16"/>
  <c r="L41" i="16"/>
  <c r="L42" i="16"/>
  <c r="L43" i="16"/>
  <c r="L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57" i="16"/>
  <c r="L58" i="16"/>
  <c r="L59" i="16"/>
  <c r="L60" i="16"/>
  <c r="L61" i="16"/>
  <c r="L62" i="16"/>
  <c r="L63" i="16"/>
  <c r="L64" i="16"/>
  <c r="L65" i="16"/>
  <c r="L66" i="16"/>
  <c r="L68" i="16"/>
  <c r="L69" i="16"/>
  <c r="L70" i="16"/>
  <c r="L71" i="16"/>
  <c r="L72" i="16"/>
  <c r="L73" i="16"/>
  <c r="L74" i="16"/>
  <c r="L75" i="16"/>
  <c r="L76" i="16"/>
  <c r="L77" i="16"/>
  <c r="L78" i="16"/>
  <c r="L79" i="16"/>
  <c r="L80" i="16"/>
  <c r="L81" i="16"/>
  <c r="L82" i="16"/>
  <c r="L83" i="16"/>
  <c r="L84" i="16"/>
  <c r="L85" i="16"/>
  <c r="L86" i="16"/>
  <c r="L87" i="16"/>
  <c r="L88" i="16"/>
  <c r="L89" i="16"/>
  <c r="L90" i="16"/>
  <c r="L91" i="16"/>
  <c r="L92" i="16"/>
  <c r="L93" i="16"/>
  <c r="L94" i="16"/>
  <c r="L95" i="16"/>
  <c r="L96" i="16"/>
  <c r="L97" i="16"/>
  <c r="L98" i="16"/>
  <c r="L99" i="16"/>
  <c r="L100" i="16"/>
  <c r="L101" i="16"/>
  <c r="L102" i="16"/>
  <c r="L103" i="16"/>
  <c r="L104" i="16"/>
  <c r="L105" i="16"/>
  <c r="L106" i="16"/>
  <c r="L113" i="16"/>
  <c r="L114" i="16"/>
  <c r="L115" i="16"/>
  <c r="L116" i="16"/>
  <c r="L117" i="16"/>
  <c r="L118" i="16"/>
  <c r="L119" i="16"/>
  <c r="L120" i="16"/>
  <c r="L121" i="16"/>
  <c r="L122" i="16"/>
  <c r="L123" i="16"/>
  <c r="L124" i="16"/>
  <c r="L125" i="16"/>
  <c r="L126" i="16"/>
  <c r="L128" i="16"/>
  <c r="L129" i="16"/>
  <c r="L130" i="16"/>
  <c r="L131" i="16"/>
  <c r="L132" i="16"/>
  <c r="L133" i="16"/>
  <c r="L134" i="16"/>
  <c r="L135" i="16"/>
  <c r="L136" i="16"/>
  <c r="L137" i="16"/>
  <c r="L138" i="16"/>
  <c r="L139" i="16"/>
  <c r="L140" i="16"/>
  <c r="L141" i="16"/>
  <c r="L142" i="16"/>
  <c r="L143" i="16"/>
  <c r="L144" i="16"/>
  <c r="L145" i="16"/>
  <c r="L146" i="16"/>
  <c r="L147" i="16"/>
  <c r="L148" i="16"/>
  <c r="L149" i="16"/>
  <c r="L150" i="16"/>
  <c r="L151" i="16"/>
  <c r="L152" i="16"/>
  <c r="L153" i="16"/>
  <c r="L154" i="16"/>
  <c r="L155" i="16"/>
  <c r="L156" i="16"/>
  <c r="L157" i="16"/>
  <c r="L158" i="16"/>
  <c r="L159" i="16"/>
  <c r="L160" i="16"/>
  <c r="L161" i="16"/>
  <c r="L162" i="16"/>
  <c r="L163" i="16"/>
  <c r="L164" i="16"/>
  <c r="L166" i="16"/>
  <c r="L167" i="16"/>
  <c r="L168" i="16"/>
  <c r="L169" i="16"/>
  <c r="L170" i="16"/>
  <c r="L171" i="16"/>
  <c r="L172" i="16"/>
  <c r="L173" i="16"/>
  <c r="L174" i="16"/>
  <c r="L175" i="16"/>
  <c r="L177" i="16"/>
  <c r="L178" i="16"/>
  <c r="L179" i="16"/>
  <c r="L180" i="16"/>
  <c r="L181" i="16"/>
  <c r="L182" i="16"/>
  <c r="M419" i="73"/>
  <c r="L184" i="16"/>
  <c r="K25" i="23"/>
  <c r="M420" i="73"/>
  <c r="L185" i="16"/>
  <c r="K26" i="23"/>
  <c r="M2" i="16"/>
  <c r="M3" i="16"/>
  <c r="M4" i="16"/>
  <c r="M5" i="16"/>
  <c r="M6" i="16"/>
  <c r="M7" i="16"/>
  <c r="M8" i="16"/>
  <c r="M9" i="16"/>
  <c r="M10" i="16"/>
  <c r="M11" i="16"/>
  <c r="M12" i="16"/>
  <c r="M13" i="16"/>
  <c r="M14" i="16"/>
  <c r="M15" i="16"/>
  <c r="M16" i="16"/>
  <c r="M17" i="16"/>
  <c r="M18" i="16"/>
  <c r="M19" i="16"/>
  <c r="M20" i="16"/>
  <c r="M21" i="16"/>
  <c r="M22" i="16"/>
  <c r="M23" i="16"/>
  <c r="M24" i="16"/>
  <c r="M25" i="16"/>
  <c r="M26" i="16"/>
  <c r="M27" i="16"/>
  <c r="M28" i="16"/>
  <c r="M29" i="16"/>
  <c r="M30" i="16"/>
  <c r="M31" i="16"/>
  <c r="M32" i="16"/>
  <c r="M33" i="16"/>
  <c r="M34" i="16"/>
  <c r="M35" i="16"/>
  <c r="M36" i="16"/>
  <c r="M37" i="16"/>
  <c r="M38" i="16"/>
  <c r="M39" i="16"/>
  <c r="M40" i="16"/>
  <c r="M41" i="16"/>
  <c r="M42" i="16"/>
  <c r="M43" i="16"/>
  <c r="M44" i="16"/>
  <c r="M45" i="16"/>
  <c r="M46" i="16"/>
  <c r="M47" i="16"/>
  <c r="M48" i="16"/>
  <c r="M49" i="16"/>
  <c r="M50" i="16"/>
  <c r="M51" i="16"/>
  <c r="M52" i="16"/>
  <c r="M53" i="16"/>
  <c r="M54" i="16"/>
  <c r="M55" i="16"/>
  <c r="M56" i="16"/>
  <c r="M57" i="16"/>
  <c r="M58" i="16"/>
  <c r="M59" i="16"/>
  <c r="M60" i="16"/>
  <c r="M61" i="16"/>
  <c r="M62" i="16"/>
  <c r="M63" i="16"/>
  <c r="M64" i="16"/>
  <c r="M65" i="16"/>
  <c r="M66" i="16"/>
  <c r="M68" i="16"/>
  <c r="M69" i="16"/>
  <c r="M70" i="16"/>
  <c r="M71" i="16"/>
  <c r="M72" i="16"/>
  <c r="M73" i="16"/>
  <c r="M74" i="16"/>
  <c r="M75" i="16"/>
  <c r="M76" i="16"/>
  <c r="M77" i="16"/>
  <c r="M78" i="16"/>
  <c r="M79" i="16"/>
  <c r="M80" i="16"/>
  <c r="M81" i="16"/>
  <c r="M82" i="16"/>
  <c r="M83" i="16"/>
  <c r="M84" i="16"/>
  <c r="M85" i="16"/>
  <c r="M86" i="16"/>
  <c r="M87" i="16"/>
  <c r="M88" i="16"/>
  <c r="M89" i="16"/>
  <c r="M90" i="16"/>
  <c r="M91" i="16"/>
  <c r="M92" i="16"/>
  <c r="M93" i="16"/>
  <c r="M94" i="16"/>
  <c r="M95" i="16"/>
  <c r="M96" i="16"/>
  <c r="M97" i="16"/>
  <c r="M98" i="16"/>
  <c r="M99" i="16"/>
  <c r="M100" i="16"/>
  <c r="M101" i="16"/>
  <c r="M102" i="16"/>
  <c r="M103" i="16"/>
  <c r="M104" i="16"/>
  <c r="M105" i="16"/>
  <c r="M106" i="16"/>
  <c r="M113" i="16"/>
  <c r="M114" i="16"/>
  <c r="M115" i="16"/>
  <c r="M116" i="16"/>
  <c r="M117" i="16"/>
  <c r="M118" i="16"/>
  <c r="M119" i="16"/>
  <c r="M120" i="16"/>
  <c r="M121" i="16"/>
  <c r="M122" i="16"/>
  <c r="M123" i="16"/>
  <c r="M124" i="16"/>
  <c r="M125" i="16"/>
  <c r="M126" i="16"/>
  <c r="M128" i="16"/>
  <c r="M129" i="16"/>
  <c r="M130" i="16"/>
  <c r="M131" i="16"/>
  <c r="M132" i="16"/>
  <c r="M133" i="16"/>
  <c r="M134" i="16"/>
  <c r="M135" i="16"/>
  <c r="M136" i="16"/>
  <c r="M137" i="16"/>
  <c r="M138" i="16"/>
  <c r="M139" i="16"/>
  <c r="M140" i="16"/>
  <c r="M141" i="16"/>
  <c r="M142" i="16"/>
  <c r="M143" i="16"/>
  <c r="M144" i="16"/>
  <c r="M145" i="16"/>
  <c r="M146" i="16"/>
  <c r="M147" i="16"/>
  <c r="M148" i="16"/>
  <c r="M149" i="16"/>
  <c r="M150" i="16"/>
  <c r="M151" i="16"/>
  <c r="M152" i="16"/>
  <c r="M153" i="16"/>
  <c r="M154" i="16"/>
  <c r="M155" i="16"/>
  <c r="M156" i="16"/>
  <c r="M157" i="16"/>
  <c r="M158" i="16"/>
  <c r="M159" i="16"/>
  <c r="M160" i="16"/>
  <c r="M161" i="16"/>
  <c r="M162" i="16"/>
  <c r="M163" i="16"/>
  <c r="M164" i="16"/>
  <c r="M166" i="16"/>
  <c r="M167" i="16"/>
  <c r="M168" i="16"/>
  <c r="M169" i="16"/>
  <c r="M170" i="16"/>
  <c r="M171" i="16"/>
  <c r="M172" i="16"/>
  <c r="M173" i="16"/>
  <c r="M174" i="16"/>
  <c r="M175" i="16"/>
  <c r="M177" i="16"/>
  <c r="M178" i="16"/>
  <c r="M179" i="16"/>
  <c r="M180" i="16"/>
  <c r="M181" i="16"/>
  <c r="M182" i="16"/>
  <c r="N419" i="73"/>
  <c r="N420" i="73"/>
  <c r="M185" i="16"/>
  <c r="L26" i="23"/>
  <c r="AG2" i="73"/>
  <c r="A2" i="16"/>
  <c r="AG3" i="73"/>
  <c r="AG5" i="73"/>
  <c r="A4" i="16"/>
  <c r="AG7" i="73"/>
  <c r="A5" i="16"/>
  <c r="AG11" i="73"/>
  <c r="A6" i="16"/>
  <c r="AG12" i="73"/>
  <c r="A7" i="16"/>
  <c r="AG13" i="73"/>
  <c r="A8" i="16"/>
  <c r="AG14" i="73"/>
  <c r="A9" i="16"/>
  <c r="AG17" i="73"/>
  <c r="A10" i="16"/>
  <c r="AG18" i="73"/>
  <c r="A11" i="16"/>
  <c r="AG21" i="73"/>
  <c r="A12" i="16"/>
  <c r="AG24" i="73"/>
  <c r="A13" i="16"/>
  <c r="AG26" i="73"/>
  <c r="A14" i="16"/>
  <c r="AG28" i="73"/>
  <c r="A15" i="16"/>
  <c r="AG29" i="73"/>
  <c r="A16" i="16"/>
  <c r="AG32" i="73"/>
  <c r="A17" i="16"/>
  <c r="AG35" i="73"/>
  <c r="A18" i="16"/>
  <c r="AG37" i="73"/>
  <c r="A19" i="16"/>
  <c r="AG40" i="73"/>
  <c r="AG41" i="73"/>
  <c r="A20" i="16"/>
  <c r="AG45" i="73"/>
  <c r="A21" i="16"/>
  <c r="AG48" i="73"/>
  <c r="A22" i="16"/>
  <c r="AG51" i="73"/>
  <c r="A23" i="16"/>
  <c r="AG54" i="73"/>
  <c r="A24" i="16"/>
  <c r="AG55" i="73"/>
  <c r="A25" i="16"/>
  <c r="AG58" i="73"/>
  <c r="A26" i="16"/>
  <c r="AG59" i="73"/>
  <c r="A27" i="16"/>
  <c r="AG62" i="73"/>
  <c r="A28" i="16"/>
  <c r="AG64" i="73"/>
  <c r="A29" i="16"/>
  <c r="AG65" i="73"/>
  <c r="A30" i="16"/>
  <c r="AG68" i="73"/>
  <c r="A31" i="16"/>
  <c r="AG69" i="73"/>
  <c r="A32" i="16"/>
  <c r="AG72" i="73"/>
  <c r="A33" i="16"/>
  <c r="AG73" i="73"/>
  <c r="A34" i="16"/>
  <c r="AG74" i="73"/>
  <c r="A35" i="16"/>
  <c r="AG75" i="73"/>
  <c r="A36" i="16"/>
  <c r="AG76" i="73"/>
  <c r="AG77" i="73"/>
  <c r="AG78" i="73"/>
  <c r="A37" i="16"/>
  <c r="AG79" i="73"/>
  <c r="A38" i="16"/>
  <c r="AG80" i="73"/>
  <c r="A39" i="16"/>
  <c r="AG81" i="73"/>
  <c r="A40" i="16"/>
  <c r="AG82" i="73"/>
  <c r="A41" i="16"/>
  <c r="AG85" i="73"/>
  <c r="A42" i="16"/>
  <c r="AG88" i="73"/>
  <c r="A43" i="16"/>
  <c r="AG89" i="73"/>
  <c r="A44" i="16"/>
  <c r="AG92" i="73"/>
  <c r="A45" i="16"/>
  <c r="AG94" i="73"/>
  <c r="A46" i="16"/>
  <c r="AG98" i="73"/>
  <c r="A47" i="16"/>
  <c r="AG101" i="73"/>
  <c r="A48" i="16"/>
  <c r="AG103" i="73"/>
  <c r="A49" i="16"/>
  <c r="AG114" i="73"/>
  <c r="A50" i="16"/>
  <c r="AG119" i="73"/>
  <c r="A51" i="16"/>
  <c r="AG120" i="73"/>
  <c r="A52" i="16"/>
  <c r="AG128" i="73"/>
  <c r="A53" i="16"/>
  <c r="AG134" i="73"/>
  <c r="A54" i="16"/>
  <c r="AG141" i="73"/>
  <c r="A55" i="16"/>
  <c r="AG142" i="73"/>
  <c r="A56" i="16"/>
  <c r="AG145" i="73"/>
  <c r="A57" i="16"/>
  <c r="AG147" i="73"/>
  <c r="A58" i="16"/>
  <c r="AG151" i="73"/>
  <c r="A59" i="16"/>
  <c r="AG165" i="73"/>
  <c r="A60" i="16"/>
  <c r="AG167" i="73"/>
  <c r="A61" i="16"/>
  <c r="AG169" i="73"/>
  <c r="A62" i="16"/>
  <c r="AG171" i="73"/>
  <c r="A63" i="16"/>
  <c r="AG172" i="73"/>
  <c r="A64" i="16"/>
  <c r="AG173" i="73"/>
  <c r="A65" i="16"/>
  <c r="AG175" i="73"/>
  <c r="A66" i="16"/>
  <c r="AG177" i="73"/>
  <c r="AG178" i="73"/>
  <c r="A68" i="16"/>
  <c r="AG179" i="73"/>
  <c r="A69" i="16"/>
  <c r="AG181" i="73"/>
  <c r="A70" i="16"/>
  <c r="AG184" i="73"/>
  <c r="A71" i="16"/>
  <c r="AG191" i="73"/>
  <c r="AG192" i="73"/>
  <c r="A72" i="16"/>
  <c r="AG193" i="73"/>
  <c r="A73" i="16"/>
  <c r="AG194" i="73"/>
  <c r="A74" i="16"/>
  <c r="AG199" i="73"/>
  <c r="A75" i="16"/>
  <c r="AG200" i="73"/>
  <c r="A76" i="16"/>
  <c r="AG201" i="73"/>
  <c r="A77" i="16"/>
  <c r="AG202" i="73"/>
  <c r="A78" i="16"/>
  <c r="AG204" i="73"/>
  <c r="A79" i="16"/>
  <c r="AG206" i="73"/>
  <c r="A80" i="16"/>
  <c r="AG207" i="73"/>
  <c r="A81" i="16"/>
  <c r="AG208" i="73"/>
  <c r="A82" i="16"/>
  <c r="AG210" i="73"/>
  <c r="AG211" i="73"/>
  <c r="A83" i="16"/>
  <c r="AG212" i="73"/>
  <c r="A84" i="16"/>
  <c r="AG215" i="73"/>
  <c r="AG216" i="73"/>
  <c r="A85" i="16"/>
  <c r="AG219" i="73"/>
  <c r="A86" i="16"/>
  <c r="AG220" i="73"/>
  <c r="A87" i="16"/>
  <c r="AG221" i="73"/>
  <c r="A88" i="16"/>
  <c r="AG222" i="73"/>
  <c r="A89" i="16"/>
  <c r="AG223" i="73"/>
  <c r="AG224" i="73"/>
  <c r="A90" i="16"/>
  <c r="AG225" i="73"/>
  <c r="A91" i="16"/>
  <c r="AG226" i="73"/>
  <c r="A92" i="16"/>
  <c r="AG227" i="73"/>
  <c r="A93" i="16"/>
  <c r="AG229" i="73"/>
  <c r="A94" i="16"/>
  <c r="AG230" i="73"/>
  <c r="A95" i="16"/>
  <c r="AG231" i="73"/>
  <c r="A96" i="16"/>
  <c r="AG232" i="73"/>
  <c r="A97" i="16"/>
  <c r="AG233" i="73"/>
  <c r="A98" i="16"/>
  <c r="AG234" i="73"/>
  <c r="A99" i="16"/>
  <c r="AG235" i="73"/>
  <c r="A100" i="16"/>
  <c r="AG236" i="73"/>
  <c r="A101" i="16"/>
  <c r="AG237" i="73"/>
  <c r="A102" i="16"/>
  <c r="AG238" i="73"/>
  <c r="AG239" i="73"/>
  <c r="A103" i="16"/>
  <c r="AG240" i="73"/>
  <c r="A104" i="16"/>
  <c r="AG241" i="73"/>
  <c r="A105" i="16"/>
  <c r="AG242" i="73"/>
  <c r="A106" i="16"/>
  <c r="AG251" i="73"/>
  <c r="A113" i="16"/>
  <c r="AG254" i="73"/>
  <c r="A114" i="16"/>
  <c r="AG255" i="73"/>
  <c r="A115" i="16"/>
  <c r="AG256" i="73"/>
  <c r="A116" i="16"/>
  <c r="AG257" i="73"/>
  <c r="A117" i="16"/>
  <c r="AG258" i="73"/>
  <c r="AG262" i="73"/>
  <c r="A119" i="16"/>
  <c r="AG263" i="73"/>
  <c r="A120" i="16"/>
  <c r="AG264" i="73"/>
  <c r="A121" i="16"/>
  <c r="AG267" i="73"/>
  <c r="A122" i="16"/>
  <c r="AG270" i="73"/>
  <c r="A123" i="16"/>
  <c r="AG272" i="73"/>
  <c r="A124" i="16"/>
  <c r="AG279" i="73"/>
  <c r="AG280" i="73"/>
  <c r="A125" i="16"/>
  <c r="AG282" i="73"/>
  <c r="A126" i="16"/>
  <c r="AG285" i="73"/>
  <c r="A128" i="16"/>
  <c r="AG287" i="73"/>
  <c r="A129" i="16"/>
  <c r="AG289" i="73"/>
  <c r="A130" i="16"/>
  <c r="AG290" i="73"/>
  <c r="A131" i="16"/>
  <c r="AG291" i="73"/>
  <c r="A132" i="16"/>
  <c r="AG292" i="73"/>
  <c r="AG293" i="73"/>
  <c r="A133" i="16"/>
  <c r="AG294" i="73"/>
  <c r="A134" i="16"/>
  <c r="AG295" i="73"/>
  <c r="A135" i="16"/>
  <c r="AG296" i="73"/>
  <c r="A136" i="16"/>
  <c r="AG298" i="73"/>
  <c r="A137" i="16"/>
  <c r="AG300" i="73"/>
  <c r="AG304" i="73"/>
  <c r="A138" i="16"/>
  <c r="AG307" i="73"/>
  <c r="A139" i="16"/>
  <c r="AG308" i="73"/>
  <c r="A140" i="16"/>
  <c r="AG309" i="73"/>
  <c r="A141" i="16"/>
  <c r="AG311" i="73"/>
  <c r="A142" i="16"/>
  <c r="AG314" i="73"/>
  <c r="A143" i="16"/>
  <c r="AG315" i="73"/>
  <c r="A144" i="16"/>
  <c r="AG316" i="73"/>
  <c r="A145" i="16"/>
  <c r="AG317" i="73"/>
  <c r="A146" i="16"/>
  <c r="AG319" i="73"/>
  <c r="A147" i="16"/>
  <c r="AG321" i="73"/>
  <c r="A148" i="16"/>
  <c r="AG323" i="73"/>
  <c r="A149" i="16"/>
  <c r="AG324" i="73"/>
  <c r="AG326" i="73"/>
  <c r="A150" i="16"/>
  <c r="AG328" i="73"/>
  <c r="A151" i="16"/>
  <c r="AG329" i="73"/>
  <c r="A152" i="16"/>
  <c r="AG330" i="73"/>
  <c r="A153" i="16"/>
  <c r="AG333" i="73"/>
  <c r="A154" i="16"/>
  <c r="AG334" i="73"/>
  <c r="A155" i="16"/>
  <c r="AG335" i="73"/>
  <c r="A156" i="16"/>
  <c r="AG336" i="73"/>
  <c r="A157" i="16"/>
  <c r="AG337" i="73"/>
  <c r="A158" i="16"/>
  <c r="AG338" i="73"/>
  <c r="A159" i="16"/>
  <c r="AG341" i="73"/>
  <c r="A160" i="16"/>
  <c r="AG342" i="73"/>
  <c r="AG343" i="73"/>
  <c r="A161" i="16"/>
  <c r="AG344" i="73"/>
  <c r="AG348" i="73"/>
  <c r="A162" i="16"/>
  <c r="AG354" i="73"/>
  <c r="A163" i="16"/>
  <c r="AG360" i="73"/>
  <c r="AG365" i="73"/>
  <c r="AG366" i="73"/>
  <c r="AG377" i="73"/>
  <c r="A164" i="16"/>
  <c r="AG378" i="73"/>
  <c r="A165" i="16"/>
  <c r="A166" i="16"/>
  <c r="AG382" i="73"/>
  <c r="A167" i="16"/>
  <c r="AG384" i="73"/>
  <c r="A168" i="16"/>
  <c r="AG386" i="73"/>
  <c r="A169" i="16"/>
  <c r="AG388" i="73"/>
  <c r="AG389" i="73"/>
  <c r="A170" i="16"/>
  <c r="AG390" i="73"/>
  <c r="AG393" i="73"/>
  <c r="AG394" i="73"/>
  <c r="AG395" i="73"/>
  <c r="AG396" i="73"/>
  <c r="AG397" i="73"/>
  <c r="A171" i="16"/>
  <c r="AG400" i="73"/>
  <c r="A172" i="16"/>
  <c r="AG406" i="73"/>
  <c r="AG407" i="73"/>
  <c r="A173" i="16"/>
  <c r="AG408" i="73"/>
  <c r="A174" i="16"/>
  <c r="AG409" i="73"/>
  <c r="A175" i="16"/>
  <c r="AG412" i="73"/>
  <c r="A177" i="16"/>
  <c r="AG414" i="73"/>
  <c r="A178" i="16"/>
  <c r="AG415" i="73"/>
  <c r="A179" i="16"/>
  <c r="AG416" i="73"/>
  <c r="A180" i="16"/>
  <c r="AG417" i="73"/>
  <c r="A181" i="16"/>
  <c r="AG418" i="73"/>
  <c r="A182" i="16"/>
  <c r="M25" i="23"/>
  <c r="M26" i="23"/>
  <c r="N25" i="23"/>
  <c r="N26" i="23"/>
  <c r="O25" i="23"/>
  <c r="P25" i="23"/>
  <c r="P26" i="23"/>
  <c r="Q25" i="23"/>
  <c r="Q26" i="23"/>
  <c r="R25" i="23"/>
  <c r="R26" i="23"/>
  <c r="S25" i="23"/>
  <c r="T25" i="23"/>
  <c r="T26" i="23"/>
  <c r="U25" i="23"/>
  <c r="U26" i="23"/>
  <c r="V25" i="23"/>
  <c r="V26" i="23"/>
  <c r="C25" i="23"/>
  <c r="C26" i="23"/>
  <c r="D26" i="23"/>
  <c r="E25" i="23"/>
  <c r="E26" i="23"/>
  <c r="F26" i="23"/>
  <c r="Y1" i="73"/>
  <c r="W1" i="16"/>
  <c r="V1" i="23"/>
  <c r="N1" i="73"/>
  <c r="M1" i="16"/>
  <c r="L1" i="23"/>
  <c r="AH285" i="73"/>
  <c r="AA285" i="73"/>
  <c r="AA72" i="73"/>
  <c r="AH72" i="73"/>
  <c r="N422" i="73"/>
  <c r="AD30" i="90"/>
  <c r="AD31" i="90"/>
  <c r="Q30" i="90"/>
  <c r="R30" i="90"/>
  <c r="S30" i="90"/>
  <c r="T30" i="90"/>
  <c r="U30" i="90"/>
  <c r="V30" i="90"/>
  <c r="W30" i="90"/>
  <c r="X30" i="90"/>
  <c r="Y30" i="90"/>
  <c r="Z30" i="90"/>
  <c r="AA30" i="90"/>
  <c r="AB30" i="90"/>
  <c r="AC30" i="90"/>
  <c r="Q31" i="90"/>
  <c r="R31" i="90"/>
  <c r="S31" i="90"/>
  <c r="T31" i="90"/>
  <c r="U31" i="90"/>
  <c r="V31" i="90"/>
  <c r="W31" i="90"/>
  <c r="X31" i="90"/>
  <c r="Y31" i="90"/>
  <c r="Z31" i="90"/>
  <c r="AA31" i="90"/>
  <c r="AB31" i="90"/>
  <c r="AC31" i="90"/>
  <c r="P31" i="90"/>
  <c r="P30" i="90"/>
  <c r="AG4" i="73"/>
  <c r="AG6" i="73"/>
  <c r="AG8" i="73"/>
  <c r="AG9" i="73"/>
  <c r="AG10" i="73"/>
  <c r="AG15" i="73"/>
  <c r="AG25" i="73"/>
  <c r="AG27" i="73"/>
  <c r="AG44" i="73"/>
  <c r="AG47" i="73"/>
  <c r="AG53" i="73"/>
  <c r="AG56" i="73"/>
  <c r="AG57" i="73"/>
  <c r="AG84" i="73"/>
  <c r="AG86" i="73"/>
  <c r="AG87" i="73"/>
  <c r="AG91" i="73"/>
  <c r="AG93" i="73"/>
  <c r="AG95" i="73"/>
  <c r="AG96" i="73"/>
  <c r="AG97" i="73"/>
  <c r="AG99" i="73"/>
  <c r="AG100" i="73"/>
  <c r="AG102" i="73"/>
  <c r="AG104" i="73"/>
  <c r="AG105" i="73"/>
  <c r="AG106" i="73"/>
  <c r="AG107" i="73"/>
  <c r="AG108" i="73"/>
  <c r="AG109" i="73"/>
  <c r="AG110" i="73"/>
  <c r="AG111" i="73"/>
  <c r="AG112" i="73"/>
  <c r="AG113" i="73"/>
  <c r="AG115" i="73"/>
  <c r="AG116" i="73"/>
  <c r="AG117" i="73"/>
  <c r="AG118" i="73"/>
  <c r="AG121" i="73"/>
  <c r="AG122" i="73"/>
  <c r="AG123" i="73"/>
  <c r="AG124" i="73"/>
  <c r="AG125" i="73"/>
  <c r="AG126" i="73"/>
  <c r="AG127" i="73"/>
  <c r="AG129" i="73"/>
  <c r="AG130" i="73"/>
  <c r="AG131" i="73"/>
  <c r="AG132" i="73"/>
  <c r="AG133" i="73"/>
  <c r="AG135" i="73"/>
  <c r="AG136" i="73"/>
  <c r="AG137" i="73"/>
  <c r="AG138" i="73"/>
  <c r="AG139" i="73"/>
  <c r="AG140" i="73"/>
  <c r="AG143" i="73"/>
  <c r="AG144" i="73"/>
  <c r="AG146" i="73"/>
  <c r="AG148" i="73"/>
  <c r="AG149" i="73"/>
  <c r="AG150" i="73"/>
  <c r="AG152" i="73"/>
  <c r="AG153" i="73"/>
  <c r="AG154" i="73"/>
  <c r="AG155" i="73"/>
  <c r="AG156" i="73"/>
  <c r="AG157" i="73"/>
  <c r="AG158" i="73"/>
  <c r="AG159" i="73"/>
  <c r="AG160" i="73"/>
  <c r="AG161" i="73"/>
  <c r="AG162" i="73"/>
  <c r="AG163" i="73"/>
  <c r="AG164" i="73"/>
  <c r="AG166" i="73"/>
  <c r="AG168" i="73"/>
  <c r="AG170" i="73"/>
  <c r="AG174" i="73"/>
  <c r="AG176" i="73"/>
  <c r="A67" i="16"/>
  <c r="AG180" i="73"/>
  <c r="AG182" i="73"/>
  <c r="AG183" i="73"/>
  <c r="AG185" i="73"/>
  <c r="AG186" i="73"/>
  <c r="AG187" i="73"/>
  <c r="AG188" i="73"/>
  <c r="AG189" i="73"/>
  <c r="AG190" i="73"/>
  <c r="AG195" i="73"/>
  <c r="AG196" i="73"/>
  <c r="AG197" i="73"/>
  <c r="AG198" i="73"/>
  <c r="AG203" i="73"/>
  <c r="AG205" i="73"/>
  <c r="AG209" i="73"/>
  <c r="AG213" i="73"/>
  <c r="AG214" i="73"/>
  <c r="AG217" i="73"/>
  <c r="AG218" i="73"/>
  <c r="AG228" i="73"/>
  <c r="AG249" i="73"/>
  <c r="AG250" i="73"/>
  <c r="AG252" i="73"/>
  <c r="AG253" i="73"/>
  <c r="AG259" i="73"/>
  <c r="AG260" i="73"/>
  <c r="AG261" i="73"/>
  <c r="AG265" i="73"/>
  <c r="AG266" i="73"/>
  <c r="AG269" i="73"/>
  <c r="AG273" i="73"/>
  <c r="AG274" i="73"/>
  <c r="AG275" i="73"/>
  <c r="AG276" i="73"/>
  <c r="AG277" i="73"/>
  <c r="AG278" i="73"/>
  <c r="AG281" i="73"/>
  <c r="AG286" i="73"/>
  <c r="AG288" i="73"/>
  <c r="AG301" i="73"/>
  <c r="AG302" i="73"/>
  <c r="AG303" i="73"/>
  <c r="AG313" i="73"/>
  <c r="AG320" i="73"/>
  <c r="AG325" i="73"/>
  <c r="AG331" i="73"/>
  <c r="AG332" i="73"/>
  <c r="AG339" i="73"/>
  <c r="AG340" i="73"/>
  <c r="AG345" i="73"/>
  <c r="AG346" i="73"/>
  <c r="AG347" i="73"/>
  <c r="AG349" i="73"/>
  <c r="AG350" i="73"/>
  <c r="AG351" i="73"/>
  <c r="AG352" i="73"/>
  <c r="AG353" i="73"/>
  <c r="AG356" i="73"/>
  <c r="AG357" i="73"/>
  <c r="AG358" i="73"/>
  <c r="AG359" i="73"/>
  <c r="AG361" i="73"/>
  <c r="AG362" i="73"/>
  <c r="AG363" i="73"/>
  <c r="AG364" i="73"/>
  <c r="AG367" i="73"/>
  <c r="AG368" i="73"/>
  <c r="AG369" i="73"/>
  <c r="AG370" i="73"/>
  <c r="AG371" i="73"/>
  <c r="AG372" i="73"/>
  <c r="AG373" i="73"/>
  <c r="AG374" i="73"/>
  <c r="AG375" i="73"/>
  <c r="AG376" i="73"/>
  <c r="AG379" i="73"/>
  <c r="AG381" i="73"/>
  <c r="AG383" i="73"/>
  <c r="AG385" i="73"/>
  <c r="AG387" i="73"/>
  <c r="AG391" i="73"/>
  <c r="AG401" i="73"/>
  <c r="AG402" i="73"/>
  <c r="AG403" i="73"/>
  <c r="AG404" i="73"/>
  <c r="AG405" i="73"/>
  <c r="AG410" i="73"/>
  <c r="G4" i="90"/>
  <c r="H4" i="90"/>
  <c r="I4" i="90"/>
  <c r="J4" i="90"/>
  <c r="K4" i="90"/>
  <c r="L4" i="90"/>
  <c r="M4" i="90"/>
  <c r="N4" i="90"/>
  <c r="O4" i="90"/>
  <c r="I37" i="90"/>
  <c r="G5" i="90"/>
  <c r="H5" i="90"/>
  <c r="I5" i="90"/>
  <c r="J5" i="90"/>
  <c r="K5" i="90"/>
  <c r="L5" i="90"/>
  <c r="M5" i="90"/>
  <c r="N5" i="90"/>
  <c r="O5" i="90"/>
  <c r="I38" i="90"/>
  <c r="G6" i="90"/>
  <c r="H6" i="90"/>
  <c r="I6" i="90"/>
  <c r="J6" i="90"/>
  <c r="K6" i="90"/>
  <c r="L6" i="90"/>
  <c r="M6" i="90"/>
  <c r="N6" i="90"/>
  <c r="O6" i="90"/>
  <c r="I39" i="90"/>
  <c r="G7" i="90"/>
  <c r="H7" i="90"/>
  <c r="I7" i="90"/>
  <c r="J7" i="90"/>
  <c r="K7" i="90"/>
  <c r="L7" i="90"/>
  <c r="M7" i="90"/>
  <c r="N7" i="90"/>
  <c r="O7" i="90"/>
  <c r="I40" i="90"/>
  <c r="G8" i="90"/>
  <c r="H8" i="90"/>
  <c r="I8" i="90"/>
  <c r="J8" i="90"/>
  <c r="K8" i="90"/>
  <c r="L8" i="90"/>
  <c r="M8" i="90"/>
  <c r="N8" i="90"/>
  <c r="O8" i="90"/>
  <c r="I41" i="90"/>
  <c r="G9" i="90"/>
  <c r="H9" i="90"/>
  <c r="I9" i="90"/>
  <c r="J9" i="90"/>
  <c r="K9" i="90"/>
  <c r="L9" i="90"/>
  <c r="M9" i="90"/>
  <c r="N9" i="90"/>
  <c r="O9" i="90"/>
  <c r="I42" i="90"/>
  <c r="G10" i="90"/>
  <c r="H10" i="90"/>
  <c r="I10" i="90"/>
  <c r="J10" i="90"/>
  <c r="K10" i="90"/>
  <c r="L10" i="90"/>
  <c r="M10" i="90"/>
  <c r="N10" i="90"/>
  <c r="O10" i="90"/>
  <c r="I43" i="90"/>
  <c r="G11" i="90"/>
  <c r="H11" i="90"/>
  <c r="I11" i="90"/>
  <c r="J11" i="90"/>
  <c r="K11" i="90"/>
  <c r="L11" i="90"/>
  <c r="M11" i="90"/>
  <c r="N11" i="90"/>
  <c r="O11" i="90"/>
  <c r="I44" i="90"/>
  <c r="G12" i="90"/>
  <c r="H12" i="90"/>
  <c r="I12" i="90"/>
  <c r="J12" i="90"/>
  <c r="K12" i="90"/>
  <c r="L12" i="90"/>
  <c r="M12" i="90"/>
  <c r="N12" i="90"/>
  <c r="O12" i="90"/>
  <c r="I45" i="90"/>
  <c r="G13" i="90"/>
  <c r="H13" i="90"/>
  <c r="I13" i="90"/>
  <c r="J13" i="90"/>
  <c r="K13" i="90"/>
  <c r="L13" i="90"/>
  <c r="M13" i="90"/>
  <c r="N13" i="90"/>
  <c r="O13" i="90"/>
  <c r="I46" i="90"/>
  <c r="G14" i="90"/>
  <c r="H14" i="90"/>
  <c r="I14" i="90"/>
  <c r="J14" i="90"/>
  <c r="K14" i="90"/>
  <c r="L14" i="90"/>
  <c r="M14" i="90"/>
  <c r="N14" i="90"/>
  <c r="O14" i="90"/>
  <c r="I47" i="90"/>
  <c r="G15" i="90"/>
  <c r="H15" i="90"/>
  <c r="I15" i="90"/>
  <c r="J15" i="90"/>
  <c r="K15" i="90"/>
  <c r="L15" i="90"/>
  <c r="M15" i="90"/>
  <c r="N15" i="90"/>
  <c r="O15" i="90"/>
  <c r="I48" i="90"/>
  <c r="G16" i="90"/>
  <c r="H16" i="90"/>
  <c r="I16" i="90"/>
  <c r="J16" i="90"/>
  <c r="K16" i="90"/>
  <c r="L16" i="90"/>
  <c r="M16" i="90"/>
  <c r="N16" i="90"/>
  <c r="O16" i="90"/>
  <c r="I49" i="90"/>
  <c r="G17" i="90"/>
  <c r="H17" i="90"/>
  <c r="I17" i="90"/>
  <c r="J17" i="90"/>
  <c r="K17" i="90"/>
  <c r="L17" i="90"/>
  <c r="M17" i="90"/>
  <c r="N17" i="90"/>
  <c r="O17" i="90"/>
  <c r="I50" i="90"/>
  <c r="G18" i="90"/>
  <c r="H18" i="90"/>
  <c r="I18" i="90"/>
  <c r="J18" i="90"/>
  <c r="K18" i="90"/>
  <c r="L18" i="90"/>
  <c r="M18" i="90"/>
  <c r="N18" i="90"/>
  <c r="O18" i="90"/>
  <c r="I51" i="90"/>
  <c r="G19" i="90"/>
  <c r="H19" i="90"/>
  <c r="I19" i="90"/>
  <c r="J19" i="90"/>
  <c r="K19" i="90"/>
  <c r="L19" i="90"/>
  <c r="M19" i="90"/>
  <c r="N19" i="90"/>
  <c r="O19" i="90"/>
  <c r="I52" i="90"/>
  <c r="G20" i="90"/>
  <c r="H20" i="90"/>
  <c r="I20" i="90"/>
  <c r="J20" i="90"/>
  <c r="K20" i="90"/>
  <c r="L20" i="90"/>
  <c r="M20" i="90"/>
  <c r="N20" i="90"/>
  <c r="O20" i="90"/>
  <c r="I53" i="90"/>
  <c r="G21" i="90"/>
  <c r="H21" i="90"/>
  <c r="I21" i="90"/>
  <c r="J21" i="90"/>
  <c r="K21" i="90"/>
  <c r="L21" i="90"/>
  <c r="M21" i="90"/>
  <c r="N21" i="90"/>
  <c r="O21" i="90"/>
  <c r="I54" i="90"/>
  <c r="G22" i="90"/>
  <c r="H22" i="90"/>
  <c r="I22" i="90"/>
  <c r="J22" i="90"/>
  <c r="K22" i="90"/>
  <c r="L22" i="90"/>
  <c r="M22" i="90"/>
  <c r="N22" i="90"/>
  <c r="O22" i="90"/>
  <c r="I55" i="90"/>
  <c r="G23" i="90"/>
  <c r="H23" i="90"/>
  <c r="I23" i="90"/>
  <c r="J23" i="90"/>
  <c r="K23" i="90"/>
  <c r="L23" i="90"/>
  <c r="M23" i="90"/>
  <c r="N23" i="90"/>
  <c r="O23" i="90"/>
  <c r="I56" i="90"/>
  <c r="G24" i="90"/>
  <c r="H24" i="90"/>
  <c r="I24" i="90"/>
  <c r="J24" i="90"/>
  <c r="K24" i="90"/>
  <c r="L24" i="90"/>
  <c r="M24" i="90"/>
  <c r="N24" i="90"/>
  <c r="O24" i="90"/>
  <c r="I57" i="90"/>
  <c r="G25" i="90"/>
  <c r="H25" i="90"/>
  <c r="I25" i="90"/>
  <c r="J25" i="90"/>
  <c r="K25" i="90"/>
  <c r="L25" i="90"/>
  <c r="M25" i="90"/>
  <c r="N25" i="90"/>
  <c r="O25" i="90"/>
  <c r="I58" i="90"/>
  <c r="G26" i="90"/>
  <c r="H26" i="90"/>
  <c r="I26" i="90"/>
  <c r="J26" i="90"/>
  <c r="K26" i="90"/>
  <c r="L26" i="90"/>
  <c r="M26" i="90"/>
  <c r="N26" i="90"/>
  <c r="O26" i="90"/>
  <c r="I59" i="90"/>
  <c r="G27" i="90"/>
  <c r="H27" i="90"/>
  <c r="I27" i="90"/>
  <c r="J27" i="90"/>
  <c r="K27" i="90"/>
  <c r="L27" i="90"/>
  <c r="M27" i="90"/>
  <c r="N27" i="90"/>
  <c r="O27" i="90"/>
  <c r="I60" i="90"/>
  <c r="G28" i="90"/>
  <c r="H28" i="90"/>
  <c r="I28" i="90"/>
  <c r="J28" i="90"/>
  <c r="K28" i="90"/>
  <c r="L28" i="90"/>
  <c r="M28" i="90"/>
  <c r="N28" i="90"/>
  <c r="O28" i="90"/>
  <c r="I61" i="90"/>
  <c r="G29" i="90"/>
  <c r="H29" i="90"/>
  <c r="I29" i="90"/>
  <c r="J29" i="90"/>
  <c r="K29" i="90"/>
  <c r="L29" i="90"/>
  <c r="M29" i="90"/>
  <c r="N29" i="90"/>
  <c r="O29" i="90"/>
  <c r="I62" i="90"/>
  <c r="G30" i="90"/>
  <c r="H30" i="90"/>
  <c r="I30" i="90"/>
  <c r="J30" i="90"/>
  <c r="K30" i="90"/>
  <c r="L30" i="90"/>
  <c r="M30" i="90"/>
  <c r="N30" i="90"/>
  <c r="O30" i="90"/>
  <c r="I63" i="90"/>
  <c r="G31" i="90"/>
  <c r="H31" i="90"/>
  <c r="I31" i="90"/>
  <c r="J31" i="90"/>
  <c r="K31" i="90"/>
  <c r="L31" i="90"/>
  <c r="M31" i="90"/>
  <c r="N31" i="90"/>
  <c r="O31" i="90"/>
  <c r="I64" i="90"/>
  <c r="G3" i="90"/>
  <c r="H3" i="90"/>
  <c r="I3" i="90"/>
  <c r="J3" i="90"/>
  <c r="K3" i="90"/>
  <c r="L3" i="90"/>
  <c r="M3" i="90"/>
  <c r="N3" i="90"/>
  <c r="O3" i="90"/>
  <c r="I36" i="90"/>
  <c r="H32" i="90"/>
  <c r="C67" i="90"/>
  <c r="C69" i="90"/>
  <c r="I32" i="90"/>
  <c r="D67" i="90"/>
  <c r="D69" i="90"/>
  <c r="J32" i="90"/>
  <c r="E67" i="90"/>
  <c r="E69" i="90"/>
  <c r="K32" i="90"/>
  <c r="F67" i="90"/>
  <c r="F69" i="90"/>
  <c r="L32" i="90"/>
  <c r="G67" i="90"/>
  <c r="G69" i="90"/>
  <c r="M32" i="90"/>
  <c r="H67" i="90"/>
  <c r="H69" i="90"/>
  <c r="N32" i="90"/>
  <c r="I67" i="90"/>
  <c r="I69" i="90"/>
  <c r="O32" i="90"/>
  <c r="J67" i="90"/>
  <c r="J69" i="90"/>
  <c r="G32" i="90"/>
  <c r="B67" i="90"/>
  <c r="B69" i="90"/>
  <c r="V2" i="90"/>
  <c r="C66" i="90"/>
  <c r="W2" i="90"/>
  <c r="D66" i="90"/>
  <c r="X2" i="90"/>
  <c r="E66" i="90"/>
  <c r="Y2" i="90"/>
  <c r="F66" i="90"/>
  <c r="Z2" i="90"/>
  <c r="G66" i="90"/>
  <c r="AA2" i="90"/>
  <c r="H66" i="90"/>
  <c r="AB2" i="90"/>
  <c r="I66" i="90"/>
  <c r="AC2" i="90"/>
  <c r="J66" i="90"/>
  <c r="AD2" i="90"/>
  <c r="K66" i="90"/>
  <c r="U2" i="90"/>
  <c r="B66" i="90"/>
  <c r="P1" i="90"/>
  <c r="A70" i="90" s="1"/>
  <c r="A69" i="90"/>
  <c r="A67" i="90"/>
  <c r="C1" i="91"/>
  <c r="R3" i="89"/>
  <c r="R4" i="89"/>
  <c r="R5" i="89"/>
  <c r="R6" i="89"/>
  <c r="R7" i="89"/>
  <c r="R8" i="89"/>
  <c r="R9" i="89"/>
  <c r="R10" i="89"/>
  <c r="R11" i="89"/>
  <c r="R12" i="89"/>
  <c r="R13" i="89"/>
  <c r="R14" i="89"/>
  <c r="R15" i="89"/>
  <c r="R16" i="89"/>
  <c r="R17" i="89"/>
  <c r="R18" i="89"/>
  <c r="R19" i="89"/>
  <c r="R20" i="89"/>
  <c r="R21" i="89"/>
  <c r="R22" i="89"/>
  <c r="R23" i="89"/>
  <c r="R24" i="89"/>
  <c r="R25" i="89"/>
  <c r="R26" i="89"/>
  <c r="R27" i="89"/>
  <c r="R28" i="89"/>
  <c r="R29" i="89"/>
  <c r="R30" i="89"/>
  <c r="R31" i="89"/>
  <c r="R32" i="89"/>
  <c r="R33" i="89"/>
  <c r="R34" i="89"/>
  <c r="R35" i="89"/>
  <c r="R36" i="89"/>
  <c r="R37" i="89"/>
  <c r="R38" i="89"/>
  <c r="R39" i="89"/>
  <c r="R40" i="89"/>
  <c r="R41" i="89"/>
  <c r="R42" i="89"/>
  <c r="R43" i="89"/>
  <c r="R44" i="89"/>
  <c r="R45" i="89"/>
  <c r="R46" i="89"/>
  <c r="R47" i="89"/>
  <c r="R48" i="89"/>
  <c r="R49" i="89"/>
  <c r="R50" i="89"/>
  <c r="R51" i="89"/>
  <c r="R52" i="89"/>
  <c r="R53" i="89"/>
  <c r="R54" i="89"/>
  <c r="R55" i="89"/>
  <c r="R56" i="89"/>
  <c r="R57" i="89"/>
  <c r="R58" i="89"/>
  <c r="R59" i="89"/>
  <c r="R60" i="89"/>
  <c r="R61" i="89"/>
  <c r="R62" i="89"/>
  <c r="R63" i="89"/>
  <c r="R64" i="89"/>
  <c r="R65" i="89"/>
  <c r="R66" i="89"/>
  <c r="R67" i="89"/>
  <c r="R68" i="89"/>
  <c r="R69" i="89"/>
  <c r="R70" i="89"/>
  <c r="R71" i="89"/>
  <c r="R72" i="89"/>
  <c r="R73" i="89"/>
  <c r="R74" i="89"/>
  <c r="R75" i="89"/>
  <c r="R76" i="89"/>
  <c r="R77" i="89"/>
  <c r="R78" i="89"/>
  <c r="R79" i="89"/>
  <c r="R80" i="89"/>
  <c r="R81" i="89"/>
  <c r="R82" i="89"/>
  <c r="R83" i="89"/>
  <c r="R84" i="89"/>
  <c r="R85" i="89"/>
  <c r="R86" i="89"/>
  <c r="R87" i="89"/>
  <c r="R88" i="89"/>
  <c r="R89" i="89"/>
  <c r="R90" i="89"/>
  <c r="R91" i="89"/>
  <c r="R92" i="89"/>
  <c r="R93" i="89"/>
  <c r="R94" i="89"/>
  <c r="R95" i="89"/>
  <c r="R96" i="89"/>
  <c r="R97" i="89"/>
  <c r="R98" i="89"/>
  <c r="R99" i="89"/>
  <c r="R100" i="89"/>
  <c r="R101" i="89"/>
  <c r="R102" i="89"/>
  <c r="R103" i="89"/>
  <c r="R104" i="89"/>
  <c r="R105" i="89"/>
  <c r="R106" i="89"/>
  <c r="R107" i="89"/>
  <c r="R108" i="89"/>
  <c r="R109" i="89"/>
  <c r="R110" i="89"/>
  <c r="R111" i="89"/>
  <c r="R112" i="89"/>
  <c r="R113" i="89"/>
  <c r="R114" i="89"/>
  <c r="R115" i="89"/>
  <c r="R116" i="89"/>
  <c r="R117" i="89"/>
  <c r="R118" i="89"/>
  <c r="R119" i="89"/>
  <c r="R120" i="89"/>
  <c r="R121" i="89"/>
  <c r="R122" i="89"/>
  <c r="R123" i="89"/>
  <c r="R124" i="89"/>
  <c r="R125" i="89"/>
  <c r="R126" i="89"/>
  <c r="R127" i="89"/>
  <c r="R128" i="89"/>
  <c r="R129" i="89"/>
  <c r="R130" i="89"/>
  <c r="R131" i="89"/>
  <c r="R132" i="89"/>
  <c r="R133" i="89"/>
  <c r="R134" i="89"/>
  <c r="R135" i="89"/>
  <c r="R136" i="89"/>
  <c r="R137" i="89"/>
  <c r="R138" i="89"/>
  <c r="R139" i="89"/>
  <c r="R140" i="89"/>
  <c r="R141" i="89"/>
  <c r="R142" i="89"/>
  <c r="R143" i="89"/>
  <c r="R144" i="89"/>
  <c r="R145" i="89"/>
  <c r="R146" i="89"/>
  <c r="R147" i="89"/>
  <c r="R148" i="89"/>
  <c r="R149" i="89"/>
  <c r="R150" i="89"/>
  <c r="R151" i="89"/>
  <c r="R152" i="89"/>
  <c r="R153" i="89"/>
  <c r="R154" i="89"/>
  <c r="R155" i="89"/>
  <c r="R156" i="89"/>
  <c r="R157" i="89"/>
  <c r="R158" i="89"/>
  <c r="R159" i="89"/>
  <c r="R160" i="89"/>
  <c r="R161" i="89"/>
  <c r="R162" i="89"/>
  <c r="R163" i="89"/>
  <c r="R164" i="89"/>
  <c r="R165" i="89"/>
  <c r="R166" i="89"/>
  <c r="R167" i="89"/>
  <c r="R168" i="89"/>
  <c r="R169" i="89"/>
  <c r="R170" i="89"/>
  <c r="R171" i="89"/>
  <c r="R172" i="89"/>
  <c r="R173" i="89"/>
  <c r="R174" i="89"/>
  <c r="R175" i="89"/>
  <c r="R176" i="89"/>
  <c r="R177" i="89"/>
  <c r="R178" i="89"/>
  <c r="R179" i="89"/>
  <c r="R180" i="89"/>
  <c r="R181" i="89"/>
  <c r="R182" i="89"/>
  <c r="R183" i="89"/>
  <c r="R184" i="89"/>
  <c r="R185" i="89"/>
  <c r="R186" i="89"/>
  <c r="R187" i="89"/>
  <c r="R188" i="89"/>
  <c r="R189" i="89"/>
  <c r="R190" i="89"/>
  <c r="R191" i="89"/>
  <c r="R192" i="89"/>
  <c r="R193" i="89"/>
  <c r="R194" i="89"/>
  <c r="R195" i="89"/>
  <c r="R196" i="89"/>
  <c r="R197" i="89"/>
  <c r="R198" i="89"/>
  <c r="R199" i="89"/>
  <c r="R200" i="89"/>
  <c r="R201" i="89"/>
  <c r="R202" i="89"/>
  <c r="R203" i="89"/>
  <c r="R204" i="89"/>
  <c r="R205" i="89"/>
  <c r="R206" i="89"/>
  <c r="R207" i="89"/>
  <c r="R208" i="89"/>
  <c r="R209" i="89"/>
  <c r="R210" i="89"/>
  <c r="R211" i="89"/>
  <c r="R212" i="89"/>
  <c r="R213" i="89"/>
  <c r="R214" i="89"/>
  <c r="R215" i="89"/>
  <c r="R216" i="89"/>
  <c r="R217" i="89"/>
  <c r="R218" i="89"/>
  <c r="R219" i="89"/>
  <c r="R220" i="89"/>
  <c r="R221" i="89"/>
  <c r="R222" i="89"/>
  <c r="R223" i="89"/>
  <c r="R224" i="89"/>
  <c r="R225" i="89"/>
  <c r="R226" i="89"/>
  <c r="R227" i="89"/>
  <c r="R228" i="89"/>
  <c r="R229" i="89"/>
  <c r="R230" i="89"/>
  <c r="R231" i="89"/>
  <c r="R232" i="89"/>
  <c r="R233" i="89"/>
  <c r="R234" i="89"/>
  <c r="R235" i="89"/>
  <c r="R236" i="89"/>
  <c r="R237" i="89"/>
  <c r="R238" i="89"/>
  <c r="R239" i="89"/>
  <c r="R240" i="89"/>
  <c r="R241" i="89"/>
  <c r="R242" i="89"/>
  <c r="R243" i="89"/>
  <c r="R244" i="89"/>
  <c r="R245" i="89"/>
  <c r="R246" i="89"/>
  <c r="R247" i="89"/>
  <c r="R248" i="89"/>
  <c r="R249" i="89"/>
  <c r="R250" i="89"/>
  <c r="R251" i="89"/>
  <c r="R252" i="89"/>
  <c r="R253" i="89"/>
  <c r="R254" i="89"/>
  <c r="R255" i="89"/>
  <c r="R256" i="89"/>
  <c r="R257" i="89"/>
  <c r="R258" i="89"/>
  <c r="R259" i="89"/>
  <c r="R260" i="89"/>
  <c r="R261" i="89"/>
  <c r="R262" i="89"/>
  <c r="R263" i="89"/>
  <c r="R264" i="89"/>
  <c r="R265" i="89"/>
  <c r="R266" i="89"/>
  <c r="R267" i="89"/>
  <c r="R268" i="89"/>
  <c r="R269" i="89"/>
  <c r="R270" i="89"/>
  <c r="R271" i="89"/>
  <c r="R272" i="89"/>
  <c r="R273" i="89"/>
  <c r="R274" i="89"/>
  <c r="R275" i="89"/>
  <c r="R276" i="89"/>
  <c r="R277" i="89"/>
  <c r="R278" i="89"/>
  <c r="R279" i="89"/>
  <c r="R280" i="89"/>
  <c r="R281" i="89"/>
  <c r="R282" i="89"/>
  <c r="R283" i="89"/>
  <c r="R284" i="89"/>
  <c r="R285" i="89"/>
  <c r="R286" i="89"/>
  <c r="R287" i="89"/>
  <c r="R288" i="89"/>
  <c r="R289" i="89"/>
  <c r="R290" i="89"/>
  <c r="R291" i="89"/>
  <c r="R292" i="89"/>
  <c r="R293" i="89"/>
  <c r="R294" i="89"/>
  <c r="R295" i="89"/>
  <c r="R296" i="89"/>
  <c r="R297" i="89"/>
  <c r="R298" i="89"/>
  <c r="R299" i="89"/>
  <c r="R300" i="89"/>
  <c r="R301" i="89"/>
  <c r="R302" i="89"/>
  <c r="R303" i="89"/>
  <c r="R304" i="89"/>
  <c r="R305" i="89"/>
  <c r="R306" i="89"/>
  <c r="R307" i="89"/>
  <c r="R308" i="89"/>
  <c r="R309" i="89"/>
  <c r="R310" i="89"/>
  <c r="R311" i="89"/>
  <c r="R312" i="89"/>
  <c r="R313" i="89"/>
  <c r="R314" i="89"/>
  <c r="R315" i="89"/>
  <c r="R316" i="89"/>
  <c r="R317" i="89"/>
  <c r="R318" i="89"/>
  <c r="R319" i="89"/>
  <c r="R320" i="89"/>
  <c r="R321" i="89"/>
  <c r="R322" i="89"/>
  <c r="R323" i="89"/>
  <c r="R324" i="89"/>
  <c r="R325" i="89"/>
  <c r="R326" i="89"/>
  <c r="R327" i="89"/>
  <c r="R328" i="89"/>
  <c r="R329" i="89"/>
  <c r="R330" i="89"/>
  <c r="R331" i="89"/>
  <c r="R332" i="89"/>
  <c r="R333" i="89"/>
  <c r="R334" i="89"/>
  <c r="R335" i="89"/>
  <c r="R336" i="89"/>
  <c r="R337" i="89"/>
  <c r="R338" i="89"/>
  <c r="R339" i="89"/>
  <c r="R340" i="89"/>
  <c r="R341" i="89"/>
  <c r="R342" i="89"/>
  <c r="R343" i="89"/>
  <c r="R344" i="89"/>
  <c r="R345" i="89"/>
  <c r="R346" i="89"/>
  <c r="R347" i="89"/>
  <c r="R348" i="89"/>
  <c r="R349" i="89"/>
  <c r="R350" i="89"/>
  <c r="R351" i="89"/>
  <c r="R352" i="89"/>
  <c r="R353" i="89"/>
  <c r="R354" i="89"/>
  <c r="R355" i="89"/>
  <c r="R356" i="89"/>
  <c r="R357" i="89"/>
  <c r="R358" i="89"/>
  <c r="R359" i="89"/>
  <c r="R360" i="89"/>
  <c r="R361" i="89"/>
  <c r="R362" i="89"/>
  <c r="R363" i="89"/>
  <c r="R364" i="89"/>
  <c r="R365" i="89"/>
  <c r="R366" i="89"/>
  <c r="R367" i="89"/>
  <c r="R368" i="89"/>
  <c r="R369" i="89"/>
  <c r="R370" i="89"/>
  <c r="R371" i="89"/>
  <c r="R372" i="89"/>
  <c r="R373" i="89"/>
  <c r="R374" i="89"/>
  <c r="R2" i="89"/>
  <c r="C3" i="90"/>
  <c r="C4" i="90"/>
  <c r="C5" i="90"/>
  <c r="C6" i="90"/>
  <c r="C7" i="90"/>
  <c r="C8" i="90"/>
  <c r="C9" i="90"/>
  <c r="C10" i="90"/>
  <c r="C11" i="90"/>
  <c r="C12" i="90"/>
  <c r="C13" i="90"/>
  <c r="C14" i="90"/>
  <c r="C15" i="90"/>
  <c r="C16" i="90"/>
  <c r="C17" i="90"/>
  <c r="C18" i="90"/>
  <c r="C19" i="90"/>
  <c r="C20" i="90"/>
  <c r="C21" i="90"/>
  <c r="C22" i="90"/>
  <c r="C23" i="90"/>
  <c r="C24" i="90"/>
  <c r="C25" i="90"/>
  <c r="C26" i="90"/>
  <c r="C27" i="90"/>
  <c r="C28" i="90"/>
  <c r="C29" i="90"/>
  <c r="C30" i="90"/>
  <c r="C31" i="90"/>
  <c r="C32" i="90"/>
  <c r="D3" i="90"/>
  <c r="D4" i="90"/>
  <c r="D5" i="90"/>
  <c r="D6" i="90"/>
  <c r="D7" i="90"/>
  <c r="D8" i="90"/>
  <c r="D9" i="90"/>
  <c r="D10" i="90"/>
  <c r="D11" i="90"/>
  <c r="D12" i="90"/>
  <c r="D13" i="90"/>
  <c r="D14" i="90"/>
  <c r="D15" i="90"/>
  <c r="D16" i="90"/>
  <c r="D17" i="90"/>
  <c r="D18" i="90"/>
  <c r="D19" i="90"/>
  <c r="D20" i="90"/>
  <c r="D21" i="90"/>
  <c r="D22" i="90"/>
  <c r="D23" i="90"/>
  <c r="D24" i="90"/>
  <c r="D25" i="90"/>
  <c r="D26" i="90"/>
  <c r="D27" i="90"/>
  <c r="D28" i="90"/>
  <c r="D29" i="90"/>
  <c r="D30" i="90"/>
  <c r="D31" i="90"/>
  <c r="D32" i="90"/>
  <c r="E3" i="90"/>
  <c r="E4" i="90"/>
  <c r="E5" i="90"/>
  <c r="E6" i="90"/>
  <c r="E7" i="90"/>
  <c r="E8" i="90"/>
  <c r="E9" i="90"/>
  <c r="E10" i="90"/>
  <c r="E11" i="90"/>
  <c r="E12" i="90"/>
  <c r="E13" i="90"/>
  <c r="E14" i="90"/>
  <c r="E15" i="90"/>
  <c r="E16" i="90"/>
  <c r="E17" i="90"/>
  <c r="E18" i="90"/>
  <c r="E19" i="90"/>
  <c r="E20" i="90"/>
  <c r="E21" i="90"/>
  <c r="E22" i="90"/>
  <c r="E23" i="90"/>
  <c r="E24" i="90"/>
  <c r="E25" i="90"/>
  <c r="E26" i="90"/>
  <c r="E27" i="90"/>
  <c r="E28" i="90"/>
  <c r="E29" i="90"/>
  <c r="E30" i="90"/>
  <c r="E31" i="90"/>
  <c r="E32" i="90"/>
  <c r="F3" i="90"/>
  <c r="F4" i="90"/>
  <c r="F5" i="90"/>
  <c r="F6" i="90"/>
  <c r="F7" i="90"/>
  <c r="F8" i="90"/>
  <c r="F9" i="90"/>
  <c r="F10" i="90"/>
  <c r="F11" i="90"/>
  <c r="F12" i="90"/>
  <c r="F13" i="90"/>
  <c r="F14" i="90"/>
  <c r="F15" i="90"/>
  <c r="F16" i="90"/>
  <c r="F17" i="90"/>
  <c r="F18" i="90"/>
  <c r="F19" i="90"/>
  <c r="F20" i="90"/>
  <c r="F21" i="90"/>
  <c r="F22" i="90"/>
  <c r="F23" i="90"/>
  <c r="F24" i="90"/>
  <c r="F25" i="90"/>
  <c r="F26" i="90"/>
  <c r="F27" i="90"/>
  <c r="F28" i="90"/>
  <c r="F29" i="90"/>
  <c r="F30" i="90"/>
  <c r="F31" i="90"/>
  <c r="F32" i="90"/>
  <c r="B4" i="90"/>
  <c r="B5" i="90"/>
  <c r="B6" i="90"/>
  <c r="B7" i="90"/>
  <c r="B8" i="90"/>
  <c r="B9" i="90"/>
  <c r="B10" i="90"/>
  <c r="B11" i="90"/>
  <c r="B12" i="90"/>
  <c r="B13" i="90"/>
  <c r="B14" i="90"/>
  <c r="B15" i="90"/>
  <c r="B16" i="90"/>
  <c r="B17" i="90"/>
  <c r="B18" i="90"/>
  <c r="B19" i="90"/>
  <c r="B20" i="90"/>
  <c r="B21" i="90"/>
  <c r="B22" i="90"/>
  <c r="B23" i="90"/>
  <c r="B24" i="90"/>
  <c r="B25" i="90"/>
  <c r="B26" i="90"/>
  <c r="B27" i="90"/>
  <c r="B28" i="90"/>
  <c r="B29" i="90"/>
  <c r="B30" i="90"/>
  <c r="B31" i="90"/>
  <c r="B3" i="90"/>
  <c r="Q2" i="90"/>
  <c r="R2" i="90"/>
  <c r="S2" i="90"/>
  <c r="T2" i="90"/>
  <c r="P2" i="90"/>
  <c r="C2" i="90"/>
  <c r="D2" i="90"/>
  <c r="E2" i="90"/>
  <c r="F2" i="90"/>
  <c r="G2" i="90"/>
  <c r="H2" i="90"/>
  <c r="I2" i="90"/>
  <c r="J2" i="90"/>
  <c r="K2" i="90"/>
  <c r="L2" i="90"/>
  <c r="M2" i="90"/>
  <c r="N2" i="90"/>
  <c r="O2" i="90"/>
  <c r="B2" i="90"/>
  <c r="P34" i="90"/>
  <c r="I35" i="90"/>
  <c r="X1" i="73"/>
  <c r="V1" i="16"/>
  <c r="U1" i="23"/>
  <c r="W1" i="73"/>
  <c r="U1" i="16"/>
  <c r="T1" i="23"/>
  <c r="V1" i="73"/>
  <c r="T1" i="16"/>
  <c r="S1" i="23"/>
  <c r="U1" i="73"/>
  <c r="S1" i="16"/>
  <c r="R1" i="23"/>
  <c r="T1" i="73"/>
  <c r="R1" i="16"/>
  <c r="Q1" i="23"/>
  <c r="S1" i="73"/>
  <c r="Q1" i="16"/>
  <c r="P1" i="23"/>
  <c r="R1" i="73"/>
  <c r="P1" i="16"/>
  <c r="O1" i="23"/>
  <c r="Q1" i="73"/>
  <c r="O1" i="16"/>
  <c r="N1" i="23"/>
  <c r="P1" i="73"/>
  <c r="N1" i="16"/>
  <c r="M1" i="23"/>
  <c r="O1" i="73"/>
  <c r="M1" i="73"/>
  <c r="L1" i="16"/>
  <c r="K1" i="23"/>
  <c r="L1" i="73"/>
  <c r="K1" i="16"/>
  <c r="J1" i="23"/>
  <c r="K1" i="73"/>
  <c r="J1" i="16"/>
  <c r="I1" i="23"/>
  <c r="J1" i="73"/>
  <c r="I1" i="16"/>
  <c r="H1" i="23"/>
  <c r="I1" i="73"/>
  <c r="H1" i="16"/>
  <c r="G1" i="23"/>
  <c r="H1" i="73"/>
  <c r="G1" i="16"/>
  <c r="F1" i="23"/>
  <c r="G1" i="73"/>
  <c r="F1" i="16"/>
  <c r="E1" i="23"/>
  <c r="F1" i="73"/>
  <c r="E1" i="16"/>
  <c r="E1" i="87"/>
  <c r="E1" i="73"/>
  <c r="D1" i="16"/>
  <c r="D1" i="73"/>
  <c r="AC130" i="73"/>
  <c r="AC134" i="73"/>
  <c r="AC143" i="73"/>
  <c r="AC158" i="73"/>
  <c r="AC163" i="73"/>
  <c r="AC170" i="73"/>
  <c r="AC172" i="73"/>
  <c r="AC190" i="73"/>
  <c r="AC198" i="73"/>
  <c r="AC202" i="73"/>
  <c r="AC216" i="73"/>
  <c r="AC218" i="73"/>
  <c r="AC222" i="73"/>
  <c r="AC233" i="73"/>
  <c r="AC234" i="73"/>
  <c r="AC80" i="73"/>
  <c r="AC99" i="73"/>
  <c r="AC106" i="73"/>
  <c r="AC109" i="73"/>
  <c r="AC110" i="73"/>
  <c r="AC114" i="73"/>
  <c r="AC115" i="73"/>
  <c r="AC125" i="73"/>
  <c r="AC138" i="73"/>
  <c r="AC149" i="73"/>
  <c r="AC157" i="73"/>
  <c r="AC162" i="73"/>
  <c r="AC182" i="73"/>
  <c r="AC206" i="73"/>
  <c r="AC214" i="73"/>
  <c r="AC226" i="73"/>
  <c r="AC241" i="73"/>
  <c r="AC242" i="73"/>
  <c r="AC98" i="73"/>
  <c r="AC76" i="73"/>
  <c r="AC85" i="73"/>
  <c r="AC93" i="73"/>
  <c r="AC102" i="73"/>
  <c r="AC260" i="73"/>
  <c r="AC4" i="73"/>
  <c r="AC11" i="73"/>
  <c r="AC35" i="73"/>
  <c r="AC48" i="73"/>
  <c r="AC264" i="73"/>
  <c r="AC269" i="73"/>
  <c r="AC288" i="73"/>
  <c r="AC291" i="73"/>
  <c r="AC319" i="73"/>
  <c r="AC325" i="73"/>
  <c r="AC333" i="73"/>
  <c r="AC337" i="73"/>
  <c r="AC339" i="73"/>
  <c r="AC356" i="73"/>
  <c r="AC362" i="73"/>
  <c r="AC363" i="73"/>
  <c r="AC366" i="73"/>
  <c r="AC368" i="73"/>
  <c r="AC370" i="73"/>
  <c r="AC374" i="73"/>
  <c r="AC379" i="73"/>
  <c r="AC383" i="73"/>
  <c r="AC387" i="73"/>
  <c r="AC391" i="73"/>
  <c r="AC393" i="73"/>
  <c r="AC401" i="73"/>
  <c r="AC402" i="73"/>
  <c r="AC405" i="73"/>
  <c r="AC410" i="73"/>
  <c r="AC28" i="73"/>
  <c r="AC32" i="73"/>
  <c r="AC53" i="73"/>
  <c r="AC56" i="73"/>
  <c r="AC57" i="73"/>
  <c r="AC68" i="73"/>
  <c r="AC267" i="73"/>
  <c r="AC274" i="73"/>
  <c r="AC275" i="73"/>
  <c r="AC278" i="73"/>
  <c r="AC282" i="73"/>
  <c r="AC294" i="73"/>
  <c r="AC296" i="73"/>
  <c r="AC302" i="73"/>
  <c r="AC308" i="73"/>
  <c r="AC309" i="73"/>
  <c r="AC314" i="73"/>
  <c r="AC316" i="73"/>
  <c r="AC329" i="73"/>
  <c r="AC373" i="73"/>
  <c r="AC406" i="73"/>
  <c r="AC231" i="73"/>
  <c r="AA119" i="73"/>
  <c r="AA123" i="73"/>
  <c r="AA128" i="73"/>
  <c r="AA130" i="73"/>
  <c r="AA131" i="73"/>
  <c r="AA132" i="73"/>
  <c r="AA134" i="73"/>
  <c r="AA140" i="73"/>
  <c r="AA141" i="73"/>
  <c r="AA142" i="73"/>
  <c r="AA143" i="73"/>
  <c r="AA144" i="73"/>
  <c r="AA145" i="73"/>
  <c r="AA147" i="73"/>
  <c r="AA150" i="73"/>
  <c r="AA151" i="73"/>
  <c r="AA156" i="73"/>
  <c r="AA158" i="73"/>
  <c r="AA163" i="73"/>
  <c r="AA165" i="73"/>
  <c r="AA166" i="73"/>
  <c r="AA167" i="73"/>
  <c r="AA168" i="73"/>
  <c r="AA169" i="73"/>
  <c r="AA170" i="73"/>
  <c r="AA171" i="73"/>
  <c r="AA172" i="73"/>
  <c r="AA173" i="73"/>
  <c r="AA174" i="73"/>
  <c r="AA175" i="73"/>
  <c r="AA176" i="73"/>
  <c r="AA177" i="73"/>
  <c r="AA178" i="73"/>
  <c r="AA179" i="73"/>
  <c r="AA181" i="73"/>
  <c r="AA183" i="73"/>
  <c r="AA184" i="73"/>
  <c r="AA187" i="73"/>
  <c r="AA190" i="73"/>
  <c r="AA192" i="73"/>
  <c r="AA193" i="73"/>
  <c r="AA194" i="73"/>
  <c r="AA195" i="73"/>
  <c r="AA196" i="73"/>
  <c r="AA198" i="73"/>
  <c r="AA199" i="73"/>
  <c r="AA200" i="73"/>
  <c r="AA201" i="73"/>
  <c r="AA202" i="73"/>
  <c r="AA203" i="73"/>
  <c r="AA205" i="73"/>
  <c r="AA207" i="73"/>
  <c r="AA211" i="73"/>
  <c r="AA212" i="73"/>
  <c r="AA213" i="73"/>
  <c r="AA216" i="73"/>
  <c r="AA217" i="73"/>
  <c r="AA218" i="73"/>
  <c r="AA219" i="73"/>
  <c r="AA220" i="73"/>
  <c r="AA221" i="73"/>
  <c r="AA222" i="73"/>
  <c r="AA223" i="73"/>
  <c r="AA224" i="73"/>
  <c r="AA228" i="73"/>
  <c r="AA229" i="73"/>
  <c r="AA232" i="73"/>
  <c r="AA233" i="73"/>
  <c r="AA234" i="73"/>
  <c r="AA235" i="73"/>
  <c r="AA236" i="73"/>
  <c r="AA2" i="73"/>
  <c r="AA78" i="73"/>
  <c r="AA80" i="73"/>
  <c r="AA99" i="73"/>
  <c r="AA104" i="73"/>
  <c r="AA105" i="73"/>
  <c r="AA106" i="73"/>
  <c r="AA107" i="73"/>
  <c r="AA108" i="73"/>
  <c r="AA109" i="73"/>
  <c r="AA110" i="73"/>
  <c r="AA111" i="73"/>
  <c r="AA112" i="73"/>
  <c r="AA113" i="73"/>
  <c r="AA114" i="73"/>
  <c r="AA115" i="73"/>
  <c r="AA116" i="73"/>
  <c r="AA117" i="73"/>
  <c r="AA118" i="73"/>
  <c r="AA120" i="73"/>
  <c r="AA121" i="73"/>
  <c r="AA122" i="73"/>
  <c r="AA124" i="73"/>
  <c r="AA125" i="73"/>
  <c r="AA126" i="73"/>
  <c r="AA127" i="73"/>
  <c r="AA129" i="73"/>
  <c r="AA133" i="73"/>
  <c r="AA135" i="73"/>
  <c r="AA136" i="73"/>
  <c r="AA137" i="73"/>
  <c r="AA138" i="73"/>
  <c r="AA139" i="73"/>
  <c r="AA146" i="73"/>
  <c r="AA148" i="73"/>
  <c r="AA149" i="73"/>
  <c r="AA152" i="73"/>
  <c r="AA153" i="73"/>
  <c r="AA154" i="73"/>
  <c r="AA155" i="73"/>
  <c r="AA157" i="73"/>
  <c r="AA159" i="73"/>
  <c r="AA160" i="73"/>
  <c r="AA161" i="73"/>
  <c r="AA162" i="73"/>
  <c r="AA164" i="73"/>
  <c r="AA180" i="73"/>
  <c r="AA182" i="73"/>
  <c r="AA185" i="73"/>
  <c r="AA186" i="73"/>
  <c r="AA188" i="73"/>
  <c r="AA189" i="73"/>
  <c r="AA191" i="73"/>
  <c r="AA197" i="73"/>
  <c r="AA204" i="73"/>
  <c r="AA206" i="73"/>
  <c r="AA208" i="73"/>
  <c r="AA209" i="73"/>
  <c r="AA210" i="73"/>
  <c r="AA214" i="73"/>
  <c r="AA215" i="73"/>
  <c r="AA225" i="73"/>
  <c r="AA226" i="73"/>
  <c r="AA227" i="73"/>
  <c r="AA230" i="73"/>
  <c r="AA237" i="73"/>
  <c r="AA238" i="73"/>
  <c r="AA239" i="73"/>
  <c r="AA240" i="73"/>
  <c r="AA241" i="73"/>
  <c r="AA242" i="73"/>
  <c r="AA3" i="73"/>
  <c r="AA73" i="73"/>
  <c r="AA79" i="73"/>
  <c r="AA98" i="73"/>
  <c r="AA418" i="73"/>
  <c r="AA74" i="73"/>
  <c r="AA75" i="73"/>
  <c r="AA76" i="73"/>
  <c r="AA77" i="73"/>
  <c r="AA81" i="73"/>
  <c r="AA82" i="73"/>
  <c r="AA84" i="73"/>
  <c r="AA85" i="73"/>
  <c r="AA86" i="73"/>
  <c r="AA87" i="73"/>
  <c r="AA88" i="73"/>
  <c r="AA89" i="73"/>
  <c r="AA91" i="73"/>
  <c r="AA92" i="73"/>
  <c r="AA93" i="73"/>
  <c r="AA94" i="73"/>
  <c r="AA95" i="73"/>
  <c r="AA96" i="73"/>
  <c r="AA97" i="73"/>
  <c r="AA100" i="73"/>
  <c r="AA101" i="73"/>
  <c r="AA102" i="73"/>
  <c r="AA103" i="73"/>
  <c r="AA260" i="73"/>
  <c r="AA261" i="73"/>
  <c r="AA262" i="73"/>
  <c r="AA263" i="73"/>
  <c r="AA258" i="73"/>
  <c r="AA259" i="73"/>
  <c r="AA280" i="73"/>
  <c r="AA4" i="73"/>
  <c r="AA5" i="73"/>
  <c r="AA6" i="73"/>
  <c r="AA7" i="73"/>
  <c r="AA8" i="73"/>
  <c r="AA9" i="73"/>
  <c r="AA10" i="73"/>
  <c r="AA11" i="73"/>
  <c r="AA12" i="73"/>
  <c r="AA13" i="73"/>
  <c r="AA14" i="73"/>
  <c r="AA29" i="73"/>
  <c r="AA35" i="73"/>
  <c r="AA37" i="73"/>
  <c r="AA40" i="73"/>
  <c r="AA41" i="73"/>
  <c r="AA44" i="73"/>
  <c r="AA45" i="73"/>
  <c r="AA47" i="73"/>
  <c r="AA48" i="73"/>
  <c r="AA51" i="73"/>
  <c r="AA253" i="73"/>
  <c r="AA254" i="73"/>
  <c r="AA255" i="73"/>
  <c r="AA256" i="73"/>
  <c r="AA257" i="73"/>
  <c r="AA264" i="73"/>
  <c r="AA269" i="73"/>
  <c r="AA286" i="73"/>
  <c r="AA287" i="73"/>
  <c r="AA288" i="73"/>
  <c r="AA289" i="73"/>
  <c r="AA290" i="73"/>
  <c r="AA291" i="73"/>
  <c r="AA292" i="73"/>
  <c r="AA317" i="73"/>
  <c r="AA319" i="73"/>
  <c r="AA320" i="73"/>
  <c r="AA321" i="73"/>
  <c r="AA323" i="73"/>
  <c r="AA325" i="73"/>
  <c r="AA326" i="73"/>
  <c r="AA328" i="73"/>
  <c r="AA330" i="73"/>
  <c r="AA331" i="73"/>
  <c r="AA332" i="73"/>
  <c r="AA333" i="73"/>
  <c r="AA334" i="73"/>
  <c r="AA335" i="73"/>
  <c r="AA336" i="73"/>
  <c r="AA337" i="73"/>
  <c r="AA338" i="73"/>
  <c r="AA339" i="73"/>
  <c r="AA341" i="73"/>
  <c r="AA344" i="73"/>
  <c r="AA345" i="73"/>
  <c r="AA346" i="73"/>
  <c r="AA347" i="73"/>
  <c r="AA348" i="73"/>
  <c r="AA349" i="73"/>
  <c r="AA350" i="73"/>
  <c r="AA351" i="73"/>
  <c r="AA352" i="73"/>
  <c r="AA353" i="73"/>
  <c r="AA354" i="73"/>
  <c r="AA356" i="73"/>
  <c r="AA357" i="73"/>
  <c r="AA358" i="73"/>
  <c r="AA359" i="73"/>
  <c r="AA360" i="73"/>
  <c r="AA361" i="73"/>
  <c r="AA362" i="73"/>
  <c r="AA363" i="73"/>
  <c r="AA364" i="73"/>
  <c r="AA365" i="73"/>
  <c r="AA366" i="73"/>
  <c r="AA367" i="73"/>
  <c r="AA368" i="73"/>
  <c r="AA369" i="73"/>
  <c r="AA370" i="73"/>
  <c r="AA371" i="73"/>
  <c r="AA372" i="73"/>
  <c r="AA374" i="73"/>
  <c r="AA375" i="73"/>
  <c r="AA376" i="73"/>
  <c r="AA377" i="73"/>
  <c r="AA378" i="73"/>
  <c r="AA379" i="73"/>
  <c r="AA381" i="73"/>
  <c r="AA382" i="73"/>
  <c r="AA383" i="73"/>
  <c r="AA385" i="73"/>
  <c r="AA386" i="73"/>
  <c r="AA387" i="73"/>
  <c r="AA388" i="73"/>
  <c r="AA390" i="73"/>
  <c r="AA391" i="73"/>
  <c r="AA393" i="73"/>
  <c r="AA394" i="73"/>
  <c r="AA395" i="73"/>
  <c r="AA396" i="73"/>
  <c r="AA397" i="73"/>
  <c r="AA401" i="73"/>
  <c r="AA402" i="73"/>
  <c r="AA403" i="73"/>
  <c r="AA404" i="73"/>
  <c r="AA405" i="73"/>
  <c r="AA410" i="73"/>
  <c r="AA24" i="73"/>
  <c r="AA25" i="73"/>
  <c r="AA26" i="73"/>
  <c r="AA27" i="73"/>
  <c r="AA28" i="73"/>
  <c r="AA32" i="73"/>
  <c r="AA53" i="73"/>
  <c r="AA54" i="73"/>
  <c r="AA55" i="73"/>
  <c r="AA56" i="73"/>
  <c r="AA57" i="73"/>
  <c r="AA58" i="73"/>
  <c r="AA59" i="73"/>
  <c r="AA62" i="73"/>
  <c r="AA64" i="73"/>
  <c r="AA65" i="73"/>
  <c r="AA68" i="73"/>
  <c r="AA69" i="73"/>
  <c r="AA265" i="73"/>
  <c r="AA266" i="73"/>
  <c r="AA267" i="73"/>
  <c r="AA270" i="73"/>
  <c r="AA272" i="73"/>
  <c r="AA273" i="73"/>
  <c r="AA274" i="73"/>
  <c r="AA275" i="73"/>
  <c r="AA276" i="73"/>
  <c r="AA277" i="73"/>
  <c r="AA278" i="73"/>
  <c r="AA279" i="73"/>
  <c r="AA281" i="73"/>
  <c r="AA282" i="73"/>
  <c r="AA293" i="73"/>
  <c r="AA294" i="73"/>
  <c r="AA295" i="73"/>
  <c r="AA296" i="73"/>
  <c r="AA298" i="73"/>
  <c r="AA300" i="73"/>
  <c r="AA301" i="73"/>
  <c r="AA302" i="73"/>
  <c r="AA303" i="73"/>
  <c r="AA304" i="73"/>
  <c r="AA307" i="73"/>
  <c r="AA308" i="73"/>
  <c r="AA309" i="73"/>
  <c r="AA311" i="73"/>
  <c r="AA313" i="73"/>
  <c r="AA314" i="73"/>
  <c r="AA315" i="73"/>
  <c r="AA316" i="73"/>
  <c r="AA324" i="73"/>
  <c r="AA329" i="73"/>
  <c r="AA340" i="73"/>
  <c r="AA342" i="73"/>
  <c r="AA343" i="73"/>
  <c r="AA373" i="73"/>
  <c r="AA384" i="73"/>
  <c r="AA389" i="73"/>
  <c r="AA400" i="73"/>
  <c r="AA406" i="73"/>
  <c r="AA407" i="73"/>
  <c r="AA408" i="73"/>
  <c r="AA409" i="73"/>
  <c r="AA412" i="73"/>
  <c r="AA414" i="73"/>
  <c r="AA415" i="73"/>
  <c r="AA416" i="73"/>
  <c r="AA417" i="73"/>
  <c r="AA231" i="73"/>
  <c r="Y431" i="73"/>
  <c r="B32" i="90"/>
  <c r="P35" i="90"/>
  <c r="A36" i="90"/>
  <c r="P36" i="90"/>
  <c r="P37" i="90"/>
  <c r="A38" i="90"/>
  <c r="P38" i="90"/>
  <c r="A39" i="90"/>
  <c r="P39" i="90"/>
  <c r="A40" i="90"/>
  <c r="P40" i="90"/>
  <c r="P41" i="90"/>
  <c r="A42" i="90"/>
  <c r="P42" i="90"/>
  <c r="A43" i="90"/>
  <c r="P43" i="90"/>
  <c r="A44" i="90"/>
  <c r="P44" i="90"/>
  <c r="A45" i="90"/>
  <c r="P45" i="90"/>
  <c r="A46" i="90"/>
  <c r="A47" i="90"/>
  <c r="P46" i="90"/>
  <c r="A48" i="90"/>
  <c r="P47" i="90"/>
  <c r="A51" i="90"/>
  <c r="A52" i="90"/>
  <c r="A53" i="90"/>
  <c r="A54" i="90"/>
  <c r="A56" i="90"/>
  <c r="A58" i="90"/>
  <c r="A59" i="90"/>
  <c r="A60" i="90"/>
  <c r="A61" i="90"/>
  <c r="A62" i="90"/>
  <c r="A63" i="90"/>
  <c r="A64" i="90"/>
  <c r="B681" i="68"/>
  <c r="L641" i="68"/>
  <c r="K641" i="68"/>
  <c r="J641" i="68"/>
  <c r="I641" i="68"/>
  <c r="H641" i="68"/>
  <c r="G641" i="68"/>
  <c r="F641" i="68"/>
  <c r="E641" i="68"/>
  <c r="D641" i="68"/>
  <c r="L640" i="68"/>
  <c r="K640" i="68"/>
  <c r="J640" i="68"/>
  <c r="I640" i="68"/>
  <c r="H640" i="68"/>
  <c r="G640" i="68"/>
  <c r="F640" i="68"/>
  <c r="E640" i="68"/>
  <c r="D640" i="68"/>
  <c r="L639" i="68"/>
  <c r="K639" i="68"/>
  <c r="J639" i="68"/>
  <c r="I639" i="68"/>
  <c r="H639" i="68"/>
  <c r="G639" i="68"/>
  <c r="F639" i="68"/>
  <c r="E639" i="68"/>
  <c r="D639" i="68"/>
  <c r="L638" i="68"/>
  <c r="K638" i="68"/>
  <c r="J638" i="68"/>
  <c r="I638" i="68"/>
  <c r="H638" i="68"/>
  <c r="G638" i="68"/>
  <c r="F638" i="68"/>
  <c r="E638" i="68"/>
  <c r="D638" i="68"/>
  <c r="L637" i="68"/>
  <c r="K637" i="68"/>
  <c r="J637" i="68"/>
  <c r="I637" i="68"/>
  <c r="H637" i="68"/>
  <c r="G637" i="68"/>
  <c r="F637" i="68"/>
  <c r="E637" i="68"/>
  <c r="D637" i="68"/>
  <c r="C638" i="68"/>
  <c r="C639" i="68"/>
  <c r="C640" i="68"/>
  <c r="C641" i="68"/>
  <c r="C637" i="68"/>
  <c r="P431" i="73"/>
  <c r="C7" i="68"/>
  <c r="Q431" i="73"/>
  <c r="D7" i="68"/>
  <c r="R431" i="73"/>
  <c r="E7" i="68"/>
  <c r="S431" i="73"/>
  <c r="F7" i="68"/>
  <c r="T431" i="73"/>
  <c r="G7" i="68"/>
  <c r="U431" i="73"/>
  <c r="H7" i="68"/>
  <c r="V431" i="73"/>
  <c r="I7" i="68"/>
  <c r="W431" i="73"/>
  <c r="J7" i="68"/>
  <c r="X431" i="73"/>
  <c r="K7" i="68"/>
  <c r="O431" i="73"/>
  <c r="B7" i="68"/>
  <c r="AH2" i="73"/>
  <c r="AH3" i="73"/>
  <c r="AH4" i="73"/>
  <c r="AH5" i="73"/>
  <c r="AH6" i="73"/>
  <c r="AH7" i="73"/>
  <c r="AH8" i="73"/>
  <c r="AH9" i="73"/>
  <c r="AH10" i="73"/>
  <c r="AH11" i="73"/>
  <c r="AH12" i="73"/>
  <c r="AH13" i="73"/>
  <c r="AH14" i="73"/>
  <c r="AH15" i="73"/>
  <c r="AH17" i="73"/>
  <c r="AH18" i="73"/>
  <c r="AH21" i="73"/>
  <c r="AH24" i="73"/>
  <c r="AH25" i="73"/>
  <c r="AH26" i="73"/>
  <c r="AH27" i="73"/>
  <c r="AH28" i="73"/>
  <c r="AH29" i="73"/>
  <c r="AH32" i="73"/>
  <c r="AH35" i="73"/>
  <c r="AH37" i="73"/>
  <c r="AH40" i="73"/>
  <c r="AH41" i="73"/>
  <c r="AH44" i="73"/>
  <c r="AH45" i="73"/>
  <c r="AH47" i="73"/>
  <c r="AH48" i="73"/>
  <c r="AH51" i="73"/>
  <c r="AH53" i="73"/>
  <c r="AH54" i="73"/>
  <c r="AH55" i="73"/>
  <c r="AH56" i="73"/>
  <c r="AH57" i="73"/>
  <c r="AH58" i="73"/>
  <c r="AH59" i="73"/>
  <c r="AH62" i="73"/>
  <c r="AH64" i="73"/>
  <c r="AH65" i="73"/>
  <c r="AH68" i="73"/>
  <c r="AH69" i="73"/>
  <c r="AH73" i="73"/>
  <c r="AH74" i="73"/>
  <c r="AH75" i="73"/>
  <c r="AH76" i="73"/>
  <c r="AH77" i="73"/>
  <c r="AH78" i="73"/>
  <c r="AH79" i="73"/>
  <c r="AH80" i="73"/>
  <c r="AH81" i="73"/>
  <c r="AH82" i="73"/>
  <c r="AH84" i="73"/>
  <c r="AH85" i="73"/>
  <c r="AH86" i="73"/>
  <c r="AH87" i="73"/>
  <c r="AH88" i="73"/>
  <c r="AH89" i="73"/>
  <c r="AH91" i="73"/>
  <c r="AH92" i="73"/>
  <c r="AH93" i="73"/>
  <c r="AH94" i="73"/>
  <c r="AH95" i="73"/>
  <c r="AH96" i="73"/>
  <c r="AH97" i="73"/>
  <c r="AH98" i="73"/>
  <c r="AH99" i="73"/>
  <c r="AH100" i="73"/>
  <c r="AH101" i="73"/>
  <c r="AH102" i="73"/>
  <c r="AH103" i="73"/>
  <c r="AH104" i="73"/>
  <c r="AH105" i="73"/>
  <c r="AH106" i="73"/>
  <c r="AH107" i="73"/>
  <c r="AH108" i="73"/>
  <c r="AH109" i="73"/>
  <c r="AH110" i="73"/>
  <c r="AH111" i="73"/>
  <c r="AH112" i="73"/>
  <c r="AH113" i="73"/>
  <c r="AH114" i="73"/>
  <c r="AH115" i="73"/>
  <c r="AH116" i="73"/>
  <c r="AH117" i="73"/>
  <c r="AH118" i="73"/>
  <c r="AH119" i="73"/>
  <c r="AH120" i="73"/>
  <c r="AH121" i="73"/>
  <c r="AH122" i="73"/>
  <c r="AH123" i="73"/>
  <c r="AH124" i="73"/>
  <c r="AH125" i="73"/>
  <c r="AH126" i="73"/>
  <c r="AH127" i="73"/>
  <c r="AH128" i="73"/>
  <c r="AH129" i="73"/>
  <c r="AH130" i="73"/>
  <c r="AH131" i="73"/>
  <c r="AH132" i="73"/>
  <c r="AH133" i="73"/>
  <c r="AH134" i="73"/>
  <c r="AH135" i="73"/>
  <c r="AH136" i="73"/>
  <c r="AH137" i="73"/>
  <c r="AH138" i="73"/>
  <c r="AH139" i="73"/>
  <c r="AH140" i="73"/>
  <c r="AH141" i="73"/>
  <c r="AH142" i="73"/>
  <c r="AH143" i="73"/>
  <c r="AH144" i="73"/>
  <c r="AH145" i="73"/>
  <c r="AH146" i="73"/>
  <c r="AH147" i="73"/>
  <c r="AH148" i="73"/>
  <c r="AH149" i="73"/>
  <c r="AH150" i="73"/>
  <c r="AH151" i="73"/>
  <c r="AH152" i="73"/>
  <c r="AH153" i="73"/>
  <c r="AH154" i="73"/>
  <c r="AH155" i="73"/>
  <c r="AH156" i="73"/>
  <c r="AH157" i="73"/>
  <c r="AH158" i="73"/>
  <c r="AH159" i="73"/>
  <c r="AH160" i="73"/>
  <c r="AH161" i="73"/>
  <c r="AH162" i="73"/>
  <c r="AH163" i="73"/>
  <c r="AH164" i="73"/>
  <c r="AH165" i="73"/>
  <c r="AH166" i="73"/>
  <c r="AH167" i="73"/>
  <c r="AH168" i="73"/>
  <c r="AH169" i="73"/>
  <c r="AH170" i="73"/>
  <c r="AH171" i="73"/>
  <c r="AH172" i="73"/>
  <c r="AH173" i="73"/>
  <c r="AH174" i="73"/>
  <c r="AH175" i="73"/>
  <c r="AH176" i="73"/>
  <c r="AH177" i="73"/>
  <c r="AH178" i="73"/>
  <c r="AH179" i="73"/>
  <c r="AH180" i="73"/>
  <c r="AH181" i="73"/>
  <c r="AH182" i="73"/>
  <c r="AH183" i="73"/>
  <c r="AH184" i="73"/>
  <c r="AH185" i="73"/>
  <c r="AH186" i="73"/>
  <c r="AH187" i="73"/>
  <c r="AH188" i="73"/>
  <c r="AH189" i="73"/>
  <c r="AH190" i="73"/>
  <c r="AH191" i="73"/>
  <c r="AH192" i="73"/>
  <c r="AH193" i="73"/>
  <c r="AH194" i="73"/>
  <c r="AH195" i="73"/>
  <c r="AH196" i="73"/>
  <c r="AH197" i="73"/>
  <c r="AH198" i="73"/>
  <c r="AH199" i="73"/>
  <c r="AH200" i="73"/>
  <c r="AH201" i="73"/>
  <c r="AH202" i="73"/>
  <c r="AH203" i="73"/>
  <c r="AH204" i="73"/>
  <c r="AH205" i="73"/>
  <c r="AH206" i="73"/>
  <c r="AH207" i="73"/>
  <c r="AH208" i="73"/>
  <c r="AH209" i="73"/>
  <c r="AH210" i="73"/>
  <c r="AH211" i="73"/>
  <c r="AH212" i="73"/>
  <c r="AH213" i="73"/>
  <c r="AH214" i="73"/>
  <c r="AH215" i="73"/>
  <c r="AH216" i="73"/>
  <c r="AH217" i="73"/>
  <c r="AH218" i="73"/>
  <c r="AH219" i="73"/>
  <c r="AH220" i="73"/>
  <c r="AH221" i="73"/>
  <c r="AH222" i="73"/>
  <c r="AH223" i="73"/>
  <c r="AH224" i="73"/>
  <c r="AH225" i="73"/>
  <c r="AH226" i="73"/>
  <c r="AH227" i="73"/>
  <c r="AH228" i="73"/>
  <c r="AH229" i="73"/>
  <c r="AH230" i="73"/>
  <c r="AH231" i="73"/>
  <c r="AH232" i="73"/>
  <c r="AH233" i="73"/>
  <c r="AH234" i="73"/>
  <c r="AH235" i="73"/>
  <c r="AH236" i="73"/>
  <c r="AH237" i="73"/>
  <c r="AH238" i="73"/>
  <c r="AH239" i="73"/>
  <c r="AH240" i="73"/>
  <c r="AH241" i="73"/>
  <c r="AH242" i="73"/>
  <c r="AH249" i="73"/>
  <c r="AH250" i="73"/>
  <c r="AH251" i="73"/>
  <c r="AH252" i="73"/>
  <c r="AH253" i="73"/>
  <c r="AH254" i="73"/>
  <c r="AH255" i="73"/>
  <c r="AH256" i="73"/>
  <c r="AH257" i="73"/>
  <c r="AH258" i="73"/>
  <c r="AH259" i="73"/>
  <c r="AH260" i="73"/>
  <c r="AH261" i="73"/>
  <c r="AH262" i="73"/>
  <c r="AH263" i="73"/>
  <c r="AH264" i="73"/>
  <c r="AH265" i="73"/>
  <c r="AH266" i="73"/>
  <c r="AH267" i="73"/>
  <c r="AH269" i="73"/>
  <c r="AH270" i="73"/>
  <c r="AH272" i="73"/>
  <c r="AH273" i="73"/>
  <c r="AH274" i="73"/>
  <c r="AH275" i="73"/>
  <c r="AH276" i="73"/>
  <c r="AH277" i="73"/>
  <c r="AH278" i="73"/>
  <c r="AH279" i="73"/>
  <c r="AH280" i="73"/>
  <c r="AH281" i="73"/>
  <c r="AH282" i="73"/>
  <c r="AH286" i="73"/>
  <c r="AH287" i="73"/>
  <c r="AH288" i="73"/>
  <c r="AH289" i="73"/>
  <c r="AH290" i="73"/>
  <c r="AH291" i="73"/>
  <c r="AH292" i="73"/>
  <c r="AH293" i="73"/>
  <c r="AH294" i="73"/>
  <c r="AH295" i="73"/>
  <c r="AH296" i="73"/>
  <c r="AH298" i="73"/>
  <c r="AH300" i="73"/>
  <c r="AH301" i="73"/>
  <c r="AH302" i="73"/>
  <c r="AH303" i="73"/>
  <c r="AH304" i="73"/>
  <c r="AH307" i="73"/>
  <c r="AH308" i="73"/>
  <c r="AH309" i="73"/>
  <c r="AH311" i="73"/>
  <c r="AH313" i="73"/>
  <c r="AH314" i="73"/>
  <c r="AH315" i="73"/>
  <c r="AH316" i="73"/>
  <c r="AH317" i="73"/>
  <c r="AH319" i="73"/>
  <c r="AH320" i="73"/>
  <c r="AH321" i="73"/>
  <c r="AH323" i="73"/>
  <c r="AH324" i="73"/>
  <c r="AH325" i="73"/>
  <c r="AH326" i="73"/>
  <c r="AH328" i="73"/>
  <c r="AH329" i="73"/>
  <c r="AH330" i="73"/>
  <c r="AH331" i="73"/>
  <c r="AH332" i="73"/>
  <c r="AH333" i="73"/>
  <c r="AH334" i="73"/>
  <c r="AH335" i="73"/>
  <c r="AH336" i="73"/>
  <c r="AH337" i="73"/>
  <c r="AH338" i="73"/>
  <c r="AH339" i="73"/>
  <c r="AH340" i="73"/>
  <c r="AH341" i="73"/>
  <c r="AH342" i="73"/>
  <c r="AH343" i="73"/>
  <c r="AH344" i="73"/>
  <c r="AH345" i="73"/>
  <c r="AH346" i="73"/>
  <c r="AH347" i="73"/>
  <c r="AH348" i="73"/>
  <c r="AH349" i="73"/>
  <c r="AH350" i="73"/>
  <c r="AH351" i="73"/>
  <c r="AH352" i="73"/>
  <c r="AH353" i="73"/>
  <c r="AH354" i="73"/>
  <c r="AH356" i="73"/>
  <c r="AH357" i="73"/>
  <c r="AH358" i="73"/>
  <c r="AH359" i="73"/>
  <c r="AH360" i="73"/>
  <c r="AH361" i="73"/>
  <c r="AH362" i="73"/>
  <c r="AH363" i="73"/>
  <c r="AH364" i="73"/>
  <c r="AH365" i="73"/>
  <c r="AH366" i="73"/>
  <c r="AH367" i="73"/>
  <c r="AH368" i="73"/>
  <c r="AH369" i="73"/>
  <c r="AH370" i="73"/>
  <c r="AH371" i="73"/>
  <c r="AH372" i="73"/>
  <c r="AH373" i="73"/>
  <c r="AH374" i="73"/>
  <c r="AH375" i="73"/>
  <c r="AH376" i="73"/>
  <c r="AH377" i="73"/>
  <c r="AH378" i="73"/>
  <c r="AH379" i="73"/>
  <c r="AH381" i="73"/>
  <c r="AH382" i="73"/>
  <c r="AH383" i="73"/>
  <c r="AH384" i="73"/>
  <c r="AH385" i="73"/>
  <c r="AH386" i="73"/>
  <c r="AH387" i="73"/>
  <c r="AH388" i="73"/>
  <c r="AH389" i="73"/>
  <c r="AH390" i="73"/>
  <c r="AH391" i="73"/>
  <c r="AH393" i="73"/>
  <c r="AH394" i="73"/>
  <c r="AH395" i="73"/>
  <c r="AH396" i="73"/>
  <c r="AH397" i="73"/>
  <c r="AH400" i="73"/>
  <c r="AH401" i="73"/>
  <c r="AH402" i="73"/>
  <c r="AH403" i="73"/>
  <c r="AH404" i="73"/>
  <c r="AH405" i="73"/>
  <c r="AH406" i="73"/>
  <c r="AH407" i="73"/>
  <c r="AH408" i="73"/>
  <c r="AH409" i="73"/>
  <c r="AH410" i="73"/>
  <c r="AH412" i="73"/>
  <c r="AH414" i="73"/>
  <c r="AH415" i="73"/>
  <c r="AH416" i="73"/>
  <c r="AH417" i="73"/>
  <c r="AH418" i="73"/>
  <c r="C6" i="87"/>
  <c r="C58" i="87"/>
  <c r="C283" i="87"/>
  <c r="C7" i="87"/>
  <c r="M7" i="87"/>
  <c r="C8" i="87"/>
  <c r="M8" i="87"/>
  <c r="C9" i="87"/>
  <c r="M9" i="87"/>
  <c r="C10" i="87"/>
  <c r="M10" i="87"/>
  <c r="C11" i="87"/>
  <c r="M11" i="87"/>
  <c r="C12" i="87"/>
  <c r="M12" i="87"/>
  <c r="C13" i="87"/>
  <c r="M13" i="87"/>
  <c r="C14" i="87"/>
  <c r="M14" i="87"/>
  <c r="C15" i="87"/>
  <c r="M15" i="87"/>
  <c r="C16" i="87"/>
  <c r="M16" i="87"/>
  <c r="C17" i="87"/>
  <c r="M17" i="87"/>
  <c r="C18" i="87"/>
  <c r="M18" i="87"/>
  <c r="C19" i="87"/>
  <c r="M19" i="87"/>
  <c r="C20" i="87"/>
  <c r="M20" i="87"/>
  <c r="C21" i="87"/>
  <c r="M21" i="87"/>
  <c r="C22" i="87"/>
  <c r="M22" i="87"/>
  <c r="C23" i="87"/>
  <c r="M23" i="87"/>
  <c r="C24" i="87"/>
  <c r="M24" i="87"/>
  <c r="C25" i="87"/>
  <c r="M25" i="87"/>
  <c r="C26" i="87"/>
  <c r="M26" i="87"/>
  <c r="C27" i="87"/>
  <c r="M27" i="87"/>
  <c r="C28" i="87"/>
  <c r="M28" i="87"/>
  <c r="C29" i="87"/>
  <c r="M29" i="87"/>
  <c r="C30" i="87"/>
  <c r="M30" i="87"/>
  <c r="C31" i="87"/>
  <c r="M31" i="87"/>
  <c r="C32" i="87"/>
  <c r="M32" i="87"/>
  <c r="C33" i="87"/>
  <c r="M33" i="87"/>
  <c r="C34" i="87"/>
  <c r="M34" i="87"/>
  <c r="C35" i="87"/>
  <c r="M35" i="87"/>
  <c r="C36" i="87"/>
  <c r="M36" i="87"/>
  <c r="C37" i="87"/>
  <c r="M37" i="87"/>
  <c r="C38" i="87"/>
  <c r="M38" i="87"/>
  <c r="C39" i="87"/>
  <c r="M39" i="87"/>
  <c r="C40" i="87"/>
  <c r="M40" i="87"/>
  <c r="C41" i="87"/>
  <c r="M41" i="87"/>
  <c r="C42" i="87"/>
  <c r="M42" i="87"/>
  <c r="C43" i="87"/>
  <c r="M43" i="87"/>
  <c r="C44" i="87"/>
  <c r="M44" i="87"/>
  <c r="C45" i="87"/>
  <c r="M45" i="87"/>
  <c r="C46" i="87"/>
  <c r="M46" i="87"/>
  <c r="C47" i="87"/>
  <c r="M47" i="87"/>
  <c r="C48" i="87"/>
  <c r="M48" i="87"/>
  <c r="C49" i="87"/>
  <c r="M49" i="87"/>
  <c r="C50" i="87"/>
  <c r="M50" i="87"/>
  <c r="C51" i="87"/>
  <c r="M51" i="87"/>
  <c r="C52" i="87"/>
  <c r="M52" i="87"/>
  <c r="C53" i="87"/>
  <c r="M53" i="87"/>
  <c r="C54" i="87"/>
  <c r="M54" i="87"/>
  <c r="C55" i="87"/>
  <c r="M55" i="87"/>
  <c r="C56" i="87"/>
  <c r="M56" i="87"/>
  <c r="C57" i="87"/>
  <c r="M57" i="87"/>
  <c r="C61" i="87"/>
  <c r="M61" i="87"/>
  <c r="M73" i="87"/>
  <c r="M284" i="87"/>
  <c r="C62" i="87"/>
  <c r="M62" i="87"/>
  <c r="C63" i="87"/>
  <c r="M63" i="87"/>
  <c r="C64" i="87"/>
  <c r="M64" i="87"/>
  <c r="C65" i="87"/>
  <c r="M65" i="87"/>
  <c r="C66" i="87"/>
  <c r="M66" i="87"/>
  <c r="C67" i="87"/>
  <c r="M67" i="87"/>
  <c r="C68" i="87"/>
  <c r="M68" i="87"/>
  <c r="C69" i="87"/>
  <c r="M69" i="87"/>
  <c r="C70" i="87"/>
  <c r="M70" i="87"/>
  <c r="C71" i="87"/>
  <c r="M71" i="87"/>
  <c r="C72" i="87"/>
  <c r="M72" i="87"/>
  <c r="C75" i="87"/>
  <c r="M75" i="87"/>
  <c r="M285" i="87"/>
  <c r="C77" i="87"/>
  <c r="M77" i="87"/>
  <c r="M286" i="87"/>
  <c r="C80" i="87"/>
  <c r="C88" i="87"/>
  <c r="C89" i="87"/>
  <c r="M89" i="87"/>
  <c r="C90" i="87"/>
  <c r="M90" i="87"/>
  <c r="C91" i="87"/>
  <c r="M91" i="87"/>
  <c r="C92" i="87"/>
  <c r="M92" i="87"/>
  <c r="C93" i="87"/>
  <c r="M93" i="87"/>
  <c r="C94" i="87"/>
  <c r="M94" i="87"/>
  <c r="C95" i="87"/>
  <c r="M95" i="87"/>
  <c r="C96" i="87"/>
  <c r="M96" i="87"/>
  <c r="C97" i="87"/>
  <c r="M97" i="87"/>
  <c r="C98" i="87"/>
  <c r="M98" i="87"/>
  <c r="C99" i="87"/>
  <c r="M99" i="87"/>
  <c r="C100" i="87"/>
  <c r="M100" i="87"/>
  <c r="C101" i="87"/>
  <c r="M101" i="87"/>
  <c r="C102" i="87"/>
  <c r="M102" i="87"/>
  <c r="C103" i="87"/>
  <c r="M103" i="87"/>
  <c r="C104" i="87"/>
  <c r="M104" i="87"/>
  <c r="C105" i="87"/>
  <c r="M105" i="87"/>
  <c r="C106" i="87"/>
  <c r="M106" i="87"/>
  <c r="C107" i="87"/>
  <c r="M107" i="87"/>
  <c r="C108" i="87"/>
  <c r="M108" i="87"/>
  <c r="C109" i="87"/>
  <c r="M109" i="87"/>
  <c r="C110" i="87"/>
  <c r="M110" i="87"/>
  <c r="C111" i="87"/>
  <c r="M111" i="87"/>
  <c r="C112" i="87"/>
  <c r="M112" i="87"/>
  <c r="C113" i="87"/>
  <c r="M113" i="87"/>
  <c r="C114" i="87"/>
  <c r="M114" i="87"/>
  <c r="C115" i="87"/>
  <c r="M115" i="87"/>
  <c r="C116" i="87"/>
  <c r="M116" i="87"/>
  <c r="C117" i="87"/>
  <c r="M117" i="87"/>
  <c r="C118" i="87"/>
  <c r="M118" i="87"/>
  <c r="C119" i="87"/>
  <c r="M119" i="87"/>
  <c r="C120" i="87"/>
  <c r="M120" i="87"/>
  <c r="C121" i="87"/>
  <c r="M121" i="87"/>
  <c r="C122" i="87"/>
  <c r="M122" i="87"/>
  <c r="C123" i="87"/>
  <c r="M123" i="87"/>
  <c r="C124" i="87"/>
  <c r="M124" i="87"/>
  <c r="C125" i="87"/>
  <c r="M125" i="87"/>
  <c r="C126" i="87"/>
  <c r="M126" i="87"/>
  <c r="C127" i="87"/>
  <c r="M127" i="87"/>
  <c r="C128" i="87"/>
  <c r="M128" i="87"/>
  <c r="C129" i="87"/>
  <c r="M129" i="87"/>
  <c r="C130" i="87"/>
  <c r="M130" i="87"/>
  <c r="C131" i="87"/>
  <c r="M131" i="87"/>
  <c r="C132" i="87"/>
  <c r="M132" i="87"/>
  <c r="C133" i="87"/>
  <c r="M133" i="87"/>
  <c r="C134" i="87"/>
  <c r="M134" i="87"/>
  <c r="C135" i="87"/>
  <c r="M135" i="87"/>
  <c r="C136" i="87"/>
  <c r="M136" i="87"/>
  <c r="C137" i="87"/>
  <c r="M137" i="87"/>
  <c r="C138" i="87"/>
  <c r="M138" i="87"/>
  <c r="C139" i="87"/>
  <c r="M139" i="87"/>
  <c r="C140" i="87"/>
  <c r="M140" i="87"/>
  <c r="C141" i="87"/>
  <c r="M141" i="87"/>
  <c r="C145" i="87"/>
  <c r="C167" i="87"/>
  <c r="C291" i="87"/>
  <c r="C146" i="87"/>
  <c r="M146" i="87"/>
  <c r="C147" i="87"/>
  <c r="M147" i="87"/>
  <c r="C148" i="87"/>
  <c r="M148" i="87"/>
  <c r="C149" i="87"/>
  <c r="M149" i="87"/>
  <c r="C150" i="87"/>
  <c r="M150" i="87"/>
  <c r="C151" i="87"/>
  <c r="M151" i="87"/>
  <c r="C152" i="87"/>
  <c r="M152" i="87"/>
  <c r="C153" i="87"/>
  <c r="M153" i="87"/>
  <c r="C154" i="87"/>
  <c r="M154" i="87"/>
  <c r="C155" i="87"/>
  <c r="M155" i="87"/>
  <c r="C156" i="87"/>
  <c r="M156" i="87"/>
  <c r="C157" i="87"/>
  <c r="M157" i="87"/>
  <c r="C158" i="87"/>
  <c r="M158" i="87"/>
  <c r="C159" i="87"/>
  <c r="M159" i="87"/>
  <c r="C160" i="87"/>
  <c r="M160" i="87"/>
  <c r="C161" i="87"/>
  <c r="M161" i="87"/>
  <c r="C162" i="87"/>
  <c r="M162" i="87"/>
  <c r="C163" i="87"/>
  <c r="M163" i="87"/>
  <c r="C164" i="87"/>
  <c r="M164" i="87"/>
  <c r="C165" i="87"/>
  <c r="M165" i="87"/>
  <c r="C166" i="87"/>
  <c r="M166" i="87"/>
  <c r="C170" i="87"/>
  <c r="C195" i="87"/>
  <c r="C292" i="87"/>
  <c r="C171" i="87"/>
  <c r="M171" i="87"/>
  <c r="C172" i="87"/>
  <c r="M172" i="87"/>
  <c r="C173" i="87"/>
  <c r="M173" i="87"/>
  <c r="D173" i="87"/>
  <c r="C174" i="87"/>
  <c r="M174" i="87"/>
  <c r="C175" i="87"/>
  <c r="M175" i="87"/>
  <c r="C176" i="87"/>
  <c r="M176" i="87"/>
  <c r="C177" i="87"/>
  <c r="M177" i="87"/>
  <c r="C178" i="87"/>
  <c r="M178" i="87"/>
  <c r="C179" i="87"/>
  <c r="M179" i="87"/>
  <c r="C180" i="87"/>
  <c r="M180" i="87"/>
  <c r="C181" i="87"/>
  <c r="M181" i="87"/>
  <c r="C182" i="87"/>
  <c r="M182" i="87"/>
  <c r="C183" i="87"/>
  <c r="M183" i="87"/>
  <c r="C184" i="87"/>
  <c r="M184" i="87"/>
  <c r="C185" i="87"/>
  <c r="M185" i="87"/>
  <c r="C186" i="87"/>
  <c r="M186" i="87"/>
  <c r="C187" i="87"/>
  <c r="M187" i="87"/>
  <c r="C188" i="87"/>
  <c r="M188" i="87"/>
  <c r="C189" i="87"/>
  <c r="M189" i="87"/>
  <c r="C190" i="87"/>
  <c r="M190" i="87"/>
  <c r="C191" i="87"/>
  <c r="M191" i="87"/>
  <c r="C192" i="87"/>
  <c r="M192" i="87"/>
  <c r="C193" i="87"/>
  <c r="M193" i="87"/>
  <c r="C194" i="87"/>
  <c r="M194" i="87"/>
  <c r="C198" i="87"/>
  <c r="C200" i="87"/>
  <c r="C293" i="87"/>
  <c r="C199" i="87"/>
  <c r="M199" i="87"/>
  <c r="C203" i="87"/>
  <c r="C206" i="87"/>
  <c r="C294" i="87"/>
  <c r="C204" i="87"/>
  <c r="M204" i="87"/>
  <c r="C205" i="87"/>
  <c r="M205" i="87"/>
  <c r="C209" i="87"/>
  <c r="M209" i="87"/>
  <c r="M214" i="87"/>
  <c r="M295" i="87"/>
  <c r="C210" i="87"/>
  <c r="M210" i="87"/>
  <c r="C211" i="87"/>
  <c r="M211" i="87"/>
  <c r="C212" i="87"/>
  <c r="M212" i="87"/>
  <c r="C213" i="87"/>
  <c r="M213" i="87"/>
  <c r="C216" i="87"/>
  <c r="M216" i="87"/>
  <c r="M296" i="87"/>
  <c r="C222" i="87"/>
  <c r="M222" i="87"/>
  <c r="C223" i="87"/>
  <c r="M223" i="87"/>
  <c r="M300" i="87"/>
  <c r="C224" i="87"/>
  <c r="C301" i="87"/>
  <c r="C225" i="87"/>
  <c r="M225" i="87"/>
  <c r="M302" i="87"/>
  <c r="C226" i="87"/>
  <c r="M226" i="87"/>
  <c r="M303" i="87"/>
  <c r="C232" i="87"/>
  <c r="C234" i="87"/>
  <c r="C239" i="87"/>
  <c r="C267" i="87"/>
  <c r="C240" i="87"/>
  <c r="M240" i="87"/>
  <c r="C241" i="87"/>
  <c r="M241" i="87"/>
  <c r="C245" i="87"/>
  <c r="C247" i="87"/>
  <c r="C310" i="87"/>
  <c r="C246" i="87"/>
  <c r="M246" i="87"/>
  <c r="C250" i="87"/>
  <c r="M250" i="87"/>
  <c r="M253" i="87"/>
  <c r="M311" i="87"/>
  <c r="C251" i="87"/>
  <c r="M251" i="87"/>
  <c r="C252" i="87"/>
  <c r="M252" i="87"/>
  <c r="C256" i="87"/>
  <c r="C260" i="87"/>
  <c r="C312" i="87"/>
  <c r="C257" i="87"/>
  <c r="M257" i="87"/>
  <c r="C258" i="87"/>
  <c r="M258" i="87"/>
  <c r="C259" i="87"/>
  <c r="M259" i="87"/>
  <c r="C263" i="87"/>
  <c r="M263" i="87"/>
  <c r="M265" i="87"/>
  <c r="M313" i="87"/>
  <c r="C264" i="87"/>
  <c r="M264" i="87"/>
  <c r="C271" i="87"/>
  <c r="C274" i="87"/>
  <c r="E271" i="87"/>
  <c r="F271" i="87"/>
  <c r="F316" i="87"/>
  <c r="G271" i="87"/>
  <c r="G316" i="87"/>
  <c r="I271" i="87"/>
  <c r="I316" i="87"/>
  <c r="J271" i="87"/>
  <c r="J316" i="87"/>
  <c r="K271" i="87"/>
  <c r="C272" i="87"/>
  <c r="M272" i="87"/>
  <c r="M317" i="87"/>
  <c r="D272" i="87"/>
  <c r="E272" i="87"/>
  <c r="E317" i="87"/>
  <c r="G272" i="87"/>
  <c r="G317" i="87"/>
  <c r="H272" i="87"/>
  <c r="H317" i="87"/>
  <c r="I272" i="87"/>
  <c r="I317" i="87"/>
  <c r="K272" i="87"/>
  <c r="K317" i="87"/>
  <c r="L272" i="87"/>
  <c r="L317" i="87"/>
  <c r="B264" i="87"/>
  <c r="B263" i="87"/>
  <c r="B257" i="87"/>
  <c r="B258" i="87"/>
  <c r="B149" i="87"/>
  <c r="B45" i="87"/>
  <c r="B62" i="87"/>
  <c r="B70" i="87"/>
  <c r="B232" i="87"/>
  <c r="B216" i="87"/>
  <c r="B256" i="87"/>
  <c r="B252" i="87"/>
  <c r="B250" i="87"/>
  <c r="B212" i="87"/>
  <c r="B211" i="87"/>
  <c r="B210" i="87"/>
  <c r="B205" i="87"/>
  <c r="B204" i="87"/>
  <c r="B203" i="87"/>
  <c r="B198" i="87"/>
  <c r="B193" i="87"/>
  <c r="B192" i="87"/>
  <c r="B191" i="87"/>
  <c r="B189" i="87"/>
  <c r="B188" i="87"/>
  <c r="B187" i="87"/>
  <c r="B185" i="87"/>
  <c r="B184" i="87"/>
  <c r="B183" i="87"/>
  <c r="B181" i="87"/>
  <c r="B180" i="87"/>
  <c r="B179" i="87"/>
  <c r="B177" i="87"/>
  <c r="B176" i="87"/>
  <c r="B175" i="87"/>
  <c r="B173" i="87"/>
  <c r="B172" i="87"/>
  <c r="B171" i="87"/>
  <c r="B166" i="87"/>
  <c r="B165" i="87"/>
  <c r="B164" i="87"/>
  <c r="B162" i="87"/>
  <c r="B161" i="87"/>
  <c r="B160" i="87"/>
  <c r="B158" i="87"/>
  <c r="B157" i="87"/>
  <c r="B156" i="87"/>
  <c r="B154" i="87"/>
  <c r="B153" i="87"/>
  <c r="B152" i="87"/>
  <c r="B150" i="87"/>
  <c r="B147" i="87"/>
  <c r="B146" i="87"/>
  <c r="B145" i="87"/>
  <c r="B141" i="87"/>
  <c r="B140" i="87"/>
  <c r="B139" i="87"/>
  <c r="B138" i="87"/>
  <c r="B137" i="87"/>
  <c r="B136" i="87"/>
  <c r="B135" i="87"/>
  <c r="B134" i="87"/>
  <c r="B133" i="87"/>
  <c r="B132" i="87"/>
  <c r="B131" i="87"/>
  <c r="B130" i="87"/>
  <c r="B129" i="87"/>
  <c r="B128" i="87"/>
  <c r="B127" i="87"/>
  <c r="B126" i="87"/>
  <c r="B125" i="87"/>
  <c r="B124" i="87"/>
  <c r="B123" i="87"/>
  <c r="B122" i="87"/>
  <c r="B121" i="87"/>
  <c r="B120" i="87"/>
  <c r="B119" i="87"/>
  <c r="B118" i="87"/>
  <c r="B117" i="87"/>
  <c r="B116" i="87"/>
  <c r="B115" i="87"/>
  <c r="B114" i="87"/>
  <c r="B113" i="87"/>
  <c r="B112" i="87"/>
  <c r="B111" i="87"/>
  <c r="B110" i="87"/>
  <c r="B109" i="87"/>
  <c r="B108" i="87"/>
  <c r="B107" i="87"/>
  <c r="B105" i="87"/>
  <c r="B103" i="87"/>
  <c r="B102" i="87"/>
  <c r="B101" i="87"/>
  <c r="B99" i="87"/>
  <c r="B98" i="87"/>
  <c r="B97" i="87"/>
  <c r="B94" i="87"/>
  <c r="B93" i="87"/>
  <c r="B91" i="87"/>
  <c r="B90" i="87"/>
  <c r="B89" i="87"/>
  <c r="B246" i="87"/>
  <c r="B245" i="87"/>
  <c r="B226" i="87"/>
  <c r="B225" i="87"/>
  <c r="B223" i="87"/>
  <c r="B222" i="87"/>
  <c r="B240" i="87"/>
  <c r="B239" i="87"/>
  <c r="B80" i="87"/>
  <c r="B77" i="87"/>
  <c r="B68" i="87"/>
  <c r="B67" i="87"/>
  <c r="B65" i="87"/>
  <c r="B64" i="87"/>
  <c r="B63" i="87"/>
  <c r="B61" i="87"/>
  <c r="B57" i="87"/>
  <c r="B56" i="87"/>
  <c r="B55" i="87"/>
  <c r="B53" i="87"/>
  <c r="B52" i="87"/>
  <c r="B51" i="87"/>
  <c r="B49" i="87"/>
  <c r="B48" i="87"/>
  <c r="B47" i="87"/>
  <c r="B44" i="87"/>
  <c r="B43" i="87"/>
  <c r="B41" i="87"/>
  <c r="B40" i="87"/>
  <c r="B39" i="87"/>
  <c r="B38" i="87"/>
  <c r="B37" i="87"/>
  <c r="B36" i="87"/>
  <c r="B35" i="87"/>
  <c r="B34" i="87"/>
  <c r="B33" i="87"/>
  <c r="B32" i="87"/>
  <c r="B31" i="87"/>
  <c r="B29" i="87"/>
  <c r="B28" i="87"/>
  <c r="B27" i="87"/>
  <c r="B26" i="87"/>
  <c r="B25" i="87"/>
  <c r="B24" i="87"/>
  <c r="B23" i="87"/>
  <c r="B21" i="87"/>
  <c r="B20" i="87"/>
  <c r="B19" i="87"/>
  <c r="B18" i="87"/>
  <c r="B16" i="87"/>
  <c r="B15" i="87"/>
  <c r="B14" i="87"/>
  <c r="B12" i="87"/>
  <c r="B11" i="87"/>
  <c r="B9" i="87"/>
  <c r="B8" i="87"/>
  <c r="B7" i="87"/>
  <c r="C1" i="87"/>
  <c r="B757" i="68"/>
  <c r="B756" i="68"/>
  <c r="B759" i="68"/>
  <c r="B758" i="68"/>
  <c r="B755" i="68"/>
  <c r="B754" i="68"/>
  <c r="B753" i="68"/>
  <c r="B717" i="68"/>
  <c r="B680" i="68"/>
  <c r="B679" i="68"/>
  <c r="B678" i="68"/>
  <c r="B677" i="68"/>
  <c r="B641" i="68"/>
  <c r="B640" i="68"/>
  <c r="B639" i="68"/>
  <c r="B638" i="68"/>
  <c r="B637" i="68"/>
  <c r="B598" i="68"/>
  <c r="B599" i="68"/>
  <c r="B600" i="68"/>
  <c r="B601" i="68"/>
  <c r="B597" i="68"/>
  <c r="E431" i="73"/>
  <c r="B7" i="92"/>
  <c r="F431" i="73"/>
  <c r="C7" i="92"/>
  <c r="G431" i="73"/>
  <c r="D7" i="92"/>
  <c r="H431" i="73"/>
  <c r="E7" i="92"/>
  <c r="I431" i="73"/>
  <c r="F7" i="92"/>
  <c r="K431" i="73"/>
  <c r="D483" i="68"/>
  <c r="C483" i="68"/>
  <c r="B483" i="68"/>
  <c r="C517" i="68"/>
  <c r="M517" i="68"/>
  <c r="D517" i="68"/>
  <c r="E517" i="68"/>
  <c r="F517" i="68"/>
  <c r="G517" i="68"/>
  <c r="H517" i="68"/>
  <c r="I517" i="68"/>
  <c r="J517" i="68"/>
  <c r="K517" i="68"/>
  <c r="B517" i="68"/>
  <c r="L517" i="68"/>
  <c r="C516" i="68"/>
  <c r="M516" i="68"/>
  <c r="D516" i="68"/>
  <c r="E516" i="68"/>
  <c r="F516" i="68"/>
  <c r="G516" i="68"/>
  <c r="H516" i="68"/>
  <c r="I516" i="68"/>
  <c r="J516" i="68"/>
  <c r="K516" i="68"/>
  <c r="B516" i="68"/>
  <c r="L516" i="68"/>
  <c r="C515" i="68"/>
  <c r="M515" i="68"/>
  <c r="D515" i="68"/>
  <c r="E515" i="68"/>
  <c r="F515" i="68"/>
  <c r="G515" i="68"/>
  <c r="H515" i="68"/>
  <c r="I515" i="68"/>
  <c r="J515" i="68"/>
  <c r="K515" i="68"/>
  <c r="B515" i="68"/>
  <c r="L515" i="68"/>
  <c r="C514" i="68"/>
  <c r="M514" i="68"/>
  <c r="D514" i="68"/>
  <c r="E514" i="68"/>
  <c r="F514" i="68"/>
  <c r="G514" i="68"/>
  <c r="H514" i="68"/>
  <c r="I514" i="68"/>
  <c r="J514" i="68"/>
  <c r="K514" i="68"/>
  <c r="B514" i="68"/>
  <c r="L514" i="68"/>
  <c r="C513" i="68"/>
  <c r="D513" i="68"/>
  <c r="E513" i="68"/>
  <c r="F513" i="68"/>
  <c r="G513" i="68"/>
  <c r="H513" i="68"/>
  <c r="I513" i="68"/>
  <c r="J513" i="68"/>
  <c r="K513" i="68"/>
  <c r="B513" i="68"/>
  <c r="M422" i="73"/>
  <c r="L422" i="73"/>
  <c r="K422" i="73"/>
  <c r="J422" i="73"/>
  <c r="I422" i="73"/>
  <c r="H422" i="73"/>
  <c r="G422" i="73"/>
  <c r="F422" i="73"/>
  <c r="E422" i="73"/>
  <c r="J423" i="73"/>
  <c r="K423" i="73"/>
  <c r="J431" i="73"/>
  <c r="AM205" i="73"/>
  <c r="AM387" i="73"/>
  <c r="AM273" i="73"/>
  <c r="U96" i="16"/>
  <c r="K45" i="87"/>
  <c r="AM120" i="73"/>
  <c r="AM41" i="73"/>
  <c r="AC200" i="73"/>
  <c r="AM27" i="73"/>
  <c r="AM60" i="73"/>
  <c r="AC390" i="73"/>
  <c r="AC388" i="73"/>
  <c r="AC351" i="73"/>
  <c r="AC342" i="73"/>
  <c r="AC340" i="73"/>
  <c r="AC332" i="73"/>
  <c r="AM385" i="73"/>
  <c r="AC266" i="73"/>
  <c r="AC265" i="73"/>
  <c r="AC256" i="73"/>
  <c r="AC253" i="73"/>
  <c r="AC100" i="73"/>
  <c r="AC95" i="73"/>
  <c r="AC91" i="73"/>
  <c r="AC87" i="73"/>
  <c r="AC44" i="73"/>
  <c r="AC40" i="73"/>
  <c r="AC25" i="73"/>
  <c r="AC10" i="73"/>
  <c r="AC6" i="73"/>
  <c r="AC300" i="73"/>
  <c r="AC177" i="73"/>
  <c r="W96" i="16"/>
  <c r="V96" i="16"/>
  <c r="L45" i="87"/>
  <c r="AM172" i="73"/>
  <c r="AC120" i="73"/>
  <c r="AC404" i="73"/>
  <c r="AC403" i="73"/>
  <c r="AC394" i="73"/>
  <c r="AC381" i="73"/>
  <c r="AC375" i="73"/>
  <c r="AC367" i="73"/>
  <c r="AC364" i="73"/>
  <c r="AC360" i="73"/>
  <c r="AC357" i="73"/>
  <c r="AC353" i="73"/>
  <c r="AC347" i="73"/>
  <c r="AC345" i="73"/>
  <c r="AC303" i="73"/>
  <c r="AC292" i="73"/>
  <c r="AC277" i="73"/>
  <c r="AC223" i="73"/>
  <c r="AC213" i="73"/>
  <c r="AM83" i="73"/>
  <c r="AC174" i="73"/>
  <c r="AC168" i="73"/>
  <c r="AC164" i="73"/>
  <c r="AC159" i="73"/>
  <c r="AC155" i="73"/>
  <c r="AC154" i="73"/>
  <c r="AC153" i="73"/>
  <c r="AC152" i="73"/>
  <c r="AC144" i="73"/>
  <c r="AC141" i="73"/>
  <c r="AC140" i="73"/>
  <c r="AC139" i="73"/>
  <c r="AC133" i="73"/>
  <c r="AC121" i="73"/>
  <c r="AC116" i="73"/>
  <c r="AC112" i="73"/>
  <c r="AC107" i="73"/>
  <c r="AC105" i="73"/>
  <c r="AC378" i="73"/>
  <c r="AC228" i="73"/>
  <c r="AC156" i="73"/>
  <c r="AC148" i="73"/>
  <c r="AC108" i="73"/>
  <c r="AC104" i="73"/>
  <c r="R44" i="16"/>
  <c r="H257" i="87"/>
  <c r="H260" i="87"/>
  <c r="H312" i="87"/>
  <c r="AC89" i="73"/>
  <c r="S432" i="73"/>
  <c r="Q96" i="16"/>
  <c r="G45" i="87"/>
  <c r="AC369" i="73"/>
  <c r="AC365" i="73"/>
  <c r="AC361" i="73"/>
  <c r="P157" i="16"/>
  <c r="F103" i="87"/>
  <c r="AC336" i="73"/>
  <c r="P149" i="16"/>
  <c r="F94" i="87"/>
  <c r="F142" i="87"/>
  <c r="F290" i="87"/>
  <c r="AC323" i="73"/>
  <c r="AC259" i="73"/>
  <c r="P88" i="16"/>
  <c r="F37" i="87"/>
  <c r="AC221" i="73"/>
  <c r="AC217" i="73"/>
  <c r="P62" i="16"/>
  <c r="F18" i="87"/>
  <c r="AC169" i="73"/>
  <c r="AC117" i="73"/>
  <c r="AC113" i="73"/>
  <c r="AC97" i="73"/>
  <c r="O153" i="16"/>
  <c r="E99" i="87"/>
  <c r="AC330" i="73"/>
  <c r="AC239" i="73"/>
  <c r="O103" i="16"/>
  <c r="E53" i="87"/>
  <c r="O100" i="16"/>
  <c r="E49" i="87"/>
  <c r="AC235" i="73"/>
  <c r="Q432" i="73"/>
  <c r="O96" i="16"/>
  <c r="E45" i="87"/>
  <c r="AC215" i="73"/>
  <c r="O81" i="16"/>
  <c r="E31" i="87"/>
  <c r="AC207" i="73"/>
  <c r="AC195" i="73"/>
  <c r="AC191" i="73"/>
  <c r="AC127" i="73"/>
  <c r="AC103" i="73"/>
  <c r="AC77" i="73"/>
  <c r="O8" i="16"/>
  <c r="E205" i="87"/>
  <c r="AC13" i="73"/>
  <c r="AC418" i="73"/>
  <c r="N182" i="16"/>
  <c r="D226" i="87"/>
  <c r="D303" i="87"/>
  <c r="N56" i="16"/>
  <c r="D11" i="87"/>
  <c r="AC142" i="73"/>
  <c r="N33" i="16"/>
  <c r="AC72" i="73"/>
  <c r="N21" i="16"/>
  <c r="D183" i="87"/>
  <c r="AC45" i="73"/>
  <c r="N19" i="16"/>
  <c r="D180" i="87"/>
  <c r="AC37" i="73"/>
  <c r="AC8" i="73"/>
  <c r="AC417" i="73"/>
  <c r="AC400" i="73"/>
  <c r="AC315" i="73"/>
  <c r="AC62" i="73"/>
  <c r="AC55" i="73"/>
  <c r="AC386" i="73"/>
  <c r="AC338" i="73"/>
  <c r="AC321" i="73"/>
  <c r="AC289" i="73"/>
  <c r="AC257" i="73"/>
  <c r="AC29" i="73"/>
  <c r="AC258" i="73"/>
  <c r="AC101" i="73"/>
  <c r="AC79" i="73"/>
  <c r="AC240" i="73"/>
  <c r="AC232" i="73"/>
  <c r="AC220" i="73"/>
  <c r="AC171" i="73"/>
  <c r="AC128" i="73"/>
  <c r="AC385" i="73"/>
  <c r="AC285" i="73"/>
  <c r="AC412" i="73"/>
  <c r="AC389" i="73"/>
  <c r="AC304" i="73"/>
  <c r="AC272" i="73"/>
  <c r="AC59" i="73"/>
  <c r="AC54" i="73"/>
  <c r="AC26" i="73"/>
  <c r="AC397" i="73"/>
  <c r="AC348" i="73"/>
  <c r="AC328" i="73"/>
  <c r="AC41" i="73"/>
  <c r="AC14" i="73"/>
  <c r="AC7" i="73"/>
  <c r="AC263" i="73"/>
  <c r="AC88" i="73"/>
  <c r="AC75" i="73"/>
  <c r="AC73" i="73"/>
  <c r="AC237" i="73"/>
  <c r="AC208" i="73"/>
  <c r="AC2" i="73"/>
  <c r="AC224" i="73"/>
  <c r="AC219" i="73"/>
  <c r="AC212" i="73"/>
  <c r="AC193" i="73"/>
  <c r="AC176" i="73"/>
  <c r="AC145" i="73"/>
  <c r="AC119" i="73"/>
  <c r="U3" i="16"/>
  <c r="K222" i="87"/>
  <c r="K299" i="87"/>
  <c r="K304" i="87"/>
  <c r="AC3" i="73"/>
  <c r="AC286" i="73"/>
  <c r="R71" i="16"/>
  <c r="H24" i="87"/>
  <c r="AC184" i="73"/>
  <c r="AC160" i="73"/>
  <c r="AC132" i="73"/>
  <c r="AC408" i="73"/>
  <c r="AC384" i="73"/>
  <c r="AC311" i="73"/>
  <c r="AC295" i="73"/>
  <c r="AC270" i="73"/>
  <c r="AC69" i="73"/>
  <c r="AC334" i="73"/>
  <c r="AC326" i="73"/>
  <c r="AC317" i="73"/>
  <c r="AC51" i="73"/>
  <c r="AC12" i="73"/>
  <c r="AC74" i="73"/>
  <c r="AC227" i="73"/>
  <c r="AC192" i="73"/>
  <c r="AC175" i="73"/>
  <c r="N116" i="16"/>
  <c r="D212" i="87"/>
  <c r="D214" i="87"/>
  <c r="D295" i="87"/>
  <c r="AM193" i="73"/>
  <c r="AM104" i="73"/>
  <c r="AM174" i="73"/>
  <c r="AM61" i="73"/>
  <c r="AM164" i="73"/>
  <c r="AM392" i="73"/>
  <c r="AM218" i="73"/>
  <c r="AM140" i="73"/>
  <c r="AM71" i="73"/>
  <c r="AM293" i="73"/>
  <c r="AM361" i="73"/>
  <c r="AM310" i="73"/>
  <c r="AM407" i="73"/>
  <c r="AM130" i="73"/>
  <c r="AM96" i="73"/>
  <c r="AM189" i="73"/>
  <c r="AM28" i="73"/>
  <c r="AM250" i="73"/>
  <c r="AM93" i="73"/>
  <c r="AM158" i="73"/>
  <c r="AM327" i="73"/>
  <c r="AM211" i="73"/>
  <c r="AM43" i="73"/>
  <c r="AM263" i="73"/>
  <c r="AM90" i="73"/>
  <c r="AM266" i="73"/>
  <c r="AM100" i="73"/>
  <c r="AM251" i="73"/>
  <c r="AM304" i="73"/>
  <c r="AM23" i="73"/>
  <c r="AM377" i="73"/>
  <c r="AM402" i="73"/>
  <c r="AM219" i="73"/>
  <c r="AM223" i="73"/>
  <c r="AM213" i="73"/>
  <c r="AM139" i="73"/>
  <c r="AM289" i="73"/>
  <c r="AM321" i="73"/>
  <c r="AM105" i="73"/>
  <c r="AM11" i="73"/>
  <c r="AM204" i="73"/>
  <c r="AM406" i="73"/>
  <c r="AM376" i="73"/>
  <c r="AM305" i="73"/>
  <c r="AM110" i="73"/>
  <c r="AM200" i="73"/>
  <c r="AM39" i="73"/>
  <c r="AM217" i="73"/>
  <c r="AM296" i="73"/>
  <c r="AM248" i="73"/>
  <c r="AM290" i="73"/>
  <c r="AM175" i="73"/>
  <c r="AM317" i="73"/>
  <c r="AM315" i="73"/>
  <c r="AM298" i="73"/>
  <c r="AM49" i="73"/>
  <c r="AM194" i="73"/>
  <c r="AM114" i="73"/>
  <c r="AM268" i="73"/>
  <c r="AM29" i="73"/>
  <c r="AM270" i="73"/>
  <c r="AM279" i="73"/>
  <c r="AM349" i="73"/>
  <c r="AM84" i="73"/>
  <c r="AM360" i="73"/>
  <c r="AM372" i="73"/>
  <c r="AM249" i="73"/>
  <c r="AM17" i="73"/>
  <c r="AM278" i="73"/>
  <c r="AM267" i="73"/>
  <c r="AM4" i="73"/>
  <c r="AM409" i="73"/>
  <c r="AM53" i="73"/>
  <c r="AM14" i="73"/>
  <c r="AM183" i="73"/>
  <c r="AM300" i="73"/>
  <c r="AM295" i="73"/>
  <c r="AM47" i="73"/>
  <c r="AM220" i="73"/>
  <c r="AM378" i="73"/>
  <c r="AM196" i="73"/>
  <c r="AM215" i="73"/>
  <c r="AM126" i="73"/>
  <c r="AM379" i="73"/>
  <c r="AM297" i="73"/>
  <c r="AM390" i="73"/>
  <c r="AM260" i="73"/>
  <c r="AM269" i="73"/>
  <c r="AM177" i="73"/>
  <c r="AM206" i="73"/>
  <c r="AM184" i="73"/>
  <c r="AM165" i="73"/>
  <c r="AM195" i="73"/>
  <c r="AM50" i="73"/>
  <c r="AM316" i="73"/>
  <c r="AM312" i="73"/>
  <c r="AM371" i="73"/>
  <c r="AM25" i="73"/>
  <c r="AM405" i="73"/>
  <c r="AM214" i="73"/>
  <c r="AM264" i="73"/>
  <c r="AM238" i="73"/>
  <c r="AM224" i="73"/>
  <c r="AM262" i="73"/>
  <c r="AM7" i="73"/>
  <c r="AM5" i="73"/>
  <c r="AM2" i="73"/>
  <c r="AM178" i="73"/>
  <c r="AM182" i="73"/>
  <c r="AM334" i="73"/>
  <c r="AM397" i="73"/>
  <c r="AM116" i="73"/>
  <c r="AM141" i="73"/>
  <c r="AM197" i="73"/>
  <c r="AM294" i="73"/>
  <c r="AM410" i="73"/>
  <c r="AM99" i="73"/>
  <c r="AM380" i="73"/>
  <c r="AM132" i="73"/>
  <c r="AM342" i="73"/>
  <c r="AM322" i="73"/>
  <c r="AM415" i="73"/>
  <c r="AM398" i="73"/>
  <c r="AM311" i="73"/>
  <c r="AM417" i="73"/>
  <c r="AM396" i="73"/>
  <c r="AM144" i="73"/>
  <c r="AM82" i="73"/>
  <c r="AM131" i="73"/>
  <c r="AM143" i="73"/>
  <c r="AM150" i="73"/>
  <c r="AM19" i="73"/>
  <c r="AM370" i="73"/>
  <c r="AM366" i="73"/>
  <c r="AM190" i="73"/>
  <c r="AM148" i="73"/>
  <c r="AM280" i="73"/>
  <c r="AM253" i="73"/>
  <c r="AM236" i="73"/>
  <c r="AM227" i="73"/>
  <c r="AM54" i="73"/>
  <c r="AM113" i="73"/>
  <c r="AM286" i="73"/>
  <c r="AM10" i="73"/>
  <c r="AM281" i="73"/>
  <c r="AM16" i="73"/>
  <c r="AM37" i="73"/>
  <c r="AM3" i="73"/>
  <c r="AM271" i="73"/>
  <c r="AM346" i="73"/>
  <c r="AM340" i="73"/>
  <c r="AM62" i="73"/>
  <c r="AM42" i="73"/>
  <c r="AM32" i="73"/>
  <c r="AM64" i="73"/>
  <c r="AM44" i="73"/>
  <c r="AM202" i="73"/>
  <c r="AM67" i="73"/>
  <c r="AM393" i="73"/>
  <c r="AM358" i="73"/>
  <c r="AM85" i="73"/>
  <c r="AM74" i="73"/>
  <c r="AM313" i="73"/>
  <c r="AM338" i="73"/>
  <c r="AM301" i="73"/>
  <c r="AM395" i="73"/>
  <c r="AM107" i="73"/>
  <c r="AM57" i="73"/>
  <c r="AM115" i="73"/>
  <c r="AM265" i="73"/>
  <c r="AM336" i="73"/>
  <c r="AM6" i="73"/>
  <c r="AM256" i="73"/>
  <c r="AM252" i="73"/>
  <c r="AM9" i="73"/>
  <c r="AM159" i="73"/>
  <c r="AM129" i="73"/>
  <c r="AM166" i="73"/>
  <c r="AM108" i="73"/>
  <c r="AM157" i="73"/>
  <c r="AM284" i="73"/>
  <c r="AM274" i="73"/>
  <c r="AM122" i="73"/>
  <c r="AM247" i="73"/>
  <c r="AM345" i="73"/>
  <c r="AM401" i="73"/>
  <c r="AM258" i="73"/>
  <c r="AM241" i="73"/>
  <c r="AM88" i="73"/>
  <c r="AM231" i="73"/>
  <c r="AM77" i="73"/>
  <c r="AM244" i="73"/>
  <c r="AM92" i="73"/>
  <c r="AM179" i="73"/>
  <c r="AM299" i="73"/>
  <c r="AM328" i="73"/>
  <c r="AM356" i="73"/>
  <c r="AM51" i="73"/>
  <c r="AM414" i="73"/>
  <c r="AM352" i="73"/>
  <c r="AM365" i="73"/>
  <c r="AM362" i="73"/>
  <c r="AM73" i="73"/>
  <c r="AM350" i="73"/>
  <c r="AM151" i="73"/>
  <c r="AM261" i="73"/>
  <c r="AM109" i="73"/>
  <c r="AM257" i="73"/>
  <c r="AM246" i="73"/>
  <c r="AM240" i="73"/>
  <c r="AM87" i="73"/>
  <c r="AM235" i="73"/>
  <c r="AM81" i="73"/>
  <c r="AM232" i="73"/>
  <c r="AM78" i="73"/>
  <c r="AM230" i="73"/>
  <c r="AM76" i="73"/>
  <c r="AM226" i="73"/>
  <c r="AM222" i="73"/>
  <c r="AM68" i="73"/>
  <c r="AM63" i="73"/>
  <c r="AM69" i="73"/>
  <c r="AM333" i="73"/>
  <c r="AM52" i="73"/>
  <c r="AM111" i="73"/>
  <c r="AM243" i="73"/>
  <c r="AM91" i="73"/>
  <c r="AM233" i="73"/>
  <c r="AM79" i="73"/>
  <c r="AM404" i="73"/>
  <c r="AM355" i="73"/>
  <c r="AM375" i="73"/>
  <c r="AM181" i="73"/>
  <c r="AM188" i="73"/>
  <c r="AM169" i="73"/>
  <c r="AM363" i="73"/>
  <c r="AM155" i="73"/>
  <c r="AM168" i="73"/>
  <c r="AM335" i="73"/>
  <c r="AM176" i="73"/>
  <c r="AM46" i="73"/>
  <c r="AM198" i="73"/>
  <c r="AM45" i="73"/>
  <c r="AM416" i="73"/>
  <c r="AM70" i="73"/>
  <c r="AM209" i="73"/>
  <c r="AM292" i="73"/>
  <c r="AM382" i="73"/>
  <c r="AM94" i="73"/>
  <c r="AM324" i="73"/>
  <c r="AM344" i="73"/>
  <c r="AM319" i="73"/>
  <c r="AM412" i="73"/>
  <c r="AM303" i="73"/>
  <c r="AM38" i="73"/>
  <c r="AM192" i="73"/>
  <c r="AM24" i="73"/>
  <c r="AM187" i="73"/>
  <c r="AM359" i="73"/>
  <c r="AM325" i="73"/>
  <c r="AM347" i="73"/>
  <c r="AM330" i="73"/>
  <c r="AM357" i="73"/>
  <c r="AM314" i="73"/>
  <c r="AM341" i="73"/>
  <c r="AM302" i="73"/>
  <c r="AM384" i="73"/>
  <c r="AM411" i="73"/>
  <c r="AM186" i="73"/>
  <c r="AM207" i="73"/>
  <c r="AM212" i="73"/>
  <c r="AM307" i="73"/>
  <c r="AM30" i="73"/>
  <c r="AM191" i="73"/>
  <c r="AM373" i="73"/>
  <c r="AM128" i="73"/>
  <c r="AM118" i="73"/>
  <c r="AM374" i="73"/>
  <c r="AM180" i="73"/>
  <c r="AM15" i="73"/>
  <c r="AM160" i="73"/>
  <c r="AM149" i="73"/>
  <c r="AM167" i="73"/>
  <c r="AM98" i="73"/>
  <c r="AM156" i="73"/>
  <c r="AM225" i="73"/>
  <c r="AM288" i="73"/>
  <c r="AM136" i="73"/>
  <c r="AM343" i="73"/>
  <c r="AM146" i="73"/>
  <c r="AM20" i="73"/>
  <c r="AM12" i="73"/>
  <c r="AM58" i="73"/>
  <c r="AM309" i="73"/>
  <c r="AM48" i="73"/>
  <c r="AM386" i="73"/>
  <c r="AM26" i="73"/>
  <c r="AM72" i="73"/>
  <c r="AM170" i="73"/>
  <c r="AM173" i="73"/>
  <c r="AM354" i="73"/>
  <c r="AM221" i="73"/>
  <c r="AM369" i="73"/>
  <c r="AM18" i="73"/>
  <c r="AM161" i="73"/>
  <c r="AM95" i="73"/>
  <c r="AM40" i="73"/>
  <c r="AM35" i="73"/>
  <c r="AM285" i="73"/>
  <c r="AM133" i="73"/>
  <c r="AM277" i="73"/>
  <c r="AM125" i="73"/>
  <c r="AM331" i="73"/>
  <c r="AM255" i="73"/>
  <c r="AM103" i="73"/>
  <c r="AM245" i="73"/>
  <c r="AM239" i="73"/>
  <c r="AM86" i="73"/>
  <c r="AM208" i="73"/>
  <c r="AM229" i="73"/>
  <c r="AM75" i="73"/>
  <c r="AM368" i="73"/>
  <c r="AM152" i="73"/>
  <c r="AM134" i="73"/>
  <c r="AM33" i="73"/>
  <c r="AM283" i="73"/>
  <c r="AM121" i="73"/>
  <c r="AM337" i="73"/>
  <c r="AM147" i="73"/>
  <c r="AM65" i="73"/>
  <c r="AM145" i="73"/>
  <c r="AM162" i="73"/>
  <c r="AM332" i="73"/>
  <c r="AM408" i="73"/>
  <c r="AM291" i="73"/>
  <c r="AM381" i="73"/>
  <c r="AM203" i="73"/>
  <c r="AM154" i="73"/>
  <c r="AM185" i="73"/>
  <c r="AM127" i="73"/>
  <c r="AM323" i="73"/>
  <c r="AM339" i="73"/>
  <c r="AM399" i="73"/>
  <c r="AM403" i="73"/>
  <c r="AM201" i="73"/>
  <c r="AM318" i="73"/>
  <c r="AM308" i="73"/>
  <c r="AM306" i="73"/>
  <c r="AM171" i="73"/>
  <c r="AM394" i="73"/>
  <c r="AM391" i="73"/>
  <c r="AM59" i="73"/>
  <c r="AM389" i="73"/>
  <c r="AM388" i="73"/>
  <c r="AM97" i="73"/>
  <c r="AM383" i="73"/>
  <c r="AM138" i="73"/>
  <c r="AM210" i="73"/>
  <c r="AM142" i="73"/>
  <c r="AM163" i="73"/>
  <c r="AM353" i="73"/>
  <c r="AM351" i="73"/>
  <c r="AM119" i="73"/>
  <c r="AM106" i="73"/>
  <c r="AM367" i="73"/>
  <c r="AM364" i="73"/>
  <c r="AM8" i="73"/>
  <c r="AM400" i="73"/>
  <c r="AM418" i="73"/>
  <c r="AM31" i="73"/>
  <c r="AM153" i="73"/>
  <c r="AM216" i="73"/>
  <c r="AM66" i="73"/>
  <c r="AM348" i="73"/>
  <c r="AM117" i="73"/>
  <c r="AM329" i="73"/>
  <c r="AM276" i="73"/>
  <c r="AM124" i="73"/>
  <c r="AM272" i="73"/>
  <c r="AM259" i="73"/>
  <c r="AM254" i="73"/>
  <c r="AM102" i="73"/>
  <c r="AM242" i="73"/>
  <c r="AM89" i="73"/>
  <c r="AM234" i="73"/>
  <c r="AM80" i="73"/>
  <c r="AM112" i="73"/>
  <c r="AM228" i="73"/>
  <c r="AM199" i="73"/>
  <c r="AM13" i="73"/>
  <c r="AM101" i="73"/>
  <c r="AM287" i="73"/>
  <c r="AM135" i="73"/>
  <c r="AM56" i="73"/>
  <c r="AM282" i="73"/>
  <c r="AM22" i="73"/>
  <c r="AM21" i="73"/>
  <c r="AM275" i="73"/>
  <c r="AM123" i="73"/>
  <c r="AM34" i="73"/>
  <c r="AM55" i="73"/>
  <c r="AM36" i="73"/>
  <c r="AM326" i="73"/>
  <c r="AM137" i="73"/>
  <c r="AM237" i="73"/>
  <c r="AM320" i="73"/>
  <c r="N181" i="16"/>
  <c r="D141" i="87"/>
  <c r="N176" i="16"/>
  <c r="Y176" i="16"/>
  <c r="N171" i="16"/>
  <c r="D131" i="87"/>
  <c r="N34" i="16"/>
  <c r="D223" i="87"/>
  <c r="D300" i="87"/>
  <c r="N30" i="16"/>
  <c r="D192" i="87"/>
  <c r="N26" i="16"/>
  <c r="D188" i="87"/>
  <c r="N24" i="16"/>
  <c r="D186" i="87"/>
  <c r="D181" i="87"/>
  <c r="N16" i="16"/>
  <c r="D177" i="87"/>
  <c r="N8" i="16"/>
  <c r="D205" i="87"/>
  <c r="N4" i="16"/>
  <c r="D198" i="87"/>
  <c r="D200" i="87"/>
  <c r="D293" i="87"/>
  <c r="D95" i="87"/>
  <c r="D142" i="87"/>
  <c r="D290" i="87"/>
  <c r="N140" i="16"/>
  <c r="D164" i="87"/>
  <c r="D57" i="87"/>
  <c r="P432" i="73"/>
  <c r="N87" i="16"/>
  <c r="D36" i="87"/>
  <c r="N67" i="16"/>
  <c r="Y67" i="16"/>
  <c r="N23" i="16"/>
  <c r="D185" i="87"/>
  <c r="N165" i="16"/>
  <c r="D116" i="87"/>
  <c r="D252" i="87"/>
  <c r="D253" i="87"/>
  <c r="D311" i="87"/>
  <c r="N431" i="73"/>
  <c r="J272" i="87"/>
  <c r="F272" i="87"/>
  <c r="F317" i="87"/>
  <c r="F318" i="87"/>
  <c r="AC196" i="73"/>
  <c r="C73" i="87"/>
  <c r="C284" i="87"/>
  <c r="AC313" i="73"/>
  <c r="AC293" i="73"/>
  <c r="AC210" i="73"/>
  <c r="AC209" i="73"/>
  <c r="AC205" i="73"/>
  <c r="AC204" i="73"/>
  <c r="S79" i="16"/>
  <c r="I29" i="87"/>
  <c r="AC203" i="73"/>
  <c r="AC201" i="73"/>
  <c r="AC199" i="73"/>
  <c r="AC197" i="73"/>
  <c r="AC189" i="73"/>
  <c r="AC183" i="73"/>
  <c r="AC181" i="73"/>
  <c r="AC173" i="73"/>
  <c r="AC167" i="73"/>
  <c r="AC166" i="73"/>
  <c r="AC165" i="73"/>
  <c r="AC161" i="73"/>
  <c r="Q429" i="73"/>
  <c r="D5" i="68"/>
  <c r="U429" i="73"/>
  <c r="H5" i="68"/>
  <c r="D426" i="73"/>
  <c r="O432" i="73"/>
  <c r="AC179" i="73"/>
  <c r="T429" i="73"/>
  <c r="G5" i="68"/>
  <c r="R429" i="73"/>
  <c r="E5" i="68"/>
  <c r="P429" i="73"/>
  <c r="C5" i="68"/>
  <c r="AC178" i="73"/>
  <c r="AC131" i="73"/>
  <c r="O426" i="73"/>
  <c r="B2" i="68"/>
  <c r="U428" i="73"/>
  <c r="H4" i="68"/>
  <c r="AC416" i="73"/>
  <c r="V180" i="16"/>
  <c r="L140" i="87"/>
  <c r="AC415" i="73"/>
  <c r="AC409" i="73"/>
  <c r="O175" i="16"/>
  <c r="E136" i="87"/>
  <c r="AC407" i="73"/>
  <c r="AC396" i="73"/>
  <c r="L130" i="87"/>
  <c r="AC395" i="73"/>
  <c r="AC382" i="73"/>
  <c r="AC377" i="73"/>
  <c r="O164" i="16"/>
  <c r="E115" i="87"/>
  <c r="AC376" i="73"/>
  <c r="AC372" i="73"/>
  <c r="AC371" i="73"/>
  <c r="AC359" i="73"/>
  <c r="AC358" i="73"/>
  <c r="AC354" i="73"/>
  <c r="AC350" i="73"/>
  <c r="AC349" i="73"/>
  <c r="AC346" i="73"/>
  <c r="AC344" i="73"/>
  <c r="AC335" i="73"/>
  <c r="AC331" i="73"/>
  <c r="AC324" i="73"/>
  <c r="E95" i="87"/>
  <c r="AC320" i="73"/>
  <c r="AC307" i="73"/>
  <c r="AC298" i="73"/>
  <c r="AC290" i="73"/>
  <c r="R131" i="16"/>
  <c r="H153" i="87"/>
  <c r="H167" i="87"/>
  <c r="H291" i="87"/>
  <c r="AC287" i="73"/>
  <c r="P129" i="16"/>
  <c r="F151" i="87"/>
  <c r="F167" i="87"/>
  <c r="F291" i="87"/>
  <c r="AC281" i="73"/>
  <c r="AC280" i="73"/>
  <c r="AC279" i="73"/>
  <c r="AC273" i="73"/>
  <c r="AC262" i="73"/>
  <c r="AC261" i="73"/>
  <c r="AC255" i="73"/>
  <c r="P115" i="16"/>
  <c r="F211" i="87"/>
  <c r="F214" i="87"/>
  <c r="F295" i="87"/>
  <c r="AC254" i="73"/>
  <c r="AC238" i="73"/>
  <c r="K52" i="87"/>
  <c r="AC230" i="73"/>
  <c r="AC229" i="73"/>
  <c r="R94" i="16"/>
  <c r="H43" i="87"/>
  <c r="H58" i="87"/>
  <c r="H283" i="87"/>
  <c r="AC225" i="73"/>
  <c r="Q91" i="16"/>
  <c r="G40" i="87"/>
  <c r="G58" i="87"/>
  <c r="G283" i="87"/>
  <c r="AC211" i="73"/>
  <c r="AC194" i="73"/>
  <c r="U74" i="16"/>
  <c r="K25" i="87"/>
  <c r="AC188" i="73"/>
  <c r="AC187" i="73"/>
  <c r="AC186" i="73"/>
  <c r="AC185" i="73"/>
  <c r="AC180" i="73"/>
  <c r="W68" i="16"/>
  <c r="AC151" i="73"/>
  <c r="T59" i="16"/>
  <c r="J15" i="87"/>
  <c r="AC150" i="73"/>
  <c r="AC147" i="73"/>
  <c r="N58" i="16"/>
  <c r="D14" i="87"/>
  <c r="AC146" i="73"/>
  <c r="AC137" i="73"/>
  <c r="AC136" i="73"/>
  <c r="AC135" i="73"/>
  <c r="P423" i="73"/>
  <c r="M451" i="68"/>
  <c r="AC129" i="73"/>
  <c r="AC126" i="73"/>
  <c r="AC118" i="73"/>
  <c r="AC111" i="73"/>
  <c r="AC96" i="73"/>
  <c r="AC94" i="73"/>
  <c r="AC92" i="73"/>
  <c r="AC86" i="73"/>
  <c r="AC84" i="73"/>
  <c r="AC82" i="73"/>
  <c r="P422" i="73"/>
  <c r="N41" i="16"/>
  <c r="D240" i="87"/>
  <c r="D242" i="87"/>
  <c r="D309" i="87"/>
  <c r="AC81" i="73"/>
  <c r="AC78" i="73"/>
  <c r="AC65" i="73"/>
  <c r="AC64" i="73"/>
  <c r="O29" i="16"/>
  <c r="E191" i="87"/>
  <c r="E195" i="87"/>
  <c r="E292" i="87"/>
  <c r="U422" i="73"/>
  <c r="AC58" i="73"/>
  <c r="AC27" i="73"/>
  <c r="AC24" i="73"/>
  <c r="AC9" i="73"/>
  <c r="AC5" i="73"/>
  <c r="Q428" i="73"/>
  <c r="D4" i="68"/>
  <c r="AC414" i="73"/>
  <c r="AC236" i="73"/>
  <c r="G4" i="92"/>
  <c r="G2" i="92"/>
  <c r="O429" i="73"/>
  <c r="B5" i="68"/>
  <c r="AC411" i="73"/>
  <c r="P430" i="73"/>
  <c r="C6" i="68"/>
  <c r="P428" i="73"/>
  <c r="C4" i="68"/>
  <c r="S422" i="73"/>
  <c r="AC47" i="73"/>
  <c r="O428" i="73"/>
  <c r="B4" i="68"/>
  <c r="E717" i="68"/>
  <c r="T428" i="73"/>
  <c r="G4" i="68"/>
  <c r="Y429" i="73"/>
  <c r="X429" i="73"/>
  <c r="K5" i="68"/>
  <c r="X428" i="73"/>
  <c r="K4" i="68"/>
  <c r="W429" i="73"/>
  <c r="J5" i="68"/>
  <c r="V429" i="73"/>
  <c r="I5" i="68"/>
  <c r="V428" i="73"/>
  <c r="I4" i="68"/>
  <c r="V430" i="73"/>
  <c r="I6" i="68"/>
  <c r="B159" i="85"/>
  <c r="Y430" i="73"/>
  <c r="X430" i="73"/>
  <c r="K6" i="68"/>
  <c r="U426" i="73"/>
  <c r="H2" i="68"/>
  <c r="U430" i="73"/>
  <c r="H6" i="68"/>
  <c r="T430" i="73"/>
  <c r="G6" i="68"/>
  <c r="Q430" i="73"/>
  <c r="D6" i="68"/>
  <c r="AC392" i="73"/>
  <c r="O430" i="73"/>
  <c r="B6" i="68"/>
  <c r="C189" i="85"/>
  <c r="C33" i="85"/>
  <c r="B119" i="85"/>
  <c r="B37" i="85"/>
  <c r="M423" i="73"/>
  <c r="M431" i="73"/>
  <c r="G1" i="87"/>
  <c r="S34" i="16"/>
  <c r="I223" i="87"/>
  <c r="I300" i="87"/>
  <c r="I304" i="87"/>
  <c r="B179" i="85"/>
  <c r="C59" i="85"/>
  <c r="C42" i="85"/>
  <c r="L423" i="73"/>
  <c r="L431" i="73"/>
  <c r="K1" i="87"/>
  <c r="A199" i="85"/>
  <c r="V34" i="16"/>
  <c r="L223" i="87"/>
  <c r="L300" i="87"/>
  <c r="R34" i="16"/>
  <c r="H223" i="87"/>
  <c r="H300" i="87"/>
  <c r="H304" i="87"/>
  <c r="O35" i="16"/>
  <c r="E250" i="87"/>
  <c r="E253" i="87"/>
  <c r="E311" i="87"/>
  <c r="C173" i="85"/>
  <c r="B12" i="85"/>
  <c r="C44" i="85"/>
  <c r="B177" i="85"/>
  <c r="C104" i="85"/>
  <c r="B133" i="85"/>
  <c r="B14" i="85"/>
  <c r="C63" i="85"/>
  <c r="B93" i="85"/>
  <c r="B75" i="85"/>
  <c r="C148" i="85"/>
  <c r="A80" i="85"/>
  <c r="A112" i="85"/>
  <c r="C179" i="85"/>
  <c r="B126" i="85"/>
  <c r="C40" i="85"/>
  <c r="C50" i="85"/>
  <c r="B48" i="85"/>
  <c r="B31" i="85"/>
  <c r="C128" i="85"/>
  <c r="B3" i="85"/>
  <c r="C174" i="85"/>
  <c r="C74" i="85"/>
  <c r="C60" i="85"/>
  <c r="B17" i="85"/>
  <c r="C168" i="85"/>
  <c r="F64" i="90"/>
  <c r="C253" i="87"/>
  <c r="C311" i="87"/>
  <c r="C300" i="87"/>
  <c r="M271" i="87"/>
  <c r="M316" i="87"/>
  <c r="M318" i="87"/>
  <c r="C317" i="87"/>
  <c r="AC343" i="73"/>
  <c r="R422" i="73"/>
  <c r="AC301" i="73"/>
  <c r="Q422" i="73"/>
  <c r="Q423" i="73"/>
  <c r="N451" i="68"/>
  <c r="Q426" i="73"/>
  <c r="D2" i="68"/>
  <c r="C285" i="87"/>
  <c r="C296" i="87"/>
  <c r="C286" i="87"/>
  <c r="M198" i="87"/>
  <c r="M200" i="87"/>
  <c r="M293" i="87"/>
  <c r="C201" i="85"/>
  <c r="C185" i="85"/>
  <c r="C88" i="85"/>
  <c r="C37" i="85"/>
  <c r="C134" i="85"/>
  <c r="C90" i="85"/>
  <c r="B13" i="85"/>
  <c r="C143" i="85"/>
  <c r="B112" i="85"/>
  <c r="B107" i="85"/>
  <c r="C152" i="85"/>
  <c r="B27" i="85"/>
  <c r="B161" i="85"/>
  <c r="A55" i="85"/>
  <c r="AB415" i="73"/>
  <c r="AB410" i="73"/>
  <c r="AB406" i="73"/>
  <c r="AB402" i="73"/>
  <c r="AB396" i="73"/>
  <c r="AB392" i="73"/>
  <c r="AB388" i="73"/>
  <c r="B201" i="85"/>
  <c r="B171" i="85"/>
  <c r="C169" i="85"/>
  <c r="B166" i="85"/>
  <c r="B84" i="85"/>
  <c r="B111" i="85"/>
  <c r="B38" i="85"/>
  <c r="C166" i="85"/>
  <c r="B163" i="85"/>
  <c r="B71" i="85"/>
  <c r="B61" i="85"/>
  <c r="B106" i="85"/>
  <c r="B141" i="85"/>
  <c r="B36" i="85"/>
  <c r="A179" i="85"/>
  <c r="C191" i="85"/>
  <c r="C190" i="85"/>
  <c r="B193" i="85"/>
  <c r="C192" i="85"/>
  <c r="C197" i="85"/>
  <c r="C181" i="85"/>
  <c r="C170" i="85"/>
  <c r="C140" i="85"/>
  <c r="C144" i="85"/>
  <c r="C38" i="85"/>
  <c r="B78" i="85"/>
  <c r="B81" i="85"/>
  <c r="C145" i="85"/>
  <c r="B58" i="85"/>
  <c r="C20" i="85"/>
  <c r="B95" i="85"/>
  <c r="B138" i="85"/>
  <c r="C64" i="85"/>
  <c r="B132" i="85"/>
  <c r="C96" i="85"/>
  <c r="C136" i="85"/>
  <c r="E116" i="85"/>
  <c r="B56" i="85"/>
  <c r="B35" i="85"/>
  <c r="B49" i="85"/>
  <c r="C149" i="85"/>
  <c r="B72" i="85"/>
  <c r="B30" i="85"/>
  <c r="C101" i="85"/>
  <c r="C116" i="85"/>
  <c r="C4" i="85"/>
  <c r="A29" i="85"/>
  <c r="A142" i="85"/>
  <c r="A160" i="85"/>
  <c r="A46" i="85"/>
  <c r="B198" i="85"/>
  <c r="B199" i="85"/>
  <c r="B46" i="85"/>
  <c r="B57" i="85"/>
  <c r="B79" i="85"/>
  <c r="B185" i="85"/>
  <c r="C184" i="85"/>
  <c r="C186" i="85"/>
  <c r="B186" i="85"/>
  <c r="C193" i="85"/>
  <c r="C177" i="85"/>
  <c r="B174" i="85"/>
  <c r="B114" i="85"/>
  <c r="B155" i="85"/>
  <c r="B97" i="85"/>
  <c r="C80" i="85"/>
  <c r="C89" i="85"/>
  <c r="B59" i="85"/>
  <c r="C72" i="85"/>
  <c r="B16" i="85"/>
  <c r="C25" i="85"/>
  <c r="B130" i="85"/>
  <c r="B146" i="85"/>
  <c r="B117" i="85"/>
  <c r="B96" i="85"/>
  <c r="B168" i="85"/>
  <c r="C82" i="85"/>
  <c r="C54" i="85"/>
  <c r="C158" i="85"/>
  <c r="C114" i="85"/>
  <c r="B9" i="85"/>
  <c r="C138" i="85"/>
  <c r="B39" i="85"/>
  <c r="C132" i="85"/>
  <c r="B10" i="85"/>
  <c r="B150" i="85"/>
  <c r="L1" i="87"/>
  <c r="A14" i="85"/>
  <c r="AB416" i="73"/>
  <c r="AB411" i="73"/>
  <c r="AB407" i="73"/>
  <c r="AB403" i="73"/>
  <c r="AB397" i="73"/>
  <c r="AB393" i="73"/>
  <c r="AB389" i="73"/>
  <c r="AB385" i="73"/>
  <c r="AB379" i="73"/>
  <c r="AB375" i="73"/>
  <c r="AB371" i="73"/>
  <c r="AB367" i="73"/>
  <c r="AB363" i="73"/>
  <c r="AB359" i="73"/>
  <c r="AB354" i="73"/>
  <c r="AB350" i="73"/>
  <c r="AB346" i="73"/>
  <c r="AB342" i="73"/>
  <c r="AB338" i="73"/>
  <c r="AB334" i="73"/>
  <c r="AB330" i="73"/>
  <c r="AB325" i="73"/>
  <c r="AB321" i="73"/>
  <c r="AB316" i="73"/>
  <c r="AB311" i="73"/>
  <c r="AB304" i="73"/>
  <c r="AB300" i="73"/>
  <c r="AB294" i="73"/>
  <c r="AB290" i="73"/>
  <c r="AB286" i="73"/>
  <c r="AB280" i="73"/>
  <c r="AB276" i="73"/>
  <c r="AB272" i="73"/>
  <c r="AB266" i="73"/>
  <c r="AB262" i="73"/>
  <c r="AB258" i="73"/>
  <c r="AB254" i="73"/>
  <c r="AB242" i="73"/>
  <c r="AB238" i="73"/>
  <c r="AB234" i="73"/>
  <c r="AB230" i="73"/>
  <c r="AB226" i="73"/>
  <c r="AB223" i="73"/>
  <c r="AB219" i="73"/>
  <c r="AB215" i="73"/>
  <c r="AB211" i="73"/>
  <c r="AB207" i="73"/>
  <c r="AB203" i="73"/>
  <c r="AB199" i="73"/>
  <c r="AB195" i="73"/>
  <c r="AB191" i="73"/>
  <c r="AB187" i="73"/>
  <c r="AB183" i="73"/>
  <c r="AB179" i="73"/>
  <c r="AB175" i="73"/>
  <c r="AB171" i="73"/>
  <c r="AB167" i="73"/>
  <c r="AB163" i="73"/>
  <c r="AB159" i="73"/>
  <c r="AB155" i="73"/>
  <c r="AB151" i="73"/>
  <c r="AB147" i="73"/>
  <c r="AB144" i="73"/>
  <c r="AB140" i="73"/>
  <c r="AB136" i="73"/>
  <c r="AB132" i="73"/>
  <c r="AB128" i="73"/>
  <c r="AB124" i="73"/>
  <c r="AB120" i="73"/>
  <c r="AB116" i="73"/>
  <c r="AB112" i="73"/>
  <c r="AB108" i="73"/>
  <c r="AB104" i="73"/>
  <c r="AB100" i="73"/>
  <c r="AB96" i="73"/>
  <c r="AB89" i="73"/>
  <c r="AB82" i="73"/>
  <c r="AB78" i="73"/>
  <c r="AB74" i="73"/>
  <c r="AB68" i="73"/>
  <c r="AB59" i="73"/>
  <c r="AB55" i="73"/>
  <c r="AB48" i="73"/>
  <c r="AB41" i="73"/>
  <c r="AB32" i="73"/>
  <c r="AB26" i="73"/>
  <c r="AB14" i="73"/>
  <c r="AB10" i="73"/>
  <c r="AB6" i="73"/>
  <c r="AB2" i="73"/>
  <c r="AB86" i="73"/>
  <c r="AB418" i="73"/>
  <c r="AB414" i="73"/>
  <c r="AB409" i="73"/>
  <c r="AB405" i="73"/>
  <c r="AB401" i="73"/>
  <c r="AB395" i="73"/>
  <c r="AB391" i="73"/>
  <c r="AB387" i="73"/>
  <c r="AB384" i="73"/>
  <c r="AB378" i="73"/>
  <c r="AB374" i="73"/>
  <c r="AB370" i="73"/>
  <c r="AB366" i="73"/>
  <c r="AB362" i="73"/>
  <c r="AB358" i="73"/>
  <c r="AB353" i="73"/>
  <c r="AB349" i="73"/>
  <c r="AB345" i="73"/>
  <c r="AB341" i="73"/>
  <c r="AB337" i="73"/>
  <c r="AB333" i="73"/>
  <c r="AB329" i="73"/>
  <c r="AB320" i="73"/>
  <c r="AB315" i="73"/>
  <c r="AB309" i="73"/>
  <c r="AB303" i="73"/>
  <c r="AB298" i="73"/>
  <c r="AB293" i="73"/>
  <c r="AB289" i="73"/>
  <c r="AB285" i="73"/>
  <c r="AB279" i="73"/>
  <c r="AB275" i="73"/>
  <c r="AB270" i="73"/>
  <c r="AB265" i="73"/>
  <c r="AB261" i="73"/>
  <c r="AB257" i="73"/>
  <c r="AB253" i="73"/>
  <c r="AB241" i="73"/>
  <c r="AB237" i="73"/>
  <c r="AB233" i="73"/>
  <c r="AB229" i="73"/>
  <c r="AB222" i="73"/>
  <c r="AB218" i="73"/>
  <c r="AB214" i="73"/>
  <c r="AB210" i="73"/>
  <c r="AB206" i="73"/>
  <c r="AB202" i="73"/>
  <c r="AB198" i="73"/>
  <c r="AB194" i="73"/>
  <c r="AB190" i="73"/>
  <c r="AB186" i="73"/>
  <c r="AB182" i="73"/>
  <c r="AB178" i="73"/>
  <c r="AB174" i="73"/>
  <c r="AB170" i="73"/>
  <c r="AB166" i="73"/>
  <c r="AB162" i="73"/>
  <c r="AB158" i="73"/>
  <c r="AB154" i="73"/>
  <c r="AB150" i="73"/>
  <c r="AB143" i="73"/>
  <c r="AB139" i="73"/>
  <c r="AB135" i="73"/>
  <c r="AB131" i="73"/>
  <c r="AB417" i="73"/>
  <c r="AB412" i="73"/>
  <c r="AB408" i="73"/>
  <c r="AB404" i="73"/>
  <c r="AB400" i="73"/>
  <c r="AB394" i="73"/>
  <c r="AB390" i="73"/>
  <c r="AB386" i="73"/>
  <c r="AB383" i="73"/>
  <c r="AB381" i="73"/>
  <c r="AB377" i="73"/>
  <c r="AB373" i="73"/>
  <c r="AB369" i="73"/>
  <c r="AB365" i="73"/>
  <c r="AB361" i="73"/>
  <c r="AB357" i="73"/>
  <c r="AB352" i="73"/>
  <c r="AB348" i="73"/>
  <c r="AB344" i="73"/>
  <c r="AB340" i="73"/>
  <c r="AB336" i="73"/>
  <c r="AB332" i="73"/>
  <c r="AB328" i="73"/>
  <c r="AB324" i="73"/>
  <c r="AB319" i="73"/>
  <c r="AB314" i="73"/>
  <c r="AB308" i="73"/>
  <c r="AB302" i="73"/>
  <c r="AB296" i="73"/>
  <c r="AB292" i="73"/>
  <c r="AB288" i="73"/>
  <c r="AB282" i="73"/>
  <c r="AB278" i="73"/>
  <c r="AB274" i="73"/>
  <c r="AB269" i="73"/>
  <c r="AB264" i="73"/>
  <c r="AB260" i="73"/>
  <c r="AB256" i="73"/>
  <c r="AB240" i="73"/>
  <c r="AB236" i="73"/>
  <c r="AB232" i="73"/>
  <c r="AB228" i="73"/>
  <c r="AB225" i="73"/>
  <c r="AB221" i="73"/>
  <c r="AB217" i="73"/>
  <c r="AB213" i="73"/>
  <c r="AB209" i="73"/>
  <c r="AB205" i="73"/>
  <c r="AB201" i="73"/>
  <c r="AB197" i="73"/>
  <c r="AB193" i="73"/>
  <c r="AB189" i="73"/>
  <c r="AB185" i="73"/>
  <c r="AB181" i="73"/>
  <c r="AB177" i="73"/>
  <c r="AB382" i="73"/>
  <c r="AB376" i="73"/>
  <c r="AB372" i="73"/>
  <c r="AB368" i="73"/>
  <c r="AB364" i="73"/>
  <c r="AB360" i="73"/>
  <c r="AB356" i="73"/>
  <c r="AB351" i="73"/>
  <c r="AB347" i="73"/>
  <c r="AB343" i="73"/>
  <c r="AB339" i="73"/>
  <c r="AB335" i="73"/>
  <c r="AB331" i="73"/>
  <c r="AB326" i="73"/>
  <c r="AB323" i="73"/>
  <c r="AB317" i="73"/>
  <c r="AB313" i="73"/>
  <c r="AB307" i="73"/>
  <c r="AB301" i="73"/>
  <c r="AB295" i="73"/>
  <c r="AB291" i="73"/>
  <c r="AB287" i="73"/>
  <c r="AB281" i="73"/>
  <c r="AB277" i="73"/>
  <c r="AB273" i="73"/>
  <c r="AB267" i="73"/>
  <c r="AB263" i="73"/>
  <c r="AB259" i="73"/>
  <c r="AB255" i="73"/>
  <c r="AB239" i="73"/>
  <c r="AB235" i="73"/>
  <c r="AB231" i="73"/>
  <c r="AB227" i="73"/>
  <c r="AB224" i="73"/>
  <c r="AB220" i="73"/>
  <c r="AB216" i="73"/>
  <c r="AB212" i="73"/>
  <c r="AB208" i="73"/>
  <c r="AB204" i="73"/>
  <c r="AB200" i="73"/>
  <c r="AB196" i="73"/>
  <c r="AB192" i="73"/>
  <c r="AB188" i="73"/>
  <c r="AB184" i="73"/>
  <c r="AB180" i="73"/>
  <c r="AB176" i="73"/>
  <c r="AB172" i="73"/>
  <c r="AB168" i="73"/>
  <c r="AB164" i="73"/>
  <c r="AB160" i="73"/>
  <c r="AB156" i="73"/>
  <c r="AB152" i="73"/>
  <c r="AB148" i="73"/>
  <c r="AB145" i="73"/>
  <c r="AB141" i="73"/>
  <c r="AB137" i="73"/>
  <c r="AB133" i="73"/>
  <c r="AB129" i="73"/>
  <c r="AB125" i="73"/>
  <c r="AB121" i="73"/>
  <c r="AB117" i="73"/>
  <c r="AB113" i="73"/>
  <c r="AB109" i="73"/>
  <c r="AB105" i="73"/>
  <c r="AB101" i="73"/>
  <c r="AB97" i="73"/>
  <c r="AB93" i="73"/>
  <c r="AB84" i="73"/>
  <c r="AB79" i="73"/>
  <c r="AB75" i="73"/>
  <c r="AB69" i="73"/>
  <c r="AB62" i="73"/>
  <c r="AB56" i="73"/>
  <c r="AB51" i="73"/>
  <c r="AB44" i="73"/>
  <c r="AB35" i="73"/>
  <c r="AB27" i="73"/>
  <c r="AB11" i="73"/>
  <c r="AB7" i="73"/>
  <c r="AB3" i="73"/>
  <c r="AB88" i="73"/>
  <c r="AB127" i="73"/>
  <c r="AB123" i="73"/>
  <c r="AB119" i="73"/>
  <c r="AB115" i="73"/>
  <c r="AB111" i="73"/>
  <c r="AB107" i="73"/>
  <c r="AB103" i="73"/>
  <c r="AB99" i="73"/>
  <c r="AB95" i="73"/>
  <c r="AB87" i="73"/>
  <c r="AB81" i="73"/>
  <c r="AB77" i="73"/>
  <c r="AB73" i="73"/>
  <c r="AB65" i="73"/>
  <c r="AB58" i="73"/>
  <c r="AB54" i="73"/>
  <c r="AB47" i="73"/>
  <c r="AB40" i="73"/>
  <c r="AB29" i="73"/>
  <c r="AB25" i="73"/>
  <c r="AB13" i="73"/>
  <c r="AB9" i="73"/>
  <c r="AB5" i="73"/>
  <c r="AB92" i="73"/>
  <c r="AB173" i="73"/>
  <c r="AB169" i="73"/>
  <c r="AB165" i="73"/>
  <c r="AB161" i="73"/>
  <c r="AB157" i="73"/>
  <c r="AB153" i="73"/>
  <c r="AB149" i="73"/>
  <c r="AB146" i="73"/>
  <c r="AB142" i="73"/>
  <c r="AB138" i="73"/>
  <c r="AB134" i="73"/>
  <c r="AB130" i="73"/>
  <c r="AB126" i="73"/>
  <c r="AB122" i="73"/>
  <c r="AB118" i="73"/>
  <c r="AB114" i="73"/>
  <c r="AB110" i="73"/>
  <c r="AB106" i="73"/>
  <c r="AB102" i="73"/>
  <c r="AB98" i="73"/>
  <c r="AB94" i="73"/>
  <c r="AB85" i="73"/>
  <c r="AB80" i="73"/>
  <c r="AB76" i="73"/>
  <c r="AB72" i="73"/>
  <c r="AB64" i="73"/>
  <c r="AB57" i="73"/>
  <c r="AB53" i="73"/>
  <c r="AB45" i="73"/>
  <c r="AB37" i="73"/>
  <c r="AB28" i="73"/>
  <c r="AB24" i="73"/>
  <c r="AB12" i="73"/>
  <c r="AB8" i="73"/>
  <c r="AB4" i="73"/>
  <c r="AB91" i="73"/>
  <c r="C1" i="23"/>
  <c r="D1" i="87"/>
  <c r="C188" i="85"/>
  <c r="C175" i="85"/>
  <c r="C187" i="85"/>
  <c r="C172" i="85"/>
  <c r="B187" i="85"/>
  <c r="B200" i="85"/>
  <c r="B189" i="85"/>
  <c r="C176" i="85"/>
  <c r="B196" i="85"/>
  <c r="B188" i="85"/>
  <c r="B180" i="85"/>
  <c r="B172" i="85"/>
  <c r="B169" i="85"/>
  <c r="B50" i="85"/>
  <c r="C13" i="85"/>
  <c r="B92" i="85"/>
  <c r="B144" i="85"/>
  <c r="C119" i="85"/>
  <c r="C48" i="85"/>
  <c r="B11" i="85"/>
  <c r="C113" i="85"/>
  <c r="C22" i="85"/>
  <c r="B113" i="85"/>
  <c r="C121" i="85"/>
  <c r="B34" i="85"/>
  <c r="B131" i="85"/>
  <c r="C131" i="85"/>
  <c r="B156" i="85"/>
  <c r="C17" i="85"/>
  <c r="B53" i="85"/>
  <c r="C32" i="85"/>
  <c r="C53" i="85"/>
  <c r="B40" i="85"/>
  <c r="B85" i="85"/>
  <c r="B23" i="85"/>
  <c r="C142" i="85"/>
  <c r="C106" i="85"/>
  <c r="B19" i="85"/>
  <c r="B151" i="85"/>
  <c r="C73" i="85"/>
  <c r="B147" i="85"/>
  <c r="B164" i="85"/>
  <c r="C77" i="85"/>
  <c r="C109" i="85"/>
  <c r="C135" i="85"/>
  <c r="B15" i="85"/>
  <c r="C162" i="85"/>
  <c r="C14" i="85"/>
  <c r="B62" i="85"/>
  <c r="B99" i="85"/>
  <c r="C29" i="85"/>
  <c r="C78" i="85"/>
  <c r="C94" i="85"/>
  <c r="C115" i="85"/>
  <c r="C24" i="85"/>
  <c r="B55" i="85"/>
  <c r="B94" i="85"/>
  <c r="C49" i="85"/>
  <c r="C111" i="85"/>
  <c r="C7" i="85"/>
  <c r="C2" i="85"/>
  <c r="C161" i="85"/>
  <c r="C164" i="85"/>
  <c r="A2" i="85"/>
  <c r="A12" i="85"/>
  <c r="A174" i="85"/>
  <c r="A135" i="85"/>
  <c r="A75" i="85"/>
  <c r="B195" i="85"/>
  <c r="B182" i="85"/>
  <c r="B194" i="85"/>
  <c r="B178" i="85"/>
  <c r="C199" i="85"/>
  <c r="C183" i="85"/>
  <c r="C195" i="85"/>
  <c r="B183" i="85"/>
  <c r="A201" i="85"/>
  <c r="B192" i="85"/>
  <c r="B184" i="85"/>
  <c r="B176" i="85"/>
  <c r="B173" i="85"/>
  <c r="B170" i="85"/>
  <c r="C155" i="85"/>
  <c r="B100" i="85"/>
  <c r="B43" i="85"/>
  <c r="C67" i="85"/>
  <c r="C31" i="85"/>
  <c r="C124" i="85"/>
  <c r="C151" i="85"/>
  <c r="C112" i="85"/>
  <c r="B28" i="85"/>
  <c r="B143" i="85"/>
  <c r="B154" i="85"/>
  <c r="C97" i="85"/>
  <c r="B91" i="85"/>
  <c r="B41" i="85"/>
  <c r="B157" i="85"/>
  <c r="B105" i="85"/>
  <c r="C27" i="85"/>
  <c r="C39" i="85"/>
  <c r="C36" i="85"/>
  <c r="B60" i="85"/>
  <c r="C21" i="85"/>
  <c r="C51" i="85"/>
  <c r="B158" i="85"/>
  <c r="C23" i="85"/>
  <c r="B98" i="85"/>
  <c r="B109" i="85"/>
  <c r="C117" i="85"/>
  <c r="C41" i="85"/>
  <c r="C108" i="85"/>
  <c r="B145" i="85"/>
  <c r="B51" i="85"/>
  <c r="C84" i="85"/>
  <c r="C28" i="85"/>
  <c r="C163" i="85"/>
  <c r="B128" i="85"/>
  <c r="B153" i="85"/>
  <c r="C141" i="85"/>
  <c r="C107" i="85"/>
  <c r="C71" i="85"/>
  <c r="C81" i="85"/>
  <c r="B8" i="85"/>
  <c r="C153" i="85"/>
  <c r="B80" i="85"/>
  <c r="B135" i="85"/>
  <c r="B74" i="85"/>
  <c r="C167" i="85"/>
  <c r="B102" i="85"/>
  <c r="B162" i="85"/>
  <c r="B2" i="85"/>
  <c r="C102" i="85"/>
  <c r="A25" i="85"/>
  <c r="A194" i="85"/>
  <c r="A156" i="85"/>
  <c r="A104" i="85"/>
  <c r="O423" i="73"/>
  <c r="F483" i="68"/>
  <c r="I717" i="68"/>
  <c r="C64" i="90"/>
  <c r="A41" i="85"/>
  <c r="A56" i="85"/>
  <c r="A71" i="85"/>
  <c r="A87" i="85"/>
  <c r="A99" i="85"/>
  <c r="A113" i="85"/>
  <c r="A132" i="85"/>
  <c r="A144" i="85"/>
  <c r="A152" i="85"/>
  <c r="A163" i="85"/>
  <c r="A172" i="85"/>
  <c r="A182" i="85"/>
  <c r="A192" i="85"/>
  <c r="A200" i="85"/>
  <c r="A9" i="85"/>
  <c r="A17" i="85"/>
  <c r="A24" i="85"/>
  <c r="A30" i="85"/>
  <c r="B127" i="85"/>
  <c r="B4" i="85"/>
  <c r="B5" i="85"/>
  <c r="B142" i="85"/>
  <c r="C157" i="85"/>
  <c r="C70" i="85"/>
  <c r="C99" i="85"/>
  <c r="B29" i="85"/>
  <c r="B68" i="85"/>
  <c r="C126" i="85"/>
  <c r="B69" i="85"/>
  <c r="C79" i="85"/>
  <c r="B22" i="85"/>
  <c r="B115" i="85"/>
  <c r="B121" i="85"/>
  <c r="C137" i="85"/>
  <c r="C118" i="85"/>
  <c r="B82" i="85"/>
  <c r="B52" i="85"/>
  <c r="B20" i="85"/>
  <c r="B77" i="85"/>
  <c r="C35" i="85"/>
  <c r="B108" i="85"/>
  <c r="C125" i="85"/>
  <c r="C160" i="85"/>
  <c r="C87" i="85"/>
  <c r="C159" i="85"/>
  <c r="C68" i="85"/>
  <c r="B160" i="85"/>
  <c r="B165" i="85"/>
  <c r="B124" i="85"/>
  <c r="C130" i="85"/>
  <c r="B136" i="85"/>
  <c r="C12" i="85"/>
  <c r="B83" i="85"/>
  <c r="B149" i="85"/>
  <c r="C156" i="85"/>
  <c r="C15" i="85"/>
  <c r="B73" i="85"/>
  <c r="C76" i="85"/>
  <c r="C8" i="85"/>
  <c r="C19" i="85"/>
  <c r="B70" i="85"/>
  <c r="B152" i="85"/>
  <c r="C120" i="85"/>
  <c r="B63" i="85"/>
  <c r="C26" i="85"/>
  <c r="B110" i="85"/>
  <c r="C18" i="85"/>
  <c r="C55" i="85"/>
  <c r="A48" i="85"/>
  <c r="A64" i="85"/>
  <c r="A79" i="85"/>
  <c r="A91" i="85"/>
  <c r="A108" i="85"/>
  <c r="A121" i="85"/>
  <c r="A139" i="85"/>
  <c r="A150" i="85"/>
  <c r="A158" i="85"/>
  <c r="A167" i="85"/>
  <c r="A178" i="85"/>
  <c r="A187" i="85"/>
  <c r="A195" i="85"/>
  <c r="A6" i="85"/>
  <c r="A13" i="85"/>
  <c r="A20" i="85"/>
  <c r="A28" i="85"/>
  <c r="A34" i="85"/>
  <c r="M184" i="16"/>
  <c r="L25" i="23"/>
  <c r="N423" i="73"/>
  <c r="A37" i="85"/>
  <c r="A22" i="85"/>
  <c r="A8" i="85"/>
  <c r="A188" i="85"/>
  <c r="A171" i="85"/>
  <c r="A151" i="85"/>
  <c r="A126" i="85"/>
  <c r="A96" i="85"/>
  <c r="A67" i="85"/>
  <c r="H63" i="90"/>
  <c r="A33" i="85"/>
  <c r="A18" i="85"/>
  <c r="A4" i="85"/>
  <c r="A184" i="85"/>
  <c r="A166" i="85"/>
  <c r="A146" i="85"/>
  <c r="A120" i="85"/>
  <c r="A88" i="85"/>
  <c r="A59" i="85"/>
  <c r="E64" i="90"/>
  <c r="A38" i="85"/>
  <c r="D64" i="90"/>
  <c r="H64" i="90"/>
  <c r="F601" i="68"/>
  <c r="R428" i="73"/>
  <c r="E4" i="68"/>
  <c r="D599" i="68"/>
  <c r="A32" i="85"/>
  <c r="A26" i="85"/>
  <c r="A21" i="85"/>
  <c r="A16" i="85"/>
  <c r="A10" i="85"/>
  <c r="A5" i="85"/>
  <c r="A198" i="85"/>
  <c r="A190" i="85"/>
  <c r="A183" i="85"/>
  <c r="A176" i="85"/>
  <c r="A168" i="85"/>
  <c r="A162" i="85"/>
  <c r="A155" i="85"/>
  <c r="A147" i="85"/>
  <c r="A140" i="85"/>
  <c r="A131" i="85"/>
  <c r="A116" i="85"/>
  <c r="A105" i="85"/>
  <c r="A95" i="85"/>
  <c r="A83" i="85"/>
  <c r="A72" i="85"/>
  <c r="A63" i="85"/>
  <c r="A51" i="85"/>
  <c r="E756" i="68"/>
  <c r="F597" i="68"/>
  <c r="I681" i="68"/>
  <c r="C717" i="68"/>
  <c r="I679" i="68"/>
  <c r="G754" i="68"/>
  <c r="AC123" i="73"/>
  <c r="K677" i="68"/>
  <c r="L759" i="68"/>
  <c r="Y423" i="73"/>
  <c r="V423" i="73"/>
  <c r="S451" i="68"/>
  <c r="V422" i="73"/>
  <c r="AC122" i="73"/>
  <c r="R430" i="73"/>
  <c r="E6" i="68"/>
  <c r="S430" i="73"/>
  <c r="F6" i="68"/>
  <c r="S428" i="73"/>
  <c r="F4" i="68"/>
  <c r="AA21" i="90"/>
  <c r="E598" i="68"/>
  <c r="H680" i="68"/>
  <c r="E758" i="68"/>
  <c r="Q3" i="90"/>
  <c r="T4" i="90"/>
  <c r="R12" i="90"/>
  <c r="R21" i="90"/>
  <c r="G64" i="90"/>
  <c r="J597" i="68"/>
  <c r="C599" i="68"/>
  <c r="L599" i="68"/>
  <c r="E681" i="68"/>
  <c r="Y8" i="90"/>
  <c r="V13" i="90"/>
  <c r="P6" i="90"/>
  <c r="Q17" i="90"/>
  <c r="S25" i="90"/>
  <c r="Y15" i="90"/>
  <c r="Q9" i="90"/>
  <c r="Q19" i="90"/>
  <c r="T27" i="90"/>
  <c r="F755" i="68"/>
  <c r="D759" i="68"/>
  <c r="AD10" i="90"/>
  <c r="P15" i="90"/>
  <c r="S23" i="90"/>
  <c r="H753" i="68"/>
  <c r="E757" i="68"/>
  <c r="J63" i="90"/>
  <c r="F63" i="90"/>
  <c r="E63" i="90"/>
  <c r="J678" i="68"/>
  <c r="D1" i="23"/>
  <c r="AD416" i="73"/>
  <c r="AD411" i="73"/>
  <c r="AD407" i="73"/>
  <c r="AD403" i="73"/>
  <c r="AD397" i="73"/>
  <c r="AD393" i="73"/>
  <c r="F186" i="85"/>
  <c r="AD389" i="73"/>
  <c r="AD385" i="73"/>
  <c r="AD382" i="73"/>
  <c r="AD376" i="73"/>
  <c r="AD372" i="73"/>
  <c r="AD368" i="73"/>
  <c r="AD364" i="73"/>
  <c r="AD360" i="73"/>
  <c r="AD356" i="73"/>
  <c r="AD351" i="73"/>
  <c r="AD347" i="73"/>
  <c r="AD343" i="73"/>
  <c r="AD339" i="73"/>
  <c r="AD335" i="73"/>
  <c r="AE335" i="73"/>
  <c r="F161" i="85"/>
  <c r="AD331" i="73"/>
  <c r="AD326" i="73"/>
  <c r="AD323" i="73"/>
  <c r="AD317" i="73"/>
  <c r="AD313" i="73"/>
  <c r="AD307" i="73"/>
  <c r="AE307" i="73"/>
  <c r="F143" i="85"/>
  <c r="AD301" i="73"/>
  <c r="AD295" i="73"/>
  <c r="AD291" i="73"/>
  <c r="AD287" i="73"/>
  <c r="AE287" i="73"/>
  <c r="F131" i="85"/>
  <c r="AD281" i="73"/>
  <c r="AD277" i="73"/>
  <c r="AD273" i="73"/>
  <c r="AD267" i="73"/>
  <c r="AE267" i="73"/>
  <c r="F125" i="85"/>
  <c r="AD263" i="73"/>
  <c r="AE263" i="73"/>
  <c r="F123" i="85"/>
  <c r="AD259" i="73"/>
  <c r="AD255" i="73"/>
  <c r="F115" i="85"/>
  <c r="AD239" i="73"/>
  <c r="AE239" i="73"/>
  <c r="F111" i="85"/>
  <c r="AD235" i="73"/>
  <c r="AD231" i="73"/>
  <c r="AD227" i="73"/>
  <c r="AD224" i="73"/>
  <c r="AD220" i="73"/>
  <c r="AD216" i="73"/>
  <c r="AD212" i="73"/>
  <c r="AD208" i="73"/>
  <c r="AE208" i="73"/>
  <c r="F86" i="85"/>
  <c r="AD204" i="73"/>
  <c r="AE204" i="73"/>
  <c r="F83" i="85"/>
  <c r="AD200" i="73"/>
  <c r="AE200" i="73"/>
  <c r="F80" i="85"/>
  <c r="AD196" i="73"/>
  <c r="AD192" i="73"/>
  <c r="AD188" i="73"/>
  <c r="AD184" i="73"/>
  <c r="AD180" i="73"/>
  <c r="AD176" i="73"/>
  <c r="AD172" i="73"/>
  <c r="AD168" i="73"/>
  <c r="AD164" i="73"/>
  <c r="AD160" i="73"/>
  <c r="AD156" i="73"/>
  <c r="AD152" i="73"/>
  <c r="AD148" i="73"/>
  <c r="AD145" i="73"/>
  <c r="AD141" i="73"/>
  <c r="AD137" i="73"/>
  <c r="AD133" i="73"/>
  <c r="AD129" i="73"/>
  <c r="AD125" i="73"/>
  <c r="AD121" i="73"/>
  <c r="AD117" i="73"/>
  <c r="AD113" i="73"/>
  <c r="AD109" i="73"/>
  <c r="AD105" i="73"/>
  <c r="AD101" i="73"/>
  <c r="AE101" i="73"/>
  <c r="F50" i="85"/>
  <c r="AD97" i="73"/>
  <c r="AD93" i="73"/>
  <c r="AD84" i="73"/>
  <c r="AD79" i="73"/>
  <c r="AD75" i="73"/>
  <c r="AE75" i="73"/>
  <c r="F36" i="85"/>
  <c r="AD69" i="73"/>
  <c r="AD62" i="73"/>
  <c r="AE62" i="73"/>
  <c r="F29" i="85"/>
  <c r="AD56" i="73"/>
  <c r="AD51" i="73"/>
  <c r="AD44" i="73"/>
  <c r="AD35" i="73"/>
  <c r="AD27" i="73"/>
  <c r="AD415" i="73"/>
  <c r="AD410" i="73"/>
  <c r="AD406" i="73"/>
  <c r="AD402" i="73"/>
  <c r="AD396" i="73"/>
  <c r="AD392" i="73"/>
  <c r="AD388" i="73"/>
  <c r="AD379" i="73"/>
  <c r="AD375" i="73"/>
  <c r="AD371" i="73"/>
  <c r="AD367" i="73"/>
  <c r="AD363" i="73"/>
  <c r="AD359" i="73"/>
  <c r="AD354" i="73"/>
  <c r="AE354" i="73"/>
  <c r="F170" i="85"/>
  <c r="AD350" i="73"/>
  <c r="AD346" i="73"/>
  <c r="AD342" i="73"/>
  <c r="AD338" i="73"/>
  <c r="AD334" i="73"/>
  <c r="AD330" i="73"/>
  <c r="AE330" i="73"/>
  <c r="F158" i="85"/>
  <c r="AD325" i="73"/>
  <c r="AD321" i="73"/>
  <c r="AE321" i="73"/>
  <c r="F152" i="85"/>
  <c r="AD316" i="73"/>
  <c r="AD311" i="73"/>
  <c r="AE311" i="73"/>
  <c r="F146" i="85"/>
  <c r="AD304" i="73"/>
  <c r="AD300" i="73"/>
  <c r="AD294" i="73"/>
  <c r="AE294" i="73"/>
  <c r="F137" i="85"/>
  <c r="AD290" i="73"/>
  <c r="AD286" i="73"/>
  <c r="AD280" i="73"/>
  <c r="AD276" i="73"/>
  <c r="AD272" i="73"/>
  <c r="AE272" i="73"/>
  <c r="F127" i="85"/>
  <c r="AD266" i="73"/>
  <c r="AD262" i="73"/>
  <c r="AE262" i="73"/>
  <c r="F122" i="85"/>
  <c r="AD258" i="73"/>
  <c r="AD254" i="73"/>
  <c r="AD242" i="73"/>
  <c r="AD238" i="73"/>
  <c r="E110" i="85"/>
  <c r="AD234" i="73"/>
  <c r="AD230" i="73"/>
  <c r="AD226" i="73"/>
  <c r="AD223" i="73"/>
  <c r="AD219" i="73"/>
  <c r="AD215" i="73"/>
  <c r="F90" i="85"/>
  <c r="AD211" i="73"/>
  <c r="AD207" i="73"/>
  <c r="AD203" i="73"/>
  <c r="AD199" i="73"/>
  <c r="AD195" i="73"/>
  <c r="AD191" i="73"/>
  <c r="AD187" i="73"/>
  <c r="AD183" i="73"/>
  <c r="AD179" i="73"/>
  <c r="AD175" i="73"/>
  <c r="AD171" i="73"/>
  <c r="AD167" i="73"/>
  <c r="AD163" i="73"/>
  <c r="AD159" i="73"/>
  <c r="AD155" i="73"/>
  <c r="AD151" i="73"/>
  <c r="AD147" i="73"/>
  <c r="AD144" i="73"/>
  <c r="AD140" i="73"/>
  <c r="AD136" i="73"/>
  <c r="AD132" i="73"/>
  <c r="AD128" i="73"/>
  <c r="AE128" i="73"/>
  <c r="F55" i="85"/>
  <c r="AD124" i="73"/>
  <c r="AD120" i="73"/>
  <c r="AE120" i="73"/>
  <c r="F54" i="85"/>
  <c r="AD116" i="73"/>
  <c r="AD112" i="73"/>
  <c r="AD108" i="73"/>
  <c r="AD104" i="73"/>
  <c r="AD100" i="73"/>
  <c r="AD96" i="73"/>
  <c r="AD89" i="73"/>
  <c r="AD82" i="73"/>
  <c r="AD78" i="73"/>
  <c r="AD74" i="73"/>
  <c r="AD68" i="73"/>
  <c r="AD59" i="73"/>
  <c r="AD55" i="73"/>
  <c r="AE55" i="73"/>
  <c r="AD48" i="73"/>
  <c r="AD41" i="73"/>
  <c r="AE41" i="73"/>
  <c r="F21" i="85"/>
  <c r="AD32" i="73"/>
  <c r="AE32" i="73"/>
  <c r="F17" i="85"/>
  <c r="AD26" i="73"/>
  <c r="AD14" i="73"/>
  <c r="AE14" i="73"/>
  <c r="F9" i="85"/>
  <c r="AD10" i="73"/>
  <c r="AD6" i="73"/>
  <c r="AD2" i="73"/>
  <c r="AD86" i="73"/>
  <c r="C123" i="85"/>
  <c r="AD418" i="73"/>
  <c r="AE418" i="73"/>
  <c r="F201" i="85"/>
  <c r="AD414" i="73"/>
  <c r="AD409" i="73"/>
  <c r="AD405" i="73"/>
  <c r="AD401" i="73"/>
  <c r="AD395" i="73"/>
  <c r="AD391" i="73"/>
  <c r="AD387" i="73"/>
  <c r="AD384" i="73"/>
  <c r="AD378" i="73"/>
  <c r="G597" i="68"/>
  <c r="C63" i="90"/>
  <c r="AD417" i="73"/>
  <c r="AD412" i="73"/>
  <c r="AD408" i="73"/>
  <c r="AD404" i="73"/>
  <c r="AD400" i="73"/>
  <c r="AD394" i="73"/>
  <c r="AD390" i="73"/>
  <c r="F185" i="85"/>
  <c r="AD386" i="73"/>
  <c r="AD383" i="73"/>
  <c r="AD381" i="73"/>
  <c r="AD377" i="73"/>
  <c r="AD373" i="73"/>
  <c r="AD369" i="73"/>
  <c r="AD365" i="73"/>
  <c r="AD361" i="73"/>
  <c r="AD357" i="73"/>
  <c r="AD352" i="73"/>
  <c r="AD348" i="73"/>
  <c r="AD344" i="73"/>
  <c r="F168" i="85"/>
  <c r="AD340" i="73"/>
  <c r="AD336" i="73"/>
  <c r="AE336" i="73"/>
  <c r="F162" i="85"/>
  <c r="AD332" i="73"/>
  <c r="AD328" i="73"/>
  <c r="AD324" i="73"/>
  <c r="F154" i="85"/>
  <c r="AD319" i="73"/>
  <c r="AD314" i="73"/>
  <c r="AE314" i="73"/>
  <c r="F147" i="85"/>
  <c r="AD308" i="73"/>
  <c r="AD302" i="73"/>
  <c r="AD296" i="73"/>
  <c r="AD292" i="73"/>
  <c r="F135" i="85"/>
  <c r="AD374" i="73"/>
  <c r="AD370" i="73"/>
  <c r="AD366" i="73"/>
  <c r="AD362" i="73"/>
  <c r="AD358" i="73"/>
  <c r="AD353" i="73"/>
  <c r="AD349" i="73"/>
  <c r="AD345" i="73"/>
  <c r="AD341" i="73"/>
  <c r="AD337" i="73"/>
  <c r="AE337" i="73"/>
  <c r="F163" i="85"/>
  <c r="AD333" i="73"/>
  <c r="AD329" i="73"/>
  <c r="AE329" i="73"/>
  <c r="F157" i="85"/>
  <c r="AD320" i="73"/>
  <c r="AD315" i="73"/>
  <c r="AD309" i="73"/>
  <c r="AD303" i="73"/>
  <c r="AD298" i="73"/>
  <c r="AD293" i="73"/>
  <c r="AE293" i="73"/>
  <c r="F136" i="85"/>
  <c r="AD289" i="73"/>
  <c r="AD285" i="73"/>
  <c r="AE285" i="73"/>
  <c r="AD279" i="73"/>
  <c r="F128" i="85"/>
  <c r="AD275" i="73"/>
  <c r="AD270" i="73"/>
  <c r="AD265" i="73"/>
  <c r="AD261" i="73"/>
  <c r="AD257" i="73"/>
  <c r="AE257" i="73"/>
  <c r="F120" i="85"/>
  <c r="AD253" i="73"/>
  <c r="AD241" i="73"/>
  <c r="AD237" i="73"/>
  <c r="AD233" i="73"/>
  <c r="AD229" i="73"/>
  <c r="AD222" i="73"/>
  <c r="AD218" i="73"/>
  <c r="AD214" i="73"/>
  <c r="AD210" i="73"/>
  <c r="AD206" i="73"/>
  <c r="AD202" i="73"/>
  <c r="AD198" i="73"/>
  <c r="AD194" i="73"/>
  <c r="AD190" i="73"/>
  <c r="AD186" i="73"/>
  <c r="AD182" i="73"/>
  <c r="AD178" i="73"/>
  <c r="AD174" i="73"/>
  <c r="AD170" i="73"/>
  <c r="AD166" i="73"/>
  <c r="AD162" i="73"/>
  <c r="AD158" i="73"/>
  <c r="AD154" i="73"/>
  <c r="AD150" i="73"/>
  <c r="AD143" i="73"/>
  <c r="AD139" i="73"/>
  <c r="AD135" i="73"/>
  <c r="AD131" i="73"/>
  <c r="AD127" i="73"/>
  <c r="AD123" i="73"/>
  <c r="AD119" i="73"/>
  <c r="AD115" i="73"/>
  <c r="AD111" i="73"/>
  <c r="AD107" i="73"/>
  <c r="AD103" i="73"/>
  <c r="AD99" i="73"/>
  <c r="AD95" i="73"/>
  <c r="AD87" i="73"/>
  <c r="AD81" i="73"/>
  <c r="AD77" i="73"/>
  <c r="AD73" i="73"/>
  <c r="AD65" i="73"/>
  <c r="AD58" i="73"/>
  <c r="AD54" i="73"/>
  <c r="AD47" i="73"/>
  <c r="AD40" i="73"/>
  <c r="AD29" i="73"/>
  <c r="AD25" i="73"/>
  <c r="AD13" i="73"/>
  <c r="AD9" i="73"/>
  <c r="AD5" i="73"/>
  <c r="AD92" i="73"/>
  <c r="AE92" i="73"/>
  <c r="F47" i="85"/>
  <c r="AD288" i="73"/>
  <c r="AD282" i="73"/>
  <c r="AE282" i="73"/>
  <c r="F130" i="85"/>
  <c r="AD278" i="73"/>
  <c r="AD274" i="73"/>
  <c r="AD269" i="73"/>
  <c r="AD264" i="73"/>
  <c r="AD260" i="73"/>
  <c r="AD256" i="73"/>
  <c r="AD252" i="73"/>
  <c r="AD240" i="73"/>
  <c r="AD236" i="73"/>
  <c r="AE236" i="73"/>
  <c r="F108" i="85"/>
  <c r="AD232" i="73"/>
  <c r="AD228" i="73"/>
  <c r="AD225" i="73"/>
  <c r="AE225" i="73"/>
  <c r="F98" i="85"/>
  <c r="AD221" i="73"/>
  <c r="AD217" i="73"/>
  <c r="AD213" i="73"/>
  <c r="AD209" i="73"/>
  <c r="AD205" i="73"/>
  <c r="AD201" i="73"/>
  <c r="AD197" i="73"/>
  <c r="AD193" i="73"/>
  <c r="AD189" i="73"/>
  <c r="AD185" i="73"/>
  <c r="AD181" i="73"/>
  <c r="AE181" i="73"/>
  <c r="F73" i="85"/>
  <c r="AD177" i="73"/>
  <c r="F70" i="85"/>
  <c r="AD173" i="73"/>
  <c r="AD169" i="73"/>
  <c r="AE169" i="73"/>
  <c r="F65" i="85"/>
  <c r="AD165" i="73"/>
  <c r="AE165" i="73"/>
  <c r="F63" i="85"/>
  <c r="AD161" i="73"/>
  <c r="AD157" i="73"/>
  <c r="AD153" i="73"/>
  <c r="AD149" i="73"/>
  <c r="AD146" i="73"/>
  <c r="AD142" i="73"/>
  <c r="AD138" i="73"/>
  <c r="AD134" i="73"/>
  <c r="AE134" i="73"/>
  <c r="F56" i="85"/>
  <c r="AD130" i="73"/>
  <c r="AD126" i="73"/>
  <c r="AD122" i="73"/>
  <c r="AD118" i="73"/>
  <c r="AD114" i="73"/>
  <c r="AD110" i="73"/>
  <c r="AD106" i="73"/>
  <c r="AD102" i="73"/>
  <c r="AD98" i="73"/>
  <c r="AE98" i="73"/>
  <c r="F49" i="85"/>
  <c r="AD94" i="73"/>
  <c r="AE94" i="73"/>
  <c r="F48" i="85"/>
  <c r="AD85" i="73"/>
  <c r="AD80" i="73"/>
  <c r="AD76" i="73"/>
  <c r="F37" i="85"/>
  <c r="AD72" i="73"/>
  <c r="AE72" i="73"/>
  <c r="AD64" i="73"/>
  <c r="AE64" i="73"/>
  <c r="F30" i="85"/>
  <c r="AD57" i="73"/>
  <c r="AD53" i="73"/>
  <c r="AD45" i="73"/>
  <c r="AD37" i="73"/>
  <c r="AE37" i="73"/>
  <c r="F19" i="85"/>
  <c r="AD28" i="73"/>
  <c r="AD24" i="73"/>
  <c r="AD12" i="73"/>
  <c r="AE12" i="73"/>
  <c r="F7" i="85"/>
  <c r="AD8" i="73"/>
  <c r="AD4" i="73"/>
  <c r="AD91" i="73"/>
  <c r="AD11" i="73"/>
  <c r="AD7" i="73"/>
  <c r="AD3" i="73"/>
  <c r="AE3" i="73"/>
  <c r="F3" i="85"/>
  <c r="AD88" i="73"/>
  <c r="AE88" i="73"/>
  <c r="F45" i="85"/>
  <c r="K450" i="68"/>
  <c r="D63" i="90"/>
  <c r="I1" i="87"/>
  <c r="C303" i="87"/>
  <c r="J1" i="87"/>
  <c r="B123" i="85"/>
  <c r="J601" i="68"/>
  <c r="H599" i="68"/>
  <c r="C678" i="68"/>
  <c r="E679" i="68"/>
  <c r="G677" i="68"/>
  <c r="C757" i="68"/>
  <c r="I758" i="68"/>
  <c r="J756" i="68"/>
  <c r="K754" i="68"/>
  <c r="D753" i="68"/>
  <c r="T26" i="90"/>
  <c r="R22" i="90"/>
  <c r="Q18" i="90"/>
  <c r="P14" i="90"/>
  <c r="S7" i="90"/>
  <c r="AA20" i="90"/>
  <c r="D597" i="68"/>
  <c r="H597" i="68"/>
  <c r="L597" i="68"/>
  <c r="G598" i="68"/>
  <c r="K598" i="68"/>
  <c r="F599" i="68"/>
  <c r="J599" i="68"/>
  <c r="E600" i="68"/>
  <c r="D601" i="68"/>
  <c r="H601" i="68"/>
  <c r="L601" i="68"/>
  <c r="C601" i="68"/>
  <c r="E597" i="68"/>
  <c r="I597" i="68"/>
  <c r="D598" i="68"/>
  <c r="H598" i="68"/>
  <c r="L598" i="68"/>
  <c r="G599" i="68"/>
  <c r="K599" i="68"/>
  <c r="I600" i="68"/>
  <c r="E601" i="68"/>
  <c r="I601" i="68"/>
  <c r="C598" i="68"/>
  <c r="C597" i="68"/>
  <c r="F753" i="68"/>
  <c r="J753" i="68"/>
  <c r="E754" i="68"/>
  <c r="I754" i="68"/>
  <c r="D755" i="68"/>
  <c r="H755" i="68"/>
  <c r="L755" i="68"/>
  <c r="G756" i="68"/>
  <c r="L756" i="68"/>
  <c r="G757" i="68"/>
  <c r="L757" i="68"/>
  <c r="G758" i="68"/>
  <c r="K758" i="68"/>
  <c r="F759" i="68"/>
  <c r="J759" i="68"/>
  <c r="C755" i="68"/>
  <c r="C753" i="68"/>
  <c r="G753" i="68"/>
  <c r="K753" i="68"/>
  <c r="F754" i="68"/>
  <c r="J754" i="68"/>
  <c r="E755" i="68"/>
  <c r="I755" i="68"/>
  <c r="D756" i="68"/>
  <c r="I756" i="68"/>
  <c r="D757" i="68"/>
  <c r="H757" i="68"/>
  <c r="D758" i="68"/>
  <c r="H758" i="68"/>
  <c r="L758" i="68"/>
  <c r="G759" i="68"/>
  <c r="K759" i="68"/>
  <c r="C756" i="68"/>
  <c r="E753" i="68"/>
  <c r="I753" i="68"/>
  <c r="D754" i="68"/>
  <c r="H754" i="68"/>
  <c r="L754" i="68"/>
  <c r="G755" i="68"/>
  <c r="K755" i="68"/>
  <c r="F756" i="68"/>
  <c r="K756" i="68"/>
  <c r="F757" i="68"/>
  <c r="K757" i="68"/>
  <c r="F758" i="68"/>
  <c r="J758" i="68"/>
  <c r="E759" i="68"/>
  <c r="I759" i="68"/>
  <c r="C754" i="68"/>
  <c r="C759" i="68"/>
  <c r="A118" i="16"/>
  <c r="G717" i="68"/>
  <c r="K717" i="68"/>
  <c r="D717" i="68"/>
  <c r="H717" i="68"/>
  <c r="L717" i="68"/>
  <c r="F717" i="68"/>
  <c r="J717" i="68"/>
  <c r="Y6" i="90"/>
  <c r="A36" i="85"/>
  <c r="A196" i="85"/>
  <c r="A191" i="85"/>
  <c r="A186" i="85"/>
  <c r="A180" i="85"/>
  <c r="A175" i="85"/>
  <c r="A170" i="85"/>
  <c r="A164" i="85"/>
  <c r="A159" i="85"/>
  <c r="A154" i="85"/>
  <c r="A148" i="85"/>
  <c r="A143" i="85"/>
  <c r="A136" i="85"/>
  <c r="A127" i="85"/>
  <c r="A117" i="85"/>
  <c r="A109" i="85"/>
  <c r="A100" i="85"/>
  <c r="A92" i="85"/>
  <c r="A84" i="85"/>
  <c r="A76" i="85"/>
  <c r="A68" i="85"/>
  <c r="A60" i="85"/>
  <c r="A52" i="85"/>
  <c r="A42" i="85"/>
  <c r="A122" i="85"/>
  <c r="C129" i="85"/>
  <c r="A47" i="85"/>
  <c r="C45" i="85"/>
  <c r="A44" i="85"/>
  <c r="A54" i="85"/>
  <c r="A62" i="85"/>
  <c r="A78" i="85"/>
  <c r="A90" i="85"/>
  <c r="A98" i="85"/>
  <c r="A107" i="85"/>
  <c r="A119" i="85"/>
  <c r="A130" i="85"/>
  <c r="A138" i="85"/>
  <c r="B122" i="85"/>
  <c r="A103" i="85"/>
  <c r="B47" i="85"/>
  <c r="A39" i="85"/>
  <c r="A43" i="85"/>
  <c r="A49" i="85"/>
  <c r="A53" i="85"/>
  <c r="A57" i="85"/>
  <c r="A61" i="85"/>
  <c r="A65" i="85"/>
  <c r="A69" i="85"/>
  <c r="A73" i="85"/>
  <c r="A77" i="85"/>
  <c r="A81" i="85"/>
  <c r="A85" i="85"/>
  <c r="A89" i="85"/>
  <c r="A93" i="85"/>
  <c r="A97" i="85"/>
  <c r="A101" i="85"/>
  <c r="A106" i="85"/>
  <c r="A110" i="85"/>
  <c r="A114" i="85"/>
  <c r="A118" i="85"/>
  <c r="A124" i="85"/>
  <c r="A128" i="85"/>
  <c r="A133" i="85"/>
  <c r="A137" i="85"/>
  <c r="A141" i="85"/>
  <c r="A145" i="85"/>
  <c r="A149" i="85"/>
  <c r="A153" i="85"/>
  <c r="A157" i="85"/>
  <c r="A161" i="85"/>
  <c r="A165" i="85"/>
  <c r="A169" i="85"/>
  <c r="A173" i="85"/>
  <c r="A177" i="85"/>
  <c r="A181" i="85"/>
  <c r="A185" i="85"/>
  <c r="A189" i="85"/>
  <c r="A193" i="85"/>
  <c r="A197" i="85"/>
  <c r="A3" i="85"/>
  <c r="A7" i="85"/>
  <c r="A11" i="85"/>
  <c r="A15" i="85"/>
  <c r="A19" i="85"/>
  <c r="A23" i="85"/>
  <c r="A27" i="85"/>
  <c r="A31" i="85"/>
  <c r="A35" i="85"/>
  <c r="B6" i="85"/>
  <c r="C3" i="85"/>
  <c r="E115" i="85"/>
  <c r="B76" i="85"/>
  <c r="C165" i="85"/>
  <c r="C66" i="85"/>
  <c r="B65" i="85"/>
  <c r="B167" i="85"/>
  <c r="C100" i="85"/>
  <c r="C98" i="85"/>
  <c r="B140" i="85"/>
  <c r="C147" i="85"/>
  <c r="C93" i="85"/>
  <c r="C61" i="85"/>
  <c r="C57" i="85"/>
  <c r="C139" i="85"/>
  <c r="B32" i="85"/>
  <c r="C52" i="85"/>
  <c r="B116" i="85"/>
  <c r="B148" i="85"/>
  <c r="C91" i="85"/>
  <c r="B44" i="85"/>
  <c r="C105" i="85"/>
  <c r="B54" i="85"/>
  <c r="B21" i="85"/>
  <c r="C86" i="85"/>
  <c r="C85" i="85"/>
  <c r="B67" i="85"/>
  <c r="B42" i="85"/>
  <c r="C127" i="85"/>
  <c r="C46" i="85"/>
  <c r="B87" i="85"/>
  <c r="C30" i="85"/>
  <c r="C75" i="85"/>
  <c r="B90" i="85"/>
  <c r="B26" i="85"/>
  <c r="C110" i="85"/>
  <c r="B125" i="85"/>
  <c r="C6" i="85"/>
  <c r="B134" i="85"/>
  <c r="C34" i="85"/>
  <c r="C133" i="85"/>
  <c r="B137" i="85"/>
  <c r="C5" i="85"/>
  <c r="B101" i="85"/>
  <c r="B120" i="85"/>
  <c r="C146" i="85"/>
  <c r="C11" i="85"/>
  <c r="C10" i="85"/>
  <c r="C9" i="85"/>
  <c r="B89" i="85"/>
  <c r="B139" i="85"/>
  <c r="B24" i="85"/>
  <c r="C58" i="85"/>
  <c r="C92" i="85"/>
  <c r="C95" i="85"/>
  <c r="C150" i="85"/>
  <c r="B104" i="85"/>
  <c r="C69" i="85"/>
  <c r="C65" i="85"/>
  <c r="B7" i="85"/>
  <c r="C154" i="85"/>
  <c r="C83" i="85"/>
  <c r="C16" i="85"/>
  <c r="B86" i="85"/>
  <c r="C43" i="85"/>
  <c r="C62" i="85"/>
  <c r="B33" i="85"/>
  <c r="B18" i="85"/>
  <c r="B64" i="85"/>
  <c r="B88" i="85"/>
  <c r="B25" i="85"/>
  <c r="B66" i="85"/>
  <c r="C56" i="85"/>
  <c r="B118" i="85"/>
  <c r="C171" i="85"/>
  <c r="C182" i="85"/>
  <c r="C198" i="85"/>
  <c r="C180" i="85"/>
  <c r="B190" i="85"/>
  <c r="C196" i="85"/>
  <c r="C200" i="85"/>
  <c r="B175" i="85"/>
  <c r="B181" i="85"/>
  <c r="B191" i="85"/>
  <c r="B197" i="85"/>
  <c r="C178" i="85"/>
  <c r="C194" i="85"/>
  <c r="A40" i="85"/>
  <c r="A50" i="85"/>
  <c r="A58" i="85"/>
  <c r="A66" i="85"/>
  <c r="A70" i="85"/>
  <c r="A74" i="85"/>
  <c r="A82" i="85"/>
  <c r="A86" i="85"/>
  <c r="A94" i="85"/>
  <c r="A102" i="85"/>
  <c r="A111" i="85"/>
  <c r="A115" i="85"/>
  <c r="A125" i="85"/>
  <c r="A134" i="85"/>
  <c r="J600" i="68"/>
  <c r="I598" i="68"/>
  <c r="D680" i="68"/>
  <c r="F678" i="68"/>
  <c r="H759" i="68"/>
  <c r="J757" i="68"/>
  <c r="J755" i="68"/>
  <c r="L753" i="68"/>
  <c r="T28" i="90"/>
  <c r="S24" i="90"/>
  <c r="R20" i="90"/>
  <c r="P16" i="90"/>
  <c r="T10" i="90"/>
  <c r="AD20" i="90"/>
  <c r="AC22" i="90"/>
  <c r="X14" i="90"/>
  <c r="Y5" i="90"/>
  <c r="B45" i="85"/>
  <c r="C600" i="68"/>
  <c r="K601" i="68"/>
  <c r="G601" i="68"/>
  <c r="K600" i="68"/>
  <c r="D600" i="68"/>
  <c r="I599" i="68"/>
  <c r="E599" i="68"/>
  <c r="J598" i="68"/>
  <c r="F598" i="68"/>
  <c r="K597" i="68"/>
  <c r="C679" i="68"/>
  <c r="I680" i="68"/>
  <c r="E680" i="68"/>
  <c r="J679" i="68"/>
  <c r="F679" i="68"/>
  <c r="K678" i="68"/>
  <c r="G678" i="68"/>
  <c r="L677" i="68"/>
  <c r="H677" i="68"/>
  <c r="D677" i="68"/>
  <c r="J681" i="68"/>
  <c r="F681" i="68"/>
  <c r="R3" i="90"/>
  <c r="Q29" i="90"/>
  <c r="P28" i="90"/>
  <c r="P27" i="90"/>
  <c r="P26" i="90"/>
  <c r="T24" i="90"/>
  <c r="T23" i="90"/>
  <c r="T22" i="90"/>
  <c r="S21" i="90"/>
  <c r="S20" i="90"/>
  <c r="S19" i="90"/>
  <c r="R18" i="90"/>
  <c r="R17" i="90"/>
  <c r="R16" i="90"/>
  <c r="Q15" i="90"/>
  <c r="Q14" i="90"/>
  <c r="T12" i="90"/>
  <c r="Q11" i="90"/>
  <c r="S9" i="90"/>
  <c r="P8" i="90"/>
  <c r="R6" i="90"/>
  <c r="Q5" i="90"/>
  <c r="AD22" i="90"/>
  <c r="AD12" i="90"/>
  <c r="X26" i="90"/>
  <c r="V25" i="90"/>
  <c r="AC14" i="90"/>
  <c r="AA13" i="90"/>
  <c r="AA12" i="90"/>
  <c r="Y7" i="90"/>
  <c r="Y4" i="90"/>
  <c r="A3" i="16"/>
  <c r="C122" i="85"/>
  <c r="C677" i="68"/>
  <c r="L680" i="68"/>
  <c r="G680" i="68"/>
  <c r="L679" i="68"/>
  <c r="H679" i="68"/>
  <c r="D679" i="68"/>
  <c r="I678" i="68"/>
  <c r="E678" i="68"/>
  <c r="J677" i="68"/>
  <c r="F677" i="68"/>
  <c r="L681" i="68"/>
  <c r="H681" i="68"/>
  <c r="D681" i="68"/>
  <c r="P3" i="90"/>
  <c r="S29" i="90"/>
  <c r="S28" i="90"/>
  <c r="S27" i="90"/>
  <c r="R26" i="90"/>
  <c r="R25" i="90"/>
  <c r="R24" i="90"/>
  <c r="Q23" i="90"/>
  <c r="Q22" i="90"/>
  <c r="Q21" i="90"/>
  <c r="P20" i="90"/>
  <c r="P19" i="90"/>
  <c r="P18" i="90"/>
  <c r="T16" i="90"/>
  <c r="T15" i="90"/>
  <c r="T14" i="90"/>
  <c r="S13" i="90"/>
  <c r="P12" i="90"/>
  <c r="R10" i="90"/>
  <c r="T8" i="90"/>
  <c r="Q7" i="90"/>
  <c r="R4" i="90"/>
  <c r="AD26" i="90"/>
  <c r="AD18" i="90"/>
  <c r="AD6" i="90"/>
  <c r="AC3" i="90"/>
  <c r="AA29" i="90"/>
  <c r="AA28" i="90"/>
  <c r="Y23" i="90"/>
  <c r="X22" i="90"/>
  <c r="V21" i="90"/>
  <c r="AC18" i="90"/>
  <c r="AA17" i="90"/>
  <c r="AA16" i="90"/>
  <c r="AC10" i="90"/>
  <c r="Y9" i="90"/>
  <c r="AD16" i="90"/>
  <c r="AD8" i="90"/>
  <c r="U28" i="90"/>
  <c r="U24" i="90"/>
  <c r="U20" i="90"/>
  <c r="U12" i="90"/>
  <c r="O433" i="73"/>
  <c r="C680" i="68"/>
  <c r="J680" i="68"/>
  <c r="F680" i="68"/>
  <c r="K679" i="68"/>
  <c r="G679" i="68"/>
  <c r="L678" i="68"/>
  <c r="H678" i="68"/>
  <c r="D678" i="68"/>
  <c r="I677" i="68"/>
  <c r="E677" i="68"/>
  <c r="K681" i="68"/>
  <c r="G681" i="68"/>
  <c r="C681" i="68"/>
  <c r="S3" i="90"/>
  <c r="R29" i="90"/>
  <c r="R28" i="90"/>
  <c r="Q27" i="90"/>
  <c r="Q26" i="90"/>
  <c r="Q25" i="90"/>
  <c r="P24" i="90"/>
  <c r="P23" i="90"/>
  <c r="P22" i="90"/>
  <c r="T20" i="90"/>
  <c r="T19" i="90"/>
  <c r="T18" i="90"/>
  <c r="S17" i="90"/>
  <c r="S16" i="90"/>
  <c r="S15" i="90"/>
  <c r="R14" i="90"/>
  <c r="Q13" i="90"/>
  <c r="S11" i="90"/>
  <c r="P10" i="90"/>
  <c r="R8" i="90"/>
  <c r="T6" i="90"/>
  <c r="S5" i="90"/>
  <c r="P4" i="90"/>
  <c r="AD24" i="90"/>
  <c r="AD14" i="90"/>
  <c r="AD3" i="90"/>
  <c r="W3" i="90"/>
  <c r="V29" i="90"/>
  <c r="AC26" i="90"/>
  <c r="AA25" i="90"/>
  <c r="AA24" i="90"/>
  <c r="X18" i="90"/>
  <c r="V17" i="90"/>
  <c r="Y11" i="90"/>
  <c r="X10" i="90"/>
  <c r="F116" i="85"/>
  <c r="J274" i="87"/>
  <c r="K274" i="87"/>
  <c r="C228" i="87"/>
  <c r="H1" i="87"/>
  <c r="C276" i="87"/>
  <c r="C278" i="87"/>
  <c r="C83" i="87"/>
  <c r="E274" i="87"/>
  <c r="G274" i="87"/>
  <c r="L318" i="87"/>
  <c r="M224" i="87"/>
  <c r="M301" i="87"/>
  <c r="X26" i="23"/>
  <c r="E316" i="87"/>
  <c r="E318" i="87"/>
  <c r="C316" i="87"/>
  <c r="C318" i="87"/>
  <c r="K316" i="87"/>
  <c r="K318" i="87"/>
  <c r="I318" i="87"/>
  <c r="J317" i="87"/>
  <c r="J318" i="87"/>
  <c r="H318" i="87"/>
  <c r="H274" i="87"/>
  <c r="M145" i="87"/>
  <c r="M167" i="87"/>
  <c r="M291" i="87"/>
  <c r="W25" i="23"/>
  <c r="C302" i="87"/>
  <c r="L274" i="87"/>
  <c r="Y184" i="16"/>
  <c r="D112" i="91"/>
  <c r="E112" i="91"/>
  <c r="F112" i="91"/>
  <c r="I274" i="87"/>
  <c r="C242" i="87"/>
  <c r="C309" i="87"/>
  <c r="C314" i="87"/>
  <c r="Y185" i="16"/>
  <c r="D49" i="91"/>
  <c r="E49" i="91"/>
  <c r="F49" i="91"/>
  <c r="Y428" i="73"/>
  <c r="W428" i="73"/>
  <c r="J4" i="68"/>
  <c r="U423" i="73"/>
  <c r="R451" i="68"/>
  <c r="I757" i="68"/>
  <c r="AC352" i="73"/>
  <c r="AC341" i="73"/>
  <c r="Y422" i="73"/>
  <c r="AD28" i="90"/>
  <c r="Y427" i="73"/>
  <c r="V427" i="73"/>
  <c r="I3" i="68"/>
  <c r="U427" i="73"/>
  <c r="H3" i="68"/>
  <c r="Q427" i="73"/>
  <c r="D3" i="68"/>
  <c r="P427" i="73"/>
  <c r="C3" i="68"/>
  <c r="X427" i="73"/>
  <c r="K3" i="68"/>
  <c r="I148" i="87"/>
  <c r="I167" i="87"/>
  <c r="I291" i="87"/>
  <c r="Y27" i="90"/>
  <c r="W427" i="73"/>
  <c r="J3" i="68"/>
  <c r="T427" i="73"/>
  <c r="G3" i="68"/>
  <c r="T422" i="73"/>
  <c r="H756" i="68"/>
  <c r="AC276" i="73"/>
  <c r="R433" i="73"/>
  <c r="S427" i="73"/>
  <c r="F3" i="68"/>
  <c r="F110" i="85"/>
  <c r="W426" i="73"/>
  <c r="J2" i="68"/>
  <c r="V426" i="73"/>
  <c r="I2" i="68"/>
  <c r="U85" i="16"/>
  <c r="K35" i="87"/>
  <c r="Y426" i="73"/>
  <c r="X422" i="73"/>
  <c r="P426" i="73"/>
  <c r="C2" i="68"/>
  <c r="X426" i="73"/>
  <c r="K2" i="68"/>
  <c r="X423" i="73"/>
  <c r="U451" i="68"/>
  <c r="L600" i="68"/>
  <c r="R426" i="73"/>
  <c r="E2" i="68"/>
  <c r="N53" i="16"/>
  <c r="T426" i="73"/>
  <c r="G2" i="68"/>
  <c r="S426" i="73"/>
  <c r="F2" i="68"/>
  <c r="Y19" i="90"/>
  <c r="H600" i="68"/>
  <c r="T423" i="73"/>
  <c r="Q451" i="68"/>
  <c r="G600" i="68"/>
  <c r="S423" i="73"/>
  <c r="P451" i="68"/>
  <c r="F600" i="68"/>
  <c r="AC124" i="73"/>
  <c r="R423" i="73"/>
  <c r="O451" i="68"/>
  <c r="W422" i="73"/>
  <c r="Y104" i="16"/>
  <c r="W423" i="73"/>
  <c r="T451" i="68"/>
  <c r="U48" i="16"/>
  <c r="K245" i="87"/>
  <c r="K247" i="87"/>
  <c r="K310" i="87"/>
  <c r="W430" i="73"/>
  <c r="J6" i="68"/>
  <c r="K680" i="68"/>
  <c r="J54" i="87"/>
  <c r="U433" i="73"/>
  <c r="V433" i="73"/>
  <c r="Q433" i="73"/>
  <c r="P433" i="73"/>
  <c r="Y433" i="73"/>
  <c r="W433" i="73"/>
  <c r="T433" i="73"/>
  <c r="X433" i="73"/>
  <c r="S433" i="73"/>
  <c r="Y181" i="16"/>
  <c r="Y128" i="16"/>
  <c r="Y118" i="16"/>
  <c r="Y101" i="16"/>
  <c r="Y33" i="16"/>
  <c r="E232" i="87"/>
  <c r="E306" i="87"/>
  <c r="E307" i="87"/>
  <c r="E141" i="87"/>
  <c r="E50" i="87"/>
  <c r="E58" i="87"/>
  <c r="E283" i="87"/>
  <c r="N25" i="16"/>
  <c r="D187" i="87"/>
  <c r="K73" i="87"/>
  <c r="K284" i="87"/>
  <c r="Y177" i="16"/>
  <c r="Y126" i="16"/>
  <c r="R427" i="73"/>
  <c r="E3" i="68"/>
  <c r="Y50" i="16"/>
  <c r="I58" i="87"/>
  <c r="I283" i="87"/>
  <c r="D73" i="87"/>
  <c r="D284" i="87"/>
  <c r="D234" i="87"/>
  <c r="H73" i="87"/>
  <c r="H284" i="87"/>
  <c r="I265" i="87"/>
  <c r="I313" i="87"/>
  <c r="F58" i="87"/>
  <c r="F283" i="87"/>
  <c r="Y75" i="16"/>
  <c r="Y32" i="16"/>
  <c r="F306" i="87"/>
  <c r="F307" i="87"/>
  <c r="X51" i="16"/>
  <c r="L58" i="87"/>
  <c r="L283" i="87"/>
  <c r="L306" i="87"/>
  <c r="L307" i="87"/>
  <c r="E265" i="87"/>
  <c r="E313" i="87"/>
  <c r="X182" i="16"/>
  <c r="X181" i="16"/>
  <c r="Y137" i="16"/>
  <c r="D125" i="91"/>
  <c r="E125" i="91"/>
  <c r="F125" i="91"/>
  <c r="Y119" i="16"/>
  <c r="D109" i="91"/>
  <c r="E109" i="91"/>
  <c r="F109" i="91"/>
  <c r="Y77" i="16"/>
  <c r="D75" i="91"/>
  <c r="E75" i="91"/>
  <c r="F75" i="91"/>
  <c r="Y51" i="16"/>
  <c r="D51" i="91"/>
  <c r="E51" i="91"/>
  <c r="F51" i="91"/>
  <c r="I206" i="87"/>
  <c r="I294" i="87"/>
  <c r="G200" i="87"/>
  <c r="G293" i="87"/>
  <c r="H247" i="87"/>
  <c r="H310" i="87"/>
  <c r="K167" i="87"/>
  <c r="K291" i="87"/>
  <c r="L200" i="87"/>
  <c r="L293" i="87"/>
  <c r="H200" i="87"/>
  <c r="H293" i="87"/>
  <c r="C214" i="87"/>
  <c r="C295" i="87"/>
  <c r="C306" i="87"/>
  <c r="C307" i="87"/>
  <c r="M232" i="87"/>
  <c r="M234" i="87"/>
  <c r="C299" i="87"/>
  <c r="C304" i="87"/>
  <c r="G306" i="87"/>
  <c r="G307" i="87"/>
  <c r="L265" i="87"/>
  <c r="L313" i="87"/>
  <c r="F265" i="87"/>
  <c r="F313" i="87"/>
  <c r="K260" i="87"/>
  <c r="K312" i="87"/>
  <c r="F253" i="87"/>
  <c r="F311" i="87"/>
  <c r="I247" i="87"/>
  <c r="I310" i="87"/>
  <c r="E247" i="87"/>
  <c r="E310" i="87"/>
  <c r="F242" i="87"/>
  <c r="F309" i="87"/>
  <c r="M239" i="87"/>
  <c r="M242" i="87"/>
  <c r="M309" i="87"/>
  <c r="M314" i="87"/>
  <c r="M203" i="87"/>
  <c r="M206" i="87"/>
  <c r="M294" i="87"/>
  <c r="E206" i="87"/>
  <c r="E294" i="87"/>
  <c r="M6" i="87"/>
  <c r="M83" i="87"/>
  <c r="J260" i="87"/>
  <c r="J312" i="87"/>
  <c r="K200" i="87"/>
  <c r="K293" i="87"/>
  <c r="M170" i="87"/>
  <c r="M195" i="87"/>
  <c r="M292" i="87"/>
  <c r="I214" i="87"/>
  <c r="I295" i="87"/>
  <c r="M228" i="87"/>
  <c r="M299" i="87"/>
  <c r="M304" i="87"/>
  <c r="C265" i="87"/>
  <c r="C313" i="87"/>
  <c r="M256" i="87"/>
  <c r="M260" i="87"/>
  <c r="M312" i="87"/>
  <c r="M245" i="87"/>
  <c r="M247" i="87"/>
  <c r="M310" i="87"/>
  <c r="G142" i="87"/>
  <c r="G290" i="87"/>
  <c r="C218" i="87"/>
  <c r="M88" i="87"/>
  <c r="C142" i="87"/>
  <c r="C290" i="87"/>
  <c r="C297" i="87"/>
  <c r="J73" i="87"/>
  <c r="J284" i="87"/>
  <c r="F73" i="87"/>
  <c r="F284" i="87"/>
  <c r="L167" i="87"/>
  <c r="L291" i="87"/>
  <c r="C288" i="87"/>
  <c r="C320" i="87"/>
  <c r="C322" i="87"/>
  <c r="C81" i="87"/>
  <c r="C287" i="87"/>
  <c r="M80" i="87"/>
  <c r="M81" i="87"/>
  <c r="M287" i="87"/>
  <c r="L73" i="87"/>
  <c r="L284" i="87"/>
  <c r="D317" i="87"/>
  <c r="D318" i="87"/>
  <c r="D274" i="87"/>
  <c r="G318" i="87"/>
  <c r="G242" i="87"/>
  <c r="G309" i="87"/>
  <c r="J234" i="87"/>
  <c r="J306" i="87"/>
  <c r="J307" i="87"/>
  <c r="W26" i="23"/>
  <c r="L187" i="16"/>
  <c r="Y63" i="16"/>
  <c r="D63" i="91"/>
  <c r="E63" i="91"/>
  <c r="F63" i="91"/>
  <c r="F1" i="87"/>
  <c r="G260" i="87"/>
  <c r="G312" i="87"/>
  <c r="F260" i="87"/>
  <c r="F312" i="87"/>
  <c r="I253" i="87"/>
  <c r="I311" i="87"/>
  <c r="L253" i="87"/>
  <c r="L311" i="87"/>
  <c r="K253" i="87"/>
  <c r="K311" i="87"/>
  <c r="G253" i="87"/>
  <c r="G311" i="87"/>
  <c r="G247" i="87"/>
  <c r="G310" i="87"/>
  <c r="J247" i="87"/>
  <c r="J310" i="87"/>
  <c r="F247" i="87"/>
  <c r="F310" i="87"/>
  <c r="H242" i="87"/>
  <c r="H309" i="87"/>
  <c r="G214" i="87"/>
  <c r="G295" i="87"/>
  <c r="H206" i="87"/>
  <c r="H294" i="87"/>
  <c r="F206" i="87"/>
  <c r="F294" i="87"/>
  <c r="J200" i="87"/>
  <c r="J293" i="87"/>
  <c r="J195" i="87"/>
  <c r="J292" i="87"/>
  <c r="L195" i="87"/>
  <c r="L292" i="87"/>
  <c r="Y144" i="16"/>
  <c r="D133" i="91"/>
  <c r="E133" i="91"/>
  <c r="F133" i="91"/>
  <c r="Y140" i="16"/>
  <c r="D129" i="91"/>
  <c r="E129" i="91"/>
  <c r="F129" i="91"/>
  <c r="Y46" i="16"/>
  <c r="D47" i="91"/>
  <c r="E47" i="91"/>
  <c r="F47" i="91"/>
  <c r="Y178" i="16"/>
  <c r="Y124" i="16"/>
  <c r="Y105" i="16"/>
  <c r="Y102" i="16"/>
  <c r="Y65" i="16"/>
  <c r="Y179" i="16"/>
  <c r="Y106" i="16"/>
  <c r="Y69" i="16"/>
  <c r="Y49" i="16"/>
  <c r="Y2" i="16"/>
  <c r="Y130" i="16"/>
  <c r="D117" i="91"/>
  <c r="E117" i="91"/>
  <c r="F117" i="91"/>
  <c r="Y122" i="16"/>
  <c r="D113" i="91"/>
  <c r="E113" i="91"/>
  <c r="F113" i="91"/>
  <c r="Y55" i="16"/>
  <c r="D55" i="91"/>
  <c r="E55" i="91"/>
  <c r="F55" i="91"/>
  <c r="Y6" i="16"/>
  <c r="D5" i="91"/>
  <c r="E5" i="91"/>
  <c r="F5" i="91"/>
  <c r="K195" i="87"/>
  <c r="K292" i="87"/>
  <c r="I142" i="87"/>
  <c r="I290" i="87"/>
  <c r="Y133" i="16"/>
  <c r="D121" i="91"/>
  <c r="E121" i="91"/>
  <c r="F121" i="91"/>
  <c r="I242" i="87"/>
  <c r="I309" i="87"/>
  <c r="E242" i="87"/>
  <c r="E309" i="87"/>
  <c r="L242" i="87"/>
  <c r="L309" i="87"/>
  <c r="K234" i="87"/>
  <c r="K306" i="87"/>
  <c r="K307" i="87"/>
  <c r="J214" i="87"/>
  <c r="J295" i="87"/>
  <c r="E214" i="87"/>
  <c r="E295" i="87"/>
  <c r="G206" i="87"/>
  <c r="G294" i="87"/>
  <c r="J206" i="87"/>
  <c r="J294" i="87"/>
  <c r="I200" i="87"/>
  <c r="I293" i="87"/>
  <c r="E200" i="87"/>
  <c r="E293" i="87"/>
  <c r="E167" i="87"/>
  <c r="E291" i="87"/>
  <c r="J167" i="87"/>
  <c r="J291" i="87"/>
  <c r="Y143" i="16"/>
  <c r="D132" i="91"/>
  <c r="E132" i="91"/>
  <c r="F132" i="91"/>
  <c r="Y138" i="16"/>
  <c r="D127" i="91"/>
  <c r="E127" i="91"/>
  <c r="F127" i="91"/>
  <c r="Y134" i="16"/>
  <c r="D122" i="91"/>
  <c r="E122" i="91"/>
  <c r="F122" i="91"/>
  <c r="D120" i="91"/>
  <c r="E120" i="91"/>
  <c r="F120" i="91"/>
  <c r="Y120" i="16"/>
  <c r="D110" i="91"/>
  <c r="E110" i="91"/>
  <c r="F110" i="91"/>
  <c r="Y70" i="16"/>
  <c r="D68" i="91"/>
  <c r="E68" i="91"/>
  <c r="F68" i="91"/>
  <c r="Y57" i="16"/>
  <c r="D57" i="91"/>
  <c r="E57" i="91"/>
  <c r="F57" i="91"/>
  <c r="Y52" i="16"/>
  <c r="D52" i="91"/>
  <c r="E52" i="91"/>
  <c r="F52" i="91"/>
  <c r="Y44" i="16"/>
  <c r="D45" i="91"/>
  <c r="E45" i="91"/>
  <c r="F45" i="91"/>
  <c r="Y5" i="16"/>
  <c r="D4" i="91"/>
  <c r="E4" i="91"/>
  <c r="F4" i="91"/>
  <c r="J228" i="87"/>
  <c r="F304" i="87"/>
  <c r="L214" i="87"/>
  <c r="L295" i="87"/>
  <c r="H214" i="87"/>
  <c r="H295" i="87"/>
  <c r="K214" i="87"/>
  <c r="K295" i="87"/>
  <c r="G73" i="87"/>
  <c r="G284" i="87"/>
  <c r="Y145" i="16"/>
  <c r="D134" i="91"/>
  <c r="E134" i="91"/>
  <c r="F134" i="91"/>
  <c r="Y139" i="16"/>
  <c r="D128" i="91"/>
  <c r="E128" i="91"/>
  <c r="F128" i="91"/>
  <c r="Y135" i="16"/>
  <c r="D123" i="91"/>
  <c r="E123" i="91"/>
  <c r="F123" i="91"/>
  <c r="Y121" i="16"/>
  <c r="D111" i="91"/>
  <c r="E111" i="91"/>
  <c r="F111" i="91"/>
  <c r="Y71" i="16"/>
  <c r="D69" i="91"/>
  <c r="E69" i="91"/>
  <c r="F69" i="91"/>
  <c r="Y64" i="16"/>
  <c r="D64" i="91"/>
  <c r="E64" i="91"/>
  <c r="F64" i="91"/>
  <c r="Y45" i="16"/>
  <c r="D46" i="91"/>
  <c r="E46" i="91"/>
  <c r="F46" i="91"/>
  <c r="K265" i="87"/>
  <c r="K313" i="87"/>
  <c r="G265" i="87"/>
  <c r="G313" i="87"/>
  <c r="I260" i="87"/>
  <c r="I312" i="87"/>
  <c r="J253" i="87"/>
  <c r="J311" i="87"/>
  <c r="L247" i="87"/>
  <c r="L310" i="87"/>
  <c r="D247" i="87"/>
  <c r="D310" i="87"/>
  <c r="L206" i="87"/>
  <c r="L294" i="87"/>
  <c r="D206" i="87"/>
  <c r="D294" i="87"/>
  <c r="H195" i="87"/>
  <c r="H292" i="87"/>
  <c r="F195" i="87"/>
  <c r="F292" i="87"/>
  <c r="G167" i="87"/>
  <c r="G291" i="87"/>
  <c r="H142" i="87"/>
  <c r="H290" i="87"/>
  <c r="Y146" i="16"/>
  <c r="D135" i="91"/>
  <c r="E135" i="91"/>
  <c r="F135" i="91"/>
  <c r="Y141" i="16"/>
  <c r="D130" i="91"/>
  <c r="E130" i="91"/>
  <c r="F130" i="91"/>
  <c r="Y136" i="16"/>
  <c r="D124" i="91"/>
  <c r="E124" i="91"/>
  <c r="F124" i="91"/>
  <c r="Y132" i="16"/>
  <c r="D119" i="91"/>
  <c r="E119" i="91"/>
  <c r="F119" i="91"/>
  <c r="Y123" i="16"/>
  <c r="D114" i="91"/>
  <c r="E114" i="91"/>
  <c r="F114" i="91"/>
  <c r="D70" i="91"/>
  <c r="E70" i="91"/>
  <c r="F70" i="91"/>
  <c r="Y66" i="16"/>
  <c r="D65" i="91"/>
  <c r="E65" i="91"/>
  <c r="F65" i="91"/>
  <c r="Y60" i="16"/>
  <c r="D60" i="91"/>
  <c r="E60" i="91"/>
  <c r="F60" i="91"/>
  <c r="Y54" i="16"/>
  <c r="D54" i="91"/>
  <c r="E54" i="91"/>
  <c r="F54" i="91"/>
  <c r="Y47" i="16"/>
  <c r="D48" i="91"/>
  <c r="E48" i="91"/>
  <c r="F48" i="91"/>
  <c r="Y147" i="16"/>
  <c r="D136" i="91"/>
  <c r="E136" i="91"/>
  <c r="F136" i="91"/>
  <c r="Y142" i="16"/>
  <c r="D131" i="91"/>
  <c r="E131" i="91"/>
  <c r="F131" i="91"/>
  <c r="D126" i="91"/>
  <c r="E126" i="91"/>
  <c r="F126" i="91"/>
  <c r="Y125" i="16"/>
  <c r="D115" i="91"/>
  <c r="E115" i="91"/>
  <c r="F115" i="91"/>
  <c r="Y76" i="16"/>
  <c r="D74" i="91"/>
  <c r="E74" i="91"/>
  <c r="F74" i="91"/>
  <c r="D66" i="91"/>
  <c r="E66" i="91"/>
  <c r="F66" i="91"/>
  <c r="Y61" i="16"/>
  <c r="D61" i="91"/>
  <c r="E61" i="91"/>
  <c r="F61" i="91"/>
  <c r="Y56" i="16"/>
  <c r="D56" i="91"/>
  <c r="E56" i="91"/>
  <c r="F56" i="91"/>
  <c r="Y43" i="16"/>
  <c r="D44" i="91"/>
  <c r="E44" i="91"/>
  <c r="F44" i="91"/>
  <c r="Y7" i="16"/>
  <c r="D6" i="91"/>
  <c r="E6" i="91"/>
  <c r="F6" i="91"/>
  <c r="X41" i="16"/>
  <c r="X37" i="16"/>
  <c r="X35" i="16"/>
  <c r="X31" i="16"/>
  <c r="X27" i="16"/>
  <c r="X23" i="16"/>
  <c r="X16" i="16"/>
  <c r="X12" i="16"/>
  <c r="X8" i="16"/>
  <c r="X4" i="16"/>
  <c r="X81" i="16"/>
  <c r="X126" i="16"/>
  <c r="X115" i="16"/>
  <c r="X99" i="16"/>
  <c r="X71" i="16"/>
  <c r="X150" i="16"/>
  <c r="X136" i="16"/>
  <c r="X121" i="16"/>
  <c r="X117" i="16"/>
  <c r="X104" i="16"/>
  <c r="X101" i="16"/>
  <c r="X97" i="16"/>
  <c r="X93" i="16"/>
  <c r="X86" i="16"/>
  <c r="X83" i="16"/>
  <c r="X80" i="16"/>
  <c r="X76" i="16"/>
  <c r="X72" i="16"/>
  <c r="X69" i="16"/>
  <c r="X65" i="16"/>
  <c r="X61" i="16"/>
  <c r="X54" i="16"/>
  <c r="X50" i="16"/>
  <c r="X46" i="16"/>
  <c r="X42" i="16"/>
  <c r="X38" i="16"/>
  <c r="X36" i="16"/>
  <c r="X32" i="16"/>
  <c r="X28" i="16"/>
  <c r="X24" i="16"/>
  <c r="X20" i="16"/>
  <c r="X17" i="16"/>
  <c r="X13" i="16"/>
  <c r="X9" i="16"/>
  <c r="X5" i="16"/>
  <c r="X151" i="16"/>
  <c r="C758" i="68"/>
  <c r="O427" i="73"/>
  <c r="B3" i="68"/>
  <c r="O422" i="73"/>
  <c r="D287" i="87"/>
  <c r="J301" i="87"/>
  <c r="J304" i="87"/>
  <c r="I306" i="87"/>
  <c r="I307" i="87"/>
  <c r="F228" i="87"/>
  <c r="I195" i="87"/>
  <c r="I292" i="87"/>
  <c r="D167" i="87"/>
  <c r="J142" i="87"/>
  <c r="J290" i="87"/>
  <c r="K142" i="87"/>
  <c r="K290" i="87"/>
  <c r="H306" i="87"/>
  <c r="H307" i="87"/>
  <c r="G304" i="87"/>
  <c r="K242" i="87"/>
  <c r="E228" i="87"/>
  <c r="X178" i="16"/>
  <c r="X173" i="16"/>
  <c r="X162" i="16"/>
  <c r="X160" i="16"/>
  <c r="X156" i="16"/>
  <c r="X152" i="16"/>
  <c r="X149" i="16"/>
  <c r="X145" i="16"/>
  <c r="X141" i="16"/>
  <c r="X134" i="16"/>
  <c r="X131" i="16"/>
  <c r="X123" i="16"/>
  <c r="X119" i="16"/>
  <c r="X106" i="16"/>
  <c r="X95" i="16"/>
  <c r="X91" i="16"/>
  <c r="X88" i="16"/>
  <c r="X82" i="16"/>
  <c r="X78" i="16"/>
  <c r="X74" i="16"/>
  <c r="X63" i="16"/>
  <c r="X59" i="16"/>
  <c r="X56" i="16"/>
  <c r="X52" i="16"/>
  <c r="X48" i="16"/>
  <c r="X44" i="16"/>
  <c r="X40" i="16"/>
  <c r="X34" i="16"/>
  <c r="X30" i="16"/>
  <c r="X26" i="16"/>
  <c r="X22" i="16"/>
  <c r="X19" i="16"/>
  <c r="X15" i="16"/>
  <c r="X11" i="16"/>
  <c r="X7" i="16"/>
  <c r="X3" i="16"/>
  <c r="I187" i="16"/>
  <c r="I189" i="16"/>
  <c r="X118" i="16"/>
  <c r="X102" i="16"/>
  <c r="X94" i="16"/>
  <c r="X87" i="16"/>
  <c r="X73" i="16"/>
  <c r="X66" i="16"/>
  <c r="X58" i="16"/>
  <c r="X43" i="16"/>
  <c r="X39" i="16"/>
  <c r="X33" i="16"/>
  <c r="X29" i="16"/>
  <c r="X25" i="16"/>
  <c r="X21" i="16"/>
  <c r="X18" i="16"/>
  <c r="X14" i="16"/>
  <c r="X10" i="16"/>
  <c r="X6" i="16"/>
  <c r="X2" i="16"/>
  <c r="X177" i="16"/>
  <c r="X159" i="16"/>
  <c r="X155" i="16"/>
  <c r="X133" i="16"/>
  <c r="L299" i="87"/>
  <c r="D299" i="87"/>
  <c r="J265" i="87"/>
  <c r="J313" i="87"/>
  <c r="E260" i="87"/>
  <c r="E312" i="87"/>
  <c r="L260" i="87"/>
  <c r="L312" i="87"/>
  <c r="D260" i="87"/>
  <c r="H253" i="87"/>
  <c r="H311" i="87"/>
  <c r="J242" i="87"/>
  <c r="J309" i="87"/>
  <c r="G228" i="87"/>
  <c r="K206" i="87"/>
  <c r="K294" i="87"/>
  <c r="F200" i="87"/>
  <c r="F293" i="87"/>
  <c r="G195" i="87"/>
  <c r="G292" i="87"/>
  <c r="I73" i="87"/>
  <c r="I284" i="87"/>
  <c r="E73" i="87"/>
  <c r="H265" i="87"/>
  <c r="H313" i="87"/>
  <c r="D265" i="87"/>
  <c r="D313" i="87"/>
  <c r="X180" i="16"/>
  <c r="X175" i="16"/>
  <c r="X172" i="16"/>
  <c r="X167" i="16"/>
  <c r="X161" i="16"/>
  <c r="X168" i="16"/>
  <c r="X148" i="16"/>
  <c r="X144" i="16"/>
  <c r="X140" i="16"/>
  <c r="X137" i="16"/>
  <c r="X130" i="16"/>
  <c r="X125" i="16"/>
  <c r="X122" i="16"/>
  <c r="X114" i="16"/>
  <c r="X105" i="16"/>
  <c r="X98" i="16"/>
  <c r="X90" i="16"/>
  <c r="X84" i="16"/>
  <c r="X77" i="16"/>
  <c r="X70" i="16"/>
  <c r="X62" i="16"/>
  <c r="X55" i="16"/>
  <c r="X47" i="16"/>
  <c r="X170" i="16"/>
  <c r="X166" i="16"/>
  <c r="X179" i="16"/>
  <c r="X174" i="16"/>
  <c r="X171" i="16"/>
  <c r="D187" i="16"/>
  <c r="D189" i="16"/>
  <c r="Y173" i="16"/>
  <c r="D177" i="91"/>
  <c r="E177" i="91"/>
  <c r="F177" i="91"/>
  <c r="Y172" i="16"/>
  <c r="D175" i="91"/>
  <c r="E175" i="91"/>
  <c r="F175" i="91"/>
  <c r="D173" i="91"/>
  <c r="E173" i="91"/>
  <c r="F173" i="91"/>
  <c r="Y117" i="16"/>
  <c r="D107" i="91"/>
  <c r="E107" i="91"/>
  <c r="F107" i="91"/>
  <c r="Y98" i="16"/>
  <c r="D99" i="91"/>
  <c r="E99" i="91"/>
  <c r="F99" i="91"/>
  <c r="Y92" i="16"/>
  <c r="D93" i="91"/>
  <c r="E93" i="91"/>
  <c r="F93" i="91"/>
  <c r="Y90" i="16"/>
  <c r="D91" i="91"/>
  <c r="E91" i="91"/>
  <c r="F91" i="91"/>
  <c r="Y89" i="16"/>
  <c r="D89" i="91"/>
  <c r="E89" i="91"/>
  <c r="F89" i="91"/>
  <c r="Y84" i="16"/>
  <c r="D83" i="91"/>
  <c r="E83" i="91"/>
  <c r="F83" i="91"/>
  <c r="D81" i="91"/>
  <c r="E81" i="91"/>
  <c r="F81" i="91"/>
  <c r="Y73" i="16"/>
  <c r="D72" i="91"/>
  <c r="E72" i="91"/>
  <c r="F72" i="91"/>
  <c r="E187" i="16"/>
  <c r="E189" i="16"/>
  <c r="D170" i="91"/>
  <c r="E170" i="91"/>
  <c r="F170" i="91"/>
  <c r="D168" i="91"/>
  <c r="E168" i="91"/>
  <c r="F168" i="91"/>
  <c r="D166" i="91"/>
  <c r="E166" i="91"/>
  <c r="F166" i="91"/>
  <c r="Y167" i="16"/>
  <c r="D164" i="91"/>
  <c r="E164" i="91"/>
  <c r="F164" i="91"/>
  <c r="D162" i="91"/>
  <c r="E162" i="91"/>
  <c r="F162" i="91"/>
  <c r="D158" i="91"/>
  <c r="E158" i="91"/>
  <c r="F158" i="91"/>
  <c r="D156" i="91"/>
  <c r="E156" i="91"/>
  <c r="F156" i="91"/>
  <c r="Y162" i="16"/>
  <c r="D154" i="91"/>
  <c r="E154" i="91"/>
  <c r="F154" i="91"/>
  <c r="Y161" i="16"/>
  <c r="D152" i="91"/>
  <c r="E152" i="91"/>
  <c r="F152" i="91"/>
  <c r="Y160" i="16"/>
  <c r="D150" i="91"/>
  <c r="E150" i="91"/>
  <c r="F150" i="91"/>
  <c r="Y158" i="16"/>
  <c r="D148" i="91"/>
  <c r="E148" i="91"/>
  <c r="F148" i="91"/>
  <c r="Y156" i="16"/>
  <c r="D146" i="91"/>
  <c r="E146" i="91"/>
  <c r="F146" i="91"/>
  <c r="Y154" i="16"/>
  <c r="D144" i="91"/>
  <c r="E144" i="91"/>
  <c r="F144" i="91"/>
  <c r="Y152" i="16"/>
  <c r="D142" i="91"/>
  <c r="E142" i="91"/>
  <c r="F142" i="91"/>
  <c r="Y150" i="16"/>
  <c r="D140" i="91"/>
  <c r="E140" i="91"/>
  <c r="F140" i="91"/>
  <c r="Y39" i="16"/>
  <c r="D38" i="91"/>
  <c r="E38" i="91"/>
  <c r="F38" i="91"/>
  <c r="Y37" i="16"/>
  <c r="D36" i="91"/>
  <c r="E36" i="91"/>
  <c r="F36" i="91"/>
  <c r="Y36" i="16"/>
  <c r="D34" i="91"/>
  <c r="E34" i="91"/>
  <c r="F34" i="91"/>
  <c r="Y28" i="16"/>
  <c r="D28" i="91"/>
  <c r="E28" i="91"/>
  <c r="F28" i="91"/>
  <c r="Y24" i="16"/>
  <c r="D24" i="91"/>
  <c r="E24" i="91"/>
  <c r="F24" i="91"/>
  <c r="Y22" i="16"/>
  <c r="D22" i="91"/>
  <c r="E22" i="91"/>
  <c r="F22" i="91"/>
  <c r="Y20" i="16"/>
  <c r="D20" i="91"/>
  <c r="E20" i="91"/>
  <c r="F20" i="91"/>
  <c r="Y19" i="16"/>
  <c r="D18" i="91"/>
  <c r="E18" i="91"/>
  <c r="F18" i="91"/>
  <c r="Y17" i="16"/>
  <c r="D16" i="91"/>
  <c r="E16" i="91"/>
  <c r="F16" i="91"/>
  <c r="Y15" i="16"/>
  <c r="D14" i="91"/>
  <c r="E14" i="91"/>
  <c r="F14" i="91"/>
  <c r="Y13" i="16"/>
  <c r="D12" i="91"/>
  <c r="E12" i="91"/>
  <c r="F12" i="91"/>
  <c r="Y11" i="16"/>
  <c r="D10" i="91"/>
  <c r="E10" i="91"/>
  <c r="F10" i="91"/>
  <c r="Y9" i="16"/>
  <c r="D8" i="91"/>
  <c r="E8" i="91"/>
  <c r="F8" i="91"/>
  <c r="X158" i="16"/>
  <c r="X154" i="16"/>
  <c r="X147" i="16"/>
  <c r="X143" i="16"/>
  <c r="X139" i="16"/>
  <c r="X129" i="16"/>
  <c r="X113" i="16"/>
  <c r="F187" i="16"/>
  <c r="F189" i="16"/>
  <c r="Y174" i="16"/>
  <c r="D178" i="91"/>
  <c r="E178" i="91"/>
  <c r="F178" i="91"/>
  <c r="D176" i="91"/>
  <c r="E176" i="91"/>
  <c r="F176" i="91"/>
  <c r="Y171" i="16"/>
  <c r="D174" i="91"/>
  <c r="E174" i="91"/>
  <c r="F174" i="91"/>
  <c r="D172" i="91"/>
  <c r="E172" i="91"/>
  <c r="F172" i="91"/>
  <c r="Y148" i="16"/>
  <c r="D137" i="91"/>
  <c r="E137" i="91"/>
  <c r="F137" i="91"/>
  <c r="Y114" i="16"/>
  <c r="D104" i="91"/>
  <c r="E104" i="91"/>
  <c r="F104" i="91"/>
  <c r="Y113" i="16"/>
  <c r="D102" i="91"/>
  <c r="E102" i="91"/>
  <c r="F102" i="91"/>
  <c r="Y99" i="16"/>
  <c r="D100" i="91"/>
  <c r="E100" i="91"/>
  <c r="F100" i="91"/>
  <c r="Y97" i="16"/>
  <c r="D98" i="91"/>
  <c r="E98" i="91"/>
  <c r="F98" i="91"/>
  <c r="Y95" i="16"/>
  <c r="D96" i="91"/>
  <c r="E96" i="91"/>
  <c r="F96" i="91"/>
  <c r="Y93" i="16"/>
  <c r="D94" i="91"/>
  <c r="E94" i="91"/>
  <c r="F94" i="91"/>
  <c r="D90" i="91"/>
  <c r="E90" i="91"/>
  <c r="F90" i="91"/>
  <c r="Y86" i="16"/>
  <c r="D86" i="91"/>
  <c r="E86" i="91"/>
  <c r="F86" i="91"/>
  <c r="D84" i="91"/>
  <c r="E84" i="91"/>
  <c r="F84" i="91"/>
  <c r="Y83" i="16"/>
  <c r="D82" i="91"/>
  <c r="E82" i="91"/>
  <c r="F82" i="91"/>
  <c r="Y82" i="16"/>
  <c r="D80" i="91"/>
  <c r="E80" i="91"/>
  <c r="F80" i="91"/>
  <c r="Y80" i="16"/>
  <c r="D78" i="91"/>
  <c r="E78" i="91"/>
  <c r="F78" i="91"/>
  <c r="Y78" i="16"/>
  <c r="D76" i="91"/>
  <c r="E76" i="91"/>
  <c r="F76" i="91"/>
  <c r="Y72" i="16"/>
  <c r="D71" i="91"/>
  <c r="E71" i="91"/>
  <c r="F71" i="91"/>
  <c r="Y42" i="16"/>
  <c r="D42" i="91"/>
  <c r="E42" i="91"/>
  <c r="F42" i="91"/>
  <c r="X169" i="16"/>
  <c r="X164" i="16"/>
  <c r="X163" i="16"/>
  <c r="X157" i="16"/>
  <c r="X153" i="16"/>
  <c r="X146" i="16"/>
  <c r="X142" i="16"/>
  <c r="X138" i="16"/>
  <c r="X135" i="16"/>
  <c r="X132" i="16"/>
  <c r="X128" i="16"/>
  <c r="X124" i="16"/>
  <c r="X120" i="16"/>
  <c r="X116" i="16"/>
  <c r="X103" i="16"/>
  <c r="X100" i="16"/>
  <c r="X96" i="16"/>
  <c r="X92" i="16"/>
  <c r="X89" i="16"/>
  <c r="X85" i="16"/>
  <c r="X79" i="16"/>
  <c r="X75" i="16"/>
  <c r="X68" i="16"/>
  <c r="X64" i="16"/>
  <c r="X60" i="16"/>
  <c r="X57" i="16"/>
  <c r="X53" i="16"/>
  <c r="X49" i="16"/>
  <c r="X45" i="16"/>
  <c r="K187" i="16"/>
  <c r="G187" i="16"/>
  <c r="G189" i="16"/>
  <c r="Y170" i="16"/>
  <c r="D169" i="91"/>
  <c r="E169" i="91"/>
  <c r="F169" i="91"/>
  <c r="Y169" i="16"/>
  <c r="D167" i="91"/>
  <c r="E167" i="91"/>
  <c r="F167" i="91"/>
  <c r="Y168" i="16"/>
  <c r="D165" i="91"/>
  <c r="E165" i="91"/>
  <c r="F165" i="91"/>
  <c r="D163" i="91"/>
  <c r="E163" i="91"/>
  <c r="F163" i="91"/>
  <c r="Y166" i="16"/>
  <c r="D161" i="91"/>
  <c r="E161" i="91"/>
  <c r="F161" i="91"/>
  <c r="D157" i="91"/>
  <c r="E157" i="91"/>
  <c r="F157" i="91"/>
  <c r="Y163" i="16"/>
  <c r="D155" i="91"/>
  <c r="E155" i="91"/>
  <c r="F155" i="91"/>
  <c r="D153" i="91"/>
  <c r="E153" i="91"/>
  <c r="F153" i="91"/>
  <c r="D151" i="91"/>
  <c r="E151" i="91"/>
  <c r="F151" i="91"/>
  <c r="Y159" i="16"/>
  <c r="D149" i="91"/>
  <c r="E149" i="91"/>
  <c r="F149" i="91"/>
  <c r="Y155" i="16"/>
  <c r="D145" i="91"/>
  <c r="E145" i="91"/>
  <c r="F145" i="91"/>
  <c r="Y153" i="16"/>
  <c r="D143" i="91"/>
  <c r="E143" i="91"/>
  <c r="F143" i="91"/>
  <c r="Y151" i="16"/>
  <c r="D141" i="91"/>
  <c r="E141" i="91"/>
  <c r="F141" i="91"/>
  <c r="Y40" i="16"/>
  <c r="D39" i="91"/>
  <c r="E39" i="91"/>
  <c r="F39" i="91"/>
  <c r="Y38" i="16"/>
  <c r="D37" i="91"/>
  <c r="E37" i="91"/>
  <c r="F37" i="91"/>
  <c r="D35" i="91"/>
  <c r="E35" i="91"/>
  <c r="F35" i="91"/>
  <c r="Y31" i="16"/>
  <c r="D31" i="91"/>
  <c r="E31" i="91"/>
  <c r="F31" i="91"/>
  <c r="Y27" i="16"/>
  <c r="D27" i="91"/>
  <c r="E27" i="91"/>
  <c r="F27" i="91"/>
  <c r="Y21" i="16"/>
  <c r="D21" i="91"/>
  <c r="E21" i="91"/>
  <c r="F21" i="91"/>
  <c r="D19" i="91"/>
  <c r="E19" i="91"/>
  <c r="F19" i="91"/>
  <c r="Y18" i="16"/>
  <c r="D17" i="91"/>
  <c r="E17" i="91"/>
  <c r="F17" i="91"/>
  <c r="Y14" i="16"/>
  <c r="D13" i="91"/>
  <c r="E13" i="91"/>
  <c r="F13" i="91"/>
  <c r="Y12" i="16"/>
  <c r="D11" i="91"/>
  <c r="E11" i="91"/>
  <c r="F11" i="91"/>
  <c r="Y10" i="16"/>
  <c r="D9" i="91"/>
  <c r="E9" i="91"/>
  <c r="F9" i="91"/>
  <c r="E304" i="87"/>
  <c r="AA7" i="90"/>
  <c r="Z29" i="90"/>
  <c r="AA6" i="90"/>
  <c r="AA5" i="90"/>
  <c r="AC27" i="90"/>
  <c r="W27" i="90"/>
  <c r="W26" i="90"/>
  <c r="W4" i="90"/>
  <c r="P17" i="23"/>
  <c r="A45" i="85"/>
  <c r="C103" i="85"/>
  <c r="B129" i="85"/>
  <c r="A123" i="85"/>
  <c r="E122" i="85"/>
  <c r="U16" i="90"/>
  <c r="Q13" i="23"/>
  <c r="C47" i="85"/>
  <c r="B103" i="85"/>
  <c r="A129" i="85"/>
  <c r="AA8" i="90"/>
  <c r="AA9" i="90"/>
  <c r="Y10" i="90"/>
  <c r="U11" i="90"/>
  <c r="Z11" i="90"/>
  <c r="W12" i="90"/>
  <c r="AB12" i="90"/>
  <c r="W13" i="90"/>
  <c r="AC13" i="90"/>
  <c r="Y14" i="90"/>
  <c r="U15" i="90"/>
  <c r="Z15" i="90"/>
  <c r="W16" i="90"/>
  <c r="AB16" i="90"/>
  <c r="W17" i="90"/>
  <c r="AC17" i="90"/>
  <c r="Y18" i="90"/>
  <c r="U19" i="90"/>
  <c r="Z19" i="90"/>
  <c r="W20" i="90"/>
  <c r="AB20" i="90"/>
  <c r="W21" i="90"/>
  <c r="AC21" i="90"/>
  <c r="Y22" i="90"/>
  <c r="U23" i="90"/>
  <c r="Z23" i="90"/>
  <c r="W24" i="90"/>
  <c r="AB24" i="90"/>
  <c r="W25" i="90"/>
  <c r="AC25" i="90"/>
  <c r="Y26" i="90"/>
  <c r="U27" i="90"/>
  <c r="Z27" i="90"/>
  <c r="W28" i="90"/>
  <c r="AB28" i="90"/>
  <c r="W29" i="90"/>
  <c r="AC29" i="90"/>
  <c r="Y3" i="90"/>
  <c r="AD4" i="90"/>
  <c r="AD7" i="90"/>
  <c r="AD11" i="90"/>
  <c r="AD15" i="90"/>
  <c r="AD19" i="90"/>
  <c r="AD23" i="90"/>
  <c r="AD27" i="90"/>
  <c r="Q4" i="90"/>
  <c r="P5" i="90"/>
  <c r="Q6" i="90"/>
  <c r="P7" i="90"/>
  <c r="T7" i="90"/>
  <c r="S8" i="90"/>
  <c r="R9" i="90"/>
  <c r="Q10" i="90"/>
  <c r="P11" i="90"/>
  <c r="T11" i="90"/>
  <c r="S12" i="90"/>
  <c r="R13" i="90"/>
  <c r="U4" i="90"/>
  <c r="AC4" i="90"/>
  <c r="U5" i="90"/>
  <c r="AC5" i="90"/>
  <c r="U6" i="90"/>
  <c r="AC6" i="90"/>
  <c r="U7" i="90"/>
  <c r="AC7" i="90"/>
  <c r="U8" i="90"/>
  <c r="AC8" i="90"/>
  <c r="U9" i="90"/>
  <c r="AC9" i="90"/>
  <c r="U10" i="90"/>
  <c r="AA10" i="90"/>
  <c r="V11" i="90"/>
  <c r="AA11" i="90"/>
  <c r="X12" i="90"/>
  <c r="AC12" i="90"/>
  <c r="Y13" i="90"/>
  <c r="U14" i="90"/>
  <c r="AA14" i="90"/>
  <c r="V15" i="90"/>
  <c r="AA15" i="90"/>
  <c r="X16" i="90"/>
  <c r="AC16" i="90"/>
  <c r="Y17" i="90"/>
  <c r="U18" i="90"/>
  <c r="AA18" i="90"/>
  <c r="V19" i="90"/>
  <c r="AA19" i="90"/>
  <c r="X20" i="90"/>
  <c r="AC20" i="90"/>
  <c r="Y21" i="90"/>
  <c r="U22" i="90"/>
  <c r="AA22" i="90"/>
  <c r="V23" i="90"/>
  <c r="AA23" i="90"/>
  <c r="X24" i="90"/>
  <c r="AC24" i="90"/>
  <c r="Y25" i="90"/>
  <c r="U26" i="90"/>
  <c r="AA26" i="90"/>
  <c r="V27" i="90"/>
  <c r="AA27" i="90"/>
  <c r="X28" i="90"/>
  <c r="AC28" i="90"/>
  <c r="Y29" i="90"/>
  <c r="U3" i="90"/>
  <c r="Z3" i="90"/>
  <c r="V3" i="90"/>
  <c r="AA3" i="90"/>
  <c r="AD5" i="90"/>
  <c r="AD9" i="90"/>
  <c r="AD13" i="90"/>
  <c r="AD17" i="90"/>
  <c r="AD21" i="90"/>
  <c r="AD25" i="90"/>
  <c r="AD29" i="90"/>
  <c r="S4" i="90"/>
  <c r="R5" i="90"/>
  <c r="T5" i="90"/>
  <c r="S6" i="90"/>
  <c r="R7" i="90"/>
  <c r="Q8" i="90"/>
  <c r="P9" i="90"/>
  <c r="T9" i="90"/>
  <c r="S10" i="90"/>
  <c r="R11" i="90"/>
  <c r="Q12" i="90"/>
  <c r="P13" i="90"/>
  <c r="T13" i="90"/>
  <c r="S14" i="90"/>
  <c r="R15" i="90"/>
  <c r="Q16" i="90"/>
  <c r="P17" i="90"/>
  <c r="T17" i="90"/>
  <c r="S18" i="90"/>
  <c r="R19" i="90"/>
  <c r="Q20" i="90"/>
  <c r="P21" i="90"/>
  <c r="T21" i="90"/>
  <c r="S22" i="90"/>
  <c r="R23" i="90"/>
  <c r="Q24" i="90"/>
  <c r="P25" i="90"/>
  <c r="T25" i="90"/>
  <c r="S26" i="90"/>
  <c r="R27" i="90"/>
  <c r="Q28" i="90"/>
  <c r="P29" i="90"/>
  <c r="T29" i="90"/>
  <c r="T3" i="90"/>
  <c r="I24" i="23"/>
  <c r="N3" i="23"/>
  <c r="P19" i="23"/>
  <c r="R3" i="23"/>
  <c r="S15" i="23"/>
  <c r="T19" i="23"/>
  <c r="C13" i="23"/>
  <c r="E4" i="23"/>
  <c r="F3" i="23"/>
  <c r="G4" i="23"/>
  <c r="H3" i="23"/>
  <c r="I4" i="23"/>
  <c r="J3" i="23"/>
  <c r="K4" i="23"/>
  <c r="L3" i="23"/>
  <c r="P13" i="23"/>
  <c r="R5" i="23"/>
  <c r="S17" i="23"/>
  <c r="V21" i="23"/>
  <c r="D3" i="23"/>
  <c r="E11" i="23"/>
  <c r="F10" i="23"/>
  <c r="G11" i="23"/>
  <c r="H10" i="23"/>
  <c r="O19" i="23"/>
  <c r="Q3" i="23"/>
  <c r="R15" i="23"/>
  <c r="S19" i="23"/>
  <c r="U3" i="23"/>
  <c r="V15" i="23"/>
  <c r="D5" i="23"/>
  <c r="E12" i="23"/>
  <c r="F11" i="23"/>
  <c r="G12" i="23"/>
  <c r="H11" i="23"/>
  <c r="I12" i="23"/>
  <c r="J11" i="23"/>
  <c r="K12" i="23"/>
  <c r="L11" i="23"/>
  <c r="U29" i="90"/>
  <c r="Y28" i="90"/>
  <c r="AB26" i="90"/>
  <c r="Z25" i="90"/>
  <c r="U25" i="90"/>
  <c r="Y24" i="90"/>
  <c r="AC23" i="90"/>
  <c r="W23" i="90"/>
  <c r="AB22" i="90"/>
  <c r="W22" i="90"/>
  <c r="Z21" i="90"/>
  <c r="U21" i="90"/>
  <c r="Y20" i="90"/>
  <c r="AC19" i="90"/>
  <c r="W19" i="90"/>
  <c r="AB18" i="90"/>
  <c r="W18" i="90"/>
  <c r="Z17" i="90"/>
  <c r="U17" i="90"/>
  <c r="Y16" i="90"/>
  <c r="AC15" i="90"/>
  <c r="W15" i="90"/>
  <c r="AB14" i="90"/>
  <c r="W14" i="90"/>
  <c r="Z13" i="90"/>
  <c r="U13" i="90"/>
  <c r="Y12" i="90"/>
  <c r="AC11" i="90"/>
  <c r="W11" i="90"/>
  <c r="AB10" i="90"/>
  <c r="W10" i="90"/>
  <c r="W9" i="90"/>
  <c r="W8" i="90"/>
  <c r="W7" i="90"/>
  <c r="W6" i="90"/>
  <c r="W5" i="90"/>
  <c r="L7" i="23"/>
  <c r="J13" i="23"/>
  <c r="H18" i="23"/>
  <c r="E3" i="23"/>
  <c r="T9" i="23"/>
  <c r="O21" i="23"/>
  <c r="X4" i="90"/>
  <c r="AB4" i="90"/>
  <c r="X5" i="90"/>
  <c r="AB5" i="90"/>
  <c r="X6" i="90"/>
  <c r="AB6" i="90"/>
  <c r="V7" i="90"/>
  <c r="Z7" i="90"/>
  <c r="X8" i="90"/>
  <c r="AB8" i="90"/>
  <c r="V9" i="90"/>
  <c r="Z9" i="90"/>
  <c r="Z5" i="90"/>
  <c r="V6" i="90"/>
  <c r="Z6" i="90"/>
  <c r="X7" i="90"/>
  <c r="AB7" i="90"/>
  <c r="V8" i="90"/>
  <c r="Z8" i="90"/>
  <c r="X9" i="90"/>
  <c r="AB9" i="90"/>
  <c r="V10" i="90"/>
  <c r="Z10" i="90"/>
  <c r="X11" i="90"/>
  <c r="AB11" i="90"/>
  <c r="V12" i="90"/>
  <c r="Z12" i="90"/>
  <c r="X13" i="90"/>
  <c r="AB13" i="90"/>
  <c r="V14" i="90"/>
  <c r="Z14" i="90"/>
  <c r="X15" i="90"/>
  <c r="AB15" i="90"/>
  <c r="V16" i="90"/>
  <c r="Z16" i="90"/>
  <c r="X17" i="90"/>
  <c r="AB17" i="90"/>
  <c r="V18" i="90"/>
  <c r="Z18" i="90"/>
  <c r="X19" i="90"/>
  <c r="AB19" i="90"/>
  <c r="V20" i="90"/>
  <c r="Z20" i="90"/>
  <c r="X21" i="90"/>
  <c r="AB21" i="90"/>
  <c r="V22" i="90"/>
  <c r="Z22" i="90"/>
  <c r="X23" i="90"/>
  <c r="AB23" i="90"/>
  <c r="V24" i="90"/>
  <c r="Z24" i="90"/>
  <c r="X25" i="90"/>
  <c r="AB25" i="90"/>
  <c r="V26" i="90"/>
  <c r="Z26" i="90"/>
  <c r="X27" i="90"/>
  <c r="AB27" i="90"/>
  <c r="V28" i="90"/>
  <c r="Z28" i="90"/>
  <c r="X29" i="90"/>
  <c r="AB29" i="90"/>
  <c r="X3" i="90"/>
  <c r="AB3" i="90"/>
  <c r="J64" i="90"/>
  <c r="G63" i="90"/>
  <c r="O46" i="90"/>
  <c r="L5" i="23"/>
  <c r="J21" i="23"/>
  <c r="H13" i="23"/>
  <c r="E19" i="23"/>
  <c r="S13" i="23"/>
  <c r="M3" i="23"/>
  <c r="AA4" i="90"/>
  <c r="V4" i="90"/>
  <c r="L13" i="23"/>
  <c r="J18" i="23"/>
  <c r="H23" i="23"/>
  <c r="G3" i="23"/>
  <c r="F18" i="23"/>
  <c r="V9" i="23"/>
  <c r="U21" i="23"/>
  <c r="Q21" i="23"/>
  <c r="O5" i="23"/>
  <c r="V5" i="90"/>
  <c r="Z4" i="90"/>
  <c r="M6" i="23"/>
  <c r="M10" i="23"/>
  <c r="M22" i="23"/>
  <c r="N4" i="23"/>
  <c r="N16" i="23"/>
  <c r="N20" i="23"/>
  <c r="O6" i="23"/>
  <c r="O10" i="23"/>
  <c r="O22" i="23"/>
  <c r="P4" i="23"/>
  <c r="P16" i="23"/>
  <c r="P20" i="23"/>
  <c r="Q6" i="23"/>
  <c r="Q10" i="23"/>
  <c r="Q22" i="23"/>
  <c r="R4" i="23"/>
  <c r="R20" i="23"/>
  <c r="S6" i="23"/>
  <c r="S10" i="23"/>
  <c r="S22" i="23"/>
  <c r="T4" i="23"/>
  <c r="T16" i="23"/>
  <c r="T20" i="23"/>
  <c r="U2" i="23"/>
  <c r="U6" i="23"/>
  <c r="U10" i="23"/>
  <c r="U18" i="23"/>
  <c r="U22" i="23"/>
  <c r="V4" i="23"/>
  <c r="V8" i="23"/>
  <c r="V12" i="23"/>
  <c r="V16" i="23"/>
  <c r="V20" i="23"/>
  <c r="V24" i="23"/>
  <c r="C4" i="23"/>
  <c r="C8" i="23"/>
  <c r="C12" i="23"/>
  <c r="C16" i="23"/>
  <c r="C20" i="23"/>
  <c r="C24" i="23"/>
  <c r="D2" i="23"/>
  <c r="D6" i="23"/>
  <c r="D10" i="23"/>
  <c r="D14" i="23"/>
  <c r="D18" i="23"/>
  <c r="D22" i="23"/>
  <c r="E18" i="23"/>
  <c r="E22" i="23"/>
  <c r="F4" i="23"/>
  <c r="F8" i="23"/>
  <c r="F12" i="23"/>
  <c r="F16" i="23"/>
  <c r="F20" i="23"/>
  <c r="F24" i="23"/>
  <c r="G2" i="23"/>
  <c r="G6" i="23"/>
  <c r="G10" i="23"/>
  <c r="G14" i="23"/>
  <c r="G18" i="23"/>
  <c r="G22" i="23"/>
  <c r="H4" i="23"/>
  <c r="H8" i="23"/>
  <c r="H12" i="23"/>
  <c r="H16" i="23"/>
  <c r="H20" i="23"/>
  <c r="H24" i="23"/>
  <c r="I2" i="23"/>
  <c r="I6" i="23"/>
  <c r="I10" i="23"/>
  <c r="I14" i="23"/>
  <c r="I18" i="23"/>
  <c r="I22" i="23"/>
  <c r="J4" i="23"/>
  <c r="J8" i="23"/>
  <c r="J12" i="23"/>
  <c r="J16" i="23"/>
  <c r="J20" i="23"/>
  <c r="J24" i="23"/>
  <c r="K2" i="23"/>
  <c r="K6" i="23"/>
  <c r="K10" i="23"/>
  <c r="K14" i="23"/>
  <c r="K18" i="23"/>
  <c r="K22" i="23"/>
  <c r="L4" i="23"/>
  <c r="L8" i="23"/>
  <c r="L12" i="23"/>
  <c r="L16" i="23"/>
  <c r="L20" i="23"/>
  <c r="L24" i="23"/>
  <c r="M4" i="23"/>
  <c r="X25" i="23"/>
  <c r="E14" i="23"/>
  <c r="E10" i="23"/>
  <c r="E6" i="23"/>
  <c r="E2" i="23"/>
  <c r="D24" i="23"/>
  <c r="D20" i="23"/>
  <c r="D16" i="23"/>
  <c r="D12" i="23"/>
  <c r="D8" i="23"/>
  <c r="D4" i="23"/>
  <c r="C22" i="23"/>
  <c r="C18" i="23"/>
  <c r="C14" i="23"/>
  <c r="C10" i="23"/>
  <c r="C6" i="23"/>
  <c r="C2" i="23"/>
  <c r="V22" i="23"/>
  <c r="V18" i="23"/>
  <c r="V14" i="23"/>
  <c r="V10" i="23"/>
  <c r="V6" i="23"/>
  <c r="U24" i="23"/>
  <c r="U20" i="23"/>
  <c r="U16" i="23"/>
  <c r="U12" i="23"/>
  <c r="U8" i="23"/>
  <c r="U4" i="23"/>
  <c r="T22" i="23"/>
  <c r="T18" i="23"/>
  <c r="T10" i="23"/>
  <c r="T6" i="23"/>
  <c r="S24" i="23"/>
  <c r="S20" i="23"/>
  <c r="S16" i="23"/>
  <c r="S12" i="23"/>
  <c r="S8" i="23"/>
  <c r="S4" i="23"/>
  <c r="R22" i="23"/>
  <c r="R18" i="23"/>
  <c r="R14" i="23"/>
  <c r="R10" i="23"/>
  <c r="R6" i="23"/>
  <c r="Q24" i="23"/>
  <c r="Q20" i="23"/>
  <c r="Q12" i="23"/>
  <c r="Q8" i="23"/>
  <c r="Q4" i="23"/>
  <c r="P22" i="23"/>
  <c r="P18" i="23"/>
  <c r="P14" i="23"/>
  <c r="P10" i="23"/>
  <c r="P6" i="23"/>
  <c r="O24" i="23"/>
  <c r="O12" i="23"/>
  <c r="O8" i="23"/>
  <c r="O4" i="23"/>
  <c r="N22" i="23"/>
  <c r="N18" i="23"/>
  <c r="N14" i="23"/>
  <c r="N10" i="23"/>
  <c r="N6" i="23"/>
  <c r="M24" i="23"/>
  <c r="M20" i="23"/>
  <c r="M16" i="23"/>
  <c r="M12" i="23"/>
  <c r="M8" i="23"/>
  <c r="X184" i="16"/>
  <c r="X185" i="16"/>
  <c r="J187" i="16"/>
  <c r="D8" i="92"/>
  <c r="G5" i="92"/>
  <c r="G3" i="92"/>
  <c r="B8" i="92"/>
  <c r="C8" i="92"/>
  <c r="F8" i="92"/>
  <c r="G6" i="92"/>
  <c r="E8" i="92"/>
  <c r="G7" i="92"/>
  <c r="Y157" i="16"/>
  <c r="D147" i="91"/>
  <c r="E147" i="91"/>
  <c r="F147" i="91"/>
  <c r="Y62" i="16"/>
  <c r="D62" i="91"/>
  <c r="E62" i="91"/>
  <c r="F62" i="91"/>
  <c r="Y16" i="16"/>
  <c r="D15" i="91"/>
  <c r="E15" i="91"/>
  <c r="F15" i="91"/>
  <c r="Y30" i="16"/>
  <c r="D30" i="91"/>
  <c r="E30" i="91"/>
  <c r="F30" i="91"/>
  <c r="V2" i="23"/>
  <c r="Y100" i="16"/>
  <c r="D101" i="91"/>
  <c r="E101" i="91"/>
  <c r="F101" i="91"/>
  <c r="E185" i="85"/>
  <c r="Y96" i="16"/>
  <c r="D97" i="91"/>
  <c r="E97" i="91"/>
  <c r="F97" i="91"/>
  <c r="W187" i="16"/>
  <c r="W189" i="16"/>
  <c r="Y23" i="16"/>
  <c r="D23" i="91"/>
  <c r="E23" i="91"/>
  <c r="F23" i="91"/>
  <c r="Y182" i="16"/>
  <c r="D180" i="91"/>
  <c r="E180" i="91"/>
  <c r="F180" i="91"/>
  <c r="Y116" i="16"/>
  <c r="D106" i="91"/>
  <c r="E106" i="91"/>
  <c r="F106" i="91"/>
  <c r="Y26" i="16"/>
  <c r="D26" i="91"/>
  <c r="E26" i="91"/>
  <c r="F26" i="91"/>
  <c r="Y8" i="16"/>
  <c r="D7" i="91"/>
  <c r="E7" i="91"/>
  <c r="F7" i="91"/>
  <c r="K228" i="87"/>
  <c r="Y88" i="16"/>
  <c r="D88" i="91"/>
  <c r="E88" i="91"/>
  <c r="F88" i="91"/>
  <c r="Y81" i="16"/>
  <c r="D79" i="91"/>
  <c r="E79" i="91"/>
  <c r="F79" i="91"/>
  <c r="Y103" i="16"/>
  <c r="N2" i="23"/>
  <c r="O15" i="23"/>
  <c r="Y3" i="16"/>
  <c r="D2" i="91"/>
  <c r="E2" i="91"/>
  <c r="F2" i="91"/>
  <c r="Y149" i="16"/>
  <c r="D138" i="91"/>
  <c r="E138" i="91"/>
  <c r="F138" i="91"/>
  <c r="Y4" i="16"/>
  <c r="D3" i="91"/>
  <c r="E3" i="91"/>
  <c r="F3" i="91"/>
  <c r="E163" i="85"/>
  <c r="E50" i="85"/>
  <c r="E45" i="85"/>
  <c r="E186" i="85"/>
  <c r="E158" i="85"/>
  <c r="M46" i="90"/>
  <c r="Y87" i="16"/>
  <c r="D87" i="91"/>
  <c r="E87" i="91"/>
  <c r="F87" i="91"/>
  <c r="Y175" i="16"/>
  <c r="D179" i="91"/>
  <c r="E179" i="91"/>
  <c r="F179" i="91"/>
  <c r="D304" i="87"/>
  <c r="M9" i="23"/>
  <c r="D195" i="87"/>
  <c r="D292" i="87"/>
  <c r="D228" i="87"/>
  <c r="F274" i="87"/>
  <c r="Y165" i="16"/>
  <c r="D160" i="91"/>
  <c r="E160" i="91"/>
  <c r="F160" i="91"/>
  <c r="K19" i="23"/>
  <c r="H21" i="23"/>
  <c r="Q46" i="90"/>
  <c r="M187" i="16"/>
  <c r="X187" i="16"/>
  <c r="M274" i="87"/>
  <c r="R2" i="23"/>
  <c r="Y79" i="16"/>
  <c r="D77" i="91"/>
  <c r="E77" i="91"/>
  <c r="F77" i="91"/>
  <c r="Y180" i="16"/>
  <c r="N46" i="90"/>
  <c r="E168" i="85"/>
  <c r="E83" i="85"/>
  <c r="M5" i="68"/>
  <c r="L5" i="68"/>
  <c r="D432" i="73"/>
  <c r="B8" i="68"/>
  <c r="L142" i="87"/>
  <c r="L290" i="87"/>
  <c r="L297" i="87"/>
  <c r="N15" i="23"/>
  <c r="E142" i="87"/>
  <c r="E290" i="87"/>
  <c r="E297" i="87"/>
  <c r="Y164" i="16"/>
  <c r="D159" i="91"/>
  <c r="E159" i="91"/>
  <c r="F159" i="91"/>
  <c r="O20" i="23"/>
  <c r="Y129" i="16"/>
  <c r="D116" i="91"/>
  <c r="E116" i="91"/>
  <c r="F116" i="91"/>
  <c r="O16" i="23"/>
  <c r="Q16" i="23"/>
  <c r="E143" i="85"/>
  <c r="Y94" i="16"/>
  <c r="D95" i="91"/>
  <c r="E95" i="91"/>
  <c r="F95" i="91"/>
  <c r="Y131" i="16"/>
  <c r="D118" i="91"/>
  <c r="E118" i="91"/>
  <c r="F118" i="91"/>
  <c r="Y115" i="16"/>
  <c r="D105" i="91"/>
  <c r="E105" i="91"/>
  <c r="F105" i="91"/>
  <c r="P187" i="16"/>
  <c r="P189" i="16"/>
  <c r="P2" i="23"/>
  <c r="Y68" i="16"/>
  <c r="D67" i="91"/>
  <c r="E67" i="91"/>
  <c r="F67" i="91"/>
  <c r="Y29" i="16"/>
  <c r="D29" i="91"/>
  <c r="E29" i="91"/>
  <c r="F29" i="91"/>
  <c r="Y91" i="16"/>
  <c r="D92" i="91"/>
  <c r="E92" i="91"/>
  <c r="F92" i="91"/>
  <c r="Q187" i="16"/>
  <c r="Q189" i="16"/>
  <c r="K58" i="87"/>
  <c r="K283" i="87"/>
  <c r="K288" i="87"/>
  <c r="Y74" i="16"/>
  <c r="D73" i="91"/>
  <c r="E73" i="91"/>
  <c r="F73" i="91"/>
  <c r="Y59" i="16"/>
  <c r="D59" i="91"/>
  <c r="E59" i="91"/>
  <c r="F59" i="91"/>
  <c r="T187" i="16"/>
  <c r="T189" i="16"/>
  <c r="J58" i="87"/>
  <c r="J283" i="87"/>
  <c r="J288" i="87"/>
  <c r="V3" i="23"/>
  <c r="Y58" i="16"/>
  <c r="D58" i="91"/>
  <c r="E58" i="91"/>
  <c r="F58" i="91"/>
  <c r="R187" i="16"/>
  <c r="R189" i="16"/>
  <c r="E54" i="85"/>
  <c r="Y41" i="16"/>
  <c r="D40" i="91"/>
  <c r="E40" i="91"/>
  <c r="F40" i="91"/>
  <c r="K189" i="16"/>
  <c r="I228" i="87"/>
  <c r="N21" i="23"/>
  <c r="Y35" i="16"/>
  <c r="D33" i="91"/>
  <c r="E33" i="91"/>
  <c r="F33" i="91"/>
  <c r="D8" i="68"/>
  <c r="L304" i="87"/>
  <c r="Y34" i="16"/>
  <c r="D32" i="91"/>
  <c r="E32" i="91"/>
  <c r="F32" i="91"/>
  <c r="H228" i="87"/>
  <c r="U9" i="23"/>
  <c r="V187" i="16"/>
  <c r="V189" i="16"/>
  <c r="E157" i="85"/>
  <c r="E131" i="85"/>
  <c r="E152" i="85"/>
  <c r="G19" i="23"/>
  <c r="E170" i="85"/>
  <c r="E125" i="85"/>
  <c r="L228" i="87"/>
  <c r="L189" i="16"/>
  <c r="L6" i="68"/>
  <c r="H8" i="68"/>
  <c r="O187" i="16"/>
  <c r="O189" i="16"/>
  <c r="R16" i="23"/>
  <c r="E17" i="85"/>
  <c r="E161" i="85"/>
  <c r="L4" i="68"/>
  <c r="E90" i="85"/>
  <c r="E127" i="85"/>
  <c r="E146" i="85"/>
  <c r="L451" i="68"/>
  <c r="D55" i="90"/>
  <c r="E234" i="87"/>
  <c r="M6" i="68"/>
  <c r="E9" i="85"/>
  <c r="E47" i="85"/>
  <c r="E73" i="85"/>
  <c r="E56" i="85"/>
  <c r="E49" i="85"/>
  <c r="E63" i="85"/>
  <c r="E135" i="85"/>
  <c r="E136" i="85"/>
  <c r="E137" i="85"/>
  <c r="E120" i="85"/>
  <c r="E147" i="85"/>
  <c r="E29" i="85"/>
  <c r="E21" i="85"/>
  <c r="E65" i="85"/>
  <c r="E7" i="85"/>
  <c r="E80" i="85"/>
  <c r="E19" i="85"/>
  <c r="E30" i="85"/>
  <c r="E108" i="85"/>
  <c r="E48" i="85"/>
  <c r="E162" i="85"/>
  <c r="C8" i="68"/>
  <c r="M4" i="68"/>
  <c r="I8" i="68"/>
  <c r="E3" i="85"/>
  <c r="D9" i="87"/>
  <c r="D58" i="87"/>
  <c r="D283" i="87"/>
  <c r="D288" i="87"/>
  <c r="M2" i="23"/>
  <c r="L10" i="23"/>
  <c r="J15" i="23"/>
  <c r="I3" i="23"/>
  <c r="M13" i="23"/>
  <c r="M7" i="23"/>
  <c r="N11" i="23"/>
  <c r="O23" i="23"/>
  <c r="Q7" i="23"/>
  <c r="R11" i="23"/>
  <c r="S23" i="23"/>
  <c r="U7" i="23"/>
  <c r="V11" i="23"/>
  <c r="C21" i="23"/>
  <c r="E9" i="23"/>
  <c r="F9" i="23"/>
  <c r="G9" i="23"/>
  <c r="H9" i="23"/>
  <c r="I9" i="23"/>
  <c r="J9" i="23"/>
  <c r="K9" i="23"/>
  <c r="L9" i="23"/>
  <c r="M17" i="23"/>
  <c r="O9" i="23"/>
  <c r="P21" i="23"/>
  <c r="R13" i="23"/>
  <c r="T5" i="23"/>
  <c r="U17" i="23"/>
  <c r="C7" i="23"/>
  <c r="D11" i="23"/>
  <c r="E16" i="23"/>
  <c r="F15" i="23"/>
  <c r="G16" i="23"/>
  <c r="H15" i="23"/>
  <c r="N23" i="23"/>
  <c r="P7" i="23"/>
  <c r="Q11" i="23"/>
  <c r="R23" i="23"/>
  <c r="T7" i="23"/>
  <c r="U11" i="23"/>
  <c r="V23" i="23"/>
  <c r="D13" i="23"/>
  <c r="E17" i="23"/>
  <c r="F17" i="23"/>
  <c r="G17" i="23"/>
  <c r="H17" i="23"/>
  <c r="I17" i="23"/>
  <c r="J17" i="23"/>
  <c r="K17" i="23"/>
  <c r="L17" i="23"/>
  <c r="K16" i="23"/>
  <c r="J2" i="23"/>
  <c r="G13" i="23"/>
  <c r="D15" i="23"/>
  <c r="S21" i="23"/>
  <c r="M5" i="23"/>
  <c r="K24" i="23"/>
  <c r="J10" i="23"/>
  <c r="W10" i="23"/>
  <c r="G8" i="23"/>
  <c r="D7" i="23"/>
  <c r="R17" i="23"/>
  <c r="L2" i="23"/>
  <c r="J7" i="23"/>
  <c r="H7" i="23"/>
  <c r="E13" i="23"/>
  <c r="S5" i="23"/>
  <c r="N9" i="23"/>
  <c r="M11" i="23"/>
  <c r="M14" i="23"/>
  <c r="N8" i="23"/>
  <c r="N24" i="23"/>
  <c r="O14" i="23"/>
  <c r="P8" i="23"/>
  <c r="P24" i="23"/>
  <c r="Q14" i="23"/>
  <c r="R8" i="23"/>
  <c r="R24" i="23"/>
  <c r="S14" i="23"/>
  <c r="T8" i="23"/>
  <c r="T24" i="23"/>
  <c r="U14" i="23"/>
  <c r="J5" i="23"/>
  <c r="F13" i="23"/>
  <c r="H2" i="23"/>
  <c r="E8" i="23"/>
  <c r="M15" i="23"/>
  <c r="N19" i="23"/>
  <c r="P3" i="23"/>
  <c r="Q15" i="23"/>
  <c r="R19" i="23"/>
  <c r="T3" i="23"/>
  <c r="U15" i="23"/>
  <c r="V19" i="23"/>
  <c r="D9" i="23"/>
  <c r="E15" i="23"/>
  <c r="F14" i="23"/>
  <c r="G15" i="23"/>
  <c r="H14" i="23"/>
  <c r="I15" i="23"/>
  <c r="J14" i="23"/>
  <c r="K15" i="23"/>
  <c r="L14" i="23"/>
  <c r="N5" i="23"/>
  <c r="O17" i="23"/>
  <c r="Q9" i="23"/>
  <c r="R21" i="23"/>
  <c r="T13" i="23"/>
  <c r="V5" i="23"/>
  <c r="C15" i="23"/>
  <c r="D19" i="23"/>
  <c r="E21" i="23"/>
  <c r="F21" i="23"/>
  <c r="G21" i="23"/>
  <c r="M19" i="23"/>
  <c r="O3" i="23"/>
  <c r="P15" i="23"/>
  <c r="Q19" i="23"/>
  <c r="S3" i="23"/>
  <c r="T15" i="23"/>
  <c r="U19" i="23"/>
  <c r="C9" i="23"/>
  <c r="D21" i="23"/>
  <c r="E23" i="23"/>
  <c r="F22" i="23"/>
  <c r="G23" i="23"/>
  <c r="H22" i="23"/>
  <c r="I23" i="23"/>
  <c r="J22" i="23"/>
  <c r="K23" i="23"/>
  <c r="L22" i="23"/>
  <c r="K5" i="23"/>
  <c r="I21" i="23"/>
  <c r="F7" i="23"/>
  <c r="C19" i="23"/>
  <c r="Q5" i="23"/>
  <c r="K13" i="23"/>
  <c r="I19" i="23"/>
  <c r="F23" i="23"/>
  <c r="C11" i="23"/>
  <c r="O13" i="23"/>
  <c r="K21" i="23"/>
  <c r="I16" i="23"/>
  <c r="G24" i="23"/>
  <c r="C3" i="23"/>
  <c r="R9" i="23"/>
  <c r="M21" i="23"/>
  <c r="M18" i="23"/>
  <c r="N12" i="23"/>
  <c r="O2" i="23"/>
  <c r="O18" i="23"/>
  <c r="P12" i="23"/>
  <c r="Q2" i="23"/>
  <c r="Q18" i="23"/>
  <c r="R12" i="23"/>
  <c r="S2" i="23"/>
  <c r="S18" i="23"/>
  <c r="T12" i="23"/>
  <c r="I13" i="23"/>
  <c r="K8" i="23"/>
  <c r="U13" i="23"/>
  <c r="D23" i="23"/>
  <c r="T17" i="23"/>
  <c r="L21" i="23"/>
  <c r="M23" i="23"/>
  <c r="O7" i="23"/>
  <c r="P11" i="23"/>
  <c r="Q23" i="23"/>
  <c r="S7" i="23"/>
  <c r="T11" i="23"/>
  <c r="U23" i="23"/>
  <c r="C5" i="23"/>
  <c r="D17" i="23"/>
  <c r="E20" i="23"/>
  <c r="F19" i="23"/>
  <c r="G20" i="23"/>
  <c r="H19" i="23"/>
  <c r="I20" i="23"/>
  <c r="J19" i="23"/>
  <c r="K20" i="23"/>
  <c r="L19" i="23"/>
  <c r="N13" i="23"/>
  <c r="P5" i="23"/>
  <c r="Q17" i="23"/>
  <c r="S9" i="23"/>
  <c r="T21" i="23"/>
  <c r="V13" i="23"/>
  <c r="C23" i="23"/>
  <c r="E5" i="23"/>
  <c r="F5" i="23"/>
  <c r="G5" i="23"/>
  <c r="H5" i="23"/>
  <c r="N7" i="23"/>
  <c r="O11" i="23"/>
  <c r="P23" i="23"/>
  <c r="R7" i="23"/>
  <c r="S11" i="23"/>
  <c r="T23" i="23"/>
  <c r="V7" i="23"/>
  <c r="C17" i="23"/>
  <c r="E7" i="23"/>
  <c r="F6" i="23"/>
  <c r="G7" i="23"/>
  <c r="H6" i="23"/>
  <c r="I7" i="23"/>
  <c r="J6" i="23"/>
  <c r="K7" i="23"/>
  <c r="L6" i="23"/>
  <c r="L18" i="23"/>
  <c r="W18" i="23"/>
  <c r="J23" i="23"/>
  <c r="I11" i="23"/>
  <c r="E24" i="23"/>
  <c r="U5" i="23"/>
  <c r="P9" i="23"/>
  <c r="L15" i="23"/>
  <c r="K3" i="23"/>
  <c r="I8" i="23"/>
  <c r="F2" i="23"/>
  <c r="V17" i="23"/>
  <c r="N17" i="23"/>
  <c r="L23" i="23"/>
  <c r="K11" i="23"/>
  <c r="I5" i="23"/>
  <c r="E70" i="85"/>
  <c r="E111" i="85"/>
  <c r="C59" i="90"/>
  <c r="M41" i="90"/>
  <c r="C56" i="90"/>
  <c r="C53" i="90"/>
  <c r="E123" i="85"/>
  <c r="E201" i="85"/>
  <c r="AE11" i="73"/>
  <c r="F6" i="85"/>
  <c r="E6" i="85"/>
  <c r="AE24" i="73"/>
  <c r="F13" i="85"/>
  <c r="E13" i="85"/>
  <c r="AE114" i="73"/>
  <c r="F52" i="85"/>
  <c r="E52" i="85"/>
  <c r="AE193" i="73"/>
  <c r="F77" i="85"/>
  <c r="E77" i="85"/>
  <c r="AE240" i="73"/>
  <c r="F112" i="85"/>
  <c r="E112" i="85"/>
  <c r="AE264" i="73"/>
  <c r="F124" i="85"/>
  <c r="E124" i="85"/>
  <c r="AE5" i="73"/>
  <c r="F4" i="85"/>
  <c r="E4" i="85"/>
  <c r="AE54" i="73"/>
  <c r="F25" i="85"/>
  <c r="E25" i="85"/>
  <c r="AE77" i="73"/>
  <c r="F38" i="85"/>
  <c r="E38" i="85"/>
  <c r="F60" i="85"/>
  <c r="E60" i="85"/>
  <c r="AE178" i="73"/>
  <c r="F71" i="85"/>
  <c r="E71" i="85"/>
  <c r="AE194" i="73"/>
  <c r="F78" i="85"/>
  <c r="E78" i="85"/>
  <c r="F87" i="85"/>
  <c r="E87" i="85"/>
  <c r="AE241" i="73"/>
  <c r="F113" i="85"/>
  <c r="E113" i="85"/>
  <c r="AE341" i="73"/>
  <c r="F165" i="85"/>
  <c r="E165" i="85"/>
  <c r="AE386" i="73"/>
  <c r="F182" i="85"/>
  <c r="E182" i="85"/>
  <c r="AE384" i="73"/>
  <c r="F180" i="85"/>
  <c r="E180" i="85"/>
  <c r="AE26" i="73"/>
  <c r="F14" i="85"/>
  <c r="E14" i="85"/>
  <c r="AE78" i="73"/>
  <c r="F39" i="85"/>
  <c r="E39" i="85"/>
  <c r="AE147" i="73"/>
  <c r="F61" i="85"/>
  <c r="E61" i="85"/>
  <c r="AE179" i="73"/>
  <c r="F72" i="85"/>
  <c r="E72" i="85"/>
  <c r="AE211" i="73"/>
  <c r="F88" i="85"/>
  <c r="E88" i="85"/>
  <c r="AE226" i="73"/>
  <c r="F99" i="85"/>
  <c r="E99" i="85"/>
  <c r="AE242" i="73"/>
  <c r="F114" i="85"/>
  <c r="E114" i="85"/>
  <c r="AE304" i="73"/>
  <c r="F142" i="85"/>
  <c r="E142" i="85"/>
  <c r="F166" i="85"/>
  <c r="E166" i="85"/>
  <c r="F183" i="85"/>
  <c r="E183" i="85"/>
  <c r="F192" i="85"/>
  <c r="E192" i="85"/>
  <c r="AE21" i="73"/>
  <c r="F12" i="85"/>
  <c r="E12" i="85"/>
  <c r="AE51" i="73"/>
  <c r="F24" i="85"/>
  <c r="E24" i="85"/>
  <c r="AE145" i="73"/>
  <c r="F59" i="85"/>
  <c r="E59" i="85"/>
  <c r="AE192" i="73"/>
  <c r="F76" i="85"/>
  <c r="E76" i="85"/>
  <c r="AE224" i="73"/>
  <c r="F97" i="85"/>
  <c r="E97" i="85"/>
  <c r="AE323" i="73"/>
  <c r="F153" i="85"/>
  <c r="E153" i="85"/>
  <c r="T2" i="23"/>
  <c r="E154" i="85"/>
  <c r="E98" i="85"/>
  <c r="E36" i="85"/>
  <c r="AE28" i="73"/>
  <c r="F15" i="85"/>
  <c r="E15" i="85"/>
  <c r="AE80" i="73"/>
  <c r="F41" i="85"/>
  <c r="E41" i="85"/>
  <c r="AE29" i="73"/>
  <c r="F16" i="85"/>
  <c r="E16" i="85"/>
  <c r="AE58" i="73"/>
  <c r="F27" i="85"/>
  <c r="E27" i="85"/>
  <c r="AE81" i="73"/>
  <c r="F42" i="85"/>
  <c r="E42" i="85"/>
  <c r="AE103" i="73"/>
  <c r="F51" i="85"/>
  <c r="E51" i="85"/>
  <c r="AE119" i="73"/>
  <c r="E53" i="85"/>
  <c r="AE229" i="73"/>
  <c r="F101" i="85"/>
  <c r="E101" i="85"/>
  <c r="F126" i="85"/>
  <c r="E126" i="85"/>
  <c r="AE289" i="73"/>
  <c r="F132" i="85"/>
  <c r="E132" i="85"/>
  <c r="AE309" i="73"/>
  <c r="F145" i="85"/>
  <c r="E145" i="85"/>
  <c r="AE308" i="73"/>
  <c r="F144" i="85"/>
  <c r="E144" i="85"/>
  <c r="AE328" i="73"/>
  <c r="F156" i="85"/>
  <c r="E156" i="85"/>
  <c r="AE377" i="73"/>
  <c r="F174" i="85"/>
  <c r="E174" i="85"/>
  <c r="AE408" i="73"/>
  <c r="F194" i="85"/>
  <c r="E194" i="85"/>
  <c r="AE59" i="73"/>
  <c r="F28" i="85"/>
  <c r="E28" i="85"/>
  <c r="AE82" i="73"/>
  <c r="F43" i="85"/>
  <c r="E43" i="85"/>
  <c r="AE151" i="73"/>
  <c r="F62" i="85"/>
  <c r="E62" i="85"/>
  <c r="AE167" i="73"/>
  <c r="F64" i="85"/>
  <c r="E64" i="85"/>
  <c r="AE199" i="73"/>
  <c r="F79" i="85"/>
  <c r="E79" i="85"/>
  <c r="AE230" i="73"/>
  <c r="F102" i="85"/>
  <c r="E102" i="85"/>
  <c r="AE290" i="73"/>
  <c r="F133" i="85"/>
  <c r="E133" i="85"/>
  <c r="AE79" i="73"/>
  <c r="F40" i="85"/>
  <c r="E40" i="85"/>
  <c r="AE212" i="73"/>
  <c r="F89" i="85"/>
  <c r="E89" i="85"/>
  <c r="AE227" i="73"/>
  <c r="F100" i="85"/>
  <c r="E100" i="85"/>
  <c r="AE326" i="73"/>
  <c r="F155" i="85"/>
  <c r="E155" i="85"/>
  <c r="AE343" i="73"/>
  <c r="F167" i="85"/>
  <c r="E167" i="85"/>
  <c r="F171" i="85"/>
  <c r="E171" i="85"/>
  <c r="AE389" i="73"/>
  <c r="F184" i="85"/>
  <c r="E184" i="85"/>
  <c r="AE407" i="73"/>
  <c r="F193" i="85"/>
  <c r="E193" i="85"/>
  <c r="D51" i="90"/>
  <c r="N187" i="16"/>
  <c r="N189" i="16"/>
  <c r="AE85" i="73"/>
  <c r="F44" i="85"/>
  <c r="E44" i="85"/>
  <c r="AE201" i="73"/>
  <c r="F81" i="85"/>
  <c r="E81" i="85"/>
  <c r="AE232" i="73"/>
  <c r="F104" i="85"/>
  <c r="E104" i="85"/>
  <c r="AE256" i="73"/>
  <c r="F119" i="85"/>
  <c r="E119" i="85"/>
  <c r="AE13" i="73"/>
  <c r="F8" i="85"/>
  <c r="E8" i="85"/>
  <c r="F20" i="85"/>
  <c r="E20" i="85"/>
  <c r="AE65" i="73"/>
  <c r="F31" i="85"/>
  <c r="E31" i="85"/>
  <c r="AE202" i="73"/>
  <c r="F82" i="85"/>
  <c r="E82" i="85"/>
  <c r="AE233" i="73"/>
  <c r="F105" i="85"/>
  <c r="E105" i="85"/>
  <c r="AE315" i="73"/>
  <c r="F148" i="85"/>
  <c r="E148" i="85"/>
  <c r="AE333" i="73"/>
  <c r="F159" i="85"/>
  <c r="E159" i="85"/>
  <c r="F173" i="85"/>
  <c r="E173" i="85"/>
  <c r="AE348" i="73"/>
  <c r="F169" i="85"/>
  <c r="E169" i="85"/>
  <c r="F172" i="85"/>
  <c r="E172" i="85"/>
  <c r="F187" i="85"/>
  <c r="E187" i="85"/>
  <c r="AE412" i="73"/>
  <c r="F196" i="85"/>
  <c r="E196" i="85"/>
  <c r="AE378" i="73"/>
  <c r="F175" i="85"/>
  <c r="E175" i="85"/>
  <c r="AE409" i="73"/>
  <c r="F195" i="85"/>
  <c r="E195" i="85"/>
  <c r="AE68" i="73"/>
  <c r="F32" i="85"/>
  <c r="E32" i="85"/>
  <c r="AE89" i="73"/>
  <c r="F46" i="85"/>
  <c r="E46" i="85"/>
  <c r="AE171" i="73"/>
  <c r="F66" i="85"/>
  <c r="E66" i="85"/>
  <c r="AE219" i="73"/>
  <c r="F92" i="85"/>
  <c r="E92" i="85"/>
  <c r="AE234" i="73"/>
  <c r="F106" i="85"/>
  <c r="E106" i="85"/>
  <c r="AE258" i="73"/>
  <c r="F121" i="85"/>
  <c r="E121" i="85"/>
  <c r="AE316" i="73"/>
  <c r="F149" i="85"/>
  <c r="E149" i="85"/>
  <c r="AE334" i="73"/>
  <c r="F160" i="85"/>
  <c r="E160" i="85"/>
  <c r="F178" i="85"/>
  <c r="E178" i="85"/>
  <c r="F189" i="85"/>
  <c r="E189" i="85"/>
  <c r="AE415" i="73"/>
  <c r="F198" i="85"/>
  <c r="E198" i="85"/>
  <c r="AE35" i="73"/>
  <c r="F18" i="85"/>
  <c r="E18" i="85"/>
  <c r="AE184" i="73"/>
  <c r="F74" i="85"/>
  <c r="E74" i="85"/>
  <c r="AE231" i="73"/>
  <c r="F103" i="85"/>
  <c r="E103" i="85"/>
  <c r="AE255" i="73"/>
  <c r="F118" i="85"/>
  <c r="E118" i="85"/>
  <c r="AE291" i="73"/>
  <c r="F134" i="85"/>
  <c r="E134" i="85"/>
  <c r="F176" i="85"/>
  <c r="E176" i="85"/>
  <c r="C60" i="90"/>
  <c r="Y25" i="16"/>
  <c r="D25" i="91"/>
  <c r="E25" i="91"/>
  <c r="F25" i="91"/>
  <c r="E37" i="85"/>
  <c r="E86" i="85"/>
  <c r="AE7" i="73"/>
  <c r="F5" i="85"/>
  <c r="E5" i="85"/>
  <c r="AE45" i="73"/>
  <c r="F22" i="85"/>
  <c r="E22" i="85"/>
  <c r="AE142" i="73"/>
  <c r="F58" i="85"/>
  <c r="E58" i="85"/>
  <c r="AE173" i="73"/>
  <c r="F68" i="85"/>
  <c r="E68" i="85"/>
  <c r="AE221" i="73"/>
  <c r="F94" i="85"/>
  <c r="E94" i="85"/>
  <c r="AE17" i="73"/>
  <c r="F10" i="85"/>
  <c r="E10" i="85"/>
  <c r="AE73" i="73"/>
  <c r="F34" i="85"/>
  <c r="E34" i="85"/>
  <c r="AE206" i="73"/>
  <c r="F84" i="85"/>
  <c r="E84" i="85"/>
  <c r="AE222" i="73"/>
  <c r="F95" i="85"/>
  <c r="E95" i="85"/>
  <c r="AE237" i="73"/>
  <c r="F109" i="85"/>
  <c r="E109" i="85"/>
  <c r="F140" i="85"/>
  <c r="E140" i="85"/>
  <c r="F139" i="85"/>
  <c r="E139" i="85"/>
  <c r="AE319" i="73"/>
  <c r="F151" i="85"/>
  <c r="E151" i="85"/>
  <c r="AE400" i="73"/>
  <c r="F191" i="85"/>
  <c r="E191" i="85"/>
  <c r="AE417" i="73"/>
  <c r="F200" i="85"/>
  <c r="E200" i="85"/>
  <c r="F177" i="85"/>
  <c r="E177" i="85"/>
  <c r="F188" i="85"/>
  <c r="E188" i="85"/>
  <c r="AE414" i="73"/>
  <c r="F197" i="85"/>
  <c r="E197" i="85"/>
  <c r="AE2" i="73"/>
  <c r="E2" i="85"/>
  <c r="AE18" i="73"/>
  <c r="F11" i="85"/>
  <c r="E11" i="85"/>
  <c r="AE48" i="73"/>
  <c r="F23" i="85"/>
  <c r="E23" i="85"/>
  <c r="AE74" i="73"/>
  <c r="F35" i="85"/>
  <c r="E35" i="85"/>
  <c r="AE175" i="73"/>
  <c r="F69" i="85"/>
  <c r="E69" i="85"/>
  <c r="F75" i="85"/>
  <c r="E75" i="85"/>
  <c r="AE207" i="73"/>
  <c r="F85" i="85"/>
  <c r="E85" i="85"/>
  <c r="F96" i="85"/>
  <c r="E96" i="85"/>
  <c r="F141" i="85"/>
  <c r="E141" i="85"/>
  <c r="AE338" i="73"/>
  <c r="F164" i="85"/>
  <c r="E164" i="85"/>
  <c r="F181" i="85"/>
  <c r="E181" i="85"/>
  <c r="AE69" i="73"/>
  <c r="F33" i="85"/>
  <c r="E33" i="85"/>
  <c r="AE141" i="73"/>
  <c r="F57" i="85"/>
  <c r="E57" i="85"/>
  <c r="AE172" i="73"/>
  <c r="F67" i="85"/>
  <c r="E67" i="85"/>
  <c r="AE220" i="73"/>
  <c r="F93" i="85"/>
  <c r="E93" i="85"/>
  <c r="AE235" i="73"/>
  <c r="F107" i="85"/>
  <c r="E107" i="85"/>
  <c r="AE295" i="73"/>
  <c r="F138" i="85"/>
  <c r="E138" i="85"/>
  <c r="AE317" i="73"/>
  <c r="F150" i="85"/>
  <c r="E150" i="85"/>
  <c r="AE382" i="73"/>
  <c r="F179" i="85"/>
  <c r="E179" i="85"/>
  <c r="AE397" i="73"/>
  <c r="F190" i="85"/>
  <c r="E190" i="85"/>
  <c r="AE416" i="73"/>
  <c r="F199" i="85"/>
  <c r="E199" i="85"/>
  <c r="S187" i="16"/>
  <c r="S189" i="16"/>
  <c r="E55" i="85"/>
  <c r="E130" i="85"/>
  <c r="E128" i="85"/>
  <c r="Y85" i="16"/>
  <c r="D85" i="91"/>
  <c r="E85" i="91"/>
  <c r="F85" i="91"/>
  <c r="Y53" i="16"/>
  <c r="D53" i="91"/>
  <c r="E53" i="91"/>
  <c r="F53" i="91"/>
  <c r="F83" i="87"/>
  <c r="K8" i="68"/>
  <c r="J8" i="68"/>
  <c r="F8" i="68"/>
  <c r="AE280" i="73"/>
  <c r="F129" i="85"/>
  <c r="E129" i="85"/>
  <c r="T14" i="23"/>
  <c r="L3" i="68"/>
  <c r="AE254" i="73"/>
  <c r="F117" i="85"/>
  <c r="E117" i="85"/>
  <c r="AE216" i="73"/>
  <c r="F91" i="85"/>
  <c r="E91" i="85"/>
  <c r="G288" i="87"/>
  <c r="L288" i="87"/>
  <c r="I314" i="87"/>
  <c r="H83" i="87"/>
  <c r="F267" i="87"/>
  <c r="M2" i="68"/>
  <c r="I218" i="87"/>
  <c r="I297" i="87"/>
  <c r="G8" i="68"/>
  <c r="L2" i="68"/>
  <c r="I288" i="87"/>
  <c r="G314" i="87"/>
  <c r="G267" i="87"/>
  <c r="U187" i="16"/>
  <c r="U189" i="16"/>
  <c r="Y48" i="16"/>
  <c r="D50" i="91"/>
  <c r="E50" i="91"/>
  <c r="F50" i="91"/>
  <c r="K297" i="87"/>
  <c r="L314" i="87"/>
  <c r="L83" i="87"/>
  <c r="K218" i="87"/>
  <c r="I267" i="87"/>
  <c r="G297" i="87"/>
  <c r="F314" i="87"/>
  <c r="H288" i="87"/>
  <c r="I83" i="87"/>
  <c r="J297" i="87"/>
  <c r="E267" i="87"/>
  <c r="F26" i="85"/>
  <c r="E26" i="85"/>
  <c r="J218" i="87"/>
  <c r="M306" i="87"/>
  <c r="M307" i="87"/>
  <c r="H297" i="87"/>
  <c r="H218" i="87"/>
  <c r="E53" i="90"/>
  <c r="M3" i="68"/>
  <c r="E8" i="68"/>
  <c r="M267" i="87"/>
  <c r="H314" i="87"/>
  <c r="E314" i="87"/>
  <c r="M58" i="87"/>
  <c r="M283" i="87"/>
  <c r="M276" i="87"/>
  <c r="M142" i="87"/>
  <c r="M290" i="87"/>
  <c r="M297" i="87"/>
  <c r="M218" i="87"/>
  <c r="H61" i="90"/>
  <c r="J57" i="90"/>
  <c r="G45" i="90"/>
  <c r="AD32" i="90"/>
  <c r="K68" i="90"/>
  <c r="K70" i="90"/>
  <c r="J267" i="87"/>
  <c r="F218" i="87"/>
  <c r="AC32" i="90"/>
  <c r="J68" i="90"/>
  <c r="J70" i="90"/>
  <c r="W32" i="90"/>
  <c r="D68" i="90"/>
  <c r="D70" i="90"/>
  <c r="L267" i="87"/>
  <c r="G83" i="87"/>
  <c r="P32" i="90"/>
  <c r="S32" i="90"/>
  <c r="C43" i="90"/>
  <c r="D267" i="87"/>
  <c r="D312" i="87"/>
  <c r="D314" i="87"/>
  <c r="D291" i="87"/>
  <c r="D297" i="87"/>
  <c r="D218" i="87"/>
  <c r="J314" i="87"/>
  <c r="G218" i="87"/>
  <c r="H267" i="87"/>
  <c r="E83" i="87"/>
  <c r="E284" i="87"/>
  <c r="K267" i="87"/>
  <c r="K309" i="87"/>
  <c r="K314" i="87"/>
  <c r="W12" i="23"/>
  <c r="F297" i="87"/>
  <c r="X10" i="23"/>
  <c r="H54" i="90"/>
  <c r="J54" i="90"/>
  <c r="G54" i="90"/>
  <c r="F54" i="90"/>
  <c r="E54" i="90"/>
  <c r="T32" i="90"/>
  <c r="C36" i="90"/>
  <c r="D36" i="90"/>
  <c r="C57" i="90"/>
  <c r="D57" i="90"/>
  <c r="C54" i="90"/>
  <c r="D54" i="90"/>
  <c r="C47" i="90"/>
  <c r="M39" i="90"/>
  <c r="D47" i="90"/>
  <c r="D41" i="90"/>
  <c r="C41" i="90"/>
  <c r="R32" i="90"/>
  <c r="J36" i="90"/>
  <c r="G36" i="90"/>
  <c r="U32" i="90"/>
  <c r="B68" i="90"/>
  <c r="B70" i="90"/>
  <c r="E36" i="90"/>
  <c r="H36" i="90"/>
  <c r="F36" i="90"/>
  <c r="J47" i="90"/>
  <c r="Q39" i="90"/>
  <c r="G47" i="90"/>
  <c r="O39" i="90"/>
  <c r="H47" i="90"/>
  <c r="E47" i="90"/>
  <c r="N39" i="90"/>
  <c r="F47" i="90"/>
  <c r="C40" i="90"/>
  <c r="D40" i="90"/>
  <c r="H56" i="90"/>
  <c r="G56" i="90"/>
  <c r="J56" i="90"/>
  <c r="E56" i="90"/>
  <c r="F56" i="90"/>
  <c r="H45" i="90"/>
  <c r="G53" i="90"/>
  <c r="F57" i="90"/>
  <c r="E61" i="90"/>
  <c r="J61" i="90"/>
  <c r="C55" i="90"/>
  <c r="D53" i="90"/>
  <c r="X20" i="23"/>
  <c r="X22" i="23"/>
  <c r="X6" i="23"/>
  <c r="AB32" i="90"/>
  <c r="I68" i="90"/>
  <c r="I70" i="90"/>
  <c r="H50" i="90"/>
  <c r="J50" i="90"/>
  <c r="G50" i="90"/>
  <c r="F50" i="90"/>
  <c r="E50" i="90"/>
  <c r="C50" i="90"/>
  <c r="D50" i="90"/>
  <c r="AA32" i="90"/>
  <c r="H68" i="90"/>
  <c r="H70" i="90"/>
  <c r="J51" i="90"/>
  <c r="Q40" i="90"/>
  <c r="G51" i="90"/>
  <c r="O40" i="90"/>
  <c r="H51" i="90"/>
  <c r="F51" i="90"/>
  <c r="E51" i="90"/>
  <c r="N40" i="90"/>
  <c r="J42" i="90"/>
  <c r="Q37" i="90"/>
  <c r="H42" i="90"/>
  <c r="G42" i="90"/>
  <c r="O37" i="90"/>
  <c r="E42" i="90"/>
  <c r="N37" i="90"/>
  <c r="F42" i="90"/>
  <c r="J40" i="90"/>
  <c r="H40" i="90"/>
  <c r="G40" i="90"/>
  <c r="F40" i="90"/>
  <c r="E40" i="90"/>
  <c r="J38" i="90"/>
  <c r="H38" i="90"/>
  <c r="G38" i="90"/>
  <c r="E38" i="90"/>
  <c r="F38" i="90"/>
  <c r="C39" i="90"/>
  <c r="D39" i="90"/>
  <c r="H60" i="90"/>
  <c r="G60" i="90"/>
  <c r="J60" i="90"/>
  <c r="E60" i="90"/>
  <c r="F60" i="90"/>
  <c r="H44" i="90"/>
  <c r="G44" i="90"/>
  <c r="J44" i="90"/>
  <c r="F44" i="90"/>
  <c r="E44" i="90"/>
  <c r="J49" i="90"/>
  <c r="H49" i="90"/>
  <c r="G49" i="90"/>
  <c r="E49" i="90"/>
  <c r="F49" i="90"/>
  <c r="E45" i="90"/>
  <c r="J45" i="90"/>
  <c r="H53" i="90"/>
  <c r="G57" i="90"/>
  <c r="F61" i="90"/>
  <c r="D56" i="90"/>
  <c r="G8" i="92"/>
  <c r="X4" i="23"/>
  <c r="W4" i="23"/>
  <c r="X32" i="90"/>
  <c r="E68" i="90"/>
  <c r="E70" i="90"/>
  <c r="H46" i="90"/>
  <c r="J46" i="90"/>
  <c r="Q45" i="90"/>
  <c r="G46" i="90"/>
  <c r="O45" i="90"/>
  <c r="F46" i="90"/>
  <c r="E46" i="90"/>
  <c r="N45" i="90"/>
  <c r="C62" i="90"/>
  <c r="D62" i="90"/>
  <c r="C52" i="90"/>
  <c r="D52" i="90"/>
  <c r="D49" i="90"/>
  <c r="C49" i="90"/>
  <c r="D46" i="90"/>
  <c r="C46" i="90"/>
  <c r="M45" i="90"/>
  <c r="V32" i="90"/>
  <c r="C68" i="90"/>
  <c r="C70" i="90"/>
  <c r="J55" i="90"/>
  <c r="G55" i="90"/>
  <c r="H55" i="90"/>
  <c r="E55" i="90"/>
  <c r="F55" i="90"/>
  <c r="D38" i="90"/>
  <c r="C38" i="90"/>
  <c r="H48" i="90"/>
  <c r="G48" i="90"/>
  <c r="J48" i="90"/>
  <c r="F48" i="90"/>
  <c r="E48" i="90"/>
  <c r="D59" i="90"/>
  <c r="F45" i="90"/>
  <c r="F53" i="90"/>
  <c r="J53" i="90"/>
  <c r="H57" i="90"/>
  <c r="G61" i="90"/>
  <c r="J189" i="16"/>
  <c r="H58" i="90"/>
  <c r="J58" i="90"/>
  <c r="Q43" i="90"/>
  <c r="G58" i="90"/>
  <c r="O43" i="90"/>
  <c r="E58" i="90"/>
  <c r="N43" i="90"/>
  <c r="F58" i="90"/>
  <c r="H62" i="90"/>
  <c r="J62" i="90"/>
  <c r="G62" i="90"/>
  <c r="E62" i="90"/>
  <c r="F62" i="90"/>
  <c r="C61" i="90"/>
  <c r="D61" i="90"/>
  <c r="C58" i="90"/>
  <c r="M43" i="90"/>
  <c r="D58" i="90"/>
  <c r="C48" i="90"/>
  <c r="D48" i="90"/>
  <c r="C45" i="90"/>
  <c r="D45" i="90"/>
  <c r="D42" i="90"/>
  <c r="C42" i="90"/>
  <c r="M37" i="90"/>
  <c r="Z32" i="90"/>
  <c r="G68" i="90"/>
  <c r="G70" i="90"/>
  <c r="J59" i="90"/>
  <c r="Q41" i="90"/>
  <c r="G59" i="90"/>
  <c r="O41" i="90"/>
  <c r="H59" i="90"/>
  <c r="F59" i="90"/>
  <c r="E59" i="90"/>
  <c r="N41" i="90"/>
  <c r="J43" i="90"/>
  <c r="G43" i="90"/>
  <c r="H43" i="90"/>
  <c r="E43" i="90"/>
  <c r="F43" i="90"/>
  <c r="H41" i="90"/>
  <c r="J41" i="90"/>
  <c r="G41" i="90"/>
  <c r="E41" i="90"/>
  <c r="F41" i="90"/>
  <c r="H39" i="90"/>
  <c r="J39" i="90"/>
  <c r="G39" i="90"/>
  <c r="E39" i="90"/>
  <c r="F39" i="90"/>
  <c r="H37" i="90"/>
  <c r="J37" i="90"/>
  <c r="G37" i="90"/>
  <c r="E37" i="90"/>
  <c r="F37" i="90"/>
  <c r="C44" i="90"/>
  <c r="D44" i="90"/>
  <c r="D37" i="90"/>
  <c r="Q32" i="90"/>
  <c r="C37" i="90"/>
  <c r="Y32" i="90"/>
  <c r="F68" i="90"/>
  <c r="F70" i="90"/>
  <c r="H52" i="90"/>
  <c r="G52" i="90"/>
  <c r="J52" i="90"/>
  <c r="E52" i="90"/>
  <c r="F52" i="90"/>
  <c r="F288" i="87"/>
  <c r="E57" i="90"/>
  <c r="D43" i="90"/>
  <c r="D60" i="90"/>
  <c r="C51" i="90"/>
  <c r="M40" i="90"/>
  <c r="AF413" i="73"/>
  <c r="AF90" i="73"/>
  <c r="AF83" i="73"/>
  <c r="M189" i="16"/>
  <c r="L27" i="23"/>
  <c r="L29" i="23"/>
  <c r="J83" i="87"/>
  <c r="AF284" i="73"/>
  <c r="L218" i="87"/>
  <c r="L276" i="87"/>
  <c r="F53" i="85"/>
  <c r="AF283" i="73"/>
  <c r="E218" i="87"/>
  <c r="E276" i="87"/>
  <c r="X16" i="23"/>
  <c r="K83" i="87"/>
  <c r="K276" i="87"/>
  <c r="D83" i="87"/>
  <c r="AF16" i="73"/>
  <c r="AF380" i="73"/>
  <c r="G176" i="85"/>
  <c r="AF22" i="73"/>
  <c r="AF50" i="73"/>
  <c r="AF67" i="73"/>
  <c r="AF355" i="73"/>
  <c r="AF63" i="73"/>
  <c r="AF31" i="73"/>
  <c r="AF271" i="73"/>
  <c r="AF71" i="73"/>
  <c r="AF33" i="73"/>
  <c r="AF49" i="73"/>
  <c r="AF399" i="73"/>
  <c r="AF39" i="73"/>
  <c r="AF297" i="73"/>
  <c r="AF299" i="73"/>
  <c r="AF20" i="73"/>
  <c r="AF306" i="73"/>
  <c r="AF327" i="73"/>
  <c r="AF36" i="73"/>
  <c r="AF30" i="73"/>
  <c r="AF60" i="73"/>
  <c r="AF312" i="73"/>
  <c r="AF46" i="73"/>
  <c r="AF318" i="73"/>
  <c r="AF398" i="73"/>
  <c r="AF322" i="73"/>
  <c r="AF305" i="73"/>
  <c r="AF52" i="73"/>
  <c r="AF70" i="73"/>
  <c r="AF34" i="73"/>
  <c r="AF268" i="73"/>
  <c r="AF19" i="73"/>
  <c r="AF23" i="73"/>
  <c r="AF38" i="73"/>
  <c r="AF61" i="73"/>
  <c r="AF43" i="73"/>
  <c r="AF66" i="73"/>
  <c r="AF42" i="73"/>
  <c r="AF310" i="73"/>
  <c r="N27" i="23"/>
  <c r="N29" i="23"/>
  <c r="W24" i="23"/>
  <c r="E27" i="23"/>
  <c r="E29" i="23"/>
  <c r="W16" i="23"/>
  <c r="F2" i="85"/>
  <c r="AF244" i="73"/>
  <c r="AF245" i="73"/>
  <c r="AF246" i="73"/>
  <c r="AF248" i="73"/>
  <c r="W23" i="23"/>
  <c r="V27" i="23"/>
  <c r="V29" i="23"/>
  <c r="O27" i="23"/>
  <c r="O29" i="23"/>
  <c r="D27" i="23"/>
  <c r="D29" i="23"/>
  <c r="X24" i="23"/>
  <c r="W13" i="23"/>
  <c r="AF233" i="73"/>
  <c r="G105" i="85"/>
  <c r="AF76" i="73"/>
  <c r="G37" i="85"/>
  <c r="AF152" i="73"/>
  <c r="AF257" i="73"/>
  <c r="G120" i="85"/>
  <c r="AF128" i="73"/>
  <c r="G55" i="85"/>
  <c r="AF239" i="73"/>
  <c r="G111" i="85"/>
  <c r="AF216" i="73"/>
  <c r="G91" i="85"/>
  <c r="AF381" i="73"/>
  <c r="AF274" i="73"/>
  <c r="AF150" i="73"/>
  <c r="AF2" i="73"/>
  <c r="G2" i="85"/>
  <c r="AF232" i="73"/>
  <c r="G104" i="85"/>
  <c r="AF147" i="73"/>
  <c r="G61" i="85"/>
  <c r="AF91" i="73"/>
  <c r="AF391" i="73"/>
  <c r="AF287" i="73"/>
  <c r="G131" i="85"/>
  <c r="AF13" i="73"/>
  <c r="G8" i="85"/>
  <c r="AF11" i="73"/>
  <c r="G6" i="85"/>
  <c r="AF323" i="73"/>
  <c r="G153" i="85"/>
  <c r="AF193" i="73"/>
  <c r="G77" i="85"/>
  <c r="AF349" i="73"/>
  <c r="AF113" i="73"/>
  <c r="AF148" i="73"/>
  <c r="AF214" i="73"/>
  <c r="AF388" i="73"/>
  <c r="G183" i="85"/>
  <c r="AF8" i="73"/>
  <c r="AF56" i="73"/>
  <c r="AF366" i="73"/>
  <c r="G173" i="85"/>
  <c r="AF192" i="73"/>
  <c r="G76" i="85"/>
  <c r="AF302" i="73"/>
  <c r="AF12" i="73"/>
  <c r="G7" i="85"/>
  <c r="AF57" i="73"/>
  <c r="AF317" i="73"/>
  <c r="G150" i="85"/>
  <c r="AF100" i="73"/>
  <c r="AF390" i="73"/>
  <c r="G185" i="85"/>
  <c r="AF221" i="73"/>
  <c r="G94" i="85"/>
  <c r="AF253" i="73"/>
  <c r="AF89" i="73"/>
  <c r="G46" i="85"/>
  <c r="AF142" i="73"/>
  <c r="G58" i="85"/>
  <c r="AF416" i="73"/>
  <c r="G199" i="85"/>
  <c r="AF79" i="73"/>
  <c r="G40" i="85"/>
  <c r="AF303" i="73"/>
  <c r="AF385" i="73"/>
  <c r="AF291" i="73"/>
  <c r="G134" i="85"/>
  <c r="AF32" i="73"/>
  <c r="G17" i="85"/>
  <c r="AF340" i="73"/>
  <c r="AF176" i="73"/>
  <c r="AF37" i="73"/>
  <c r="G19" i="85"/>
  <c r="AF180" i="73"/>
  <c r="AF87" i="73"/>
  <c r="M44" i="90"/>
  <c r="AF263" i="73"/>
  <c r="G123" i="85"/>
  <c r="AF281" i="73"/>
  <c r="AF188" i="73"/>
  <c r="AF225" i="73"/>
  <c r="G98" i="85"/>
  <c r="AF121" i="73"/>
  <c r="AF252" i="73"/>
  <c r="AF272" i="73"/>
  <c r="G127" i="85"/>
  <c r="AF418" i="73"/>
  <c r="G201" i="85"/>
  <c r="AF47" i="73"/>
  <c r="AF208" i="73"/>
  <c r="G86" i="85"/>
  <c r="AF7" i="73"/>
  <c r="G5" i="85"/>
  <c r="AF319" i="73"/>
  <c r="G151" i="85"/>
  <c r="AF215" i="73"/>
  <c r="G90" i="85"/>
  <c r="AF288" i="73"/>
  <c r="AF98" i="73"/>
  <c r="G49" i="85"/>
  <c r="AF4" i="73"/>
  <c r="AF133" i="73"/>
  <c r="AF364" i="73"/>
  <c r="AF199" i="73"/>
  <c r="G79" i="85"/>
  <c r="AF25" i="73"/>
  <c r="AF106" i="73"/>
  <c r="AF357" i="73"/>
  <c r="AF130" i="73"/>
  <c r="AF103" i="73"/>
  <c r="G51" i="85"/>
  <c r="AF190" i="73"/>
  <c r="AF196" i="73"/>
  <c r="AF104" i="73"/>
  <c r="AF267" i="73"/>
  <c r="G125" i="85"/>
  <c r="AF330" i="73"/>
  <c r="G158" i="85"/>
  <c r="AF378" i="73"/>
  <c r="G175" i="85"/>
  <c r="AF178" i="73"/>
  <c r="G71" i="85"/>
  <c r="AF185" i="73"/>
  <c r="AF169" i="73"/>
  <c r="G65" i="85"/>
  <c r="AF371" i="73"/>
  <c r="AF213" i="73"/>
  <c r="AF210" i="73"/>
  <c r="G87" i="85"/>
  <c r="AF275" i="73"/>
  <c r="AF373" i="73"/>
  <c r="AF212" i="73"/>
  <c r="G89" i="85"/>
  <c r="AF293" i="73"/>
  <c r="G136" i="85"/>
  <c r="AF277" i="73"/>
  <c r="AF238" i="73"/>
  <c r="G110" i="85"/>
  <c r="AF332" i="73"/>
  <c r="AF338" i="73"/>
  <c r="G164" i="85"/>
  <c r="AF379" i="73"/>
  <c r="AF336" i="73"/>
  <c r="G162" i="85"/>
  <c r="AF143" i="73"/>
  <c r="AF298" i="73"/>
  <c r="G140" i="85"/>
  <c r="AF242" i="73"/>
  <c r="G114" i="85"/>
  <c r="AF218" i="73"/>
  <c r="AF337" i="73"/>
  <c r="G163" i="85"/>
  <c r="AF347" i="73"/>
  <c r="AF372" i="73"/>
  <c r="AF315" i="73"/>
  <c r="G148" i="85"/>
  <c r="AF285" i="73"/>
  <c r="AF342" i="73"/>
  <c r="G166" i="85"/>
  <c r="AF325" i="73"/>
  <c r="AF40" i="73"/>
  <c r="G20" i="85"/>
  <c r="AF77" i="73"/>
  <c r="G38" i="85"/>
  <c r="AF116" i="73"/>
  <c r="AF195" i="73"/>
  <c r="AF217" i="73"/>
  <c r="AF105" i="73"/>
  <c r="AF135" i="73"/>
  <c r="AF5" i="73"/>
  <c r="G4" i="85"/>
  <c r="AF255" i="73"/>
  <c r="G118" i="85"/>
  <c r="AF28" i="73"/>
  <c r="G15" i="85"/>
  <c r="AF158" i="73"/>
  <c r="AF65" i="73"/>
  <c r="G31" i="85"/>
  <c r="AF171" i="73"/>
  <c r="G66" i="85"/>
  <c r="AF386" i="73"/>
  <c r="G182" i="85"/>
  <c r="AF198" i="73"/>
  <c r="AF231" i="73"/>
  <c r="G103" i="85"/>
  <c r="AF44" i="73"/>
  <c r="AF179" i="73"/>
  <c r="G72" i="85"/>
  <c r="AF35" i="73"/>
  <c r="G18" i="85"/>
  <c r="AF352" i="73"/>
  <c r="AF96" i="73"/>
  <c r="AF109" i="73"/>
  <c r="AF93" i="73"/>
  <c r="AF334" i="73"/>
  <c r="G160" i="85"/>
  <c r="AF162" i="73"/>
  <c r="AF259" i="73"/>
  <c r="AF78" i="73"/>
  <c r="G39" i="85"/>
  <c r="AF415" i="73"/>
  <c r="G198" i="85"/>
  <c r="AF269" i="73"/>
  <c r="AF376" i="73"/>
  <c r="AF387" i="73"/>
  <c r="AF53" i="73"/>
  <c r="AF124" i="73"/>
  <c r="AF134" i="73"/>
  <c r="G56" i="85"/>
  <c r="AF264" i="73"/>
  <c r="G124" i="85"/>
  <c r="AF99" i="73"/>
  <c r="AF219" i="73"/>
  <c r="G92" i="85"/>
  <c r="AF111" i="73"/>
  <c r="AF160" i="73"/>
  <c r="AF94" i="73"/>
  <c r="G48" i="85"/>
  <c r="AF278" i="73"/>
  <c r="AF249" i="73"/>
  <c r="AF273" i="73"/>
  <c r="AF80" i="73"/>
  <c r="G41" i="85"/>
  <c r="AF45" i="73"/>
  <c r="G22" i="85"/>
  <c r="AF262" i="73"/>
  <c r="G122" i="85"/>
  <c r="AF59" i="73"/>
  <c r="G28" i="85"/>
  <c r="AF240" i="73"/>
  <c r="G112" i="85"/>
  <c r="AF324" i="73"/>
  <c r="G154" i="85"/>
  <c r="AF108" i="73"/>
  <c r="AF286" i="73"/>
  <c r="AF226" i="73"/>
  <c r="G99" i="85"/>
  <c r="AF328" i="73"/>
  <c r="G156" i="85"/>
  <c r="AF222" i="73"/>
  <c r="G95" i="85"/>
  <c r="AF182" i="73"/>
  <c r="AF294" i="73"/>
  <c r="G137" i="85"/>
  <c r="AF122" i="73"/>
  <c r="AF250" i="73"/>
  <c r="AF165" i="73"/>
  <c r="G63" i="85"/>
  <c r="AF200" i="73"/>
  <c r="G80" i="85"/>
  <c r="AF280" i="73"/>
  <c r="G129" i="85"/>
  <c r="AF186" i="73"/>
  <c r="AF314" i="73"/>
  <c r="G147" i="85"/>
  <c r="AF203" i="73"/>
  <c r="AF170" i="73"/>
  <c r="AF235" i="73"/>
  <c r="G107" i="85"/>
  <c r="AF375" i="73"/>
  <c r="AF234" i="73"/>
  <c r="G106" i="85"/>
  <c r="AF159" i="73"/>
  <c r="AF313" i="73"/>
  <c r="AF201" i="73"/>
  <c r="G81" i="85"/>
  <c r="AF41" i="73"/>
  <c r="G21" i="85"/>
  <c r="AF18" i="73"/>
  <c r="G11" i="85"/>
  <c r="AF58" i="73"/>
  <c r="G27" i="85"/>
  <c r="AF68" i="73"/>
  <c r="G32" i="85"/>
  <c r="AF351" i="73"/>
  <c r="AF82" i="73"/>
  <c r="G43" i="85"/>
  <c r="AF172" i="73"/>
  <c r="G67" i="85"/>
  <c r="AF251" i="73"/>
  <c r="G116" i="85"/>
  <c r="AF144" i="73"/>
  <c r="AF374" i="73"/>
  <c r="AF112" i="73"/>
  <c r="AF110" i="73"/>
  <c r="AF127" i="73"/>
  <c r="AF62" i="73"/>
  <c r="G29" i="85"/>
  <c r="AF348" i="73"/>
  <c r="G169" i="85"/>
  <c r="AF359" i="73"/>
  <c r="G115" i="85"/>
  <c r="AF151" i="73"/>
  <c r="G62" i="85"/>
  <c r="AF191" i="73"/>
  <c r="G75" i="85"/>
  <c r="T27" i="23"/>
  <c r="T29" i="23"/>
  <c r="AF173" i="73"/>
  <c r="G68" i="85"/>
  <c r="X3" i="23"/>
  <c r="AF166" i="73"/>
  <c r="AF279" i="73"/>
  <c r="G128" i="85"/>
  <c r="G27" i="23"/>
  <c r="G29" i="23"/>
  <c r="AF132" i="73"/>
  <c r="AF382" i="73"/>
  <c r="G179" i="85"/>
  <c r="AF24" i="73"/>
  <c r="G13" i="85"/>
  <c r="R27" i="23"/>
  <c r="R29" i="23"/>
  <c r="W5" i="23"/>
  <c r="AF258" i="73"/>
  <c r="G121" i="85"/>
  <c r="AF365" i="73"/>
  <c r="G172" i="85"/>
  <c r="AF92" i="73"/>
  <c r="G47" i="85"/>
  <c r="AF183" i="73"/>
  <c r="AF69" i="73"/>
  <c r="G33" i="85"/>
  <c r="AF270" i="73"/>
  <c r="G126" i="85"/>
  <c r="AF360" i="73"/>
  <c r="G171" i="85"/>
  <c r="AF363" i="73"/>
  <c r="AF368" i="73"/>
  <c r="AF301" i="73"/>
  <c r="AF15" i="73"/>
  <c r="AF29" i="73"/>
  <c r="G16" i="85"/>
  <c r="AF292" i="73"/>
  <c r="G135" i="85"/>
  <c r="AF184" i="73"/>
  <c r="G74" i="85"/>
  <c r="AF137" i="73"/>
  <c r="AF207" i="73"/>
  <c r="G85" i="85"/>
  <c r="AF228" i="73"/>
  <c r="AF384" i="73"/>
  <c r="G180" i="85"/>
  <c r="AF321" i="73"/>
  <c r="G152" i="85"/>
  <c r="AF174" i="73"/>
  <c r="AF202" i="73"/>
  <c r="G82" i="85"/>
  <c r="AF361" i="73"/>
  <c r="AF120" i="73"/>
  <c r="G54" i="85"/>
  <c r="G177" i="85"/>
  <c r="AF261" i="73"/>
  <c r="AF187" i="73"/>
  <c r="AF153" i="73"/>
  <c r="AF119" i="73"/>
  <c r="G53" i="85"/>
  <c r="AF167" i="73"/>
  <c r="G64" i="85"/>
  <c r="AF307" i="73"/>
  <c r="G143" i="85"/>
  <c r="AF282" i="73"/>
  <c r="G130" i="85"/>
  <c r="AF362" i="73"/>
  <c r="AF389" i="73"/>
  <c r="G184" i="85"/>
  <c r="AF320" i="73"/>
  <c r="AF9" i="73"/>
  <c r="AF204" i="73"/>
  <c r="G83" i="85"/>
  <c r="AF329" i="73"/>
  <c r="G157" i="85"/>
  <c r="AF74" i="73"/>
  <c r="G35" i="85"/>
  <c r="AF139" i="73"/>
  <c r="AF370" i="73"/>
  <c r="AF117" i="73"/>
  <c r="AF311" i="73"/>
  <c r="G146" i="85"/>
  <c r="AF14" i="73"/>
  <c r="G9" i="85"/>
  <c r="AF254" i="73"/>
  <c r="G117" i="85"/>
  <c r="AF211" i="73"/>
  <c r="G88" i="85"/>
  <c r="AF295" i="73"/>
  <c r="G138" i="85"/>
  <c r="AF220" i="73"/>
  <c r="G93" i="85"/>
  <c r="AF136" i="73"/>
  <c r="AF177" i="73"/>
  <c r="G70" i="85"/>
  <c r="AF335" i="73"/>
  <c r="G161" i="85"/>
  <c r="AF86" i="73"/>
  <c r="AF333" i="73"/>
  <c r="G159" i="85"/>
  <c r="AF227" i="73"/>
  <c r="G100" i="85"/>
  <c r="AF101" i="73"/>
  <c r="G50" i="85"/>
  <c r="G60" i="85"/>
  <c r="AF331" i="73"/>
  <c r="AF17" i="73"/>
  <c r="G10" i="85"/>
  <c r="AF189" i="73"/>
  <c r="AF346" i="73"/>
  <c r="AF118" i="73"/>
  <c r="AF289" i="73"/>
  <c r="G132" i="85"/>
  <c r="AF237" i="73"/>
  <c r="G109" i="85"/>
  <c r="AF164" i="73"/>
  <c r="U27" i="23"/>
  <c r="U29" i="23"/>
  <c r="W8" i="23"/>
  <c r="W20" i="23"/>
  <c r="Q27" i="23"/>
  <c r="Q29" i="23"/>
  <c r="S27" i="23"/>
  <c r="S29" i="23"/>
  <c r="W3" i="23"/>
  <c r="M27" i="23"/>
  <c r="M29" i="23"/>
  <c r="X5" i="23"/>
  <c r="K27" i="23"/>
  <c r="K29" i="23"/>
  <c r="J27" i="23"/>
  <c r="J29" i="23"/>
  <c r="I27" i="23"/>
  <c r="I29" i="23"/>
  <c r="H27" i="23"/>
  <c r="H29" i="23"/>
  <c r="X2" i="23"/>
  <c r="X13" i="23"/>
  <c r="X7" i="23"/>
  <c r="X19" i="23"/>
  <c r="W19" i="23"/>
  <c r="X21" i="23"/>
  <c r="X23" i="23"/>
  <c r="W15" i="23"/>
  <c r="X11" i="23"/>
  <c r="P27" i="23"/>
  <c r="P29" i="23"/>
  <c r="W22" i="23"/>
  <c r="W14" i="23"/>
  <c r="X15" i="23"/>
  <c r="W21" i="23"/>
  <c r="B412" i="68"/>
  <c r="F27" i="23"/>
  <c r="F29" i="23"/>
  <c r="W6" i="23"/>
  <c r="X9" i="23"/>
  <c r="W7" i="23"/>
  <c r="W2" i="23"/>
  <c r="X8" i="23"/>
  <c r="W11" i="23"/>
  <c r="W9" i="23"/>
  <c r="C27" i="23"/>
  <c r="C29" i="23"/>
  <c r="X18" i="23"/>
  <c r="W17" i="23"/>
  <c r="X17" i="23"/>
  <c r="AF197" i="73"/>
  <c r="AF316" i="73"/>
  <c r="G149" i="85"/>
  <c r="AF102" i="73"/>
  <c r="AF230" i="73"/>
  <c r="G102" i="85"/>
  <c r="AF131" i="73"/>
  <c r="G178" i="85"/>
  <c r="AF350" i="73"/>
  <c r="AF157" i="73"/>
  <c r="AF163" i="73"/>
  <c r="AF417" i="73"/>
  <c r="G200" i="85"/>
  <c r="AF107" i="73"/>
  <c r="AF414" i="73"/>
  <c r="G197" i="85"/>
  <c r="AF209" i="73"/>
  <c r="AF85" i="73"/>
  <c r="G44" i="85"/>
  <c r="AF168" i="73"/>
  <c r="AF343" i="73"/>
  <c r="G167" i="85"/>
  <c r="AF161" i="73"/>
  <c r="AF64" i="73"/>
  <c r="G30" i="85"/>
  <c r="AF126" i="73"/>
  <c r="G181" i="85"/>
  <c r="AF194" i="73"/>
  <c r="G78" i="85"/>
  <c r="AF175" i="73"/>
  <c r="G69" i="85"/>
  <c r="AF229" i="73"/>
  <c r="G101" i="85"/>
  <c r="AF48" i="73"/>
  <c r="G23" i="85"/>
  <c r="AF181" i="73"/>
  <c r="G73" i="85"/>
  <c r="AF356" i="73"/>
  <c r="AF145" i="73"/>
  <c r="G59" i="85"/>
  <c r="AF276" i="73"/>
  <c r="AF345" i="73"/>
  <c r="AF344" i="73"/>
  <c r="G168" i="85"/>
  <c r="X12" i="23"/>
  <c r="Y187" i="16"/>
  <c r="AF125" i="73"/>
  <c r="AF256" i="73"/>
  <c r="G119" i="85"/>
  <c r="AF341" i="73"/>
  <c r="G165" i="85"/>
  <c r="AF3" i="73"/>
  <c r="G3" i="85"/>
  <c r="AF308" i="73"/>
  <c r="G144" i="85"/>
  <c r="AF154" i="73"/>
  <c r="AF81" i="73"/>
  <c r="G42" i="85"/>
  <c r="AF224" i="73"/>
  <c r="G97" i="85"/>
  <c r="AF377" i="73"/>
  <c r="G174" i="85"/>
  <c r="AF26" i="73"/>
  <c r="G14" i="85"/>
  <c r="AF296" i="73"/>
  <c r="G139" i="85"/>
  <c r="AF260" i="73"/>
  <c r="AF353" i="73"/>
  <c r="AF140" i="73"/>
  <c r="AF155" i="73"/>
  <c r="AF369" i="73"/>
  <c r="AF10" i="73"/>
  <c r="AF339" i="73"/>
  <c r="AF266" i="73"/>
  <c r="AF205" i="73"/>
  <c r="AF54" i="73"/>
  <c r="G25" i="85"/>
  <c r="AF115" i="73"/>
  <c r="AF236" i="73"/>
  <c r="G108" i="85"/>
  <c r="AF21" i="73"/>
  <c r="G12" i="85"/>
  <c r="AF146" i="73"/>
  <c r="AF326" i="73"/>
  <c r="G155" i="85"/>
  <c r="AF290" i="73"/>
  <c r="G133" i="85"/>
  <c r="AF149" i="73"/>
  <c r="AF114" i="73"/>
  <c r="G52" i="85"/>
  <c r="AF84" i="73"/>
  <c r="AF138" i="73"/>
  <c r="AF206" i="73"/>
  <c r="G84" i="85"/>
  <c r="AF241" i="73"/>
  <c r="G113" i="85"/>
  <c r="AF97" i="73"/>
  <c r="AF354" i="73"/>
  <c r="G170" i="85"/>
  <c r="AF300" i="73"/>
  <c r="G141" i="85"/>
  <c r="AF383" i="73"/>
  <c r="AF88" i="73"/>
  <c r="G45" i="85"/>
  <c r="AF72" i="73"/>
  <c r="AF367" i="73"/>
  <c r="AF141" i="73"/>
  <c r="G57" i="85"/>
  <c r="AF27" i="73"/>
  <c r="AF265" i="73"/>
  <c r="AF55" i="73"/>
  <c r="G26" i="85"/>
  <c r="AF223" i="73"/>
  <c r="G96" i="85"/>
  <c r="AF247" i="73"/>
  <c r="AF358" i="73"/>
  <c r="AF404" i="73"/>
  <c r="AF129" i="73"/>
  <c r="AF392" i="73"/>
  <c r="AF402" i="73"/>
  <c r="M42" i="90"/>
  <c r="X14" i="23"/>
  <c r="G320" i="87"/>
  <c r="F276" i="87"/>
  <c r="AF6" i="73"/>
  <c r="AF309" i="73"/>
  <c r="G145" i="85"/>
  <c r="AF95" i="73"/>
  <c r="AF51" i="73"/>
  <c r="G24" i="85"/>
  <c r="AF412" i="73"/>
  <c r="G196" i="85"/>
  <c r="AF393" i="73"/>
  <c r="G186" i="85"/>
  <c r="AF397" i="73"/>
  <c r="G190" i="85"/>
  <c r="AF405" i="73"/>
  <c r="AF156" i="73"/>
  <c r="AF75" i="73"/>
  <c r="G36" i="85"/>
  <c r="AF73" i="73"/>
  <c r="G34" i="85"/>
  <c r="AF408" i="73"/>
  <c r="G194" i="85"/>
  <c r="AF400" i="73"/>
  <c r="G191" i="85"/>
  <c r="AF409" i="73"/>
  <c r="G195" i="85"/>
  <c r="AF395" i="73"/>
  <c r="G188" i="85"/>
  <c r="AF123" i="73"/>
  <c r="AF304" i="73"/>
  <c r="G142" i="85"/>
  <c r="AF403" i="73"/>
  <c r="AF407" i="73"/>
  <c r="G193" i="85"/>
  <c r="AF411" i="73"/>
  <c r="AF396" i="73"/>
  <c r="G189" i="85"/>
  <c r="AF401" i="73"/>
  <c r="AF410" i="73"/>
  <c r="AF243" i="73"/>
  <c r="AF394" i="73"/>
  <c r="G187" i="85"/>
  <c r="AF406" i="73"/>
  <c r="G192" i="85"/>
  <c r="I320" i="87"/>
  <c r="L320" i="87"/>
  <c r="I276" i="87"/>
  <c r="J276" i="87"/>
  <c r="F320" i="87"/>
  <c r="H320" i="87"/>
  <c r="H276" i="87"/>
  <c r="N44" i="90"/>
  <c r="D276" i="87"/>
  <c r="J320" i="87"/>
  <c r="G276" i="87"/>
  <c r="M320" i="87"/>
  <c r="M322" i="87"/>
  <c r="M288" i="87"/>
  <c r="Q42" i="90"/>
  <c r="Q44" i="90"/>
  <c r="O35" i="90"/>
  <c r="O42" i="90"/>
  <c r="O44" i="90"/>
  <c r="K320" i="87"/>
  <c r="Q35" i="90"/>
  <c r="N42" i="90"/>
  <c r="M35" i="90"/>
  <c r="D320" i="87"/>
  <c r="E288" i="87"/>
  <c r="E320" i="87"/>
  <c r="N35" i="90"/>
  <c r="Q36" i="90"/>
  <c r="Q38" i="90"/>
  <c r="N36" i="90"/>
  <c r="M38" i="90"/>
  <c r="N38" i="90"/>
  <c r="O38" i="90"/>
  <c r="O36" i="90"/>
  <c r="M36" i="90"/>
  <c r="E278" i="87"/>
  <c r="B413" i="68"/>
  <c r="F278" i="87"/>
  <c r="K278" i="87"/>
  <c r="B410" i="68"/>
  <c r="D278" i="87"/>
  <c r="J278" i="87"/>
  <c r="X27" i="23"/>
  <c r="M278" i="87"/>
  <c r="W27" i="23"/>
  <c r="B411" i="68"/>
  <c r="B409" i="68"/>
  <c r="G322" i="87"/>
  <c r="F322" i="87"/>
  <c r="L322" i="87"/>
  <c r="L278" i="87"/>
  <c r="I322" i="87"/>
  <c r="I278" i="87"/>
  <c r="H322" i="87"/>
  <c r="K322" i="87"/>
  <c r="J322" i="87"/>
  <c r="H278" i="87"/>
  <c r="O47" i="90"/>
  <c r="G278" i="87"/>
  <c r="D322" i="87"/>
  <c r="E322" i="87"/>
  <c r="Q47" i="90"/>
  <c r="M47" i="90"/>
  <c r="N47" i="90"/>
  <c r="D429" i="73" l="1"/>
  <c r="D258" i="105"/>
  <c r="D429" i="105" s="1"/>
  <c r="D427" i="73"/>
  <c r="K43" i="96"/>
  <c r="K37" i="96"/>
  <c r="K47" i="96"/>
  <c r="G27" i="110"/>
  <c r="K51" i="97"/>
  <c r="K40" i="96"/>
  <c r="D98" i="105"/>
  <c r="D428" i="105" s="1"/>
  <c r="K68" i="96"/>
  <c r="K54" i="97"/>
  <c r="E69" i="96"/>
  <c r="K69" i="96" s="1"/>
  <c r="K46" i="96"/>
  <c r="K55" i="108"/>
  <c r="K39" i="96"/>
  <c r="I42" i="96"/>
  <c r="I49" i="96" s="1"/>
  <c r="K67" i="96"/>
  <c r="D422" i="73"/>
  <c r="K50" i="108"/>
  <c r="K35" i="96"/>
  <c r="H28" i="110"/>
  <c r="H34" i="110" s="1"/>
  <c r="H29" i="110"/>
  <c r="H30" i="110"/>
  <c r="H31" i="110"/>
  <c r="H32" i="110"/>
  <c r="K71" i="96"/>
  <c r="K54" i="108"/>
  <c r="K45" i="96"/>
  <c r="D430" i="73"/>
  <c r="D50" i="97"/>
  <c r="D51" i="97"/>
  <c r="C22" i="110"/>
  <c r="D52" i="97"/>
  <c r="D53" i="97"/>
  <c r="D55" i="97"/>
  <c r="D54" i="97"/>
  <c r="F42" i="96"/>
  <c r="F49" i="96" s="1"/>
  <c r="F67" i="96"/>
  <c r="K44" i="96"/>
  <c r="D52" i="95"/>
  <c r="D25" i="95" s="1"/>
  <c r="D88" i="105"/>
  <c r="D52" i="106" s="1"/>
  <c r="D25" i="106" s="1"/>
  <c r="D433" i="73"/>
  <c r="F30" i="110"/>
  <c r="F32" i="110"/>
  <c r="F31" i="110"/>
  <c r="F27" i="110"/>
  <c r="F34" i="110" s="1"/>
  <c r="E42" i="96"/>
  <c r="G29" i="110"/>
  <c r="K50" i="97"/>
  <c r="F51" i="97"/>
  <c r="F53" i="97"/>
  <c r="K53" i="97" s="1"/>
  <c r="F55" i="97"/>
  <c r="K55" i="97" s="1"/>
  <c r="E22" i="110"/>
  <c r="F50" i="97"/>
  <c r="F52" i="97"/>
  <c r="F54" i="97"/>
  <c r="H44" i="97"/>
  <c r="D111" i="96"/>
  <c r="D12" i="96" s="1"/>
  <c r="D28" i="110"/>
  <c r="D75" i="105"/>
  <c r="D430" i="105" s="1"/>
  <c r="D423" i="73"/>
  <c r="D96" i="96" s="1"/>
  <c r="D13" i="96"/>
  <c r="D27" i="110"/>
  <c r="D34" i="110" s="1"/>
  <c r="G32" i="110"/>
  <c r="F70" i="96"/>
  <c r="K70" i="96" s="1"/>
  <c r="D53" i="108"/>
  <c r="H52" i="108"/>
  <c r="K52" i="108" s="1"/>
  <c r="E53" i="108"/>
  <c r="K53" i="108" s="1"/>
  <c r="D2" i="105"/>
  <c r="I54" i="97"/>
  <c r="I52" i="97"/>
  <c r="G31" i="110"/>
  <c r="G30" i="110"/>
  <c r="H61" i="96"/>
  <c r="H54" i="97"/>
  <c r="H52" i="97"/>
  <c r="G54" i="97"/>
  <c r="G52" i="97"/>
  <c r="F56" i="109"/>
  <c r="F58" i="109" s="1"/>
  <c r="E102" i="109"/>
  <c r="E13" i="97"/>
  <c r="E60" i="96"/>
  <c r="G12" i="95"/>
  <c r="G13" i="109" s="1"/>
  <c r="G55" i="109"/>
  <c r="H81" i="109"/>
  <c r="H8" i="106"/>
  <c r="H22" i="109" s="1"/>
  <c r="H64" i="109"/>
  <c r="H78" i="109" s="1"/>
  <c r="L69" i="109"/>
  <c r="L12" i="106"/>
  <c r="L26" i="109" s="1"/>
  <c r="M8" i="106"/>
  <c r="M22" i="109" s="1"/>
  <c r="M35" i="109" s="1"/>
  <c r="M64" i="109"/>
  <c r="M78" i="109" s="1"/>
  <c r="E101" i="109"/>
  <c r="E12" i="97"/>
  <c r="E59" i="96"/>
  <c r="I15" i="97"/>
  <c r="I46" i="97" s="1"/>
  <c r="I104" i="109"/>
  <c r="I62" i="96"/>
  <c r="D13" i="97"/>
  <c r="D44" i="97" s="1"/>
  <c r="D102" i="109"/>
  <c r="K56" i="109"/>
  <c r="I9" i="97"/>
  <c r="I40" i="97" s="1"/>
  <c r="I98" i="109"/>
  <c r="D55" i="109"/>
  <c r="H8" i="97"/>
  <c r="H18" i="96"/>
  <c r="H97" i="109"/>
  <c r="H55" i="96"/>
  <c r="O53" i="109"/>
  <c r="M14" i="109"/>
  <c r="I13" i="97"/>
  <c r="I44" i="97" s="1"/>
  <c r="I102" i="109"/>
  <c r="D11" i="96"/>
  <c r="I8" i="96"/>
  <c r="L51" i="109"/>
  <c r="L9" i="95"/>
  <c r="L10" i="109" s="1"/>
  <c r="L27" i="95"/>
  <c r="L55" i="109"/>
  <c r="L83" i="109" s="1"/>
  <c r="L12" i="95"/>
  <c r="L13" i="109" s="1"/>
  <c r="I17" i="97"/>
  <c r="I48" i="97" s="1"/>
  <c r="I106" i="109"/>
  <c r="D17" i="96"/>
  <c r="D15" i="96"/>
  <c r="I60" i="96"/>
  <c r="E51" i="109"/>
  <c r="E9" i="95"/>
  <c r="E16" i="96"/>
  <c r="E8" i="96"/>
  <c r="K116" i="96"/>
  <c r="E15" i="96"/>
  <c r="I100" i="109"/>
  <c r="I11" i="97"/>
  <c r="I42" i="97" s="1"/>
  <c r="I58" i="96"/>
  <c r="I103" i="109"/>
  <c r="I61" i="96"/>
  <c r="I14" i="97"/>
  <c r="I45" i="97" s="1"/>
  <c r="G10" i="97"/>
  <c r="G41" i="97" s="1"/>
  <c r="G57" i="96"/>
  <c r="E79" i="109"/>
  <c r="H53" i="109"/>
  <c r="H10" i="95"/>
  <c r="H11" i="109" s="1"/>
  <c r="E27" i="95"/>
  <c r="E8" i="95"/>
  <c r="H106" i="109"/>
  <c r="H17" i="97"/>
  <c r="H48" i="97" s="1"/>
  <c r="H104" i="109"/>
  <c r="H15" i="97"/>
  <c r="H46" i="97" s="1"/>
  <c r="H11" i="97"/>
  <c r="H42" i="97" s="1"/>
  <c r="H100" i="109"/>
  <c r="H98" i="109"/>
  <c r="H9" i="97"/>
  <c r="H40" i="97" s="1"/>
  <c r="F15" i="97"/>
  <c r="F46" i="97" s="1"/>
  <c r="F104" i="109"/>
  <c r="O11" i="95"/>
  <c r="H57" i="96"/>
  <c r="K115" i="96"/>
  <c r="M83" i="109"/>
  <c r="K36" i="109"/>
  <c r="H56" i="109"/>
  <c r="H58" i="109" s="1"/>
  <c r="E50" i="109"/>
  <c r="H101" i="109"/>
  <c r="F8" i="95"/>
  <c r="F64" i="109"/>
  <c r="F78" i="109" s="1"/>
  <c r="F8" i="106"/>
  <c r="F22" i="109" s="1"/>
  <c r="K35" i="109"/>
  <c r="K117" i="107"/>
  <c r="D79" i="109"/>
  <c r="G17" i="96"/>
  <c r="G15" i="96"/>
  <c r="G13" i="96"/>
  <c r="G11" i="96"/>
  <c r="G9" i="96"/>
  <c r="F14" i="96"/>
  <c r="D9" i="96"/>
  <c r="K14" i="109"/>
  <c r="H99" i="109"/>
  <c r="L11" i="95"/>
  <c r="L12" i="109" s="1"/>
  <c r="L54" i="109"/>
  <c r="J54" i="109"/>
  <c r="J11" i="95"/>
  <c r="J12" i="109" s="1"/>
  <c r="I55" i="109"/>
  <c r="I12" i="95"/>
  <c r="I13" i="109" s="1"/>
  <c r="G51" i="109"/>
  <c r="G79" i="109" s="1"/>
  <c r="G9" i="95"/>
  <c r="G10" i="109" s="1"/>
  <c r="G8" i="96"/>
  <c r="D16" i="96"/>
  <c r="D8" i="96"/>
  <c r="O21" i="95"/>
  <c r="K27" i="95"/>
  <c r="H63" i="96"/>
  <c r="H122" i="96"/>
  <c r="H123" i="96" s="1"/>
  <c r="D52" i="109"/>
  <c r="L8" i="95"/>
  <c r="L50" i="109"/>
  <c r="L56" i="109" s="1"/>
  <c r="L53" i="109"/>
  <c r="L81" i="109" s="1"/>
  <c r="L10" i="95"/>
  <c r="L11" i="109" s="1"/>
  <c r="I10" i="95"/>
  <c r="I52" i="109"/>
  <c r="H36" i="109"/>
  <c r="G50" i="109"/>
  <c r="G8" i="95"/>
  <c r="E9" i="96"/>
  <c r="E17" i="96"/>
  <c r="E10" i="96"/>
  <c r="E122" i="96"/>
  <c r="I16" i="96"/>
  <c r="I12" i="96"/>
  <c r="I10" i="96"/>
  <c r="F12" i="96"/>
  <c r="H39" i="109"/>
  <c r="E83" i="109"/>
  <c r="H13" i="95"/>
  <c r="H9" i="109"/>
  <c r="H14" i="109" s="1"/>
  <c r="H16" i="109" s="1"/>
  <c r="E55" i="109"/>
  <c r="E12" i="95"/>
  <c r="G69" i="109"/>
  <c r="G83" i="109" s="1"/>
  <c r="G12" i="106"/>
  <c r="G26" i="109" s="1"/>
  <c r="D36" i="109"/>
  <c r="D122" i="96"/>
  <c r="D123" i="96" s="1"/>
  <c r="O23" i="95"/>
  <c r="K111" i="96"/>
  <c r="I27" i="95"/>
  <c r="I29" i="95" s="1"/>
  <c r="J50" i="109"/>
  <c r="J78" i="109" s="1"/>
  <c r="J8" i="95"/>
  <c r="F53" i="109"/>
  <c r="F10" i="95"/>
  <c r="F11" i="109" s="1"/>
  <c r="E10" i="95"/>
  <c r="E52" i="109"/>
  <c r="E78" i="109"/>
  <c r="O26" i="106"/>
  <c r="F79" i="109"/>
  <c r="L36" i="109"/>
  <c r="D12" i="106"/>
  <c r="D26" i="109" s="1"/>
  <c r="D39" i="109" s="1"/>
  <c r="D69" i="109"/>
  <c r="D83" i="109" s="1"/>
  <c r="E11" i="96"/>
  <c r="G16" i="96"/>
  <c r="G14" i="96"/>
  <c r="G12" i="96"/>
  <c r="F8" i="96"/>
  <c r="F9" i="96"/>
  <c r="F10" i="96"/>
  <c r="F11" i="96"/>
  <c r="F13" i="96"/>
  <c r="F16" i="96"/>
  <c r="F17" i="96"/>
  <c r="M65" i="109"/>
  <c r="M79" i="109" s="1"/>
  <c r="M9" i="106"/>
  <c r="M23" i="109" s="1"/>
  <c r="M36" i="109" s="1"/>
  <c r="K114" i="107"/>
  <c r="D13" i="107"/>
  <c r="D125" i="109" s="1"/>
  <c r="H103" i="109"/>
  <c r="H14" i="97"/>
  <c r="H45" i="97" s="1"/>
  <c r="O24" i="95"/>
  <c r="H60" i="96"/>
  <c r="M53" i="109"/>
  <c r="M81" i="109" s="1"/>
  <c r="I56" i="109"/>
  <c r="I58" i="109" s="1"/>
  <c r="E81" i="109"/>
  <c r="E14" i="96"/>
  <c r="J81" i="109"/>
  <c r="I81" i="109"/>
  <c r="I35" i="109"/>
  <c r="M39" i="109"/>
  <c r="I78" i="109"/>
  <c r="G81" i="109"/>
  <c r="K83" i="109"/>
  <c r="I79" i="109"/>
  <c r="J39" i="109"/>
  <c r="J83" i="109"/>
  <c r="J8" i="106"/>
  <c r="J22" i="109" s="1"/>
  <c r="D16" i="107"/>
  <c r="D16" i="108" s="1"/>
  <c r="D47" i="108" s="1"/>
  <c r="L65" i="109"/>
  <c r="L79" i="109" s="1"/>
  <c r="F9" i="106"/>
  <c r="F23" i="109" s="1"/>
  <c r="F36" i="109" s="1"/>
  <c r="F69" i="109"/>
  <c r="F83" i="109" s="1"/>
  <c r="E8" i="106"/>
  <c r="E22" i="109" s="1"/>
  <c r="K112" i="107"/>
  <c r="K120" i="107"/>
  <c r="O21" i="106"/>
  <c r="D122" i="107"/>
  <c r="D123" i="107" s="1"/>
  <c r="O22" i="106"/>
  <c r="G64" i="109"/>
  <c r="G78" i="109" s="1"/>
  <c r="F12" i="106"/>
  <c r="F26" i="109" s="1"/>
  <c r="F39" i="109" s="1"/>
  <c r="I9" i="106"/>
  <c r="I23" i="109" s="1"/>
  <c r="I36" i="109" s="1"/>
  <c r="I69" i="109"/>
  <c r="I83" i="109" s="1"/>
  <c r="K116" i="107"/>
  <c r="K121" i="107"/>
  <c r="K118" i="107"/>
  <c r="D9" i="107"/>
  <c r="D121" i="109" s="1"/>
  <c r="K115" i="107"/>
  <c r="K113" i="107"/>
  <c r="D14" i="107"/>
  <c r="D14" i="108" s="1"/>
  <c r="D45" i="108" s="1"/>
  <c r="I26" i="109"/>
  <c r="I39" i="109" s="1"/>
  <c r="D13" i="108"/>
  <c r="D44" i="108" s="1"/>
  <c r="D22" i="109"/>
  <c r="F81" i="109"/>
  <c r="O81" i="109" s="1"/>
  <c r="O67" i="109"/>
  <c r="O64" i="109"/>
  <c r="E23" i="109"/>
  <c r="L64" i="109"/>
  <c r="K12" i="106"/>
  <c r="K26" i="109" s="1"/>
  <c r="K39" i="109" s="1"/>
  <c r="D64" i="109"/>
  <c r="G8" i="106"/>
  <c r="G22" i="109" s="1"/>
  <c r="D10" i="107"/>
  <c r="O24" i="106"/>
  <c r="K64" i="109"/>
  <c r="K78" i="109" s="1"/>
  <c r="G9" i="106"/>
  <c r="G23" i="109" s="1"/>
  <c r="D17" i="107"/>
  <c r="D15" i="107"/>
  <c r="D12" i="107"/>
  <c r="D10" i="106"/>
  <c r="D24" i="109" s="1"/>
  <c r="D37" i="109" s="1"/>
  <c r="D11" i="107"/>
  <c r="D8" i="107"/>
  <c r="O65" i="109"/>
  <c r="P13" i="105"/>
  <c r="D8" i="104"/>
  <c r="W6" i="103"/>
  <c r="E213" i="105"/>
  <c r="E366" i="105"/>
  <c r="E231" i="105"/>
  <c r="E6" i="105"/>
  <c r="E14" i="105"/>
  <c r="E22" i="105"/>
  <c r="E30" i="105"/>
  <c r="E38" i="105"/>
  <c r="E46" i="105"/>
  <c r="E54" i="105"/>
  <c r="E62" i="105"/>
  <c r="E70" i="105"/>
  <c r="E78" i="105"/>
  <c r="E86" i="105"/>
  <c r="E94" i="105"/>
  <c r="E102" i="105"/>
  <c r="E110" i="105"/>
  <c r="E118" i="105"/>
  <c r="E126" i="105"/>
  <c r="E134" i="105"/>
  <c r="E142" i="105"/>
  <c r="E150" i="105"/>
  <c r="E158" i="105"/>
  <c r="E166" i="105"/>
  <c r="E174" i="105"/>
  <c r="E182" i="105"/>
  <c r="E190" i="105"/>
  <c r="E198" i="105"/>
  <c r="E206" i="105"/>
  <c r="E214" i="105"/>
  <c r="E222" i="105"/>
  <c r="E230" i="105"/>
  <c r="E239" i="105"/>
  <c r="E247" i="105"/>
  <c r="E255" i="105"/>
  <c r="E263" i="105"/>
  <c r="E271" i="105"/>
  <c r="E279" i="105"/>
  <c r="E288" i="105"/>
  <c r="E296" i="105"/>
  <c r="E304" i="105"/>
  <c r="E312" i="105"/>
  <c r="E320" i="105"/>
  <c r="E328" i="105"/>
  <c r="E336" i="105"/>
  <c r="E344" i="105"/>
  <c r="E352" i="105"/>
  <c r="E360" i="105"/>
  <c r="E368" i="105"/>
  <c r="E376" i="105"/>
  <c r="E384" i="105"/>
  <c r="E392" i="105"/>
  <c r="E400" i="105"/>
  <c r="E408" i="105"/>
  <c r="E416" i="105"/>
  <c r="E7" i="105"/>
  <c r="E15" i="105"/>
  <c r="E23" i="105"/>
  <c r="E31" i="105"/>
  <c r="E39" i="105"/>
  <c r="E47" i="105"/>
  <c r="E55" i="105"/>
  <c r="E63" i="105"/>
  <c r="E71" i="105"/>
  <c r="E79" i="105"/>
  <c r="E87" i="105"/>
  <c r="E95" i="105"/>
  <c r="E103" i="105"/>
  <c r="E111" i="105"/>
  <c r="E119" i="105"/>
  <c r="E127" i="105"/>
  <c r="E135" i="105"/>
  <c r="E143" i="105"/>
  <c r="E151" i="105"/>
  <c r="E159" i="105"/>
  <c r="E167" i="105"/>
  <c r="E175" i="105"/>
  <c r="E183" i="105"/>
  <c r="E191" i="105"/>
  <c r="E199" i="105"/>
  <c r="E207" i="105"/>
  <c r="E215" i="105"/>
  <c r="E223" i="105"/>
  <c r="E232" i="105"/>
  <c r="E240" i="105"/>
  <c r="E248" i="105"/>
  <c r="E256" i="105"/>
  <c r="E264" i="105"/>
  <c r="E272" i="105"/>
  <c r="E281" i="105"/>
  <c r="E289" i="105"/>
  <c r="E297" i="105"/>
  <c r="E305" i="105"/>
  <c r="E313" i="105"/>
  <c r="E321" i="105"/>
  <c r="E329" i="105"/>
  <c r="E337" i="105"/>
  <c r="E345" i="105"/>
  <c r="E353" i="105"/>
  <c r="E361" i="105"/>
  <c r="E369" i="105"/>
  <c r="E377" i="105"/>
  <c r="E385" i="105"/>
  <c r="E393" i="105"/>
  <c r="E401" i="105"/>
  <c r="E409" i="105"/>
  <c r="E417" i="105"/>
  <c r="E8" i="105"/>
  <c r="E16" i="105"/>
  <c r="E24" i="105"/>
  <c r="E32" i="105"/>
  <c r="E40" i="105"/>
  <c r="E48" i="105"/>
  <c r="E56" i="105"/>
  <c r="E64" i="105"/>
  <c r="E72" i="105"/>
  <c r="E80" i="105"/>
  <c r="E88" i="105"/>
  <c r="E96" i="105"/>
  <c r="E104" i="105"/>
  <c r="E112" i="105"/>
  <c r="E120" i="105"/>
  <c r="E128" i="105"/>
  <c r="E136" i="105"/>
  <c r="E144" i="105"/>
  <c r="E152" i="105"/>
  <c r="E160" i="105"/>
  <c r="E168" i="105"/>
  <c r="E176" i="105"/>
  <c r="E184" i="105"/>
  <c r="E192" i="105"/>
  <c r="E200" i="105"/>
  <c r="E208" i="105"/>
  <c r="E216" i="105"/>
  <c r="E224" i="105"/>
  <c r="E233" i="105"/>
  <c r="E241" i="105"/>
  <c r="E249" i="105"/>
  <c r="E257" i="105"/>
  <c r="E265" i="105"/>
  <c r="E273" i="105"/>
  <c r="E282" i="105"/>
  <c r="E290" i="105"/>
  <c r="E298" i="105"/>
  <c r="E306" i="105"/>
  <c r="E314" i="105"/>
  <c r="E322" i="105"/>
  <c r="E330" i="105"/>
  <c r="E338" i="105"/>
  <c r="E346" i="105"/>
  <c r="E354" i="105"/>
  <c r="E362" i="105"/>
  <c r="E370" i="105"/>
  <c r="E378" i="105"/>
  <c r="E386" i="105"/>
  <c r="E394" i="105"/>
  <c r="E402" i="105"/>
  <c r="E410" i="105"/>
  <c r="E418" i="105"/>
  <c r="E3" i="105"/>
  <c r="E11" i="105"/>
  <c r="E19" i="105"/>
  <c r="E27" i="105"/>
  <c r="E35" i="105"/>
  <c r="E43" i="105"/>
  <c r="E51" i="105"/>
  <c r="E59" i="105"/>
  <c r="E67" i="105"/>
  <c r="E75" i="105"/>
  <c r="E83" i="105"/>
  <c r="E91" i="105"/>
  <c r="E99" i="105"/>
  <c r="E107" i="105"/>
  <c r="E115" i="105"/>
  <c r="E123" i="105"/>
  <c r="E131" i="105"/>
  <c r="E139" i="105"/>
  <c r="E147" i="105"/>
  <c r="E155" i="105"/>
  <c r="E163" i="105"/>
  <c r="E171" i="105"/>
  <c r="E179" i="105"/>
  <c r="E187" i="105"/>
  <c r="E195" i="105"/>
  <c r="E203" i="105"/>
  <c r="E211" i="105"/>
  <c r="E219" i="105"/>
  <c r="E227" i="105"/>
  <c r="E236" i="105"/>
  <c r="E244" i="105"/>
  <c r="E252" i="105"/>
  <c r="E260" i="105"/>
  <c r="E268" i="105"/>
  <c r="E276" i="105"/>
  <c r="E285" i="105"/>
  <c r="E293" i="105"/>
  <c r="E301" i="105"/>
  <c r="E309" i="105"/>
  <c r="E317" i="105"/>
  <c r="E325" i="105"/>
  <c r="E333" i="105"/>
  <c r="E341" i="105"/>
  <c r="E349" i="105"/>
  <c r="E357" i="105"/>
  <c r="E365" i="105"/>
  <c r="E373" i="105"/>
  <c r="E381" i="105"/>
  <c r="E389" i="105"/>
  <c r="E397" i="105"/>
  <c r="E405" i="105"/>
  <c r="E413" i="105"/>
  <c r="E17" i="105"/>
  <c r="E33" i="105"/>
  <c r="E49" i="105"/>
  <c r="E65" i="105"/>
  <c r="E81" i="105"/>
  <c r="E97" i="105"/>
  <c r="E113" i="105"/>
  <c r="E129" i="105"/>
  <c r="E145" i="105"/>
  <c r="E161" i="105"/>
  <c r="E177" i="105"/>
  <c r="E193" i="105"/>
  <c r="E209" i="105"/>
  <c r="E225" i="105"/>
  <c r="E242" i="105"/>
  <c r="E258" i="105"/>
  <c r="E274" i="105"/>
  <c r="E291" i="105"/>
  <c r="E307" i="105"/>
  <c r="E323" i="105"/>
  <c r="E339" i="105"/>
  <c r="E355" i="105"/>
  <c r="E371" i="105"/>
  <c r="E387" i="105"/>
  <c r="E403" i="105"/>
  <c r="E2" i="105"/>
  <c r="E18" i="105"/>
  <c r="E34" i="105"/>
  <c r="E50" i="105"/>
  <c r="E66" i="105"/>
  <c r="E82" i="105"/>
  <c r="E98" i="105"/>
  <c r="E114" i="105"/>
  <c r="E130" i="105"/>
  <c r="E146" i="105"/>
  <c r="E162" i="105"/>
  <c r="E178" i="105"/>
  <c r="E194" i="105"/>
  <c r="E210" i="105"/>
  <c r="E226" i="105"/>
  <c r="E243" i="105"/>
  <c r="E259" i="105"/>
  <c r="E275" i="105"/>
  <c r="E292" i="105"/>
  <c r="E308" i="105"/>
  <c r="E324" i="105"/>
  <c r="E340" i="105"/>
  <c r="E356" i="105"/>
  <c r="E4" i="105"/>
  <c r="E20" i="105"/>
  <c r="E36" i="105"/>
  <c r="E52" i="105"/>
  <c r="E68" i="105"/>
  <c r="E84" i="105"/>
  <c r="E100" i="105"/>
  <c r="E116" i="105"/>
  <c r="E132" i="105"/>
  <c r="E148" i="105"/>
  <c r="E164" i="105"/>
  <c r="E180" i="105"/>
  <c r="E196" i="105"/>
  <c r="E212" i="105"/>
  <c r="E228" i="105"/>
  <c r="E245" i="105"/>
  <c r="E261" i="105"/>
  <c r="E277" i="105"/>
  <c r="E294" i="105"/>
  <c r="E310" i="105"/>
  <c r="E326" i="105"/>
  <c r="E342" i="105"/>
  <c r="E358" i="105"/>
  <c r="E374" i="105"/>
  <c r="E390" i="105"/>
  <c r="E406" i="105"/>
  <c r="E10" i="105"/>
  <c r="E26" i="105"/>
  <c r="E42" i="105"/>
  <c r="E58" i="105"/>
  <c r="E74" i="105"/>
  <c r="E90" i="105"/>
  <c r="E106" i="105"/>
  <c r="E122" i="105"/>
  <c r="E138" i="105"/>
  <c r="E154" i="105"/>
  <c r="E170" i="105"/>
  <c r="E186" i="105"/>
  <c r="E202" i="105"/>
  <c r="E218" i="105"/>
  <c r="E235" i="105"/>
  <c r="E251" i="105"/>
  <c r="E267" i="105"/>
  <c r="E284" i="105"/>
  <c r="E300" i="105"/>
  <c r="E316" i="105"/>
  <c r="E332" i="105"/>
  <c r="E348" i="105"/>
  <c r="E25" i="105"/>
  <c r="E57" i="105"/>
  <c r="E89" i="105"/>
  <c r="E121" i="105"/>
  <c r="E153" i="105"/>
  <c r="E185" i="105"/>
  <c r="E217" i="105"/>
  <c r="E250" i="105"/>
  <c r="E283" i="105"/>
  <c r="E315" i="105"/>
  <c r="E347" i="105"/>
  <c r="E372" i="105"/>
  <c r="E395" i="105"/>
  <c r="E414" i="105"/>
  <c r="E280" i="105"/>
  <c r="E28" i="105"/>
  <c r="E60" i="105"/>
  <c r="E92" i="105"/>
  <c r="E124" i="105"/>
  <c r="E156" i="105"/>
  <c r="E188" i="105"/>
  <c r="E220" i="105"/>
  <c r="E253" i="105"/>
  <c r="E286" i="105"/>
  <c r="E318" i="105"/>
  <c r="E350" i="105"/>
  <c r="E375" i="105"/>
  <c r="E396" i="105"/>
  <c r="E415" i="105"/>
  <c r="E29" i="105"/>
  <c r="E61" i="105"/>
  <c r="E93" i="105"/>
  <c r="E125" i="105"/>
  <c r="E157" i="105"/>
  <c r="E189" i="105"/>
  <c r="E221" i="105"/>
  <c r="E254" i="105"/>
  <c r="E287" i="105"/>
  <c r="E319" i="105"/>
  <c r="E351" i="105"/>
  <c r="E379" i="105"/>
  <c r="E398" i="105"/>
  <c r="E12" i="105"/>
  <c r="E44" i="105"/>
  <c r="E76" i="105"/>
  <c r="E108" i="105"/>
  <c r="E140" i="105"/>
  <c r="E172" i="105"/>
  <c r="E204" i="105"/>
  <c r="E237" i="105"/>
  <c r="E269" i="105"/>
  <c r="E302" i="105"/>
  <c r="E334" i="105"/>
  <c r="E364" i="105"/>
  <c r="E383" i="105"/>
  <c r="E407" i="105"/>
  <c r="E53" i="105"/>
  <c r="E117" i="105"/>
  <c r="E181" i="105"/>
  <c r="E246" i="105"/>
  <c r="E311" i="105"/>
  <c r="E367" i="105"/>
  <c r="E412" i="105"/>
  <c r="E5" i="105"/>
  <c r="E69" i="105"/>
  <c r="E133" i="105"/>
  <c r="E197" i="105"/>
  <c r="E262" i="105"/>
  <c r="E327" i="105"/>
  <c r="E380" i="105"/>
  <c r="E9" i="105"/>
  <c r="E73" i="105"/>
  <c r="E137" i="105"/>
  <c r="E201" i="105"/>
  <c r="E266" i="105"/>
  <c r="E331" i="105"/>
  <c r="E382" i="105"/>
  <c r="E37" i="105"/>
  <c r="E101" i="105"/>
  <c r="E165" i="105"/>
  <c r="E229" i="105"/>
  <c r="E295" i="105"/>
  <c r="E359" i="105"/>
  <c r="E399" i="105"/>
  <c r="E21" i="105"/>
  <c r="E149" i="105"/>
  <c r="E278" i="105"/>
  <c r="E391" i="105"/>
  <c r="E41" i="105"/>
  <c r="E169" i="105"/>
  <c r="E299" i="105"/>
  <c r="E404" i="105"/>
  <c r="E45" i="105"/>
  <c r="E173" i="105"/>
  <c r="E303" i="105"/>
  <c r="E411" i="105"/>
  <c r="E105" i="105"/>
  <c r="E234" i="105"/>
  <c r="E363" i="105"/>
  <c r="E11" i="102"/>
  <c r="E343" i="105"/>
  <c r="E85" i="105"/>
  <c r="E335" i="105"/>
  <c r="E77" i="105"/>
  <c r="J35" i="90"/>
  <c r="Q34" i="90"/>
  <c r="D1" i="91"/>
  <c r="A68" i="90"/>
  <c r="D68" i="109" l="1"/>
  <c r="D11" i="106"/>
  <c r="D25" i="109" s="1"/>
  <c r="D27" i="106"/>
  <c r="D29" i="106" s="1"/>
  <c r="D54" i="109"/>
  <c r="D82" i="109" s="1"/>
  <c r="D11" i="95"/>
  <c r="D27" i="95"/>
  <c r="D29" i="95" s="1"/>
  <c r="C27" i="110"/>
  <c r="C34" i="110" s="1"/>
  <c r="C28" i="110"/>
  <c r="C29" i="110"/>
  <c r="C31" i="110"/>
  <c r="C32" i="110"/>
  <c r="C30" i="110"/>
  <c r="K52" i="97"/>
  <c r="D148" i="109"/>
  <c r="E31" i="110"/>
  <c r="E32" i="110"/>
  <c r="E27" i="110"/>
  <c r="E29" i="110"/>
  <c r="E30" i="110"/>
  <c r="E28" i="110"/>
  <c r="E49" i="96"/>
  <c r="K49" i="96" s="1"/>
  <c r="K42" i="96"/>
  <c r="D433" i="105"/>
  <c r="D9" i="108"/>
  <c r="D40" i="108" s="1"/>
  <c r="D426" i="105"/>
  <c r="D423" i="105"/>
  <c r="D96" i="107" s="1"/>
  <c r="D422" i="105"/>
  <c r="D14" i="96"/>
  <c r="D10" i="96"/>
  <c r="D10" i="97" s="1"/>
  <c r="D41" i="97" s="1"/>
  <c r="G34" i="110"/>
  <c r="O79" i="109"/>
  <c r="F16" i="97"/>
  <c r="F47" i="97" s="1"/>
  <c r="F105" i="109"/>
  <c r="F63" i="96"/>
  <c r="G105" i="109"/>
  <c r="G16" i="97"/>
  <c r="G47" i="97" s="1"/>
  <c r="G63" i="96"/>
  <c r="F12" i="97"/>
  <c r="F43" i="97" s="1"/>
  <c r="F101" i="109"/>
  <c r="F59" i="96"/>
  <c r="D8" i="97"/>
  <c r="D97" i="109"/>
  <c r="G11" i="97"/>
  <c r="G42" i="97" s="1"/>
  <c r="G100" i="109"/>
  <c r="G58" i="96"/>
  <c r="D101" i="109"/>
  <c r="D12" i="97"/>
  <c r="D43" i="97" s="1"/>
  <c r="E14" i="97"/>
  <c r="K14" i="96"/>
  <c r="E61" i="96"/>
  <c r="E103" i="109"/>
  <c r="F13" i="97"/>
  <c r="F44" i="97" s="1"/>
  <c r="F102" i="109"/>
  <c r="F60" i="96"/>
  <c r="K60" i="96" s="1"/>
  <c r="E58" i="96"/>
  <c r="E11" i="97"/>
  <c r="K11" i="96"/>
  <c r="E100" i="109"/>
  <c r="E13" i="109"/>
  <c r="O12" i="95"/>
  <c r="I99" i="109"/>
  <c r="I10" i="97"/>
  <c r="I41" i="97" s="1"/>
  <c r="I57" i="96"/>
  <c r="G9" i="109"/>
  <c r="G14" i="109" s="1"/>
  <c r="G16" i="109" s="1"/>
  <c r="G13" i="95"/>
  <c r="L13" i="95"/>
  <c r="L9" i="109"/>
  <c r="D16" i="97"/>
  <c r="D47" i="97" s="1"/>
  <c r="D105" i="109"/>
  <c r="G13" i="97"/>
  <c r="G44" i="97" s="1"/>
  <c r="G102" i="109"/>
  <c r="G60" i="96"/>
  <c r="F13" i="95"/>
  <c r="F9" i="109"/>
  <c r="F14" i="109" s="1"/>
  <c r="F16" i="109" s="1"/>
  <c r="M56" i="109"/>
  <c r="D15" i="97"/>
  <c r="D46" i="97" s="1"/>
  <c r="D104" i="109"/>
  <c r="K12" i="96"/>
  <c r="F11" i="97"/>
  <c r="F42" i="97" s="1"/>
  <c r="F100" i="109"/>
  <c r="F58" i="96"/>
  <c r="O52" i="109"/>
  <c r="O55" i="109"/>
  <c r="I101" i="109"/>
  <c r="I59" i="96"/>
  <c r="I12" i="97"/>
  <c r="I43" i="97" s="1"/>
  <c r="G56" i="109"/>
  <c r="G58" i="109" s="1"/>
  <c r="G97" i="109"/>
  <c r="G18" i="96"/>
  <c r="G55" i="96"/>
  <c r="G8" i="97"/>
  <c r="G15" i="97"/>
  <c r="G46" i="97" s="1"/>
  <c r="G62" i="96"/>
  <c r="G104" i="109"/>
  <c r="E104" i="109"/>
  <c r="K15" i="96"/>
  <c r="E62" i="96"/>
  <c r="E15" i="97"/>
  <c r="D106" i="109"/>
  <c r="D17" i="97"/>
  <c r="D48" i="97" s="1"/>
  <c r="K13" i="96"/>
  <c r="F99" i="109"/>
  <c r="F10" i="97"/>
  <c r="F41" i="97" s="1"/>
  <c r="F57" i="96"/>
  <c r="E56" i="109"/>
  <c r="O50" i="109"/>
  <c r="H107" i="109"/>
  <c r="H114" i="109" s="1"/>
  <c r="F9" i="97"/>
  <c r="F40" i="97" s="1"/>
  <c r="F56" i="96"/>
  <c r="F98" i="109"/>
  <c r="E123" i="96"/>
  <c r="K122" i="96"/>
  <c r="K123" i="96" s="1"/>
  <c r="E8" i="97"/>
  <c r="E97" i="109"/>
  <c r="E18" i="96"/>
  <c r="E55" i="96"/>
  <c r="K8" i="96"/>
  <c r="I97" i="109"/>
  <c r="I107" i="109" s="1"/>
  <c r="I114" i="109" s="1"/>
  <c r="I18" i="96"/>
  <c r="I8" i="97"/>
  <c r="I55" i="96"/>
  <c r="H25" i="96"/>
  <c r="H65" i="96"/>
  <c r="E44" i="97"/>
  <c r="L78" i="109"/>
  <c r="D128" i="109"/>
  <c r="F18" i="96"/>
  <c r="F8" i="97"/>
  <c r="F97" i="109"/>
  <c r="F55" i="96"/>
  <c r="D14" i="97"/>
  <c r="D45" i="97" s="1"/>
  <c r="D103" i="109"/>
  <c r="E10" i="97"/>
  <c r="E99" i="109"/>
  <c r="K10" i="96"/>
  <c r="E57" i="96"/>
  <c r="K57" i="96" s="1"/>
  <c r="I11" i="109"/>
  <c r="I14" i="109" s="1"/>
  <c r="I16" i="109" s="1"/>
  <c r="I13" i="95"/>
  <c r="D98" i="109"/>
  <c r="D144" i="109" s="1"/>
  <c r="D9" i="97"/>
  <c r="D40" i="97" s="1"/>
  <c r="E29" i="95"/>
  <c r="O29" i="95" s="1"/>
  <c r="O27" i="95"/>
  <c r="E16" i="97"/>
  <c r="E105" i="109"/>
  <c r="E63" i="96"/>
  <c r="K16" i="96"/>
  <c r="D100" i="109"/>
  <c r="D11" i="97"/>
  <c r="D42" i="97" s="1"/>
  <c r="H39" i="97"/>
  <c r="H49" i="97" s="1"/>
  <c r="H56" i="97" s="1"/>
  <c r="H18" i="97"/>
  <c r="H25" i="97" s="1"/>
  <c r="H26" i="97" s="1"/>
  <c r="D80" i="109"/>
  <c r="O102" i="109"/>
  <c r="I105" i="109"/>
  <c r="I16" i="97"/>
  <c r="I47" i="97" s="1"/>
  <c r="I63" i="96"/>
  <c r="G106" i="109"/>
  <c r="G17" i="97"/>
  <c r="G48" i="97" s="1"/>
  <c r="G64" i="96"/>
  <c r="E43" i="97"/>
  <c r="K12" i="97"/>
  <c r="H105" i="96"/>
  <c r="H15" i="95"/>
  <c r="H30" i="95" s="1"/>
  <c r="O101" i="109"/>
  <c r="G36" i="109"/>
  <c r="D126" i="109"/>
  <c r="G12" i="97"/>
  <c r="G43" i="97" s="1"/>
  <c r="G101" i="109"/>
  <c r="G59" i="96"/>
  <c r="J9" i="109"/>
  <c r="J14" i="109" s="1"/>
  <c r="J13" i="95"/>
  <c r="E17" i="97"/>
  <c r="E106" i="109"/>
  <c r="O106" i="109" s="1"/>
  <c r="E64" i="96"/>
  <c r="K17" i="96"/>
  <c r="F14" i="97"/>
  <c r="F45" i="97" s="1"/>
  <c r="F103" i="109"/>
  <c r="F61" i="96"/>
  <c r="E10" i="109"/>
  <c r="O10" i="109" s="1"/>
  <c r="O9" i="95"/>
  <c r="O83" i="109"/>
  <c r="O10" i="95"/>
  <c r="E11" i="109"/>
  <c r="H35" i="109"/>
  <c r="E9" i="109"/>
  <c r="O8" i="95"/>
  <c r="E13" i="95"/>
  <c r="F17" i="97"/>
  <c r="F48" i="97" s="1"/>
  <c r="F64" i="96"/>
  <c r="F106" i="109"/>
  <c r="G14" i="97"/>
  <c r="G45" i="97" s="1"/>
  <c r="G103" i="109"/>
  <c r="G61" i="96"/>
  <c r="J56" i="109"/>
  <c r="G39" i="109"/>
  <c r="E9" i="97"/>
  <c r="E98" i="109"/>
  <c r="O98" i="109" s="1"/>
  <c r="K9" i="96"/>
  <c r="E56" i="96"/>
  <c r="G98" i="109"/>
  <c r="G9" i="97"/>
  <c r="G40" i="97" s="1"/>
  <c r="G56" i="96"/>
  <c r="F35" i="109"/>
  <c r="O51" i="109"/>
  <c r="L39" i="109"/>
  <c r="O9" i="106"/>
  <c r="O78" i="109"/>
  <c r="O69" i="109"/>
  <c r="O12" i="106"/>
  <c r="D123" i="109"/>
  <c r="D146" i="109" s="1"/>
  <c r="D11" i="108"/>
  <c r="D42" i="108" s="1"/>
  <c r="D12" i="108"/>
  <c r="D43" i="108" s="1"/>
  <c r="D124" i="109"/>
  <c r="D122" i="109"/>
  <c r="D10" i="108"/>
  <c r="D41" i="108" s="1"/>
  <c r="D78" i="109"/>
  <c r="D84" i="109" s="1"/>
  <c r="D86" i="109" s="1"/>
  <c r="D70" i="109"/>
  <c r="D72" i="109" s="1"/>
  <c r="D27" i="109"/>
  <c r="D29" i="109" s="1"/>
  <c r="D35" i="109"/>
  <c r="O8" i="106"/>
  <c r="E36" i="109"/>
  <c r="O23" i="109"/>
  <c r="D8" i="108"/>
  <c r="D120" i="109"/>
  <c r="D18" i="107"/>
  <c r="D25" i="107" s="1"/>
  <c r="D129" i="109"/>
  <c r="D152" i="109" s="1"/>
  <c r="D17" i="108"/>
  <c r="D48" i="108" s="1"/>
  <c r="D15" i="108"/>
  <c r="D46" i="108" s="1"/>
  <c r="D127" i="109"/>
  <c r="D13" i="106"/>
  <c r="O26" i="109"/>
  <c r="O22" i="109"/>
  <c r="P101" i="105"/>
  <c r="D48" i="104"/>
  <c r="P412" i="105"/>
  <c r="D177" i="104"/>
  <c r="P319" i="105"/>
  <c r="D147" i="104"/>
  <c r="P332" i="105"/>
  <c r="P228" i="105"/>
  <c r="P210" i="105"/>
  <c r="P113" i="105"/>
  <c r="P147" i="105"/>
  <c r="D58" i="104"/>
  <c r="P314" i="105"/>
  <c r="D143" i="104"/>
  <c r="P120" i="105"/>
  <c r="D52" i="104"/>
  <c r="P281" i="105"/>
  <c r="P151" i="105"/>
  <c r="D59" i="104"/>
  <c r="P312" i="105"/>
  <c r="P182" i="105"/>
  <c r="P173" i="105"/>
  <c r="D65" i="104"/>
  <c r="P108" i="105"/>
  <c r="P185" i="105"/>
  <c r="P186" i="105"/>
  <c r="P342" i="105"/>
  <c r="P84" i="105"/>
  <c r="P324" i="105"/>
  <c r="P194" i="105"/>
  <c r="D74" i="104"/>
  <c r="P66" i="105"/>
  <c r="P355" i="105"/>
  <c r="P225" i="105"/>
  <c r="D91" i="104"/>
  <c r="P97" i="105"/>
  <c r="P397" i="105"/>
  <c r="D171" i="104"/>
  <c r="P333" i="105"/>
  <c r="D154" i="104"/>
  <c r="P268" i="105"/>
  <c r="P203" i="105"/>
  <c r="P139" i="105"/>
  <c r="P75" i="105"/>
  <c r="D36" i="104"/>
  <c r="P11" i="105"/>
  <c r="D6" i="104"/>
  <c r="P370" i="105"/>
  <c r="P306" i="105"/>
  <c r="P241" i="105"/>
  <c r="D105" i="104"/>
  <c r="P176" i="105"/>
  <c r="D67" i="104"/>
  <c r="P112" i="105"/>
  <c r="P48" i="105"/>
  <c r="D22" i="104"/>
  <c r="P401" i="105"/>
  <c r="P337" i="105"/>
  <c r="D158" i="104"/>
  <c r="D124" i="104"/>
  <c r="P272" i="105"/>
  <c r="P207" i="105"/>
  <c r="D81" i="104"/>
  <c r="P143" i="105"/>
  <c r="P79" i="105"/>
  <c r="D38" i="104"/>
  <c r="P15" i="105"/>
  <c r="P368" i="105"/>
  <c r="P304" i="105"/>
  <c r="D138" i="104"/>
  <c r="P239" i="105"/>
  <c r="D103" i="104"/>
  <c r="P174" i="105"/>
  <c r="P110" i="105"/>
  <c r="P46" i="105"/>
  <c r="P213" i="105"/>
  <c r="P343" i="105"/>
  <c r="D161" i="104"/>
  <c r="P45" i="105"/>
  <c r="D21" i="104"/>
  <c r="P21" i="105"/>
  <c r="D12" i="104"/>
  <c r="D167" i="104"/>
  <c r="P382" i="105"/>
  <c r="P327" i="105"/>
  <c r="D142" i="104"/>
  <c r="P311" i="105"/>
  <c r="D155" i="104"/>
  <c r="P334" i="105"/>
  <c r="P76" i="105"/>
  <c r="P254" i="105"/>
  <c r="D114" i="104"/>
  <c r="P415" i="105"/>
  <c r="D179" i="104"/>
  <c r="P188" i="105"/>
  <c r="P395" i="105"/>
  <c r="P153" i="105"/>
  <c r="P300" i="105"/>
  <c r="P170" i="105"/>
  <c r="P42" i="105"/>
  <c r="P326" i="105"/>
  <c r="D150" i="104"/>
  <c r="P196" i="105"/>
  <c r="D31" i="104"/>
  <c r="P68" i="105"/>
  <c r="P308" i="105"/>
  <c r="D140" i="104"/>
  <c r="D68" i="104"/>
  <c r="P178" i="105"/>
  <c r="P50" i="105"/>
  <c r="P339" i="105"/>
  <c r="P209" i="105"/>
  <c r="P81" i="105"/>
  <c r="D40" i="104"/>
  <c r="P389" i="105"/>
  <c r="D170" i="104"/>
  <c r="P325" i="105"/>
  <c r="P260" i="105"/>
  <c r="P195" i="105"/>
  <c r="P131" i="105"/>
  <c r="P67" i="105"/>
  <c r="P3" i="105"/>
  <c r="D3" i="104"/>
  <c r="E428" i="105"/>
  <c r="P362" i="105"/>
  <c r="P298" i="105"/>
  <c r="D137" i="104"/>
  <c r="P233" i="105"/>
  <c r="D98" i="104"/>
  <c r="P168" i="105"/>
  <c r="P104" i="105"/>
  <c r="P40" i="105"/>
  <c r="P393" i="105"/>
  <c r="P329" i="105"/>
  <c r="D152" i="104"/>
  <c r="P264" i="105"/>
  <c r="D121" i="104"/>
  <c r="P199" i="105"/>
  <c r="D75" i="104"/>
  <c r="P135" i="105"/>
  <c r="P71" i="105"/>
  <c r="P7" i="105"/>
  <c r="D5" i="104"/>
  <c r="P360" i="105"/>
  <c r="P296" i="105"/>
  <c r="D136" i="104"/>
  <c r="P230" i="105"/>
  <c r="D95" i="104"/>
  <c r="P166" i="105"/>
  <c r="P102" i="105"/>
  <c r="P38" i="105"/>
  <c r="P303" i="105"/>
  <c r="P383" i="105"/>
  <c r="P61" i="105"/>
  <c r="P217" i="105"/>
  <c r="P358" i="105"/>
  <c r="P82" i="105"/>
  <c r="D41" i="104"/>
  <c r="P405" i="105"/>
  <c r="P211" i="105"/>
  <c r="D83" i="104"/>
  <c r="P19" i="105"/>
  <c r="P184" i="105"/>
  <c r="D71" i="104"/>
  <c r="P409" i="105"/>
  <c r="D175" i="104"/>
  <c r="P87" i="105"/>
  <c r="P247" i="105"/>
  <c r="D111" i="104"/>
  <c r="P54" i="105"/>
  <c r="D24" i="104"/>
  <c r="P380" i="105"/>
  <c r="D166" i="104"/>
  <c r="P287" i="105"/>
  <c r="D129" i="104"/>
  <c r="P414" i="105"/>
  <c r="D178" i="104"/>
  <c r="D145" i="104"/>
  <c r="P316" i="105"/>
  <c r="D84" i="104"/>
  <c r="P212" i="105"/>
  <c r="P399" i="105"/>
  <c r="D110" i="104"/>
  <c r="P246" i="105"/>
  <c r="P302" i="105"/>
  <c r="P396" i="105"/>
  <c r="P121" i="105"/>
  <c r="P154" i="105"/>
  <c r="P180" i="105"/>
  <c r="P162" i="105"/>
  <c r="P193" i="105"/>
  <c r="D73" i="104"/>
  <c r="P317" i="105"/>
  <c r="D146" i="104"/>
  <c r="P123" i="105"/>
  <c r="P354" i="105"/>
  <c r="D163" i="104"/>
  <c r="P160" i="105"/>
  <c r="P385" i="105"/>
  <c r="D116" i="104"/>
  <c r="P256" i="105"/>
  <c r="P63" i="105"/>
  <c r="P352" i="105"/>
  <c r="P222" i="105"/>
  <c r="D89" i="104"/>
  <c r="P30" i="105"/>
  <c r="P266" i="105"/>
  <c r="P269" i="105"/>
  <c r="P189" i="105"/>
  <c r="P347" i="105"/>
  <c r="P138" i="105"/>
  <c r="P164" i="105"/>
  <c r="P146" i="105"/>
  <c r="P307" i="105"/>
  <c r="D139" i="104"/>
  <c r="P373" i="105"/>
  <c r="P115" i="105"/>
  <c r="P410" i="105"/>
  <c r="P282" i="105"/>
  <c r="D126" i="104"/>
  <c r="P152" i="105"/>
  <c r="P24" i="105"/>
  <c r="D13" i="104"/>
  <c r="P377" i="105"/>
  <c r="D164" i="104"/>
  <c r="D112" i="104"/>
  <c r="P248" i="105"/>
  <c r="P183" i="105"/>
  <c r="P55" i="105"/>
  <c r="D25" i="104"/>
  <c r="P408" i="105"/>
  <c r="D174" i="104"/>
  <c r="P344" i="105"/>
  <c r="P279" i="105"/>
  <c r="P214" i="105"/>
  <c r="P150" i="105"/>
  <c r="E51" i="106"/>
  <c r="P86" i="105"/>
  <c r="E433" i="105"/>
  <c r="P22" i="105"/>
  <c r="P234" i="105"/>
  <c r="D99" i="104"/>
  <c r="D62" i="104"/>
  <c r="P169" i="105"/>
  <c r="P295" i="105"/>
  <c r="D135" i="104"/>
  <c r="D77" i="104"/>
  <c r="P201" i="105"/>
  <c r="P133" i="105"/>
  <c r="P117" i="105"/>
  <c r="P237" i="105"/>
  <c r="D102" i="104"/>
  <c r="P398" i="105"/>
  <c r="P157" i="105"/>
  <c r="P350" i="105"/>
  <c r="E54" i="106"/>
  <c r="P92" i="105"/>
  <c r="D45" i="104"/>
  <c r="P315" i="105"/>
  <c r="D144" i="104"/>
  <c r="P57" i="105"/>
  <c r="P251" i="105"/>
  <c r="D113" i="104"/>
  <c r="P122" i="105"/>
  <c r="P406" i="105"/>
  <c r="P277" i="105"/>
  <c r="P148" i="105"/>
  <c r="P20" i="105"/>
  <c r="P259" i="105"/>
  <c r="P130" i="105"/>
  <c r="E423" i="105"/>
  <c r="E96" i="107" s="1"/>
  <c r="D2" i="104"/>
  <c r="P2" i="105"/>
  <c r="E422" i="105"/>
  <c r="E426" i="105"/>
  <c r="D132" i="104"/>
  <c r="P291" i="105"/>
  <c r="P161" i="105"/>
  <c r="P33" i="105"/>
  <c r="P365" i="105"/>
  <c r="P301" i="105"/>
  <c r="D101" i="104"/>
  <c r="P236" i="105"/>
  <c r="P171" i="105"/>
  <c r="D63" i="104"/>
  <c r="P107" i="105"/>
  <c r="P43" i="105"/>
  <c r="P402" i="105"/>
  <c r="D159" i="104"/>
  <c r="P338" i="105"/>
  <c r="P273" i="105"/>
  <c r="P208" i="105"/>
  <c r="D82" i="104"/>
  <c r="P144" i="105"/>
  <c r="P80" i="105"/>
  <c r="D39" i="104"/>
  <c r="P16" i="105"/>
  <c r="P369" i="105"/>
  <c r="P305" i="105"/>
  <c r="P240" i="105"/>
  <c r="D104" i="104"/>
  <c r="P175" i="105"/>
  <c r="D66" i="104"/>
  <c r="P111" i="105"/>
  <c r="P47" i="105"/>
  <c r="P400" i="105"/>
  <c r="D172" i="104"/>
  <c r="P336" i="105"/>
  <c r="D157" i="104"/>
  <c r="D123" i="104"/>
  <c r="P271" i="105"/>
  <c r="D80" i="104"/>
  <c r="P206" i="105"/>
  <c r="P142" i="105"/>
  <c r="D56" i="104"/>
  <c r="P78" i="105"/>
  <c r="D37" i="104"/>
  <c r="D9" i="104"/>
  <c r="P14" i="105"/>
  <c r="P278" i="105"/>
  <c r="P140" i="105"/>
  <c r="E102" i="107"/>
  <c r="E50" i="106"/>
  <c r="D125" i="104"/>
  <c r="P280" i="105"/>
  <c r="P74" i="105"/>
  <c r="D35" i="104"/>
  <c r="E430" i="105"/>
  <c r="P100" i="105"/>
  <c r="P371" i="105"/>
  <c r="D160" i="104"/>
  <c r="P341" i="105"/>
  <c r="P83" i="105"/>
  <c r="P249" i="105"/>
  <c r="P56" i="105"/>
  <c r="P215" i="105"/>
  <c r="P376" i="105"/>
  <c r="P118" i="105"/>
  <c r="P85" i="105"/>
  <c r="D42" i="104"/>
  <c r="P37" i="105"/>
  <c r="D19" i="104"/>
  <c r="P364" i="105"/>
  <c r="P220" i="105"/>
  <c r="D87" i="104"/>
  <c r="D26" i="104"/>
  <c r="P58" i="105"/>
  <c r="F5" i="105"/>
  <c r="F13" i="105"/>
  <c r="F21" i="105"/>
  <c r="F29" i="105"/>
  <c r="F37" i="105"/>
  <c r="F45" i="105"/>
  <c r="F53" i="105"/>
  <c r="Q53" i="105" s="1"/>
  <c r="F61" i="105"/>
  <c r="Q61" i="105" s="1"/>
  <c r="F69" i="105"/>
  <c r="F77" i="105"/>
  <c r="Q77" i="105" s="1"/>
  <c r="F85" i="105"/>
  <c r="F93" i="105"/>
  <c r="Q93" i="105" s="1"/>
  <c r="F101" i="105"/>
  <c r="F109" i="105"/>
  <c r="F117" i="105"/>
  <c r="Q117" i="105" s="1"/>
  <c r="F125" i="105"/>
  <c r="Q125" i="105" s="1"/>
  <c r="F133" i="105"/>
  <c r="Q133" i="105" s="1"/>
  <c r="F141" i="105"/>
  <c r="F149" i="105"/>
  <c r="Q149" i="105" s="1"/>
  <c r="F157" i="105"/>
  <c r="Q157" i="105" s="1"/>
  <c r="F165" i="105"/>
  <c r="F173" i="105"/>
  <c r="F181" i="105"/>
  <c r="F189" i="105"/>
  <c r="Q189" i="105" s="1"/>
  <c r="F197" i="105"/>
  <c r="Q197" i="105" s="1"/>
  <c r="F231" i="105"/>
  <c r="F280" i="105"/>
  <c r="F6" i="105"/>
  <c r="Q6" i="105" s="1"/>
  <c r="F14" i="105"/>
  <c r="F22" i="105"/>
  <c r="Q22" i="105" s="1"/>
  <c r="F30" i="105"/>
  <c r="Q30" i="105" s="1"/>
  <c r="F38" i="105"/>
  <c r="Q38" i="105" s="1"/>
  <c r="F46" i="105"/>
  <c r="Q46" i="105" s="1"/>
  <c r="F54" i="105"/>
  <c r="F62" i="105"/>
  <c r="F70" i="105"/>
  <c r="Q70" i="105" s="1"/>
  <c r="F78" i="105"/>
  <c r="F86" i="105"/>
  <c r="F94" i="105"/>
  <c r="F102" i="105"/>
  <c r="Q102" i="105" s="1"/>
  <c r="F110" i="105"/>
  <c r="Q110" i="105" s="1"/>
  <c r="F118" i="105"/>
  <c r="Q118" i="105" s="1"/>
  <c r="F126" i="105"/>
  <c r="Q126" i="105" s="1"/>
  <c r="F134" i="105"/>
  <c r="F142" i="105"/>
  <c r="F150" i="105"/>
  <c r="Q150" i="105" s="1"/>
  <c r="F158" i="105"/>
  <c r="Q158" i="105" s="1"/>
  <c r="F166" i="105"/>
  <c r="Q166" i="105" s="1"/>
  <c r="F174" i="105"/>
  <c r="Q174" i="105" s="1"/>
  <c r="F182" i="105"/>
  <c r="Q182" i="105" s="1"/>
  <c r="F190" i="105"/>
  <c r="Q190" i="105" s="1"/>
  <c r="F198" i="105"/>
  <c r="Q198" i="105" s="1"/>
  <c r="F206" i="105"/>
  <c r="F214" i="105"/>
  <c r="Q214" i="105" s="1"/>
  <c r="F222" i="105"/>
  <c r="F230" i="105"/>
  <c r="F239" i="105"/>
  <c r="F7" i="105"/>
  <c r="F15" i="105"/>
  <c r="Q15" i="105" s="1"/>
  <c r="F23" i="105"/>
  <c r="Q23" i="105" s="1"/>
  <c r="F31" i="105"/>
  <c r="Q31" i="105" s="1"/>
  <c r="F39" i="105"/>
  <c r="Q39" i="105" s="1"/>
  <c r="F47" i="105"/>
  <c r="Q47" i="105" s="1"/>
  <c r="F55" i="105"/>
  <c r="F63" i="105"/>
  <c r="Q63" i="105" s="1"/>
  <c r="F71" i="105"/>
  <c r="Q71" i="105" s="1"/>
  <c r="F79" i="105"/>
  <c r="F87" i="105"/>
  <c r="Q87" i="105" s="1"/>
  <c r="F95" i="105"/>
  <c r="F103" i="105"/>
  <c r="F111" i="105"/>
  <c r="Q111" i="105" s="1"/>
  <c r="F119" i="105"/>
  <c r="F127" i="105"/>
  <c r="Q127" i="105" s="1"/>
  <c r="F135" i="105"/>
  <c r="Q135" i="105" s="1"/>
  <c r="F143" i="105"/>
  <c r="Q143" i="105" s="1"/>
  <c r="F151" i="105"/>
  <c r="F159" i="105"/>
  <c r="Q159" i="105" s="1"/>
  <c r="F167" i="105"/>
  <c r="F175" i="105"/>
  <c r="F183" i="105"/>
  <c r="Q183" i="105" s="1"/>
  <c r="F191" i="105"/>
  <c r="Q191" i="105" s="1"/>
  <c r="F199" i="105"/>
  <c r="F207" i="105"/>
  <c r="F215" i="105"/>
  <c r="Q215" i="105" s="1"/>
  <c r="F223" i="105"/>
  <c r="Q223" i="105" s="1"/>
  <c r="F232" i="105"/>
  <c r="F240" i="105"/>
  <c r="F2" i="105"/>
  <c r="F10" i="105"/>
  <c r="Q10" i="105" s="1"/>
  <c r="F18" i="105"/>
  <c r="F26" i="105"/>
  <c r="F34" i="105"/>
  <c r="Q34" i="105" s="1"/>
  <c r="F42" i="105"/>
  <c r="Q42" i="105" s="1"/>
  <c r="F50" i="105"/>
  <c r="Q50" i="105" s="1"/>
  <c r="F58" i="105"/>
  <c r="F66" i="105"/>
  <c r="Q66" i="105" s="1"/>
  <c r="F74" i="105"/>
  <c r="F82" i="105"/>
  <c r="F90" i="105"/>
  <c r="Q90" i="105" s="1"/>
  <c r="F98" i="105"/>
  <c r="F106" i="105"/>
  <c r="Q106" i="105" s="1"/>
  <c r="F114" i="105"/>
  <c r="F122" i="105"/>
  <c r="Q122" i="105" s="1"/>
  <c r="F130" i="105"/>
  <c r="Q130" i="105" s="1"/>
  <c r="F138" i="105"/>
  <c r="Q138" i="105" s="1"/>
  <c r="F146" i="105"/>
  <c r="Q146" i="105" s="1"/>
  <c r="F154" i="105"/>
  <c r="Q154" i="105" s="1"/>
  <c r="F162" i="105"/>
  <c r="Q162" i="105" s="1"/>
  <c r="F170" i="105"/>
  <c r="Q170" i="105" s="1"/>
  <c r="F178" i="105"/>
  <c r="F186" i="105"/>
  <c r="Q186" i="105" s="1"/>
  <c r="F194" i="105"/>
  <c r="F16" i="105"/>
  <c r="Q16" i="105" s="1"/>
  <c r="F32" i="105"/>
  <c r="F48" i="105"/>
  <c r="F64" i="105"/>
  <c r="F80" i="105"/>
  <c r="F96" i="105"/>
  <c r="Q96" i="105" s="1"/>
  <c r="F112" i="105"/>
  <c r="Q112" i="105" s="1"/>
  <c r="F128" i="105"/>
  <c r="F144" i="105"/>
  <c r="Q144" i="105" s="1"/>
  <c r="F3" i="105"/>
  <c r="F19" i="105"/>
  <c r="Q19" i="105" s="1"/>
  <c r="F35" i="105"/>
  <c r="F51" i="105"/>
  <c r="F67" i="105"/>
  <c r="Q67" i="105" s="1"/>
  <c r="F83" i="105"/>
  <c r="Q83" i="105" s="1"/>
  <c r="F99" i="105"/>
  <c r="Q99" i="105" s="1"/>
  <c r="F115" i="105"/>
  <c r="Q115" i="105" s="1"/>
  <c r="F131" i="105"/>
  <c r="Q131" i="105" s="1"/>
  <c r="F147" i="105"/>
  <c r="F163" i="105"/>
  <c r="Q163" i="105" s="1"/>
  <c r="F179" i="105"/>
  <c r="F195" i="105"/>
  <c r="Q195" i="105" s="1"/>
  <c r="F208" i="105"/>
  <c r="F218" i="105"/>
  <c r="Q218" i="105" s="1"/>
  <c r="F228" i="105"/>
  <c r="Q228" i="105" s="1"/>
  <c r="F241" i="105"/>
  <c r="F249" i="105"/>
  <c r="Q249" i="105" s="1"/>
  <c r="F257" i="105"/>
  <c r="F265" i="105"/>
  <c r="Q265" i="105" s="1"/>
  <c r="F273" i="105"/>
  <c r="Q273" i="105" s="1"/>
  <c r="F282" i="105"/>
  <c r="F290" i="105"/>
  <c r="F298" i="105"/>
  <c r="F306" i="105"/>
  <c r="Q306" i="105" s="1"/>
  <c r="F314" i="105"/>
  <c r="F322" i="105"/>
  <c r="Q322" i="105" s="1"/>
  <c r="F330" i="105"/>
  <c r="F338" i="105"/>
  <c r="F346" i="105"/>
  <c r="Q346" i="105" s="1"/>
  <c r="F354" i="105"/>
  <c r="F362" i="105"/>
  <c r="Q362" i="105" s="1"/>
  <c r="F370" i="105"/>
  <c r="Q370" i="105" s="1"/>
  <c r="F378" i="105"/>
  <c r="F386" i="105"/>
  <c r="F394" i="105"/>
  <c r="Q394" i="105" s="1"/>
  <c r="F402" i="105"/>
  <c r="Q402" i="105" s="1"/>
  <c r="F410" i="105"/>
  <c r="Q410" i="105" s="1"/>
  <c r="F418" i="105"/>
  <c r="F17" i="105"/>
  <c r="F40" i="105"/>
  <c r="Q40" i="105" s="1"/>
  <c r="F59" i="105"/>
  <c r="F81" i="105"/>
  <c r="F104" i="105"/>
  <c r="Q104" i="105" s="1"/>
  <c r="F123" i="105"/>
  <c r="Q123" i="105" s="1"/>
  <c r="F145" i="105"/>
  <c r="F164" i="105"/>
  <c r="Q164" i="105" s="1"/>
  <c r="F184" i="105"/>
  <c r="F201" i="105"/>
  <c r="F212" i="105"/>
  <c r="F225" i="105"/>
  <c r="F237" i="105"/>
  <c r="F248" i="105"/>
  <c r="F258" i="105"/>
  <c r="F267" i="105"/>
  <c r="F276" i="105"/>
  <c r="Q276" i="105" s="1"/>
  <c r="F286" i="105"/>
  <c r="Q286" i="105" s="1"/>
  <c r="F295" i="105"/>
  <c r="F304" i="105"/>
  <c r="F313" i="105"/>
  <c r="Q313" i="105" s="1"/>
  <c r="F323" i="105"/>
  <c r="F332" i="105"/>
  <c r="Q332" i="105" s="1"/>
  <c r="F341" i="105"/>
  <c r="F350" i="105"/>
  <c r="Q350" i="105" s="1"/>
  <c r="F359" i="105"/>
  <c r="Q359" i="105" s="1"/>
  <c r="F368" i="105"/>
  <c r="Q368" i="105" s="1"/>
  <c r="F377" i="105"/>
  <c r="F387" i="105"/>
  <c r="Q387" i="105" s="1"/>
  <c r="F396" i="105"/>
  <c r="Q396" i="105" s="1"/>
  <c r="F405" i="105"/>
  <c r="Q405" i="105" s="1"/>
  <c r="F414" i="105"/>
  <c r="F20" i="105"/>
  <c r="Q20" i="105" s="1"/>
  <c r="F41" i="105"/>
  <c r="F60" i="105"/>
  <c r="Q60" i="105" s="1"/>
  <c r="F84" i="105"/>
  <c r="Q84" i="105" s="1"/>
  <c r="F105" i="105"/>
  <c r="Q105" i="105" s="1"/>
  <c r="F124" i="105"/>
  <c r="Q124" i="105" s="1"/>
  <c r="F148" i="105"/>
  <c r="Q148" i="105" s="1"/>
  <c r="F168" i="105"/>
  <c r="Q168" i="105" s="1"/>
  <c r="F185" i="105"/>
  <c r="Q185" i="105" s="1"/>
  <c r="F202" i="105"/>
  <c r="F213" i="105"/>
  <c r="Q213" i="105" s="1"/>
  <c r="F226" i="105"/>
  <c r="F238" i="105"/>
  <c r="F250" i="105"/>
  <c r="Q250" i="105" s="1"/>
  <c r="F259" i="105"/>
  <c r="Q259" i="105" s="1"/>
  <c r="F268" i="105"/>
  <c r="Q268" i="105" s="1"/>
  <c r="F277" i="105"/>
  <c r="Q277" i="105" s="1"/>
  <c r="F287" i="105"/>
  <c r="F296" i="105"/>
  <c r="F305" i="105"/>
  <c r="Q305" i="105" s="1"/>
  <c r="F315" i="105"/>
  <c r="F324" i="105"/>
  <c r="Q324" i="105" s="1"/>
  <c r="F333" i="105"/>
  <c r="F342" i="105"/>
  <c r="Q342" i="105" s="1"/>
  <c r="F351" i="105"/>
  <c r="Q351" i="105" s="1"/>
  <c r="F360" i="105"/>
  <c r="Q360" i="105" s="1"/>
  <c r="F369" i="105"/>
  <c r="Q369" i="105" s="1"/>
  <c r="F379" i="105"/>
  <c r="Q379" i="105" s="1"/>
  <c r="F388" i="105"/>
  <c r="F397" i="105"/>
  <c r="F406" i="105"/>
  <c r="Q406" i="105" s="1"/>
  <c r="F415" i="105"/>
  <c r="F24" i="105"/>
  <c r="F43" i="105"/>
  <c r="Q43" i="105" s="1"/>
  <c r="F65" i="105"/>
  <c r="F88" i="105"/>
  <c r="F107" i="105"/>
  <c r="Q107" i="105" s="1"/>
  <c r="F129" i="105"/>
  <c r="Q129" i="105" s="1"/>
  <c r="F152" i="105"/>
  <c r="Q152" i="105" s="1"/>
  <c r="F169" i="105"/>
  <c r="F187" i="105"/>
  <c r="Q187" i="105" s="1"/>
  <c r="F203" i="105"/>
  <c r="Q203" i="105" s="1"/>
  <c r="F216" i="105"/>
  <c r="F227" i="105"/>
  <c r="F242" i="105"/>
  <c r="F251" i="105"/>
  <c r="F260" i="105"/>
  <c r="Q260" i="105" s="1"/>
  <c r="F269" i="105"/>
  <c r="Q269" i="105" s="1"/>
  <c r="F278" i="105"/>
  <c r="Q278" i="105" s="1"/>
  <c r="F288" i="105"/>
  <c r="Q288" i="105" s="1"/>
  <c r="F297" i="105"/>
  <c r="Q297" i="105" s="1"/>
  <c r="F307" i="105"/>
  <c r="F316" i="105"/>
  <c r="F325" i="105"/>
  <c r="Q325" i="105" s="1"/>
  <c r="F334" i="105"/>
  <c r="F343" i="105"/>
  <c r="F352" i="105"/>
  <c r="Q352" i="105" s="1"/>
  <c r="F361" i="105"/>
  <c r="Q361" i="105" s="1"/>
  <c r="F371" i="105"/>
  <c r="Q371" i="105" s="1"/>
  <c r="F380" i="105"/>
  <c r="F389" i="105"/>
  <c r="F398" i="105"/>
  <c r="Q398" i="105" s="1"/>
  <c r="F407" i="105"/>
  <c r="F416" i="105"/>
  <c r="F9" i="105"/>
  <c r="Q9" i="105" s="1"/>
  <c r="F28" i="105"/>
  <c r="F52" i="105"/>
  <c r="Q52" i="105" s="1"/>
  <c r="F73" i="105"/>
  <c r="F92" i="105"/>
  <c r="F116" i="105"/>
  <c r="Q116" i="105" s="1"/>
  <c r="F137" i="105"/>
  <c r="Q137" i="105" s="1"/>
  <c r="F156" i="105"/>
  <c r="Q156" i="105" s="1"/>
  <c r="F176" i="105"/>
  <c r="F193" i="105"/>
  <c r="F209" i="105"/>
  <c r="Q209" i="105" s="1"/>
  <c r="F220" i="105"/>
  <c r="F234" i="105"/>
  <c r="F245" i="105"/>
  <c r="F254" i="105"/>
  <c r="F263" i="105"/>
  <c r="F272" i="105"/>
  <c r="F283" i="105"/>
  <c r="F292" i="105"/>
  <c r="Q292" i="105" s="1"/>
  <c r="F301" i="105"/>
  <c r="Q301" i="105" s="1"/>
  <c r="F310" i="105"/>
  <c r="Q310" i="105" s="1"/>
  <c r="F319" i="105"/>
  <c r="F328" i="105"/>
  <c r="F337" i="105"/>
  <c r="F347" i="105"/>
  <c r="Q347" i="105" s="1"/>
  <c r="F356" i="105"/>
  <c r="Q356" i="105" s="1"/>
  <c r="F365" i="105"/>
  <c r="Q365" i="105" s="1"/>
  <c r="F374" i="105"/>
  <c r="Q374" i="105" s="1"/>
  <c r="F383" i="105"/>
  <c r="Q383" i="105" s="1"/>
  <c r="F392" i="105"/>
  <c r="Q392" i="105" s="1"/>
  <c r="F401" i="105"/>
  <c r="Q401" i="105" s="1"/>
  <c r="F411" i="105"/>
  <c r="F36" i="105"/>
  <c r="Q36" i="105" s="1"/>
  <c r="F76" i="105"/>
  <c r="Q76" i="105" s="1"/>
  <c r="F121" i="105"/>
  <c r="Q121" i="105" s="1"/>
  <c r="F161" i="105"/>
  <c r="Q161" i="105" s="1"/>
  <c r="F200" i="105"/>
  <c r="F224" i="105"/>
  <c r="F247" i="105"/>
  <c r="F266" i="105"/>
  <c r="Q266" i="105" s="1"/>
  <c r="F285" i="105"/>
  <c r="F303" i="105"/>
  <c r="Q303" i="105" s="1"/>
  <c r="F321" i="105"/>
  <c r="F340" i="105"/>
  <c r="Q340" i="105" s="1"/>
  <c r="F358" i="105"/>
  <c r="Q358" i="105" s="1"/>
  <c r="F376" i="105"/>
  <c r="Q376" i="105" s="1"/>
  <c r="F395" i="105"/>
  <c r="Q395" i="105" s="1"/>
  <c r="F413" i="105"/>
  <c r="Q413" i="105" s="1"/>
  <c r="F4" i="105"/>
  <c r="F44" i="105"/>
  <c r="Q44" i="105" s="1"/>
  <c r="F89" i="105"/>
  <c r="F132" i="105"/>
  <c r="Q132" i="105" s="1"/>
  <c r="F171" i="105"/>
  <c r="F204" i="105"/>
  <c r="F229" i="105"/>
  <c r="F252" i="105"/>
  <c r="Q252" i="105" s="1"/>
  <c r="F270" i="105"/>
  <c r="F289" i="105"/>
  <c r="F308" i="105"/>
  <c r="F326" i="105"/>
  <c r="F344" i="105"/>
  <c r="Q344" i="105" s="1"/>
  <c r="F363" i="105"/>
  <c r="Q363" i="105" s="1"/>
  <c r="F381" i="105"/>
  <c r="Q381" i="105" s="1"/>
  <c r="F399" i="105"/>
  <c r="Q399" i="105" s="1"/>
  <c r="F417" i="105"/>
  <c r="F8" i="105"/>
  <c r="Q8" i="105" s="1"/>
  <c r="F49" i="105"/>
  <c r="Q49" i="105" s="1"/>
  <c r="F91" i="105"/>
  <c r="F136" i="105"/>
  <c r="Q136" i="105" s="1"/>
  <c r="F172" i="105"/>
  <c r="F205" i="105"/>
  <c r="F233" i="105"/>
  <c r="F253" i="105"/>
  <c r="Q253" i="105" s="1"/>
  <c r="F271" i="105"/>
  <c r="Q271" i="105" s="1"/>
  <c r="F291" i="105"/>
  <c r="F309" i="105"/>
  <c r="F327" i="105"/>
  <c r="Q327" i="105" s="1"/>
  <c r="F345" i="105"/>
  <c r="Q345" i="105" s="1"/>
  <c r="F364" i="105"/>
  <c r="Q364" i="105" s="1"/>
  <c r="F382" i="105"/>
  <c r="F400" i="105"/>
  <c r="F25" i="105"/>
  <c r="Q25" i="105" s="1"/>
  <c r="F68" i="105"/>
  <c r="F108" i="105"/>
  <c r="Q108" i="105" s="1"/>
  <c r="F153" i="105"/>
  <c r="Q153" i="105" s="1"/>
  <c r="F188" i="105"/>
  <c r="Q188" i="105" s="1"/>
  <c r="F217" i="105"/>
  <c r="Q217" i="105" s="1"/>
  <c r="F243" i="105"/>
  <c r="F261" i="105"/>
  <c r="Q261" i="105" s="1"/>
  <c r="F279" i="105"/>
  <c r="Q279" i="105" s="1"/>
  <c r="F299" i="105"/>
  <c r="Q299" i="105" s="1"/>
  <c r="F317" i="105"/>
  <c r="F335" i="105"/>
  <c r="F353" i="105"/>
  <c r="Q353" i="105" s="1"/>
  <c r="F372" i="105"/>
  <c r="Q372" i="105" s="1"/>
  <c r="F390" i="105"/>
  <c r="Q390" i="105" s="1"/>
  <c r="F408" i="105"/>
  <c r="F57" i="105"/>
  <c r="Q57" i="105" s="1"/>
  <c r="F140" i="105"/>
  <c r="Q140" i="105" s="1"/>
  <c r="F211" i="105"/>
  <c r="F256" i="105"/>
  <c r="F294" i="105"/>
  <c r="F331" i="105"/>
  <c r="Q331" i="105" s="1"/>
  <c r="F367" i="105"/>
  <c r="Q367" i="105" s="1"/>
  <c r="F404" i="105"/>
  <c r="Q404" i="105" s="1"/>
  <c r="F72" i="105"/>
  <c r="F155" i="105"/>
  <c r="Q155" i="105" s="1"/>
  <c r="F219" i="105"/>
  <c r="F262" i="105"/>
  <c r="F300" i="105"/>
  <c r="Q300" i="105" s="1"/>
  <c r="F336" i="105"/>
  <c r="F373" i="105"/>
  <c r="Q373" i="105" s="1"/>
  <c r="F409" i="105"/>
  <c r="F75" i="105"/>
  <c r="F160" i="105"/>
  <c r="Q160" i="105" s="1"/>
  <c r="F221" i="105"/>
  <c r="F264" i="105"/>
  <c r="F302" i="105"/>
  <c r="Q302" i="105" s="1"/>
  <c r="F339" i="105"/>
  <c r="Q339" i="105" s="1"/>
  <c r="F375" i="105"/>
  <c r="Q375" i="105" s="1"/>
  <c r="F412" i="105"/>
  <c r="F27" i="105"/>
  <c r="Q27" i="105" s="1"/>
  <c r="F113" i="105"/>
  <c r="Q113" i="105" s="1"/>
  <c r="F192" i="105"/>
  <c r="F244" i="105"/>
  <c r="F281" i="105"/>
  <c r="Q281" i="105" s="1"/>
  <c r="F318" i="105"/>
  <c r="Q318" i="105" s="1"/>
  <c r="F355" i="105"/>
  <c r="Q355" i="105" s="1"/>
  <c r="F391" i="105"/>
  <c r="Q391" i="105" s="1"/>
  <c r="F97" i="105"/>
  <c r="Q97" i="105" s="1"/>
  <c r="F235" i="105"/>
  <c r="F311" i="105"/>
  <c r="F384" i="105"/>
  <c r="F100" i="105"/>
  <c r="Q100" i="105" s="1"/>
  <c r="F236" i="105"/>
  <c r="F312" i="105"/>
  <c r="Q312" i="105" s="1"/>
  <c r="F385" i="105"/>
  <c r="Q385" i="105" s="1"/>
  <c r="F120" i="105"/>
  <c r="F246" i="105"/>
  <c r="F320" i="105"/>
  <c r="Q320" i="105" s="1"/>
  <c r="F393" i="105"/>
  <c r="Q393" i="105" s="1"/>
  <c r="F139" i="105"/>
  <c r="Q139" i="105" s="1"/>
  <c r="F255" i="105"/>
  <c r="F329" i="105"/>
  <c r="F403" i="105"/>
  <c r="Q403" i="105" s="1"/>
  <c r="F12" i="105"/>
  <c r="F180" i="105"/>
  <c r="Q180" i="105" s="1"/>
  <c r="F275" i="105"/>
  <c r="Q275" i="105" s="1"/>
  <c r="F349" i="105"/>
  <c r="Q349" i="105" s="1"/>
  <c r="F177" i="105"/>
  <c r="Q177" i="105" s="1"/>
  <c r="F366" i="105"/>
  <c r="Q366" i="105" s="1"/>
  <c r="F196" i="105"/>
  <c r="Q196" i="105" s="1"/>
  <c r="F210" i="105"/>
  <c r="Q210" i="105" s="1"/>
  <c r="F11" i="105"/>
  <c r="F293" i="105"/>
  <c r="F284" i="105"/>
  <c r="Q284" i="105" s="1"/>
  <c r="F348" i="105"/>
  <c r="F357" i="105"/>
  <c r="Q357" i="105" s="1"/>
  <c r="F33" i="105"/>
  <c r="Q33" i="105" s="1"/>
  <c r="F11" i="102"/>
  <c r="F56" i="105"/>
  <c r="Q56" i="105" s="1"/>
  <c r="F274" i="105"/>
  <c r="Q274" i="105" s="1"/>
  <c r="P331" i="105"/>
  <c r="P44" i="105"/>
  <c r="P156" i="105"/>
  <c r="P284" i="105"/>
  <c r="P310" i="105"/>
  <c r="P292" i="105"/>
  <c r="P34" i="105"/>
  <c r="P65" i="105"/>
  <c r="D30" i="104"/>
  <c r="P252" i="105"/>
  <c r="P59" i="105"/>
  <c r="D27" i="104"/>
  <c r="P418" i="105"/>
  <c r="D182" i="104"/>
  <c r="P290" i="105"/>
  <c r="D131" i="104"/>
  <c r="P96" i="105"/>
  <c r="P191" i="105"/>
  <c r="P94" i="105"/>
  <c r="D46" i="104"/>
  <c r="P363" i="105"/>
  <c r="P359" i="105"/>
  <c r="P197" i="105"/>
  <c r="D7" i="104"/>
  <c r="P12" i="105"/>
  <c r="P124" i="105"/>
  <c r="P267" i="105"/>
  <c r="D122" i="104"/>
  <c r="P294" i="105"/>
  <c r="D134" i="104"/>
  <c r="P36" i="105"/>
  <c r="P177" i="105"/>
  <c r="P49" i="105"/>
  <c r="D108" i="104"/>
  <c r="P244" i="105"/>
  <c r="D69" i="104"/>
  <c r="P179" i="105"/>
  <c r="P346" i="105"/>
  <c r="D85" i="104"/>
  <c r="P216" i="105"/>
  <c r="P88" i="105"/>
  <c r="E52" i="106"/>
  <c r="D43" i="104"/>
  <c r="D51" i="104"/>
  <c r="P119" i="105"/>
  <c r="P105" i="105"/>
  <c r="D94" i="104"/>
  <c r="P229" i="105"/>
  <c r="P69" i="105"/>
  <c r="D32" i="104"/>
  <c r="P379" i="105"/>
  <c r="P318" i="105"/>
  <c r="P283" i="105"/>
  <c r="D127" i="104"/>
  <c r="D100" i="104"/>
  <c r="P235" i="105"/>
  <c r="P261" i="105"/>
  <c r="P4" i="105"/>
  <c r="E427" i="105"/>
  <c r="P243" i="105"/>
  <c r="D107" i="104"/>
  <c r="P403" i="105"/>
  <c r="P274" i="105"/>
  <c r="P145" i="105"/>
  <c r="D57" i="104"/>
  <c r="D10" i="104"/>
  <c r="P17" i="105"/>
  <c r="P357" i="105"/>
  <c r="P293" i="105"/>
  <c r="D133" i="104"/>
  <c r="D93" i="104"/>
  <c r="P227" i="105"/>
  <c r="P163" i="105"/>
  <c r="P99" i="105"/>
  <c r="P35" i="105"/>
  <c r="D18" i="104"/>
  <c r="P394" i="105"/>
  <c r="P330" i="105"/>
  <c r="D153" i="104"/>
  <c r="P265" i="105"/>
  <c r="D76" i="104"/>
  <c r="P200" i="105"/>
  <c r="P136" i="105"/>
  <c r="P72" i="105"/>
  <c r="D33" i="104"/>
  <c r="P8" i="105"/>
  <c r="P361" i="105"/>
  <c r="P297" i="105"/>
  <c r="P232" i="105"/>
  <c r="D97" i="104"/>
  <c r="D61" i="104"/>
  <c r="P167" i="105"/>
  <c r="P103" i="105"/>
  <c r="D49" i="104"/>
  <c r="P39" i="105"/>
  <c r="P392" i="105"/>
  <c r="D151" i="104"/>
  <c r="P328" i="105"/>
  <c r="E57" i="106"/>
  <c r="P263" i="105"/>
  <c r="D120" i="104"/>
  <c r="P198" i="105"/>
  <c r="P134" i="105"/>
  <c r="D54" i="104"/>
  <c r="P70" i="105"/>
  <c r="P6" i="105"/>
  <c r="D156" i="104"/>
  <c r="P335" i="105"/>
  <c r="P9" i="105"/>
  <c r="P253" i="105"/>
  <c r="D78" i="104"/>
  <c r="P202" i="105"/>
  <c r="P340" i="105"/>
  <c r="P242" i="105"/>
  <c r="D106" i="104"/>
  <c r="P276" i="105"/>
  <c r="P378" i="105"/>
  <c r="D165" i="104"/>
  <c r="P345" i="105"/>
  <c r="P23" i="105"/>
  <c r="P366" i="105"/>
  <c r="P149" i="105"/>
  <c r="P367" i="105"/>
  <c r="D16" i="104"/>
  <c r="P29" i="105"/>
  <c r="P404" i="105"/>
  <c r="E56" i="106"/>
  <c r="P262" i="105"/>
  <c r="D119" i="104"/>
  <c r="P221" i="105"/>
  <c r="D88" i="104"/>
  <c r="P372" i="105"/>
  <c r="P26" i="105"/>
  <c r="D14" i="104"/>
  <c r="P52" i="105"/>
  <c r="P323" i="105"/>
  <c r="D149" i="104"/>
  <c r="P381" i="105"/>
  <c r="P187" i="105"/>
  <c r="P224" i="105"/>
  <c r="D90" i="104"/>
  <c r="P32" i="105"/>
  <c r="D17" i="104"/>
  <c r="P321" i="105"/>
  <c r="D148" i="104"/>
  <c r="P127" i="105"/>
  <c r="P416" i="105"/>
  <c r="D180" i="104"/>
  <c r="P288" i="105"/>
  <c r="P158" i="105"/>
  <c r="P299" i="105"/>
  <c r="D70" i="104"/>
  <c r="P181" i="105"/>
  <c r="P375" i="105"/>
  <c r="P89" i="105"/>
  <c r="D44" i="104"/>
  <c r="P10" i="105"/>
  <c r="P275" i="105"/>
  <c r="P18" i="105"/>
  <c r="D11" i="104"/>
  <c r="P309" i="105"/>
  <c r="D141" i="104"/>
  <c r="D23" i="104"/>
  <c r="P51" i="105"/>
  <c r="P313" i="105"/>
  <c r="P41" i="105"/>
  <c r="D20" i="104"/>
  <c r="P137" i="105"/>
  <c r="P53" i="105"/>
  <c r="P204" i="105"/>
  <c r="D79" i="104"/>
  <c r="P125" i="105"/>
  <c r="P60" i="105"/>
  <c r="P25" i="105"/>
  <c r="P106" i="105"/>
  <c r="P390" i="105"/>
  <c r="P132" i="105"/>
  <c r="P114" i="105"/>
  <c r="D50" i="104"/>
  <c r="P77" i="105"/>
  <c r="P411" i="105"/>
  <c r="D176" i="104"/>
  <c r="P391" i="105"/>
  <c r="D60" i="104"/>
  <c r="P165" i="105"/>
  <c r="P73" i="105"/>
  <c r="D34" i="104"/>
  <c r="P5" i="105"/>
  <c r="D4" i="104"/>
  <c r="P407" i="105"/>
  <c r="D173" i="104"/>
  <c r="D64" i="104"/>
  <c r="P172" i="105"/>
  <c r="P351" i="105"/>
  <c r="P93" i="105"/>
  <c r="P286" i="105"/>
  <c r="D15" i="104"/>
  <c r="P28" i="105"/>
  <c r="P250" i="105"/>
  <c r="P348" i="105"/>
  <c r="D162" i="104"/>
  <c r="P218" i="105"/>
  <c r="P90" i="105"/>
  <c r="P374" i="105"/>
  <c r="D109" i="104"/>
  <c r="P245" i="105"/>
  <c r="P116" i="105"/>
  <c r="P356" i="105"/>
  <c r="D92" i="104"/>
  <c r="P226" i="105"/>
  <c r="P98" i="105"/>
  <c r="D47" i="104"/>
  <c r="P387" i="105"/>
  <c r="E429" i="105"/>
  <c r="P258" i="105"/>
  <c r="D118" i="104"/>
  <c r="P129" i="105"/>
  <c r="P413" i="105"/>
  <c r="P349" i="105"/>
  <c r="P285" i="105"/>
  <c r="D128" i="104"/>
  <c r="D86" i="104"/>
  <c r="P219" i="105"/>
  <c r="P155" i="105"/>
  <c r="E53" i="106"/>
  <c r="P91" i="105"/>
  <c r="P27" i="105"/>
  <c r="P386" i="105"/>
  <c r="D169" i="104"/>
  <c r="P322" i="105"/>
  <c r="D117" i="104"/>
  <c r="P257" i="105"/>
  <c r="D72" i="104"/>
  <c r="P192" i="105"/>
  <c r="D53" i="104"/>
  <c r="P128" i="105"/>
  <c r="P64" i="105"/>
  <c r="D29" i="104"/>
  <c r="D181" i="104"/>
  <c r="P417" i="105"/>
  <c r="P353" i="105"/>
  <c r="P289" i="105"/>
  <c r="D130" i="104"/>
  <c r="P223" i="105"/>
  <c r="P159" i="105"/>
  <c r="E55" i="106"/>
  <c r="P95" i="105"/>
  <c r="P31" i="105"/>
  <c r="P384" i="105"/>
  <c r="D168" i="104"/>
  <c r="P320" i="105"/>
  <c r="P255" i="105"/>
  <c r="D115" i="104"/>
  <c r="P190" i="105"/>
  <c r="P126" i="105"/>
  <c r="P62" i="105"/>
  <c r="D28" i="104"/>
  <c r="P231" i="105"/>
  <c r="D96" i="104"/>
  <c r="E432" i="105"/>
  <c r="N8" i="104"/>
  <c r="D12" i="109" l="1"/>
  <c r="D13" i="95"/>
  <c r="D99" i="109"/>
  <c r="K59" i="96"/>
  <c r="K62" i="96"/>
  <c r="D18" i="96"/>
  <c r="D25" i="96" s="1"/>
  <c r="D26" i="96" s="1"/>
  <c r="D150" i="109"/>
  <c r="D147" i="109"/>
  <c r="D151" i="109"/>
  <c r="D56" i="109"/>
  <c r="D58" i="109" s="1"/>
  <c r="E34" i="110"/>
  <c r="G25" i="96"/>
  <c r="G65" i="96"/>
  <c r="E40" i="97"/>
  <c r="K40" i="97" s="1"/>
  <c r="K9" i="97"/>
  <c r="E48" i="97"/>
  <c r="K48" i="97" s="1"/>
  <c r="K17" i="97"/>
  <c r="K44" i="97"/>
  <c r="G107" i="109"/>
  <c r="G114" i="109" s="1"/>
  <c r="L14" i="109"/>
  <c r="L35" i="109"/>
  <c r="O13" i="109"/>
  <c r="E39" i="109"/>
  <c r="O39" i="109" s="1"/>
  <c r="O103" i="109"/>
  <c r="E15" i="95"/>
  <c r="O13" i="95"/>
  <c r="K105" i="96" s="1"/>
  <c r="E105" i="96"/>
  <c r="I105" i="96"/>
  <c r="I15" i="95"/>
  <c r="I30" i="95" s="1"/>
  <c r="K13" i="97"/>
  <c r="K55" i="96"/>
  <c r="O104" i="109"/>
  <c r="O100" i="109"/>
  <c r="K61" i="96"/>
  <c r="K63" i="96"/>
  <c r="G15" i="95"/>
  <c r="G30" i="95" s="1"/>
  <c r="G105" i="96"/>
  <c r="O9" i="109"/>
  <c r="E14" i="109"/>
  <c r="O105" i="109"/>
  <c r="D39" i="97"/>
  <c r="D49" i="97" s="1"/>
  <c r="D56" i="97" s="1"/>
  <c r="D18" i="97"/>
  <c r="D25" i="97" s="1"/>
  <c r="D26" i="97" s="1"/>
  <c r="D145" i="109"/>
  <c r="K43" i="97"/>
  <c r="E47" i="97"/>
  <c r="K47" i="97" s="1"/>
  <c r="K16" i="97"/>
  <c r="F65" i="96"/>
  <c r="F25" i="96"/>
  <c r="E39" i="97"/>
  <c r="K8" i="97"/>
  <c r="E18" i="97"/>
  <c r="G35" i="109"/>
  <c r="K58" i="96"/>
  <c r="E65" i="96"/>
  <c r="K18" i="96"/>
  <c r="E25" i="96"/>
  <c r="F15" i="95"/>
  <c r="F30" i="95" s="1"/>
  <c r="F105" i="96"/>
  <c r="H72" i="96"/>
  <c r="H26" i="96"/>
  <c r="E42" i="97"/>
  <c r="K42" i="97" s="1"/>
  <c r="K11" i="97"/>
  <c r="O36" i="109"/>
  <c r="K56" i="96"/>
  <c r="O11" i="109"/>
  <c r="O99" i="109"/>
  <c r="E35" i="109"/>
  <c r="I39" i="97"/>
  <c r="I49" i="97" s="1"/>
  <c r="I56" i="97" s="1"/>
  <c r="I18" i="97"/>
  <c r="I25" i="97" s="1"/>
  <c r="I26" i="97" s="1"/>
  <c r="E58" i="109"/>
  <c r="O58" i="109" s="1"/>
  <c r="O56" i="109"/>
  <c r="G39" i="97"/>
  <c r="G49" i="97" s="1"/>
  <c r="G56" i="97" s="1"/>
  <c r="G18" i="97"/>
  <c r="G25" i="97" s="1"/>
  <c r="G26" i="97" s="1"/>
  <c r="F107" i="109"/>
  <c r="F114" i="109" s="1"/>
  <c r="D107" i="109"/>
  <c r="D114" i="109" s="1"/>
  <c r="F18" i="97"/>
  <c r="F25" i="97" s="1"/>
  <c r="F26" i="97" s="1"/>
  <c r="F39" i="97"/>
  <c r="F49" i="97" s="1"/>
  <c r="F56" i="97" s="1"/>
  <c r="E107" i="109"/>
  <c r="O97" i="109"/>
  <c r="J35" i="109"/>
  <c r="E45" i="97"/>
  <c r="K45" i="97" s="1"/>
  <c r="K14" i="97"/>
  <c r="K64" i="96"/>
  <c r="D149" i="109"/>
  <c r="K10" i="97"/>
  <c r="E41" i="97"/>
  <c r="K41" i="97" s="1"/>
  <c r="I25" i="96"/>
  <c r="I65" i="96"/>
  <c r="K15" i="97"/>
  <c r="E46" i="97"/>
  <c r="K46" i="97" s="1"/>
  <c r="D143" i="109"/>
  <c r="D130" i="109"/>
  <c r="D137" i="109" s="1"/>
  <c r="D18" i="108"/>
  <c r="D25" i="108" s="1"/>
  <c r="D26" i="108" s="1"/>
  <c r="D39" i="108"/>
  <c r="D49" i="108" s="1"/>
  <c r="D56" i="108" s="1"/>
  <c r="D72" i="107"/>
  <c r="D26" i="107"/>
  <c r="D15" i="106"/>
  <c r="D30" i="106" s="1"/>
  <c r="D105" i="107"/>
  <c r="N43" i="104"/>
  <c r="Q264" i="105"/>
  <c r="O121" i="104" s="1"/>
  <c r="N24" i="103" s="1"/>
  <c r="E121" i="104"/>
  <c r="D24" i="103" s="1"/>
  <c r="Q335" i="105"/>
  <c r="O156" i="104" s="1"/>
  <c r="E156" i="104"/>
  <c r="Q389" i="105"/>
  <c r="O170" i="104" s="1"/>
  <c r="E170" i="104"/>
  <c r="Q388" i="105"/>
  <c r="Q238" i="105"/>
  <c r="Q330" i="105"/>
  <c r="O153" i="104" s="1"/>
  <c r="E153" i="104"/>
  <c r="Q179" i="105"/>
  <c r="E69" i="104"/>
  <c r="F55" i="106"/>
  <c r="Q95" i="105"/>
  <c r="Q78" i="105"/>
  <c r="O37" i="104" s="1"/>
  <c r="N5" i="103" s="1"/>
  <c r="E37" i="104"/>
  <c r="C17" i="103"/>
  <c r="N172" i="104"/>
  <c r="N139" i="104"/>
  <c r="N166" i="104"/>
  <c r="N47" i="104"/>
  <c r="N141" i="104"/>
  <c r="C12" i="103"/>
  <c r="Q311" i="105"/>
  <c r="O142" i="104" s="1"/>
  <c r="E142" i="104"/>
  <c r="Q192" i="105"/>
  <c r="E72" i="104"/>
  <c r="Q221" i="105"/>
  <c r="O88" i="104" s="1"/>
  <c r="E88" i="104"/>
  <c r="Q219" i="105"/>
  <c r="O86" i="104" s="1"/>
  <c r="E86" i="104"/>
  <c r="Q211" i="105"/>
  <c r="O83" i="104" s="1"/>
  <c r="E83" i="104"/>
  <c r="Q317" i="105"/>
  <c r="E146" i="104"/>
  <c r="Q309" i="105"/>
  <c r="O141" i="104" s="1"/>
  <c r="E141" i="104"/>
  <c r="F53" i="106"/>
  <c r="Q91" i="105"/>
  <c r="Q326" i="105"/>
  <c r="O150" i="104" s="1"/>
  <c r="E150" i="104"/>
  <c r="Q220" i="105"/>
  <c r="E87" i="104"/>
  <c r="Q73" i="105"/>
  <c r="O34" i="104" s="1"/>
  <c r="N9" i="103" s="1"/>
  <c r="E34" i="104"/>
  <c r="D9" i="103" s="1"/>
  <c r="E166" i="104"/>
  <c r="Q380" i="105"/>
  <c r="O166" i="104" s="1"/>
  <c r="Q307" i="105"/>
  <c r="O139" i="104" s="1"/>
  <c r="E139" i="104"/>
  <c r="Q227" i="105"/>
  <c r="E93" i="104"/>
  <c r="F52" i="106"/>
  <c r="Q88" i="105"/>
  <c r="E43" i="104"/>
  <c r="Q226" i="105"/>
  <c r="O92" i="104" s="1"/>
  <c r="E92" i="104"/>
  <c r="Q377" i="105"/>
  <c r="O164" i="104" s="1"/>
  <c r="E164" i="104"/>
  <c r="E138" i="104"/>
  <c r="Q304" i="105"/>
  <c r="O138" i="104" s="1"/>
  <c r="Q225" i="105"/>
  <c r="E91" i="104"/>
  <c r="Q81" i="105"/>
  <c r="O40" i="104" s="1"/>
  <c r="E40" i="104"/>
  <c r="Q386" i="105"/>
  <c r="O169" i="104" s="1"/>
  <c r="E169" i="104"/>
  <c r="Q257" i="105"/>
  <c r="O117" i="104" s="1"/>
  <c r="E117" i="104"/>
  <c r="Q35" i="105"/>
  <c r="E18" i="104"/>
  <c r="Q64" i="105"/>
  <c r="O29" i="104" s="1"/>
  <c r="E29" i="104"/>
  <c r="Q98" i="105"/>
  <c r="O47" i="104" s="1"/>
  <c r="N11" i="103" s="1"/>
  <c r="E47" i="104"/>
  <c r="Q151" i="105"/>
  <c r="O59" i="104" s="1"/>
  <c r="E59" i="104"/>
  <c r="Q134" i="105"/>
  <c r="E54" i="104"/>
  <c r="Q29" i="105"/>
  <c r="O16" i="104" s="1"/>
  <c r="E16" i="104"/>
  <c r="N101" i="104"/>
  <c r="N144" i="104"/>
  <c r="N102" i="104"/>
  <c r="N135" i="104"/>
  <c r="N99" i="104"/>
  <c r="E25" i="106"/>
  <c r="N112" i="104"/>
  <c r="N145" i="104"/>
  <c r="N41" i="104"/>
  <c r="N136" i="104"/>
  <c r="N170" i="104"/>
  <c r="N68" i="104"/>
  <c r="N31" i="104"/>
  <c r="N150" i="104"/>
  <c r="N155" i="104"/>
  <c r="N12" i="104"/>
  <c r="N161" i="104"/>
  <c r="N103" i="104"/>
  <c r="N124" i="104"/>
  <c r="N28" i="104"/>
  <c r="N181" i="104"/>
  <c r="N53" i="104"/>
  <c r="N117" i="104"/>
  <c r="N169" i="104"/>
  <c r="N148" i="104"/>
  <c r="N90" i="104"/>
  <c r="N49" i="104"/>
  <c r="N97" i="104"/>
  <c r="N133" i="104"/>
  <c r="N51" i="104"/>
  <c r="N69" i="104"/>
  <c r="N182" i="104"/>
  <c r="E133" i="104"/>
  <c r="Q293" i="105"/>
  <c r="O133" i="104" s="1"/>
  <c r="Q246" i="105"/>
  <c r="O110" i="104" s="1"/>
  <c r="E110" i="104"/>
  <c r="Q235" i="105"/>
  <c r="E100" i="104"/>
  <c r="Q68" i="105"/>
  <c r="O31" i="104" s="1"/>
  <c r="E31" i="104"/>
  <c r="Q291" i="105"/>
  <c r="O132" i="104" s="1"/>
  <c r="E132" i="104"/>
  <c r="Q308" i="105"/>
  <c r="O140" i="104" s="1"/>
  <c r="E140" i="104"/>
  <c r="Q89" i="105"/>
  <c r="E44" i="104"/>
  <c r="Q321" i="105"/>
  <c r="O148" i="104" s="1"/>
  <c r="E148" i="104"/>
  <c r="Q216" i="105"/>
  <c r="O85" i="104" s="1"/>
  <c r="E85" i="104"/>
  <c r="Q65" i="105"/>
  <c r="O30" i="104" s="1"/>
  <c r="E30" i="104"/>
  <c r="Q296" i="105"/>
  <c r="E136" i="104"/>
  <c r="Q295" i="105"/>
  <c r="O135" i="104" s="1"/>
  <c r="E135" i="104"/>
  <c r="Q212" i="105"/>
  <c r="O84" i="104" s="1"/>
  <c r="E84" i="104"/>
  <c r="Q59" i="105"/>
  <c r="O27" i="104" s="1"/>
  <c r="E27" i="104"/>
  <c r="E165" i="104"/>
  <c r="Q378" i="105"/>
  <c r="O165" i="104" s="1"/>
  <c r="Q314" i="105"/>
  <c r="O143" i="104" s="1"/>
  <c r="E143" i="104"/>
  <c r="Q147" i="105"/>
  <c r="O58" i="104" s="1"/>
  <c r="E58" i="104"/>
  <c r="Q48" i="105"/>
  <c r="O22" i="104" s="1"/>
  <c r="E22" i="104"/>
  <c r="Q26" i="105"/>
  <c r="E14" i="104"/>
  <c r="Q207" i="105"/>
  <c r="O81" i="104" s="1"/>
  <c r="E81" i="104"/>
  <c r="Q79" i="105"/>
  <c r="O38" i="104" s="1"/>
  <c r="N10" i="103" s="1"/>
  <c r="E38" i="104"/>
  <c r="D10" i="103" s="1"/>
  <c r="Q62" i="105"/>
  <c r="O28" i="104" s="1"/>
  <c r="E28" i="104"/>
  <c r="F102" i="107"/>
  <c r="F50" i="106"/>
  <c r="F23" i="106" s="1"/>
  <c r="Q280" i="105"/>
  <c r="O125" i="104" s="1"/>
  <c r="E125" i="104"/>
  <c r="Q85" i="105"/>
  <c r="O42" i="104" s="1"/>
  <c r="E42" i="104"/>
  <c r="Q21" i="105"/>
  <c r="O12" i="104" s="1"/>
  <c r="E12" i="104"/>
  <c r="N160" i="104"/>
  <c r="N66" i="104"/>
  <c r="C7" i="103"/>
  <c r="N82" i="104"/>
  <c r="N113" i="104"/>
  <c r="N83" i="104"/>
  <c r="N75" i="104"/>
  <c r="N152" i="104"/>
  <c r="N98" i="104"/>
  <c r="N6" i="104"/>
  <c r="C15" i="103"/>
  <c r="C11" i="103"/>
  <c r="N15" i="104"/>
  <c r="N4" i="104"/>
  <c r="N106" i="104"/>
  <c r="N156" i="104"/>
  <c r="N100" i="104"/>
  <c r="F56" i="106"/>
  <c r="Q262" i="105"/>
  <c r="O119" i="104" s="1"/>
  <c r="E119" i="104"/>
  <c r="Q316" i="105"/>
  <c r="O145" i="104" s="1"/>
  <c r="E145" i="104"/>
  <c r="Q51" i="105"/>
  <c r="E23" i="104"/>
  <c r="Q80" i="105"/>
  <c r="O39" i="104" s="1"/>
  <c r="N7" i="103" s="1"/>
  <c r="E39" i="104"/>
  <c r="Q206" i="105"/>
  <c r="O80" i="104" s="1"/>
  <c r="E80" i="104"/>
  <c r="Q14" i="105"/>
  <c r="O9" i="104" s="1"/>
  <c r="E9" i="104"/>
  <c r="Q165" i="105"/>
  <c r="E60" i="104"/>
  <c r="Q101" i="105"/>
  <c r="O48" i="104" s="1"/>
  <c r="N14" i="103" s="1"/>
  <c r="E48" i="104"/>
  <c r="D14" i="103" s="1"/>
  <c r="Q37" i="105"/>
  <c r="O19" i="104" s="1"/>
  <c r="E19" i="104"/>
  <c r="N159" i="104"/>
  <c r="C19" i="103"/>
  <c r="N74" i="104"/>
  <c r="N59" i="104"/>
  <c r="N168" i="104"/>
  <c r="Q11" i="105"/>
  <c r="O6" i="104" s="1"/>
  <c r="E6" i="104"/>
  <c r="Q72" i="105"/>
  <c r="E33" i="104"/>
  <c r="Q193" i="105"/>
  <c r="O73" i="104" s="1"/>
  <c r="E73" i="104"/>
  <c r="Q202" i="105"/>
  <c r="O78" i="104" s="1"/>
  <c r="E78" i="104"/>
  <c r="Q201" i="105"/>
  <c r="O77" i="104" s="1"/>
  <c r="E77" i="104"/>
  <c r="Q18" i="105"/>
  <c r="E11" i="104"/>
  <c r="E24" i="104"/>
  <c r="Q54" i="105"/>
  <c r="O24" i="104" s="1"/>
  <c r="Q141" i="105"/>
  <c r="E55" i="104"/>
  <c r="N125" i="104"/>
  <c r="C24" i="103"/>
  <c r="N143" i="104"/>
  <c r="N177" i="104"/>
  <c r="N115" i="104"/>
  <c r="N130" i="104"/>
  <c r="N72" i="104"/>
  <c r="N128" i="104"/>
  <c r="N92" i="104"/>
  <c r="N162" i="104"/>
  <c r="N173" i="104"/>
  <c r="N34" i="104"/>
  <c r="N149" i="104"/>
  <c r="N54" i="104"/>
  <c r="N18" i="104"/>
  <c r="Q409" i="105"/>
  <c r="E175" i="104"/>
  <c r="Q4" i="105"/>
  <c r="F427" i="105"/>
  <c r="Q184" i="105"/>
  <c r="O71" i="104" s="1"/>
  <c r="E71" i="104"/>
  <c r="Q74" i="105"/>
  <c r="E35" i="104"/>
  <c r="F430" i="105"/>
  <c r="Q69" i="105"/>
  <c r="E32" i="104"/>
  <c r="N37" i="104"/>
  <c r="N62" i="104"/>
  <c r="N167" i="104"/>
  <c r="N86" i="104"/>
  <c r="N11" i="104"/>
  <c r="C23" i="103"/>
  <c r="N78" i="104"/>
  <c r="N61" i="104"/>
  <c r="N76" i="104"/>
  <c r="N153" i="104"/>
  <c r="N93" i="104"/>
  <c r="N57" i="104"/>
  <c r="N30" i="104"/>
  <c r="G231" i="105"/>
  <c r="G7" i="105"/>
  <c r="G15" i="105"/>
  <c r="G23" i="105"/>
  <c r="G31" i="105"/>
  <c r="R31" i="105" s="1"/>
  <c r="G39" i="105"/>
  <c r="G47" i="105"/>
  <c r="G55" i="105"/>
  <c r="G63" i="105"/>
  <c r="G71" i="105"/>
  <c r="R71" i="105" s="1"/>
  <c r="G79" i="105"/>
  <c r="G87" i="105"/>
  <c r="G95" i="105"/>
  <c r="G103" i="105"/>
  <c r="G111" i="105"/>
  <c r="G119" i="105"/>
  <c r="G127" i="105"/>
  <c r="G135" i="105"/>
  <c r="R135" i="105" s="1"/>
  <c r="G143" i="105"/>
  <c r="G151" i="105"/>
  <c r="G4" i="105"/>
  <c r="G13" i="105"/>
  <c r="G22" i="105"/>
  <c r="G32" i="105"/>
  <c r="G41" i="105"/>
  <c r="G50" i="105"/>
  <c r="G59" i="105"/>
  <c r="G68" i="105"/>
  <c r="G77" i="105"/>
  <c r="G86" i="105"/>
  <c r="G96" i="105"/>
  <c r="G105" i="105"/>
  <c r="R105" i="105" s="1"/>
  <c r="G114" i="105"/>
  <c r="G123" i="105"/>
  <c r="G132" i="105"/>
  <c r="G141" i="105"/>
  <c r="G150" i="105"/>
  <c r="G159" i="105"/>
  <c r="R159" i="105" s="1"/>
  <c r="G167" i="105"/>
  <c r="G175" i="105"/>
  <c r="G183" i="105"/>
  <c r="G191" i="105"/>
  <c r="R191" i="105" s="1"/>
  <c r="G199" i="105"/>
  <c r="G207" i="105"/>
  <c r="G215" i="105"/>
  <c r="R215" i="105" s="1"/>
  <c r="G223" i="105"/>
  <c r="R223" i="105" s="1"/>
  <c r="G232" i="105"/>
  <c r="G240" i="105"/>
  <c r="G248" i="105"/>
  <c r="G256" i="105"/>
  <c r="G264" i="105"/>
  <c r="G272" i="105"/>
  <c r="G281" i="105"/>
  <c r="G289" i="105"/>
  <c r="G297" i="105"/>
  <c r="G305" i="105"/>
  <c r="G313" i="105"/>
  <c r="G321" i="105"/>
  <c r="G5" i="105"/>
  <c r="G14" i="105"/>
  <c r="G24" i="105"/>
  <c r="G33" i="105"/>
  <c r="G42" i="105"/>
  <c r="R42" i="105" s="1"/>
  <c r="G51" i="105"/>
  <c r="G60" i="105"/>
  <c r="G69" i="105"/>
  <c r="G78" i="105"/>
  <c r="G88" i="105"/>
  <c r="G97" i="105"/>
  <c r="G106" i="105"/>
  <c r="R106" i="105" s="1"/>
  <c r="G115" i="105"/>
  <c r="G124" i="105"/>
  <c r="G133" i="105"/>
  <c r="G142" i="105"/>
  <c r="G152" i="105"/>
  <c r="G160" i="105"/>
  <c r="G168" i="105"/>
  <c r="G176" i="105"/>
  <c r="G184" i="105"/>
  <c r="G192" i="105"/>
  <c r="G200" i="105"/>
  <c r="G208" i="105"/>
  <c r="G216" i="105"/>
  <c r="G224" i="105"/>
  <c r="G233" i="105"/>
  <c r="G241" i="105"/>
  <c r="G249" i="105"/>
  <c r="G257" i="105"/>
  <c r="G265" i="105"/>
  <c r="G273" i="105"/>
  <c r="G282" i="105"/>
  <c r="G290" i="105"/>
  <c r="G6" i="105"/>
  <c r="G16" i="105"/>
  <c r="R16" i="105" s="1"/>
  <c r="G25" i="105"/>
  <c r="G34" i="105"/>
  <c r="R34" i="105" s="1"/>
  <c r="G43" i="105"/>
  <c r="G52" i="105"/>
  <c r="G61" i="105"/>
  <c r="G70" i="105"/>
  <c r="G80" i="105"/>
  <c r="G89" i="105"/>
  <c r="G98" i="105"/>
  <c r="G107" i="105"/>
  <c r="R107" i="105" s="1"/>
  <c r="G116" i="105"/>
  <c r="G125" i="105"/>
  <c r="G134" i="105"/>
  <c r="G144" i="105"/>
  <c r="G153" i="105"/>
  <c r="R153" i="105" s="1"/>
  <c r="G161" i="105"/>
  <c r="R161" i="105" s="1"/>
  <c r="G169" i="105"/>
  <c r="G177" i="105"/>
  <c r="G185" i="105"/>
  <c r="G193" i="105"/>
  <c r="G201" i="105"/>
  <c r="G209" i="105"/>
  <c r="G217" i="105"/>
  <c r="R217" i="105" s="1"/>
  <c r="G225" i="105"/>
  <c r="G234" i="105"/>
  <c r="G242" i="105"/>
  <c r="G250" i="105"/>
  <c r="G258" i="105"/>
  <c r="G266" i="105"/>
  <c r="G274" i="105"/>
  <c r="G283" i="105"/>
  <c r="G291" i="105"/>
  <c r="G299" i="105"/>
  <c r="G307" i="105"/>
  <c r="G315" i="105"/>
  <c r="G323" i="105"/>
  <c r="G331" i="105"/>
  <c r="G339" i="105"/>
  <c r="G347" i="105"/>
  <c r="G355" i="105"/>
  <c r="G363" i="105"/>
  <c r="G371" i="105"/>
  <c r="R371" i="105" s="1"/>
  <c r="G379" i="105"/>
  <c r="G387" i="105"/>
  <c r="R387" i="105" s="1"/>
  <c r="G395" i="105"/>
  <c r="G403" i="105"/>
  <c r="G411" i="105"/>
  <c r="G10" i="105"/>
  <c r="G19" i="105"/>
  <c r="G28" i="105"/>
  <c r="G37" i="105"/>
  <c r="G46" i="105"/>
  <c r="R46" i="105" s="1"/>
  <c r="G56" i="105"/>
  <c r="G65" i="105"/>
  <c r="G74" i="105"/>
  <c r="G83" i="105"/>
  <c r="G92" i="105"/>
  <c r="G101" i="105"/>
  <c r="G110" i="105"/>
  <c r="G120" i="105"/>
  <c r="G129" i="105"/>
  <c r="G138" i="105"/>
  <c r="G147" i="105"/>
  <c r="G156" i="105"/>
  <c r="G164" i="105"/>
  <c r="R164" i="105" s="1"/>
  <c r="G172" i="105"/>
  <c r="G180" i="105"/>
  <c r="G188" i="105"/>
  <c r="G196" i="105"/>
  <c r="G204" i="105"/>
  <c r="G212" i="105"/>
  <c r="G220" i="105"/>
  <c r="G228" i="105"/>
  <c r="R228" i="105" s="1"/>
  <c r="G237" i="105"/>
  <c r="G245" i="105"/>
  <c r="G253" i="105"/>
  <c r="G261" i="105"/>
  <c r="G269" i="105"/>
  <c r="G277" i="105"/>
  <c r="R277" i="105" s="1"/>
  <c r="G286" i="105"/>
  <c r="R286" i="105" s="1"/>
  <c r="G294" i="105"/>
  <c r="G302" i="105"/>
  <c r="G310" i="105"/>
  <c r="G318" i="105"/>
  <c r="G326" i="105"/>
  <c r="G12" i="105"/>
  <c r="G30" i="105"/>
  <c r="G49" i="105"/>
  <c r="G67" i="105"/>
  <c r="G85" i="105"/>
  <c r="G104" i="105"/>
  <c r="G122" i="105"/>
  <c r="G140" i="105"/>
  <c r="G158" i="105"/>
  <c r="G174" i="105"/>
  <c r="G190" i="105"/>
  <c r="G206" i="105"/>
  <c r="G222" i="105"/>
  <c r="G239" i="105"/>
  <c r="G255" i="105"/>
  <c r="G271" i="105"/>
  <c r="G288" i="105"/>
  <c r="G303" i="105"/>
  <c r="G316" i="105"/>
  <c r="G328" i="105"/>
  <c r="G337" i="105"/>
  <c r="G346" i="105"/>
  <c r="G356" i="105"/>
  <c r="G365" i="105"/>
  <c r="G374" i="105"/>
  <c r="G383" i="105"/>
  <c r="R383" i="105" s="1"/>
  <c r="G392" i="105"/>
  <c r="G401" i="105"/>
  <c r="G410" i="105"/>
  <c r="G280" i="105"/>
  <c r="G17" i="105"/>
  <c r="G35" i="105"/>
  <c r="G53" i="105"/>
  <c r="G72" i="105"/>
  <c r="G90" i="105"/>
  <c r="G108" i="105"/>
  <c r="G126" i="105"/>
  <c r="G145" i="105"/>
  <c r="G162" i="105"/>
  <c r="R162" i="105" s="1"/>
  <c r="G178" i="105"/>
  <c r="G194" i="105"/>
  <c r="G210" i="105"/>
  <c r="G226" i="105"/>
  <c r="G243" i="105"/>
  <c r="G259" i="105"/>
  <c r="G275" i="105"/>
  <c r="G292" i="105"/>
  <c r="G304" i="105"/>
  <c r="G317" i="105"/>
  <c r="G329" i="105"/>
  <c r="G338" i="105"/>
  <c r="G348" i="105"/>
  <c r="G357" i="105"/>
  <c r="G366" i="105"/>
  <c r="G375" i="105"/>
  <c r="G384" i="105"/>
  <c r="G393" i="105"/>
  <c r="R393" i="105" s="1"/>
  <c r="G402" i="105"/>
  <c r="G412" i="105"/>
  <c r="G18" i="105"/>
  <c r="G36" i="105"/>
  <c r="G54" i="105"/>
  <c r="G73" i="105"/>
  <c r="G91" i="105"/>
  <c r="G109" i="105"/>
  <c r="G128" i="105"/>
  <c r="G146" i="105"/>
  <c r="R146" i="105" s="1"/>
  <c r="G163" i="105"/>
  <c r="G179" i="105"/>
  <c r="G195" i="105"/>
  <c r="G211" i="105"/>
  <c r="G227" i="105"/>
  <c r="G244" i="105"/>
  <c r="G260" i="105"/>
  <c r="G276" i="105"/>
  <c r="G293" i="105"/>
  <c r="G306" i="105"/>
  <c r="R306" i="105" s="1"/>
  <c r="G319" i="105"/>
  <c r="G330" i="105"/>
  <c r="G340" i="105"/>
  <c r="G349" i="105"/>
  <c r="R349" i="105" s="1"/>
  <c r="G358" i="105"/>
  <c r="R358" i="105" s="1"/>
  <c r="G367" i="105"/>
  <c r="G376" i="105"/>
  <c r="G385" i="105"/>
  <c r="G394" i="105"/>
  <c r="G404" i="105"/>
  <c r="G413" i="105"/>
  <c r="G8" i="105"/>
  <c r="G26" i="105"/>
  <c r="G44" i="105"/>
  <c r="R44" i="105" s="1"/>
  <c r="G62" i="105"/>
  <c r="G81" i="105"/>
  <c r="G99" i="105"/>
  <c r="G117" i="105"/>
  <c r="G136" i="105"/>
  <c r="G154" i="105"/>
  <c r="G170" i="105"/>
  <c r="R170" i="105" s="1"/>
  <c r="G186" i="105"/>
  <c r="G202" i="105"/>
  <c r="G218" i="105"/>
  <c r="G235" i="105"/>
  <c r="G251" i="105"/>
  <c r="G267" i="105"/>
  <c r="G284" i="105"/>
  <c r="G298" i="105"/>
  <c r="G311" i="105"/>
  <c r="G324" i="105"/>
  <c r="G334" i="105"/>
  <c r="G343" i="105"/>
  <c r="G352" i="105"/>
  <c r="R352" i="105" s="1"/>
  <c r="G361" i="105"/>
  <c r="G370" i="105"/>
  <c r="R370" i="105" s="1"/>
  <c r="G380" i="105"/>
  <c r="G389" i="105"/>
  <c r="G398" i="105"/>
  <c r="R398" i="105" s="1"/>
  <c r="G407" i="105"/>
  <c r="G416" i="105"/>
  <c r="G21" i="105"/>
  <c r="G58" i="105"/>
  <c r="G94" i="105"/>
  <c r="G131" i="105"/>
  <c r="R131" i="105" s="1"/>
  <c r="G166" i="105"/>
  <c r="G198" i="105"/>
  <c r="R198" i="105" s="1"/>
  <c r="G230" i="105"/>
  <c r="G263" i="105"/>
  <c r="G296" i="105"/>
  <c r="G322" i="105"/>
  <c r="G342" i="105"/>
  <c r="G360" i="105"/>
  <c r="R360" i="105" s="1"/>
  <c r="G378" i="105"/>
  <c r="G397" i="105"/>
  <c r="G415" i="105"/>
  <c r="G27" i="105"/>
  <c r="G64" i="105"/>
  <c r="G100" i="105"/>
  <c r="G137" i="105"/>
  <c r="G171" i="105"/>
  <c r="G203" i="105"/>
  <c r="R203" i="105" s="1"/>
  <c r="G236" i="105"/>
  <c r="G268" i="105"/>
  <c r="G300" i="105"/>
  <c r="G325" i="105"/>
  <c r="G344" i="105"/>
  <c r="G362" i="105"/>
  <c r="G381" i="105"/>
  <c r="G399" i="105"/>
  <c r="G417" i="105"/>
  <c r="G29" i="105"/>
  <c r="G66" i="105"/>
  <c r="G102" i="105"/>
  <c r="G139" i="105"/>
  <c r="G173" i="105"/>
  <c r="G205" i="105"/>
  <c r="R205" i="105" s="1"/>
  <c r="G238" i="105"/>
  <c r="R238" i="105" s="1"/>
  <c r="G270" i="105"/>
  <c r="G301" i="105"/>
  <c r="G327" i="105"/>
  <c r="G345" i="105"/>
  <c r="G364" i="105"/>
  <c r="R364" i="105" s="1"/>
  <c r="G382" i="105"/>
  <c r="G400" i="105"/>
  <c r="G418" i="105"/>
  <c r="G9" i="105"/>
  <c r="G45" i="105"/>
  <c r="G82" i="105"/>
  <c r="G118" i="105"/>
  <c r="G155" i="105"/>
  <c r="G187" i="105"/>
  <c r="G219" i="105"/>
  <c r="G252" i="105"/>
  <c r="G285" i="105"/>
  <c r="G312" i="105"/>
  <c r="G335" i="105"/>
  <c r="G353" i="105"/>
  <c r="G372" i="105"/>
  <c r="G390" i="105"/>
  <c r="G408" i="105"/>
  <c r="G38" i="105"/>
  <c r="G112" i="105"/>
  <c r="R112" i="105" s="1"/>
  <c r="G181" i="105"/>
  <c r="G246" i="105"/>
  <c r="G308" i="105"/>
  <c r="G350" i="105"/>
  <c r="G386" i="105"/>
  <c r="G40" i="105"/>
  <c r="G113" i="105"/>
  <c r="G182" i="105"/>
  <c r="G247" i="105"/>
  <c r="G309" i="105"/>
  <c r="G351" i="105"/>
  <c r="G388" i="105"/>
  <c r="G48" i="105"/>
  <c r="G121" i="105"/>
  <c r="R121" i="105" s="1"/>
  <c r="G189" i="105"/>
  <c r="R189" i="105" s="1"/>
  <c r="G254" i="105"/>
  <c r="G314" i="105"/>
  <c r="G354" i="105"/>
  <c r="G391" i="105"/>
  <c r="G11" i="102"/>
  <c r="G57" i="105"/>
  <c r="R57" i="105" s="1"/>
  <c r="G130" i="105"/>
  <c r="G197" i="105"/>
  <c r="G262" i="105"/>
  <c r="G320" i="105"/>
  <c r="G359" i="105"/>
  <c r="G396" i="105"/>
  <c r="G3" i="105"/>
  <c r="G76" i="105"/>
  <c r="G149" i="105"/>
  <c r="G214" i="105"/>
  <c r="R214" i="105" s="1"/>
  <c r="G279" i="105"/>
  <c r="G333" i="105"/>
  <c r="G369" i="105"/>
  <c r="G406" i="105"/>
  <c r="G157" i="105"/>
  <c r="R157" i="105" s="1"/>
  <c r="G332" i="105"/>
  <c r="G414" i="105"/>
  <c r="G2" i="105"/>
  <c r="G165" i="105"/>
  <c r="G336" i="105"/>
  <c r="G11" i="105"/>
  <c r="G213" i="105"/>
  <c r="G341" i="105"/>
  <c r="G84" i="105"/>
  <c r="G278" i="105"/>
  <c r="G377" i="105"/>
  <c r="G229" i="105"/>
  <c r="G287" i="105"/>
  <c r="G295" i="105"/>
  <c r="G93" i="105"/>
  <c r="G405" i="105"/>
  <c r="G75" i="105"/>
  <c r="G148" i="105"/>
  <c r="G221" i="105"/>
  <c r="G409" i="105"/>
  <c r="G373" i="105"/>
  <c r="G20" i="105"/>
  <c r="G368" i="105"/>
  <c r="R368" i="105" s="1"/>
  <c r="Q329" i="105"/>
  <c r="E152" i="104"/>
  <c r="Q243" i="105"/>
  <c r="O107" i="104" s="1"/>
  <c r="E107" i="104"/>
  <c r="Q382" i="105"/>
  <c r="O167" i="104" s="1"/>
  <c r="E167" i="104"/>
  <c r="Q233" i="105"/>
  <c r="E98" i="104"/>
  <c r="Q411" i="105"/>
  <c r="E176" i="104"/>
  <c r="Q337" i="105"/>
  <c r="O158" i="104" s="1"/>
  <c r="E158" i="104"/>
  <c r="F57" i="106"/>
  <c r="Q263" i="105"/>
  <c r="E120" i="104"/>
  <c r="Q416" i="105"/>
  <c r="O180" i="104" s="1"/>
  <c r="E180" i="104"/>
  <c r="Q343" i="105"/>
  <c r="E161" i="104"/>
  <c r="Q169" i="105"/>
  <c r="O62" i="104" s="1"/>
  <c r="E62" i="104"/>
  <c r="Q415" i="105"/>
  <c r="E179" i="104"/>
  <c r="Q414" i="105"/>
  <c r="O178" i="104" s="1"/>
  <c r="E178" i="104"/>
  <c r="Q341" i="105"/>
  <c r="E160" i="104"/>
  <c r="Q267" i="105"/>
  <c r="O122" i="104" s="1"/>
  <c r="E122" i="104"/>
  <c r="Q418" i="105"/>
  <c r="E182" i="104"/>
  <c r="Q354" i="105"/>
  <c r="O163" i="104" s="1"/>
  <c r="E163" i="104"/>
  <c r="Q290" i="105"/>
  <c r="E131" i="104"/>
  <c r="Q128" i="105"/>
  <c r="O53" i="104" s="1"/>
  <c r="E53" i="104"/>
  <c r="Q194" i="105"/>
  <c r="E74" i="104"/>
  <c r="F423" i="105"/>
  <c r="F96" i="107" s="1"/>
  <c r="Q2" i="105"/>
  <c r="E2" i="104"/>
  <c r="F422" i="105"/>
  <c r="F426" i="105"/>
  <c r="Q119" i="105"/>
  <c r="O51" i="104" s="1"/>
  <c r="E51" i="104"/>
  <c r="E25" i="104"/>
  <c r="Q55" i="105"/>
  <c r="O25" i="104" s="1"/>
  <c r="Q230" i="105"/>
  <c r="E95" i="104"/>
  <c r="N26" i="104"/>
  <c r="E23" i="106"/>
  <c r="C3" i="103"/>
  <c r="N45" i="104"/>
  <c r="N25" i="104"/>
  <c r="N84" i="104"/>
  <c r="N95" i="104"/>
  <c r="C8" i="103"/>
  <c r="N40" i="104"/>
  <c r="N142" i="104"/>
  <c r="N21" i="104"/>
  <c r="N138" i="104"/>
  <c r="N22" i="104"/>
  <c r="Q384" i="105"/>
  <c r="O168" i="104" s="1"/>
  <c r="E168" i="104"/>
  <c r="Q256" i="105"/>
  <c r="E116" i="104"/>
  <c r="Q234" i="105"/>
  <c r="O99" i="104" s="1"/>
  <c r="E99" i="104"/>
  <c r="Q142" i="105"/>
  <c r="E56" i="104"/>
  <c r="N164" i="104"/>
  <c r="N178" i="104"/>
  <c r="N111" i="104"/>
  <c r="N5" i="104"/>
  <c r="N105" i="104"/>
  <c r="C9" i="103"/>
  <c r="N120" i="104"/>
  <c r="C2" i="103"/>
  <c r="P427" i="105"/>
  <c r="N94" i="104"/>
  <c r="N85" i="104"/>
  <c r="Q12" i="105"/>
  <c r="O7" i="104" s="1"/>
  <c r="E7" i="104"/>
  <c r="Q75" i="105"/>
  <c r="E36" i="104"/>
  <c r="Q283" i="105"/>
  <c r="O127" i="104" s="1"/>
  <c r="E127" i="104"/>
  <c r="Q28" i="105"/>
  <c r="E15" i="104"/>
  <c r="Q287" i="105"/>
  <c r="O129" i="104" s="1"/>
  <c r="E129" i="104"/>
  <c r="Q241" i="105"/>
  <c r="E105" i="104"/>
  <c r="Q3" i="105"/>
  <c r="E3" i="104"/>
  <c r="D8" i="103" s="1"/>
  <c r="F428" i="105"/>
  <c r="E17" i="104"/>
  <c r="Q32" i="105"/>
  <c r="O17" i="104" s="1"/>
  <c r="Q82" i="105"/>
  <c r="O41" i="104" s="1"/>
  <c r="E41" i="104"/>
  <c r="Q199" i="105"/>
  <c r="E75" i="104"/>
  <c r="Q7" i="105"/>
  <c r="E5" i="104"/>
  <c r="Q231" i="105"/>
  <c r="F432" i="105"/>
  <c r="E96" i="104"/>
  <c r="E8" i="104"/>
  <c r="Q13" i="105"/>
  <c r="N19" i="104"/>
  <c r="N71" i="104"/>
  <c r="N154" i="104"/>
  <c r="Q417" i="105"/>
  <c r="E181" i="104"/>
  <c r="Q285" i="105"/>
  <c r="O128" i="104" s="1"/>
  <c r="E128" i="104"/>
  <c r="Q24" i="105"/>
  <c r="E13" i="104"/>
  <c r="N77" i="104"/>
  <c r="N129" i="104"/>
  <c r="C10" i="103"/>
  <c r="N67" i="104"/>
  <c r="N96" i="104"/>
  <c r="P432" i="105"/>
  <c r="C13" i="103"/>
  <c r="N109" i="104"/>
  <c r="N64" i="104"/>
  <c r="C18" i="103"/>
  <c r="N50" i="104"/>
  <c r="N20" i="104"/>
  <c r="N17" i="104"/>
  <c r="N119" i="104"/>
  <c r="N127" i="104"/>
  <c r="C22" i="103"/>
  <c r="N108" i="104"/>
  <c r="N7" i="104"/>
  <c r="N131" i="104"/>
  <c r="N27" i="104"/>
  <c r="Q255" i="105"/>
  <c r="O115" i="104" s="1"/>
  <c r="E115" i="104"/>
  <c r="Q236" i="105"/>
  <c r="E101" i="104"/>
  <c r="E157" i="104"/>
  <c r="Q336" i="105"/>
  <c r="Q205" i="105"/>
  <c r="Q229" i="105"/>
  <c r="O94" i="104" s="1"/>
  <c r="E94" i="104"/>
  <c r="Q247" i="105"/>
  <c r="E111" i="104"/>
  <c r="Q328" i="105"/>
  <c r="E151" i="104"/>
  <c r="Q254" i="105"/>
  <c r="O114" i="104" s="1"/>
  <c r="E114" i="104"/>
  <c r="Q407" i="105"/>
  <c r="O173" i="104" s="1"/>
  <c r="E173" i="104"/>
  <c r="Q334" i="105"/>
  <c r="E155" i="104"/>
  <c r="Q333" i="105"/>
  <c r="E154" i="104"/>
  <c r="Q258" i="105"/>
  <c r="E118" i="104"/>
  <c r="D13" i="103" s="1"/>
  <c r="F429" i="105"/>
  <c r="Q145" i="105"/>
  <c r="E57" i="104"/>
  <c r="E126" i="104"/>
  <c r="Q282" i="105"/>
  <c r="Q208" i="105"/>
  <c r="E82" i="104"/>
  <c r="E26" i="104"/>
  <c r="Q58" i="105"/>
  <c r="O26" i="104" s="1"/>
  <c r="Q240" i="105"/>
  <c r="E104" i="104"/>
  <c r="Q175" i="105"/>
  <c r="O66" i="104" s="1"/>
  <c r="E66" i="104"/>
  <c r="Q222" i="105"/>
  <c r="E89" i="104"/>
  <c r="Q94" i="105"/>
  <c r="O46" i="104" s="1"/>
  <c r="E46" i="104"/>
  <c r="Q181" i="105"/>
  <c r="E70" i="104"/>
  <c r="E104" i="107"/>
  <c r="E111" i="107"/>
  <c r="N63" i="104"/>
  <c r="P423" i="105"/>
  <c r="P426" i="105"/>
  <c r="N2" i="104"/>
  <c r="P422" i="105"/>
  <c r="N121" i="104"/>
  <c r="N137" i="104"/>
  <c r="N3" i="104"/>
  <c r="P428" i="105"/>
  <c r="N140" i="104"/>
  <c r="N81" i="104"/>
  <c r="N158" i="104"/>
  <c r="N36" i="104"/>
  <c r="N91" i="104"/>
  <c r="N65" i="104"/>
  <c r="C14" i="103"/>
  <c r="N32" i="104"/>
  <c r="N122" i="104"/>
  <c r="Q348" i="105"/>
  <c r="E162" i="104"/>
  <c r="Q244" i="105"/>
  <c r="O108" i="104" s="1"/>
  <c r="E108" i="104"/>
  <c r="E63" i="104"/>
  <c r="Q171" i="105"/>
  <c r="O63" i="104" s="1"/>
  <c r="Q200" i="105"/>
  <c r="O76" i="104" s="1"/>
  <c r="E76" i="104"/>
  <c r="F54" i="106"/>
  <c r="Q92" i="105"/>
  <c r="E45" i="104"/>
  <c r="Q242" i="105"/>
  <c r="E106" i="104"/>
  <c r="Q315" i="105"/>
  <c r="O144" i="104" s="1"/>
  <c r="E144" i="104"/>
  <c r="Q237" i="105"/>
  <c r="O102" i="104" s="1"/>
  <c r="E102" i="104"/>
  <c r="N35" i="104"/>
  <c r="P430" i="105"/>
  <c r="N56" i="104"/>
  <c r="P433" i="105"/>
  <c r="N163" i="104"/>
  <c r="N88" i="104"/>
  <c r="N165" i="104"/>
  <c r="N70" i="104"/>
  <c r="N180" i="104"/>
  <c r="N14" i="104"/>
  <c r="N16" i="104"/>
  <c r="Q120" i="105"/>
  <c r="E52" i="104"/>
  <c r="Q289" i="105"/>
  <c r="O130" i="104" s="1"/>
  <c r="E130" i="104"/>
  <c r="Q41" i="105"/>
  <c r="O20" i="104" s="1"/>
  <c r="E20" i="104"/>
  <c r="C5" i="103"/>
  <c r="N80" i="104"/>
  <c r="N39" i="104"/>
  <c r="N126" i="104"/>
  <c r="N116" i="104"/>
  <c r="N73" i="104"/>
  <c r="N114" i="104"/>
  <c r="N79" i="104"/>
  <c r="N23" i="104"/>
  <c r="N134" i="104"/>
  <c r="N46" i="104"/>
  <c r="Q412" i="105"/>
  <c r="E177" i="104"/>
  <c r="Q408" i="105"/>
  <c r="O174" i="104" s="1"/>
  <c r="E174" i="104"/>
  <c r="Q400" i="105"/>
  <c r="E172" i="104"/>
  <c r="Q270" i="105"/>
  <c r="E123" i="104"/>
  <c r="Q272" i="105"/>
  <c r="O124" i="104" s="1"/>
  <c r="E124" i="104"/>
  <c r="Q176" i="105"/>
  <c r="E67" i="104"/>
  <c r="Q17" i="105"/>
  <c r="O10" i="104" s="1"/>
  <c r="E10" i="104"/>
  <c r="E137" i="104"/>
  <c r="Q298" i="105"/>
  <c r="O137" i="104" s="1"/>
  <c r="Q239" i="105"/>
  <c r="O103" i="104" s="1"/>
  <c r="E103" i="104"/>
  <c r="Q5" i="105"/>
  <c r="E4" i="104"/>
  <c r="N87" i="104"/>
  <c r="N157" i="104"/>
  <c r="N104" i="104"/>
  <c r="N13" i="104"/>
  <c r="N89" i="104"/>
  <c r="N24" i="104"/>
  <c r="N29" i="104"/>
  <c r="N118" i="104"/>
  <c r="P429" i="105"/>
  <c r="N60" i="104"/>
  <c r="N176" i="104"/>
  <c r="N44" i="104"/>
  <c r="N151" i="104"/>
  <c r="N33" i="104"/>
  <c r="N10" i="104"/>
  <c r="N107" i="104"/>
  <c r="C16" i="103"/>
  <c r="Q294" i="105"/>
  <c r="E134" i="104"/>
  <c r="Q172" i="105"/>
  <c r="O64" i="104" s="1"/>
  <c r="E64" i="104"/>
  <c r="Q204" i="105"/>
  <c r="E79" i="104"/>
  <c r="Q224" i="105"/>
  <c r="O90" i="104" s="1"/>
  <c r="E90" i="104"/>
  <c r="Q319" i="105"/>
  <c r="E147" i="104"/>
  <c r="Q245" i="105"/>
  <c r="O109" i="104" s="1"/>
  <c r="E109" i="104"/>
  <c r="Q251" i="105"/>
  <c r="E113" i="104"/>
  <c r="Q397" i="105"/>
  <c r="O171" i="104" s="1"/>
  <c r="E171" i="104"/>
  <c r="Q323" i="105"/>
  <c r="E149" i="104"/>
  <c r="Q248" i="105"/>
  <c r="O112" i="104" s="1"/>
  <c r="E112" i="104"/>
  <c r="Q338" i="105"/>
  <c r="E159" i="104"/>
  <c r="Q178" i="105"/>
  <c r="O68" i="104" s="1"/>
  <c r="E68" i="104"/>
  <c r="Q114" i="105"/>
  <c r="E50" i="104"/>
  <c r="Q232" i="105"/>
  <c r="O97" i="104" s="1"/>
  <c r="E97" i="104"/>
  <c r="Q167" i="105"/>
  <c r="E61" i="104"/>
  <c r="Q103" i="105"/>
  <c r="O49" i="104" s="1"/>
  <c r="E49" i="104"/>
  <c r="F51" i="106"/>
  <c r="Q86" i="105"/>
  <c r="F433" i="105"/>
  <c r="Q173" i="105"/>
  <c r="E65" i="104"/>
  <c r="Q109" i="105"/>
  <c r="Q45" i="105"/>
  <c r="E21" i="104"/>
  <c r="N42" i="104"/>
  <c r="C21" i="103"/>
  <c r="N9" i="104"/>
  <c r="N123" i="104"/>
  <c r="N132" i="104"/>
  <c r="C4" i="103"/>
  <c r="D187" i="104"/>
  <c r="C20" i="103"/>
  <c r="N174" i="104"/>
  <c r="N146" i="104"/>
  <c r="N110" i="104"/>
  <c r="N175" i="104"/>
  <c r="N179" i="104"/>
  <c r="N38" i="104"/>
  <c r="N171" i="104"/>
  <c r="N52" i="104"/>
  <c r="N58" i="104"/>
  <c r="N147" i="104"/>
  <c r="N48" i="104"/>
  <c r="D153" i="109" l="1"/>
  <c r="D160" i="109" s="1"/>
  <c r="D15" i="95"/>
  <c r="D30" i="95" s="1"/>
  <c r="D105" i="96"/>
  <c r="D14" i="109"/>
  <c r="D16" i="109" s="1"/>
  <c r="D38" i="109"/>
  <c r="D40" i="109" s="1"/>
  <c r="D42" i="109" s="1"/>
  <c r="K39" i="97"/>
  <c r="E49" i="97"/>
  <c r="O15" i="95"/>
  <c r="O30" i="95" s="1"/>
  <c r="E30" i="95"/>
  <c r="F72" i="96"/>
  <c r="F26" i="96"/>
  <c r="O107" i="109"/>
  <c r="E114" i="109"/>
  <c r="O114" i="109" s="1"/>
  <c r="K65" i="96"/>
  <c r="K18" i="97"/>
  <c r="E25" i="97"/>
  <c r="E72" i="96"/>
  <c r="K25" i="96"/>
  <c r="K26" i="96" s="1"/>
  <c r="E26" i="96"/>
  <c r="I72" i="96"/>
  <c r="I26" i="96"/>
  <c r="O14" i="109"/>
  <c r="E16" i="109"/>
  <c r="O16" i="109" s="1"/>
  <c r="O35" i="109"/>
  <c r="G72" i="96"/>
  <c r="G26" i="96"/>
  <c r="O157" i="104"/>
  <c r="M15" i="103"/>
  <c r="O11" i="104"/>
  <c r="O33" i="104"/>
  <c r="Q433" i="105"/>
  <c r="O89" i="104"/>
  <c r="D15" i="103"/>
  <c r="R187" i="105"/>
  <c r="R362" i="105"/>
  <c r="R284" i="105"/>
  <c r="R53" i="105"/>
  <c r="R12" i="105"/>
  <c r="F7" i="104"/>
  <c r="R65" i="105"/>
  <c r="F30" i="104"/>
  <c r="R274" i="105"/>
  <c r="R290" i="105"/>
  <c r="P131" i="104" s="1"/>
  <c r="F131" i="104"/>
  <c r="G52" i="106"/>
  <c r="R88" i="105"/>
  <c r="F43" i="104"/>
  <c r="R207" i="105"/>
  <c r="F81" i="104"/>
  <c r="R87" i="105"/>
  <c r="O162" i="104"/>
  <c r="O101" i="104"/>
  <c r="O181" i="104"/>
  <c r="O105" i="104"/>
  <c r="O36" i="104"/>
  <c r="E27" i="106"/>
  <c r="E66" i="109"/>
  <c r="E10" i="106"/>
  <c r="O95" i="104"/>
  <c r="Q423" i="105"/>
  <c r="Q422" i="105"/>
  <c r="O2" i="104"/>
  <c r="Q426" i="105"/>
  <c r="O176" i="104"/>
  <c r="O152" i="104"/>
  <c r="R405" i="105"/>
  <c r="R341" i="105"/>
  <c r="F160" i="104"/>
  <c r="R3" i="105"/>
  <c r="F3" i="104"/>
  <c r="E8" i="103" s="1"/>
  <c r="G428" i="105"/>
  <c r="H231" i="105"/>
  <c r="H280" i="105"/>
  <c r="H8" i="105"/>
  <c r="S8" i="105" s="1"/>
  <c r="H16" i="105"/>
  <c r="H24" i="105"/>
  <c r="H32" i="105"/>
  <c r="H40" i="105"/>
  <c r="H48" i="105"/>
  <c r="H56" i="105"/>
  <c r="S56" i="105" s="1"/>
  <c r="H64" i="105"/>
  <c r="H72" i="105"/>
  <c r="H80" i="105"/>
  <c r="H88" i="105"/>
  <c r="H96" i="105"/>
  <c r="S96" i="105" s="1"/>
  <c r="H104" i="105"/>
  <c r="S104" i="105" s="1"/>
  <c r="H112" i="105"/>
  <c r="H120" i="105"/>
  <c r="H128" i="105"/>
  <c r="H136" i="105"/>
  <c r="H10" i="105"/>
  <c r="H19" i="105"/>
  <c r="H28" i="105"/>
  <c r="H37" i="105"/>
  <c r="H46" i="105"/>
  <c r="H55" i="105"/>
  <c r="H65" i="105"/>
  <c r="H74" i="105"/>
  <c r="H83" i="105"/>
  <c r="S83" i="105" s="1"/>
  <c r="H92" i="105"/>
  <c r="H101" i="105"/>
  <c r="H110" i="105"/>
  <c r="S110" i="105" s="1"/>
  <c r="H119" i="105"/>
  <c r="H129" i="105"/>
  <c r="S129" i="105" s="1"/>
  <c r="H138" i="105"/>
  <c r="S138" i="105" s="1"/>
  <c r="H146" i="105"/>
  <c r="H154" i="105"/>
  <c r="S154" i="105" s="1"/>
  <c r="H162" i="105"/>
  <c r="H170" i="105"/>
  <c r="H178" i="105"/>
  <c r="H186" i="105"/>
  <c r="S186" i="105" s="1"/>
  <c r="H194" i="105"/>
  <c r="H202" i="105"/>
  <c r="H210" i="105"/>
  <c r="H218" i="105"/>
  <c r="S218" i="105" s="1"/>
  <c r="H226" i="105"/>
  <c r="H235" i="105"/>
  <c r="H243" i="105"/>
  <c r="H251" i="105"/>
  <c r="H259" i="105"/>
  <c r="H267" i="105"/>
  <c r="H275" i="105"/>
  <c r="H2" i="105"/>
  <c r="H11" i="105"/>
  <c r="H20" i="105"/>
  <c r="S20" i="105" s="1"/>
  <c r="H29" i="105"/>
  <c r="H38" i="105"/>
  <c r="S38" i="105" s="1"/>
  <c r="H47" i="105"/>
  <c r="S47" i="105" s="1"/>
  <c r="H57" i="105"/>
  <c r="S57" i="105" s="1"/>
  <c r="H66" i="105"/>
  <c r="S66" i="105" s="1"/>
  <c r="H75" i="105"/>
  <c r="H84" i="105"/>
  <c r="S84" i="105" s="1"/>
  <c r="H93" i="105"/>
  <c r="H102" i="105"/>
  <c r="H111" i="105"/>
  <c r="H121" i="105"/>
  <c r="H130" i="105"/>
  <c r="H139" i="105"/>
  <c r="S139" i="105" s="1"/>
  <c r="H147" i="105"/>
  <c r="H155" i="105"/>
  <c r="S155" i="105" s="1"/>
  <c r="H163" i="105"/>
  <c r="S163" i="105" s="1"/>
  <c r="H171" i="105"/>
  <c r="H3" i="105"/>
  <c r="H12" i="105"/>
  <c r="H21" i="105"/>
  <c r="H30" i="105"/>
  <c r="H39" i="105"/>
  <c r="S39" i="105" s="1"/>
  <c r="H49" i="105"/>
  <c r="S49" i="105" s="1"/>
  <c r="H58" i="105"/>
  <c r="H67" i="105"/>
  <c r="H76" i="105"/>
  <c r="S76" i="105" s="1"/>
  <c r="H85" i="105"/>
  <c r="H94" i="105"/>
  <c r="H103" i="105"/>
  <c r="H113" i="105"/>
  <c r="S113" i="105" s="1"/>
  <c r="H122" i="105"/>
  <c r="H131" i="105"/>
  <c r="H140" i="105"/>
  <c r="S140" i="105" s="1"/>
  <c r="H148" i="105"/>
  <c r="S148" i="105" s="1"/>
  <c r="H156" i="105"/>
  <c r="S156" i="105" s="1"/>
  <c r="H164" i="105"/>
  <c r="H172" i="105"/>
  <c r="H180" i="105"/>
  <c r="S180" i="105" s="1"/>
  <c r="H188" i="105"/>
  <c r="H196" i="105"/>
  <c r="S196" i="105" s="1"/>
  <c r="H204" i="105"/>
  <c r="H212" i="105"/>
  <c r="H220" i="105"/>
  <c r="H228" i="105"/>
  <c r="H237" i="105"/>
  <c r="H245" i="105"/>
  <c r="H253" i="105"/>
  <c r="S253" i="105" s="1"/>
  <c r="H261" i="105"/>
  <c r="S261" i="105" s="1"/>
  <c r="H269" i="105"/>
  <c r="S269" i="105" s="1"/>
  <c r="H277" i="105"/>
  <c r="H286" i="105"/>
  <c r="H294" i="105"/>
  <c r="H302" i="105"/>
  <c r="S302" i="105" s="1"/>
  <c r="H310" i="105"/>
  <c r="S310" i="105" s="1"/>
  <c r="H318" i="105"/>
  <c r="S318" i="105" s="1"/>
  <c r="H326" i="105"/>
  <c r="H334" i="105"/>
  <c r="H342" i="105"/>
  <c r="H350" i="105"/>
  <c r="S350" i="105" s="1"/>
  <c r="H358" i="105"/>
  <c r="H366" i="105"/>
  <c r="S366" i="105" s="1"/>
  <c r="H374" i="105"/>
  <c r="S374" i="105" s="1"/>
  <c r="H382" i="105"/>
  <c r="H390" i="105"/>
  <c r="S390" i="105" s="1"/>
  <c r="H398" i="105"/>
  <c r="H406" i="105"/>
  <c r="S406" i="105" s="1"/>
  <c r="H414" i="105"/>
  <c r="H6" i="105"/>
  <c r="S6" i="105" s="1"/>
  <c r="H15" i="105"/>
  <c r="S15" i="105" s="1"/>
  <c r="H25" i="105"/>
  <c r="S25" i="105" s="1"/>
  <c r="H34" i="105"/>
  <c r="H43" i="105"/>
  <c r="H52" i="105"/>
  <c r="S52" i="105" s="1"/>
  <c r="H61" i="105"/>
  <c r="S61" i="105" s="1"/>
  <c r="H70" i="105"/>
  <c r="H79" i="105"/>
  <c r="H89" i="105"/>
  <c r="H98" i="105"/>
  <c r="H107" i="105"/>
  <c r="S107" i="105" s="1"/>
  <c r="H116" i="105"/>
  <c r="S116" i="105" s="1"/>
  <c r="H125" i="105"/>
  <c r="S125" i="105" s="1"/>
  <c r="H134" i="105"/>
  <c r="H143" i="105"/>
  <c r="S143" i="105" s="1"/>
  <c r="H151" i="105"/>
  <c r="H159" i="105"/>
  <c r="H167" i="105"/>
  <c r="H175" i="105"/>
  <c r="H183" i="105"/>
  <c r="S183" i="105" s="1"/>
  <c r="H191" i="105"/>
  <c r="H199" i="105"/>
  <c r="H207" i="105"/>
  <c r="H215" i="105"/>
  <c r="H223" i="105"/>
  <c r="H232" i="105"/>
  <c r="H240" i="105"/>
  <c r="H248" i="105"/>
  <c r="H256" i="105"/>
  <c r="H264" i="105"/>
  <c r="H272" i="105"/>
  <c r="H281" i="105"/>
  <c r="S281" i="105" s="1"/>
  <c r="H289" i="105"/>
  <c r="H297" i="105"/>
  <c r="S297" i="105" s="1"/>
  <c r="H305" i="105"/>
  <c r="H313" i="105"/>
  <c r="H321" i="105"/>
  <c r="H14" i="105"/>
  <c r="H33" i="105"/>
  <c r="H51" i="105"/>
  <c r="H69" i="105"/>
  <c r="H87" i="105"/>
  <c r="S87" i="105" s="1"/>
  <c r="H106" i="105"/>
  <c r="H124" i="105"/>
  <c r="S124" i="105" s="1"/>
  <c r="H142" i="105"/>
  <c r="H158" i="105"/>
  <c r="S158" i="105" s="1"/>
  <c r="H174" i="105"/>
  <c r="H187" i="105"/>
  <c r="S187" i="105" s="1"/>
  <c r="H200" i="105"/>
  <c r="H213" i="105"/>
  <c r="S213" i="105" s="1"/>
  <c r="H225" i="105"/>
  <c r="H239" i="105"/>
  <c r="H252" i="105"/>
  <c r="S252" i="105" s="1"/>
  <c r="H265" i="105"/>
  <c r="H278" i="105"/>
  <c r="S278" i="105" s="1"/>
  <c r="H290" i="105"/>
  <c r="H300" i="105"/>
  <c r="S300" i="105" s="1"/>
  <c r="H311" i="105"/>
  <c r="H322" i="105"/>
  <c r="S322" i="105" s="1"/>
  <c r="H331" i="105"/>
  <c r="S331" i="105" s="1"/>
  <c r="H340" i="105"/>
  <c r="S340" i="105" s="1"/>
  <c r="H349" i="105"/>
  <c r="H359" i="105"/>
  <c r="H368" i="105"/>
  <c r="H377" i="105"/>
  <c r="H386" i="105"/>
  <c r="H395" i="105"/>
  <c r="S395" i="105" s="1"/>
  <c r="H404" i="105"/>
  <c r="S404" i="105" s="1"/>
  <c r="H413" i="105"/>
  <c r="S413" i="105" s="1"/>
  <c r="H17" i="105"/>
  <c r="H35" i="105"/>
  <c r="H53" i="105"/>
  <c r="S53" i="105" s="1"/>
  <c r="H71" i="105"/>
  <c r="H90" i="105"/>
  <c r="S90" i="105" s="1"/>
  <c r="H108" i="105"/>
  <c r="H126" i="105"/>
  <c r="S126" i="105" s="1"/>
  <c r="H144" i="105"/>
  <c r="S144" i="105" s="1"/>
  <c r="H160" i="105"/>
  <c r="S160" i="105" s="1"/>
  <c r="H176" i="105"/>
  <c r="H189" i="105"/>
  <c r="H201" i="105"/>
  <c r="H214" i="105"/>
  <c r="H227" i="105"/>
  <c r="H241" i="105"/>
  <c r="H254" i="105"/>
  <c r="H266" i="105"/>
  <c r="H279" i="105"/>
  <c r="S279" i="105" s="1"/>
  <c r="H291" i="105"/>
  <c r="H301" i="105"/>
  <c r="H312" i="105"/>
  <c r="H323" i="105"/>
  <c r="H332" i="105"/>
  <c r="S332" i="105" s="1"/>
  <c r="H341" i="105"/>
  <c r="H351" i="105"/>
  <c r="S351" i="105" s="1"/>
  <c r="H360" i="105"/>
  <c r="H369" i="105"/>
  <c r="S369" i="105" s="1"/>
  <c r="H378" i="105"/>
  <c r="H387" i="105"/>
  <c r="H396" i="105"/>
  <c r="S396" i="105" s="1"/>
  <c r="H405" i="105"/>
  <c r="S405" i="105" s="1"/>
  <c r="H415" i="105"/>
  <c r="H18" i="105"/>
  <c r="H36" i="105"/>
  <c r="H54" i="105"/>
  <c r="H73" i="105"/>
  <c r="H91" i="105"/>
  <c r="H109" i="105"/>
  <c r="S109" i="105" s="1"/>
  <c r="H127" i="105"/>
  <c r="S127" i="105" s="1"/>
  <c r="H145" i="105"/>
  <c r="H161" i="105"/>
  <c r="H177" i="105"/>
  <c r="S177" i="105" s="1"/>
  <c r="H190" i="105"/>
  <c r="S190" i="105" s="1"/>
  <c r="H203" i="105"/>
  <c r="H216" i="105"/>
  <c r="H229" i="105"/>
  <c r="H242" i="105"/>
  <c r="H255" i="105"/>
  <c r="H268" i="105"/>
  <c r="H282" i="105"/>
  <c r="H292" i="105"/>
  <c r="S292" i="105" s="1"/>
  <c r="H303" i="105"/>
  <c r="H314" i="105"/>
  <c r="H324" i="105"/>
  <c r="H333" i="105"/>
  <c r="H343" i="105"/>
  <c r="H352" i="105"/>
  <c r="H361" i="105"/>
  <c r="S361" i="105" s="1"/>
  <c r="H370" i="105"/>
  <c r="S370" i="105" s="1"/>
  <c r="H379" i="105"/>
  <c r="S379" i="105" s="1"/>
  <c r="H388" i="105"/>
  <c r="S388" i="105" s="1"/>
  <c r="H397" i="105"/>
  <c r="H407" i="105"/>
  <c r="H416" i="105"/>
  <c r="H11" i="102"/>
  <c r="H7" i="105"/>
  <c r="H26" i="105"/>
  <c r="H44" i="105"/>
  <c r="H62" i="105"/>
  <c r="H81" i="105"/>
  <c r="H99" i="105"/>
  <c r="S99" i="105" s="1"/>
  <c r="H117" i="105"/>
  <c r="H135" i="105"/>
  <c r="H152" i="105"/>
  <c r="H168" i="105"/>
  <c r="H182" i="105"/>
  <c r="H195" i="105"/>
  <c r="S195" i="105" s="1"/>
  <c r="H208" i="105"/>
  <c r="H221" i="105"/>
  <c r="H234" i="105"/>
  <c r="H247" i="105"/>
  <c r="H260" i="105"/>
  <c r="S260" i="105" s="1"/>
  <c r="H273" i="105"/>
  <c r="H285" i="105"/>
  <c r="H296" i="105"/>
  <c r="H307" i="105"/>
  <c r="H317" i="105"/>
  <c r="H328" i="105"/>
  <c r="H337" i="105"/>
  <c r="H346" i="105"/>
  <c r="S346" i="105" s="1"/>
  <c r="H355" i="105"/>
  <c r="H364" i="105"/>
  <c r="H373" i="105"/>
  <c r="H383" i="105"/>
  <c r="H392" i="105"/>
  <c r="S392" i="105" s="1"/>
  <c r="H401" i="105"/>
  <c r="H410" i="105"/>
  <c r="S410" i="105" s="1"/>
  <c r="H4" i="105"/>
  <c r="H41" i="105"/>
  <c r="H77" i="105"/>
  <c r="S77" i="105" s="1"/>
  <c r="H114" i="105"/>
  <c r="H149" i="105"/>
  <c r="S149" i="105" s="1"/>
  <c r="H179" i="105"/>
  <c r="H205" i="105"/>
  <c r="H230" i="105"/>
  <c r="H257" i="105"/>
  <c r="H283" i="105"/>
  <c r="H304" i="105"/>
  <c r="H325" i="105"/>
  <c r="S325" i="105" s="1"/>
  <c r="H344" i="105"/>
  <c r="S344" i="105" s="1"/>
  <c r="H362" i="105"/>
  <c r="H380" i="105"/>
  <c r="H399" i="105"/>
  <c r="H417" i="105"/>
  <c r="H5" i="105"/>
  <c r="H42" i="105"/>
  <c r="S42" i="105" s="1"/>
  <c r="H78" i="105"/>
  <c r="H115" i="105"/>
  <c r="S115" i="105" s="1"/>
  <c r="H150" i="105"/>
  <c r="S150" i="105" s="1"/>
  <c r="H181" i="105"/>
  <c r="H206" i="105"/>
  <c r="H233" i="105"/>
  <c r="H258" i="105"/>
  <c r="H284" i="105"/>
  <c r="S284" i="105" s="1"/>
  <c r="H306" i="105"/>
  <c r="S306" i="105" s="1"/>
  <c r="H327" i="105"/>
  <c r="H345" i="105"/>
  <c r="S345" i="105" s="1"/>
  <c r="H363" i="105"/>
  <c r="H381" i="105"/>
  <c r="S381" i="105" s="1"/>
  <c r="H400" i="105"/>
  <c r="H418" i="105"/>
  <c r="H9" i="105"/>
  <c r="S9" i="105" s="1"/>
  <c r="H45" i="105"/>
  <c r="H82" i="105"/>
  <c r="H118" i="105"/>
  <c r="H153" i="105"/>
  <c r="H184" i="105"/>
  <c r="H209" i="105"/>
  <c r="S209" i="105" s="1"/>
  <c r="H236" i="105"/>
  <c r="H262" i="105"/>
  <c r="H287" i="105"/>
  <c r="H308" i="105"/>
  <c r="H329" i="105"/>
  <c r="H347" i="105"/>
  <c r="S347" i="105" s="1"/>
  <c r="H365" i="105"/>
  <c r="S365" i="105" s="1"/>
  <c r="H384" i="105"/>
  <c r="H402" i="105"/>
  <c r="H13" i="105"/>
  <c r="H50" i="105"/>
  <c r="H86" i="105"/>
  <c r="H123" i="105"/>
  <c r="S123" i="105" s="1"/>
  <c r="H157" i="105"/>
  <c r="H185" i="105"/>
  <c r="S185" i="105" s="1"/>
  <c r="H211" i="105"/>
  <c r="H238" i="105"/>
  <c r="H263" i="105"/>
  <c r="H288" i="105"/>
  <c r="S288" i="105" s="1"/>
  <c r="H309" i="105"/>
  <c r="H330" i="105"/>
  <c r="H348" i="105"/>
  <c r="H367" i="105"/>
  <c r="S367" i="105" s="1"/>
  <c r="H385" i="105"/>
  <c r="S385" i="105" s="1"/>
  <c r="H403" i="105"/>
  <c r="S403" i="105" s="1"/>
  <c r="H23" i="105"/>
  <c r="S23" i="105" s="1"/>
  <c r="H60" i="105"/>
  <c r="S60" i="105" s="1"/>
  <c r="H97" i="105"/>
  <c r="S97" i="105" s="1"/>
  <c r="H133" i="105"/>
  <c r="S133" i="105" s="1"/>
  <c r="H166" i="105"/>
  <c r="H193" i="105"/>
  <c r="H219" i="105"/>
  <c r="H246" i="105"/>
  <c r="H271" i="105"/>
  <c r="H295" i="105"/>
  <c r="H316" i="105"/>
  <c r="H336" i="105"/>
  <c r="H354" i="105"/>
  <c r="H372" i="105"/>
  <c r="S372" i="105" s="1"/>
  <c r="H391" i="105"/>
  <c r="S391" i="105" s="1"/>
  <c r="H409" i="105"/>
  <c r="H100" i="105"/>
  <c r="S100" i="105" s="1"/>
  <c r="H192" i="105"/>
  <c r="H250" i="105"/>
  <c r="S250" i="105" s="1"/>
  <c r="H319" i="105"/>
  <c r="H371" i="105"/>
  <c r="H412" i="105"/>
  <c r="H22" i="105"/>
  <c r="S22" i="105" s="1"/>
  <c r="H105" i="105"/>
  <c r="H197" i="105"/>
  <c r="S197" i="105" s="1"/>
  <c r="H270" i="105"/>
  <c r="H320" i="105"/>
  <c r="S320" i="105" s="1"/>
  <c r="H375" i="105"/>
  <c r="S375" i="105" s="1"/>
  <c r="H27" i="105"/>
  <c r="S27" i="105" s="1"/>
  <c r="H132" i="105"/>
  <c r="H198" i="105"/>
  <c r="H274" i="105"/>
  <c r="S274" i="105" s="1"/>
  <c r="H335" i="105"/>
  <c r="H376" i="105"/>
  <c r="S376" i="105" s="1"/>
  <c r="H63" i="105"/>
  <c r="S63" i="105" s="1"/>
  <c r="H165" i="105"/>
  <c r="H224" i="105"/>
  <c r="H298" i="105"/>
  <c r="H353" i="105"/>
  <c r="S353" i="105" s="1"/>
  <c r="H394" i="105"/>
  <c r="H59" i="105"/>
  <c r="H222" i="105"/>
  <c r="H339" i="105"/>
  <c r="S339" i="105" s="1"/>
  <c r="H68" i="105"/>
  <c r="H244" i="105"/>
  <c r="H356" i="105"/>
  <c r="H95" i="105"/>
  <c r="H249" i="105"/>
  <c r="H357" i="105"/>
  <c r="S357" i="105" s="1"/>
  <c r="H169" i="105"/>
  <c r="H299" i="105"/>
  <c r="S299" i="105" s="1"/>
  <c r="H408" i="105"/>
  <c r="H141" i="105"/>
  <c r="H393" i="105"/>
  <c r="S393" i="105" s="1"/>
  <c r="H173" i="105"/>
  <c r="H411" i="105"/>
  <c r="H217" i="105"/>
  <c r="H315" i="105"/>
  <c r="H31" i="105"/>
  <c r="H137" i="105"/>
  <c r="S137" i="105" s="1"/>
  <c r="H338" i="105"/>
  <c r="H389" i="105"/>
  <c r="H276" i="105"/>
  <c r="H293" i="105"/>
  <c r="R388" i="105"/>
  <c r="R350" i="105"/>
  <c r="R372" i="105"/>
  <c r="R155" i="105"/>
  <c r="R139" i="105"/>
  <c r="R344" i="105"/>
  <c r="R100" i="105"/>
  <c r="R322" i="105"/>
  <c r="R58" i="105"/>
  <c r="F26" i="104"/>
  <c r="R361" i="105"/>
  <c r="R267" i="105"/>
  <c r="F122" i="104"/>
  <c r="R136" i="105"/>
  <c r="R413" i="105"/>
  <c r="R340" i="105"/>
  <c r="R227" i="105"/>
  <c r="P93" i="104" s="1"/>
  <c r="F93" i="104"/>
  <c r="G53" i="106"/>
  <c r="R91" i="105"/>
  <c r="F168" i="104"/>
  <c r="R384" i="105"/>
  <c r="R304" i="105"/>
  <c r="F138" i="104"/>
  <c r="R178" i="105"/>
  <c r="F68" i="104"/>
  <c r="R35" i="105"/>
  <c r="F18" i="104"/>
  <c r="R365" i="105"/>
  <c r="R271" i="105"/>
  <c r="R140" i="105"/>
  <c r="R326" i="105"/>
  <c r="F150" i="104"/>
  <c r="R261" i="105"/>
  <c r="R196" i="105"/>
  <c r="R129" i="105"/>
  <c r="R56" i="105"/>
  <c r="R395" i="105"/>
  <c r="R331" i="105"/>
  <c r="R266" i="105"/>
  <c r="R201" i="105"/>
  <c r="F77" i="104"/>
  <c r="R134" i="105"/>
  <c r="F54" i="104"/>
  <c r="R61" i="105"/>
  <c r="R282" i="105"/>
  <c r="P126" i="104" s="1"/>
  <c r="F126" i="104"/>
  <c r="R216" i="105"/>
  <c r="F85" i="104"/>
  <c r="R152" i="105"/>
  <c r="R78" i="105"/>
  <c r="F37" i="104"/>
  <c r="E5" i="103" s="1"/>
  <c r="R5" i="105"/>
  <c r="P4" i="104" s="1"/>
  <c r="F4" i="104"/>
  <c r="R264" i="105"/>
  <c r="F121" i="104"/>
  <c r="R199" i="105"/>
  <c r="F75" i="104"/>
  <c r="R132" i="105"/>
  <c r="R59" i="105"/>
  <c r="F27" i="104"/>
  <c r="R143" i="105"/>
  <c r="R79" i="105"/>
  <c r="F38" i="104"/>
  <c r="R15" i="105"/>
  <c r="D3" i="103"/>
  <c r="D7" i="103"/>
  <c r="O5" i="104"/>
  <c r="O175" i="104"/>
  <c r="D5" i="103"/>
  <c r="F25" i="106"/>
  <c r="O147" i="104"/>
  <c r="O52" i="104"/>
  <c r="O45" i="104"/>
  <c r="R332" i="105"/>
  <c r="R48" i="105"/>
  <c r="F22" i="104"/>
  <c r="R173" i="105"/>
  <c r="P65" i="104" s="1"/>
  <c r="F65" i="104"/>
  <c r="R8" i="105"/>
  <c r="R109" i="105"/>
  <c r="R374" i="105"/>
  <c r="R269" i="105"/>
  <c r="R403" i="105"/>
  <c r="R70" i="105"/>
  <c r="R14" i="105"/>
  <c r="F9" i="104"/>
  <c r="R151" i="105"/>
  <c r="F59" i="104"/>
  <c r="O35" i="104"/>
  <c r="N21" i="103" s="1"/>
  <c r="Q430" i="105"/>
  <c r="O93" i="104"/>
  <c r="O136" i="104"/>
  <c r="O44" i="104"/>
  <c r="O100" i="104"/>
  <c r="M14" i="103"/>
  <c r="O177" i="104"/>
  <c r="O70" i="104"/>
  <c r="O104" i="104"/>
  <c r="O57" i="104"/>
  <c r="O56" i="104"/>
  <c r="D12" i="103"/>
  <c r="O98" i="104"/>
  <c r="R20" i="105"/>
  <c r="F135" i="104"/>
  <c r="R295" i="105"/>
  <c r="R11" i="105"/>
  <c r="F6" i="104"/>
  <c r="R369" i="105"/>
  <c r="R359" i="105"/>
  <c r="R354" i="105"/>
  <c r="F163" i="104"/>
  <c r="R309" i="105"/>
  <c r="P141" i="104" s="1"/>
  <c r="F141" i="104"/>
  <c r="R246" i="105"/>
  <c r="F110" i="104"/>
  <c r="R335" i="105"/>
  <c r="F156" i="104"/>
  <c r="R82" i="105"/>
  <c r="F41" i="104"/>
  <c r="R327" i="105"/>
  <c r="R66" i="105"/>
  <c r="R300" i="105"/>
  <c r="R27" i="105"/>
  <c r="G57" i="106"/>
  <c r="R263" i="105"/>
  <c r="F120" i="104"/>
  <c r="R416" i="105"/>
  <c r="F180" i="104"/>
  <c r="R343" i="105"/>
  <c r="F161" i="104"/>
  <c r="R235" i="105"/>
  <c r="P100" i="104" s="1"/>
  <c r="F100" i="104"/>
  <c r="R99" i="105"/>
  <c r="R394" i="105"/>
  <c r="R319" i="105"/>
  <c r="P147" i="104" s="1"/>
  <c r="F147" i="104"/>
  <c r="R195" i="105"/>
  <c r="R54" i="105"/>
  <c r="F24" i="104"/>
  <c r="R366" i="105"/>
  <c r="R275" i="105"/>
  <c r="R145" i="105"/>
  <c r="F57" i="104"/>
  <c r="G102" i="107"/>
  <c r="G50" i="106"/>
  <c r="R280" i="105"/>
  <c r="F125" i="104"/>
  <c r="R346" i="105"/>
  <c r="R239" i="105"/>
  <c r="F103" i="104"/>
  <c r="R104" i="105"/>
  <c r="R310" i="105"/>
  <c r="R245" i="105"/>
  <c r="F109" i="104"/>
  <c r="R180" i="105"/>
  <c r="R110" i="105"/>
  <c r="R37" i="105"/>
  <c r="F19" i="104"/>
  <c r="R379" i="105"/>
  <c r="F144" i="104"/>
  <c r="R315" i="105"/>
  <c r="R250" i="105"/>
  <c r="R185" i="105"/>
  <c r="R116" i="105"/>
  <c r="R43" i="105"/>
  <c r="R265" i="105"/>
  <c r="R200" i="105"/>
  <c r="F76" i="104"/>
  <c r="R133" i="105"/>
  <c r="R60" i="105"/>
  <c r="R313" i="105"/>
  <c r="R248" i="105"/>
  <c r="F112" i="104"/>
  <c r="R183" i="105"/>
  <c r="F50" i="104"/>
  <c r="R114" i="105"/>
  <c r="P50" i="104" s="1"/>
  <c r="R41" i="105"/>
  <c r="P20" i="104" s="1"/>
  <c r="F20" i="104"/>
  <c r="R127" i="105"/>
  <c r="R63" i="105"/>
  <c r="R231" i="105"/>
  <c r="F96" i="104"/>
  <c r="G432" i="105"/>
  <c r="O69" i="104"/>
  <c r="D2" i="103"/>
  <c r="O82" i="104"/>
  <c r="O116" i="104"/>
  <c r="O50" i="104"/>
  <c r="O134" i="104"/>
  <c r="O8" i="104"/>
  <c r="O75" i="104"/>
  <c r="O131" i="104"/>
  <c r="O161" i="104"/>
  <c r="R75" i="105"/>
  <c r="P36" i="104" s="1"/>
  <c r="F36" i="104"/>
  <c r="R76" i="105"/>
  <c r="R390" i="105"/>
  <c r="F167" i="104"/>
  <c r="R382" i="105"/>
  <c r="R137" i="105"/>
  <c r="R94" i="105"/>
  <c r="F46" i="104"/>
  <c r="R154" i="105"/>
  <c r="R244" i="105"/>
  <c r="F108" i="104"/>
  <c r="R317" i="105"/>
  <c r="F146" i="104"/>
  <c r="R288" i="105"/>
  <c r="R158" i="105"/>
  <c r="R138" i="105"/>
  <c r="R339" i="105"/>
  <c r="R144" i="105"/>
  <c r="R224" i="105"/>
  <c r="F90" i="104"/>
  <c r="R272" i="105"/>
  <c r="F124" i="104"/>
  <c r="R141" i="105"/>
  <c r="P55" i="104" s="1"/>
  <c r="F55" i="104"/>
  <c r="R23" i="105"/>
  <c r="D11" i="103"/>
  <c r="M16" i="103"/>
  <c r="O155" i="104"/>
  <c r="O111" i="104"/>
  <c r="F104" i="107"/>
  <c r="F111" i="107"/>
  <c r="O14" i="104"/>
  <c r="O61" i="104"/>
  <c r="O159" i="104"/>
  <c r="O113" i="104"/>
  <c r="N20" i="103" s="1"/>
  <c r="O79" i="104"/>
  <c r="M21" i="103"/>
  <c r="E8" i="107"/>
  <c r="E10" i="107"/>
  <c r="E12" i="107"/>
  <c r="E14" i="107"/>
  <c r="E16" i="107"/>
  <c r="E122" i="107"/>
  <c r="E13" i="107"/>
  <c r="E17" i="107"/>
  <c r="E9" i="107"/>
  <c r="E11" i="107"/>
  <c r="E15" i="107"/>
  <c r="O74" i="104"/>
  <c r="O182" i="104"/>
  <c r="N12" i="103" s="1"/>
  <c r="O179" i="104"/>
  <c r="O120" i="104"/>
  <c r="R373" i="105"/>
  <c r="R287" i="105"/>
  <c r="F129" i="104"/>
  <c r="R336" i="105"/>
  <c r="P157" i="104" s="1"/>
  <c r="F157" i="104"/>
  <c r="R333" i="105"/>
  <c r="F154" i="104"/>
  <c r="R320" i="105"/>
  <c r="F143" i="104"/>
  <c r="R314" i="105"/>
  <c r="R247" i="105"/>
  <c r="P111" i="104" s="1"/>
  <c r="F111" i="104"/>
  <c r="R181" i="105"/>
  <c r="F70" i="104"/>
  <c r="R312" i="105"/>
  <c r="R45" i="105"/>
  <c r="P21" i="104" s="1"/>
  <c r="F21" i="104"/>
  <c r="R301" i="105"/>
  <c r="R29" i="105"/>
  <c r="F16" i="104"/>
  <c r="R268" i="105"/>
  <c r="R415" i="105"/>
  <c r="F179" i="104"/>
  <c r="R230" i="105"/>
  <c r="P95" i="104" s="1"/>
  <c r="F95" i="104"/>
  <c r="R407" i="105"/>
  <c r="P173" i="104" s="1"/>
  <c r="F173" i="104"/>
  <c r="R334" i="105"/>
  <c r="P155" i="104" s="1"/>
  <c r="F155" i="104"/>
  <c r="R218" i="105"/>
  <c r="R81" i="105"/>
  <c r="F40" i="104"/>
  <c r="R385" i="105"/>
  <c r="R179" i="105"/>
  <c r="F69" i="104"/>
  <c r="R36" i="105"/>
  <c r="R357" i="105"/>
  <c r="R259" i="105"/>
  <c r="R126" i="105"/>
  <c r="R410" i="105"/>
  <c r="R337" i="105"/>
  <c r="F158" i="104"/>
  <c r="R222" i="105"/>
  <c r="P89" i="104" s="1"/>
  <c r="F89" i="104"/>
  <c r="R85" i="105"/>
  <c r="F42" i="104"/>
  <c r="R302" i="105"/>
  <c r="R237" i="105"/>
  <c r="F102" i="104"/>
  <c r="R172" i="105"/>
  <c r="F64" i="104"/>
  <c r="R101" i="105"/>
  <c r="P48" i="104" s="1"/>
  <c r="F48" i="104"/>
  <c r="R28" i="105"/>
  <c r="P15" i="104" s="1"/>
  <c r="F15" i="104"/>
  <c r="R177" i="105"/>
  <c r="O60" i="104"/>
  <c r="O23" i="104"/>
  <c r="D18" i="103"/>
  <c r="O106" i="104"/>
  <c r="O4" i="104"/>
  <c r="N18" i="103" s="1"/>
  <c r="O67" i="104"/>
  <c r="O172" i="104"/>
  <c r="D19" i="103"/>
  <c r="O149" i="104"/>
  <c r="O126" i="104"/>
  <c r="O154" i="104"/>
  <c r="N15" i="103" s="1"/>
  <c r="O151" i="104"/>
  <c r="D4" i="103"/>
  <c r="E187" i="104"/>
  <c r="E189" i="104" s="1"/>
  <c r="O160" i="104"/>
  <c r="R84" i="105"/>
  <c r="R386" i="105"/>
  <c r="F169" i="104"/>
  <c r="R342" i="105"/>
  <c r="R194" i="105"/>
  <c r="F74" i="104"/>
  <c r="R204" i="105"/>
  <c r="F79" i="104"/>
  <c r="R209" i="105"/>
  <c r="R160" i="105"/>
  <c r="R68" i="105"/>
  <c r="P31" i="104" s="1"/>
  <c r="F31" i="104"/>
  <c r="O87" i="104"/>
  <c r="O146" i="104"/>
  <c r="O72" i="104"/>
  <c r="O21" i="104"/>
  <c r="M7" i="103"/>
  <c r="O65" i="104"/>
  <c r="M8" i="103"/>
  <c r="M24" i="103"/>
  <c r="O13" i="104"/>
  <c r="N17" i="103" s="1"/>
  <c r="O15" i="104"/>
  <c r="O32" i="104"/>
  <c r="O54" i="104"/>
  <c r="O18" i="104"/>
  <c r="O91" i="104"/>
  <c r="O43" i="104"/>
  <c r="N22" i="103" s="1"/>
  <c r="O123" i="104"/>
  <c r="M3" i="103"/>
  <c r="O3" i="104"/>
  <c r="N8" i="103" s="1"/>
  <c r="Q428" i="105"/>
  <c r="R93" i="105"/>
  <c r="R213" i="105"/>
  <c r="R406" i="105"/>
  <c r="R396" i="105"/>
  <c r="R391" i="105"/>
  <c r="R351" i="105"/>
  <c r="R308" i="105"/>
  <c r="F140" i="104"/>
  <c r="R353" i="105"/>
  <c r="R118" i="105"/>
  <c r="R345" i="105"/>
  <c r="R102" i="105"/>
  <c r="R325" i="105"/>
  <c r="R64" i="105"/>
  <c r="F29" i="104"/>
  <c r="R296" i="105"/>
  <c r="F136" i="104"/>
  <c r="R21" i="105"/>
  <c r="F12" i="104"/>
  <c r="R251" i="105"/>
  <c r="P113" i="104" s="1"/>
  <c r="F113" i="104"/>
  <c r="R117" i="105"/>
  <c r="R404" i="105"/>
  <c r="R330" i="105"/>
  <c r="F153" i="104"/>
  <c r="R211" i="105"/>
  <c r="F83" i="104"/>
  <c r="R73" i="105"/>
  <c r="F34" i="104"/>
  <c r="R375" i="105"/>
  <c r="R292" i="105"/>
  <c r="R17" i="105"/>
  <c r="F10" i="104"/>
  <c r="R356" i="105"/>
  <c r="R255" i="105"/>
  <c r="F115" i="104"/>
  <c r="R122" i="105"/>
  <c r="R318" i="105"/>
  <c r="R253" i="105"/>
  <c r="R188" i="105"/>
  <c r="R120" i="105"/>
  <c r="P52" i="104" s="1"/>
  <c r="F52" i="104"/>
  <c r="R323" i="105"/>
  <c r="P149" i="104" s="1"/>
  <c r="F149" i="104"/>
  <c r="R258" i="105"/>
  <c r="F118" i="104"/>
  <c r="E13" i="103" s="1"/>
  <c r="G429" i="105"/>
  <c r="R193" i="105"/>
  <c r="F73" i="104"/>
  <c r="R125" i="105"/>
  <c r="R52" i="105"/>
  <c r="R273" i="105"/>
  <c r="R208" i="105"/>
  <c r="P82" i="104" s="1"/>
  <c r="F82" i="104"/>
  <c r="R142" i="105"/>
  <c r="F56" i="104"/>
  <c r="R69" i="105"/>
  <c r="F32" i="104"/>
  <c r="R321" i="105"/>
  <c r="F148" i="104"/>
  <c r="R256" i="105"/>
  <c r="F116" i="104"/>
  <c r="R123" i="105"/>
  <c r="R50" i="105"/>
  <c r="R7" i="105"/>
  <c r="P5" i="104" s="1"/>
  <c r="F5" i="104"/>
  <c r="D21" i="103"/>
  <c r="M9" i="103"/>
  <c r="N19" i="103"/>
  <c r="M19" i="103"/>
  <c r="F10" i="106"/>
  <c r="F66" i="109"/>
  <c r="F27" i="106"/>
  <c r="F29" i="106" s="1"/>
  <c r="M12" i="103"/>
  <c r="R307" i="105"/>
  <c r="F139" i="104"/>
  <c r="R257" i="105"/>
  <c r="F117" i="104"/>
  <c r="R124" i="105"/>
  <c r="R305" i="105"/>
  <c r="R119" i="105"/>
  <c r="F51" i="104"/>
  <c r="D17" i="103"/>
  <c r="C27" i="103"/>
  <c r="D16" i="103"/>
  <c r="R409" i="105"/>
  <c r="F175" i="104"/>
  <c r="R229" i="105"/>
  <c r="F94" i="104"/>
  <c r="R165" i="105"/>
  <c r="F60" i="104"/>
  <c r="R279" i="105"/>
  <c r="G56" i="106"/>
  <c r="R262" i="105"/>
  <c r="F119" i="104"/>
  <c r="R254" i="105"/>
  <c r="F114" i="104"/>
  <c r="R182" i="105"/>
  <c r="R285" i="105"/>
  <c r="F128" i="104"/>
  <c r="R9" i="105"/>
  <c r="F123" i="104"/>
  <c r="R270" i="105"/>
  <c r="P123" i="104" s="1"/>
  <c r="R417" i="105"/>
  <c r="P181" i="104" s="1"/>
  <c r="F181" i="104"/>
  <c r="R236" i="105"/>
  <c r="P101" i="104" s="1"/>
  <c r="F101" i="104"/>
  <c r="F171" i="104"/>
  <c r="R397" i="105"/>
  <c r="R324" i="105"/>
  <c r="R202" i="105"/>
  <c r="F78" i="104"/>
  <c r="R62" i="105"/>
  <c r="F28" i="104"/>
  <c r="R376" i="105"/>
  <c r="R293" i="105"/>
  <c r="F133" i="104"/>
  <c r="R163" i="105"/>
  <c r="R18" i="105"/>
  <c r="F11" i="104"/>
  <c r="R348" i="105"/>
  <c r="P162" i="104" s="1"/>
  <c r="F162" i="104"/>
  <c r="R243" i="105"/>
  <c r="F107" i="104"/>
  <c r="R108" i="105"/>
  <c r="R401" i="105"/>
  <c r="R328" i="105"/>
  <c r="F151" i="104"/>
  <c r="R206" i="105"/>
  <c r="F80" i="104"/>
  <c r="R67" i="105"/>
  <c r="R294" i="105"/>
  <c r="P134" i="104" s="1"/>
  <c r="F134" i="104"/>
  <c r="G54" i="106"/>
  <c r="R92" i="105"/>
  <c r="P45" i="104" s="1"/>
  <c r="F45" i="104"/>
  <c r="R19" i="105"/>
  <c r="R363" i="105"/>
  <c r="R299" i="105"/>
  <c r="R234" i="105"/>
  <c r="F99" i="104"/>
  <c r="R169" i="105"/>
  <c r="F62" i="104"/>
  <c r="R98" i="105"/>
  <c r="F47" i="104"/>
  <c r="E11" i="103" s="1"/>
  <c r="R25" i="105"/>
  <c r="R249" i="105"/>
  <c r="R184" i="105"/>
  <c r="F71" i="104"/>
  <c r="R115" i="105"/>
  <c r="R297" i="105"/>
  <c r="R232" i="105"/>
  <c r="P97" i="104" s="1"/>
  <c r="F97" i="104"/>
  <c r="R167" i="105"/>
  <c r="F61" i="104"/>
  <c r="R96" i="105"/>
  <c r="R22" i="105"/>
  <c r="R111" i="105"/>
  <c r="R47" i="105"/>
  <c r="M5" i="103"/>
  <c r="M20" i="103"/>
  <c r="M22" i="103"/>
  <c r="R242" i="105"/>
  <c r="P106" i="104" s="1"/>
  <c r="F106" i="104"/>
  <c r="R192" i="105"/>
  <c r="P72" i="104" s="1"/>
  <c r="F72" i="104"/>
  <c r="R51" i="105"/>
  <c r="F23" i="104"/>
  <c r="R240" i="105"/>
  <c r="F104" i="104"/>
  <c r="R175" i="105"/>
  <c r="F66" i="104"/>
  <c r="R32" i="105"/>
  <c r="F17" i="104"/>
  <c r="R55" i="105"/>
  <c r="F25" i="104"/>
  <c r="O55" i="104"/>
  <c r="M4" i="103"/>
  <c r="N187" i="104"/>
  <c r="M2" i="103"/>
  <c r="R221" i="105"/>
  <c r="F88" i="104"/>
  <c r="R377" i="105"/>
  <c r="P164" i="104" s="1"/>
  <c r="F164" i="104"/>
  <c r="G423" i="105"/>
  <c r="G96" i="107" s="1"/>
  <c r="R2" i="105"/>
  <c r="F2" i="104"/>
  <c r="G422" i="105"/>
  <c r="G426" i="105"/>
  <c r="R197" i="105"/>
  <c r="R113" i="105"/>
  <c r="R38" i="105"/>
  <c r="R252" i="105"/>
  <c r="R418" i="105"/>
  <c r="P182" i="104" s="1"/>
  <c r="O12" i="103" s="1"/>
  <c r="F182" i="104"/>
  <c r="E12" i="103" s="1"/>
  <c r="R399" i="105"/>
  <c r="R378" i="105"/>
  <c r="F165" i="104"/>
  <c r="R166" i="105"/>
  <c r="R389" i="105"/>
  <c r="F170" i="104"/>
  <c r="R311" i="105"/>
  <c r="F142" i="104"/>
  <c r="R186" i="105"/>
  <c r="R367" i="105"/>
  <c r="R276" i="105"/>
  <c r="R412" i="105"/>
  <c r="P177" i="104" s="1"/>
  <c r="F177" i="104"/>
  <c r="F159" i="104"/>
  <c r="R338" i="105"/>
  <c r="R226" i="105"/>
  <c r="F92" i="104"/>
  <c r="R90" i="105"/>
  <c r="R392" i="105"/>
  <c r="R316" i="105"/>
  <c r="F145" i="104"/>
  <c r="R190" i="105"/>
  <c r="R49" i="105"/>
  <c r="R220" i="105"/>
  <c r="P87" i="104" s="1"/>
  <c r="F87" i="104"/>
  <c r="R156" i="105"/>
  <c r="R83" i="105"/>
  <c r="R10" i="105"/>
  <c r="R355" i="105"/>
  <c r="R291" i="105"/>
  <c r="F132" i="104"/>
  <c r="R225" i="105"/>
  <c r="F91" i="104"/>
  <c r="F44" i="104"/>
  <c r="R89" i="105"/>
  <c r="R241" i="105"/>
  <c r="P105" i="104" s="1"/>
  <c r="F105" i="104"/>
  <c r="R176" i="105"/>
  <c r="F67" i="104"/>
  <c r="R33" i="105"/>
  <c r="R289" i="105"/>
  <c r="F130" i="104"/>
  <c r="G51" i="106"/>
  <c r="G25" i="106" s="1"/>
  <c r="R86" i="105"/>
  <c r="G433" i="105"/>
  <c r="R13" i="105"/>
  <c r="P8" i="104" s="1"/>
  <c r="F8" i="104"/>
  <c r="R103" i="105"/>
  <c r="F49" i="104"/>
  <c r="R39" i="105"/>
  <c r="D23" i="103"/>
  <c r="M11" i="103"/>
  <c r="M18" i="103"/>
  <c r="M10" i="103"/>
  <c r="D189" i="104"/>
  <c r="M17" i="103"/>
  <c r="D20" i="103"/>
  <c r="M13" i="103"/>
  <c r="O118" i="104"/>
  <c r="N13" i="103" s="1"/>
  <c r="Q429" i="105"/>
  <c r="M23" i="103"/>
  <c r="O96" i="104"/>
  <c r="Q432" i="105"/>
  <c r="R148" i="105"/>
  <c r="R278" i="105"/>
  <c r="R414" i="105"/>
  <c r="F178" i="104"/>
  <c r="R149" i="105"/>
  <c r="R130" i="105"/>
  <c r="R40" i="105"/>
  <c r="R408" i="105"/>
  <c r="F174" i="104"/>
  <c r="R219" i="105"/>
  <c r="F86" i="104"/>
  <c r="R400" i="105"/>
  <c r="P172" i="104" s="1"/>
  <c r="F172" i="104"/>
  <c r="R381" i="105"/>
  <c r="R171" i="105"/>
  <c r="F63" i="104"/>
  <c r="R380" i="105"/>
  <c r="F166" i="104"/>
  <c r="R298" i="105"/>
  <c r="F137" i="104"/>
  <c r="R26" i="105"/>
  <c r="F14" i="104"/>
  <c r="R260" i="105"/>
  <c r="R128" i="105"/>
  <c r="F53" i="104"/>
  <c r="R402" i="105"/>
  <c r="R329" i="105"/>
  <c r="P152" i="104" s="1"/>
  <c r="F152" i="104"/>
  <c r="R210" i="105"/>
  <c r="R72" i="105"/>
  <c r="F33" i="104"/>
  <c r="R303" i="105"/>
  <c r="R174" i="105"/>
  <c r="R30" i="105"/>
  <c r="R212" i="105"/>
  <c r="F84" i="104"/>
  <c r="R147" i="105"/>
  <c r="F58" i="104"/>
  <c r="R74" i="105"/>
  <c r="F35" i="104"/>
  <c r="G430" i="105"/>
  <c r="R411" i="105"/>
  <c r="F176" i="104"/>
  <c r="R347" i="105"/>
  <c r="R283" i="105"/>
  <c r="F127" i="104"/>
  <c r="R80" i="105"/>
  <c r="P39" i="104" s="1"/>
  <c r="F39" i="104"/>
  <c r="R6" i="105"/>
  <c r="R233" i="105"/>
  <c r="F98" i="104"/>
  <c r="R168" i="105"/>
  <c r="R97" i="105"/>
  <c r="R24" i="105"/>
  <c r="F13" i="104"/>
  <c r="R281" i="105"/>
  <c r="R150" i="105"/>
  <c r="R77" i="105"/>
  <c r="R4" i="105"/>
  <c r="G427" i="105"/>
  <c r="G55" i="106"/>
  <c r="R95" i="105"/>
  <c r="Q427" i="105"/>
  <c r="N23" i="103"/>
  <c r="E68" i="109"/>
  <c r="E11" i="106"/>
  <c r="D22" i="103"/>
  <c r="K25" i="97" l="1"/>
  <c r="K26" i="97" s="1"/>
  <c r="E26" i="97"/>
  <c r="K72" i="96"/>
  <c r="E56" i="97"/>
  <c r="K56" i="97" s="1"/>
  <c r="K49" i="97"/>
  <c r="Z152" i="105"/>
  <c r="Z282" i="105"/>
  <c r="Z266" i="105"/>
  <c r="Z134" i="105"/>
  <c r="Z114" i="105"/>
  <c r="Z314" i="105"/>
  <c r="P114" i="104"/>
  <c r="AB160" i="105"/>
  <c r="P74" i="104"/>
  <c r="E14" i="103"/>
  <c r="E2" i="103"/>
  <c r="P144" i="104"/>
  <c r="P19" i="104"/>
  <c r="P150" i="104"/>
  <c r="S295" i="105"/>
  <c r="G135" i="104"/>
  <c r="G129" i="104"/>
  <c r="S287" i="105"/>
  <c r="Q129" i="104" s="1"/>
  <c r="S78" i="105"/>
  <c r="G37" i="104"/>
  <c r="S216" i="105"/>
  <c r="Q85" i="104" s="1"/>
  <c r="G85" i="104"/>
  <c r="G47" i="104"/>
  <c r="F11" i="103" s="1"/>
  <c r="S98" i="105"/>
  <c r="S245" i="105"/>
  <c r="G109" i="104"/>
  <c r="S147" i="105"/>
  <c r="Q58" i="104" s="1"/>
  <c r="G58" i="104"/>
  <c r="H423" i="105"/>
  <c r="H96" i="107" s="1"/>
  <c r="S2" i="105"/>
  <c r="G2" i="104"/>
  <c r="H426" i="105"/>
  <c r="H422" i="105"/>
  <c r="S10" i="105"/>
  <c r="Z10" i="105"/>
  <c r="S16" i="105"/>
  <c r="E22" i="103"/>
  <c r="P7" i="104"/>
  <c r="P63" i="104"/>
  <c r="P142" i="104"/>
  <c r="P165" i="104"/>
  <c r="N3" i="103"/>
  <c r="P61" i="104"/>
  <c r="P62" i="104"/>
  <c r="P151" i="104"/>
  <c r="P107" i="104"/>
  <c r="E23" i="103"/>
  <c r="P51" i="104"/>
  <c r="F80" i="109"/>
  <c r="P118" i="104"/>
  <c r="O13" i="103" s="1"/>
  <c r="R429" i="105"/>
  <c r="P10" i="104"/>
  <c r="E9" i="103"/>
  <c r="P140" i="104"/>
  <c r="P102" i="104"/>
  <c r="P69" i="104"/>
  <c r="P129" i="104"/>
  <c r="E127" i="109"/>
  <c r="E15" i="108"/>
  <c r="E126" i="109"/>
  <c r="E14" i="108"/>
  <c r="P76" i="104"/>
  <c r="P125" i="104"/>
  <c r="Z78" i="105"/>
  <c r="P85" i="104"/>
  <c r="E16" i="103"/>
  <c r="P26" i="104"/>
  <c r="Z372" i="105"/>
  <c r="S217" i="105"/>
  <c r="S59" i="105"/>
  <c r="Q27" i="104" s="1"/>
  <c r="G27" i="104"/>
  <c r="S335" i="105"/>
  <c r="Q156" i="104" s="1"/>
  <c r="G156" i="104"/>
  <c r="S271" i="105"/>
  <c r="H57" i="106"/>
  <c r="S263" i="105"/>
  <c r="G120" i="104"/>
  <c r="S13" i="105"/>
  <c r="Q8" i="104" s="1"/>
  <c r="G8" i="104"/>
  <c r="H56" i="106"/>
  <c r="S262" i="105"/>
  <c r="Q119" i="104" s="1"/>
  <c r="G119" i="104"/>
  <c r="F23" i="103" s="1"/>
  <c r="S304" i="105"/>
  <c r="G138" i="104"/>
  <c r="S364" i="105"/>
  <c r="Z364" i="105"/>
  <c r="S285" i="105"/>
  <c r="Q128" i="104" s="1"/>
  <c r="G128" i="104"/>
  <c r="S182" i="105"/>
  <c r="S44" i="105"/>
  <c r="Z44" i="105"/>
  <c r="S303" i="105"/>
  <c r="Z303" i="105"/>
  <c r="S203" i="105"/>
  <c r="S73" i="105"/>
  <c r="Q34" i="104" s="1"/>
  <c r="P9" i="103" s="1"/>
  <c r="G34" i="104"/>
  <c r="F9" i="103" s="1"/>
  <c r="S378" i="105"/>
  <c r="Q165" i="104" s="1"/>
  <c r="G165" i="104"/>
  <c r="S301" i="105"/>
  <c r="S201" i="105"/>
  <c r="Q77" i="104" s="1"/>
  <c r="G77" i="104"/>
  <c r="S71" i="105"/>
  <c r="S377" i="105"/>
  <c r="G164" i="104"/>
  <c r="S200" i="105"/>
  <c r="G76" i="104"/>
  <c r="S69" i="105"/>
  <c r="G32" i="104"/>
  <c r="S289" i="105"/>
  <c r="G130" i="104"/>
  <c r="S223" i="105"/>
  <c r="S159" i="105"/>
  <c r="S89" i="105"/>
  <c r="G44" i="104"/>
  <c r="S237" i="105"/>
  <c r="Q102" i="104" s="1"/>
  <c r="G102" i="104"/>
  <c r="S172" i="105"/>
  <c r="G64" i="104"/>
  <c r="S103" i="105"/>
  <c r="G49" i="104"/>
  <c r="S30" i="105"/>
  <c r="S275" i="105"/>
  <c r="S210" i="105"/>
  <c r="S146" i="105"/>
  <c r="S74" i="105"/>
  <c r="G35" i="104"/>
  <c r="F21" i="103" s="1"/>
  <c r="H430" i="105"/>
  <c r="S136" i="105"/>
  <c r="S72" i="105"/>
  <c r="Q33" i="104" s="1"/>
  <c r="G33" i="104"/>
  <c r="Z72" i="105"/>
  <c r="E24" i="109"/>
  <c r="E13" i="106"/>
  <c r="P43" i="104"/>
  <c r="O22" i="103" s="1"/>
  <c r="R427" i="105"/>
  <c r="P127" i="104"/>
  <c r="E21" i="103"/>
  <c r="Z148" i="105"/>
  <c r="R433" i="105"/>
  <c r="P67" i="104"/>
  <c r="P91" i="104"/>
  <c r="AB10" i="105"/>
  <c r="P145" i="104"/>
  <c r="M27" i="103"/>
  <c r="Z25" i="105"/>
  <c r="P171" i="104"/>
  <c r="P119" i="104"/>
  <c r="P117" i="104"/>
  <c r="F24" i="109"/>
  <c r="P148" i="104"/>
  <c r="P34" i="104"/>
  <c r="Z351" i="105"/>
  <c r="Z406" i="105"/>
  <c r="Z218" i="105"/>
  <c r="P179" i="104"/>
  <c r="P143" i="104"/>
  <c r="P154" i="104"/>
  <c r="E123" i="109"/>
  <c r="E11" i="108"/>
  <c r="E124" i="109"/>
  <c r="E12" i="108"/>
  <c r="Z185" i="105"/>
  <c r="Z379" i="105"/>
  <c r="P109" i="104"/>
  <c r="G23" i="106"/>
  <c r="P161" i="104"/>
  <c r="P120" i="104"/>
  <c r="P41" i="104"/>
  <c r="P59" i="104"/>
  <c r="E10" i="103"/>
  <c r="P27" i="104"/>
  <c r="E24" i="103"/>
  <c r="P122" i="104"/>
  <c r="S293" i="105"/>
  <c r="G133" i="104"/>
  <c r="S411" i="105"/>
  <c r="Q176" i="104" s="1"/>
  <c r="G176" i="104"/>
  <c r="S249" i="105"/>
  <c r="S394" i="105"/>
  <c r="Z394" i="105"/>
  <c r="S105" i="105"/>
  <c r="S409" i="105"/>
  <c r="G175" i="104"/>
  <c r="S246" i="105"/>
  <c r="Q110" i="104" s="1"/>
  <c r="G110" i="104"/>
  <c r="S238" i="105"/>
  <c r="S402" i="105"/>
  <c r="S236" i="105"/>
  <c r="G101" i="104"/>
  <c r="S418" i="105"/>
  <c r="G182" i="104"/>
  <c r="F12" i="103" s="1"/>
  <c r="S258" i="105"/>
  <c r="G118" i="104"/>
  <c r="F13" i="103" s="1"/>
  <c r="H429" i="105"/>
  <c r="S5" i="105"/>
  <c r="G4" i="104"/>
  <c r="S283" i="105"/>
  <c r="Q127" i="104" s="1"/>
  <c r="G127" i="104"/>
  <c r="S41" i="105"/>
  <c r="G20" i="104"/>
  <c r="S355" i="105"/>
  <c r="S273" i="105"/>
  <c r="S168" i="105"/>
  <c r="Z168" i="105"/>
  <c r="G14" i="104"/>
  <c r="S26" i="105"/>
  <c r="S54" i="105"/>
  <c r="Q24" i="104" s="1"/>
  <c r="G24" i="104"/>
  <c r="S291" i="105"/>
  <c r="Q132" i="104" s="1"/>
  <c r="G132" i="104"/>
  <c r="S189" i="105"/>
  <c r="S368" i="105"/>
  <c r="S290" i="105"/>
  <c r="G131" i="104"/>
  <c r="S51" i="105"/>
  <c r="Q23" i="104" s="1"/>
  <c r="G23" i="104"/>
  <c r="S215" i="105"/>
  <c r="Z215" i="105"/>
  <c r="S151" i="105"/>
  <c r="Q59" i="104" s="1"/>
  <c r="G59" i="104"/>
  <c r="S79" i="105"/>
  <c r="Q38" i="104" s="1"/>
  <c r="P10" i="103" s="1"/>
  <c r="G38" i="104"/>
  <c r="F10" i="103" s="1"/>
  <c r="S358" i="105"/>
  <c r="Z358" i="105"/>
  <c r="S294" i="105"/>
  <c r="Q134" i="104" s="1"/>
  <c r="G134" i="104"/>
  <c r="S228" i="105"/>
  <c r="S164" i="105"/>
  <c r="Z164" i="105"/>
  <c r="S94" i="105"/>
  <c r="G46" i="104"/>
  <c r="S21" i="105"/>
  <c r="Q12" i="104" s="1"/>
  <c r="G12" i="104"/>
  <c r="S130" i="105"/>
  <c r="Z130" i="105"/>
  <c r="S267" i="105"/>
  <c r="G122" i="104"/>
  <c r="S202" i="105"/>
  <c r="G78" i="104"/>
  <c r="G30" i="104"/>
  <c r="S65" i="105"/>
  <c r="S128" i="105"/>
  <c r="G53" i="104"/>
  <c r="S64" i="105"/>
  <c r="Q29" i="104" s="1"/>
  <c r="G29" i="104"/>
  <c r="H102" i="107"/>
  <c r="H50" i="106"/>
  <c r="H23" i="106" s="1"/>
  <c r="S280" i="105"/>
  <c r="G125" i="104"/>
  <c r="N4" i="103"/>
  <c r="O187" i="104"/>
  <c r="O189" i="104" s="1"/>
  <c r="E80" i="109"/>
  <c r="E70" i="109"/>
  <c r="P176" i="104"/>
  <c r="P84" i="104"/>
  <c r="P33" i="104"/>
  <c r="P17" i="104"/>
  <c r="P23" i="104"/>
  <c r="P75" i="104"/>
  <c r="AB61" i="105"/>
  <c r="S169" i="105"/>
  <c r="Q62" i="104" s="1"/>
  <c r="G62" i="104"/>
  <c r="S62" i="105"/>
  <c r="G28" i="104"/>
  <c r="S214" i="105"/>
  <c r="P86" i="104"/>
  <c r="G68" i="109"/>
  <c r="G82" i="109" s="1"/>
  <c r="G11" i="106"/>
  <c r="G25" i="109" s="1"/>
  <c r="G38" i="109" s="1"/>
  <c r="Z83" i="105"/>
  <c r="P99" i="104"/>
  <c r="AB218" i="105"/>
  <c r="P103" i="104"/>
  <c r="G104" i="107"/>
  <c r="G111" i="107"/>
  <c r="S276" i="105"/>
  <c r="Z276" i="105"/>
  <c r="G83" i="104"/>
  <c r="S211" i="105"/>
  <c r="Q83" i="104" s="1"/>
  <c r="S233" i="105"/>
  <c r="Q98" i="104" s="1"/>
  <c r="G98" i="104"/>
  <c r="S7" i="105"/>
  <c r="Q5" i="104" s="1"/>
  <c r="G5" i="104"/>
  <c r="Z7" i="105"/>
  <c r="S36" i="105"/>
  <c r="G67" i="104"/>
  <c r="S176" i="105"/>
  <c r="S359" i="105"/>
  <c r="S33" i="105"/>
  <c r="S414" i="105"/>
  <c r="Q178" i="104" s="1"/>
  <c r="G178" i="104"/>
  <c r="S286" i="105"/>
  <c r="S85" i="105"/>
  <c r="Q42" i="104" s="1"/>
  <c r="G42" i="104"/>
  <c r="S121" i="105"/>
  <c r="AB87" i="105"/>
  <c r="P159" i="104"/>
  <c r="P66" i="104"/>
  <c r="E120" i="109"/>
  <c r="E8" i="108"/>
  <c r="E18" i="107"/>
  <c r="E3" i="103"/>
  <c r="P90" i="104"/>
  <c r="P167" i="104"/>
  <c r="Z346" i="105"/>
  <c r="P156" i="104"/>
  <c r="S389" i="105"/>
  <c r="Q170" i="104" s="1"/>
  <c r="G170" i="104"/>
  <c r="S132" i="105"/>
  <c r="G71" i="104"/>
  <c r="S184" i="105"/>
  <c r="Q71" i="104" s="1"/>
  <c r="S230" i="105"/>
  <c r="Q95" i="104" s="1"/>
  <c r="G95" i="104"/>
  <c r="I280" i="105"/>
  <c r="I231" i="105"/>
  <c r="Z231" i="105" s="1"/>
  <c r="I3" i="105"/>
  <c r="I11" i="105"/>
  <c r="I19" i="105"/>
  <c r="I27" i="105"/>
  <c r="I35" i="105"/>
  <c r="I43" i="105"/>
  <c r="I51" i="105"/>
  <c r="I59" i="105"/>
  <c r="I67" i="105"/>
  <c r="I75" i="105"/>
  <c r="Z75" i="105" s="1"/>
  <c r="I83" i="105"/>
  <c r="T83" i="105" s="1"/>
  <c r="I91" i="105"/>
  <c r="I99" i="105"/>
  <c r="I107" i="105"/>
  <c r="I115" i="105"/>
  <c r="I4" i="105"/>
  <c r="I13" i="105"/>
  <c r="Z13" i="105" s="1"/>
  <c r="I22" i="105"/>
  <c r="I31" i="105"/>
  <c r="I40" i="105"/>
  <c r="I49" i="105"/>
  <c r="I58" i="105"/>
  <c r="I68" i="105"/>
  <c r="I77" i="105"/>
  <c r="I86" i="105"/>
  <c r="I95" i="105"/>
  <c r="I104" i="105"/>
  <c r="I113" i="105"/>
  <c r="T113" i="105" s="1"/>
  <c r="AB113" i="105" s="1"/>
  <c r="I122" i="105"/>
  <c r="I130" i="105"/>
  <c r="I138" i="105"/>
  <c r="I146" i="105"/>
  <c r="T146" i="105" s="1"/>
  <c r="I154" i="105"/>
  <c r="Z154" i="105" s="1"/>
  <c r="I162" i="105"/>
  <c r="T162" i="105" s="1"/>
  <c r="I170" i="105"/>
  <c r="T170" i="105" s="1"/>
  <c r="I178" i="105"/>
  <c r="I186" i="105"/>
  <c r="I194" i="105"/>
  <c r="I202" i="105"/>
  <c r="I210" i="105"/>
  <c r="I218" i="105"/>
  <c r="T218" i="105" s="1"/>
  <c r="I226" i="105"/>
  <c r="I235" i="105"/>
  <c r="I243" i="105"/>
  <c r="I251" i="105"/>
  <c r="Z251" i="105" s="1"/>
  <c r="I259" i="105"/>
  <c r="T259" i="105" s="1"/>
  <c r="I267" i="105"/>
  <c r="I275" i="105"/>
  <c r="I284" i="105"/>
  <c r="T284" i="105" s="1"/>
  <c r="I292" i="105"/>
  <c r="I300" i="105"/>
  <c r="I308" i="105"/>
  <c r="I316" i="105"/>
  <c r="Z316" i="105" s="1"/>
  <c r="I324" i="105"/>
  <c r="I332" i="105"/>
  <c r="I340" i="105"/>
  <c r="I348" i="105"/>
  <c r="I356" i="105"/>
  <c r="T356" i="105" s="1"/>
  <c r="I364" i="105"/>
  <c r="T364" i="105" s="1"/>
  <c r="I372" i="105"/>
  <c r="T372" i="105" s="1"/>
  <c r="I380" i="105"/>
  <c r="I388" i="105"/>
  <c r="I396" i="105"/>
  <c r="I404" i="105"/>
  <c r="I412" i="105"/>
  <c r="I5" i="105"/>
  <c r="I14" i="105"/>
  <c r="I23" i="105"/>
  <c r="I32" i="105"/>
  <c r="I41" i="105"/>
  <c r="I50" i="105"/>
  <c r="T50" i="105" s="1"/>
  <c r="AB50" i="105" s="1"/>
  <c r="I60" i="105"/>
  <c r="T60" i="105" s="1"/>
  <c r="I69" i="105"/>
  <c r="Z69" i="105" s="1"/>
  <c r="I78" i="105"/>
  <c r="I87" i="105"/>
  <c r="T87" i="105" s="1"/>
  <c r="I96" i="105"/>
  <c r="I105" i="105"/>
  <c r="I114" i="105"/>
  <c r="I123" i="105"/>
  <c r="I131" i="105"/>
  <c r="Z131" i="105" s="1"/>
  <c r="I139" i="105"/>
  <c r="I147" i="105"/>
  <c r="I155" i="105"/>
  <c r="I163" i="105"/>
  <c r="I171" i="105"/>
  <c r="I179" i="105"/>
  <c r="I187" i="105"/>
  <c r="Z187" i="105" s="1"/>
  <c r="I195" i="105"/>
  <c r="I203" i="105"/>
  <c r="I211" i="105"/>
  <c r="I219" i="105"/>
  <c r="I227" i="105"/>
  <c r="I236" i="105"/>
  <c r="I244" i="105"/>
  <c r="I252" i="105"/>
  <c r="I260" i="105"/>
  <c r="T260" i="105" s="1"/>
  <c r="AB260" i="105" s="1"/>
  <c r="I268" i="105"/>
  <c r="I276" i="105"/>
  <c r="I285" i="105"/>
  <c r="I293" i="105"/>
  <c r="I301" i="105"/>
  <c r="I309" i="105"/>
  <c r="I317" i="105"/>
  <c r="I325" i="105"/>
  <c r="T325" i="105" s="1"/>
  <c r="AB325" i="105" s="1"/>
  <c r="I333" i="105"/>
  <c r="I341" i="105"/>
  <c r="I349" i="105"/>
  <c r="I357" i="105"/>
  <c r="I365" i="105"/>
  <c r="T365" i="105" s="1"/>
  <c r="AB365" i="105" s="1"/>
  <c r="I373" i="105"/>
  <c r="T373" i="105" s="1"/>
  <c r="I381" i="105"/>
  <c r="I389" i="105"/>
  <c r="I397" i="105"/>
  <c r="I405" i="105"/>
  <c r="I413" i="105"/>
  <c r="I6" i="105"/>
  <c r="I15" i="105"/>
  <c r="I24" i="105"/>
  <c r="I33" i="105"/>
  <c r="T33" i="105" s="1"/>
  <c r="I42" i="105"/>
  <c r="T42" i="105" s="1"/>
  <c r="AB42" i="105" s="1"/>
  <c r="I52" i="105"/>
  <c r="I61" i="105"/>
  <c r="T61" i="105" s="1"/>
  <c r="I70" i="105"/>
  <c r="T70" i="105" s="1"/>
  <c r="I79" i="105"/>
  <c r="I88" i="105"/>
  <c r="I97" i="105"/>
  <c r="I106" i="105"/>
  <c r="T106" i="105" s="1"/>
  <c r="I116" i="105"/>
  <c r="I124" i="105"/>
  <c r="I132" i="105"/>
  <c r="I140" i="105"/>
  <c r="I148" i="105"/>
  <c r="I156" i="105"/>
  <c r="T156" i="105" s="1"/>
  <c r="AB156" i="105" s="1"/>
  <c r="I164" i="105"/>
  <c r="T164" i="105" s="1"/>
  <c r="I172" i="105"/>
  <c r="I180" i="105"/>
  <c r="T180" i="105" s="1"/>
  <c r="I188" i="105"/>
  <c r="I196" i="105"/>
  <c r="I204" i="105"/>
  <c r="I212" i="105"/>
  <c r="Z212" i="105" s="1"/>
  <c r="I220" i="105"/>
  <c r="I228" i="105"/>
  <c r="T228" i="105" s="1"/>
  <c r="I237" i="105"/>
  <c r="I245" i="105"/>
  <c r="I253" i="105"/>
  <c r="I261" i="105"/>
  <c r="I269" i="105"/>
  <c r="I277" i="105"/>
  <c r="T277" i="105" s="1"/>
  <c r="I286" i="105"/>
  <c r="T286" i="105" s="1"/>
  <c r="I294" i="105"/>
  <c r="I302" i="105"/>
  <c r="I310" i="105"/>
  <c r="T310" i="105" s="1"/>
  <c r="I318" i="105"/>
  <c r="I326" i="105"/>
  <c r="I334" i="105"/>
  <c r="I342" i="105"/>
  <c r="T342" i="105" s="1"/>
  <c r="I350" i="105"/>
  <c r="T350" i="105" s="1"/>
  <c r="AB350" i="105" s="1"/>
  <c r="I358" i="105"/>
  <c r="T358" i="105" s="1"/>
  <c r="I366" i="105"/>
  <c r="I374" i="105"/>
  <c r="T374" i="105" s="1"/>
  <c r="I382" i="105"/>
  <c r="I390" i="105"/>
  <c r="I398" i="105"/>
  <c r="T398" i="105" s="1"/>
  <c r="I406" i="105"/>
  <c r="I414" i="105"/>
  <c r="Z414" i="105" s="1"/>
  <c r="I9" i="105"/>
  <c r="T9" i="105" s="1"/>
  <c r="I18" i="105"/>
  <c r="I28" i="105"/>
  <c r="I37" i="105"/>
  <c r="I46" i="105"/>
  <c r="T46" i="105" s="1"/>
  <c r="I55" i="105"/>
  <c r="I64" i="105"/>
  <c r="I73" i="105"/>
  <c r="I82" i="105"/>
  <c r="I92" i="105"/>
  <c r="I101" i="105"/>
  <c r="I110" i="105"/>
  <c r="I119" i="105"/>
  <c r="Z119" i="105" s="1"/>
  <c r="I127" i="105"/>
  <c r="I135" i="105"/>
  <c r="T135" i="105" s="1"/>
  <c r="I143" i="105"/>
  <c r="T143" i="105" s="1"/>
  <c r="I151" i="105"/>
  <c r="I159" i="105"/>
  <c r="T159" i="105" s="1"/>
  <c r="I167" i="105"/>
  <c r="I175" i="105"/>
  <c r="I183" i="105"/>
  <c r="I191" i="105"/>
  <c r="T191" i="105" s="1"/>
  <c r="I199" i="105"/>
  <c r="I207" i="105"/>
  <c r="I215" i="105"/>
  <c r="T215" i="105" s="1"/>
  <c r="I223" i="105"/>
  <c r="T223" i="105" s="1"/>
  <c r="I232" i="105"/>
  <c r="I240" i="105"/>
  <c r="I248" i="105"/>
  <c r="I256" i="105"/>
  <c r="I264" i="105"/>
  <c r="Z264" i="105" s="1"/>
  <c r="I272" i="105"/>
  <c r="I281" i="105"/>
  <c r="I289" i="105"/>
  <c r="I297" i="105"/>
  <c r="T297" i="105" s="1"/>
  <c r="AB297" i="105" s="1"/>
  <c r="I305" i="105"/>
  <c r="I313" i="105"/>
  <c r="I321" i="105"/>
  <c r="I329" i="105"/>
  <c r="I337" i="105"/>
  <c r="I345" i="105"/>
  <c r="I353" i="105"/>
  <c r="I361" i="105"/>
  <c r="I369" i="105"/>
  <c r="I377" i="105"/>
  <c r="Z377" i="105" s="1"/>
  <c r="I385" i="105"/>
  <c r="I393" i="105"/>
  <c r="I401" i="105"/>
  <c r="I409" i="105"/>
  <c r="I417" i="105"/>
  <c r="I16" i="105"/>
  <c r="T16" i="105" s="1"/>
  <c r="I34" i="105"/>
  <c r="T34" i="105" s="1"/>
  <c r="I53" i="105"/>
  <c r="Z53" i="105" s="1"/>
  <c r="I71" i="105"/>
  <c r="T71" i="105" s="1"/>
  <c r="I89" i="105"/>
  <c r="Z89" i="105" s="1"/>
  <c r="I108" i="105"/>
  <c r="Z108" i="105" s="1"/>
  <c r="I125" i="105"/>
  <c r="I141" i="105"/>
  <c r="I157" i="105"/>
  <c r="T157" i="105" s="1"/>
  <c r="I173" i="105"/>
  <c r="I189" i="105"/>
  <c r="T189" i="105" s="1"/>
  <c r="I205" i="105"/>
  <c r="T205" i="105" s="1"/>
  <c r="I221" i="105"/>
  <c r="I238" i="105"/>
  <c r="I254" i="105"/>
  <c r="I270" i="105"/>
  <c r="I287" i="105"/>
  <c r="I303" i="105"/>
  <c r="T303" i="105" s="1"/>
  <c r="I319" i="105"/>
  <c r="I335" i="105"/>
  <c r="I351" i="105"/>
  <c r="I367" i="105"/>
  <c r="I383" i="105"/>
  <c r="T383" i="105" s="1"/>
  <c r="I399" i="105"/>
  <c r="T399" i="105" s="1"/>
  <c r="I415" i="105"/>
  <c r="I11" i="102"/>
  <c r="I17" i="105"/>
  <c r="I36" i="105"/>
  <c r="T36" i="105" s="1"/>
  <c r="I54" i="105"/>
  <c r="I72" i="105"/>
  <c r="I90" i="105"/>
  <c r="T90" i="105" s="1"/>
  <c r="AB90" i="105" s="1"/>
  <c r="I109" i="105"/>
  <c r="I126" i="105"/>
  <c r="I142" i="105"/>
  <c r="I158" i="105"/>
  <c r="I174" i="105"/>
  <c r="I190" i="105"/>
  <c r="I206" i="105"/>
  <c r="I222" i="105"/>
  <c r="I239" i="105"/>
  <c r="I255" i="105"/>
  <c r="I271" i="105"/>
  <c r="Z271" i="105" s="1"/>
  <c r="I288" i="105"/>
  <c r="T288" i="105" s="1"/>
  <c r="I304" i="105"/>
  <c r="I320" i="105"/>
  <c r="I336" i="105"/>
  <c r="I352" i="105"/>
  <c r="T352" i="105" s="1"/>
  <c r="I368" i="105"/>
  <c r="T368" i="105" s="1"/>
  <c r="I384" i="105"/>
  <c r="I400" i="105"/>
  <c r="I416" i="105"/>
  <c r="I20" i="105"/>
  <c r="I38" i="105"/>
  <c r="I56" i="105"/>
  <c r="T56" i="105" s="1"/>
  <c r="I74" i="105"/>
  <c r="I93" i="105"/>
  <c r="I111" i="105"/>
  <c r="T111" i="105" s="1"/>
  <c r="I128" i="105"/>
  <c r="I144" i="105"/>
  <c r="I160" i="105"/>
  <c r="T160" i="105" s="1"/>
  <c r="I176" i="105"/>
  <c r="Z176" i="105" s="1"/>
  <c r="I192" i="105"/>
  <c r="I208" i="105"/>
  <c r="I224" i="105"/>
  <c r="I241" i="105"/>
  <c r="I257" i="105"/>
  <c r="I273" i="105"/>
  <c r="I290" i="105"/>
  <c r="I306" i="105"/>
  <c r="T306" i="105" s="1"/>
  <c r="AB306" i="105" s="1"/>
  <c r="I322" i="105"/>
  <c r="I338" i="105"/>
  <c r="I354" i="105"/>
  <c r="I370" i="105"/>
  <c r="I386" i="105"/>
  <c r="Z386" i="105" s="1"/>
  <c r="I402" i="105"/>
  <c r="Z402" i="105" s="1"/>
  <c r="I418" i="105"/>
  <c r="I2" i="105"/>
  <c r="I21" i="105"/>
  <c r="I39" i="105"/>
  <c r="I57" i="105"/>
  <c r="I76" i="105"/>
  <c r="I94" i="105"/>
  <c r="I112" i="105"/>
  <c r="T112" i="105" s="1"/>
  <c r="I129" i="105"/>
  <c r="T129" i="105" s="1"/>
  <c r="I145" i="105"/>
  <c r="I161" i="105"/>
  <c r="T161" i="105" s="1"/>
  <c r="I177" i="105"/>
  <c r="T177" i="105" s="1"/>
  <c r="I193" i="105"/>
  <c r="Z193" i="105" s="1"/>
  <c r="I209" i="105"/>
  <c r="T209" i="105" s="1"/>
  <c r="I225" i="105"/>
  <c r="I242" i="105"/>
  <c r="I258" i="105"/>
  <c r="I274" i="105"/>
  <c r="T274" i="105" s="1"/>
  <c r="I291" i="105"/>
  <c r="I307" i="105"/>
  <c r="I323" i="105"/>
  <c r="I339" i="105"/>
  <c r="I355" i="105"/>
  <c r="Z355" i="105" s="1"/>
  <c r="I371" i="105"/>
  <c r="I387" i="105"/>
  <c r="T387" i="105" s="1"/>
  <c r="I403" i="105"/>
  <c r="I8" i="105"/>
  <c r="I26" i="105"/>
  <c r="I45" i="105"/>
  <c r="I63" i="105"/>
  <c r="I81" i="105"/>
  <c r="I100" i="105"/>
  <c r="T100" i="105" s="1"/>
  <c r="I118" i="105"/>
  <c r="I134" i="105"/>
  <c r="I150" i="105"/>
  <c r="I166" i="105"/>
  <c r="I182" i="105"/>
  <c r="I198" i="105"/>
  <c r="T198" i="105" s="1"/>
  <c r="I214" i="105"/>
  <c r="T214" i="105" s="1"/>
  <c r="I230" i="105"/>
  <c r="I247" i="105"/>
  <c r="I263" i="105"/>
  <c r="I279" i="105"/>
  <c r="I296" i="105"/>
  <c r="I312" i="105"/>
  <c r="T312" i="105" s="1"/>
  <c r="I328" i="105"/>
  <c r="I344" i="105"/>
  <c r="I360" i="105"/>
  <c r="T360" i="105" s="1"/>
  <c r="I376" i="105"/>
  <c r="T376" i="105" s="1"/>
  <c r="I392" i="105"/>
  <c r="I408" i="105"/>
  <c r="I47" i="105"/>
  <c r="T47" i="105" s="1"/>
  <c r="I98" i="105"/>
  <c r="Z98" i="105" s="1"/>
  <c r="I137" i="105"/>
  <c r="I184" i="105"/>
  <c r="I229" i="105"/>
  <c r="I266" i="105"/>
  <c r="T266" i="105" s="1"/>
  <c r="I314" i="105"/>
  <c r="I359" i="105"/>
  <c r="T359" i="105" s="1"/>
  <c r="I395" i="105"/>
  <c r="I7" i="105"/>
  <c r="I48" i="105"/>
  <c r="I102" i="105"/>
  <c r="I149" i="105"/>
  <c r="I185" i="105"/>
  <c r="I233" i="105"/>
  <c r="I278" i="105"/>
  <c r="I315" i="105"/>
  <c r="I362" i="105"/>
  <c r="T362" i="105" s="1"/>
  <c r="I407" i="105"/>
  <c r="I10" i="105"/>
  <c r="T10" i="105" s="1"/>
  <c r="I62" i="105"/>
  <c r="I103" i="105"/>
  <c r="I152" i="105"/>
  <c r="T152" i="105" s="1"/>
  <c r="I197" i="105"/>
  <c r="I234" i="105"/>
  <c r="I282" i="105"/>
  <c r="I327" i="105"/>
  <c r="I363" i="105"/>
  <c r="I410" i="105"/>
  <c r="Z410" i="105" s="1"/>
  <c r="I29" i="105"/>
  <c r="I80" i="105"/>
  <c r="I121" i="105"/>
  <c r="T121" i="105" s="1"/>
  <c r="I168" i="105"/>
  <c r="I213" i="105"/>
  <c r="T213" i="105" s="1"/>
  <c r="I250" i="105"/>
  <c r="I298" i="105"/>
  <c r="I343" i="105"/>
  <c r="I379" i="105"/>
  <c r="I25" i="105"/>
  <c r="T25" i="105" s="1"/>
  <c r="I120" i="105"/>
  <c r="I201" i="105"/>
  <c r="I295" i="105"/>
  <c r="I378" i="105"/>
  <c r="I30" i="105"/>
  <c r="I133" i="105"/>
  <c r="I216" i="105"/>
  <c r="I299" i="105"/>
  <c r="I391" i="105"/>
  <c r="Z391" i="105" s="1"/>
  <c r="I44" i="105"/>
  <c r="T44" i="105" s="1"/>
  <c r="I136" i="105"/>
  <c r="T136" i="105" s="1"/>
  <c r="I217" i="105"/>
  <c r="T217" i="105" s="1"/>
  <c r="I311" i="105"/>
  <c r="I394" i="105"/>
  <c r="I84" i="105"/>
  <c r="I169" i="105"/>
  <c r="I262" i="105"/>
  <c r="I346" i="105"/>
  <c r="T346" i="105" s="1"/>
  <c r="I165" i="105"/>
  <c r="I331" i="105"/>
  <c r="I181" i="105"/>
  <c r="I347" i="105"/>
  <c r="I12" i="105"/>
  <c r="I200" i="105"/>
  <c r="I375" i="105"/>
  <c r="I85" i="105"/>
  <c r="I265" i="105"/>
  <c r="T265" i="105" s="1"/>
  <c r="I66" i="105"/>
  <c r="I117" i="105"/>
  <c r="I153" i="105"/>
  <c r="I283" i="105"/>
  <c r="I65" i="105"/>
  <c r="I246" i="105"/>
  <c r="I330" i="105"/>
  <c r="I411" i="105"/>
  <c r="I249" i="105"/>
  <c r="S161" i="105"/>
  <c r="S349" i="105"/>
  <c r="Z349" i="105"/>
  <c r="S14" i="105"/>
  <c r="Q9" i="104" s="1"/>
  <c r="G9" i="104"/>
  <c r="S342" i="105"/>
  <c r="S212" i="105"/>
  <c r="Q84" i="104" s="1"/>
  <c r="G84" i="104"/>
  <c r="S3" i="105"/>
  <c r="H428" i="105"/>
  <c r="G3" i="104"/>
  <c r="P30" i="104"/>
  <c r="Z289" i="105"/>
  <c r="P137" i="104"/>
  <c r="AB83" i="105"/>
  <c r="P88" i="104"/>
  <c r="P25" i="104"/>
  <c r="Z184" i="105"/>
  <c r="P80" i="104"/>
  <c r="P133" i="104"/>
  <c r="P175" i="104"/>
  <c r="P83" i="104"/>
  <c r="P64" i="104"/>
  <c r="Z85" i="105"/>
  <c r="AB36" i="105"/>
  <c r="E129" i="109"/>
  <c r="E17" i="108"/>
  <c r="E19" i="103"/>
  <c r="P9" i="104"/>
  <c r="Z129" i="105"/>
  <c r="Z100" i="105"/>
  <c r="S338" i="105"/>
  <c r="G159" i="104"/>
  <c r="Z338" i="105"/>
  <c r="S141" i="105"/>
  <c r="G55" i="104"/>
  <c r="S244" i="105"/>
  <c r="Q108" i="104" s="1"/>
  <c r="G108" i="104"/>
  <c r="S224" i="105"/>
  <c r="Q90" i="104" s="1"/>
  <c r="G90" i="104"/>
  <c r="S371" i="105"/>
  <c r="Z371" i="105"/>
  <c r="S354" i="105"/>
  <c r="Q163" i="104" s="1"/>
  <c r="G163" i="104"/>
  <c r="S166" i="105"/>
  <c r="Z166" i="105"/>
  <c r="S348" i="105"/>
  <c r="Q162" i="104" s="1"/>
  <c r="G162" i="104"/>
  <c r="S157" i="105"/>
  <c r="S153" i="105"/>
  <c r="S363" i="105"/>
  <c r="Z363" i="105"/>
  <c r="S181" i="105"/>
  <c r="Q70" i="104" s="1"/>
  <c r="G70" i="104"/>
  <c r="S380" i="105"/>
  <c r="Q166" i="104" s="1"/>
  <c r="G166" i="104"/>
  <c r="S205" i="105"/>
  <c r="Z205" i="105"/>
  <c r="S401" i="105"/>
  <c r="S328" i="105"/>
  <c r="Q151" i="104" s="1"/>
  <c r="G151" i="104"/>
  <c r="G99" i="104"/>
  <c r="S234" i="105"/>
  <c r="Q99" i="104" s="1"/>
  <c r="Z234" i="105"/>
  <c r="S117" i="105"/>
  <c r="Z117" i="105"/>
  <c r="S416" i="105"/>
  <c r="Q180" i="104" s="1"/>
  <c r="G180" i="104"/>
  <c r="G161" i="104"/>
  <c r="S343" i="105"/>
  <c r="G115" i="104"/>
  <c r="S255" i="105"/>
  <c r="S145" i="105"/>
  <c r="G57" i="104"/>
  <c r="S415" i="105"/>
  <c r="G179" i="104"/>
  <c r="S341" i="105"/>
  <c r="G160" i="104"/>
  <c r="S254" i="105"/>
  <c r="Q114" i="104" s="1"/>
  <c r="G114" i="104"/>
  <c r="Z254" i="105"/>
  <c r="S142" i="105"/>
  <c r="Q56" i="104" s="1"/>
  <c r="G56" i="104"/>
  <c r="Z142" i="105"/>
  <c r="S321" i="105"/>
  <c r="G148" i="104"/>
  <c r="S256" i="105"/>
  <c r="G116" i="104"/>
  <c r="Z256" i="105"/>
  <c r="S191" i="105"/>
  <c r="Z191" i="105"/>
  <c r="S398" i="105"/>
  <c r="Z398" i="105"/>
  <c r="S334" i="105"/>
  <c r="G155" i="104"/>
  <c r="G79" i="104"/>
  <c r="S204" i="105"/>
  <c r="S67" i="105"/>
  <c r="Z67" i="105"/>
  <c r="S171" i="105"/>
  <c r="Q63" i="104" s="1"/>
  <c r="G63" i="104"/>
  <c r="S102" i="105"/>
  <c r="S29" i="105"/>
  <c r="Q16" i="104" s="1"/>
  <c r="G16" i="104"/>
  <c r="S243" i="105"/>
  <c r="Q107" i="104" s="1"/>
  <c r="G107" i="104"/>
  <c r="S178" i="105"/>
  <c r="G68" i="104"/>
  <c r="S37" i="105"/>
  <c r="Q19" i="104" s="1"/>
  <c r="G19" i="104"/>
  <c r="S40" i="105"/>
  <c r="Z3" i="105"/>
  <c r="Z274" i="105"/>
  <c r="Z12" i="105"/>
  <c r="Z284" i="105"/>
  <c r="Z288" i="105"/>
  <c r="AB111" i="105"/>
  <c r="AB376" i="105"/>
  <c r="AB177" i="105"/>
  <c r="P124" i="104"/>
  <c r="AB288" i="105"/>
  <c r="AB374" i="105"/>
  <c r="P77" i="104"/>
  <c r="S222" i="105"/>
  <c r="G89" i="104"/>
  <c r="S192" i="105"/>
  <c r="Q72" i="104" s="1"/>
  <c r="G72" i="104"/>
  <c r="S50" i="105"/>
  <c r="S114" i="105"/>
  <c r="G50" i="104"/>
  <c r="S296" i="105"/>
  <c r="G136" i="104"/>
  <c r="S314" i="105"/>
  <c r="G143" i="104"/>
  <c r="S387" i="105"/>
  <c r="Z387" i="105"/>
  <c r="S232" i="105"/>
  <c r="G97" i="104"/>
  <c r="Z39" i="105"/>
  <c r="P128" i="104"/>
  <c r="AB342" i="105"/>
  <c r="P146" i="104"/>
  <c r="P38" i="104"/>
  <c r="P121" i="104"/>
  <c r="P37" i="104"/>
  <c r="P138" i="104"/>
  <c r="AB372" i="105"/>
  <c r="H55" i="106"/>
  <c r="S95" i="105"/>
  <c r="S417" i="105"/>
  <c r="G181" i="104"/>
  <c r="S4" i="105"/>
  <c r="H427" i="105"/>
  <c r="S282" i="105"/>
  <c r="G126" i="104"/>
  <c r="S272" i="105"/>
  <c r="Q124" i="104" s="1"/>
  <c r="G124" i="104"/>
  <c r="S70" i="105"/>
  <c r="S220" i="105"/>
  <c r="G87" i="104"/>
  <c r="S259" i="105"/>
  <c r="P28" i="104"/>
  <c r="P115" i="104"/>
  <c r="P70" i="104"/>
  <c r="Z143" i="105"/>
  <c r="G137" i="104"/>
  <c r="S298" i="105"/>
  <c r="Q137" i="104" s="1"/>
  <c r="Z298" i="105"/>
  <c r="S412" i="105"/>
  <c r="Q177" i="104" s="1"/>
  <c r="G177" i="104"/>
  <c r="S193" i="105"/>
  <c r="Q73" i="104" s="1"/>
  <c r="G73" i="104"/>
  <c r="S206" i="105"/>
  <c r="Q80" i="104" s="1"/>
  <c r="G80" i="104"/>
  <c r="S247" i="105"/>
  <c r="G111" i="104"/>
  <c r="Z247" i="105"/>
  <c r="S352" i="105"/>
  <c r="Z352" i="105"/>
  <c r="S18" i="105"/>
  <c r="G11" i="104"/>
  <c r="S266" i="105"/>
  <c r="AB266" i="105" s="1"/>
  <c r="S265" i="105"/>
  <c r="AB265" i="105" s="1"/>
  <c r="Z265" i="105"/>
  <c r="S199" i="105"/>
  <c r="G75" i="104"/>
  <c r="P174" i="104"/>
  <c r="E25" i="109"/>
  <c r="Z262" i="105"/>
  <c r="E7" i="103"/>
  <c r="P58" i="104"/>
  <c r="AB303" i="105"/>
  <c r="P178" i="104"/>
  <c r="P49" i="104"/>
  <c r="O14" i="103" s="1"/>
  <c r="P130" i="104"/>
  <c r="P132" i="104"/>
  <c r="Z90" i="105"/>
  <c r="Z412" i="105"/>
  <c r="Z113" i="105"/>
  <c r="E4" i="103"/>
  <c r="F187" i="104"/>
  <c r="N16" i="103"/>
  <c r="P104" i="104"/>
  <c r="AB47" i="105"/>
  <c r="P47" i="104"/>
  <c r="P11" i="104"/>
  <c r="Z376" i="105"/>
  <c r="P78" i="104"/>
  <c r="Z9" i="105"/>
  <c r="P116" i="104"/>
  <c r="P56" i="104"/>
  <c r="P136" i="104"/>
  <c r="Z200" i="105"/>
  <c r="Z160" i="105"/>
  <c r="P79" i="104"/>
  <c r="E125" i="109"/>
  <c r="E13" i="108"/>
  <c r="Z272" i="105"/>
  <c r="P46" i="104"/>
  <c r="AB346" i="105"/>
  <c r="P180" i="104"/>
  <c r="P163" i="104"/>
  <c r="P6" i="104"/>
  <c r="Z70" i="105"/>
  <c r="F68" i="109"/>
  <c r="F82" i="109" s="1"/>
  <c r="F11" i="106"/>
  <c r="F25" i="109" s="1"/>
  <c r="F38" i="109" s="1"/>
  <c r="AB143" i="105"/>
  <c r="E18" i="103"/>
  <c r="Z61" i="105"/>
  <c r="Z201" i="105"/>
  <c r="AB129" i="105"/>
  <c r="P168" i="104"/>
  <c r="AB136" i="105"/>
  <c r="S408" i="105"/>
  <c r="Q174" i="104" s="1"/>
  <c r="G174" i="104"/>
  <c r="S68" i="105"/>
  <c r="G31" i="104"/>
  <c r="S165" i="105"/>
  <c r="G60" i="104"/>
  <c r="S319" i="105"/>
  <c r="G147" i="104"/>
  <c r="G157" i="104"/>
  <c r="S336" i="105"/>
  <c r="G153" i="104"/>
  <c r="S330" i="105"/>
  <c r="Q153" i="104" s="1"/>
  <c r="Z330" i="105"/>
  <c r="S329" i="105"/>
  <c r="G152" i="104"/>
  <c r="S118" i="105"/>
  <c r="S362" i="105"/>
  <c r="AB362" i="105" s="1"/>
  <c r="S179" i="105"/>
  <c r="Q69" i="104" s="1"/>
  <c r="G69" i="104"/>
  <c r="S317" i="105"/>
  <c r="Q146" i="104" s="1"/>
  <c r="G146" i="104"/>
  <c r="S221" i="105"/>
  <c r="G88" i="104"/>
  <c r="S407" i="105"/>
  <c r="G173" i="104"/>
  <c r="S333" i="105"/>
  <c r="G154" i="104"/>
  <c r="S242" i="105"/>
  <c r="G106" i="104"/>
  <c r="S241" i="105"/>
  <c r="G105" i="104"/>
  <c r="Z241" i="105"/>
  <c r="G103" i="104"/>
  <c r="S239" i="105"/>
  <c r="Q103" i="104" s="1"/>
  <c r="S313" i="105"/>
  <c r="Z313" i="105"/>
  <c r="S248" i="105"/>
  <c r="G112" i="104"/>
  <c r="S43" i="105"/>
  <c r="Z43" i="105"/>
  <c r="S326" i="105"/>
  <c r="G150" i="104"/>
  <c r="S131" i="105"/>
  <c r="S58" i="105"/>
  <c r="Q26" i="104" s="1"/>
  <c r="G26" i="104"/>
  <c r="S93" i="105"/>
  <c r="Z93" i="105"/>
  <c r="S235" i="105"/>
  <c r="G100" i="104"/>
  <c r="S170" i="105"/>
  <c r="Z170" i="105"/>
  <c r="S101" i="105"/>
  <c r="G48" i="104"/>
  <c r="F14" i="103" s="1"/>
  <c r="S28" i="105"/>
  <c r="G15" i="104"/>
  <c r="S32" i="105"/>
  <c r="G17" i="104"/>
  <c r="P160" i="104"/>
  <c r="P81" i="104"/>
  <c r="AB284" i="105"/>
  <c r="P29" i="104"/>
  <c r="P42" i="104"/>
  <c r="P158" i="104"/>
  <c r="AB259" i="105"/>
  <c r="P40" i="104"/>
  <c r="P16" i="104"/>
  <c r="AB312" i="105"/>
  <c r="E128" i="109"/>
  <c r="E16" i="108"/>
  <c r="P110" i="104"/>
  <c r="S315" i="105"/>
  <c r="G144" i="104"/>
  <c r="S270" i="105"/>
  <c r="Q123" i="104" s="1"/>
  <c r="G123" i="104"/>
  <c r="G21" i="104"/>
  <c r="S45" i="105"/>
  <c r="S373" i="105"/>
  <c r="Z373" i="105"/>
  <c r="H53" i="106"/>
  <c r="S91" i="105"/>
  <c r="S312" i="105"/>
  <c r="S386" i="105"/>
  <c r="G169" i="104"/>
  <c r="S311" i="105"/>
  <c r="Q142" i="104" s="1"/>
  <c r="G142" i="104"/>
  <c r="Z311" i="105"/>
  <c r="S167" i="105"/>
  <c r="Q61" i="104" s="1"/>
  <c r="G61" i="104"/>
  <c r="G36" i="104"/>
  <c r="S75" i="105"/>
  <c r="S80" i="105"/>
  <c r="G39" i="104"/>
  <c r="Z80" i="105"/>
  <c r="P3" i="104"/>
  <c r="R428" i="105"/>
  <c r="P98" i="104"/>
  <c r="P35" i="104"/>
  <c r="R430" i="105"/>
  <c r="P14" i="104"/>
  <c r="P92" i="104"/>
  <c r="P170" i="104"/>
  <c r="P94" i="104"/>
  <c r="P12" i="104"/>
  <c r="E15" i="103"/>
  <c r="AB373" i="105"/>
  <c r="E121" i="109"/>
  <c r="E9" i="108"/>
  <c r="E122" i="109"/>
  <c r="E10" i="108"/>
  <c r="P96" i="104"/>
  <c r="R432" i="105"/>
  <c r="AB56" i="105"/>
  <c r="S173" i="105"/>
  <c r="Q65" i="104" s="1"/>
  <c r="G65" i="104"/>
  <c r="S198" i="105"/>
  <c r="Z198" i="105"/>
  <c r="S219" i="105"/>
  <c r="Q86" i="104" s="1"/>
  <c r="G86" i="104"/>
  <c r="Z219" i="105"/>
  <c r="S384" i="105"/>
  <c r="G168" i="104"/>
  <c r="S400" i="105"/>
  <c r="Q172" i="104" s="1"/>
  <c r="G172" i="104"/>
  <c r="Z400" i="105"/>
  <c r="S257" i="105"/>
  <c r="Q117" i="104" s="1"/>
  <c r="G117" i="104"/>
  <c r="S152" i="105"/>
  <c r="AB152" i="105" s="1"/>
  <c r="S360" i="105"/>
  <c r="Z360" i="105"/>
  <c r="S35" i="105"/>
  <c r="Q18" i="104" s="1"/>
  <c r="G18" i="104"/>
  <c r="S174" i="105"/>
  <c r="S207" i="105"/>
  <c r="G81" i="104"/>
  <c r="Z207" i="105"/>
  <c r="S12" i="105"/>
  <c r="G7" i="104"/>
  <c r="S194" i="105"/>
  <c r="Q74" i="104" s="1"/>
  <c r="G74" i="104"/>
  <c r="Z194" i="105"/>
  <c r="S55" i="105"/>
  <c r="Q25" i="104" s="1"/>
  <c r="G25" i="104"/>
  <c r="Z55" i="105"/>
  <c r="S120" i="105"/>
  <c r="G52" i="104"/>
  <c r="S231" i="105"/>
  <c r="H432" i="105"/>
  <c r="G96" i="104"/>
  <c r="E29" i="106"/>
  <c r="Z95" i="105"/>
  <c r="P13" i="104"/>
  <c r="Z147" i="105"/>
  <c r="P53" i="104"/>
  <c r="Z47" i="105"/>
  <c r="C29" i="103"/>
  <c r="P139" i="104"/>
  <c r="P32" i="104"/>
  <c r="P73" i="104"/>
  <c r="Z385" i="105"/>
  <c r="F8" i="107"/>
  <c r="F10" i="107"/>
  <c r="F12" i="107"/>
  <c r="F14" i="107"/>
  <c r="F16" i="107"/>
  <c r="F9" i="107"/>
  <c r="F13" i="107"/>
  <c r="F11" i="107"/>
  <c r="F15" i="107"/>
  <c r="F17" i="107"/>
  <c r="F122" i="107"/>
  <c r="F123" i="107" s="1"/>
  <c r="E17" i="103"/>
  <c r="P54" i="104"/>
  <c r="P18" i="104"/>
  <c r="S356" i="105"/>
  <c r="AB356" i="105" s="1"/>
  <c r="Z356" i="105"/>
  <c r="S399" i="105"/>
  <c r="S337" i="105"/>
  <c r="Q158" i="104" s="1"/>
  <c r="G158" i="104"/>
  <c r="S135" i="105"/>
  <c r="S268" i="105"/>
  <c r="S17" i="105"/>
  <c r="Q10" i="104" s="1"/>
  <c r="G10" i="104"/>
  <c r="S264" i="105"/>
  <c r="Q121" i="104" s="1"/>
  <c r="P24" i="103" s="1"/>
  <c r="G121" i="104"/>
  <c r="F24" i="103" s="1"/>
  <c r="S134" i="105"/>
  <c r="G54" i="104"/>
  <c r="S277" i="105"/>
  <c r="Z277" i="105"/>
  <c r="S111" i="105"/>
  <c r="S251" i="105"/>
  <c r="Q113" i="104" s="1"/>
  <c r="G113" i="104"/>
  <c r="S119" i="105"/>
  <c r="Q51" i="104" s="1"/>
  <c r="G51" i="104"/>
  <c r="S46" i="105"/>
  <c r="Z46" i="105"/>
  <c r="S112" i="105"/>
  <c r="Z112" i="105"/>
  <c r="S48" i="105"/>
  <c r="Q22" i="104" s="1"/>
  <c r="G22" i="104"/>
  <c r="E82" i="109"/>
  <c r="O7" i="103"/>
  <c r="P166" i="104"/>
  <c r="Z159" i="105"/>
  <c r="P44" i="104"/>
  <c r="R423" i="105"/>
  <c r="P2" i="104"/>
  <c r="R422" i="105"/>
  <c r="R426" i="105"/>
  <c r="N189" i="104"/>
  <c r="P71" i="104"/>
  <c r="AB9" i="105"/>
  <c r="P60" i="104"/>
  <c r="Z17" i="105"/>
  <c r="P153" i="104"/>
  <c r="E20" i="103"/>
  <c r="P169" i="104"/>
  <c r="Z177" i="105"/>
  <c r="Z259" i="105"/>
  <c r="E123" i="107"/>
  <c r="P108" i="104"/>
  <c r="N2" i="103"/>
  <c r="D27" i="103"/>
  <c r="D29" i="103" s="1"/>
  <c r="P112" i="104"/>
  <c r="P57" i="104"/>
  <c r="P24" i="104"/>
  <c r="Z300" i="105"/>
  <c r="P135" i="104"/>
  <c r="P22" i="104"/>
  <c r="O18" i="103"/>
  <c r="Z216" i="105"/>
  <c r="P68" i="104"/>
  <c r="AB100" i="105"/>
  <c r="S31" i="105"/>
  <c r="S316" i="105"/>
  <c r="G145" i="104"/>
  <c r="S309" i="105"/>
  <c r="G141" i="104"/>
  <c r="Z309" i="105"/>
  <c r="H51" i="106"/>
  <c r="S86" i="105"/>
  <c r="H433" i="105"/>
  <c r="Z86" i="105"/>
  <c r="S308" i="105"/>
  <c r="Q140" i="104" s="1"/>
  <c r="G140" i="104"/>
  <c r="S82" i="105"/>
  <c r="G41" i="104"/>
  <c r="S327" i="105"/>
  <c r="S383" i="105"/>
  <c r="Z383" i="105"/>
  <c r="S307" i="105"/>
  <c r="Q139" i="104" s="1"/>
  <c r="G139" i="104"/>
  <c r="S208" i="105"/>
  <c r="G82" i="104"/>
  <c r="S81" i="105"/>
  <c r="Q40" i="104" s="1"/>
  <c r="G40" i="104"/>
  <c r="G171" i="104"/>
  <c r="S397" i="105"/>
  <c r="S324" i="105"/>
  <c r="S229" i="105"/>
  <c r="Q94" i="104" s="1"/>
  <c r="G94" i="104"/>
  <c r="S323" i="105"/>
  <c r="G149" i="104"/>
  <c r="S227" i="105"/>
  <c r="G93" i="104"/>
  <c r="S108" i="105"/>
  <c r="S225" i="105"/>
  <c r="G91" i="104"/>
  <c r="Z225" i="105"/>
  <c r="S106" i="105"/>
  <c r="S305" i="105"/>
  <c r="Z305" i="105"/>
  <c r="S240" i="105"/>
  <c r="Q104" i="104" s="1"/>
  <c r="G104" i="104"/>
  <c r="Z240" i="105"/>
  <c r="S175" i="105"/>
  <c r="G66" i="104"/>
  <c r="S34" i="105"/>
  <c r="Z34" i="105"/>
  <c r="S382" i="105"/>
  <c r="Q167" i="104" s="1"/>
  <c r="G167" i="104"/>
  <c r="S188" i="105"/>
  <c r="Z188" i="105"/>
  <c r="S122" i="105"/>
  <c r="S11" i="105"/>
  <c r="Q6" i="104" s="1"/>
  <c r="G6" i="104"/>
  <c r="S226" i="105"/>
  <c r="G92" i="104"/>
  <c r="S162" i="105"/>
  <c r="Z162" i="105"/>
  <c r="H54" i="106"/>
  <c r="S92" i="105"/>
  <c r="G45" i="104"/>
  <c r="S19" i="105"/>
  <c r="Z19" i="105"/>
  <c r="H52" i="106"/>
  <c r="S88" i="105"/>
  <c r="G43" i="104"/>
  <c r="S24" i="105"/>
  <c r="Q13" i="104" s="1"/>
  <c r="G13" i="104"/>
  <c r="Z405" i="105"/>
  <c r="Z362" i="105"/>
  <c r="Q7" i="104" l="1"/>
  <c r="AB12" i="105"/>
  <c r="Q141" i="104"/>
  <c r="AB309" i="105"/>
  <c r="E40" i="108"/>
  <c r="AB166" i="105"/>
  <c r="Q15" i="104"/>
  <c r="Q92" i="104"/>
  <c r="F13" i="108"/>
  <c r="F44" i="108" s="1"/>
  <c r="F125" i="109"/>
  <c r="F148" i="109" s="1"/>
  <c r="AB108" i="105"/>
  <c r="AB313" i="105"/>
  <c r="Q75" i="104"/>
  <c r="T250" i="105"/>
  <c r="Z250" i="105"/>
  <c r="T63" i="105"/>
  <c r="Z63" i="105"/>
  <c r="T384" i="105"/>
  <c r="H168" i="104"/>
  <c r="T340" i="105"/>
  <c r="Z340" i="105"/>
  <c r="T59" i="105"/>
  <c r="R27" i="104" s="1"/>
  <c r="H27" i="104"/>
  <c r="Q79" i="104"/>
  <c r="AB204" i="105"/>
  <c r="Q148" i="104"/>
  <c r="Q182" i="104"/>
  <c r="Q130" i="104"/>
  <c r="F4" i="103"/>
  <c r="G187" i="104"/>
  <c r="G189" i="104" s="1"/>
  <c r="Z232" i="105"/>
  <c r="Q45" i="104"/>
  <c r="AB92" i="105"/>
  <c r="F19" i="103"/>
  <c r="O4" i="103"/>
  <c r="P187" i="104"/>
  <c r="AB277" i="105"/>
  <c r="F16" i="108"/>
  <c r="F47" i="108" s="1"/>
  <c r="F128" i="109"/>
  <c r="F151" i="109" s="1"/>
  <c r="AB360" i="105"/>
  <c r="AB198" i="105"/>
  <c r="Q39" i="104"/>
  <c r="AB33" i="105"/>
  <c r="Q48" i="104"/>
  <c r="AB414" i="105"/>
  <c r="S427" i="105"/>
  <c r="O24" i="103"/>
  <c r="F2" i="103"/>
  <c r="Q160" i="104"/>
  <c r="Q161" i="104"/>
  <c r="AB205" i="105"/>
  <c r="Z350" i="105"/>
  <c r="T330" i="105"/>
  <c r="H153" i="104"/>
  <c r="T85" i="105"/>
  <c r="H42" i="104"/>
  <c r="T201" i="105"/>
  <c r="R77" i="104" s="1"/>
  <c r="H77" i="104"/>
  <c r="T168" i="105"/>
  <c r="T234" i="105"/>
  <c r="H99" i="104"/>
  <c r="T315" i="105"/>
  <c r="R144" i="104" s="1"/>
  <c r="H144" i="104"/>
  <c r="T395" i="105"/>
  <c r="Z395" i="105"/>
  <c r="T296" i="105"/>
  <c r="H136" i="104"/>
  <c r="T166" i="105"/>
  <c r="T26" i="105"/>
  <c r="H14" i="104"/>
  <c r="Z26" i="105"/>
  <c r="T307" i="105"/>
  <c r="H139" i="104"/>
  <c r="Z307" i="105"/>
  <c r="T39" i="105"/>
  <c r="H159" i="104"/>
  <c r="T338" i="105"/>
  <c r="T208" i="105"/>
  <c r="R82" i="104" s="1"/>
  <c r="H82" i="104"/>
  <c r="Z208" i="105"/>
  <c r="T74" i="105"/>
  <c r="H35" i="104"/>
  <c r="I430" i="105"/>
  <c r="T222" i="105"/>
  <c r="H89" i="104"/>
  <c r="T254" i="105"/>
  <c r="R114" i="104" s="1"/>
  <c r="H114" i="104"/>
  <c r="T125" i="105"/>
  <c r="Z125" i="105"/>
  <c r="T409" i="105"/>
  <c r="H175" i="104"/>
  <c r="Z409" i="105"/>
  <c r="T345" i="105"/>
  <c r="Z345" i="105"/>
  <c r="T281" i="105"/>
  <c r="Z281" i="105"/>
  <c r="T151" i="105"/>
  <c r="H59" i="104"/>
  <c r="Z151" i="105"/>
  <c r="T82" i="105"/>
  <c r="H41" i="104"/>
  <c r="Z82" i="105"/>
  <c r="T294" i="105"/>
  <c r="R134" i="104" s="1"/>
  <c r="H134" i="104"/>
  <c r="Z294" i="105"/>
  <c r="T97" i="105"/>
  <c r="Z97" i="105"/>
  <c r="T24" i="105"/>
  <c r="H13" i="104"/>
  <c r="Z24" i="105"/>
  <c r="T309" i="105"/>
  <c r="R141" i="104" s="1"/>
  <c r="H141" i="104"/>
  <c r="T244" i="105"/>
  <c r="H108" i="104"/>
  <c r="Z244" i="105"/>
  <c r="T179" i="105"/>
  <c r="H69" i="104"/>
  <c r="Z179" i="105"/>
  <c r="T114" i="105"/>
  <c r="H50" i="104"/>
  <c r="T41" i="105"/>
  <c r="H20" i="104"/>
  <c r="Z41" i="105"/>
  <c r="T388" i="105"/>
  <c r="Z388" i="105"/>
  <c r="T324" i="105"/>
  <c r="Z324" i="105"/>
  <c r="T194" i="105"/>
  <c r="R74" i="104" s="1"/>
  <c r="H74" i="104"/>
  <c r="T130" i="105"/>
  <c r="T58" i="105"/>
  <c r="R26" i="104" s="1"/>
  <c r="H26" i="104"/>
  <c r="Z58" i="105"/>
  <c r="T107" i="105"/>
  <c r="Z107" i="105"/>
  <c r="T43" i="105"/>
  <c r="Z310" i="105"/>
  <c r="Z214" i="105"/>
  <c r="Q122" i="104"/>
  <c r="Q131" i="104"/>
  <c r="AB151" i="105"/>
  <c r="Z60" i="105"/>
  <c r="E15" i="106"/>
  <c r="E105" i="107"/>
  <c r="Q35" i="104"/>
  <c r="P21" i="103" s="1"/>
  <c r="S430" i="105"/>
  <c r="Q44" i="104"/>
  <c r="Z56" i="105"/>
  <c r="Z222" i="105"/>
  <c r="F84" i="109"/>
  <c r="F86" i="109" s="1"/>
  <c r="Z62" i="105"/>
  <c r="Z16" i="105"/>
  <c r="S423" i="105"/>
  <c r="Q2" i="104"/>
  <c r="S422" i="105"/>
  <c r="S426" i="105"/>
  <c r="AB398" i="105"/>
  <c r="T378" i="105"/>
  <c r="H165" i="104"/>
  <c r="T137" i="105"/>
  <c r="Z137" i="105"/>
  <c r="T76" i="105"/>
  <c r="Z76" i="105"/>
  <c r="T287" i="105"/>
  <c r="H129" i="104"/>
  <c r="F121" i="109"/>
  <c r="F144" i="109" s="1"/>
  <c r="F9" i="108"/>
  <c r="F40" i="108" s="1"/>
  <c r="Q46" i="104"/>
  <c r="F22" i="103"/>
  <c r="O54" i="106"/>
  <c r="Q82" i="104"/>
  <c r="AB208" i="105"/>
  <c r="Q105" i="104"/>
  <c r="Q88" i="104"/>
  <c r="T246" i="105"/>
  <c r="H110" i="104"/>
  <c r="Z246" i="105"/>
  <c r="T72" i="105"/>
  <c r="H33" i="104"/>
  <c r="Q125" i="104"/>
  <c r="Z368" i="105"/>
  <c r="Z50" i="105"/>
  <c r="T331" i="105"/>
  <c r="Z331" i="105"/>
  <c r="Q173" i="104"/>
  <c r="Q157" i="104"/>
  <c r="Q31" i="104"/>
  <c r="AB68" i="105"/>
  <c r="Z374" i="105"/>
  <c r="Q159" i="104"/>
  <c r="Q3" i="104"/>
  <c r="P8" i="103" s="1"/>
  <c r="S428" i="105"/>
  <c r="H176" i="104"/>
  <c r="T411" i="105"/>
  <c r="Z411" i="105"/>
  <c r="T7" i="105"/>
  <c r="H5" i="104"/>
  <c r="T182" i="105"/>
  <c r="T57" i="105"/>
  <c r="Z57" i="105"/>
  <c r="T93" i="105"/>
  <c r="AB93" i="105" s="1"/>
  <c r="T109" i="105"/>
  <c r="Z109" i="105"/>
  <c r="T141" i="105"/>
  <c r="R55" i="104" s="1"/>
  <c r="H55" i="104"/>
  <c r="Z141" i="105"/>
  <c r="I54" i="106"/>
  <c r="T92" i="105"/>
  <c r="R45" i="104" s="1"/>
  <c r="H45" i="104"/>
  <c r="Z92" i="105"/>
  <c r="T302" i="105"/>
  <c r="T252" i="105"/>
  <c r="Z252" i="105"/>
  <c r="T123" i="105"/>
  <c r="Z123" i="105"/>
  <c r="T332" i="105"/>
  <c r="Z332" i="105"/>
  <c r="T202" i="105"/>
  <c r="R78" i="104" s="1"/>
  <c r="H78" i="104"/>
  <c r="T138" i="105"/>
  <c r="Z138" i="105"/>
  <c r="T68" i="105"/>
  <c r="R31" i="104" s="1"/>
  <c r="H31" i="104"/>
  <c r="Z68" i="105"/>
  <c r="T115" i="105"/>
  <c r="Z115" i="105"/>
  <c r="I102" i="107"/>
  <c r="K102" i="107" s="1"/>
  <c r="I50" i="106"/>
  <c r="I23" i="106" s="1"/>
  <c r="O23" i="106" s="1"/>
  <c r="T280" i="105"/>
  <c r="H125" i="104"/>
  <c r="Z384" i="105"/>
  <c r="AB60" i="105"/>
  <c r="Z280" i="105"/>
  <c r="S433" i="105"/>
  <c r="AB399" i="105"/>
  <c r="T391" i="105"/>
  <c r="T278" i="105"/>
  <c r="T279" i="105"/>
  <c r="Z279" i="105"/>
  <c r="T291" i="105"/>
  <c r="H132" i="104"/>
  <c r="Z291" i="105"/>
  <c r="T322" i="105"/>
  <c r="Z322" i="105"/>
  <c r="T206" i="105"/>
  <c r="H80" i="104"/>
  <c r="Z206" i="105"/>
  <c r="T108" i="105"/>
  <c r="T207" i="105"/>
  <c r="R81" i="104" s="1"/>
  <c r="H81" i="104"/>
  <c r="T15" i="105"/>
  <c r="Z15" i="105"/>
  <c r="T99" i="105"/>
  <c r="Z99" i="105"/>
  <c r="Q120" i="104"/>
  <c r="Q47" i="104"/>
  <c r="P11" i="103" s="1"/>
  <c r="Q111" i="104"/>
  <c r="Q181" i="104"/>
  <c r="T80" i="105"/>
  <c r="H39" i="104"/>
  <c r="I423" i="105"/>
  <c r="I96" i="107" s="1"/>
  <c r="T2" i="105"/>
  <c r="I422" i="105"/>
  <c r="H2" i="104"/>
  <c r="I426" i="105"/>
  <c r="T406" i="105"/>
  <c r="Q30" i="104"/>
  <c r="AB164" i="105"/>
  <c r="AB358" i="105"/>
  <c r="O15" i="103"/>
  <c r="AB364" i="105"/>
  <c r="Z295" i="105"/>
  <c r="E27" i="103"/>
  <c r="E29" i="103" s="1"/>
  <c r="Q126" i="104"/>
  <c r="T249" i="105"/>
  <c r="Z249" i="105"/>
  <c r="T327" i="105"/>
  <c r="Z327" i="105"/>
  <c r="T48" i="105"/>
  <c r="H22" i="104"/>
  <c r="Z48" i="105"/>
  <c r="T339" i="105"/>
  <c r="Z339" i="105"/>
  <c r="T370" i="105"/>
  <c r="Z370" i="105"/>
  <c r="T126" i="105"/>
  <c r="Z126" i="105"/>
  <c r="T167" i="105"/>
  <c r="H61" i="104"/>
  <c r="G9" i="107"/>
  <c r="G11" i="107"/>
  <c r="G13" i="107"/>
  <c r="G15" i="107"/>
  <c r="G17" i="107"/>
  <c r="G122" i="107"/>
  <c r="G123" i="107" s="1"/>
  <c r="G8" i="107"/>
  <c r="G12" i="107"/>
  <c r="G10" i="107"/>
  <c r="G14" i="107"/>
  <c r="G16" i="107"/>
  <c r="Q78" i="104"/>
  <c r="Q20" i="104"/>
  <c r="Q109" i="104"/>
  <c r="Q37" i="104"/>
  <c r="P5" i="103" s="1"/>
  <c r="E144" i="109"/>
  <c r="O21" i="103"/>
  <c r="Q87" i="104"/>
  <c r="T323" i="105"/>
  <c r="R149" i="104" s="1"/>
  <c r="H149" i="104"/>
  <c r="Z323" i="105"/>
  <c r="F16" i="103"/>
  <c r="Q96" i="104"/>
  <c r="S432" i="105"/>
  <c r="Q81" i="104"/>
  <c r="Q36" i="104"/>
  <c r="Q89" i="104"/>
  <c r="I56" i="106"/>
  <c r="O56" i="106" s="1"/>
  <c r="T262" i="105"/>
  <c r="R119" i="104" s="1"/>
  <c r="H119" i="104"/>
  <c r="T197" i="105"/>
  <c r="Z197" i="105"/>
  <c r="T408" i="105"/>
  <c r="H174" i="104"/>
  <c r="Z408" i="105"/>
  <c r="T150" i="105"/>
  <c r="Z150" i="105"/>
  <c r="T8" i="105"/>
  <c r="T21" i="105"/>
  <c r="H12" i="104"/>
  <c r="T192" i="105"/>
  <c r="R72" i="104" s="1"/>
  <c r="H72" i="104"/>
  <c r="H157" i="104"/>
  <c r="T336" i="105"/>
  <c r="R157" i="104" s="1"/>
  <c r="Z336" i="105"/>
  <c r="T367" i="105"/>
  <c r="Z367" i="105"/>
  <c r="T238" i="105"/>
  <c r="T401" i="105"/>
  <c r="T337" i="105"/>
  <c r="H158" i="104"/>
  <c r="T272" i="105"/>
  <c r="H124" i="104"/>
  <c r="T73" i="105"/>
  <c r="H34" i="104"/>
  <c r="Z73" i="105"/>
  <c r="T414" i="105"/>
  <c r="H178" i="104"/>
  <c r="T220" i="105"/>
  <c r="H87" i="104"/>
  <c r="I52" i="106"/>
  <c r="O52" i="106" s="1"/>
  <c r="T88" i="105"/>
  <c r="R43" i="104" s="1"/>
  <c r="H43" i="104"/>
  <c r="T301" i="105"/>
  <c r="Z301" i="105"/>
  <c r="T236" i="105"/>
  <c r="H101" i="104"/>
  <c r="Z236" i="105"/>
  <c r="T171" i="105"/>
  <c r="AB171" i="105" s="1"/>
  <c r="H63" i="104"/>
  <c r="T105" i="105"/>
  <c r="T32" i="105"/>
  <c r="H17" i="104"/>
  <c r="Z32" i="105"/>
  <c r="T380" i="105"/>
  <c r="H166" i="104"/>
  <c r="T316" i="105"/>
  <c r="H145" i="104"/>
  <c r="T251" i="105"/>
  <c r="H113" i="104"/>
  <c r="T186" i="105"/>
  <c r="Z186" i="105"/>
  <c r="T122" i="105"/>
  <c r="AB122" i="105" s="1"/>
  <c r="Z122" i="105"/>
  <c r="T49" i="105"/>
  <c r="Z49" i="105"/>
  <c r="T35" i="105"/>
  <c r="H18" i="104"/>
  <c r="Q67" i="104"/>
  <c r="AB176" i="105"/>
  <c r="AB214" i="105"/>
  <c r="Z278" i="105"/>
  <c r="Z120" i="105"/>
  <c r="Q168" i="104"/>
  <c r="AB384" i="105"/>
  <c r="Q147" i="104"/>
  <c r="AB180" i="105"/>
  <c r="E44" i="108"/>
  <c r="Z380" i="105"/>
  <c r="AB153" i="105"/>
  <c r="AB349" i="105"/>
  <c r="T200" i="105"/>
  <c r="H76" i="104"/>
  <c r="T299" i="105"/>
  <c r="Z299" i="105"/>
  <c r="T314" i="105"/>
  <c r="H143" i="104"/>
  <c r="I57" i="106"/>
  <c r="O57" i="106" s="1"/>
  <c r="T263" i="105"/>
  <c r="H120" i="104"/>
  <c r="Z263" i="105"/>
  <c r="T134" i="105"/>
  <c r="H54" i="104"/>
  <c r="T403" i="105"/>
  <c r="Z403" i="105"/>
  <c r="T145" i="105"/>
  <c r="H57" i="104"/>
  <c r="Z145" i="105"/>
  <c r="T176" i="105"/>
  <c r="R67" i="104" s="1"/>
  <c r="H67" i="104"/>
  <c r="T38" i="105"/>
  <c r="Z38" i="105"/>
  <c r="T320" i="105"/>
  <c r="Z320" i="105"/>
  <c r="T190" i="105"/>
  <c r="Z190" i="105"/>
  <c r="T54" i="105"/>
  <c r="H24" i="104"/>
  <c r="Z54" i="105"/>
  <c r="T351" i="105"/>
  <c r="T393" i="105"/>
  <c r="Z393" i="105"/>
  <c r="T329" i="105"/>
  <c r="H152" i="104"/>
  <c r="Z329" i="105"/>
  <c r="T264" i="105"/>
  <c r="H121" i="104"/>
  <c r="T199" i="105"/>
  <c r="R75" i="104" s="1"/>
  <c r="H75" i="104"/>
  <c r="T64" i="105"/>
  <c r="H29" i="104"/>
  <c r="H84" i="104"/>
  <c r="T212" i="105"/>
  <c r="T148" i="105"/>
  <c r="T79" i="105"/>
  <c r="R38" i="104" s="1"/>
  <c r="Q10" i="103" s="1"/>
  <c r="H38" i="104"/>
  <c r="T6" i="105"/>
  <c r="Z6" i="105"/>
  <c r="T357" i="105"/>
  <c r="Z357" i="105"/>
  <c r="T293" i="105"/>
  <c r="H133" i="104"/>
  <c r="Z293" i="105"/>
  <c r="T227" i="105"/>
  <c r="R93" i="104" s="1"/>
  <c r="H93" i="104"/>
  <c r="Z227" i="105"/>
  <c r="T163" i="105"/>
  <c r="Z163" i="105"/>
  <c r="T96" i="105"/>
  <c r="Z96" i="105"/>
  <c r="T23" i="105"/>
  <c r="Z23" i="105"/>
  <c r="T308" i="105"/>
  <c r="H140" i="104"/>
  <c r="Z308" i="105"/>
  <c r="T243" i="105"/>
  <c r="H107" i="104"/>
  <c r="Z243" i="105"/>
  <c r="T178" i="105"/>
  <c r="H68" i="104"/>
  <c r="Z178" i="105"/>
  <c r="T40" i="105"/>
  <c r="I53" i="106"/>
  <c r="T91" i="105"/>
  <c r="AB91" i="105" s="1"/>
  <c r="T27" i="105"/>
  <c r="Z27" i="105"/>
  <c r="AB382" i="105"/>
  <c r="H10" i="106"/>
  <c r="H66" i="109"/>
  <c r="O9" i="103"/>
  <c r="Z146" i="105"/>
  <c r="E37" i="109"/>
  <c r="E27" i="109"/>
  <c r="Z136" i="105"/>
  <c r="AB146" i="105"/>
  <c r="Q49" i="104"/>
  <c r="AB159" i="105"/>
  <c r="P23" i="103"/>
  <c r="E45" i="108"/>
  <c r="AB274" i="105"/>
  <c r="Z106" i="105"/>
  <c r="Q93" i="104"/>
  <c r="AB227" i="105"/>
  <c r="Q171" i="104"/>
  <c r="Q41" i="104"/>
  <c r="Z59" i="105"/>
  <c r="Z359" i="105"/>
  <c r="N27" i="103"/>
  <c r="N29" i="103" s="1"/>
  <c r="AB58" i="105"/>
  <c r="Z169" i="105"/>
  <c r="Z156" i="105"/>
  <c r="Z135" i="105"/>
  <c r="F129" i="109"/>
  <c r="F152" i="109" s="1"/>
  <c r="F17" i="108"/>
  <c r="F48" i="108" s="1"/>
  <c r="F10" i="108"/>
  <c r="F122" i="109"/>
  <c r="F145" i="109" s="1"/>
  <c r="E41" i="108"/>
  <c r="Z312" i="105"/>
  <c r="O20" i="103"/>
  <c r="AB170" i="105"/>
  <c r="Q106" i="104"/>
  <c r="Q152" i="104"/>
  <c r="AB327" i="105"/>
  <c r="E148" i="109"/>
  <c r="AB213" i="105"/>
  <c r="E38" i="109"/>
  <c r="Z209" i="105"/>
  <c r="F15" i="103"/>
  <c r="Q155" i="104"/>
  <c r="Q55" i="104"/>
  <c r="AB141" i="105"/>
  <c r="Z306" i="105"/>
  <c r="Z337" i="105"/>
  <c r="AB206" i="105"/>
  <c r="Z42" i="105"/>
  <c r="Z161" i="105"/>
  <c r="T283" i="105"/>
  <c r="H127" i="104"/>
  <c r="Z283" i="105"/>
  <c r="H7" i="104"/>
  <c r="T12" i="105"/>
  <c r="R7" i="104" s="1"/>
  <c r="T84" i="105"/>
  <c r="Z84" i="105"/>
  <c r="T216" i="105"/>
  <c r="H85" i="104"/>
  <c r="T379" i="105"/>
  <c r="T29" i="105"/>
  <c r="H16" i="104"/>
  <c r="Z29" i="105"/>
  <c r="T103" i="105"/>
  <c r="H49" i="104"/>
  <c r="Z103" i="105"/>
  <c r="T185" i="105"/>
  <c r="T247" i="105"/>
  <c r="H111" i="104"/>
  <c r="T118" i="105"/>
  <c r="Z118" i="105"/>
  <c r="T258" i="105"/>
  <c r="I429" i="105"/>
  <c r="H118" i="104"/>
  <c r="Z258" i="105"/>
  <c r="T418" i="105"/>
  <c r="H182" i="104"/>
  <c r="Z418" i="105"/>
  <c r="T290" i="105"/>
  <c r="H131" i="104"/>
  <c r="Z290" i="105"/>
  <c r="T20" i="105"/>
  <c r="Z20" i="105"/>
  <c r="T304" i="105"/>
  <c r="H138" i="104"/>
  <c r="Z304" i="105"/>
  <c r="T174" i="105"/>
  <c r="Z174" i="105"/>
  <c r="T335" i="105"/>
  <c r="H156" i="104"/>
  <c r="T385" i="105"/>
  <c r="T321" i="105"/>
  <c r="H148" i="104"/>
  <c r="Z321" i="105"/>
  <c r="T256" i="105"/>
  <c r="H116" i="104"/>
  <c r="T127" i="105"/>
  <c r="Z127" i="105"/>
  <c r="T55" i="105"/>
  <c r="H25" i="104"/>
  <c r="T334" i="105"/>
  <c r="H155" i="104"/>
  <c r="Z334" i="105"/>
  <c r="T269" i="105"/>
  <c r="Z269" i="105"/>
  <c r="T204" i="105"/>
  <c r="H79" i="104"/>
  <c r="Z204" i="105"/>
  <c r="T140" i="105"/>
  <c r="Z140" i="105"/>
  <c r="T413" i="105"/>
  <c r="Z413" i="105"/>
  <c r="T349" i="105"/>
  <c r="T285" i="105"/>
  <c r="R128" i="104" s="1"/>
  <c r="H128" i="104"/>
  <c r="Z285" i="105"/>
  <c r="T219" i="105"/>
  <c r="H86" i="104"/>
  <c r="T155" i="105"/>
  <c r="Z155" i="105"/>
  <c r="T14" i="105"/>
  <c r="H9" i="104"/>
  <c r="Z14" i="105"/>
  <c r="T300" i="105"/>
  <c r="T235" i="105"/>
  <c r="R100" i="104" s="1"/>
  <c r="H100" i="104"/>
  <c r="Z235" i="105"/>
  <c r="T104" i="105"/>
  <c r="Z104" i="105"/>
  <c r="T31" i="105"/>
  <c r="Z31" i="105"/>
  <c r="T19" i="105"/>
  <c r="E39" i="108"/>
  <c r="E18" i="108"/>
  <c r="Z192" i="105"/>
  <c r="Z33" i="105"/>
  <c r="Z36" i="105"/>
  <c r="Q28" i="104"/>
  <c r="E84" i="109"/>
  <c r="H104" i="107"/>
  <c r="H111" i="107"/>
  <c r="Z21" i="105"/>
  <c r="Z79" i="105"/>
  <c r="AB215" i="105"/>
  <c r="AB368" i="105"/>
  <c r="Q175" i="104"/>
  <c r="AB409" i="105"/>
  <c r="O16" i="103"/>
  <c r="G10" i="106"/>
  <c r="G66" i="109"/>
  <c r="G27" i="106"/>
  <c r="AB294" i="105"/>
  <c r="E42" i="108"/>
  <c r="AB209" i="105"/>
  <c r="Z325" i="105"/>
  <c r="AB262" i="105"/>
  <c r="Z223" i="105"/>
  <c r="Q32" i="104"/>
  <c r="Z71" i="105"/>
  <c r="AB44" i="105"/>
  <c r="AB412" i="105"/>
  <c r="E149" i="109"/>
  <c r="T66" i="105"/>
  <c r="Z66" i="105"/>
  <c r="T407" i="105"/>
  <c r="H173" i="104"/>
  <c r="Z407" i="105"/>
  <c r="H151" i="104"/>
  <c r="T328" i="105"/>
  <c r="Z328" i="105"/>
  <c r="T255" i="105"/>
  <c r="H115" i="104"/>
  <c r="Z255" i="105"/>
  <c r="T232" i="105"/>
  <c r="R97" i="104" s="1"/>
  <c r="H97" i="104"/>
  <c r="T101" i="105"/>
  <c r="H48" i="104"/>
  <c r="Z101" i="105"/>
  <c r="T245" i="105"/>
  <c r="H109" i="104"/>
  <c r="Z245" i="105"/>
  <c r="T116" i="105"/>
  <c r="Z116" i="105"/>
  <c r="T195" i="105"/>
  <c r="Z195" i="105"/>
  <c r="T77" i="105"/>
  <c r="Z77" i="105"/>
  <c r="AB238" i="105"/>
  <c r="Q76" i="104"/>
  <c r="AB383" i="105"/>
  <c r="O2" i="103"/>
  <c r="O53" i="106"/>
  <c r="Q97" i="104"/>
  <c r="Q136" i="104"/>
  <c r="F17" i="103"/>
  <c r="T165" i="105"/>
  <c r="H60" i="104"/>
  <c r="Z165" i="105"/>
  <c r="T295" i="105"/>
  <c r="H135" i="104"/>
  <c r="T282" i="105"/>
  <c r="H126" i="104"/>
  <c r="T98" i="105"/>
  <c r="R47" i="104" s="1"/>
  <c r="Q11" i="103" s="1"/>
  <c r="H47" i="104"/>
  <c r="G11" i="103" s="1"/>
  <c r="T45" i="105"/>
  <c r="R21" i="104" s="1"/>
  <c r="H21" i="104"/>
  <c r="T193" i="105"/>
  <c r="H73" i="104"/>
  <c r="T354" i="105"/>
  <c r="H163" i="104"/>
  <c r="Z354" i="105"/>
  <c r="T224" i="105"/>
  <c r="H90" i="104"/>
  <c r="Z224" i="105"/>
  <c r="T239" i="105"/>
  <c r="H103" i="104"/>
  <c r="Z239" i="105"/>
  <c r="T270" i="105"/>
  <c r="AB270" i="105" s="1"/>
  <c r="H123" i="104"/>
  <c r="T417" i="105"/>
  <c r="H181" i="104"/>
  <c r="T353" i="105"/>
  <c r="Z353" i="105"/>
  <c r="T289" i="105"/>
  <c r="R130" i="104" s="1"/>
  <c r="H130" i="104"/>
  <c r="T18" i="105"/>
  <c r="H11" i="104"/>
  <c r="Z18" i="105"/>
  <c r="T366" i="105"/>
  <c r="T237" i="105"/>
  <c r="R102" i="104" s="1"/>
  <c r="H102" i="104"/>
  <c r="T172" i="105"/>
  <c r="H64" i="104"/>
  <c r="T381" i="105"/>
  <c r="Z381" i="105"/>
  <c r="T317" i="105"/>
  <c r="H146" i="104"/>
  <c r="T187" i="105"/>
  <c r="T396" i="105"/>
  <c r="Z396" i="105"/>
  <c r="T267" i="105"/>
  <c r="H122" i="104"/>
  <c r="Z267" i="105"/>
  <c r="T51" i="105"/>
  <c r="H23" i="104"/>
  <c r="P19" i="103"/>
  <c r="Z417" i="105"/>
  <c r="Q144" i="104"/>
  <c r="AB64" i="105"/>
  <c r="Q50" i="104"/>
  <c r="AB114" i="105"/>
  <c r="T375" i="105"/>
  <c r="Z375" i="105"/>
  <c r="Z180" i="105"/>
  <c r="E72" i="109"/>
  <c r="Q53" i="104"/>
  <c r="AB128" i="105"/>
  <c r="F18" i="103"/>
  <c r="Z366" i="105"/>
  <c r="E43" i="108"/>
  <c r="M29" i="103"/>
  <c r="F70" i="109"/>
  <c r="F72" i="109" s="1"/>
  <c r="AB16" i="105"/>
  <c r="Z88" i="105"/>
  <c r="Q43" i="104"/>
  <c r="AB34" i="105"/>
  <c r="H25" i="106"/>
  <c r="H27" i="106" s="1"/>
  <c r="H29" i="106" s="1"/>
  <c r="F20" i="103"/>
  <c r="Q54" i="104"/>
  <c r="AB134" i="105"/>
  <c r="F12" i="108"/>
  <c r="F43" i="108" s="1"/>
  <c r="F124" i="109"/>
  <c r="F147" i="109" s="1"/>
  <c r="AB3" i="105"/>
  <c r="Q169" i="104"/>
  <c r="Q21" i="104"/>
  <c r="AB29" i="105"/>
  <c r="AB79" i="105"/>
  <c r="AB387" i="105"/>
  <c r="Q68" i="104"/>
  <c r="Z171" i="105"/>
  <c r="F3" i="103"/>
  <c r="O3" i="103"/>
  <c r="E152" i="109"/>
  <c r="T65" i="105"/>
  <c r="H30" i="104"/>
  <c r="T233" i="105"/>
  <c r="H98" i="104"/>
  <c r="Z233" i="105"/>
  <c r="T89" i="105"/>
  <c r="H44" i="104"/>
  <c r="E25" i="107"/>
  <c r="AB121" i="105"/>
  <c r="Q4" i="104"/>
  <c r="AB5" i="105"/>
  <c r="Q101" i="104"/>
  <c r="AB236" i="105"/>
  <c r="AB31" i="105"/>
  <c r="Z365" i="105"/>
  <c r="AB70" i="105"/>
  <c r="AB112" i="105"/>
  <c r="F127" i="109"/>
  <c r="F150" i="109" s="1"/>
  <c r="F15" i="108"/>
  <c r="F46" i="108" s="1"/>
  <c r="F8" i="108"/>
  <c r="F18" i="107"/>
  <c r="F25" i="107" s="1"/>
  <c r="F120" i="109"/>
  <c r="E145" i="109"/>
  <c r="AB305" i="105"/>
  <c r="AB130" i="105"/>
  <c r="Z270" i="105"/>
  <c r="AB359" i="105"/>
  <c r="E47" i="108"/>
  <c r="Q17" i="104"/>
  <c r="Z199" i="105"/>
  <c r="Z237" i="105"/>
  <c r="AB202" i="105"/>
  <c r="O11" i="103"/>
  <c r="Z260" i="105"/>
  <c r="Q11" i="104"/>
  <c r="AB25" i="105"/>
  <c r="O5" i="103"/>
  <c r="O10" i="103"/>
  <c r="Q143" i="104"/>
  <c r="P15" i="103" s="1"/>
  <c r="AB201" i="105"/>
  <c r="Z40" i="105"/>
  <c r="Q57" i="104"/>
  <c r="AB145" i="105"/>
  <c r="Z401" i="105"/>
  <c r="Z157" i="105"/>
  <c r="O51" i="106"/>
  <c r="O17" i="103"/>
  <c r="AB310" i="105"/>
  <c r="AB241" i="105"/>
  <c r="T153" i="105"/>
  <c r="Z153" i="105"/>
  <c r="T347" i="105"/>
  <c r="Z347" i="105"/>
  <c r="T394" i="105"/>
  <c r="AB394" i="105" s="1"/>
  <c r="T133" i="105"/>
  <c r="Z133" i="105"/>
  <c r="T343" i="105"/>
  <c r="H161" i="104"/>
  <c r="Z343" i="105"/>
  <c r="T410" i="105"/>
  <c r="T62" i="105"/>
  <c r="H28" i="104"/>
  <c r="T149" i="105"/>
  <c r="Z149" i="105"/>
  <c r="T229" i="105"/>
  <c r="H94" i="104"/>
  <c r="Z229" i="105"/>
  <c r="T230" i="105"/>
  <c r="H95" i="104"/>
  <c r="Z230" i="105"/>
  <c r="T371" i="105"/>
  <c r="H106" i="104"/>
  <c r="T242" i="105"/>
  <c r="Z242" i="105"/>
  <c r="T402" i="105"/>
  <c r="T273" i="105"/>
  <c r="Z273" i="105"/>
  <c r="T144" i="105"/>
  <c r="Z144" i="105"/>
  <c r="T416" i="105"/>
  <c r="H180" i="104"/>
  <c r="Z416" i="105"/>
  <c r="T158" i="105"/>
  <c r="Z158" i="105"/>
  <c r="T17" i="105"/>
  <c r="R10" i="104" s="1"/>
  <c r="H10" i="104"/>
  <c r="T319" i="105"/>
  <c r="AB319" i="105" s="1"/>
  <c r="H147" i="104"/>
  <c r="Z319" i="105"/>
  <c r="T53" i="105"/>
  <c r="T377" i="105"/>
  <c r="R164" i="104" s="1"/>
  <c r="H164" i="104"/>
  <c r="T313" i="105"/>
  <c r="T248" i="105"/>
  <c r="R112" i="104" s="1"/>
  <c r="H112" i="104"/>
  <c r="Z248" i="105"/>
  <c r="T183" i="105"/>
  <c r="Z183" i="105"/>
  <c r="T119" i="105"/>
  <c r="H51" i="104"/>
  <c r="T390" i="105"/>
  <c r="Z390" i="105"/>
  <c r="T326" i="105"/>
  <c r="H150" i="104"/>
  <c r="Z326" i="105"/>
  <c r="T261" i="105"/>
  <c r="Z261" i="105"/>
  <c r="T196" i="105"/>
  <c r="Z196" i="105"/>
  <c r="T132" i="105"/>
  <c r="T405" i="105"/>
  <c r="T341" i="105"/>
  <c r="H160" i="104"/>
  <c r="Z341" i="105"/>
  <c r="T276" i="105"/>
  <c r="T211" i="105"/>
  <c r="H83" i="104"/>
  <c r="Z211" i="105"/>
  <c r="T147" i="105"/>
  <c r="H58" i="104"/>
  <c r="T78" i="105"/>
  <c r="H37" i="104"/>
  <c r="G5" i="103" s="1"/>
  <c r="T5" i="105"/>
  <c r="R4" i="104" s="1"/>
  <c r="H4" i="104"/>
  <c r="G18" i="103" s="1"/>
  <c r="Z5" i="105"/>
  <c r="T292" i="105"/>
  <c r="Z292" i="105"/>
  <c r="T226" i="105"/>
  <c r="H92" i="104"/>
  <c r="Z226" i="105"/>
  <c r="I55" i="106"/>
  <c r="O55" i="106" s="1"/>
  <c r="T95" i="105"/>
  <c r="T22" i="105"/>
  <c r="Z22" i="105"/>
  <c r="T75" i="105"/>
  <c r="H36" i="104"/>
  <c r="T11" i="105"/>
  <c r="AB11" i="105" s="1"/>
  <c r="H6" i="104"/>
  <c r="Z11" i="105"/>
  <c r="Z132" i="105"/>
  <c r="E143" i="109"/>
  <c r="E130" i="109"/>
  <c r="AB194" i="105"/>
  <c r="Z213" i="105"/>
  <c r="Z65" i="105"/>
  <c r="Z202" i="105"/>
  <c r="Z228" i="105"/>
  <c r="Z51" i="105"/>
  <c r="Z189" i="105"/>
  <c r="Z105" i="105"/>
  <c r="AB59" i="105"/>
  <c r="AB343" i="105"/>
  <c r="Z302" i="105"/>
  <c r="AB192" i="105"/>
  <c r="F13" i="106"/>
  <c r="Q64" i="104"/>
  <c r="AB71" i="105"/>
  <c r="Z182" i="105"/>
  <c r="Q138" i="104"/>
  <c r="Z217" i="105"/>
  <c r="Z35" i="105"/>
  <c r="E46" i="108"/>
  <c r="AB119" i="105"/>
  <c r="Z2" i="105"/>
  <c r="Z296" i="105"/>
  <c r="Z315" i="105"/>
  <c r="T241" i="105"/>
  <c r="H105" i="104"/>
  <c r="T415" i="105"/>
  <c r="H179" i="104"/>
  <c r="Z415" i="105"/>
  <c r="T361" i="105"/>
  <c r="Z361" i="105"/>
  <c r="T28" i="105"/>
  <c r="H15" i="104"/>
  <c r="Z28" i="105"/>
  <c r="T389" i="105"/>
  <c r="H170" i="104"/>
  <c r="Z389" i="105"/>
  <c r="T131" i="105"/>
  <c r="AB131" i="105" s="1"/>
  <c r="T404" i="105"/>
  <c r="Z404" i="105"/>
  <c r="T275" i="105"/>
  <c r="T210" i="105"/>
  <c r="Z210" i="105"/>
  <c r="T4" i="105"/>
  <c r="I427" i="105"/>
  <c r="Z4" i="105"/>
  <c r="T231" i="105"/>
  <c r="I432" i="105"/>
  <c r="H96" i="104"/>
  <c r="AB286" i="105"/>
  <c r="AB189" i="105"/>
  <c r="O23" i="103"/>
  <c r="E150" i="109"/>
  <c r="Q91" i="104"/>
  <c r="AB46" i="105"/>
  <c r="F7" i="103"/>
  <c r="F189" i="104"/>
  <c r="AB352" i="105"/>
  <c r="Z167" i="105"/>
  <c r="F14" i="108"/>
  <c r="F45" i="108" s="1"/>
  <c r="F126" i="109"/>
  <c r="F149" i="109" s="1"/>
  <c r="Z317" i="105"/>
  <c r="Q112" i="104"/>
  <c r="AB191" i="105"/>
  <c r="E48" i="108"/>
  <c r="T120" i="105"/>
  <c r="H52" i="104"/>
  <c r="Z121" i="105"/>
  <c r="Q145" i="104"/>
  <c r="AB316" i="105"/>
  <c r="Z111" i="105"/>
  <c r="Q179" i="104"/>
  <c r="AB415" i="105"/>
  <c r="H62" i="104"/>
  <c r="T169" i="105"/>
  <c r="R62" i="104" s="1"/>
  <c r="T392" i="105"/>
  <c r="Z392" i="105"/>
  <c r="T221" i="105"/>
  <c r="R88" i="104" s="1"/>
  <c r="H88" i="104"/>
  <c r="Z221" i="105"/>
  <c r="AB263" i="105"/>
  <c r="O50" i="106"/>
  <c r="E147" i="109"/>
  <c r="Q164" i="104"/>
  <c r="AB162" i="105"/>
  <c r="Q66" i="104"/>
  <c r="AB106" i="105"/>
  <c r="Q149" i="104"/>
  <c r="AB323" i="105"/>
  <c r="Z287" i="105"/>
  <c r="Z378" i="105"/>
  <c r="AB135" i="105"/>
  <c r="F11" i="108"/>
  <c r="F42" i="108" s="1"/>
  <c r="F123" i="109"/>
  <c r="F146" i="109" s="1"/>
  <c r="Z45" i="105"/>
  <c r="Q52" i="104"/>
  <c r="O8" i="103"/>
  <c r="Z91" i="105"/>
  <c r="E151" i="109"/>
  <c r="AB207" i="105"/>
  <c r="Q100" i="104"/>
  <c r="AB235" i="105"/>
  <c r="Q150" i="104"/>
  <c r="Q154" i="104"/>
  <c r="Q60" i="104"/>
  <c r="AB165" i="105"/>
  <c r="O19" i="103"/>
  <c r="Z297" i="105"/>
  <c r="AB408" i="105"/>
  <c r="Z220" i="105"/>
  <c r="AB272" i="105"/>
  <c r="Q116" i="104"/>
  <c r="Q115" i="104"/>
  <c r="AB157" i="105"/>
  <c r="Z8" i="105"/>
  <c r="F8" i="103"/>
  <c r="AB161" i="105"/>
  <c r="T117" i="105"/>
  <c r="T181" i="105"/>
  <c r="H70" i="104"/>
  <c r="Z181" i="105"/>
  <c r="T311" i="105"/>
  <c r="H142" i="104"/>
  <c r="T30" i="105"/>
  <c r="Z30" i="105"/>
  <c r="T298" i="105"/>
  <c r="H137" i="104"/>
  <c r="T363" i="105"/>
  <c r="T102" i="105"/>
  <c r="Z102" i="105"/>
  <c r="T184" i="105"/>
  <c r="H71" i="104"/>
  <c r="T344" i="105"/>
  <c r="Z344" i="105"/>
  <c r="T81" i="105"/>
  <c r="H40" i="104"/>
  <c r="Z81" i="105"/>
  <c r="T355" i="105"/>
  <c r="T225" i="105"/>
  <c r="H91" i="104"/>
  <c r="T94" i="105"/>
  <c r="H46" i="104"/>
  <c r="Z94" i="105"/>
  <c r="T386" i="105"/>
  <c r="H169" i="104"/>
  <c r="T257" i="105"/>
  <c r="H117" i="104"/>
  <c r="Z257" i="105"/>
  <c r="T128" i="105"/>
  <c r="H53" i="104"/>
  <c r="Z128" i="105"/>
  <c r="T400" i="105"/>
  <c r="H172" i="104"/>
  <c r="T271" i="105"/>
  <c r="T142" i="105"/>
  <c r="H56" i="104"/>
  <c r="J280" i="105"/>
  <c r="J91" i="105"/>
  <c r="J263" i="105"/>
  <c r="J92" i="105"/>
  <c r="J231" i="105"/>
  <c r="J262" i="105"/>
  <c r="J11" i="102"/>
  <c r="J86" i="105"/>
  <c r="J88" i="105"/>
  <c r="J95" i="105"/>
  <c r="J3" i="105"/>
  <c r="J18" i="105"/>
  <c r="J33" i="105"/>
  <c r="U33" i="105" s="1"/>
  <c r="J45" i="105"/>
  <c r="J68" i="105"/>
  <c r="J74" i="105"/>
  <c r="J145" i="105"/>
  <c r="J173" i="105"/>
  <c r="J193" i="105"/>
  <c r="J207" i="105"/>
  <c r="J222" i="105"/>
  <c r="J235" i="105"/>
  <c r="J244" i="105"/>
  <c r="J256" i="105"/>
  <c r="J267" i="105"/>
  <c r="J290" i="105"/>
  <c r="J307" i="105"/>
  <c r="J310" i="105"/>
  <c r="U310" i="105" s="1"/>
  <c r="J314" i="105"/>
  <c r="J336" i="105"/>
  <c r="J382" i="105"/>
  <c r="J399" i="105"/>
  <c r="J417" i="105"/>
  <c r="J9" i="105"/>
  <c r="J25" i="105"/>
  <c r="U25" i="105" s="1"/>
  <c r="J47" i="105"/>
  <c r="J76" i="105"/>
  <c r="U76" i="105" s="1"/>
  <c r="J114" i="105"/>
  <c r="J11" i="105"/>
  <c r="J22" i="105"/>
  <c r="U22" i="105" s="1"/>
  <c r="J26" i="105"/>
  <c r="J30" i="105"/>
  <c r="J41" i="105"/>
  <c r="J50" i="105"/>
  <c r="U50" i="105" s="1"/>
  <c r="J54" i="105"/>
  <c r="J62" i="105"/>
  <c r="J65" i="105"/>
  <c r="J79" i="105"/>
  <c r="J101" i="105"/>
  <c r="J165" i="105"/>
  <c r="J178" i="105"/>
  <c r="J200" i="105"/>
  <c r="J212" i="105"/>
  <c r="J226" i="105"/>
  <c r="J239" i="105"/>
  <c r="J247" i="105"/>
  <c r="J294" i="105"/>
  <c r="J297" i="105"/>
  <c r="J304" i="105"/>
  <c r="J317" i="105"/>
  <c r="J321" i="105"/>
  <c r="J326" i="105"/>
  <c r="J329" i="105"/>
  <c r="J341" i="105"/>
  <c r="J389" i="105"/>
  <c r="J408" i="105"/>
  <c r="J99" i="105"/>
  <c r="J105" i="105"/>
  <c r="U105" i="105" s="1"/>
  <c r="J109" i="105"/>
  <c r="J113" i="105"/>
  <c r="U113" i="105" s="1"/>
  <c r="J118" i="105"/>
  <c r="J124" i="105"/>
  <c r="U124" i="105" s="1"/>
  <c r="J129" i="105"/>
  <c r="J133" i="105"/>
  <c r="U133" i="105" s="1"/>
  <c r="J138" i="105"/>
  <c r="U138" i="105" s="1"/>
  <c r="J144" i="105"/>
  <c r="U144" i="105" s="1"/>
  <c r="J150" i="105"/>
  <c r="U150" i="105" s="1"/>
  <c r="J155" i="105"/>
  <c r="U155" i="105" s="1"/>
  <c r="J159" i="105"/>
  <c r="J163" i="105"/>
  <c r="U163" i="105" s="1"/>
  <c r="J170" i="105"/>
  <c r="J182" i="105"/>
  <c r="U182" i="105" s="1"/>
  <c r="J187" i="105"/>
  <c r="U187" i="105" s="1"/>
  <c r="J191" i="105"/>
  <c r="J198" i="105"/>
  <c r="J210" i="105"/>
  <c r="U210" i="105" s="1"/>
  <c r="J217" i="105"/>
  <c r="U217" i="105" s="1"/>
  <c r="J238" i="105"/>
  <c r="J253" i="105"/>
  <c r="U253" i="105" s="1"/>
  <c r="J265" i="105"/>
  <c r="U265" i="105" s="1"/>
  <c r="J274" i="105"/>
  <c r="J278" i="105"/>
  <c r="U278" i="105" s="1"/>
  <c r="J288" i="105"/>
  <c r="J302" i="105"/>
  <c r="J324" i="105"/>
  <c r="J339" i="105"/>
  <c r="J345" i="105"/>
  <c r="J350" i="105"/>
  <c r="U350" i="105" s="1"/>
  <c r="J356" i="105"/>
  <c r="J360" i="105"/>
  <c r="J364" i="105"/>
  <c r="J368" i="105"/>
  <c r="J372" i="105"/>
  <c r="J376" i="105"/>
  <c r="J385" i="105"/>
  <c r="U385" i="105" s="1"/>
  <c r="J391" i="105"/>
  <c r="J395" i="105"/>
  <c r="U395" i="105" s="1"/>
  <c r="J403" i="105"/>
  <c r="U403" i="105" s="1"/>
  <c r="J410" i="105"/>
  <c r="U410" i="105" s="1"/>
  <c r="J128" i="105"/>
  <c r="J14" i="105"/>
  <c r="J19" i="105"/>
  <c r="U19" i="105" s="1"/>
  <c r="J34" i="105"/>
  <c r="J37" i="105"/>
  <c r="J46" i="105"/>
  <c r="J59" i="105"/>
  <c r="J72" i="105"/>
  <c r="J82" i="105"/>
  <c r="J141" i="105"/>
  <c r="J171" i="105"/>
  <c r="J184" i="105"/>
  <c r="J204" i="105"/>
  <c r="J220" i="105"/>
  <c r="J230" i="105"/>
  <c r="J233" i="105"/>
  <c r="J242" i="105"/>
  <c r="J254" i="105"/>
  <c r="J268" i="105"/>
  <c r="J272" i="105"/>
  <c r="J283" i="105"/>
  <c r="J287" i="105"/>
  <c r="J334" i="105"/>
  <c r="J354" i="105"/>
  <c r="J378" i="105"/>
  <c r="J412" i="105"/>
  <c r="J415" i="105"/>
  <c r="J4" i="105"/>
  <c r="J10" i="105"/>
  <c r="J27" i="105"/>
  <c r="U27" i="105" s="1"/>
  <c r="J53" i="105"/>
  <c r="U53" i="105" s="1"/>
  <c r="J77" i="105"/>
  <c r="U77" i="105" s="1"/>
  <c r="J93" i="105"/>
  <c r="J2" i="105"/>
  <c r="J17" i="105"/>
  <c r="J35" i="105"/>
  <c r="J43" i="105"/>
  <c r="J48" i="105"/>
  <c r="J67" i="105"/>
  <c r="U67" i="105" s="1"/>
  <c r="J70" i="105"/>
  <c r="J73" i="105"/>
  <c r="J142" i="105"/>
  <c r="J172" i="105"/>
  <c r="J192" i="105"/>
  <c r="J206" i="105"/>
  <c r="J221" i="105"/>
  <c r="J234" i="105"/>
  <c r="J243" i="105"/>
  <c r="J255" i="105"/>
  <c r="J264" i="105"/>
  <c r="J270" i="105"/>
  <c r="J289" i="105"/>
  <c r="J306" i="105"/>
  <c r="J312" i="105"/>
  <c r="J335" i="105"/>
  <c r="J380" i="105"/>
  <c r="J416" i="105"/>
  <c r="J96" i="105"/>
  <c r="U96" i="105" s="1"/>
  <c r="J102" i="105"/>
  <c r="J107" i="105"/>
  <c r="U107" i="105" s="1"/>
  <c r="J111" i="105"/>
  <c r="U111" i="105" s="1"/>
  <c r="J116" i="105"/>
  <c r="U116" i="105" s="1"/>
  <c r="J122" i="105"/>
  <c r="J126" i="105"/>
  <c r="U126" i="105" s="1"/>
  <c r="J131" i="105"/>
  <c r="U131" i="105" s="1"/>
  <c r="J136" i="105"/>
  <c r="U136" i="105" s="1"/>
  <c r="J140" i="105"/>
  <c r="U140" i="105" s="1"/>
  <c r="J148" i="105"/>
  <c r="J153" i="105"/>
  <c r="J157" i="105"/>
  <c r="U157" i="105" s="1"/>
  <c r="J161" i="105"/>
  <c r="U161" i="105" s="1"/>
  <c r="J166" i="105"/>
  <c r="J177" i="105"/>
  <c r="J185" i="105"/>
  <c r="U185" i="105" s="1"/>
  <c r="J189" i="105"/>
  <c r="U189" i="105" s="1"/>
  <c r="J196" i="105"/>
  <c r="U196" i="105" s="1"/>
  <c r="J205" i="105"/>
  <c r="J214" i="105"/>
  <c r="J223" i="105"/>
  <c r="U223" i="105" s="1"/>
  <c r="J250" i="105"/>
  <c r="J260" i="105"/>
  <c r="U260" i="105" s="1"/>
  <c r="J269" i="105"/>
  <c r="U269" i="105" s="1"/>
  <c r="J276" i="105"/>
  <c r="U276" i="105" s="1"/>
  <c r="J281" i="105"/>
  <c r="U281" i="105" s="1"/>
  <c r="J300" i="105"/>
  <c r="U300" i="105" s="1"/>
  <c r="J313" i="105"/>
  <c r="U313" i="105" s="1"/>
  <c r="J331" i="105"/>
  <c r="U331" i="105" s="1"/>
  <c r="J342" i="105"/>
  <c r="U342" i="105" s="1"/>
  <c r="J347" i="105"/>
  <c r="U347" i="105" s="1"/>
  <c r="J352" i="105"/>
  <c r="J358" i="105"/>
  <c r="U358" i="105" s="1"/>
  <c r="J362" i="105"/>
  <c r="J366" i="105"/>
  <c r="U366" i="105" s="1"/>
  <c r="J370" i="105"/>
  <c r="J374" i="105"/>
  <c r="U374" i="105" s="1"/>
  <c r="J381" i="105"/>
  <c r="U381" i="105" s="1"/>
  <c r="J388" i="105"/>
  <c r="J393" i="105"/>
  <c r="U393" i="105" s="1"/>
  <c r="J401" i="105"/>
  <c r="J405" i="105"/>
  <c r="U405" i="105" s="1"/>
  <c r="J13" i="105"/>
  <c r="J21" i="105"/>
  <c r="J29" i="105"/>
  <c r="J36" i="105"/>
  <c r="J81" i="105"/>
  <c r="J134" i="105"/>
  <c r="J181" i="105"/>
  <c r="J219" i="105"/>
  <c r="J232" i="105"/>
  <c r="J251" i="105"/>
  <c r="J271" i="105"/>
  <c r="U271" i="105" s="1"/>
  <c r="J285" i="105"/>
  <c r="J333" i="105"/>
  <c r="J377" i="105"/>
  <c r="J414" i="105"/>
  <c r="J100" i="105"/>
  <c r="J110" i="105"/>
  <c r="U110" i="105" s="1"/>
  <c r="J121" i="105"/>
  <c r="U121" i="105" s="1"/>
  <c r="J130" i="105"/>
  <c r="J139" i="105"/>
  <c r="J152" i="105"/>
  <c r="J160" i="105"/>
  <c r="J174" i="105"/>
  <c r="J188" i="105"/>
  <c r="U188" i="105" s="1"/>
  <c r="J203" i="105"/>
  <c r="U203" i="105" s="1"/>
  <c r="J218" i="105"/>
  <c r="U218" i="105" s="1"/>
  <c r="J259" i="105"/>
  <c r="J275" i="105"/>
  <c r="U275" i="105" s="1"/>
  <c r="J292" i="105"/>
  <c r="U292" i="105" s="1"/>
  <c r="J325" i="105"/>
  <c r="U325" i="105" s="1"/>
  <c r="J346" i="105"/>
  <c r="U346" i="105" s="1"/>
  <c r="J357" i="105"/>
  <c r="U357" i="105" s="1"/>
  <c r="J365" i="105"/>
  <c r="U365" i="105" s="1"/>
  <c r="J373" i="105"/>
  <c r="U373" i="105" s="1"/>
  <c r="J387" i="105"/>
  <c r="J396" i="105"/>
  <c r="U396" i="105" s="1"/>
  <c r="J5" i="105"/>
  <c r="J23" i="105"/>
  <c r="J31" i="105"/>
  <c r="J63" i="105"/>
  <c r="J69" i="105"/>
  <c r="J75" i="105"/>
  <c r="J94" i="105"/>
  <c r="J175" i="105"/>
  <c r="J208" i="105"/>
  <c r="J245" i="105"/>
  <c r="J305" i="105"/>
  <c r="U305" i="105" s="1"/>
  <c r="J311" i="105"/>
  <c r="J318" i="105"/>
  <c r="U318" i="105" s="1"/>
  <c r="J327" i="105"/>
  <c r="U327" i="105" s="1"/>
  <c r="J6" i="105"/>
  <c r="U6" i="105" s="1"/>
  <c r="J40" i="105"/>
  <c r="U40" i="105" s="1"/>
  <c r="J84" i="105"/>
  <c r="U84" i="105" s="1"/>
  <c r="J119" i="105"/>
  <c r="J38" i="105"/>
  <c r="U38" i="105" s="1"/>
  <c r="J55" i="105"/>
  <c r="J83" i="105"/>
  <c r="J167" i="105"/>
  <c r="J201" i="105"/>
  <c r="J227" i="105"/>
  <c r="J240" i="105"/>
  <c r="J295" i="105"/>
  <c r="J343" i="105"/>
  <c r="J397" i="105"/>
  <c r="J409" i="105"/>
  <c r="J8" i="105"/>
  <c r="J44" i="105"/>
  <c r="J120" i="105"/>
  <c r="J49" i="105"/>
  <c r="J58" i="105"/>
  <c r="J71" i="105"/>
  <c r="J85" i="105"/>
  <c r="J169" i="105"/>
  <c r="J202" i="105"/>
  <c r="J229" i="105"/>
  <c r="J241" i="105"/>
  <c r="J282" i="105"/>
  <c r="J296" i="105"/>
  <c r="J348" i="105"/>
  <c r="J411" i="105"/>
  <c r="J106" i="105"/>
  <c r="U106" i="105" s="1"/>
  <c r="J115" i="105"/>
  <c r="U115" i="105" s="1"/>
  <c r="J125" i="105"/>
  <c r="J135" i="105"/>
  <c r="U135" i="105" s="1"/>
  <c r="J146" i="105"/>
  <c r="U146" i="105" s="1"/>
  <c r="J156" i="105"/>
  <c r="J164" i="105"/>
  <c r="U164" i="105" s="1"/>
  <c r="J183" i="105"/>
  <c r="U183" i="105" s="1"/>
  <c r="J195" i="105"/>
  <c r="U195" i="105" s="1"/>
  <c r="J213" i="105"/>
  <c r="J249" i="105"/>
  <c r="U249" i="105" s="1"/>
  <c r="J266" i="105"/>
  <c r="J279" i="105"/>
  <c r="U279" i="105" s="1"/>
  <c r="J303" i="105"/>
  <c r="J340" i="105"/>
  <c r="U340" i="105" s="1"/>
  <c r="J351" i="105"/>
  <c r="J361" i="105"/>
  <c r="U361" i="105" s="1"/>
  <c r="J369" i="105"/>
  <c r="U369" i="105" s="1"/>
  <c r="J379" i="105"/>
  <c r="U379" i="105" s="1"/>
  <c r="J392" i="105"/>
  <c r="U392" i="105" s="1"/>
  <c r="J404" i="105"/>
  <c r="U404" i="105" s="1"/>
  <c r="J42" i="105"/>
  <c r="U42" i="105" s="1"/>
  <c r="J147" i="105"/>
  <c r="J224" i="105"/>
  <c r="J236" i="105"/>
  <c r="J291" i="105"/>
  <c r="J308" i="105"/>
  <c r="J322" i="105"/>
  <c r="U322" i="105" s="1"/>
  <c r="J337" i="105"/>
  <c r="J384" i="105"/>
  <c r="J108" i="105"/>
  <c r="J127" i="105"/>
  <c r="J149" i="105"/>
  <c r="U149" i="105" s="1"/>
  <c r="J168" i="105"/>
  <c r="U168" i="105" s="1"/>
  <c r="J197" i="105"/>
  <c r="J252" i="105"/>
  <c r="J286" i="105"/>
  <c r="J344" i="105"/>
  <c r="U344" i="105" s="1"/>
  <c r="J363" i="105"/>
  <c r="U363" i="105" s="1"/>
  <c r="J383" i="105"/>
  <c r="J406" i="105"/>
  <c r="J12" i="105"/>
  <c r="J28" i="105"/>
  <c r="J60" i="105"/>
  <c r="U60" i="105" s="1"/>
  <c r="J89" i="105"/>
  <c r="J179" i="105"/>
  <c r="J248" i="105"/>
  <c r="J413" i="105"/>
  <c r="U413" i="105" s="1"/>
  <c r="J87" i="105"/>
  <c r="J112" i="105"/>
  <c r="J132" i="105"/>
  <c r="U132" i="105" s="1"/>
  <c r="J154" i="105"/>
  <c r="U154" i="105" s="1"/>
  <c r="J180" i="105"/>
  <c r="J209" i="105"/>
  <c r="U209" i="105" s="1"/>
  <c r="J261" i="105"/>
  <c r="U261" i="105" s="1"/>
  <c r="J301" i="105"/>
  <c r="J349" i="105"/>
  <c r="U349" i="105" s="1"/>
  <c r="J367" i="105"/>
  <c r="J390" i="105"/>
  <c r="U390" i="105" s="1"/>
  <c r="J61" i="105"/>
  <c r="J90" i="105"/>
  <c r="J151" i="105"/>
  <c r="J225" i="105"/>
  <c r="J237" i="105"/>
  <c r="J293" i="105"/>
  <c r="J309" i="105"/>
  <c r="J323" i="105"/>
  <c r="J338" i="105"/>
  <c r="J386" i="105"/>
  <c r="J15" i="105"/>
  <c r="U15" i="105" s="1"/>
  <c r="J66" i="105"/>
  <c r="U66" i="105" s="1"/>
  <c r="J194" i="105"/>
  <c r="J257" i="105"/>
  <c r="J315" i="105"/>
  <c r="J400" i="105"/>
  <c r="J418" i="105"/>
  <c r="J97" i="105"/>
  <c r="U97" i="105" s="1"/>
  <c r="J117" i="105"/>
  <c r="U117" i="105" s="1"/>
  <c r="J137" i="105"/>
  <c r="J158" i="105"/>
  <c r="J186" i="105"/>
  <c r="U186" i="105" s="1"/>
  <c r="J215" i="105"/>
  <c r="J273" i="105"/>
  <c r="J320" i="105"/>
  <c r="J353" i="105"/>
  <c r="U353" i="105" s="1"/>
  <c r="J371" i="105"/>
  <c r="U371" i="105" s="1"/>
  <c r="J394" i="105"/>
  <c r="U394" i="105" s="1"/>
  <c r="J24" i="105"/>
  <c r="J176" i="105"/>
  <c r="J246" i="105"/>
  <c r="J319" i="105"/>
  <c r="J56" i="105"/>
  <c r="U56" i="105" s="1"/>
  <c r="J32" i="105"/>
  <c r="J64" i="105"/>
  <c r="J98" i="105"/>
  <c r="J328" i="105"/>
  <c r="J398" i="105"/>
  <c r="J57" i="105"/>
  <c r="U57" i="105" s="1"/>
  <c r="J103" i="105"/>
  <c r="J298" i="105"/>
  <c r="J330" i="105"/>
  <c r="J7" i="105"/>
  <c r="J39" i="105"/>
  <c r="J143" i="105"/>
  <c r="U143" i="105" s="1"/>
  <c r="J277" i="105"/>
  <c r="J402" i="105"/>
  <c r="U402" i="105" s="1"/>
  <c r="J299" i="105"/>
  <c r="J407" i="105"/>
  <c r="J16" i="105"/>
  <c r="J52" i="105"/>
  <c r="U52" i="105" s="1"/>
  <c r="J316" i="105"/>
  <c r="J104" i="105"/>
  <c r="U104" i="105" s="1"/>
  <c r="J190" i="105"/>
  <c r="J359" i="105"/>
  <c r="U359" i="105" s="1"/>
  <c r="J216" i="105"/>
  <c r="J199" i="105"/>
  <c r="J228" i="105"/>
  <c r="U228" i="105" s="1"/>
  <c r="J20" i="105"/>
  <c r="U20" i="105" s="1"/>
  <c r="J355" i="105"/>
  <c r="U355" i="105" s="1"/>
  <c r="J211" i="105"/>
  <c r="J332" i="105"/>
  <c r="U332" i="105" s="1"/>
  <c r="J51" i="105"/>
  <c r="J258" i="105"/>
  <c r="J123" i="105"/>
  <c r="J375" i="105"/>
  <c r="U375" i="105" s="1"/>
  <c r="J78" i="105"/>
  <c r="J80" i="105"/>
  <c r="J162" i="105"/>
  <c r="J284" i="105"/>
  <c r="T173" i="105"/>
  <c r="H65" i="104"/>
  <c r="Z173" i="105"/>
  <c r="T369" i="105"/>
  <c r="Z369" i="105"/>
  <c r="T305" i="105"/>
  <c r="T240" i="105"/>
  <c r="H104" i="104"/>
  <c r="T175" i="105"/>
  <c r="AB175" i="105" s="1"/>
  <c r="H66" i="104"/>
  <c r="Z175" i="105"/>
  <c r="T110" i="105"/>
  <c r="Z110" i="105"/>
  <c r="T37" i="105"/>
  <c r="H19" i="104"/>
  <c r="Z37" i="105"/>
  <c r="T382" i="105"/>
  <c r="R167" i="104" s="1"/>
  <c r="H167" i="104"/>
  <c r="Z382" i="105"/>
  <c r="T318" i="105"/>
  <c r="Z318" i="105"/>
  <c r="T253" i="105"/>
  <c r="Z253" i="105"/>
  <c r="T188" i="105"/>
  <c r="T124" i="105"/>
  <c r="Z124" i="105"/>
  <c r="T52" i="105"/>
  <c r="Z52" i="105"/>
  <c r="T397" i="105"/>
  <c r="H171" i="104"/>
  <c r="Z397" i="105"/>
  <c r="T333" i="105"/>
  <c r="H154" i="104"/>
  <c r="Z333" i="105"/>
  <c r="T268" i="105"/>
  <c r="Z268" i="105"/>
  <c r="T203" i="105"/>
  <c r="Z203" i="105"/>
  <c r="T139" i="105"/>
  <c r="Z139" i="105"/>
  <c r="T69" i="105"/>
  <c r="H32" i="104"/>
  <c r="T412" i="105"/>
  <c r="H177" i="104"/>
  <c r="T348" i="105"/>
  <c r="H162" i="104"/>
  <c r="Z348" i="105"/>
  <c r="T154" i="105"/>
  <c r="I51" i="106"/>
  <c r="T86" i="105"/>
  <c r="I433" i="105"/>
  <c r="T13" i="105"/>
  <c r="R8" i="104" s="1"/>
  <c r="H8" i="104"/>
  <c r="T67" i="105"/>
  <c r="T3" i="105"/>
  <c r="H3" i="104"/>
  <c r="G8" i="103" s="1"/>
  <c r="I428" i="105"/>
  <c r="AB224" i="105"/>
  <c r="Z286" i="105"/>
  <c r="AB199" i="105"/>
  <c r="AB51" i="105"/>
  <c r="Z87" i="105"/>
  <c r="Z64" i="105"/>
  <c r="AB228" i="105"/>
  <c r="Q14" i="104"/>
  <c r="Q118" i="104"/>
  <c r="P13" i="103" s="1"/>
  <c r="S429" i="105"/>
  <c r="Z238" i="105"/>
  <c r="AB105" i="105"/>
  <c r="Q133" i="104"/>
  <c r="E146" i="109"/>
  <c r="Z172" i="105"/>
  <c r="F37" i="109"/>
  <c r="F40" i="109" s="1"/>
  <c r="F42" i="109" s="1"/>
  <c r="F27" i="109"/>
  <c r="F29" i="109" s="1"/>
  <c r="AB4" i="105"/>
  <c r="AB88" i="105"/>
  <c r="Z74" i="105"/>
  <c r="Z275" i="105"/>
  <c r="AB223" i="105"/>
  <c r="Z335" i="105"/>
  <c r="AB217" i="105"/>
  <c r="AB308" i="105"/>
  <c r="AB243" i="105"/>
  <c r="F5" i="103"/>
  <c r="Q135" i="104"/>
  <c r="AB315" i="105"/>
  <c r="AB254" i="105"/>
  <c r="AB35" i="105"/>
  <c r="Z342" i="105"/>
  <c r="Z399" i="105"/>
  <c r="U407" i="105" l="1"/>
  <c r="I173" i="104"/>
  <c r="R18" i="104"/>
  <c r="R113" i="104"/>
  <c r="AB251" i="105"/>
  <c r="AB301" i="105"/>
  <c r="U112" i="105"/>
  <c r="U21" i="105"/>
  <c r="I12" i="104"/>
  <c r="AB369" i="105"/>
  <c r="U16" i="105"/>
  <c r="U330" i="105"/>
  <c r="S153" i="104" s="1"/>
  <c r="I153" i="104"/>
  <c r="U32" i="105"/>
  <c r="I17" i="104"/>
  <c r="U386" i="105"/>
  <c r="I169" i="104"/>
  <c r="U90" i="105"/>
  <c r="U180" i="105"/>
  <c r="U89" i="105"/>
  <c r="I44" i="104"/>
  <c r="U286" i="105"/>
  <c r="U337" i="105"/>
  <c r="I158" i="104"/>
  <c r="U282" i="105"/>
  <c r="S126" i="104" s="1"/>
  <c r="I126" i="104"/>
  <c r="U49" i="105"/>
  <c r="U240" i="105"/>
  <c r="S104" i="104" s="1"/>
  <c r="I104" i="104"/>
  <c r="U208" i="105"/>
  <c r="I82" i="104"/>
  <c r="U5" i="105"/>
  <c r="I4" i="104"/>
  <c r="U152" i="105"/>
  <c r="U333" i="105"/>
  <c r="S154" i="104" s="1"/>
  <c r="I154" i="104"/>
  <c r="U81" i="105"/>
  <c r="I40" i="104"/>
  <c r="U388" i="105"/>
  <c r="U177" i="105"/>
  <c r="U416" i="105"/>
  <c r="I180" i="104"/>
  <c r="U255" i="105"/>
  <c r="I115" i="104"/>
  <c r="U73" i="105"/>
  <c r="S34" i="104" s="1"/>
  <c r="R9" i="103" s="1"/>
  <c r="I34" i="104"/>
  <c r="H9" i="103" s="1"/>
  <c r="U93" i="105"/>
  <c r="U378" i="105"/>
  <c r="S165" i="104" s="1"/>
  <c r="I165" i="104"/>
  <c r="U242" i="105"/>
  <c r="S106" i="104" s="1"/>
  <c r="I106" i="104"/>
  <c r="U82" i="105"/>
  <c r="I41" i="104"/>
  <c r="U128" i="105"/>
  <c r="I53" i="104"/>
  <c r="U368" i="105"/>
  <c r="U302" i="105"/>
  <c r="U326" i="105"/>
  <c r="I150" i="104"/>
  <c r="U226" i="105"/>
  <c r="I92" i="104"/>
  <c r="U62" i="105"/>
  <c r="I28" i="104"/>
  <c r="U114" i="105"/>
  <c r="S50" i="104" s="1"/>
  <c r="I50" i="104"/>
  <c r="U336" i="105"/>
  <c r="I157" i="104"/>
  <c r="U235" i="105"/>
  <c r="I100" i="104"/>
  <c r="U45" i="105"/>
  <c r="I21" i="104"/>
  <c r="J56" i="106"/>
  <c r="U262" i="105"/>
  <c r="I119" i="104"/>
  <c r="R46" i="104"/>
  <c r="R40" i="104"/>
  <c r="AB81" i="105"/>
  <c r="AB102" i="105"/>
  <c r="R142" i="104"/>
  <c r="AB392" i="105"/>
  <c r="AB210" i="105"/>
  <c r="AB361" i="105"/>
  <c r="AB17" i="105"/>
  <c r="AB276" i="105"/>
  <c r="AB132" i="105"/>
  <c r="R95" i="104"/>
  <c r="AB230" i="105"/>
  <c r="F130" i="109"/>
  <c r="F137" i="109" s="1"/>
  <c r="F143" i="109"/>
  <c r="F153" i="109" s="1"/>
  <c r="F160" i="109" s="1"/>
  <c r="E26" i="107"/>
  <c r="E72" i="107"/>
  <c r="R30" i="104"/>
  <c r="G16" i="103"/>
  <c r="AB169" i="105"/>
  <c r="E25" i="108"/>
  <c r="AB300" i="105"/>
  <c r="R86" i="104"/>
  <c r="AB219" i="105"/>
  <c r="AB413" i="105"/>
  <c r="R25" i="104"/>
  <c r="AB55" i="105"/>
  <c r="AB40" i="105"/>
  <c r="AB320" i="105"/>
  <c r="G20" i="103"/>
  <c r="R17" i="104"/>
  <c r="AB32" i="105"/>
  <c r="R178" i="104"/>
  <c r="G127" i="109"/>
  <c r="G150" i="109" s="1"/>
  <c r="G15" i="108"/>
  <c r="AB126" i="105"/>
  <c r="AB15" i="105"/>
  <c r="AB76" i="105"/>
  <c r="G2" i="103"/>
  <c r="R89" i="104"/>
  <c r="AB222" i="105"/>
  <c r="P7" i="103"/>
  <c r="P12" i="103"/>
  <c r="U36" i="105"/>
  <c r="AB22" i="105"/>
  <c r="R37" i="104"/>
  <c r="AB78" i="105"/>
  <c r="R150" i="104"/>
  <c r="AB326" i="105"/>
  <c r="AB183" i="105"/>
  <c r="P189" i="104"/>
  <c r="AB124" i="105"/>
  <c r="AB318" i="105"/>
  <c r="R19" i="104"/>
  <c r="AB37" i="105"/>
  <c r="U258" i="105"/>
  <c r="I118" i="104"/>
  <c r="H13" i="103" s="1"/>
  <c r="J429" i="105"/>
  <c r="U216" i="105"/>
  <c r="S85" i="104" s="1"/>
  <c r="I85" i="104"/>
  <c r="U299" i="105"/>
  <c r="U103" i="105"/>
  <c r="S49" i="104" s="1"/>
  <c r="I49" i="104"/>
  <c r="U319" i="105"/>
  <c r="I147" i="104"/>
  <c r="U273" i="105"/>
  <c r="U400" i="105"/>
  <c r="S172" i="104" s="1"/>
  <c r="I172" i="104"/>
  <c r="U323" i="105"/>
  <c r="I149" i="104"/>
  <c r="U28" i="105"/>
  <c r="S15" i="104" s="1"/>
  <c r="I15" i="104"/>
  <c r="U197" i="105"/>
  <c r="U308" i="105"/>
  <c r="I140" i="104"/>
  <c r="U125" i="105"/>
  <c r="U229" i="105"/>
  <c r="S94" i="104" s="1"/>
  <c r="I94" i="104"/>
  <c r="U44" i="105"/>
  <c r="U201" i="105"/>
  <c r="I77" i="104"/>
  <c r="U94" i="105"/>
  <c r="S46" i="104" s="1"/>
  <c r="I46" i="104"/>
  <c r="U387" i="105"/>
  <c r="U259" i="105"/>
  <c r="U130" i="105"/>
  <c r="U29" i="105"/>
  <c r="I16" i="104"/>
  <c r="U122" i="105"/>
  <c r="U335" i="105"/>
  <c r="I156" i="104"/>
  <c r="U234" i="105"/>
  <c r="I99" i="104"/>
  <c r="U334" i="105"/>
  <c r="I155" i="104"/>
  <c r="U230" i="105"/>
  <c r="S95" i="104" s="1"/>
  <c r="I95" i="104"/>
  <c r="U59" i="105"/>
  <c r="I27" i="104"/>
  <c r="U360" i="105"/>
  <c r="U191" i="105"/>
  <c r="U317" i="105"/>
  <c r="S146" i="104" s="1"/>
  <c r="I146" i="104"/>
  <c r="U200" i="105"/>
  <c r="I76" i="104"/>
  <c r="U47" i="105"/>
  <c r="U207" i="105"/>
  <c r="I81" i="104"/>
  <c r="U18" i="105"/>
  <c r="I11" i="104"/>
  <c r="J54" i="106"/>
  <c r="U92" i="105"/>
  <c r="S45" i="104" s="1"/>
  <c r="I45" i="104"/>
  <c r="R117" i="104"/>
  <c r="AB257" i="105"/>
  <c r="AB363" i="105"/>
  <c r="AB94" i="105"/>
  <c r="R170" i="104"/>
  <c r="AB389" i="105"/>
  <c r="AB95" i="105"/>
  <c r="AB292" i="105"/>
  <c r="AB144" i="105"/>
  <c r="AB67" i="105"/>
  <c r="F39" i="108"/>
  <c r="F18" i="108"/>
  <c r="F25" i="108" s="1"/>
  <c r="F26" i="108" s="1"/>
  <c r="R44" i="104"/>
  <c r="AB89" i="105"/>
  <c r="AB366" i="105"/>
  <c r="AB353" i="105"/>
  <c r="AB203" i="105"/>
  <c r="AB77" i="105"/>
  <c r="R109" i="104"/>
  <c r="AB245" i="105"/>
  <c r="AB269" i="105"/>
  <c r="AB127" i="105"/>
  <c r="AB385" i="105"/>
  <c r="R138" i="104"/>
  <c r="AB304" i="105"/>
  <c r="R118" i="104"/>
  <c r="T429" i="105"/>
  <c r="AB258" i="105"/>
  <c r="AB379" i="105"/>
  <c r="P3" i="103"/>
  <c r="R140" i="104"/>
  <c r="AB38" i="105"/>
  <c r="R12" i="104"/>
  <c r="AB21" i="105"/>
  <c r="AB107" i="105"/>
  <c r="R175" i="104"/>
  <c r="R153" i="104"/>
  <c r="AB330" i="105"/>
  <c r="AB248" i="105"/>
  <c r="R154" i="104"/>
  <c r="U123" i="105"/>
  <c r="U139" i="105"/>
  <c r="AB333" i="105"/>
  <c r="R28" i="104"/>
  <c r="AB62" i="105"/>
  <c r="H10" i="107"/>
  <c r="H13" i="107"/>
  <c r="H8" i="107"/>
  <c r="H11" i="107"/>
  <c r="H16" i="107"/>
  <c r="H9" i="107"/>
  <c r="H14" i="107"/>
  <c r="H17" i="107"/>
  <c r="H122" i="107"/>
  <c r="H12" i="107"/>
  <c r="H15" i="107"/>
  <c r="R104" i="104"/>
  <c r="U51" i="105"/>
  <c r="I23" i="104"/>
  <c r="U215" i="105"/>
  <c r="U309" i="105"/>
  <c r="I141" i="104"/>
  <c r="U12" i="105"/>
  <c r="S7" i="104" s="1"/>
  <c r="I7" i="104"/>
  <c r="U291" i="105"/>
  <c r="S132" i="104" s="1"/>
  <c r="I132" i="104"/>
  <c r="U213" i="105"/>
  <c r="U8" i="105"/>
  <c r="U370" i="105"/>
  <c r="U312" i="105"/>
  <c r="U220" i="105"/>
  <c r="I87" i="104"/>
  <c r="U356" i="105"/>
  <c r="U274" i="105"/>
  <c r="U99" i="105"/>
  <c r="U304" i="105"/>
  <c r="I138" i="104"/>
  <c r="U178" i="105"/>
  <c r="S68" i="104" s="1"/>
  <c r="I68" i="104"/>
  <c r="U41" i="105"/>
  <c r="I20" i="104"/>
  <c r="U307" i="105"/>
  <c r="S139" i="104" s="1"/>
  <c r="I139" i="104"/>
  <c r="U193" i="105"/>
  <c r="I73" i="104"/>
  <c r="U3" i="105"/>
  <c r="I3" i="104"/>
  <c r="H8" i="103" s="1"/>
  <c r="J428" i="105"/>
  <c r="J57" i="106"/>
  <c r="U263" i="105"/>
  <c r="S120" i="104" s="1"/>
  <c r="I120" i="104"/>
  <c r="R172" i="104"/>
  <c r="AB400" i="105"/>
  <c r="AB240" i="105"/>
  <c r="AB381" i="105"/>
  <c r="R103" i="104"/>
  <c r="AB239" i="105"/>
  <c r="R163" i="104"/>
  <c r="AB354" i="105"/>
  <c r="E86" i="109"/>
  <c r="R68" i="104"/>
  <c r="AB178" i="105"/>
  <c r="AB367" i="105"/>
  <c r="AB188" i="105"/>
  <c r="U398" i="105"/>
  <c r="U176" i="105"/>
  <c r="I67" i="104"/>
  <c r="U293" i="105"/>
  <c r="I133" i="104"/>
  <c r="U406" i="105"/>
  <c r="U409" i="105"/>
  <c r="I175" i="104"/>
  <c r="U153" i="105"/>
  <c r="U43" i="105"/>
  <c r="U10" i="105"/>
  <c r="U204" i="105"/>
  <c r="S79" i="104" s="1"/>
  <c r="I79" i="104"/>
  <c r="U408" i="105"/>
  <c r="S174" i="104" s="1"/>
  <c r="I174" i="104"/>
  <c r="U297" i="105"/>
  <c r="U165" i="105"/>
  <c r="I60" i="104"/>
  <c r="U30" i="105"/>
  <c r="U9" i="105"/>
  <c r="U173" i="105"/>
  <c r="I65" i="104"/>
  <c r="J55" i="106"/>
  <c r="U95" i="105"/>
  <c r="J53" i="106"/>
  <c r="U91" i="105"/>
  <c r="R169" i="104"/>
  <c r="AB386" i="105"/>
  <c r="R137" i="104"/>
  <c r="AB298" i="105"/>
  <c r="R70" i="104"/>
  <c r="AB181" i="105"/>
  <c r="AB377" i="105"/>
  <c r="R94" i="104"/>
  <c r="AB229" i="105"/>
  <c r="AB396" i="105"/>
  <c r="R126" i="104"/>
  <c r="AB195" i="105"/>
  <c r="R115" i="104"/>
  <c r="AB255" i="105"/>
  <c r="R173" i="104"/>
  <c r="AB407" i="105"/>
  <c r="R116" i="104"/>
  <c r="R156" i="104"/>
  <c r="AB335" i="105"/>
  <c r="G12" i="103"/>
  <c r="AB118" i="105"/>
  <c r="R49" i="104"/>
  <c r="AB103" i="105"/>
  <c r="R85" i="104"/>
  <c r="AB216" i="105"/>
  <c r="AB27" i="105"/>
  <c r="R152" i="104"/>
  <c r="AB329" i="105"/>
  <c r="R24" i="104"/>
  <c r="AB54" i="105"/>
  <c r="G23" i="103"/>
  <c r="AB282" i="105"/>
  <c r="R132" i="104"/>
  <c r="AB291" i="105"/>
  <c r="AB57" i="105"/>
  <c r="R69" i="104"/>
  <c r="AB179" i="105"/>
  <c r="R139" i="104"/>
  <c r="AB307" i="105"/>
  <c r="R66" i="104"/>
  <c r="U338" i="105"/>
  <c r="I159" i="104"/>
  <c r="U252" i="105"/>
  <c r="U266" i="105"/>
  <c r="U227" i="105"/>
  <c r="I93" i="104"/>
  <c r="U175" i="105"/>
  <c r="S66" i="104" s="1"/>
  <c r="I66" i="104"/>
  <c r="U285" i="105"/>
  <c r="S128" i="104" s="1"/>
  <c r="I128" i="104"/>
  <c r="U166" i="105"/>
  <c r="U354" i="105"/>
  <c r="S163" i="104" s="1"/>
  <c r="I163" i="104"/>
  <c r="U212" i="105"/>
  <c r="S84" i="104" s="1"/>
  <c r="I84" i="104"/>
  <c r="R91" i="104"/>
  <c r="AB225" i="105"/>
  <c r="AB344" i="105"/>
  <c r="G19" i="103"/>
  <c r="P18" i="103"/>
  <c r="O27" i="103"/>
  <c r="I104" i="107"/>
  <c r="I111" i="107"/>
  <c r="K111" i="107" s="1"/>
  <c r="R136" i="104"/>
  <c r="AB296" i="105"/>
  <c r="U190" i="105"/>
  <c r="U87" i="105"/>
  <c r="U169" i="105"/>
  <c r="S62" i="104" s="1"/>
  <c r="I62" i="104"/>
  <c r="U69" i="105"/>
  <c r="I32" i="104"/>
  <c r="U13" i="105"/>
  <c r="S8" i="104" s="1"/>
  <c r="I8" i="104"/>
  <c r="U206" i="105"/>
  <c r="I80" i="104"/>
  <c r="U283" i="105"/>
  <c r="I127" i="104"/>
  <c r="U37" i="105"/>
  <c r="I19" i="104"/>
  <c r="U290" i="105"/>
  <c r="S131" i="104" s="1"/>
  <c r="I131" i="104"/>
  <c r="R179" i="104"/>
  <c r="AB311" i="105"/>
  <c r="R6" i="104"/>
  <c r="R160" i="104"/>
  <c r="AB341" i="105"/>
  <c r="AB390" i="105"/>
  <c r="U162" i="105"/>
  <c r="U158" i="105"/>
  <c r="U237" i="105"/>
  <c r="I102" i="104"/>
  <c r="U383" i="105"/>
  <c r="U351" i="105"/>
  <c r="U411" i="105"/>
  <c r="S176" i="104" s="1"/>
  <c r="I176" i="104"/>
  <c r="U55" i="105"/>
  <c r="I25" i="104"/>
  <c r="U63" i="105"/>
  <c r="U100" i="105"/>
  <c r="U362" i="105"/>
  <c r="I18" i="104"/>
  <c r="U35" i="105"/>
  <c r="S18" i="104" s="1"/>
  <c r="U34" i="105"/>
  <c r="U129" i="105"/>
  <c r="U294" i="105"/>
  <c r="I134" i="104"/>
  <c r="U101" i="105"/>
  <c r="I48" i="104"/>
  <c r="U417" i="105"/>
  <c r="S181" i="104" s="1"/>
  <c r="I181" i="104"/>
  <c r="U267" i="105"/>
  <c r="I122" i="104"/>
  <c r="U145" i="105"/>
  <c r="I57" i="104"/>
  <c r="J52" i="106"/>
  <c r="U88" i="105"/>
  <c r="I43" i="104"/>
  <c r="J50" i="106"/>
  <c r="J23" i="106" s="1"/>
  <c r="U280" i="105"/>
  <c r="S125" i="104" s="1"/>
  <c r="I125" i="104"/>
  <c r="AB355" i="105"/>
  <c r="P17" i="103"/>
  <c r="R98" i="104"/>
  <c r="AB233" i="105"/>
  <c r="AB285" i="105"/>
  <c r="AB45" i="105"/>
  <c r="AB375" i="105"/>
  <c r="R23" i="104"/>
  <c r="R11" i="104"/>
  <c r="AB18" i="105"/>
  <c r="R181" i="104"/>
  <c r="AB417" i="105"/>
  <c r="R73" i="104"/>
  <c r="AB193" i="105"/>
  <c r="G14" i="103"/>
  <c r="G29" i="106"/>
  <c r="AB19" i="105"/>
  <c r="R155" i="104"/>
  <c r="AB334" i="105"/>
  <c r="AB20" i="105"/>
  <c r="R182" i="104"/>
  <c r="Q12" i="103" s="1"/>
  <c r="AB418" i="105"/>
  <c r="R127" i="104"/>
  <c r="AB283" i="105"/>
  <c r="R29" i="104"/>
  <c r="AB299" i="105"/>
  <c r="AB150" i="105"/>
  <c r="R61" i="104"/>
  <c r="AB167" i="105"/>
  <c r="AB252" i="105"/>
  <c r="R13" i="104"/>
  <c r="AB24" i="105"/>
  <c r="AB289" i="105"/>
  <c r="AB65" i="105"/>
  <c r="U298" i="105"/>
  <c r="S137" i="104" s="1"/>
  <c r="I137" i="104"/>
  <c r="I182" i="104"/>
  <c r="H12" i="103" s="1"/>
  <c r="U418" i="105"/>
  <c r="S182" i="104" s="1"/>
  <c r="R12" i="103" s="1"/>
  <c r="U120" i="105"/>
  <c r="I52" i="104"/>
  <c r="U250" i="105"/>
  <c r="U243" i="105"/>
  <c r="I107" i="104"/>
  <c r="U70" i="105"/>
  <c r="U233" i="105"/>
  <c r="S98" i="104" s="1"/>
  <c r="I98" i="104"/>
  <c r="U364" i="105"/>
  <c r="U288" i="105"/>
  <c r="U198" i="105"/>
  <c r="U109" i="105"/>
  <c r="U321" i="105"/>
  <c r="S148" i="104" s="1"/>
  <c r="I148" i="104"/>
  <c r="U54" i="105"/>
  <c r="S24" i="104" s="1"/>
  <c r="I24" i="104"/>
  <c r="U314" i="105"/>
  <c r="I143" i="104"/>
  <c r="U231" i="105"/>
  <c r="I96" i="104"/>
  <c r="J432" i="105"/>
  <c r="AB271" i="105"/>
  <c r="R122" i="104"/>
  <c r="AB267" i="105"/>
  <c r="R146" i="104"/>
  <c r="AB317" i="105"/>
  <c r="R131" i="104"/>
  <c r="AB290" i="105"/>
  <c r="R125" i="104"/>
  <c r="AB280" i="105"/>
  <c r="AB332" i="105"/>
  <c r="R162" i="104"/>
  <c r="R65" i="104"/>
  <c r="AB173" i="105"/>
  <c r="U246" i="105"/>
  <c r="S110" i="104" s="1"/>
  <c r="I110" i="104"/>
  <c r="I144" i="104"/>
  <c r="U315" i="105"/>
  <c r="U367" i="105"/>
  <c r="U202" i="105"/>
  <c r="I78" i="104"/>
  <c r="U167" i="105"/>
  <c r="I61" i="104"/>
  <c r="U75" i="105"/>
  <c r="I36" i="104"/>
  <c r="U251" i="105"/>
  <c r="S113" i="104" s="1"/>
  <c r="I113" i="104"/>
  <c r="U214" i="105"/>
  <c r="U221" i="105"/>
  <c r="S88" i="104" s="1"/>
  <c r="I88" i="104"/>
  <c r="U48" i="105"/>
  <c r="I22" i="104"/>
  <c r="U287" i="105"/>
  <c r="S129" i="104" s="1"/>
  <c r="I129" i="104"/>
  <c r="U46" i="105"/>
  <c r="F15" i="106"/>
  <c r="F30" i="106" s="1"/>
  <c r="F105" i="107"/>
  <c r="R58" i="104"/>
  <c r="AB147" i="105"/>
  <c r="R9" i="104"/>
  <c r="AB14" i="105"/>
  <c r="AB249" i="105"/>
  <c r="T433" i="105"/>
  <c r="AB86" i="105"/>
  <c r="R171" i="104"/>
  <c r="AB397" i="105"/>
  <c r="U284" i="105"/>
  <c r="U277" i="105"/>
  <c r="U257" i="105"/>
  <c r="I117" i="104"/>
  <c r="U236" i="105"/>
  <c r="I101" i="104"/>
  <c r="U83" i="105"/>
  <c r="U232" i="105"/>
  <c r="I97" i="104"/>
  <c r="U205" i="105"/>
  <c r="U306" i="105"/>
  <c r="U391" i="105"/>
  <c r="P20" i="103"/>
  <c r="I25" i="106"/>
  <c r="O25" i="106" s="1"/>
  <c r="R177" i="104"/>
  <c r="AB268" i="105"/>
  <c r="AB110" i="105"/>
  <c r="U211" i="105"/>
  <c r="S83" i="104" s="1"/>
  <c r="I83" i="104"/>
  <c r="U328" i="105"/>
  <c r="I151" i="104"/>
  <c r="U24" i="105"/>
  <c r="I13" i="104"/>
  <c r="U194" i="105"/>
  <c r="I74" i="104"/>
  <c r="U301" i="105"/>
  <c r="U127" i="105"/>
  <c r="U224" i="105"/>
  <c r="S90" i="104" s="1"/>
  <c r="I90" i="104"/>
  <c r="U85" i="105"/>
  <c r="S42" i="104" s="1"/>
  <c r="I42" i="104"/>
  <c r="U397" i="105"/>
  <c r="I171" i="104"/>
  <c r="U311" i="105"/>
  <c r="S142" i="104" s="1"/>
  <c r="I142" i="104"/>
  <c r="U219" i="105"/>
  <c r="I86" i="104"/>
  <c r="U148" i="105"/>
  <c r="U289" i="105"/>
  <c r="I130" i="104"/>
  <c r="U192" i="105"/>
  <c r="I72" i="104"/>
  <c r="U4" i="105"/>
  <c r="J427" i="105"/>
  <c r="U272" i="105"/>
  <c r="S124" i="104" s="1"/>
  <c r="I124" i="104"/>
  <c r="U184" i="105"/>
  <c r="I71" i="104"/>
  <c r="U345" i="105"/>
  <c r="U170" i="105"/>
  <c r="U389" i="105"/>
  <c r="I170" i="104"/>
  <c r="U26" i="105"/>
  <c r="I14" i="104"/>
  <c r="AB371" i="105"/>
  <c r="AB404" i="105"/>
  <c r="E137" i="109"/>
  <c r="R3" i="104"/>
  <c r="T428" i="105"/>
  <c r="U80" i="105"/>
  <c r="S39" i="104" s="1"/>
  <c r="I39" i="104"/>
  <c r="U316" i="105"/>
  <c r="I145" i="104"/>
  <c r="U39" i="105"/>
  <c r="U98" i="105"/>
  <c r="I47" i="104"/>
  <c r="U137" i="105"/>
  <c r="U225" i="105"/>
  <c r="S91" i="104" s="1"/>
  <c r="I91" i="104"/>
  <c r="U248" i="105"/>
  <c r="I112" i="104"/>
  <c r="U108" i="105"/>
  <c r="U147" i="105"/>
  <c r="S58" i="104" s="1"/>
  <c r="I58" i="104"/>
  <c r="U348" i="105"/>
  <c r="S162" i="104" s="1"/>
  <c r="I162" i="104"/>
  <c r="U71" i="105"/>
  <c r="U343" i="105"/>
  <c r="S161" i="104" s="1"/>
  <c r="I161" i="104"/>
  <c r="U31" i="105"/>
  <c r="U174" i="105"/>
  <c r="U414" i="105"/>
  <c r="I178" i="104"/>
  <c r="U181" i="105"/>
  <c r="I70" i="104"/>
  <c r="U401" i="105"/>
  <c r="U102" i="105"/>
  <c r="U270" i="105"/>
  <c r="I123" i="104"/>
  <c r="I64" i="104"/>
  <c r="U172" i="105"/>
  <c r="I10" i="104"/>
  <c r="U17" i="105"/>
  <c r="S10" i="104" s="1"/>
  <c r="U415" i="105"/>
  <c r="I179" i="104"/>
  <c r="U268" i="105"/>
  <c r="U171" i="105"/>
  <c r="I63" i="104"/>
  <c r="U376" i="105"/>
  <c r="U339" i="105"/>
  <c r="U238" i="105"/>
  <c r="U341" i="105"/>
  <c r="I160" i="104"/>
  <c r="U247" i="105"/>
  <c r="I111" i="104"/>
  <c r="U79" i="105"/>
  <c r="I38" i="104"/>
  <c r="H10" i="103" s="1"/>
  <c r="U399" i="105"/>
  <c r="U256" i="105"/>
  <c r="I116" i="104"/>
  <c r="U74" i="105"/>
  <c r="I35" i="104"/>
  <c r="H21" i="103" s="1"/>
  <c r="J430" i="105"/>
  <c r="J51" i="106"/>
  <c r="J25" i="106" s="1"/>
  <c r="U86" i="105"/>
  <c r="J433" i="105"/>
  <c r="R71" i="104"/>
  <c r="AB184" i="105"/>
  <c r="AB30" i="105"/>
  <c r="AB117" i="105"/>
  <c r="AB256" i="105"/>
  <c r="T427" i="105"/>
  <c r="R15" i="104"/>
  <c r="AB28" i="105"/>
  <c r="R105" i="104"/>
  <c r="AB275" i="105"/>
  <c r="E153" i="109"/>
  <c r="R36" i="104"/>
  <c r="AB75" i="105"/>
  <c r="R83" i="104"/>
  <c r="AB211" i="105"/>
  <c r="AB405" i="105"/>
  <c r="AB261" i="105"/>
  <c r="R51" i="104"/>
  <c r="AB402" i="105"/>
  <c r="R161" i="104"/>
  <c r="AB347" i="105"/>
  <c r="AB237" i="105"/>
  <c r="AB187" i="105"/>
  <c r="R64" i="104"/>
  <c r="AB172" i="105"/>
  <c r="R135" i="104"/>
  <c r="AB295" i="105"/>
  <c r="AB232" i="105"/>
  <c r="R48" i="104"/>
  <c r="Q14" i="103" s="1"/>
  <c r="AB101" i="105"/>
  <c r="AB66" i="105"/>
  <c r="G70" i="109"/>
  <c r="G72" i="109" s="1"/>
  <c r="G80" i="109"/>
  <c r="AB155" i="105"/>
  <c r="AB174" i="105"/>
  <c r="R111" i="104"/>
  <c r="AB247" i="105"/>
  <c r="AB13" i="105"/>
  <c r="E29" i="109"/>
  <c r="R107" i="104"/>
  <c r="AB6" i="105"/>
  <c r="R87" i="104"/>
  <c r="AB220" i="105"/>
  <c r="AB99" i="105"/>
  <c r="AB279" i="105"/>
  <c r="AB302" i="105"/>
  <c r="R110" i="104"/>
  <c r="AB246" i="105"/>
  <c r="R129" i="104"/>
  <c r="AB287" i="105"/>
  <c r="AB395" i="105"/>
  <c r="R168" i="104"/>
  <c r="AB139" i="105"/>
  <c r="U199" i="105"/>
  <c r="I75" i="104"/>
  <c r="U320" i="105"/>
  <c r="U61" i="105"/>
  <c r="U241" i="105"/>
  <c r="I105" i="104"/>
  <c r="U380" i="105"/>
  <c r="S166" i="104" s="1"/>
  <c r="I166" i="104"/>
  <c r="U72" i="105"/>
  <c r="I33" i="104"/>
  <c r="U222" i="105"/>
  <c r="I89" i="104"/>
  <c r="R106" i="104"/>
  <c r="AB242" i="105"/>
  <c r="AB133" i="105"/>
  <c r="F26" i="107"/>
  <c r="F72" i="107"/>
  <c r="H68" i="109"/>
  <c r="H70" i="109" s="1"/>
  <c r="H72" i="109" s="1"/>
  <c r="H11" i="106"/>
  <c r="H13" i="106" s="1"/>
  <c r="G128" i="109"/>
  <c r="G16" i="108"/>
  <c r="G125" i="109"/>
  <c r="G13" i="108"/>
  <c r="T423" i="105"/>
  <c r="R2" i="104"/>
  <c r="T426" i="105"/>
  <c r="T422" i="105"/>
  <c r="AB2" i="105"/>
  <c r="AB348" i="105"/>
  <c r="R96" i="104"/>
  <c r="T432" i="105"/>
  <c r="AB231" i="105"/>
  <c r="AB196" i="105"/>
  <c r="AB53" i="105"/>
  <c r="AB158" i="105"/>
  <c r="AB410" i="105"/>
  <c r="AB140" i="105"/>
  <c r="P4" i="103"/>
  <c r="Q187" i="104"/>
  <c r="Q189" i="104" s="1"/>
  <c r="AB154" i="105"/>
  <c r="R32" i="104"/>
  <c r="AB69" i="105"/>
  <c r="AB52" i="105"/>
  <c r="AB253" i="105"/>
  <c r="U78" i="105"/>
  <c r="S37" i="104" s="1"/>
  <c r="R5" i="103" s="1"/>
  <c r="I37" i="104"/>
  <c r="U7" i="105"/>
  <c r="S5" i="104" s="1"/>
  <c r="I5" i="104"/>
  <c r="U64" i="105"/>
  <c r="I29" i="104"/>
  <c r="U151" i="105"/>
  <c r="S59" i="104" s="1"/>
  <c r="I59" i="104"/>
  <c r="U179" i="105"/>
  <c r="I69" i="104"/>
  <c r="U384" i="105"/>
  <c r="I168" i="104"/>
  <c r="U303" i="105"/>
  <c r="U156" i="105"/>
  <c r="U296" i="105"/>
  <c r="I136" i="104"/>
  <c r="U58" i="105"/>
  <c r="I26" i="104"/>
  <c r="U295" i="105"/>
  <c r="I135" i="104"/>
  <c r="U119" i="105"/>
  <c r="I51" i="104"/>
  <c r="U245" i="105"/>
  <c r="I109" i="104"/>
  <c r="U23" i="105"/>
  <c r="U160" i="105"/>
  <c r="U377" i="105"/>
  <c r="I164" i="104"/>
  <c r="U134" i="105"/>
  <c r="S54" i="104" s="1"/>
  <c r="I54" i="104"/>
  <c r="U352" i="105"/>
  <c r="U264" i="105"/>
  <c r="I121" i="104"/>
  <c r="H24" i="103" s="1"/>
  <c r="U142" i="105"/>
  <c r="S56" i="104" s="1"/>
  <c r="I56" i="104"/>
  <c r="I2" i="104"/>
  <c r="U2" i="105"/>
  <c r="J422" i="105"/>
  <c r="J423" i="105"/>
  <c r="J426" i="105"/>
  <c r="U412" i="105"/>
  <c r="I177" i="104"/>
  <c r="U254" i="105"/>
  <c r="I114" i="104"/>
  <c r="U141" i="105"/>
  <c r="I55" i="104"/>
  <c r="U14" i="105"/>
  <c r="I9" i="104"/>
  <c r="U372" i="105"/>
  <c r="U324" i="105"/>
  <c r="U159" i="105"/>
  <c r="U118" i="105"/>
  <c r="U329" i="105"/>
  <c r="I152" i="104"/>
  <c r="U239" i="105"/>
  <c r="I103" i="104"/>
  <c r="U65" i="105"/>
  <c r="I30" i="104"/>
  <c r="U11" i="105"/>
  <c r="I6" i="104"/>
  <c r="U382" i="105"/>
  <c r="I167" i="104"/>
  <c r="U244" i="105"/>
  <c r="I108" i="104"/>
  <c r="U68" i="105"/>
  <c r="I31" i="104"/>
  <c r="K231" i="105"/>
  <c r="K92" i="105"/>
  <c r="K86" i="105"/>
  <c r="K95" i="105"/>
  <c r="K262" i="105"/>
  <c r="K263" i="105"/>
  <c r="K11" i="102"/>
  <c r="K280" i="105"/>
  <c r="K91" i="105"/>
  <c r="K88" i="105"/>
  <c r="K2" i="105"/>
  <c r="K17" i="105"/>
  <c r="K35" i="105"/>
  <c r="K43" i="105"/>
  <c r="V43" i="105" s="1"/>
  <c r="K48" i="105"/>
  <c r="K67" i="105"/>
  <c r="K70" i="105"/>
  <c r="K73" i="105"/>
  <c r="K142" i="105"/>
  <c r="K172" i="105"/>
  <c r="K192" i="105"/>
  <c r="K206" i="105"/>
  <c r="K221" i="105"/>
  <c r="K234" i="105"/>
  <c r="K243" i="105"/>
  <c r="K255" i="105"/>
  <c r="K264" i="105"/>
  <c r="K270" i="105"/>
  <c r="K289" i="105"/>
  <c r="K306" i="105"/>
  <c r="V306" i="105" s="1"/>
  <c r="K7" i="105"/>
  <c r="K24" i="105"/>
  <c r="K32" i="105"/>
  <c r="K39" i="105"/>
  <c r="V39" i="105" s="1"/>
  <c r="K52" i="105"/>
  <c r="V52" i="105" s="1"/>
  <c r="K61" i="105"/>
  <c r="V61" i="105" s="1"/>
  <c r="K64" i="105"/>
  <c r="K78" i="105"/>
  <c r="K90" i="105"/>
  <c r="K98" i="105"/>
  <c r="K151" i="105"/>
  <c r="K176" i="105"/>
  <c r="K199" i="105"/>
  <c r="K211" i="105"/>
  <c r="K225" i="105"/>
  <c r="K237" i="105"/>
  <c r="K246" i="105"/>
  <c r="K258" i="105"/>
  <c r="K293" i="105"/>
  <c r="K120" i="105"/>
  <c r="K13" i="105"/>
  <c r="K21" i="105"/>
  <c r="K29" i="105"/>
  <c r="K36" i="105"/>
  <c r="V36" i="105" s="1"/>
  <c r="K49" i="105"/>
  <c r="K58" i="105"/>
  <c r="K71" i="105"/>
  <c r="V71" i="105" s="1"/>
  <c r="K81" i="105"/>
  <c r="K85" i="105"/>
  <c r="K134" i="105"/>
  <c r="K169" i="105"/>
  <c r="K181" i="105"/>
  <c r="K202" i="105"/>
  <c r="K219" i="105"/>
  <c r="K229" i="105"/>
  <c r="K232" i="105"/>
  <c r="K241" i="105"/>
  <c r="K251" i="105"/>
  <c r="K271" i="105"/>
  <c r="K282" i="105"/>
  <c r="K285" i="105"/>
  <c r="K296" i="105"/>
  <c r="K128" i="105"/>
  <c r="K14" i="105"/>
  <c r="K19" i="105"/>
  <c r="K34" i="105"/>
  <c r="V34" i="105" s="1"/>
  <c r="K37" i="105"/>
  <c r="K46" i="105"/>
  <c r="V46" i="105" s="1"/>
  <c r="K59" i="105"/>
  <c r="K72" i="105"/>
  <c r="K82" i="105"/>
  <c r="K141" i="105"/>
  <c r="K171" i="105"/>
  <c r="K184" i="105"/>
  <c r="K204" i="105"/>
  <c r="K12" i="105"/>
  <c r="K20" i="105"/>
  <c r="K28" i="105"/>
  <c r="K51" i="105"/>
  <c r="K60" i="105"/>
  <c r="V60" i="105" s="1"/>
  <c r="K80" i="105"/>
  <c r="K89" i="105"/>
  <c r="K103" i="105"/>
  <c r="K179" i="105"/>
  <c r="K227" i="105"/>
  <c r="K233" i="105"/>
  <c r="K247" i="105"/>
  <c r="K295" i="105"/>
  <c r="K304" i="105"/>
  <c r="K308" i="105"/>
  <c r="K330" i="105"/>
  <c r="K343" i="105"/>
  <c r="K355" i="105"/>
  <c r="K397" i="105"/>
  <c r="K409" i="105"/>
  <c r="K413" i="105"/>
  <c r="K6" i="105"/>
  <c r="V6" i="105" s="1"/>
  <c r="K15" i="105"/>
  <c r="V15" i="105" s="1"/>
  <c r="K40" i="105"/>
  <c r="V40" i="105" s="1"/>
  <c r="K56" i="105"/>
  <c r="V56" i="105" s="1"/>
  <c r="K84" i="105"/>
  <c r="V84" i="105" s="1"/>
  <c r="K3" i="105"/>
  <c r="K45" i="105"/>
  <c r="K68" i="105"/>
  <c r="K74" i="105"/>
  <c r="K173" i="105"/>
  <c r="K207" i="105"/>
  <c r="K216" i="105"/>
  <c r="K239" i="105"/>
  <c r="K256" i="105"/>
  <c r="K284" i="105"/>
  <c r="V284" i="105" s="1"/>
  <c r="K312" i="105"/>
  <c r="K335" i="105"/>
  <c r="K380" i="105"/>
  <c r="K416" i="105"/>
  <c r="K96" i="105"/>
  <c r="V96" i="105" s="1"/>
  <c r="K102" i="105"/>
  <c r="V102" i="105" s="1"/>
  <c r="K107" i="105"/>
  <c r="V107" i="105" s="1"/>
  <c r="K111" i="105"/>
  <c r="V111" i="105" s="1"/>
  <c r="K116" i="105"/>
  <c r="K122" i="105"/>
  <c r="V122" i="105" s="1"/>
  <c r="K126" i="105"/>
  <c r="V126" i="105" s="1"/>
  <c r="K131" i="105"/>
  <c r="V131" i="105" s="1"/>
  <c r="K136" i="105"/>
  <c r="V136" i="105" s="1"/>
  <c r="K140" i="105"/>
  <c r="K148" i="105"/>
  <c r="K153" i="105"/>
  <c r="K157" i="105"/>
  <c r="V157" i="105" s="1"/>
  <c r="K161" i="105"/>
  <c r="K166" i="105"/>
  <c r="V166" i="105" s="1"/>
  <c r="K177" i="105"/>
  <c r="V177" i="105" s="1"/>
  <c r="K185" i="105"/>
  <c r="V185" i="105" s="1"/>
  <c r="K189" i="105"/>
  <c r="K196" i="105"/>
  <c r="K205" i="105"/>
  <c r="K214" i="105"/>
  <c r="V214" i="105" s="1"/>
  <c r="K223" i="105"/>
  <c r="K250" i="105"/>
  <c r="K260" i="105"/>
  <c r="V260" i="105" s="1"/>
  <c r="K269" i="105"/>
  <c r="K276" i="105"/>
  <c r="K281" i="105"/>
  <c r="K300" i="105"/>
  <c r="V300" i="105" s="1"/>
  <c r="K313" i="105"/>
  <c r="V313" i="105" s="1"/>
  <c r="K331" i="105"/>
  <c r="K342" i="105"/>
  <c r="V342" i="105" s="1"/>
  <c r="K347" i="105"/>
  <c r="V347" i="105" s="1"/>
  <c r="K352" i="105"/>
  <c r="V352" i="105" s="1"/>
  <c r="K358" i="105"/>
  <c r="V358" i="105" s="1"/>
  <c r="K362" i="105"/>
  <c r="K366" i="105"/>
  <c r="K370" i="105"/>
  <c r="V370" i="105" s="1"/>
  <c r="K374" i="105"/>
  <c r="K381" i="105"/>
  <c r="V381" i="105" s="1"/>
  <c r="K388" i="105"/>
  <c r="V388" i="105" s="1"/>
  <c r="K393" i="105"/>
  <c r="V393" i="105" s="1"/>
  <c r="K401" i="105"/>
  <c r="V401" i="105" s="1"/>
  <c r="K405" i="105"/>
  <c r="K114" i="105"/>
  <c r="K22" i="105"/>
  <c r="K30" i="105"/>
  <c r="V30" i="105" s="1"/>
  <c r="K54" i="105"/>
  <c r="K62" i="105"/>
  <c r="K165" i="105"/>
  <c r="K200" i="105"/>
  <c r="K224" i="105"/>
  <c r="K244" i="105"/>
  <c r="K272" i="105"/>
  <c r="K291" i="105"/>
  <c r="K297" i="105"/>
  <c r="V297" i="105" s="1"/>
  <c r="K305" i="105"/>
  <c r="K309" i="105"/>
  <c r="K316" i="105"/>
  <c r="K319" i="105"/>
  <c r="K323" i="105"/>
  <c r="K328" i="105"/>
  <c r="K338" i="105"/>
  <c r="K386" i="105"/>
  <c r="K398" i="105"/>
  <c r="V398" i="105" s="1"/>
  <c r="K407" i="105"/>
  <c r="K8" i="105"/>
  <c r="V8" i="105" s="1"/>
  <c r="K16" i="105"/>
  <c r="V16" i="105" s="1"/>
  <c r="K44" i="105"/>
  <c r="V44" i="105" s="1"/>
  <c r="K57" i="105"/>
  <c r="V57" i="105" s="1"/>
  <c r="K18" i="105"/>
  <c r="K33" i="105"/>
  <c r="V33" i="105" s="1"/>
  <c r="K145" i="105"/>
  <c r="K193" i="105"/>
  <c r="K226" i="105"/>
  <c r="K245" i="105"/>
  <c r="K268" i="105"/>
  <c r="V268" i="105" s="1"/>
  <c r="K294" i="105"/>
  <c r="K298" i="105"/>
  <c r="K307" i="105"/>
  <c r="K317" i="105"/>
  <c r="K321" i="105"/>
  <c r="K326" i="105"/>
  <c r="K329" i="105"/>
  <c r="K341" i="105"/>
  <c r="K389" i="105"/>
  <c r="K408" i="105"/>
  <c r="K99" i="105"/>
  <c r="K105" i="105"/>
  <c r="K109" i="105"/>
  <c r="K113" i="105"/>
  <c r="V113" i="105" s="1"/>
  <c r="K118" i="105"/>
  <c r="V118" i="105" s="1"/>
  <c r="K124" i="105"/>
  <c r="K129" i="105"/>
  <c r="V129" i="105" s="1"/>
  <c r="K133" i="105"/>
  <c r="V133" i="105" s="1"/>
  <c r="K138" i="105"/>
  <c r="V138" i="105" s="1"/>
  <c r="K144" i="105"/>
  <c r="K150" i="105"/>
  <c r="V150" i="105" s="1"/>
  <c r="K155" i="105"/>
  <c r="K159" i="105"/>
  <c r="V159" i="105" s="1"/>
  <c r="K163" i="105"/>
  <c r="V163" i="105" s="1"/>
  <c r="K170" i="105"/>
  <c r="K182" i="105"/>
  <c r="V182" i="105" s="1"/>
  <c r="K187" i="105"/>
  <c r="V187" i="105" s="1"/>
  <c r="K191" i="105"/>
  <c r="V191" i="105" s="1"/>
  <c r="K198" i="105"/>
  <c r="V198" i="105" s="1"/>
  <c r="K210" i="105"/>
  <c r="V210" i="105" s="1"/>
  <c r="K217" i="105"/>
  <c r="V217" i="105" s="1"/>
  <c r="K238" i="105"/>
  <c r="K253" i="105"/>
  <c r="V253" i="105" s="1"/>
  <c r="K265" i="105"/>
  <c r="V265" i="105" s="1"/>
  <c r="K274" i="105"/>
  <c r="K278" i="105"/>
  <c r="V278" i="105" s="1"/>
  <c r="K288" i="105"/>
  <c r="V288" i="105" s="1"/>
  <c r="K302" i="105"/>
  <c r="K324" i="105"/>
  <c r="V324" i="105" s="1"/>
  <c r="K339" i="105"/>
  <c r="V339" i="105" s="1"/>
  <c r="K345" i="105"/>
  <c r="V345" i="105" s="1"/>
  <c r="K350" i="105"/>
  <c r="V350" i="105" s="1"/>
  <c r="K356" i="105"/>
  <c r="V356" i="105" s="1"/>
  <c r="K360" i="105"/>
  <c r="V360" i="105" s="1"/>
  <c r="K364" i="105"/>
  <c r="V364" i="105" s="1"/>
  <c r="K368" i="105"/>
  <c r="V368" i="105" s="1"/>
  <c r="K372" i="105"/>
  <c r="V372" i="105" s="1"/>
  <c r="K376" i="105"/>
  <c r="V376" i="105" s="1"/>
  <c r="K385" i="105"/>
  <c r="K391" i="105"/>
  <c r="V391" i="105" s="1"/>
  <c r="K395" i="105"/>
  <c r="V395" i="105" s="1"/>
  <c r="K403" i="105"/>
  <c r="K410" i="105"/>
  <c r="V410" i="105" s="1"/>
  <c r="K38" i="105"/>
  <c r="V38" i="105" s="1"/>
  <c r="K55" i="105"/>
  <c r="K83" i="105"/>
  <c r="K201" i="105"/>
  <c r="K220" i="105"/>
  <c r="K240" i="105"/>
  <c r="K287" i="105"/>
  <c r="K310" i="105"/>
  <c r="V310" i="105" s="1"/>
  <c r="K100" i="105"/>
  <c r="V100" i="105" s="1"/>
  <c r="K110" i="105"/>
  <c r="K121" i="105"/>
  <c r="V121" i="105" s="1"/>
  <c r="K130" i="105"/>
  <c r="V130" i="105" s="1"/>
  <c r="K139" i="105"/>
  <c r="V139" i="105" s="1"/>
  <c r="K152" i="105"/>
  <c r="K160" i="105"/>
  <c r="V160" i="105" s="1"/>
  <c r="K174" i="105"/>
  <c r="K188" i="105"/>
  <c r="K203" i="105"/>
  <c r="K218" i="105"/>
  <c r="V218" i="105" s="1"/>
  <c r="K259" i="105"/>
  <c r="V259" i="105" s="1"/>
  <c r="K275" i="105"/>
  <c r="V275" i="105" s="1"/>
  <c r="K292" i="105"/>
  <c r="K325" i="105"/>
  <c r="K346" i="105"/>
  <c r="V346" i="105" s="1"/>
  <c r="K357" i="105"/>
  <c r="V357" i="105" s="1"/>
  <c r="K365" i="105"/>
  <c r="V365" i="105" s="1"/>
  <c r="K373" i="105"/>
  <c r="V373" i="105" s="1"/>
  <c r="K387" i="105"/>
  <c r="K396" i="105"/>
  <c r="V396" i="105" s="1"/>
  <c r="K11" i="105"/>
  <c r="K26" i="105"/>
  <c r="K41" i="105"/>
  <c r="K178" i="105"/>
  <c r="K254" i="105"/>
  <c r="K299" i="105"/>
  <c r="V299" i="105" s="1"/>
  <c r="K334" i="105"/>
  <c r="K378" i="105"/>
  <c r="K415" i="105"/>
  <c r="K87" i="105"/>
  <c r="V87" i="105" s="1"/>
  <c r="K104" i="105"/>
  <c r="K112" i="105"/>
  <c r="K123" i="105"/>
  <c r="V123" i="105" s="1"/>
  <c r="K132" i="105"/>
  <c r="K143" i="105"/>
  <c r="V143" i="105" s="1"/>
  <c r="K154" i="105"/>
  <c r="V154" i="105" s="1"/>
  <c r="K162" i="105"/>
  <c r="K180" i="105"/>
  <c r="V180" i="105" s="1"/>
  <c r="K190" i="105"/>
  <c r="K209" i="105"/>
  <c r="V209" i="105" s="1"/>
  <c r="K228" i="105"/>
  <c r="V228" i="105" s="1"/>
  <c r="K261" i="105"/>
  <c r="K277" i="105"/>
  <c r="V277" i="105" s="1"/>
  <c r="K301" i="105"/>
  <c r="V301" i="105" s="1"/>
  <c r="K332" i="105"/>
  <c r="V332" i="105" s="1"/>
  <c r="K349" i="105"/>
  <c r="V349" i="105" s="1"/>
  <c r="K359" i="105"/>
  <c r="K367" i="105"/>
  <c r="K375" i="105"/>
  <c r="K390" i="105"/>
  <c r="K402" i="105"/>
  <c r="K42" i="105"/>
  <c r="V42" i="105" s="1"/>
  <c r="K147" i="105"/>
  <c r="K222" i="105"/>
  <c r="K242" i="105"/>
  <c r="K290" i="105"/>
  <c r="K311" i="105"/>
  <c r="K318" i="105"/>
  <c r="K327" i="105"/>
  <c r="V327" i="105" s="1"/>
  <c r="K9" i="105"/>
  <c r="V9" i="105" s="1"/>
  <c r="K47" i="105"/>
  <c r="K119" i="105"/>
  <c r="K167" i="105"/>
  <c r="K257" i="105"/>
  <c r="K314" i="105"/>
  <c r="K336" i="105"/>
  <c r="K382" i="105"/>
  <c r="K399" i="105"/>
  <c r="V399" i="105" s="1"/>
  <c r="K417" i="105"/>
  <c r="K106" i="105"/>
  <c r="V106" i="105" s="1"/>
  <c r="K115" i="105"/>
  <c r="K125" i="105"/>
  <c r="K135" i="105"/>
  <c r="V135" i="105" s="1"/>
  <c r="K146" i="105"/>
  <c r="V146" i="105" s="1"/>
  <c r="K156" i="105"/>
  <c r="V156" i="105" s="1"/>
  <c r="K164" i="105"/>
  <c r="V164" i="105" s="1"/>
  <c r="K183" i="105"/>
  <c r="K195" i="105"/>
  <c r="V195" i="105" s="1"/>
  <c r="K213" i="105"/>
  <c r="K249" i="105"/>
  <c r="V249" i="105" s="1"/>
  <c r="K266" i="105"/>
  <c r="V266" i="105" s="1"/>
  <c r="K279" i="105"/>
  <c r="V279" i="105" s="1"/>
  <c r="K303" i="105"/>
  <c r="V303" i="105" s="1"/>
  <c r="K340" i="105"/>
  <c r="K351" i="105"/>
  <c r="K361" i="105"/>
  <c r="V361" i="105" s="1"/>
  <c r="K369" i="105"/>
  <c r="V369" i="105" s="1"/>
  <c r="K379" i="105"/>
  <c r="K392" i="105"/>
  <c r="K404" i="105"/>
  <c r="K23" i="105"/>
  <c r="V23" i="105" s="1"/>
  <c r="K175" i="105"/>
  <c r="K267" i="105"/>
  <c r="K333" i="105"/>
  <c r="K377" i="105"/>
  <c r="K108" i="105"/>
  <c r="V108" i="105" s="1"/>
  <c r="K127" i="105"/>
  <c r="K149" i="105"/>
  <c r="K168" i="105"/>
  <c r="K197" i="105"/>
  <c r="V197" i="105" s="1"/>
  <c r="K252" i="105"/>
  <c r="K286" i="105"/>
  <c r="V286" i="105" s="1"/>
  <c r="K344" i="105"/>
  <c r="K363" i="105"/>
  <c r="K383" i="105"/>
  <c r="K406" i="105"/>
  <c r="K31" i="105"/>
  <c r="V31" i="105" s="1"/>
  <c r="K63" i="105"/>
  <c r="V63" i="105" s="1"/>
  <c r="K94" i="105"/>
  <c r="K411" i="105"/>
  <c r="K76" i="105"/>
  <c r="V76" i="105" s="1"/>
  <c r="K65" i="105"/>
  <c r="K101" i="105"/>
  <c r="K412" i="105"/>
  <c r="K4" i="105"/>
  <c r="K77" i="105"/>
  <c r="V77" i="105" s="1"/>
  <c r="K5" i="105"/>
  <c r="K69" i="105"/>
  <c r="K230" i="105"/>
  <c r="K248" i="105"/>
  <c r="K414" i="105"/>
  <c r="K97" i="105"/>
  <c r="K117" i="105"/>
  <c r="V117" i="105" s="1"/>
  <c r="K137" i="105"/>
  <c r="V137" i="105" s="1"/>
  <c r="K158" i="105"/>
  <c r="K186" i="105"/>
  <c r="K215" i="105"/>
  <c r="K273" i="105"/>
  <c r="K320" i="105"/>
  <c r="V320" i="105" s="1"/>
  <c r="K353" i="105"/>
  <c r="V353" i="105" s="1"/>
  <c r="K371" i="105"/>
  <c r="K394" i="105"/>
  <c r="V394" i="105" s="1"/>
  <c r="K79" i="105"/>
  <c r="K212" i="105"/>
  <c r="K354" i="105"/>
  <c r="K315" i="105"/>
  <c r="K418" i="105"/>
  <c r="K10" i="105"/>
  <c r="V10" i="105" s="1"/>
  <c r="K283" i="105"/>
  <c r="K322" i="105"/>
  <c r="V322" i="105" s="1"/>
  <c r="K384" i="105"/>
  <c r="K25" i="105"/>
  <c r="V25" i="105" s="1"/>
  <c r="K50" i="105"/>
  <c r="K236" i="105"/>
  <c r="K53" i="105"/>
  <c r="K66" i="105"/>
  <c r="V66" i="105" s="1"/>
  <c r="K337" i="105"/>
  <c r="K75" i="105"/>
  <c r="K348" i="105"/>
  <c r="K400" i="105"/>
  <c r="K235" i="105"/>
  <c r="K27" i="105"/>
  <c r="V27" i="105" s="1"/>
  <c r="K208" i="105"/>
  <c r="K93" i="105"/>
  <c r="V93" i="105" s="1"/>
  <c r="K194" i="105"/>
  <c r="R56" i="104"/>
  <c r="AB142" i="105"/>
  <c r="R53" i="104"/>
  <c r="R52" i="104"/>
  <c r="AB120" i="105"/>
  <c r="R92" i="104"/>
  <c r="R147" i="104"/>
  <c r="R180" i="104"/>
  <c r="AB416" i="105"/>
  <c r="AB149" i="105"/>
  <c r="P22" i="103"/>
  <c r="P2" i="103"/>
  <c r="R123" i="104"/>
  <c r="R90" i="104"/>
  <c r="G24" i="109"/>
  <c r="G13" i="106"/>
  <c r="R79" i="104"/>
  <c r="AB84" i="105"/>
  <c r="F41" i="108"/>
  <c r="E40" i="109"/>
  <c r="AB96" i="105"/>
  <c r="G10" i="103"/>
  <c r="R57" i="104"/>
  <c r="R120" i="104"/>
  <c r="R76" i="104"/>
  <c r="AB200" i="105"/>
  <c r="AB186" i="105"/>
  <c r="R101" i="104"/>
  <c r="R158" i="104"/>
  <c r="AB337" i="105"/>
  <c r="AB221" i="105"/>
  <c r="H187" i="104"/>
  <c r="H189" i="104" s="1"/>
  <c r="G4" i="103"/>
  <c r="R20" i="104"/>
  <c r="AB41" i="105"/>
  <c r="R159" i="104"/>
  <c r="AB338" i="105"/>
  <c r="AB273" i="105"/>
  <c r="AB226" i="105"/>
  <c r="AB23" i="105"/>
  <c r="AB357" i="105"/>
  <c r="R84" i="104"/>
  <c r="AB212" i="105"/>
  <c r="AB351" i="105"/>
  <c r="R166" i="104"/>
  <c r="AB380" i="105"/>
  <c r="R34" i="104"/>
  <c r="AB73" i="105"/>
  <c r="AB197" i="105"/>
  <c r="G120" i="109"/>
  <c r="G18" i="107"/>
  <c r="G8" i="108"/>
  <c r="R165" i="104"/>
  <c r="AB378" i="105"/>
  <c r="AB345" i="105"/>
  <c r="R99" i="104"/>
  <c r="AB234" i="105"/>
  <c r="R124" i="104"/>
  <c r="Q23" i="103"/>
  <c r="G129" i="109"/>
  <c r="G17" i="108"/>
  <c r="AB339" i="105"/>
  <c r="AB98" i="105"/>
  <c r="R80" i="104"/>
  <c r="I27" i="106"/>
  <c r="I66" i="109"/>
  <c r="O66" i="109" s="1"/>
  <c r="I10" i="106"/>
  <c r="G3" i="103"/>
  <c r="R176" i="104"/>
  <c r="AB411" i="105"/>
  <c r="AB331" i="105"/>
  <c r="R59" i="104"/>
  <c r="AB168" i="105"/>
  <c r="F27" i="103"/>
  <c r="P14" i="103"/>
  <c r="AB324" i="105"/>
  <c r="AB340" i="105"/>
  <c r="AB250" i="105"/>
  <c r="AB403" i="105"/>
  <c r="G15" i="103"/>
  <c r="R174" i="104"/>
  <c r="G126" i="109"/>
  <c r="G14" i="108"/>
  <c r="G45" i="108" s="1"/>
  <c r="G123" i="109"/>
  <c r="G11" i="108"/>
  <c r="R22" i="104"/>
  <c r="AB48" i="105"/>
  <c r="AB322" i="105"/>
  <c r="AB278" i="105"/>
  <c r="AB138" i="105"/>
  <c r="AB182" i="105"/>
  <c r="AB336" i="105"/>
  <c r="R33" i="104"/>
  <c r="AB72" i="105"/>
  <c r="P16" i="103"/>
  <c r="R50" i="104"/>
  <c r="R108" i="104"/>
  <c r="AB244" i="105"/>
  <c r="AB281" i="105"/>
  <c r="G21" i="103"/>
  <c r="R14" i="104"/>
  <c r="AB26" i="105"/>
  <c r="AB43" i="105"/>
  <c r="R60" i="104"/>
  <c r="AB116" i="105"/>
  <c r="R151" i="104"/>
  <c r="AB328" i="105"/>
  <c r="E49" i="108"/>
  <c r="AB104" i="105"/>
  <c r="G17" i="103"/>
  <c r="R148" i="104"/>
  <c r="G13" i="103"/>
  <c r="AB185" i="105"/>
  <c r="R16" i="104"/>
  <c r="H80" i="109"/>
  <c r="AB163" i="105"/>
  <c r="R133" i="104"/>
  <c r="AB293" i="105"/>
  <c r="G24" i="103"/>
  <c r="AB393" i="105"/>
  <c r="R143" i="104"/>
  <c r="AB314" i="105"/>
  <c r="AB49" i="105"/>
  <c r="R145" i="104"/>
  <c r="G22" i="103"/>
  <c r="AB401" i="105"/>
  <c r="AB8" i="105"/>
  <c r="G122" i="109"/>
  <c r="G10" i="108"/>
  <c r="G41" i="108" s="1"/>
  <c r="G121" i="109"/>
  <c r="G9" i="108"/>
  <c r="G40" i="108" s="1"/>
  <c r="G7" i="103"/>
  <c r="AB115" i="105"/>
  <c r="AB123" i="105"/>
  <c r="AB109" i="105"/>
  <c r="AB137" i="105"/>
  <c r="AB97" i="105"/>
  <c r="R41" i="104"/>
  <c r="AB82" i="105"/>
  <c r="AB125" i="105"/>
  <c r="R35" i="104"/>
  <c r="T430" i="105"/>
  <c r="AB74" i="105"/>
  <c r="AB39" i="105"/>
  <c r="R42" i="104"/>
  <c r="AB85" i="105"/>
  <c r="H24" i="109"/>
  <c r="AB148" i="105"/>
  <c r="R121" i="104"/>
  <c r="AB264" i="105"/>
  <c r="AB190" i="105"/>
  <c r="R54" i="104"/>
  <c r="R63" i="104"/>
  <c r="G9" i="103"/>
  <c r="G124" i="109"/>
  <c r="G147" i="109" s="1"/>
  <c r="G12" i="108"/>
  <c r="AB370" i="105"/>
  <c r="AB406" i="105"/>
  <c r="R39" i="104"/>
  <c r="Q7" i="103" s="1"/>
  <c r="AB391" i="105"/>
  <c r="R5" i="104"/>
  <c r="Q18" i="103" s="1"/>
  <c r="AB7" i="105"/>
  <c r="E30" i="106"/>
  <c r="AB388" i="105"/>
  <c r="AB80" i="105"/>
  <c r="AB321" i="105"/>
  <c r="AB63" i="105"/>
  <c r="V53" i="105" l="1"/>
  <c r="V414" i="105"/>
  <c r="T178" i="104" s="1"/>
  <c r="J178" i="104"/>
  <c r="V392" i="105"/>
  <c r="V203" i="105"/>
  <c r="V362" i="105"/>
  <c r="S6" i="104"/>
  <c r="R19" i="103" s="1"/>
  <c r="V50" i="105"/>
  <c r="V215" i="105"/>
  <c r="V230" i="105"/>
  <c r="J95" i="104"/>
  <c r="V344" i="105"/>
  <c r="V377" i="105"/>
  <c r="T164" i="104" s="1"/>
  <c r="J164" i="104"/>
  <c r="V213" i="105"/>
  <c r="V167" i="105"/>
  <c r="T61" i="104" s="1"/>
  <c r="J61" i="104"/>
  <c r="V359" i="105"/>
  <c r="V104" i="105"/>
  <c r="V321" i="105"/>
  <c r="J148" i="104"/>
  <c r="V407" i="105"/>
  <c r="T173" i="104" s="1"/>
  <c r="J173" i="104"/>
  <c r="V165" i="105"/>
  <c r="T60" i="104" s="1"/>
  <c r="J60" i="104"/>
  <c r="V269" i="105"/>
  <c r="V216" i="105"/>
  <c r="J85" i="104"/>
  <c r="V343" i="105"/>
  <c r="J161" i="104"/>
  <c r="V181" i="105"/>
  <c r="J70" i="104"/>
  <c r="V237" i="105"/>
  <c r="T102" i="104" s="1"/>
  <c r="J102" i="104"/>
  <c r="V206" i="105"/>
  <c r="J80" i="104"/>
  <c r="K57" i="106"/>
  <c r="V263" i="105"/>
  <c r="J120" i="104"/>
  <c r="S179" i="104"/>
  <c r="U427" i="105"/>
  <c r="S60" i="104"/>
  <c r="S92" i="104"/>
  <c r="S158" i="104"/>
  <c r="H15" i="106"/>
  <c r="H30" i="106" s="1"/>
  <c r="H105" i="107"/>
  <c r="H37" i="109"/>
  <c r="G149" i="109"/>
  <c r="V337" i="105"/>
  <c r="T158" i="104" s="1"/>
  <c r="J158" i="104"/>
  <c r="V168" i="105"/>
  <c r="V382" i="105"/>
  <c r="T167" i="104" s="1"/>
  <c r="J167" i="104"/>
  <c r="V402" i="105"/>
  <c r="V334" i="105"/>
  <c r="J155" i="104"/>
  <c r="V387" i="105"/>
  <c r="V201" i="105"/>
  <c r="T77" i="104" s="1"/>
  <c r="J77" i="104"/>
  <c r="V385" i="105"/>
  <c r="V389" i="105"/>
  <c r="T170" i="104" s="1"/>
  <c r="J170" i="104"/>
  <c r="V294" i="105"/>
  <c r="T134" i="104" s="1"/>
  <c r="J134" i="104"/>
  <c r="V328" i="105"/>
  <c r="T151" i="104" s="1"/>
  <c r="J151" i="104"/>
  <c r="V22" i="105"/>
  <c r="V295" i="105"/>
  <c r="T135" i="104" s="1"/>
  <c r="J135" i="104"/>
  <c r="F29" i="103"/>
  <c r="V97" i="105"/>
  <c r="J177" i="104"/>
  <c r="V412" i="105"/>
  <c r="V406" i="105"/>
  <c r="V149" i="105"/>
  <c r="V404" i="105"/>
  <c r="V336" i="105"/>
  <c r="T157" i="104" s="1"/>
  <c r="J157" i="104"/>
  <c r="V318" i="105"/>
  <c r="V390" i="105"/>
  <c r="V261" i="105"/>
  <c r="V132" i="105"/>
  <c r="V83" i="105"/>
  <c r="V238" i="105"/>
  <c r="V124" i="105"/>
  <c r="V341" i="105"/>
  <c r="T160" i="104" s="1"/>
  <c r="J160" i="104"/>
  <c r="V323" i="105"/>
  <c r="T149" i="104" s="1"/>
  <c r="J149" i="104"/>
  <c r="V244" i="105"/>
  <c r="J108" i="104"/>
  <c r="V114" i="105"/>
  <c r="J50" i="104"/>
  <c r="V366" i="105"/>
  <c r="V205" i="105"/>
  <c r="V153" i="105"/>
  <c r="V45" i="105"/>
  <c r="J21" i="104"/>
  <c r="V409" i="105"/>
  <c r="T175" i="104" s="1"/>
  <c r="J175" i="104"/>
  <c r="V247" i="105"/>
  <c r="J111" i="104"/>
  <c r="V51" i="105"/>
  <c r="T23" i="104" s="1"/>
  <c r="J23" i="104"/>
  <c r="V82" i="105"/>
  <c r="J41" i="104"/>
  <c r="J53" i="104"/>
  <c r="V128" i="105"/>
  <c r="V229" i="105"/>
  <c r="J94" i="104"/>
  <c r="V293" i="105"/>
  <c r="J133" i="104"/>
  <c r="V151" i="105"/>
  <c r="J59" i="104"/>
  <c r="V32" i="105"/>
  <c r="J17" i="104"/>
  <c r="V243" i="105"/>
  <c r="J107" i="104"/>
  <c r="V70" i="105"/>
  <c r="K53" i="106"/>
  <c r="V91" i="105"/>
  <c r="V231" i="105"/>
  <c r="J96" i="104"/>
  <c r="K432" i="105"/>
  <c r="H19" i="103"/>
  <c r="S177" i="104"/>
  <c r="G84" i="109"/>
  <c r="S160" i="104"/>
  <c r="S70" i="104"/>
  <c r="S61" i="104"/>
  <c r="S19" i="104"/>
  <c r="S175" i="104"/>
  <c r="S149" i="104"/>
  <c r="S180" i="104"/>
  <c r="S173" i="104"/>
  <c r="V55" i="105"/>
  <c r="T25" i="104" s="1"/>
  <c r="J25" i="104"/>
  <c r="V405" i="105"/>
  <c r="H17" i="103"/>
  <c r="S26" i="104"/>
  <c r="G42" i="108"/>
  <c r="G152" i="109"/>
  <c r="V236" i="105"/>
  <c r="T101" i="104" s="1"/>
  <c r="J101" i="104"/>
  <c r="V315" i="105"/>
  <c r="T144" i="104" s="1"/>
  <c r="J144" i="104"/>
  <c r="V273" i="105"/>
  <c r="V248" i="105"/>
  <c r="J112" i="104"/>
  <c r="V65" i="105"/>
  <c r="J30" i="104"/>
  <c r="V363" i="105"/>
  <c r="V379" i="105"/>
  <c r="V125" i="105"/>
  <c r="V257" i="105"/>
  <c r="T117" i="104" s="1"/>
  <c r="J117" i="104"/>
  <c r="V290" i="105"/>
  <c r="J131" i="104"/>
  <c r="V367" i="105"/>
  <c r="V112" i="105"/>
  <c r="V178" i="105"/>
  <c r="J68" i="104"/>
  <c r="V188" i="105"/>
  <c r="V302" i="105"/>
  <c r="V155" i="105"/>
  <c r="V326" i="105"/>
  <c r="T150" i="104" s="1"/>
  <c r="J150" i="104"/>
  <c r="V226" i="105"/>
  <c r="T92" i="104" s="1"/>
  <c r="J92" i="104"/>
  <c r="V316" i="105"/>
  <c r="J145" i="104"/>
  <c r="V200" i="105"/>
  <c r="T76" i="104" s="1"/>
  <c r="J76" i="104"/>
  <c r="V276" i="105"/>
  <c r="V189" i="105"/>
  <c r="V140" i="105"/>
  <c r="V239" i="105"/>
  <c r="T103" i="104" s="1"/>
  <c r="J103" i="104"/>
  <c r="V355" i="105"/>
  <c r="V227" i="105"/>
  <c r="T93" i="104" s="1"/>
  <c r="J93" i="104"/>
  <c r="V20" i="105"/>
  <c r="V59" i="105"/>
  <c r="T27" i="104" s="1"/>
  <c r="J27" i="104"/>
  <c r="V285" i="105"/>
  <c r="T128" i="104" s="1"/>
  <c r="J128" i="104"/>
  <c r="V202" i="105"/>
  <c r="T78" i="104" s="1"/>
  <c r="J78" i="104"/>
  <c r="V49" i="105"/>
  <c r="V246" i="105"/>
  <c r="J110" i="104"/>
  <c r="V90" i="105"/>
  <c r="V7" i="105"/>
  <c r="J5" i="104"/>
  <c r="V221" i="105"/>
  <c r="J88" i="104"/>
  <c r="V48" i="105"/>
  <c r="J22" i="104"/>
  <c r="L280" i="105"/>
  <c r="L86" i="105"/>
  <c r="L95" i="105"/>
  <c r="L11" i="102"/>
  <c r="L231" i="105"/>
  <c r="L91" i="105"/>
  <c r="L263" i="105"/>
  <c r="L88" i="105"/>
  <c r="L92" i="105"/>
  <c r="L120" i="105"/>
  <c r="L13" i="105"/>
  <c r="L262" i="105"/>
  <c r="L3" i="105"/>
  <c r="L18" i="105"/>
  <c r="L33" i="105"/>
  <c r="W33" i="105" s="1"/>
  <c r="L119" i="105"/>
  <c r="L30" i="105"/>
  <c r="W30" i="105" s="1"/>
  <c r="L34" i="105"/>
  <c r="W34" i="105" s="1"/>
  <c r="L42" i="105"/>
  <c r="W42" i="105" s="1"/>
  <c r="L63" i="105"/>
  <c r="L66" i="105"/>
  <c r="W66" i="105" s="1"/>
  <c r="L69" i="105"/>
  <c r="L75" i="105"/>
  <c r="L94" i="105"/>
  <c r="L147" i="105"/>
  <c r="L175" i="105"/>
  <c r="L194" i="105"/>
  <c r="L208" i="105"/>
  <c r="L224" i="105"/>
  <c r="L236" i="105"/>
  <c r="L245" i="105"/>
  <c r="L257" i="105"/>
  <c r="L291" i="105"/>
  <c r="L305" i="105"/>
  <c r="W305" i="105" s="1"/>
  <c r="L308" i="105"/>
  <c r="L311" i="105"/>
  <c r="L315" i="105"/>
  <c r="L318" i="105"/>
  <c r="W318" i="105" s="1"/>
  <c r="L322" i="105"/>
  <c r="W322" i="105" s="1"/>
  <c r="L327" i="105"/>
  <c r="W327" i="105" s="1"/>
  <c r="L337" i="105"/>
  <c r="L384" i="105"/>
  <c r="L17" i="105"/>
  <c r="L21" i="105"/>
  <c r="L26" i="105"/>
  <c r="L38" i="105"/>
  <c r="W38" i="105" s="1"/>
  <c r="L51" i="105"/>
  <c r="L55" i="105"/>
  <c r="L60" i="105"/>
  <c r="W60" i="105" s="1"/>
  <c r="L80" i="105"/>
  <c r="L83" i="105"/>
  <c r="W83" i="105" s="1"/>
  <c r="L89" i="105"/>
  <c r="L103" i="105"/>
  <c r="L167" i="105"/>
  <c r="L179" i="105"/>
  <c r="L201" i="105"/>
  <c r="L216" i="105"/>
  <c r="L227" i="105"/>
  <c r="L240" i="105"/>
  <c r="L248" i="105"/>
  <c r="L284" i="105"/>
  <c r="W284" i="105" s="1"/>
  <c r="L295" i="105"/>
  <c r="L298" i="105"/>
  <c r="L330" i="105"/>
  <c r="L343" i="105"/>
  <c r="L355" i="105"/>
  <c r="W355" i="105" s="1"/>
  <c r="L397" i="105"/>
  <c r="L409" i="105"/>
  <c r="L413" i="105"/>
  <c r="W413" i="105" s="1"/>
  <c r="L6" i="105"/>
  <c r="W6" i="105" s="1"/>
  <c r="L15" i="105"/>
  <c r="W15" i="105" s="1"/>
  <c r="L40" i="105"/>
  <c r="L56" i="105"/>
  <c r="W56" i="105" s="1"/>
  <c r="L12" i="105"/>
  <c r="L22" i="105"/>
  <c r="W22" i="105" s="1"/>
  <c r="L31" i="105"/>
  <c r="W31" i="105" s="1"/>
  <c r="L43" i="105"/>
  <c r="W43" i="105" s="1"/>
  <c r="L48" i="105"/>
  <c r="L67" i="105"/>
  <c r="W67" i="105" s="1"/>
  <c r="L70" i="105"/>
  <c r="W70" i="105" s="1"/>
  <c r="L73" i="105"/>
  <c r="L142" i="105"/>
  <c r="L172" i="105"/>
  <c r="L192" i="105"/>
  <c r="L206" i="105"/>
  <c r="L221" i="105"/>
  <c r="L234" i="105"/>
  <c r="L243" i="105"/>
  <c r="L255" i="105"/>
  <c r="L264" i="105"/>
  <c r="L270" i="105"/>
  <c r="L289" i="105"/>
  <c r="L306" i="105"/>
  <c r="W306" i="105" s="1"/>
  <c r="L312" i="105"/>
  <c r="W312" i="105" s="1"/>
  <c r="L335" i="105"/>
  <c r="L380" i="105"/>
  <c r="L114" i="105"/>
  <c r="L32" i="105"/>
  <c r="L36" i="105"/>
  <c r="W36" i="105" s="1"/>
  <c r="L45" i="105"/>
  <c r="L68" i="105"/>
  <c r="L74" i="105"/>
  <c r="L145" i="105"/>
  <c r="L173" i="105"/>
  <c r="L193" i="105"/>
  <c r="L207" i="105"/>
  <c r="L222" i="105"/>
  <c r="L235" i="105"/>
  <c r="L244" i="105"/>
  <c r="L256" i="105"/>
  <c r="L267" i="105"/>
  <c r="L290" i="105"/>
  <c r="L307" i="105"/>
  <c r="L310" i="105"/>
  <c r="W310" i="105" s="1"/>
  <c r="L314" i="105"/>
  <c r="L336" i="105"/>
  <c r="L382" i="105"/>
  <c r="L399" i="105"/>
  <c r="W399" i="105" s="1"/>
  <c r="L5" i="105"/>
  <c r="L35" i="105"/>
  <c r="L52" i="105"/>
  <c r="W52" i="105" s="1"/>
  <c r="L61" i="105"/>
  <c r="L90" i="105"/>
  <c r="W90" i="105" s="1"/>
  <c r="L151" i="105"/>
  <c r="L199" i="105"/>
  <c r="L225" i="105"/>
  <c r="L237" i="105"/>
  <c r="L258" i="105"/>
  <c r="L293" i="105"/>
  <c r="L299" i="105"/>
  <c r="W299" i="105" s="1"/>
  <c r="L309" i="105"/>
  <c r="L316" i="105"/>
  <c r="L323" i="105"/>
  <c r="L338" i="105"/>
  <c r="L386" i="105"/>
  <c r="L400" i="105"/>
  <c r="L411" i="105"/>
  <c r="L8" i="105"/>
  <c r="W8" i="105" s="1"/>
  <c r="L47" i="105"/>
  <c r="W47" i="105" s="1"/>
  <c r="L99" i="105"/>
  <c r="W99" i="105" s="1"/>
  <c r="L105" i="105"/>
  <c r="W105" i="105" s="1"/>
  <c r="L109" i="105"/>
  <c r="W109" i="105" s="1"/>
  <c r="L113" i="105"/>
  <c r="W113" i="105" s="1"/>
  <c r="L118" i="105"/>
  <c r="W118" i="105" s="1"/>
  <c r="L124" i="105"/>
  <c r="W124" i="105" s="1"/>
  <c r="L129" i="105"/>
  <c r="W129" i="105" s="1"/>
  <c r="L133" i="105"/>
  <c r="W133" i="105" s="1"/>
  <c r="L138" i="105"/>
  <c r="W138" i="105" s="1"/>
  <c r="L144" i="105"/>
  <c r="W144" i="105" s="1"/>
  <c r="L150" i="105"/>
  <c r="W150" i="105" s="1"/>
  <c r="L155" i="105"/>
  <c r="W155" i="105" s="1"/>
  <c r="L159" i="105"/>
  <c r="W159" i="105" s="1"/>
  <c r="L163" i="105"/>
  <c r="W163" i="105" s="1"/>
  <c r="L170" i="105"/>
  <c r="W170" i="105" s="1"/>
  <c r="L182" i="105"/>
  <c r="W182" i="105" s="1"/>
  <c r="L187" i="105"/>
  <c r="W187" i="105" s="1"/>
  <c r="L191" i="105"/>
  <c r="W191" i="105" s="1"/>
  <c r="L198" i="105"/>
  <c r="W198" i="105" s="1"/>
  <c r="L210" i="105"/>
  <c r="W210" i="105" s="1"/>
  <c r="L217" i="105"/>
  <c r="W217" i="105" s="1"/>
  <c r="L238" i="105"/>
  <c r="W238" i="105" s="1"/>
  <c r="L253" i="105"/>
  <c r="W253" i="105" s="1"/>
  <c r="L265" i="105"/>
  <c r="W265" i="105" s="1"/>
  <c r="L274" i="105"/>
  <c r="W274" i="105" s="1"/>
  <c r="L278" i="105"/>
  <c r="W278" i="105" s="1"/>
  <c r="L288" i="105"/>
  <c r="W288" i="105" s="1"/>
  <c r="L302" i="105"/>
  <c r="W302" i="105" s="1"/>
  <c r="L324" i="105"/>
  <c r="W324" i="105" s="1"/>
  <c r="L339" i="105"/>
  <c r="W339" i="105" s="1"/>
  <c r="L345" i="105"/>
  <c r="W345" i="105" s="1"/>
  <c r="L350" i="105"/>
  <c r="W350" i="105" s="1"/>
  <c r="L356" i="105"/>
  <c r="W356" i="105" s="1"/>
  <c r="L360" i="105"/>
  <c r="W360" i="105" s="1"/>
  <c r="L364" i="105"/>
  <c r="W364" i="105" s="1"/>
  <c r="L368" i="105"/>
  <c r="W368" i="105" s="1"/>
  <c r="L372" i="105"/>
  <c r="W372" i="105" s="1"/>
  <c r="L376" i="105"/>
  <c r="L385" i="105"/>
  <c r="W385" i="105" s="1"/>
  <c r="L391" i="105"/>
  <c r="W391" i="105" s="1"/>
  <c r="L395" i="105"/>
  <c r="W395" i="105" s="1"/>
  <c r="L403" i="105"/>
  <c r="W403" i="105" s="1"/>
  <c r="L410" i="105"/>
  <c r="W410" i="105" s="1"/>
  <c r="L19" i="105"/>
  <c r="W19" i="105" s="1"/>
  <c r="L28" i="105"/>
  <c r="L81" i="105"/>
  <c r="L134" i="105"/>
  <c r="L181" i="105"/>
  <c r="L219" i="105"/>
  <c r="L232" i="105"/>
  <c r="L251" i="105"/>
  <c r="L271" i="105"/>
  <c r="W271" i="105" s="1"/>
  <c r="L285" i="105"/>
  <c r="L333" i="105"/>
  <c r="L377" i="105"/>
  <c r="L407" i="105"/>
  <c r="L25" i="105"/>
  <c r="W25" i="105" s="1"/>
  <c r="L77" i="105"/>
  <c r="W77" i="105" s="1"/>
  <c r="L93" i="105"/>
  <c r="W93" i="105" s="1"/>
  <c r="L7" i="105"/>
  <c r="L20" i="105"/>
  <c r="W20" i="105" s="1"/>
  <c r="L54" i="105"/>
  <c r="L62" i="105"/>
  <c r="L165" i="105"/>
  <c r="L200" i="105"/>
  <c r="L226" i="105"/>
  <c r="L239" i="105"/>
  <c r="L294" i="105"/>
  <c r="L304" i="105"/>
  <c r="L317" i="105"/>
  <c r="L326" i="105"/>
  <c r="L341" i="105"/>
  <c r="L389" i="105"/>
  <c r="L415" i="105"/>
  <c r="L418" i="105"/>
  <c r="L9" i="105"/>
  <c r="W9" i="105" s="1"/>
  <c r="L53" i="105"/>
  <c r="W53" i="105" s="1"/>
  <c r="L100" i="105"/>
  <c r="W100" i="105" s="1"/>
  <c r="L106" i="105"/>
  <c r="W106" i="105" s="1"/>
  <c r="L110" i="105"/>
  <c r="W110" i="105" s="1"/>
  <c r="L115" i="105"/>
  <c r="W115" i="105" s="1"/>
  <c r="L121" i="105"/>
  <c r="W121" i="105" s="1"/>
  <c r="L125" i="105"/>
  <c r="W125" i="105" s="1"/>
  <c r="L130" i="105"/>
  <c r="L135" i="105"/>
  <c r="W135" i="105" s="1"/>
  <c r="L139" i="105"/>
  <c r="W139" i="105" s="1"/>
  <c r="L146" i="105"/>
  <c r="W146" i="105" s="1"/>
  <c r="L152" i="105"/>
  <c r="W152" i="105" s="1"/>
  <c r="L156" i="105"/>
  <c r="L160" i="105"/>
  <c r="L164" i="105"/>
  <c r="W164" i="105" s="1"/>
  <c r="L174" i="105"/>
  <c r="W174" i="105" s="1"/>
  <c r="L183" i="105"/>
  <c r="W183" i="105" s="1"/>
  <c r="L188" i="105"/>
  <c r="W188" i="105" s="1"/>
  <c r="L195" i="105"/>
  <c r="W195" i="105" s="1"/>
  <c r="L203" i="105"/>
  <c r="W203" i="105" s="1"/>
  <c r="L213" i="105"/>
  <c r="W213" i="105" s="1"/>
  <c r="L218" i="105"/>
  <c r="W218" i="105" s="1"/>
  <c r="L249" i="105"/>
  <c r="W249" i="105" s="1"/>
  <c r="L259" i="105"/>
  <c r="W259" i="105" s="1"/>
  <c r="L266" i="105"/>
  <c r="W266" i="105" s="1"/>
  <c r="L275" i="105"/>
  <c r="W275" i="105" s="1"/>
  <c r="L279" i="105"/>
  <c r="W279" i="105" s="1"/>
  <c r="L292" i="105"/>
  <c r="W292" i="105" s="1"/>
  <c r="L303" i="105"/>
  <c r="W303" i="105" s="1"/>
  <c r="L325" i="105"/>
  <c r="W325" i="105" s="1"/>
  <c r="L340" i="105"/>
  <c r="W340" i="105" s="1"/>
  <c r="L346" i="105"/>
  <c r="W346" i="105" s="1"/>
  <c r="L351" i="105"/>
  <c r="W351" i="105" s="1"/>
  <c r="L357" i="105"/>
  <c r="W357" i="105" s="1"/>
  <c r="L361" i="105"/>
  <c r="W361" i="105" s="1"/>
  <c r="L365" i="105"/>
  <c r="W365" i="105" s="1"/>
  <c r="L369" i="105"/>
  <c r="W369" i="105" s="1"/>
  <c r="L373" i="105"/>
  <c r="W373" i="105" s="1"/>
  <c r="L379" i="105"/>
  <c r="W379" i="105" s="1"/>
  <c r="L387" i="105"/>
  <c r="W387" i="105" s="1"/>
  <c r="L392" i="105"/>
  <c r="W392" i="105" s="1"/>
  <c r="L396" i="105"/>
  <c r="W396" i="105" s="1"/>
  <c r="L404" i="105"/>
  <c r="W404" i="105" s="1"/>
  <c r="L128" i="105"/>
  <c r="L23" i="105"/>
  <c r="W23" i="105" s="1"/>
  <c r="L49" i="105"/>
  <c r="W49" i="105" s="1"/>
  <c r="L58" i="105"/>
  <c r="L71" i="105"/>
  <c r="W71" i="105" s="1"/>
  <c r="L85" i="105"/>
  <c r="L169" i="105"/>
  <c r="L202" i="105"/>
  <c r="L229" i="105"/>
  <c r="L241" i="105"/>
  <c r="L282" i="105"/>
  <c r="L296" i="105"/>
  <c r="L348" i="105"/>
  <c r="L4" i="105"/>
  <c r="L57" i="105"/>
  <c r="W57" i="105" s="1"/>
  <c r="L2" i="105"/>
  <c r="L24" i="105"/>
  <c r="L59" i="105"/>
  <c r="L72" i="105"/>
  <c r="L204" i="105"/>
  <c r="L268" i="105"/>
  <c r="W268" i="105" s="1"/>
  <c r="L417" i="105"/>
  <c r="L16" i="105"/>
  <c r="W16" i="105" s="1"/>
  <c r="L76" i="105"/>
  <c r="W76" i="105" s="1"/>
  <c r="L11" i="105"/>
  <c r="L29" i="105"/>
  <c r="L46" i="105"/>
  <c r="L184" i="105"/>
  <c r="L254" i="105"/>
  <c r="L272" i="105"/>
  <c r="L412" i="105"/>
  <c r="L27" i="105"/>
  <c r="W27" i="105" s="1"/>
  <c r="L84" i="105"/>
  <c r="W84" i="105" s="1"/>
  <c r="L64" i="105"/>
  <c r="L78" i="105"/>
  <c r="L98" i="105"/>
  <c r="L211" i="105"/>
  <c r="L328" i="105"/>
  <c r="L398" i="105"/>
  <c r="L102" i="105"/>
  <c r="L111" i="105"/>
  <c r="W111" i="105" s="1"/>
  <c r="L122" i="105"/>
  <c r="W122" i="105" s="1"/>
  <c r="L131" i="105"/>
  <c r="W131" i="105" s="1"/>
  <c r="L140" i="105"/>
  <c r="W140" i="105" s="1"/>
  <c r="L153" i="105"/>
  <c r="W153" i="105" s="1"/>
  <c r="L161" i="105"/>
  <c r="W161" i="105" s="1"/>
  <c r="L177" i="105"/>
  <c r="W177" i="105" s="1"/>
  <c r="L189" i="105"/>
  <c r="W189" i="105" s="1"/>
  <c r="L205" i="105"/>
  <c r="W205" i="105" s="1"/>
  <c r="L223" i="105"/>
  <c r="W223" i="105" s="1"/>
  <c r="L260" i="105"/>
  <c r="W260" i="105" s="1"/>
  <c r="L276" i="105"/>
  <c r="W276" i="105" s="1"/>
  <c r="L300" i="105"/>
  <c r="L331" i="105"/>
  <c r="W331" i="105" s="1"/>
  <c r="L347" i="105"/>
  <c r="W347" i="105" s="1"/>
  <c r="L358" i="105"/>
  <c r="W358" i="105" s="1"/>
  <c r="L366" i="105"/>
  <c r="W366" i="105" s="1"/>
  <c r="L374" i="105"/>
  <c r="W374" i="105" s="1"/>
  <c r="L388" i="105"/>
  <c r="W388" i="105" s="1"/>
  <c r="L401" i="105"/>
  <c r="W401" i="105" s="1"/>
  <c r="L37" i="105"/>
  <c r="L82" i="105"/>
  <c r="L141" i="105"/>
  <c r="L220" i="105"/>
  <c r="L233" i="105"/>
  <c r="L287" i="105"/>
  <c r="L334" i="105"/>
  <c r="L378" i="105"/>
  <c r="L408" i="105"/>
  <c r="L65" i="105"/>
  <c r="L101" i="105"/>
  <c r="L297" i="105"/>
  <c r="W297" i="105" s="1"/>
  <c r="L329" i="105"/>
  <c r="L230" i="105"/>
  <c r="L107" i="105"/>
  <c r="W107" i="105" s="1"/>
  <c r="L126" i="105"/>
  <c r="L148" i="105"/>
  <c r="W148" i="105" s="1"/>
  <c r="L166" i="105"/>
  <c r="W166" i="105" s="1"/>
  <c r="L196" i="105"/>
  <c r="W196" i="105" s="1"/>
  <c r="L250" i="105"/>
  <c r="W250" i="105" s="1"/>
  <c r="L281" i="105"/>
  <c r="W281" i="105" s="1"/>
  <c r="L342" i="105"/>
  <c r="W342" i="105" s="1"/>
  <c r="L362" i="105"/>
  <c r="W362" i="105" s="1"/>
  <c r="L381" i="105"/>
  <c r="W381" i="105" s="1"/>
  <c r="L405" i="105"/>
  <c r="W405" i="105" s="1"/>
  <c r="L39" i="105"/>
  <c r="W39" i="105" s="1"/>
  <c r="L108" i="105"/>
  <c r="L127" i="105"/>
  <c r="W127" i="105" s="1"/>
  <c r="L149" i="105"/>
  <c r="W149" i="105" s="1"/>
  <c r="L168" i="105"/>
  <c r="W168" i="105" s="1"/>
  <c r="L197" i="105"/>
  <c r="L252" i="105"/>
  <c r="W252" i="105" s="1"/>
  <c r="L286" i="105"/>
  <c r="W286" i="105" s="1"/>
  <c r="L344" i="105"/>
  <c r="W344" i="105" s="1"/>
  <c r="L363" i="105"/>
  <c r="W363" i="105" s="1"/>
  <c r="L383" i="105"/>
  <c r="W383" i="105" s="1"/>
  <c r="L406" i="105"/>
  <c r="W406" i="105" s="1"/>
  <c r="L14" i="105"/>
  <c r="L50" i="105"/>
  <c r="W50" i="105" s="1"/>
  <c r="L79" i="105"/>
  <c r="L212" i="105"/>
  <c r="L178" i="105"/>
  <c r="L247" i="105"/>
  <c r="L321" i="105"/>
  <c r="L104" i="105"/>
  <c r="W104" i="105" s="1"/>
  <c r="L143" i="105"/>
  <c r="W143" i="105" s="1"/>
  <c r="L190" i="105"/>
  <c r="W190" i="105" s="1"/>
  <c r="L277" i="105"/>
  <c r="L359" i="105"/>
  <c r="W359" i="105" s="1"/>
  <c r="L402" i="105"/>
  <c r="W402" i="105" s="1"/>
  <c r="L112" i="105"/>
  <c r="W112" i="105" s="1"/>
  <c r="L154" i="105"/>
  <c r="W154" i="105" s="1"/>
  <c r="L209" i="105"/>
  <c r="W209" i="105" s="1"/>
  <c r="L301" i="105"/>
  <c r="W301" i="105" s="1"/>
  <c r="L367" i="105"/>
  <c r="W367" i="105" s="1"/>
  <c r="L283" i="105"/>
  <c r="L354" i="105"/>
  <c r="L10" i="105"/>
  <c r="L116" i="105"/>
  <c r="W116" i="105" s="1"/>
  <c r="L157" i="105"/>
  <c r="W157" i="105" s="1"/>
  <c r="L214" i="105"/>
  <c r="L313" i="105"/>
  <c r="W313" i="105" s="1"/>
  <c r="L370" i="105"/>
  <c r="W370" i="105" s="1"/>
  <c r="L44" i="105"/>
  <c r="W44" i="105" s="1"/>
  <c r="L123" i="105"/>
  <c r="W123" i="105" s="1"/>
  <c r="L162" i="105"/>
  <c r="W162" i="105" s="1"/>
  <c r="L228" i="105"/>
  <c r="W228" i="105" s="1"/>
  <c r="L332" i="105"/>
  <c r="L375" i="105"/>
  <c r="W375" i="105" s="1"/>
  <c r="L96" i="105"/>
  <c r="W96" i="105" s="1"/>
  <c r="L185" i="105"/>
  <c r="W185" i="105" s="1"/>
  <c r="L352" i="105"/>
  <c r="W352" i="105" s="1"/>
  <c r="L97" i="105"/>
  <c r="W97" i="105" s="1"/>
  <c r="L186" i="105"/>
  <c r="W186" i="105" s="1"/>
  <c r="L353" i="105"/>
  <c r="W353" i="105" s="1"/>
  <c r="L171" i="105"/>
  <c r="L117" i="105"/>
  <c r="W117" i="105" s="1"/>
  <c r="L215" i="105"/>
  <c r="W215" i="105" s="1"/>
  <c r="L371" i="105"/>
  <c r="W371" i="105" s="1"/>
  <c r="L136" i="105"/>
  <c r="W136" i="105" s="1"/>
  <c r="L269" i="105"/>
  <c r="W269" i="105" s="1"/>
  <c r="L393" i="105"/>
  <c r="W393" i="105" s="1"/>
  <c r="L319" i="105"/>
  <c r="L273" i="105"/>
  <c r="W273" i="105" s="1"/>
  <c r="L41" i="105"/>
  <c r="L320" i="105"/>
  <c r="W320" i="105" s="1"/>
  <c r="L414" i="105"/>
  <c r="L87" i="105"/>
  <c r="W87" i="105" s="1"/>
  <c r="L349" i="105"/>
  <c r="W349" i="105" s="1"/>
  <c r="L176" i="105"/>
  <c r="L137" i="105"/>
  <c r="L394" i="105"/>
  <c r="W394" i="105" s="1"/>
  <c r="L261" i="105"/>
  <c r="W261" i="105" s="1"/>
  <c r="L390" i="105"/>
  <c r="W390" i="105" s="1"/>
  <c r="L242" i="105"/>
  <c r="L132" i="105"/>
  <c r="W132" i="105" s="1"/>
  <c r="L158" i="105"/>
  <c r="W158" i="105" s="1"/>
  <c r="L246" i="105"/>
  <c r="L180" i="105"/>
  <c r="W180" i="105" s="1"/>
  <c r="L416" i="105"/>
  <c r="S31" i="104"/>
  <c r="S9" i="104"/>
  <c r="S109" i="104"/>
  <c r="S168" i="104"/>
  <c r="S29" i="104"/>
  <c r="G148" i="109"/>
  <c r="S105" i="104"/>
  <c r="S123" i="104"/>
  <c r="H11" i="103"/>
  <c r="S170" i="104"/>
  <c r="S86" i="104"/>
  <c r="S117" i="104"/>
  <c r="S43" i="104"/>
  <c r="S127" i="104"/>
  <c r="S159" i="104"/>
  <c r="I24" i="109"/>
  <c r="O24" i="109" s="1"/>
  <c r="V208" i="105"/>
  <c r="T82" i="104" s="1"/>
  <c r="J82" i="104"/>
  <c r="V383" i="105"/>
  <c r="V314" i="105"/>
  <c r="T143" i="104" s="1"/>
  <c r="J143" i="104"/>
  <c r="V110" i="105"/>
  <c r="V329" i="105"/>
  <c r="T152" i="104" s="1"/>
  <c r="J152" i="104"/>
  <c r="V224" i="105"/>
  <c r="J90" i="104"/>
  <c r="V196" i="105"/>
  <c r="V148" i="105"/>
  <c r="V256" i="105"/>
  <c r="T116" i="104" s="1"/>
  <c r="J116" i="104"/>
  <c r="V397" i="105"/>
  <c r="J171" i="104"/>
  <c r="V28" i="105"/>
  <c r="J15" i="104"/>
  <c r="V296" i="105"/>
  <c r="T136" i="104" s="1"/>
  <c r="J136" i="104"/>
  <c r="V58" i="105"/>
  <c r="T26" i="104" s="1"/>
  <c r="J26" i="104"/>
  <c r="V98" i="105"/>
  <c r="T47" i="104" s="1"/>
  <c r="S11" i="103" s="1"/>
  <c r="J47" i="104"/>
  <c r="I11" i="103" s="1"/>
  <c r="V24" i="105"/>
  <c r="T13" i="104" s="1"/>
  <c r="J13" i="104"/>
  <c r="V280" i="105"/>
  <c r="K50" i="106"/>
  <c r="K23" i="106" s="1"/>
  <c r="J125" i="104"/>
  <c r="S30" i="104"/>
  <c r="S121" i="104"/>
  <c r="R24" i="103" s="1"/>
  <c r="S136" i="104"/>
  <c r="J11" i="106"/>
  <c r="J25" i="109" s="1"/>
  <c r="J38" i="109" s="1"/>
  <c r="J68" i="109"/>
  <c r="J82" i="109" s="1"/>
  <c r="S55" i="104"/>
  <c r="S164" i="104"/>
  <c r="S51" i="104"/>
  <c r="R2" i="103" s="1"/>
  <c r="G151" i="109"/>
  <c r="S33" i="104"/>
  <c r="S38" i="104"/>
  <c r="S144" i="104"/>
  <c r="Q5" i="103"/>
  <c r="H23" i="103"/>
  <c r="S40" i="104"/>
  <c r="R7" i="103" s="1"/>
  <c r="G43" i="108"/>
  <c r="G144" i="109"/>
  <c r="V375" i="105"/>
  <c r="V254" i="105"/>
  <c r="T114" i="104" s="1"/>
  <c r="J114" i="104"/>
  <c r="V245" i="105"/>
  <c r="T109" i="104" s="1"/>
  <c r="J109" i="104"/>
  <c r="V319" i="105"/>
  <c r="J147" i="104"/>
  <c r="V3" i="105"/>
  <c r="J3" i="104"/>
  <c r="I8" i="103" s="1"/>
  <c r="K428" i="105"/>
  <c r="V233" i="105"/>
  <c r="T98" i="104" s="1"/>
  <c r="J98" i="104"/>
  <c r="V72" i="105"/>
  <c r="T33" i="104" s="1"/>
  <c r="J33" i="104"/>
  <c r="V219" i="105"/>
  <c r="T86" i="104" s="1"/>
  <c r="J86" i="104"/>
  <c r="V258" i="105"/>
  <c r="J118" i="104"/>
  <c r="K429" i="105"/>
  <c r="V234" i="105"/>
  <c r="J99" i="104"/>
  <c r="V67" i="105"/>
  <c r="G146" i="109"/>
  <c r="V174" i="105"/>
  <c r="G47" i="108"/>
  <c r="G25" i="107"/>
  <c r="V47" i="105"/>
  <c r="S103" i="104"/>
  <c r="H4" i="103"/>
  <c r="I187" i="104"/>
  <c r="I189" i="104" s="1"/>
  <c r="S69" i="104"/>
  <c r="H5" i="103"/>
  <c r="Q3" i="103"/>
  <c r="S72" i="104"/>
  <c r="S151" i="104"/>
  <c r="S97" i="104"/>
  <c r="H9" i="108"/>
  <c r="H121" i="109"/>
  <c r="H144" i="109" s="1"/>
  <c r="G27" i="103"/>
  <c r="G29" i="103" s="1"/>
  <c r="S150" i="104"/>
  <c r="V418" i="105"/>
  <c r="T182" i="104" s="1"/>
  <c r="S12" i="103" s="1"/>
  <c r="J182" i="104"/>
  <c r="I12" i="103" s="1"/>
  <c r="V101" i="105"/>
  <c r="J48" i="104"/>
  <c r="V127" i="105"/>
  <c r="V311" i="105"/>
  <c r="J142" i="104"/>
  <c r="V281" i="105"/>
  <c r="S32" i="104"/>
  <c r="S73" i="104"/>
  <c r="O10" i="106"/>
  <c r="V235" i="105"/>
  <c r="T100" i="104" s="1"/>
  <c r="J100" i="104"/>
  <c r="V354" i="105"/>
  <c r="T163" i="104" s="1"/>
  <c r="J163" i="104"/>
  <c r="V115" i="105"/>
  <c r="V242" i="105"/>
  <c r="J106" i="104"/>
  <c r="V190" i="105"/>
  <c r="V41" i="105"/>
  <c r="J20" i="104"/>
  <c r="V109" i="105"/>
  <c r="V193" i="105"/>
  <c r="T73" i="104" s="1"/>
  <c r="J73" i="104"/>
  <c r="V309" i="105"/>
  <c r="J141" i="104"/>
  <c r="V179" i="105"/>
  <c r="T69" i="104" s="1"/>
  <c r="J69" i="104"/>
  <c r="V12" i="105"/>
  <c r="J7" i="104"/>
  <c r="V282" i="105"/>
  <c r="J126" i="104"/>
  <c r="V78" i="105"/>
  <c r="J37" i="104"/>
  <c r="I5" i="103" s="1"/>
  <c r="S81" i="104"/>
  <c r="G145" i="109"/>
  <c r="E42" i="109"/>
  <c r="G37" i="109"/>
  <c r="G27" i="109"/>
  <c r="V348" i="105"/>
  <c r="T162" i="104" s="1"/>
  <c r="J162" i="104"/>
  <c r="V384" i="105"/>
  <c r="T168" i="104" s="1"/>
  <c r="J168" i="104"/>
  <c r="V79" i="105"/>
  <c r="T38" i="104" s="1"/>
  <c r="S10" i="103" s="1"/>
  <c r="J38" i="104"/>
  <c r="I10" i="103" s="1"/>
  <c r="V158" i="105"/>
  <c r="V5" i="105"/>
  <c r="T4" i="104" s="1"/>
  <c r="J4" i="104"/>
  <c r="I18" i="103" s="1"/>
  <c r="V94" i="105"/>
  <c r="T46" i="104" s="1"/>
  <c r="J46" i="104"/>
  <c r="V252" i="105"/>
  <c r="V267" i="105"/>
  <c r="T122" i="104" s="1"/>
  <c r="J122" i="104"/>
  <c r="V351" i="105"/>
  <c r="V183" i="105"/>
  <c r="V417" i="105"/>
  <c r="T181" i="104" s="1"/>
  <c r="J181" i="104"/>
  <c r="V147" i="105"/>
  <c r="J58" i="104"/>
  <c r="V162" i="105"/>
  <c r="V415" i="105"/>
  <c r="T179" i="104" s="1"/>
  <c r="J179" i="104"/>
  <c r="V11" i="105"/>
  <c r="T6" i="104" s="1"/>
  <c r="J6" i="104"/>
  <c r="V292" i="105"/>
  <c r="V152" i="105"/>
  <c r="V240" i="105"/>
  <c r="T104" i="104" s="1"/>
  <c r="J104" i="104"/>
  <c r="V274" i="105"/>
  <c r="V99" i="105"/>
  <c r="V307" i="105"/>
  <c r="J139" i="104"/>
  <c r="V386" i="105"/>
  <c r="J169" i="104"/>
  <c r="V54" i="105"/>
  <c r="T24" i="104" s="1"/>
  <c r="J24" i="104"/>
  <c r="V250" i="105"/>
  <c r="V380" i="105"/>
  <c r="J166" i="104"/>
  <c r="V173" i="105"/>
  <c r="J65" i="104"/>
  <c r="V308" i="105"/>
  <c r="J140" i="104"/>
  <c r="V89" i="105"/>
  <c r="J44" i="104"/>
  <c r="V184" i="105"/>
  <c r="T71" i="104" s="1"/>
  <c r="J71" i="104"/>
  <c r="V251" i="105"/>
  <c r="J113" i="104"/>
  <c r="V134" i="105"/>
  <c r="T54" i="104" s="1"/>
  <c r="J54" i="104"/>
  <c r="V21" i="105"/>
  <c r="J12" i="104"/>
  <c r="V211" i="105"/>
  <c r="T83" i="104" s="1"/>
  <c r="J83" i="104"/>
  <c r="V270" i="105"/>
  <c r="J123" i="104"/>
  <c r="V172" i="105"/>
  <c r="T64" i="104" s="1"/>
  <c r="J64" i="104"/>
  <c r="V17" i="105"/>
  <c r="J10" i="104"/>
  <c r="K55" i="106"/>
  <c r="V95" i="105"/>
  <c r="Q22" i="103"/>
  <c r="Q2" i="103"/>
  <c r="S114" i="104"/>
  <c r="S135" i="104"/>
  <c r="Q4" i="103"/>
  <c r="R187" i="104"/>
  <c r="H25" i="109"/>
  <c r="E160" i="109"/>
  <c r="S35" i="104"/>
  <c r="U430" i="105"/>
  <c r="S111" i="104"/>
  <c r="S112" i="104"/>
  <c r="S36" i="104"/>
  <c r="S23" i="104"/>
  <c r="E56" i="108"/>
  <c r="S116" i="104"/>
  <c r="I29" i="106"/>
  <c r="O27" i="106"/>
  <c r="S178" i="104"/>
  <c r="V194" i="105"/>
  <c r="T74" i="104" s="1"/>
  <c r="J74" i="104"/>
  <c r="V283" i="105"/>
  <c r="T127" i="104" s="1"/>
  <c r="J127" i="104"/>
  <c r="V371" i="105"/>
  <c r="V4" i="105"/>
  <c r="K427" i="105"/>
  <c r="V170" i="105"/>
  <c r="V272" i="105"/>
  <c r="T124" i="104" s="1"/>
  <c r="J124" i="104"/>
  <c r="V116" i="105"/>
  <c r="V312" i="105"/>
  <c r="V68" i="105"/>
  <c r="J31" i="104"/>
  <c r="V413" i="105"/>
  <c r="V141" i="105"/>
  <c r="T55" i="104" s="1"/>
  <c r="J55" i="104"/>
  <c r="J9" i="104"/>
  <c r="V14" i="105"/>
  <c r="T9" i="104" s="1"/>
  <c r="V232" i="105"/>
  <c r="J97" i="104"/>
  <c r="V81" i="105"/>
  <c r="T40" i="104" s="1"/>
  <c r="J40" i="104"/>
  <c r="V120" i="105"/>
  <c r="T52" i="104" s="1"/>
  <c r="J52" i="104"/>
  <c r="V176" i="105"/>
  <c r="T67" i="104" s="1"/>
  <c r="J67" i="104"/>
  <c r="V255" i="105"/>
  <c r="J115" i="104"/>
  <c r="V73" i="105"/>
  <c r="J34" i="104"/>
  <c r="K52" i="106"/>
  <c r="V88" i="105"/>
  <c r="T43" i="104" s="1"/>
  <c r="J43" i="104"/>
  <c r="K54" i="106"/>
  <c r="V92" i="105"/>
  <c r="J45" i="104"/>
  <c r="S152" i="104"/>
  <c r="Q8" i="103"/>
  <c r="S122" i="104"/>
  <c r="S65" i="104"/>
  <c r="H123" i="109"/>
  <c r="H146" i="109" s="1"/>
  <c r="H11" i="108"/>
  <c r="H42" i="108" s="1"/>
  <c r="S156" i="104"/>
  <c r="Q24" i="103"/>
  <c r="Q21" i="103"/>
  <c r="Q15" i="103"/>
  <c r="I80" i="109"/>
  <c r="G48" i="108"/>
  <c r="G143" i="109"/>
  <c r="G130" i="109"/>
  <c r="Q9" i="103"/>
  <c r="P27" i="103"/>
  <c r="P29" i="103" s="1"/>
  <c r="V75" i="105"/>
  <c r="T36" i="104" s="1"/>
  <c r="J36" i="104"/>
  <c r="V175" i="105"/>
  <c r="T66" i="104" s="1"/>
  <c r="J66" i="104"/>
  <c r="V340" i="105"/>
  <c r="V378" i="105"/>
  <c r="J165" i="104"/>
  <c r="V220" i="105"/>
  <c r="T87" i="104" s="1"/>
  <c r="J87" i="104"/>
  <c r="V408" i="105"/>
  <c r="J174" i="104"/>
  <c r="V298" i="105"/>
  <c r="T137" i="104" s="1"/>
  <c r="J137" i="104"/>
  <c r="V18" i="105"/>
  <c r="T11" i="104" s="1"/>
  <c r="J11" i="104"/>
  <c r="V338" i="105"/>
  <c r="J159" i="104"/>
  <c r="V291" i="105"/>
  <c r="J132" i="104"/>
  <c r="V374" i="105"/>
  <c r="V331" i="105"/>
  <c r="V223" i="105"/>
  <c r="V161" i="105"/>
  <c r="V335" i="105"/>
  <c r="T156" i="104" s="1"/>
  <c r="J156" i="104"/>
  <c r="V74" i="105"/>
  <c r="K430" i="105"/>
  <c r="J35" i="104"/>
  <c r="V304" i="105"/>
  <c r="J138" i="104"/>
  <c r="V80" i="105"/>
  <c r="J39" i="104"/>
  <c r="I7" i="103" s="1"/>
  <c r="V171" i="105"/>
  <c r="J63" i="104"/>
  <c r="V19" i="105"/>
  <c r="V241" i="105"/>
  <c r="J105" i="104"/>
  <c r="V85" i="105"/>
  <c r="J42" i="104"/>
  <c r="V13" i="105"/>
  <c r="T8" i="104" s="1"/>
  <c r="J8" i="104"/>
  <c r="V199" i="105"/>
  <c r="T75" i="104" s="1"/>
  <c r="J75" i="104"/>
  <c r="V264" i="105"/>
  <c r="T121" i="104" s="1"/>
  <c r="S24" i="103" s="1"/>
  <c r="J121" i="104"/>
  <c r="V142" i="105"/>
  <c r="J56" i="104"/>
  <c r="V2" i="105"/>
  <c r="J2" i="104"/>
  <c r="K423" i="105"/>
  <c r="K422" i="105"/>
  <c r="K426" i="105"/>
  <c r="K51" i="106"/>
  <c r="V86" i="105"/>
  <c r="V433" i="105" s="1"/>
  <c r="K433" i="105"/>
  <c r="S167" i="104"/>
  <c r="S2" i="104"/>
  <c r="U423" i="105"/>
  <c r="U426" i="105"/>
  <c r="U422" i="105"/>
  <c r="G44" i="108"/>
  <c r="S89" i="104"/>
  <c r="S75" i="104"/>
  <c r="U433" i="105"/>
  <c r="S63" i="104"/>
  <c r="S64" i="104"/>
  <c r="S47" i="104"/>
  <c r="S171" i="104"/>
  <c r="Q17" i="103"/>
  <c r="S22" i="104"/>
  <c r="S143" i="104"/>
  <c r="S52" i="104"/>
  <c r="O29" i="106"/>
  <c r="J10" i="106"/>
  <c r="J27" i="106"/>
  <c r="J66" i="109"/>
  <c r="H16" i="103"/>
  <c r="S134" i="104"/>
  <c r="S3" i="104"/>
  <c r="R8" i="103" s="1"/>
  <c r="U428" i="105"/>
  <c r="S20" i="104"/>
  <c r="H126" i="109"/>
  <c r="H149" i="109" s="1"/>
  <c r="H14" i="108"/>
  <c r="H45" i="108" s="1"/>
  <c r="S27" i="104"/>
  <c r="S99" i="104"/>
  <c r="S16" i="104"/>
  <c r="S147" i="104"/>
  <c r="S17" i="104"/>
  <c r="H22" i="103"/>
  <c r="S93" i="104"/>
  <c r="S67" i="104"/>
  <c r="H128" i="109"/>
  <c r="H151" i="109" s="1"/>
  <c r="H16" i="108"/>
  <c r="H47" i="108" s="1"/>
  <c r="S77" i="104"/>
  <c r="S140" i="104"/>
  <c r="S118" i="104"/>
  <c r="R13" i="103" s="1"/>
  <c r="U429" i="105"/>
  <c r="S119" i="104"/>
  <c r="S157" i="104"/>
  <c r="S53" i="104"/>
  <c r="S82" i="104"/>
  <c r="Q20" i="103"/>
  <c r="S74" i="104"/>
  <c r="S107" i="104"/>
  <c r="H14" i="103"/>
  <c r="I122" i="107"/>
  <c r="I123" i="107" s="1"/>
  <c r="I10" i="107"/>
  <c r="I15" i="107"/>
  <c r="K15" i="107" s="1"/>
  <c r="I8" i="107"/>
  <c r="I13" i="107"/>
  <c r="I16" i="107"/>
  <c r="I11" i="107"/>
  <c r="I14" i="107"/>
  <c r="I12" i="107"/>
  <c r="K12" i="107" s="1"/>
  <c r="I17" i="107"/>
  <c r="I9" i="107"/>
  <c r="S138" i="104"/>
  <c r="S87" i="104"/>
  <c r="H127" i="109"/>
  <c r="H15" i="108"/>
  <c r="H46" i="108" s="1"/>
  <c r="H120" i="109"/>
  <c r="H8" i="108"/>
  <c r="H18" i="107"/>
  <c r="H25" i="107" s="1"/>
  <c r="H2" i="103"/>
  <c r="S41" i="104"/>
  <c r="S145" i="104"/>
  <c r="S14" i="104"/>
  <c r="S71" i="104"/>
  <c r="S130" i="104"/>
  <c r="I68" i="109"/>
  <c r="I82" i="109" s="1"/>
  <c r="I11" i="106"/>
  <c r="I25" i="109" s="1"/>
  <c r="I38" i="109" s="1"/>
  <c r="H20" i="103"/>
  <c r="S96" i="104"/>
  <c r="U432" i="105"/>
  <c r="S48" i="104"/>
  <c r="R14" i="103" s="1"/>
  <c r="S80" i="104"/>
  <c r="K104" i="107"/>
  <c r="S141" i="104"/>
  <c r="H124" i="109"/>
  <c r="H147" i="109" s="1"/>
  <c r="H12" i="108"/>
  <c r="H43" i="108" s="1"/>
  <c r="H13" i="108"/>
  <c r="H44" i="108" s="1"/>
  <c r="H125" i="109"/>
  <c r="H148" i="109" s="1"/>
  <c r="Q13" i="103"/>
  <c r="F49" i="108"/>
  <c r="F56" i="108" s="1"/>
  <c r="S155" i="104"/>
  <c r="E26" i="108"/>
  <c r="S21" i="104"/>
  <c r="G18" i="108"/>
  <c r="G25" i="108" s="1"/>
  <c r="G26" i="108" s="1"/>
  <c r="G39" i="108"/>
  <c r="G15" i="106"/>
  <c r="G105" i="107"/>
  <c r="V400" i="105"/>
  <c r="J172" i="104"/>
  <c r="V212" i="105"/>
  <c r="J84" i="104"/>
  <c r="V186" i="105"/>
  <c r="V69" i="105"/>
  <c r="T32" i="104" s="1"/>
  <c r="J32" i="104"/>
  <c r="V411" i="105"/>
  <c r="J176" i="104"/>
  <c r="V333" i="105"/>
  <c r="J154" i="104"/>
  <c r="V119" i="105"/>
  <c r="T51" i="104" s="1"/>
  <c r="J51" i="104"/>
  <c r="V222" i="105"/>
  <c r="T89" i="104" s="1"/>
  <c r="J89" i="104"/>
  <c r="V26" i="105"/>
  <c r="J14" i="104"/>
  <c r="V325" i="105"/>
  <c r="V287" i="105"/>
  <c r="J129" i="104"/>
  <c r="V403" i="105"/>
  <c r="V144" i="105"/>
  <c r="V105" i="105"/>
  <c r="V317" i="105"/>
  <c r="T146" i="104" s="1"/>
  <c r="J146" i="104"/>
  <c r="V145" i="105"/>
  <c r="J57" i="104"/>
  <c r="V305" i="105"/>
  <c r="V62" i="105"/>
  <c r="J28" i="104"/>
  <c r="V416" i="105"/>
  <c r="J180" i="104"/>
  <c r="V207" i="105"/>
  <c r="T81" i="104" s="1"/>
  <c r="J81" i="104"/>
  <c r="V330" i="105"/>
  <c r="J153" i="104"/>
  <c r="V103" i="105"/>
  <c r="T49" i="104" s="1"/>
  <c r="J49" i="104"/>
  <c r="V204" i="105"/>
  <c r="J79" i="104"/>
  <c r="V37" i="105"/>
  <c r="J19" i="104"/>
  <c r="V271" i="105"/>
  <c r="V169" i="105"/>
  <c r="T62" i="104" s="1"/>
  <c r="J62" i="104"/>
  <c r="V29" i="105"/>
  <c r="T16" i="104" s="1"/>
  <c r="J16" i="104"/>
  <c r="V225" i="105"/>
  <c r="T91" i="104" s="1"/>
  <c r="J91" i="104"/>
  <c r="V64" i="105"/>
  <c r="J29" i="104"/>
  <c r="V289" i="105"/>
  <c r="T130" i="104" s="1"/>
  <c r="J130" i="104"/>
  <c r="V192" i="105"/>
  <c r="T72" i="104" s="1"/>
  <c r="J72" i="104"/>
  <c r="V35" i="105"/>
  <c r="J18" i="104"/>
  <c r="K56" i="106"/>
  <c r="V262" i="105"/>
  <c r="T119" i="104" s="1"/>
  <c r="J119" i="104"/>
  <c r="I23" i="103" s="1"/>
  <c r="S108" i="104"/>
  <c r="H3" i="103"/>
  <c r="H82" i="109"/>
  <c r="H7" i="103"/>
  <c r="S78" i="104"/>
  <c r="Q16" i="103"/>
  <c r="S25" i="104"/>
  <c r="H123" i="107"/>
  <c r="H122" i="109"/>
  <c r="H145" i="109" s="1"/>
  <c r="H10" i="108"/>
  <c r="H41" i="108" s="1"/>
  <c r="H18" i="103"/>
  <c r="S169" i="104"/>
  <c r="S12" i="104"/>
  <c r="K16" i="107"/>
  <c r="S13" i="104"/>
  <c r="S101" i="104"/>
  <c r="H15" i="103"/>
  <c r="S57" i="104"/>
  <c r="S102" i="104"/>
  <c r="Q19" i="103"/>
  <c r="O29" i="103"/>
  <c r="S133" i="104"/>
  <c r="H17" i="108"/>
  <c r="H48" i="108" s="1"/>
  <c r="H129" i="109"/>
  <c r="H152" i="109" s="1"/>
  <c r="S11" i="104"/>
  <c r="S76" i="104"/>
  <c r="G46" i="108"/>
  <c r="S100" i="104"/>
  <c r="S28" i="104"/>
  <c r="S115" i="104"/>
  <c r="R20" i="103" s="1"/>
  <c r="S4" i="104"/>
  <c r="S44" i="104"/>
  <c r="O68" i="109" l="1"/>
  <c r="I70" i="109"/>
  <c r="I72" i="109" s="1"/>
  <c r="O72" i="109" s="1"/>
  <c r="O82" i="109"/>
  <c r="I121" i="109"/>
  <c r="I144" i="109" s="1"/>
  <c r="O144" i="109" s="1"/>
  <c r="I9" i="108"/>
  <c r="I40" i="108" s="1"/>
  <c r="I9" i="103"/>
  <c r="V427" i="105"/>
  <c r="T10" i="104"/>
  <c r="I16" i="103"/>
  <c r="T3" i="104"/>
  <c r="S8" i="103" s="1"/>
  <c r="V428" i="105"/>
  <c r="W62" i="105"/>
  <c r="K28" i="104"/>
  <c r="T57" i="104"/>
  <c r="T176" i="104"/>
  <c r="T172" i="104"/>
  <c r="H150" i="109"/>
  <c r="I124" i="109"/>
  <c r="I147" i="109" s="1"/>
  <c r="O147" i="109" s="1"/>
  <c r="I12" i="108"/>
  <c r="I43" i="108" s="1"/>
  <c r="K43" i="108" s="1"/>
  <c r="W176" i="105"/>
  <c r="K67" i="104"/>
  <c r="W10" i="105"/>
  <c r="AA10" i="105"/>
  <c r="AM10" i="105" s="1"/>
  <c r="W82" i="105"/>
  <c r="K41" i="104"/>
  <c r="W328" i="105"/>
  <c r="K151" i="104"/>
  <c r="W417" i="105"/>
  <c r="U181" i="104" s="1"/>
  <c r="K181" i="104"/>
  <c r="W304" i="105"/>
  <c r="U138" i="104" s="1"/>
  <c r="K138" i="104"/>
  <c r="W285" i="105"/>
  <c r="U128" i="104" s="1"/>
  <c r="K128" i="104"/>
  <c r="W35" i="105"/>
  <c r="U18" i="104" s="1"/>
  <c r="K18" i="104"/>
  <c r="T29" i="104"/>
  <c r="T28" i="104"/>
  <c r="G49" i="108"/>
  <c r="G56" i="108" s="1"/>
  <c r="I125" i="109"/>
  <c r="I148" i="109" s="1"/>
  <c r="O148" i="109" s="1"/>
  <c r="I13" i="108"/>
  <c r="I44" i="108" s="1"/>
  <c r="K44" i="108" s="1"/>
  <c r="J70" i="109"/>
  <c r="J80" i="109"/>
  <c r="J84" i="109" s="1"/>
  <c r="T2" i="104"/>
  <c r="V423" i="105"/>
  <c r="V426" i="105"/>
  <c r="V422" i="105"/>
  <c r="G153" i="109"/>
  <c r="T18" i="104"/>
  <c r="H143" i="109"/>
  <c r="H130" i="109"/>
  <c r="H137" i="109" s="1"/>
  <c r="O120" i="109"/>
  <c r="I120" i="109"/>
  <c r="I18" i="107"/>
  <c r="I8" i="108"/>
  <c r="K8" i="107"/>
  <c r="T63" i="104"/>
  <c r="T35" i="104"/>
  <c r="V430" i="105"/>
  <c r="AC331" i="105"/>
  <c r="I17" i="103"/>
  <c r="R21" i="103"/>
  <c r="H38" i="109"/>
  <c r="O38" i="109" s="1"/>
  <c r="O25" i="109"/>
  <c r="T113" i="104"/>
  <c r="T58" i="104"/>
  <c r="I14" i="103"/>
  <c r="K12" i="108"/>
  <c r="W41" i="105"/>
  <c r="U20" i="104" s="1"/>
  <c r="K20" i="104"/>
  <c r="W214" i="105"/>
  <c r="AA214" i="105"/>
  <c r="AM214" i="105" s="1"/>
  <c r="W329" i="105"/>
  <c r="U152" i="104" s="1"/>
  <c r="K152" i="104"/>
  <c r="W233" i="105"/>
  <c r="U98" i="104" s="1"/>
  <c r="K98" i="104"/>
  <c r="W11" i="105"/>
  <c r="U6" i="104" s="1"/>
  <c r="K6" i="104"/>
  <c r="J19" i="103" s="1"/>
  <c r="W24" i="105"/>
  <c r="K13" i="104"/>
  <c r="W229" i="105"/>
  <c r="U94" i="104" s="1"/>
  <c r="K94" i="104"/>
  <c r="W128" i="105"/>
  <c r="U53" i="104" s="1"/>
  <c r="K53" i="104"/>
  <c r="W341" i="105"/>
  <c r="U160" i="104" s="1"/>
  <c r="K160" i="104"/>
  <c r="W165" i="105"/>
  <c r="U60" i="104" s="1"/>
  <c r="K60" i="104"/>
  <c r="W407" i="105"/>
  <c r="U173" i="104" s="1"/>
  <c r="K173" i="104"/>
  <c r="W181" i="105"/>
  <c r="K70" i="104"/>
  <c r="W309" i="105"/>
  <c r="K141" i="104"/>
  <c r="W314" i="105"/>
  <c r="K143" i="104"/>
  <c r="W222" i="105"/>
  <c r="U89" i="104" s="1"/>
  <c r="K89" i="104"/>
  <c r="W270" i="105"/>
  <c r="U123" i="104" s="1"/>
  <c r="K123" i="104"/>
  <c r="W172" i="105"/>
  <c r="K64" i="104"/>
  <c r="W397" i="105"/>
  <c r="U171" i="104" s="1"/>
  <c r="K171" i="104"/>
  <c r="W240" i="105"/>
  <c r="U104" i="104" s="1"/>
  <c r="K104" i="104"/>
  <c r="W17" i="105"/>
  <c r="U10" i="104" s="1"/>
  <c r="K10" i="104"/>
  <c r="W308" i="105"/>
  <c r="K140" i="104"/>
  <c r="W194" i="105"/>
  <c r="K74" i="104"/>
  <c r="W13" i="105"/>
  <c r="U8" i="104" s="1"/>
  <c r="K8" i="104"/>
  <c r="L55" i="106"/>
  <c r="W95" i="105"/>
  <c r="AD20" i="105"/>
  <c r="AE20" i="105" s="1"/>
  <c r="T112" i="104"/>
  <c r="T107" i="104"/>
  <c r="AA124" i="105"/>
  <c r="AM124" i="105" s="1"/>
  <c r="H84" i="109"/>
  <c r="H86" i="109" s="1"/>
  <c r="T120" i="104"/>
  <c r="S23" i="103" s="1"/>
  <c r="T70" i="104"/>
  <c r="R15" i="103"/>
  <c r="T171" i="104"/>
  <c r="W171" i="105"/>
  <c r="U63" i="104" s="1"/>
  <c r="K63" i="104"/>
  <c r="W321" i="105"/>
  <c r="U148" i="104" s="1"/>
  <c r="K148" i="104"/>
  <c r="W220" i="105"/>
  <c r="U87" i="104" s="1"/>
  <c r="K87" i="104"/>
  <c r="W134" i="105"/>
  <c r="U54" i="104" s="1"/>
  <c r="K54" i="104"/>
  <c r="W61" i="105"/>
  <c r="W32" i="105"/>
  <c r="U17" i="104" s="1"/>
  <c r="K17" i="104"/>
  <c r="W12" i="105"/>
  <c r="U7" i="104" s="1"/>
  <c r="K7" i="104"/>
  <c r="W80" i="105"/>
  <c r="U39" i="104" s="1"/>
  <c r="K39" i="104"/>
  <c r="J7" i="103" s="1"/>
  <c r="W120" i="105"/>
  <c r="U52" i="104" s="1"/>
  <c r="K52" i="104"/>
  <c r="T96" i="104"/>
  <c r="V432" i="105"/>
  <c r="T94" i="104"/>
  <c r="T108" i="104"/>
  <c r="T19" i="104"/>
  <c r="K13" i="107"/>
  <c r="I129" i="109"/>
  <c r="I17" i="108"/>
  <c r="I48" i="108" s="1"/>
  <c r="K48" i="108" s="1"/>
  <c r="I122" i="109"/>
  <c r="I10" i="108"/>
  <c r="I41" i="108" s="1"/>
  <c r="K41" i="108" s="1"/>
  <c r="K10" i="107"/>
  <c r="K25" i="106"/>
  <c r="K27" i="106" s="1"/>
  <c r="I24" i="103"/>
  <c r="T42" i="104"/>
  <c r="T39" i="104"/>
  <c r="I84" i="109"/>
  <c r="I86" i="109" s="1"/>
  <c r="T34" i="104"/>
  <c r="T65" i="104"/>
  <c r="T139" i="104"/>
  <c r="G29" i="109"/>
  <c r="T106" i="104"/>
  <c r="T99" i="104"/>
  <c r="T125" i="104"/>
  <c r="W137" i="105"/>
  <c r="W319" i="105"/>
  <c r="K147" i="104"/>
  <c r="W247" i="105"/>
  <c r="U111" i="104" s="1"/>
  <c r="K111" i="104"/>
  <c r="W108" i="105"/>
  <c r="AA108" i="105"/>
  <c r="AM108" i="105" s="1"/>
  <c r="W101" i="105"/>
  <c r="U48" i="104" s="1"/>
  <c r="K48" i="104"/>
  <c r="W141" i="105"/>
  <c r="U55" i="104" s="1"/>
  <c r="K55" i="104"/>
  <c r="W398" i="105"/>
  <c r="AA398" i="105"/>
  <c r="AM398" i="105" s="1"/>
  <c r="W412" i="105"/>
  <c r="U177" i="104" s="1"/>
  <c r="K177" i="104"/>
  <c r="W169" i="105"/>
  <c r="U62" i="104" s="1"/>
  <c r="K62" i="104"/>
  <c r="W317" i="105"/>
  <c r="U146" i="104" s="1"/>
  <c r="K146" i="104"/>
  <c r="W54" i="105"/>
  <c r="K24" i="104"/>
  <c r="W333" i="105"/>
  <c r="U154" i="104" s="1"/>
  <c r="K154" i="104"/>
  <c r="W81" i="105"/>
  <c r="K40" i="104"/>
  <c r="W376" i="105"/>
  <c r="W411" i="105"/>
  <c r="U176" i="104" s="1"/>
  <c r="K176" i="104"/>
  <c r="W293" i="105"/>
  <c r="K133" i="104"/>
  <c r="W307" i="105"/>
  <c r="U139" i="104" s="1"/>
  <c r="K139" i="104"/>
  <c r="W193" i="105"/>
  <c r="U73" i="104" s="1"/>
  <c r="K73" i="104"/>
  <c r="W114" i="105"/>
  <c r="U50" i="104" s="1"/>
  <c r="K50" i="104"/>
  <c r="W255" i="105"/>
  <c r="K115" i="104"/>
  <c r="W73" i="105"/>
  <c r="U34" i="104" s="1"/>
  <c r="T9" i="103" s="1"/>
  <c r="K34" i="104"/>
  <c r="J9" i="103" s="1"/>
  <c r="W343" i="105"/>
  <c r="U161" i="104" s="1"/>
  <c r="K161" i="104"/>
  <c r="W216" i="105"/>
  <c r="U85" i="104" s="1"/>
  <c r="K85" i="104"/>
  <c r="W337" i="105"/>
  <c r="K158" i="104"/>
  <c r="W291" i="105"/>
  <c r="U132" i="104" s="1"/>
  <c r="K132" i="104"/>
  <c r="W147" i="105"/>
  <c r="U58" i="104" s="1"/>
  <c r="K58" i="104"/>
  <c r="L54" i="106"/>
  <c r="W92" i="105"/>
  <c r="U45" i="104" s="1"/>
  <c r="K45" i="104"/>
  <c r="L50" i="106"/>
  <c r="L23" i="106" s="1"/>
  <c r="W280" i="105"/>
  <c r="U125" i="104" s="1"/>
  <c r="K125" i="104"/>
  <c r="AA188" i="105"/>
  <c r="AM188" i="105" s="1"/>
  <c r="T17" i="104"/>
  <c r="T111" i="104"/>
  <c r="T161" i="104"/>
  <c r="K66" i="109"/>
  <c r="K10" i="106"/>
  <c r="W102" i="105"/>
  <c r="W377" i="105"/>
  <c r="U164" i="104" s="1"/>
  <c r="K164" i="104"/>
  <c r="W207" i="105"/>
  <c r="U81" i="104" s="1"/>
  <c r="K81" i="104"/>
  <c r="W142" i="105"/>
  <c r="U56" i="104" s="1"/>
  <c r="K56" i="104"/>
  <c r="W384" i="105"/>
  <c r="K168" i="104"/>
  <c r="W175" i="105"/>
  <c r="K66" i="104"/>
  <c r="L51" i="106"/>
  <c r="W86" i="105"/>
  <c r="W433" i="105" s="1"/>
  <c r="L433" i="105"/>
  <c r="T5" i="104"/>
  <c r="S18" i="103" s="1"/>
  <c r="G40" i="109"/>
  <c r="W85" i="105"/>
  <c r="U42" i="104" s="1"/>
  <c r="K42" i="104"/>
  <c r="T131" i="104"/>
  <c r="H27" i="103"/>
  <c r="H29" i="103" s="1"/>
  <c r="I14" i="108"/>
  <c r="I126" i="109"/>
  <c r="K14" i="107"/>
  <c r="R4" i="103"/>
  <c r="S187" i="104"/>
  <c r="S189" i="104" s="1"/>
  <c r="T105" i="104"/>
  <c r="T138" i="104"/>
  <c r="T132" i="104"/>
  <c r="T174" i="104"/>
  <c r="T45" i="104"/>
  <c r="T12" i="104"/>
  <c r="T166" i="104"/>
  <c r="T37" i="104"/>
  <c r="T142" i="104"/>
  <c r="K9" i="107"/>
  <c r="O70" i="109"/>
  <c r="T147" i="104"/>
  <c r="W354" i="105"/>
  <c r="K163" i="104"/>
  <c r="W212" i="105"/>
  <c r="U84" i="104" s="1"/>
  <c r="K84" i="104"/>
  <c r="W408" i="105"/>
  <c r="U174" i="104" s="1"/>
  <c r="K174" i="104"/>
  <c r="W37" i="105"/>
  <c r="U19" i="104" s="1"/>
  <c r="K19" i="104"/>
  <c r="W300" i="105"/>
  <c r="W211" i="105"/>
  <c r="U83" i="104" s="1"/>
  <c r="K83" i="104"/>
  <c r="W254" i="105"/>
  <c r="K114" i="104"/>
  <c r="W348" i="105"/>
  <c r="U162" i="104" s="1"/>
  <c r="K162" i="104"/>
  <c r="W130" i="105"/>
  <c r="W294" i="105"/>
  <c r="U134" i="104" s="1"/>
  <c r="K134" i="104"/>
  <c r="W7" i="105"/>
  <c r="U5" i="104" s="1"/>
  <c r="K5" i="104"/>
  <c r="W386" i="105"/>
  <c r="K169" i="104"/>
  <c r="W237" i="105"/>
  <c r="U102" i="104" s="1"/>
  <c r="K102" i="104"/>
  <c r="W5" i="105"/>
  <c r="K4" i="104"/>
  <c r="W267" i="105"/>
  <c r="K122" i="104"/>
  <c r="W145" i="105"/>
  <c r="K57" i="104"/>
  <c r="W335" i="105"/>
  <c r="U156" i="104" s="1"/>
  <c r="K156" i="104"/>
  <c r="W234" i="105"/>
  <c r="K99" i="104"/>
  <c r="W298" i="105"/>
  <c r="K137" i="104"/>
  <c r="W179" i="105"/>
  <c r="U69" i="104" s="1"/>
  <c r="K69" i="104"/>
  <c r="W51" i="105"/>
  <c r="K23" i="104"/>
  <c r="W245" i="105"/>
  <c r="K109" i="104"/>
  <c r="W75" i="105"/>
  <c r="K36" i="104"/>
  <c r="L57" i="106"/>
  <c r="W263" i="105"/>
  <c r="U120" i="104" s="1"/>
  <c r="K120" i="104"/>
  <c r="T22" i="104"/>
  <c r="T145" i="104"/>
  <c r="S15" i="103" s="1"/>
  <c r="T59" i="104"/>
  <c r="T155" i="104"/>
  <c r="I3" i="103"/>
  <c r="T7" i="104"/>
  <c r="O124" i="109"/>
  <c r="AC188" i="105"/>
  <c r="T80" i="104"/>
  <c r="T180" i="104"/>
  <c r="G30" i="106"/>
  <c r="AC183" i="105"/>
  <c r="I13" i="103"/>
  <c r="W283" i="105"/>
  <c r="U127" i="104" s="1"/>
  <c r="K127" i="104"/>
  <c r="W277" i="105"/>
  <c r="W79" i="105"/>
  <c r="U38" i="104" s="1"/>
  <c r="T10" i="103" s="1"/>
  <c r="K38" i="104"/>
  <c r="J10" i="103" s="1"/>
  <c r="W126" i="105"/>
  <c r="W378" i="105"/>
  <c r="U165" i="104" s="1"/>
  <c r="K165" i="104"/>
  <c r="W98" i="105"/>
  <c r="K47" i="104"/>
  <c r="J11" i="103" s="1"/>
  <c r="W184" i="105"/>
  <c r="K71" i="104"/>
  <c r="W204" i="105"/>
  <c r="U79" i="104" s="1"/>
  <c r="K79" i="104"/>
  <c r="W296" i="105"/>
  <c r="U136" i="104" s="1"/>
  <c r="K136" i="104"/>
  <c r="W58" i="105"/>
  <c r="U26" i="104" s="1"/>
  <c r="K26" i="104"/>
  <c r="W418" i="105"/>
  <c r="U182" i="104" s="1"/>
  <c r="T12" i="103" s="1"/>
  <c r="K182" i="104"/>
  <c r="J12" i="103" s="1"/>
  <c r="W239" i="105"/>
  <c r="U103" i="104" s="1"/>
  <c r="K103" i="104"/>
  <c r="W251" i="105"/>
  <c r="U113" i="104" s="1"/>
  <c r="K113" i="104"/>
  <c r="J20" i="103" s="1"/>
  <c r="W338" i="105"/>
  <c r="U159" i="104" s="1"/>
  <c r="K159" i="104"/>
  <c r="W225" i="105"/>
  <c r="U91" i="104" s="1"/>
  <c r="K91" i="104"/>
  <c r="W256" i="105"/>
  <c r="U116" i="104" s="1"/>
  <c r="K116" i="104"/>
  <c r="W74" i="105"/>
  <c r="K35" i="104"/>
  <c r="J21" i="103" s="1"/>
  <c r="L430" i="105"/>
  <c r="W221" i="105"/>
  <c r="U88" i="104" s="1"/>
  <c r="K88" i="104"/>
  <c r="W48" i="105"/>
  <c r="K22" i="104"/>
  <c r="W295" i="105"/>
  <c r="U135" i="104" s="1"/>
  <c r="K135" i="104"/>
  <c r="W167" i="105"/>
  <c r="U61" i="104" s="1"/>
  <c r="K61" i="104"/>
  <c r="W236" i="105"/>
  <c r="U101" i="104" s="1"/>
  <c r="K101" i="104"/>
  <c r="W69" i="105"/>
  <c r="K32" i="104"/>
  <c r="AA69" i="105"/>
  <c r="AM69" i="105" s="1"/>
  <c r="W18" i="105"/>
  <c r="K11" i="104"/>
  <c r="L53" i="106"/>
  <c r="W91" i="105"/>
  <c r="T110" i="104"/>
  <c r="AD355" i="105"/>
  <c r="AE355" i="105" s="1"/>
  <c r="T68" i="104"/>
  <c r="S3" i="103" s="1"/>
  <c r="O80" i="109"/>
  <c r="T177" i="104"/>
  <c r="H27" i="109"/>
  <c r="H29" i="109" s="1"/>
  <c r="T85" i="104"/>
  <c r="T95" i="104"/>
  <c r="T153" i="104"/>
  <c r="T14" i="104"/>
  <c r="T154" i="104"/>
  <c r="T84" i="104"/>
  <c r="I127" i="109"/>
  <c r="I150" i="109" s="1"/>
  <c r="I15" i="108"/>
  <c r="J24" i="109"/>
  <c r="J13" i="106"/>
  <c r="T165" i="104"/>
  <c r="R189" i="104"/>
  <c r="W202" i="105"/>
  <c r="U78" i="104" s="1"/>
  <c r="K78" i="104"/>
  <c r="R22" i="103"/>
  <c r="W246" i="105"/>
  <c r="U110" i="104" s="1"/>
  <c r="K110" i="104"/>
  <c r="W178" i="105"/>
  <c r="K68" i="104"/>
  <c r="W65" i="105"/>
  <c r="K30" i="104"/>
  <c r="W272" i="105"/>
  <c r="K124" i="104"/>
  <c r="W4" i="105"/>
  <c r="L427" i="105"/>
  <c r="W28" i="105"/>
  <c r="U15" i="104" s="1"/>
  <c r="K15" i="104"/>
  <c r="W400" i="105"/>
  <c r="U172" i="104" s="1"/>
  <c r="K172" i="104"/>
  <c r="W258" i="105"/>
  <c r="K118" i="104"/>
  <c r="J13" i="103" s="1"/>
  <c r="L429" i="105"/>
  <c r="W290" i="105"/>
  <c r="U131" i="104" s="1"/>
  <c r="K131" i="104"/>
  <c r="W173" i="105"/>
  <c r="U65" i="104" s="1"/>
  <c r="K65" i="104"/>
  <c r="W380" i="105"/>
  <c r="U166" i="104" s="1"/>
  <c r="K166" i="104"/>
  <c r="W243" i="105"/>
  <c r="K107" i="104"/>
  <c r="W40" i="105"/>
  <c r="W330" i="105"/>
  <c r="U153" i="104" s="1"/>
  <c r="K153" i="104"/>
  <c r="W201" i="105"/>
  <c r="K77" i="104"/>
  <c r="W55" i="105"/>
  <c r="K25" i="104"/>
  <c r="W257" i="105"/>
  <c r="K117" i="104"/>
  <c r="W94" i="105"/>
  <c r="K46" i="104"/>
  <c r="W119" i="105"/>
  <c r="U51" i="104" s="1"/>
  <c r="K51" i="104"/>
  <c r="L52" i="106"/>
  <c r="W88" i="105"/>
  <c r="U43" i="104" s="1"/>
  <c r="K43" i="104"/>
  <c r="T79" i="104"/>
  <c r="K122" i="107"/>
  <c r="K123" i="107" s="1"/>
  <c r="T129" i="104"/>
  <c r="I123" i="109"/>
  <c r="I11" i="108"/>
  <c r="I42" i="108" s="1"/>
  <c r="K42" i="108" s="1"/>
  <c r="K11" i="107"/>
  <c r="R23" i="103"/>
  <c r="R11" i="103"/>
  <c r="R16" i="103"/>
  <c r="T115" i="104"/>
  <c r="T44" i="104"/>
  <c r="S22" i="103" s="1"/>
  <c r="K17" i="107"/>
  <c r="H26" i="107"/>
  <c r="H72" i="107"/>
  <c r="I16" i="108"/>
  <c r="I47" i="108" s="1"/>
  <c r="K47" i="108" s="1"/>
  <c r="I128" i="109"/>
  <c r="I151" i="109" s="1"/>
  <c r="O151" i="109" s="1"/>
  <c r="I4" i="103"/>
  <c r="J187" i="104"/>
  <c r="I21" i="103"/>
  <c r="T159" i="104"/>
  <c r="G137" i="109"/>
  <c r="I22" i="103"/>
  <c r="T97" i="104"/>
  <c r="T31" i="104"/>
  <c r="I19" i="103"/>
  <c r="T20" i="104"/>
  <c r="H40" i="108"/>
  <c r="K9" i="108"/>
  <c r="G72" i="107"/>
  <c r="G26" i="107"/>
  <c r="T118" i="104"/>
  <c r="S13" i="103" s="1"/>
  <c r="V429" i="105"/>
  <c r="R10" i="103"/>
  <c r="R3" i="103"/>
  <c r="R27" i="103" s="1"/>
  <c r="R29" i="103" s="1"/>
  <c r="I13" i="106"/>
  <c r="R17" i="103"/>
  <c r="W242" i="105"/>
  <c r="U106" i="104" s="1"/>
  <c r="K106" i="104"/>
  <c r="W414" i="105"/>
  <c r="K178" i="104"/>
  <c r="W197" i="105"/>
  <c r="AA197" i="105"/>
  <c r="AM197" i="105" s="1"/>
  <c r="W334" i="105"/>
  <c r="U155" i="104" s="1"/>
  <c r="K155" i="104"/>
  <c r="W78" i="105"/>
  <c r="U37" i="104" s="1"/>
  <c r="T5" i="103" s="1"/>
  <c r="K37" i="104"/>
  <c r="J5" i="103" s="1"/>
  <c r="W46" i="105"/>
  <c r="AA46" i="105"/>
  <c r="AM46" i="105" s="1"/>
  <c r="W72" i="105"/>
  <c r="U33" i="104" s="1"/>
  <c r="K33" i="104"/>
  <c r="W282" i="105"/>
  <c r="U126" i="104" s="1"/>
  <c r="K126" i="104"/>
  <c r="W160" i="105"/>
  <c r="AD160" i="105" s="1"/>
  <c r="AA160" i="105"/>
  <c r="AM160" i="105" s="1"/>
  <c r="W415" i="105"/>
  <c r="K179" i="104"/>
  <c r="W226" i="105"/>
  <c r="U92" i="104" s="1"/>
  <c r="K92" i="104"/>
  <c r="W232" i="105"/>
  <c r="K97" i="104"/>
  <c r="W323" i="105"/>
  <c r="K149" i="104"/>
  <c r="W199" i="105"/>
  <c r="U75" i="104" s="1"/>
  <c r="K75" i="104"/>
  <c r="W382" i="105"/>
  <c r="K167" i="104"/>
  <c r="W244" i="105"/>
  <c r="U108" i="104" s="1"/>
  <c r="K108" i="104"/>
  <c r="W68" i="105"/>
  <c r="U31" i="104" s="1"/>
  <c r="K31" i="104"/>
  <c r="W206" i="105"/>
  <c r="K80" i="104"/>
  <c r="W103" i="105"/>
  <c r="U49" i="104" s="1"/>
  <c r="K49" i="104"/>
  <c r="W26" i="105"/>
  <c r="U14" i="104" s="1"/>
  <c r="K14" i="104"/>
  <c r="AA26" i="105"/>
  <c r="AM26" i="105" s="1"/>
  <c r="W315" i="105"/>
  <c r="U144" i="104" s="1"/>
  <c r="K144" i="104"/>
  <c r="W224" i="105"/>
  <c r="U90" i="104" s="1"/>
  <c r="K90" i="104"/>
  <c r="W3" i="105"/>
  <c r="K3" i="104"/>
  <c r="J8" i="103" s="1"/>
  <c r="L428" i="105"/>
  <c r="W231" i="105"/>
  <c r="K96" i="104"/>
  <c r="L432" i="105"/>
  <c r="T88" i="104"/>
  <c r="T30" i="104"/>
  <c r="G86" i="109"/>
  <c r="O84" i="109"/>
  <c r="T133" i="104"/>
  <c r="T41" i="104"/>
  <c r="T21" i="104"/>
  <c r="I2" i="103"/>
  <c r="AA181" i="105"/>
  <c r="AM181" i="105" s="1"/>
  <c r="T148" i="104"/>
  <c r="T56" i="104"/>
  <c r="T48" i="104"/>
  <c r="S14" i="103" s="1"/>
  <c r="T90" i="104"/>
  <c r="W416" i="105"/>
  <c r="K180" i="104"/>
  <c r="W332" i="105"/>
  <c r="W2" i="105"/>
  <c r="L426" i="105"/>
  <c r="L422" i="105"/>
  <c r="K2" i="104"/>
  <c r="L423" i="105"/>
  <c r="W326" i="105"/>
  <c r="K150" i="104"/>
  <c r="W264" i="105"/>
  <c r="U121" i="104" s="1"/>
  <c r="T24" i="103" s="1"/>
  <c r="K121" i="104"/>
  <c r="J24" i="103" s="1"/>
  <c r="W227" i="105"/>
  <c r="U93" i="104" s="1"/>
  <c r="K93" i="104"/>
  <c r="Q27" i="103"/>
  <c r="T53" i="104"/>
  <c r="R18" i="103"/>
  <c r="H39" i="108"/>
  <c r="H18" i="108"/>
  <c r="H25" i="108" s="1"/>
  <c r="H26" i="108" s="1"/>
  <c r="O11" i="106"/>
  <c r="T123" i="104"/>
  <c r="S16" i="103" s="1"/>
  <c r="I20" i="103"/>
  <c r="T140" i="104"/>
  <c r="T169" i="104"/>
  <c r="S19" i="103"/>
  <c r="T126" i="104"/>
  <c r="T141" i="104"/>
  <c r="T15" i="104"/>
  <c r="S17" i="103" s="1"/>
  <c r="I15" i="103"/>
  <c r="I27" i="109"/>
  <c r="I29" i="109" s="1"/>
  <c r="I37" i="109"/>
  <c r="I40" i="109" s="1"/>
  <c r="I42" i="109" s="1"/>
  <c r="W14" i="105"/>
  <c r="U9" i="104" s="1"/>
  <c r="K9" i="104"/>
  <c r="W230" i="105"/>
  <c r="U95" i="104" s="1"/>
  <c r="K95" i="104"/>
  <c r="W287" i="105"/>
  <c r="U129" i="104" s="1"/>
  <c r="K129" i="104"/>
  <c r="W64" i="105"/>
  <c r="U29" i="104" s="1"/>
  <c r="K29" i="104"/>
  <c r="W29" i="105"/>
  <c r="U16" i="104" s="1"/>
  <c r="K16" i="104"/>
  <c r="W59" i="105"/>
  <c r="K27" i="104"/>
  <c r="W241" i="105"/>
  <c r="U105" i="104" s="1"/>
  <c r="K105" i="104"/>
  <c r="W156" i="105"/>
  <c r="W389" i="105"/>
  <c r="U170" i="104" s="1"/>
  <c r="K170" i="104"/>
  <c r="W200" i="105"/>
  <c r="K76" i="104"/>
  <c r="W219" i="105"/>
  <c r="U86" i="104" s="1"/>
  <c r="K86" i="104"/>
  <c r="W316" i="105"/>
  <c r="K145" i="104"/>
  <c r="W151" i="105"/>
  <c r="U59" i="104" s="1"/>
  <c r="K59" i="104"/>
  <c r="W336" i="105"/>
  <c r="U157" i="104" s="1"/>
  <c r="K157" i="104"/>
  <c r="K100" i="104"/>
  <c r="W235" i="105"/>
  <c r="W45" i="105"/>
  <c r="K21" i="104"/>
  <c r="W289" i="105"/>
  <c r="U130" i="104" s="1"/>
  <c r="K130" i="104"/>
  <c r="W192" i="105"/>
  <c r="U72" i="104" s="1"/>
  <c r="K72" i="104"/>
  <c r="W409" i="105"/>
  <c r="K175" i="104"/>
  <c r="W248" i="105"/>
  <c r="K112" i="104"/>
  <c r="W89" i="105"/>
  <c r="K44" i="104"/>
  <c r="W21" i="105"/>
  <c r="U12" i="104" s="1"/>
  <c r="K12" i="104"/>
  <c r="W311" i="105"/>
  <c r="K142" i="104"/>
  <c r="W208" i="105"/>
  <c r="K82" i="104"/>
  <c r="W63" i="105"/>
  <c r="L56" i="106"/>
  <c r="W262" i="105"/>
  <c r="K119" i="104"/>
  <c r="M86" i="105"/>
  <c r="M95" i="105"/>
  <c r="M88" i="105"/>
  <c r="M262" i="105"/>
  <c r="M263" i="105"/>
  <c r="M128" i="105"/>
  <c r="M14" i="105"/>
  <c r="M19" i="105"/>
  <c r="M34" i="105"/>
  <c r="M37" i="105"/>
  <c r="M46" i="105"/>
  <c r="X46" i="105" s="1"/>
  <c r="M59" i="105"/>
  <c r="M72" i="105"/>
  <c r="M82" i="105"/>
  <c r="M141" i="105"/>
  <c r="M171" i="105"/>
  <c r="M184" i="105"/>
  <c r="M204" i="105"/>
  <c r="M220" i="105"/>
  <c r="M230" i="105"/>
  <c r="M233" i="105"/>
  <c r="M231" i="105"/>
  <c r="M119" i="105"/>
  <c r="M12" i="105"/>
  <c r="M20" i="105"/>
  <c r="X20" i="105" s="1"/>
  <c r="AC20" i="105" s="1"/>
  <c r="M28" i="105"/>
  <c r="AA28" i="105" s="1"/>
  <c r="AM28" i="105" s="1"/>
  <c r="M38" i="105"/>
  <c r="M51" i="105"/>
  <c r="M55" i="105"/>
  <c r="M60" i="105"/>
  <c r="M80" i="105"/>
  <c r="M83" i="105"/>
  <c r="M89" i="105"/>
  <c r="M103" i="105"/>
  <c r="M167" i="105"/>
  <c r="M179" i="105"/>
  <c r="M201" i="105"/>
  <c r="M216" i="105"/>
  <c r="M227" i="105"/>
  <c r="M92" i="105"/>
  <c r="M120" i="105"/>
  <c r="M13" i="105"/>
  <c r="M21" i="105"/>
  <c r="M29" i="105"/>
  <c r="M36" i="105"/>
  <c r="M49" i="105"/>
  <c r="M58" i="105"/>
  <c r="M71" i="105"/>
  <c r="M81" i="105"/>
  <c r="M85" i="105"/>
  <c r="M134" i="105"/>
  <c r="M169" i="105"/>
  <c r="M181" i="105"/>
  <c r="M202" i="105"/>
  <c r="M219" i="105"/>
  <c r="M229" i="105"/>
  <c r="M232" i="105"/>
  <c r="M280" i="105"/>
  <c r="M18" i="105"/>
  <c r="M30" i="105"/>
  <c r="M42" i="105"/>
  <c r="M62" i="105"/>
  <c r="M147" i="105"/>
  <c r="M199" i="105"/>
  <c r="M221" i="105"/>
  <c r="M226" i="105"/>
  <c r="M242" i="105"/>
  <c r="M254" i="105"/>
  <c r="M268" i="105"/>
  <c r="M272" i="105"/>
  <c r="M283" i="105"/>
  <c r="M287" i="105"/>
  <c r="M334" i="105"/>
  <c r="M354" i="105"/>
  <c r="M378" i="105"/>
  <c r="M412" i="105"/>
  <c r="M415" i="105"/>
  <c r="M4" i="105"/>
  <c r="M10" i="105"/>
  <c r="X10" i="105" s="1"/>
  <c r="AC10" i="105" s="1"/>
  <c r="M27" i="105"/>
  <c r="M53" i="105"/>
  <c r="M77" i="105"/>
  <c r="M93" i="105"/>
  <c r="M114" i="105"/>
  <c r="M3" i="105"/>
  <c r="M24" i="105"/>
  <c r="M31" i="105"/>
  <c r="M43" i="105"/>
  <c r="M50" i="105"/>
  <c r="M63" i="105"/>
  <c r="X63" i="105" s="1"/>
  <c r="M68" i="105"/>
  <c r="M73" i="105"/>
  <c r="M79" i="105"/>
  <c r="M94" i="105"/>
  <c r="M176" i="105"/>
  <c r="M206" i="105"/>
  <c r="M212" i="105"/>
  <c r="M236" i="105"/>
  <c r="M245" i="105"/>
  <c r="M257" i="105"/>
  <c r="M291" i="105"/>
  <c r="M305" i="105"/>
  <c r="X305" i="105" s="1"/>
  <c r="M308" i="105"/>
  <c r="M311" i="105"/>
  <c r="M315" i="105"/>
  <c r="M318" i="105"/>
  <c r="M322" i="105"/>
  <c r="M327" i="105"/>
  <c r="M337" i="105"/>
  <c r="M384" i="105"/>
  <c r="M400" i="105"/>
  <c r="M418" i="105"/>
  <c r="M100" i="105"/>
  <c r="M106" i="105"/>
  <c r="M110" i="105"/>
  <c r="M115" i="105"/>
  <c r="M121" i="105"/>
  <c r="M125" i="105"/>
  <c r="M130" i="105"/>
  <c r="X130" i="105" s="1"/>
  <c r="M135" i="105"/>
  <c r="M139" i="105"/>
  <c r="M146" i="105"/>
  <c r="M152" i="105"/>
  <c r="M156" i="105"/>
  <c r="X156" i="105" s="1"/>
  <c r="M160" i="105"/>
  <c r="X160" i="105" s="1"/>
  <c r="M164" i="105"/>
  <c r="M174" i="105"/>
  <c r="M183" i="105"/>
  <c r="X183" i="105" s="1"/>
  <c r="AD183" i="105" s="1"/>
  <c r="M188" i="105"/>
  <c r="X188" i="105" s="1"/>
  <c r="AD188" i="105" s="1"/>
  <c r="M195" i="105"/>
  <c r="M203" i="105"/>
  <c r="M213" i="105"/>
  <c r="M218" i="105"/>
  <c r="M249" i="105"/>
  <c r="M259" i="105"/>
  <c r="M266" i="105"/>
  <c r="M275" i="105"/>
  <c r="M279" i="105"/>
  <c r="M292" i="105"/>
  <c r="M303" i="105"/>
  <c r="M325" i="105"/>
  <c r="M340" i="105"/>
  <c r="M346" i="105"/>
  <c r="M351" i="105"/>
  <c r="M357" i="105"/>
  <c r="M361" i="105"/>
  <c r="M365" i="105"/>
  <c r="M369" i="105"/>
  <c r="M373" i="105"/>
  <c r="M379" i="105"/>
  <c r="M387" i="105"/>
  <c r="M392" i="105"/>
  <c r="M396" i="105"/>
  <c r="M404" i="105"/>
  <c r="X404" i="105" s="1"/>
  <c r="AD404" i="105" s="1"/>
  <c r="M151" i="105"/>
  <c r="M192" i="105"/>
  <c r="M200" i="105"/>
  <c r="M222" i="105"/>
  <c r="M240" i="105"/>
  <c r="M248" i="105"/>
  <c r="M284" i="105"/>
  <c r="M295" i="105"/>
  <c r="M298" i="105"/>
  <c r="M330" i="105"/>
  <c r="M343" i="105"/>
  <c r="M355" i="105"/>
  <c r="X355" i="105" s="1"/>
  <c r="AC355" i="105" s="1"/>
  <c r="M397" i="105"/>
  <c r="M409" i="105"/>
  <c r="M413" i="105"/>
  <c r="M6" i="105"/>
  <c r="M15" i="105"/>
  <c r="M40" i="105"/>
  <c r="X40" i="105" s="1"/>
  <c r="AC40" i="105" s="1"/>
  <c r="M56" i="105"/>
  <c r="M84" i="105"/>
  <c r="M7" i="105"/>
  <c r="M39" i="105"/>
  <c r="M65" i="105"/>
  <c r="M75" i="105"/>
  <c r="M101" i="105"/>
  <c r="M173" i="105"/>
  <c r="M208" i="105"/>
  <c r="M234" i="105"/>
  <c r="M241" i="105"/>
  <c r="M251" i="105"/>
  <c r="M271" i="105"/>
  <c r="M282" i="105"/>
  <c r="M285" i="105"/>
  <c r="M296" i="105"/>
  <c r="M333" i="105"/>
  <c r="M348" i="105"/>
  <c r="M377" i="105"/>
  <c r="M411" i="105"/>
  <c r="M414" i="105"/>
  <c r="M5" i="105"/>
  <c r="M32" i="105"/>
  <c r="M45" i="105"/>
  <c r="M69" i="105"/>
  <c r="M98" i="105"/>
  <c r="M178" i="105"/>
  <c r="M243" i="105"/>
  <c r="M270" i="105"/>
  <c r="M113" i="105"/>
  <c r="M123" i="105"/>
  <c r="M131" i="105"/>
  <c r="M155" i="105"/>
  <c r="M162" i="105"/>
  <c r="M177" i="105"/>
  <c r="M210" i="105"/>
  <c r="M228" i="105"/>
  <c r="M260" i="105"/>
  <c r="M302" i="105"/>
  <c r="M332" i="105"/>
  <c r="X332" i="105" s="1"/>
  <c r="M347" i="105"/>
  <c r="M368" i="105"/>
  <c r="M375" i="105"/>
  <c r="M388" i="105"/>
  <c r="M33" i="105"/>
  <c r="M70" i="105"/>
  <c r="M165" i="105"/>
  <c r="M237" i="105"/>
  <c r="M258" i="105"/>
  <c r="M293" i="105"/>
  <c r="M299" i="105"/>
  <c r="M309" i="105"/>
  <c r="AA309" i="105" s="1"/>
  <c r="AM309" i="105" s="1"/>
  <c r="M316" i="105"/>
  <c r="M323" i="105"/>
  <c r="M338" i="105"/>
  <c r="M386" i="105"/>
  <c r="M407" i="105"/>
  <c r="M47" i="105"/>
  <c r="M99" i="105"/>
  <c r="M108" i="105"/>
  <c r="X108" i="105" s="1"/>
  <c r="AC108" i="105" s="1"/>
  <c r="M116" i="105"/>
  <c r="M138" i="105"/>
  <c r="M149" i="105"/>
  <c r="M157" i="105"/>
  <c r="M187" i="105"/>
  <c r="M197" i="105"/>
  <c r="X197" i="105" s="1"/>
  <c r="M214" i="105"/>
  <c r="X214" i="105" s="1"/>
  <c r="M274" i="105"/>
  <c r="M286" i="105"/>
  <c r="M313" i="105"/>
  <c r="M356" i="105"/>
  <c r="M363" i="105"/>
  <c r="M370" i="105"/>
  <c r="M395" i="105"/>
  <c r="M406" i="105"/>
  <c r="M22" i="105"/>
  <c r="M48" i="105"/>
  <c r="M61" i="105"/>
  <c r="X61" i="105" s="1"/>
  <c r="AD61" i="105" s="1"/>
  <c r="AE61" i="105" s="1"/>
  <c r="M244" i="105"/>
  <c r="M310" i="105"/>
  <c r="M16" i="105"/>
  <c r="M87" i="105"/>
  <c r="M102" i="105"/>
  <c r="X102" i="105" s="1"/>
  <c r="M124" i="105"/>
  <c r="X124" i="105" s="1"/>
  <c r="AD124" i="105" s="1"/>
  <c r="M132" i="105"/>
  <c r="M140" i="105"/>
  <c r="M163" i="105"/>
  <c r="M180" i="105"/>
  <c r="M189" i="105"/>
  <c r="M238" i="105"/>
  <c r="M261" i="105"/>
  <c r="M276" i="105"/>
  <c r="X276" i="105" s="1"/>
  <c r="AD276" i="105" s="1"/>
  <c r="M339" i="105"/>
  <c r="M349" i="105"/>
  <c r="M358" i="105"/>
  <c r="M376" i="105"/>
  <c r="X376" i="105" s="1"/>
  <c r="M390" i="105"/>
  <c r="X390" i="105" s="1"/>
  <c r="AC390" i="105" s="1"/>
  <c r="M401" i="105"/>
  <c r="M52" i="105"/>
  <c r="M142" i="105"/>
  <c r="M193" i="105"/>
  <c r="M224" i="105"/>
  <c r="M246" i="105"/>
  <c r="M319" i="105"/>
  <c r="M328" i="105"/>
  <c r="M398" i="105"/>
  <c r="X398" i="105" s="1"/>
  <c r="M8" i="105"/>
  <c r="M96" i="105"/>
  <c r="M118" i="105"/>
  <c r="M127" i="105"/>
  <c r="M136" i="105"/>
  <c r="M159" i="105"/>
  <c r="M168" i="105"/>
  <c r="M185" i="105"/>
  <c r="M217" i="105"/>
  <c r="M252" i="105"/>
  <c r="M269" i="105"/>
  <c r="M324" i="105"/>
  <c r="M344" i="105"/>
  <c r="M352" i="105"/>
  <c r="M372" i="105"/>
  <c r="M383" i="105"/>
  <c r="M393" i="105"/>
  <c r="M41" i="105"/>
  <c r="M67" i="105"/>
  <c r="X67" i="105" s="1"/>
  <c r="AC67" i="105" s="1"/>
  <c r="M175" i="105"/>
  <c r="M211" i="105"/>
  <c r="M235" i="105"/>
  <c r="M247" i="105"/>
  <c r="M321" i="105"/>
  <c r="M117" i="105"/>
  <c r="M150" i="105"/>
  <c r="M166" i="105"/>
  <c r="M215" i="105"/>
  <c r="M288" i="105"/>
  <c r="M342" i="105"/>
  <c r="M371" i="105"/>
  <c r="M410" i="105"/>
  <c r="M23" i="105"/>
  <c r="M239" i="105"/>
  <c r="M294" i="105"/>
  <c r="M326" i="105"/>
  <c r="M341" i="105"/>
  <c r="M389" i="105"/>
  <c r="M57" i="105"/>
  <c r="M104" i="105"/>
  <c r="M133" i="105"/>
  <c r="M153" i="105"/>
  <c r="M190" i="105"/>
  <c r="M265" i="105"/>
  <c r="M300" i="105"/>
  <c r="X300" i="105" s="1"/>
  <c r="AC300" i="105" s="1"/>
  <c r="M359" i="105"/>
  <c r="M391" i="105"/>
  <c r="M26" i="105"/>
  <c r="M74" i="105"/>
  <c r="M255" i="105"/>
  <c r="M312" i="105"/>
  <c r="M416" i="105"/>
  <c r="M76" i="105"/>
  <c r="M105" i="105"/>
  <c r="M122" i="105"/>
  <c r="M154" i="105"/>
  <c r="M191" i="105"/>
  <c r="M223" i="105"/>
  <c r="M301" i="105"/>
  <c r="M360" i="105"/>
  <c r="M374" i="105"/>
  <c r="M11" i="105"/>
  <c r="M35" i="105"/>
  <c r="M304" i="105"/>
  <c r="M317" i="105"/>
  <c r="M408" i="105"/>
  <c r="AA408" i="105" s="1"/>
  <c r="AM408" i="105" s="1"/>
  <c r="M25" i="105"/>
  <c r="M111" i="105"/>
  <c r="M143" i="105"/>
  <c r="M182" i="105"/>
  <c r="M205" i="105"/>
  <c r="M277" i="105"/>
  <c r="X277" i="105" s="1"/>
  <c r="M350" i="105"/>
  <c r="M366" i="105"/>
  <c r="M402" i="105"/>
  <c r="M194" i="105"/>
  <c r="M314" i="105"/>
  <c r="M417" i="105"/>
  <c r="M97" i="105"/>
  <c r="M129" i="105"/>
  <c r="M281" i="105"/>
  <c r="M353" i="105"/>
  <c r="M385" i="105"/>
  <c r="X385" i="105" s="1"/>
  <c r="AD385" i="105" s="1"/>
  <c r="M78" i="105"/>
  <c r="M9" i="105"/>
  <c r="M107" i="105"/>
  <c r="M137" i="105"/>
  <c r="X137" i="105" s="1"/>
  <c r="M170" i="105"/>
  <c r="M362" i="105"/>
  <c r="M394" i="105"/>
  <c r="M207" i="105"/>
  <c r="M289" i="105"/>
  <c r="AA289" i="105" s="1"/>
  <c r="AM289" i="105" s="1"/>
  <c r="M380" i="105"/>
  <c r="M109" i="105"/>
  <c r="M250" i="105"/>
  <c r="M320" i="105"/>
  <c r="M364" i="105"/>
  <c r="M2" i="105"/>
  <c r="M297" i="105"/>
  <c r="M329" i="105"/>
  <c r="M196" i="105"/>
  <c r="X196" i="105" s="1"/>
  <c r="AD196" i="105" s="1"/>
  <c r="M273" i="105"/>
  <c r="M345" i="105"/>
  <c r="M17" i="105"/>
  <c r="M267" i="105"/>
  <c r="M336" i="105"/>
  <c r="M112" i="105"/>
  <c r="M331" i="105"/>
  <c r="X331" i="105" s="1"/>
  <c r="AD331" i="105" s="1"/>
  <c r="M403" i="105"/>
  <c r="M290" i="105"/>
  <c r="M382" i="105"/>
  <c r="M186" i="105"/>
  <c r="M405" i="105"/>
  <c r="M91" i="105"/>
  <c r="M54" i="105"/>
  <c r="M225" i="105"/>
  <c r="M399" i="105"/>
  <c r="M126" i="105"/>
  <c r="X126" i="105" s="1"/>
  <c r="M198" i="105"/>
  <c r="M66" i="105"/>
  <c r="M307" i="105"/>
  <c r="M144" i="105"/>
  <c r="M367" i="105"/>
  <c r="M145" i="105"/>
  <c r="M161" i="105"/>
  <c r="M172" i="105"/>
  <c r="M335" i="105"/>
  <c r="M209" i="105"/>
  <c r="M44" i="105"/>
  <c r="M253" i="105"/>
  <c r="M256" i="105"/>
  <c r="M278" i="105"/>
  <c r="M64" i="105"/>
  <c r="M90" i="105"/>
  <c r="M306" i="105"/>
  <c r="M381" i="105"/>
  <c r="M264" i="105"/>
  <c r="M148" i="105"/>
  <c r="M158" i="105"/>
  <c r="AA20" i="105"/>
  <c r="AM20" i="105" s="1"/>
  <c r="T50" i="104"/>
  <c r="AA390" i="105"/>
  <c r="AM390" i="105" s="1"/>
  <c r="AA404" i="105"/>
  <c r="AM404" i="105" s="1"/>
  <c r="K13" i="108" l="1"/>
  <c r="H49" i="108"/>
  <c r="H56" i="108" s="1"/>
  <c r="O37" i="109"/>
  <c r="O125" i="109"/>
  <c r="K10" i="108"/>
  <c r="O127" i="109"/>
  <c r="O86" i="109"/>
  <c r="H40" i="109"/>
  <c r="H42" i="109" s="1"/>
  <c r="O128" i="109"/>
  <c r="K11" i="108"/>
  <c r="O121" i="109"/>
  <c r="X290" i="105"/>
  <c r="L131" i="104"/>
  <c r="X131" i="104" s="1"/>
  <c r="AA290" i="105"/>
  <c r="AM290" i="105" s="1"/>
  <c r="X107" i="105"/>
  <c r="AA107" i="105"/>
  <c r="AM107" i="105" s="1"/>
  <c r="X182" i="105"/>
  <c r="AA182" i="105"/>
  <c r="AM182" i="105" s="1"/>
  <c r="X11" i="105"/>
  <c r="L6" i="104"/>
  <c r="AA11" i="105"/>
  <c r="AM11" i="105" s="1"/>
  <c r="X105" i="105"/>
  <c r="AA105" i="105"/>
  <c r="AM105" i="105" s="1"/>
  <c r="X342" i="105"/>
  <c r="AA342" i="105"/>
  <c r="AM342" i="105" s="1"/>
  <c r="X352" i="105"/>
  <c r="AA352" i="105"/>
  <c r="AM352" i="105" s="1"/>
  <c r="X159" i="105"/>
  <c r="AA159" i="105"/>
  <c r="AM159" i="105" s="1"/>
  <c r="X180" i="105"/>
  <c r="AA180" i="105"/>
  <c r="AM180" i="105" s="1"/>
  <c r="X363" i="105"/>
  <c r="AA363" i="105"/>
  <c r="AM363" i="105" s="1"/>
  <c r="X157" i="105"/>
  <c r="AA157" i="105"/>
  <c r="AM157" i="105" s="1"/>
  <c r="X237" i="105"/>
  <c r="L102" i="104"/>
  <c r="X102" i="104" s="1"/>
  <c r="AA237" i="105"/>
  <c r="AM237" i="105" s="1"/>
  <c r="X45" i="105"/>
  <c r="L21" i="104"/>
  <c r="X21" i="104" s="1"/>
  <c r="AA45" i="105"/>
  <c r="AM45" i="105" s="1"/>
  <c r="X296" i="105"/>
  <c r="L136" i="104"/>
  <c r="X136" i="104" s="1"/>
  <c r="AA296" i="105"/>
  <c r="AM296" i="105" s="1"/>
  <c r="X330" i="105"/>
  <c r="L153" i="104"/>
  <c r="X153" i="104" s="1"/>
  <c r="AA330" i="105"/>
  <c r="AM330" i="105" s="1"/>
  <c r="X192" i="105"/>
  <c r="L72" i="104"/>
  <c r="X72" i="104" s="1"/>
  <c r="AA192" i="105"/>
  <c r="AM192" i="105" s="1"/>
  <c r="X303" i="105"/>
  <c r="AA303" i="105"/>
  <c r="AM303" i="105" s="1"/>
  <c r="X213" i="105"/>
  <c r="AA213" i="105"/>
  <c r="AM213" i="105" s="1"/>
  <c r="X115" i="105"/>
  <c r="AA115" i="105"/>
  <c r="AM115" i="105" s="1"/>
  <c r="X257" i="105"/>
  <c r="L117" i="104"/>
  <c r="X117" i="104" s="1"/>
  <c r="AA257" i="105"/>
  <c r="AM257" i="105" s="1"/>
  <c r="X73" i="105"/>
  <c r="L34" i="104"/>
  <c r="K9" i="103" s="1"/>
  <c r="W9" i="103" s="1"/>
  <c r="AA73" i="105"/>
  <c r="AM73" i="105" s="1"/>
  <c r="X114" i="105"/>
  <c r="L50" i="104"/>
  <c r="AA114" i="105"/>
  <c r="AM114" i="105" s="1"/>
  <c r="X412" i="105"/>
  <c r="L177" i="104"/>
  <c r="X177" i="104" s="1"/>
  <c r="AA412" i="105"/>
  <c r="AM412" i="105" s="1"/>
  <c r="X254" i="105"/>
  <c r="V114" i="104" s="1"/>
  <c r="L114" i="104"/>
  <c r="X114" i="104" s="1"/>
  <c r="AA254" i="105"/>
  <c r="AM254" i="105" s="1"/>
  <c r="X30" i="105"/>
  <c r="AA30" i="105"/>
  <c r="AM30" i="105" s="1"/>
  <c r="X169" i="105"/>
  <c r="L62" i="104"/>
  <c r="X62" i="104" s="1"/>
  <c r="AA169" i="105"/>
  <c r="AM169" i="105" s="1"/>
  <c r="X29" i="105"/>
  <c r="L16" i="104"/>
  <c r="X16" i="104" s="1"/>
  <c r="AA29" i="105"/>
  <c r="AM29" i="105" s="1"/>
  <c r="X179" i="105"/>
  <c r="L69" i="104"/>
  <c r="X69" i="104" s="1"/>
  <c r="AA179" i="105"/>
  <c r="AM179" i="105" s="1"/>
  <c r="X51" i="105"/>
  <c r="L23" i="104"/>
  <c r="X23" i="104" s="1"/>
  <c r="AA51" i="105"/>
  <c r="AM51" i="105" s="1"/>
  <c r="X230" i="105"/>
  <c r="L95" i="104"/>
  <c r="X95" i="104" s="1"/>
  <c r="AA230" i="105"/>
  <c r="AM230" i="105" s="1"/>
  <c r="X59" i="105"/>
  <c r="L27" i="104"/>
  <c r="X27" i="104" s="1"/>
  <c r="AA59" i="105"/>
  <c r="AM59" i="105" s="1"/>
  <c r="M56" i="106"/>
  <c r="X262" i="105"/>
  <c r="V119" i="104" s="1"/>
  <c r="L119" i="104"/>
  <c r="AA262" i="105"/>
  <c r="AM262" i="105" s="1"/>
  <c r="AC63" i="105"/>
  <c r="AD63" i="105"/>
  <c r="AE63" i="105" s="1"/>
  <c r="U44" i="104"/>
  <c r="I146" i="109"/>
  <c r="O146" i="109" s="1"/>
  <c r="O123" i="109"/>
  <c r="K24" i="109"/>
  <c r="U74" i="104"/>
  <c r="U143" i="104"/>
  <c r="X278" i="105"/>
  <c r="AA278" i="105"/>
  <c r="AM278" i="105" s="1"/>
  <c r="X78" i="105"/>
  <c r="L37" i="104"/>
  <c r="AA78" i="105"/>
  <c r="AM78" i="105" s="1"/>
  <c r="X360" i="105"/>
  <c r="AA360" i="105"/>
  <c r="AM360" i="105" s="1"/>
  <c r="X326" i="105"/>
  <c r="L150" i="104"/>
  <c r="X150" i="104" s="1"/>
  <c r="AA326" i="105"/>
  <c r="AM326" i="105" s="1"/>
  <c r="X349" i="105"/>
  <c r="AA349" i="105"/>
  <c r="AM349" i="105" s="1"/>
  <c r="X282" i="105"/>
  <c r="L126" i="104"/>
  <c r="X126" i="104" s="1"/>
  <c r="AA282" i="105"/>
  <c r="AM282" i="105" s="1"/>
  <c r="U2" i="104"/>
  <c r="W423" i="105"/>
  <c r="W422" i="105"/>
  <c r="W426" i="105"/>
  <c r="J189" i="104"/>
  <c r="AD277" i="105"/>
  <c r="AC277" i="105"/>
  <c r="U64" i="104"/>
  <c r="AD172" i="105"/>
  <c r="AE172" i="105" s="1"/>
  <c r="X158" i="105"/>
  <c r="AA158" i="105"/>
  <c r="AM158" i="105" s="1"/>
  <c r="X54" i="105"/>
  <c r="L24" i="104"/>
  <c r="X24" i="104" s="1"/>
  <c r="AA54" i="105"/>
  <c r="AM54" i="105" s="1"/>
  <c r="X301" i="105"/>
  <c r="AA301" i="105"/>
  <c r="AM301" i="105" s="1"/>
  <c r="X190" i="105"/>
  <c r="AA190" i="105"/>
  <c r="AM190" i="105" s="1"/>
  <c r="X166" i="105"/>
  <c r="AA166" i="105"/>
  <c r="AM166" i="105" s="1"/>
  <c r="X269" i="105"/>
  <c r="AA269" i="105"/>
  <c r="AM269" i="105" s="1"/>
  <c r="X339" i="105"/>
  <c r="AA339" i="105"/>
  <c r="AM339" i="105" s="1"/>
  <c r="X48" i="105"/>
  <c r="AC48" i="105" s="1"/>
  <c r="L22" i="104"/>
  <c r="X22" i="104" s="1"/>
  <c r="AA48" i="105"/>
  <c r="AM48" i="105" s="1"/>
  <c r="X316" i="105"/>
  <c r="L145" i="104"/>
  <c r="X145" i="104" s="1"/>
  <c r="AA316" i="105"/>
  <c r="AM316" i="105" s="1"/>
  <c r="X270" i="105"/>
  <c r="L123" i="104"/>
  <c r="X123" i="104" s="1"/>
  <c r="AA270" i="105"/>
  <c r="AM270" i="105" s="1"/>
  <c r="X413" i="105"/>
  <c r="AA413" i="105"/>
  <c r="AM413" i="105" s="1"/>
  <c r="X139" i="105"/>
  <c r="AA139" i="105"/>
  <c r="AM139" i="105" s="1"/>
  <c r="U21" i="104"/>
  <c r="AC45" i="105"/>
  <c r="U145" i="104"/>
  <c r="AC316" i="105"/>
  <c r="AC385" i="105"/>
  <c r="X2" i="105"/>
  <c r="L2" i="104"/>
  <c r="M423" i="105"/>
  <c r="M426" i="105"/>
  <c r="M422" i="105"/>
  <c r="AA2" i="105"/>
  <c r="AM2" i="105" s="1"/>
  <c r="X381" i="105"/>
  <c r="AA381" i="105"/>
  <c r="AM381" i="105" s="1"/>
  <c r="X209" i="105"/>
  <c r="AA209" i="105"/>
  <c r="AM209" i="105" s="1"/>
  <c r="X186" i="105"/>
  <c r="AA186" i="105"/>
  <c r="AM186" i="105" s="1"/>
  <c r="X17" i="105"/>
  <c r="L10" i="104"/>
  <c r="X10" i="104" s="1"/>
  <c r="AA17" i="105"/>
  <c r="AM17" i="105" s="1"/>
  <c r="X170" i="105"/>
  <c r="AA170" i="105"/>
  <c r="AM170" i="105" s="1"/>
  <c r="X304" i="105"/>
  <c r="L138" i="104"/>
  <c r="X138" i="104" s="1"/>
  <c r="AA304" i="105"/>
  <c r="AM304" i="105" s="1"/>
  <c r="X26" i="105"/>
  <c r="L14" i="104"/>
  <c r="X14" i="104" s="1"/>
  <c r="X104" i="105"/>
  <c r="AA104" i="105"/>
  <c r="AM104" i="105" s="1"/>
  <c r="X321" i="105"/>
  <c r="L148" i="104"/>
  <c r="X148" i="104" s="1"/>
  <c r="AA321" i="105"/>
  <c r="AM321" i="105" s="1"/>
  <c r="X383" i="105"/>
  <c r="AA383" i="105"/>
  <c r="AM383" i="105" s="1"/>
  <c r="X238" i="105"/>
  <c r="AA238" i="105"/>
  <c r="AM238" i="105" s="1"/>
  <c r="X87" i="105"/>
  <c r="AA87" i="105"/>
  <c r="AM87" i="105" s="1"/>
  <c r="X47" i="105"/>
  <c r="AA47" i="105"/>
  <c r="AM47" i="105" s="1"/>
  <c r="X293" i="105"/>
  <c r="V133" i="104" s="1"/>
  <c r="L133" i="104"/>
  <c r="X133" i="104" s="1"/>
  <c r="X162" i="105"/>
  <c r="AA162" i="105"/>
  <c r="AM162" i="105" s="1"/>
  <c r="X98" i="105"/>
  <c r="V47" i="104" s="1"/>
  <c r="U11" i="103" s="1"/>
  <c r="L47" i="104"/>
  <c r="AA98" i="105"/>
  <c r="AM98" i="105" s="1"/>
  <c r="X348" i="105"/>
  <c r="L162" i="104"/>
  <c r="X162" i="104" s="1"/>
  <c r="AA348" i="105"/>
  <c r="AM348" i="105" s="1"/>
  <c r="X84" i="105"/>
  <c r="AA84" i="105"/>
  <c r="AM84" i="105" s="1"/>
  <c r="X222" i="105"/>
  <c r="L89" i="104"/>
  <c r="X89" i="104" s="1"/>
  <c r="AA222" i="105"/>
  <c r="AM222" i="105" s="1"/>
  <c r="X340" i="105"/>
  <c r="AA340" i="105"/>
  <c r="AM340" i="105" s="1"/>
  <c r="X249" i="105"/>
  <c r="AA249" i="105"/>
  <c r="AM249" i="105" s="1"/>
  <c r="X164" i="105"/>
  <c r="AA164" i="105"/>
  <c r="AM164" i="105" s="1"/>
  <c r="X125" i="105"/>
  <c r="AA125" i="105"/>
  <c r="AM125" i="105" s="1"/>
  <c r="X384" i="105"/>
  <c r="L168" i="104"/>
  <c r="X168" i="104" s="1"/>
  <c r="AA384" i="105"/>
  <c r="AM384" i="105" s="1"/>
  <c r="X94" i="105"/>
  <c r="L46" i="104"/>
  <c r="X46" i="104" s="1"/>
  <c r="AA94" i="105"/>
  <c r="AM94" i="105" s="1"/>
  <c r="X24" i="105"/>
  <c r="L13" i="104"/>
  <c r="X13" i="104" s="1"/>
  <c r="AA24" i="105"/>
  <c r="AM24" i="105" s="1"/>
  <c r="X4" i="105"/>
  <c r="M427" i="105"/>
  <c r="AA4" i="105"/>
  <c r="AM4" i="105" s="1"/>
  <c r="X272" i="105"/>
  <c r="L124" i="104"/>
  <c r="X124" i="104" s="1"/>
  <c r="AA272" i="105"/>
  <c r="AM272" i="105" s="1"/>
  <c r="X62" i="105"/>
  <c r="L28" i="104"/>
  <c r="X28" i="104" s="1"/>
  <c r="AA62" i="105"/>
  <c r="AM62" i="105" s="1"/>
  <c r="X49" i="105"/>
  <c r="AA49" i="105"/>
  <c r="AM49" i="105" s="1"/>
  <c r="X216" i="105"/>
  <c r="L85" i="104"/>
  <c r="X85" i="104" s="1"/>
  <c r="AA216" i="105"/>
  <c r="AM216" i="105" s="1"/>
  <c r="X60" i="105"/>
  <c r="AA60" i="105"/>
  <c r="AM60" i="105" s="1"/>
  <c r="X231" i="105"/>
  <c r="L96" i="104"/>
  <c r="X96" i="104" s="1"/>
  <c r="M432" i="105"/>
  <c r="AA231" i="105"/>
  <c r="AM231" i="105" s="1"/>
  <c r="X128" i="105"/>
  <c r="L53" i="104"/>
  <c r="X53" i="104" s="1"/>
  <c r="AA128" i="105"/>
  <c r="AM128" i="105" s="1"/>
  <c r="U180" i="104"/>
  <c r="U80" i="104"/>
  <c r="X306" i="105"/>
  <c r="AA306" i="105"/>
  <c r="AM306" i="105" s="1"/>
  <c r="X335" i="105"/>
  <c r="L156" i="104"/>
  <c r="X156" i="104" s="1"/>
  <c r="X198" i="105"/>
  <c r="AA198" i="105"/>
  <c r="AM198" i="105" s="1"/>
  <c r="X382" i="105"/>
  <c r="V167" i="104" s="1"/>
  <c r="L167" i="104"/>
  <c r="X167" i="104" s="1"/>
  <c r="AA382" i="105"/>
  <c r="AM382" i="105" s="1"/>
  <c r="X345" i="105"/>
  <c r="AA345" i="105"/>
  <c r="AM345" i="105" s="1"/>
  <c r="X250" i="105"/>
  <c r="AA250" i="105"/>
  <c r="AM250" i="105" s="1"/>
  <c r="X97" i="105"/>
  <c r="AA97" i="105"/>
  <c r="AM97" i="105" s="1"/>
  <c r="X205" i="105"/>
  <c r="AA205" i="105"/>
  <c r="AM205" i="105" s="1"/>
  <c r="X35" i="105"/>
  <c r="L18" i="104"/>
  <c r="X18" i="104" s="1"/>
  <c r="AA35" i="105"/>
  <c r="AM35" i="105" s="1"/>
  <c r="X122" i="105"/>
  <c r="AA122" i="105"/>
  <c r="AM122" i="105" s="1"/>
  <c r="X391" i="105"/>
  <c r="AA391" i="105"/>
  <c r="AM391" i="105" s="1"/>
  <c r="X57" i="105"/>
  <c r="AA57" i="105"/>
  <c r="AM57" i="105" s="1"/>
  <c r="X371" i="105"/>
  <c r="AA371" i="105"/>
  <c r="AM371" i="105" s="1"/>
  <c r="X247" i="105"/>
  <c r="L111" i="104"/>
  <c r="X111" i="104" s="1"/>
  <c r="AA247" i="105"/>
  <c r="AM247" i="105" s="1"/>
  <c r="X372" i="105"/>
  <c r="AA372" i="105"/>
  <c r="AM372" i="105" s="1"/>
  <c r="X168" i="105"/>
  <c r="AA168" i="105"/>
  <c r="AM168" i="105" s="1"/>
  <c r="X328" i="105"/>
  <c r="L151" i="104"/>
  <c r="X151" i="104" s="1"/>
  <c r="AA328" i="105"/>
  <c r="AM328" i="105" s="1"/>
  <c r="X189" i="105"/>
  <c r="AA189" i="105"/>
  <c r="AM189" i="105" s="1"/>
  <c r="X16" i="105"/>
  <c r="AA16" i="105"/>
  <c r="AM16" i="105" s="1"/>
  <c r="X370" i="105"/>
  <c r="AA370" i="105"/>
  <c r="AM370" i="105" s="1"/>
  <c r="X187" i="105"/>
  <c r="AA187" i="105"/>
  <c r="AM187" i="105" s="1"/>
  <c r="X407" i="105"/>
  <c r="L173" i="104"/>
  <c r="X173" i="104" s="1"/>
  <c r="AA407" i="105"/>
  <c r="AM407" i="105" s="1"/>
  <c r="X258" i="105"/>
  <c r="L118" i="104"/>
  <c r="M429" i="105"/>
  <c r="AA258" i="105"/>
  <c r="AM258" i="105" s="1"/>
  <c r="X347" i="105"/>
  <c r="AA347" i="105"/>
  <c r="AM347" i="105" s="1"/>
  <c r="X155" i="105"/>
  <c r="AA155" i="105"/>
  <c r="AM155" i="105" s="1"/>
  <c r="X69" i="105"/>
  <c r="L32" i="104"/>
  <c r="X32" i="104" s="1"/>
  <c r="X333" i="105"/>
  <c r="L154" i="104"/>
  <c r="X154" i="104" s="1"/>
  <c r="X208" i="105"/>
  <c r="L82" i="104"/>
  <c r="X82" i="104" s="1"/>
  <c r="AA208" i="105"/>
  <c r="AM208" i="105" s="1"/>
  <c r="X56" i="105"/>
  <c r="AA56" i="105"/>
  <c r="AM56" i="105" s="1"/>
  <c r="X343" i="105"/>
  <c r="L161" i="104"/>
  <c r="X161" i="104" s="1"/>
  <c r="AA343" i="105"/>
  <c r="AM343" i="105" s="1"/>
  <c r="X200" i="105"/>
  <c r="L76" i="104"/>
  <c r="X76" i="104" s="1"/>
  <c r="AA200" i="105"/>
  <c r="AM200" i="105" s="1"/>
  <c r="X373" i="105"/>
  <c r="AA373" i="105"/>
  <c r="AM373" i="105" s="1"/>
  <c r="X325" i="105"/>
  <c r="AA325" i="105"/>
  <c r="AM325" i="105" s="1"/>
  <c r="X218" i="105"/>
  <c r="AA218" i="105"/>
  <c r="AM218" i="105" s="1"/>
  <c r="AC160" i="105"/>
  <c r="X121" i="105"/>
  <c r="AA121" i="105"/>
  <c r="AM121" i="105" s="1"/>
  <c r="X337" i="105"/>
  <c r="L158" i="104"/>
  <c r="X158" i="104" s="1"/>
  <c r="AA337" i="105"/>
  <c r="AM337" i="105" s="1"/>
  <c r="X291" i="105"/>
  <c r="L132" i="104"/>
  <c r="X132" i="104" s="1"/>
  <c r="AA291" i="105"/>
  <c r="AM291" i="105" s="1"/>
  <c r="X79" i="105"/>
  <c r="L38" i="104"/>
  <c r="AA79" i="105"/>
  <c r="AM79" i="105" s="1"/>
  <c r="X3" i="105"/>
  <c r="L3" i="104"/>
  <c r="M428" i="105"/>
  <c r="AA3" i="105"/>
  <c r="AM3" i="105" s="1"/>
  <c r="X415" i="105"/>
  <c r="AD415" i="105" s="1"/>
  <c r="AE415" i="105" s="1"/>
  <c r="L179" i="104"/>
  <c r="X179" i="104" s="1"/>
  <c r="AA415" i="105"/>
  <c r="AM415" i="105" s="1"/>
  <c r="X268" i="105"/>
  <c r="AA268" i="105"/>
  <c r="AM268" i="105" s="1"/>
  <c r="X42" i="105"/>
  <c r="AA42" i="105"/>
  <c r="AM42" i="105" s="1"/>
  <c r="X181" i="105"/>
  <c r="L70" i="104"/>
  <c r="X70" i="104" s="1"/>
  <c r="X36" i="105"/>
  <c r="AA36" i="105"/>
  <c r="AM36" i="105" s="1"/>
  <c r="X201" i="105"/>
  <c r="V77" i="104" s="1"/>
  <c r="L77" i="104"/>
  <c r="X77" i="104" s="1"/>
  <c r="AA201" i="105"/>
  <c r="AM201" i="105" s="1"/>
  <c r="X55" i="105"/>
  <c r="L25" i="104"/>
  <c r="X25" i="104" s="1"/>
  <c r="AA55" i="105"/>
  <c r="AM55" i="105" s="1"/>
  <c r="X233" i="105"/>
  <c r="L98" i="104"/>
  <c r="X98" i="104" s="1"/>
  <c r="AA233" i="105"/>
  <c r="AM233" i="105" s="1"/>
  <c r="X72" i="105"/>
  <c r="L33" i="104"/>
  <c r="X33" i="104" s="1"/>
  <c r="AA72" i="105"/>
  <c r="AM72" i="105" s="1"/>
  <c r="M57" i="106"/>
  <c r="X263" i="105"/>
  <c r="L120" i="104"/>
  <c r="X120" i="104" s="1"/>
  <c r="AA263" i="105"/>
  <c r="AM263" i="105" s="1"/>
  <c r="AA63" i="105"/>
  <c r="AM63" i="105" s="1"/>
  <c r="K187" i="104"/>
  <c r="K189" i="104" s="1"/>
  <c r="J4" i="103"/>
  <c r="I27" i="103"/>
  <c r="I29" i="103" s="1"/>
  <c r="U96" i="104"/>
  <c r="W432" i="105"/>
  <c r="W427" i="105"/>
  <c r="AD378" i="105"/>
  <c r="AE378" i="105" s="1"/>
  <c r="U11" i="104"/>
  <c r="AA355" i="105"/>
  <c r="AM355" i="105" s="1"/>
  <c r="U163" i="104"/>
  <c r="I45" i="108"/>
  <c r="K45" i="108" s="1"/>
  <c r="K14" i="108"/>
  <c r="T14" i="103"/>
  <c r="AD137" i="105"/>
  <c r="AC137" i="105"/>
  <c r="I152" i="109"/>
  <c r="O152" i="109" s="1"/>
  <c r="O129" i="109"/>
  <c r="AD244" i="105"/>
  <c r="AE244" i="105" s="1"/>
  <c r="AC61" i="105"/>
  <c r="AD390" i="105"/>
  <c r="J15" i="103"/>
  <c r="U13" i="104"/>
  <c r="AD24" i="105"/>
  <c r="AE24" i="105" s="1"/>
  <c r="X273" i="105"/>
  <c r="AA273" i="105"/>
  <c r="AM273" i="105" s="1"/>
  <c r="X359" i="105"/>
  <c r="AA359" i="105"/>
  <c r="AM359" i="105" s="1"/>
  <c r="X310" i="105"/>
  <c r="AA310" i="105"/>
  <c r="AM310" i="105" s="1"/>
  <c r="X369" i="105"/>
  <c r="AA369" i="105"/>
  <c r="AM369" i="105" s="1"/>
  <c r="U25" i="104"/>
  <c r="AC55" i="105"/>
  <c r="U109" i="104"/>
  <c r="AD245" i="105"/>
  <c r="AE245" i="105" s="1"/>
  <c r="U137" i="104"/>
  <c r="U169" i="104"/>
  <c r="U133" i="104"/>
  <c r="AC293" i="105"/>
  <c r="U40" i="104"/>
  <c r="X64" i="105"/>
  <c r="L29" i="104"/>
  <c r="X29" i="104" s="1"/>
  <c r="AA64" i="105"/>
  <c r="AM64" i="105" s="1"/>
  <c r="X161" i="105"/>
  <c r="AA161" i="105"/>
  <c r="AM161" i="105" s="1"/>
  <c r="X399" i="105"/>
  <c r="AA399" i="105"/>
  <c r="AM399" i="105" s="1"/>
  <c r="X403" i="105"/>
  <c r="AA403" i="105"/>
  <c r="AM403" i="105" s="1"/>
  <c r="X380" i="105"/>
  <c r="AD380" i="105" s="1"/>
  <c r="AE380" i="105" s="1"/>
  <c r="L166" i="104"/>
  <c r="X166" i="104" s="1"/>
  <c r="AA380" i="105"/>
  <c r="AM380" i="105" s="1"/>
  <c r="X9" i="105"/>
  <c r="AA9" i="105"/>
  <c r="AM9" i="105" s="1"/>
  <c r="X314" i="105"/>
  <c r="L143" i="104"/>
  <c r="AA314" i="105"/>
  <c r="AM314" i="105" s="1"/>
  <c r="X143" i="105"/>
  <c r="AA143" i="105"/>
  <c r="AM143" i="105" s="1"/>
  <c r="X374" i="105"/>
  <c r="AA374" i="105"/>
  <c r="AM374" i="105" s="1"/>
  <c r="X76" i="105"/>
  <c r="AA76" i="105"/>
  <c r="AM76" i="105" s="1"/>
  <c r="X341" i="105"/>
  <c r="L160" i="104"/>
  <c r="X160" i="104" s="1"/>
  <c r="AA341" i="105"/>
  <c r="AM341" i="105" s="1"/>
  <c r="X288" i="105"/>
  <c r="AA288" i="105"/>
  <c r="AM288" i="105" s="1"/>
  <c r="X211" i="105"/>
  <c r="L83" i="104"/>
  <c r="X83" i="104" s="1"/>
  <c r="AA211" i="105"/>
  <c r="AM211" i="105" s="1"/>
  <c r="X344" i="105"/>
  <c r="AA344" i="105"/>
  <c r="AM344" i="105" s="1"/>
  <c r="X136" i="105"/>
  <c r="AA136" i="105"/>
  <c r="AM136" i="105" s="1"/>
  <c r="X246" i="105"/>
  <c r="V110" i="104" s="1"/>
  <c r="Y110" i="104" s="1"/>
  <c r="L110" i="104"/>
  <c r="X110" i="104" s="1"/>
  <c r="AA246" i="105"/>
  <c r="AM246" i="105" s="1"/>
  <c r="X358" i="105"/>
  <c r="AA358" i="105"/>
  <c r="AM358" i="105" s="1"/>
  <c r="X163" i="105"/>
  <c r="AA163" i="105"/>
  <c r="AM163" i="105" s="1"/>
  <c r="X244" i="105"/>
  <c r="L108" i="104"/>
  <c r="X108" i="104" s="1"/>
  <c r="AA244" i="105"/>
  <c r="AM244" i="105" s="1"/>
  <c r="X356" i="105"/>
  <c r="AA356" i="105"/>
  <c r="AM356" i="105" s="1"/>
  <c r="X149" i="105"/>
  <c r="AA149" i="105"/>
  <c r="AM149" i="105" s="1"/>
  <c r="X338" i="105"/>
  <c r="L159" i="104"/>
  <c r="X159" i="104" s="1"/>
  <c r="AA338" i="105"/>
  <c r="AM338" i="105" s="1"/>
  <c r="X165" i="105"/>
  <c r="L60" i="104"/>
  <c r="X60" i="104" s="1"/>
  <c r="AA165" i="105"/>
  <c r="AM165" i="105" s="1"/>
  <c r="X302" i="105"/>
  <c r="AA302" i="105"/>
  <c r="AM302" i="105" s="1"/>
  <c r="X123" i="105"/>
  <c r="AA123" i="105"/>
  <c r="AM123" i="105" s="1"/>
  <c r="X32" i="105"/>
  <c r="L17" i="104"/>
  <c r="X17" i="104" s="1"/>
  <c r="AA32" i="105"/>
  <c r="AM32" i="105" s="1"/>
  <c r="X285" i="105"/>
  <c r="L128" i="104"/>
  <c r="X128" i="104" s="1"/>
  <c r="AA285" i="105"/>
  <c r="AM285" i="105" s="1"/>
  <c r="X101" i="105"/>
  <c r="L48" i="104"/>
  <c r="AA101" i="105"/>
  <c r="AM101" i="105" s="1"/>
  <c r="X15" i="105"/>
  <c r="AA15" i="105"/>
  <c r="AM15" i="105" s="1"/>
  <c r="X298" i="105"/>
  <c r="L137" i="104"/>
  <c r="X137" i="104" s="1"/>
  <c r="AA298" i="105"/>
  <c r="AM298" i="105" s="1"/>
  <c r="X151" i="105"/>
  <c r="L59" i="104"/>
  <c r="X59" i="104" s="1"/>
  <c r="AA151" i="105"/>
  <c r="AM151" i="105" s="1"/>
  <c r="X365" i="105"/>
  <c r="AA365" i="105"/>
  <c r="AM365" i="105" s="1"/>
  <c r="X292" i="105"/>
  <c r="AA292" i="105"/>
  <c r="AM292" i="105" s="1"/>
  <c r="X203" i="105"/>
  <c r="AA203" i="105"/>
  <c r="AM203" i="105" s="1"/>
  <c r="X152" i="105"/>
  <c r="AA152" i="105"/>
  <c r="AM152" i="105" s="1"/>
  <c r="X110" i="105"/>
  <c r="AA110" i="105"/>
  <c r="AM110" i="105" s="1"/>
  <c r="X322" i="105"/>
  <c r="AA322" i="105"/>
  <c r="AM322" i="105" s="1"/>
  <c r="X245" i="105"/>
  <c r="L109" i="104"/>
  <c r="X109" i="104" s="1"/>
  <c r="AA245" i="105"/>
  <c r="AM245" i="105" s="1"/>
  <c r="X68" i="105"/>
  <c r="L31" i="104"/>
  <c r="X31" i="104" s="1"/>
  <c r="AA68" i="105"/>
  <c r="AM68" i="105" s="1"/>
  <c r="X93" i="105"/>
  <c r="AA93" i="105"/>
  <c r="AM93" i="105" s="1"/>
  <c r="X378" i="105"/>
  <c r="L165" i="104"/>
  <c r="X165" i="104" s="1"/>
  <c r="AA378" i="105"/>
  <c r="AM378" i="105" s="1"/>
  <c r="X242" i="105"/>
  <c r="L106" i="104"/>
  <c r="X106" i="104" s="1"/>
  <c r="AA242" i="105"/>
  <c r="AM242" i="105" s="1"/>
  <c r="X18" i="105"/>
  <c r="L11" i="104"/>
  <c r="X11" i="104" s="1"/>
  <c r="AA18" i="105"/>
  <c r="AM18" i="105" s="1"/>
  <c r="X134" i="105"/>
  <c r="L54" i="104"/>
  <c r="X54" i="104" s="1"/>
  <c r="AA134" i="105"/>
  <c r="AM134" i="105" s="1"/>
  <c r="X21" i="105"/>
  <c r="L12" i="104"/>
  <c r="X12" i="104" s="1"/>
  <c r="AA21" i="105"/>
  <c r="AM21" i="105" s="1"/>
  <c r="X167" i="105"/>
  <c r="L61" i="104"/>
  <c r="X61" i="104" s="1"/>
  <c r="AA167" i="105"/>
  <c r="AM167" i="105" s="1"/>
  <c r="X38" i="105"/>
  <c r="AA38" i="105"/>
  <c r="AM38" i="105" s="1"/>
  <c r="X220" i="105"/>
  <c r="L87" i="104"/>
  <c r="X87" i="104" s="1"/>
  <c r="AA220" i="105"/>
  <c r="AM220" i="105" s="1"/>
  <c r="X88" i="105"/>
  <c r="M52" i="106"/>
  <c r="L43" i="104"/>
  <c r="AA88" i="105"/>
  <c r="AM88" i="105" s="1"/>
  <c r="U179" i="104"/>
  <c r="AD46" i="105"/>
  <c r="AE46" i="105" s="1"/>
  <c r="AC46" i="105"/>
  <c r="AD197" i="105"/>
  <c r="AC197" i="105"/>
  <c r="AA67" i="105"/>
  <c r="AM67" i="105" s="1"/>
  <c r="K40" i="108"/>
  <c r="U118" i="104"/>
  <c r="T13" i="103" s="1"/>
  <c r="W429" i="105"/>
  <c r="AD258" i="105"/>
  <c r="AE258" i="105" s="1"/>
  <c r="U124" i="104"/>
  <c r="AD272" i="105"/>
  <c r="AE272" i="105" s="1"/>
  <c r="AC330" i="105"/>
  <c r="AC246" i="105"/>
  <c r="U35" i="104"/>
  <c r="W430" i="105"/>
  <c r="AA277" i="105"/>
  <c r="AM277" i="105" s="1"/>
  <c r="AC416" i="105"/>
  <c r="J16" i="103"/>
  <c r="S5" i="103"/>
  <c r="AC291" i="105"/>
  <c r="G42" i="109"/>
  <c r="L25" i="106"/>
  <c r="K80" i="109"/>
  <c r="AA333" i="105"/>
  <c r="AM333" i="105" s="1"/>
  <c r="AC398" i="105"/>
  <c r="AD398" i="105"/>
  <c r="AE398" i="105" s="1"/>
  <c r="AD108" i="105"/>
  <c r="AC85" i="105"/>
  <c r="T19" i="103"/>
  <c r="AD214" i="105"/>
  <c r="AC214" i="105"/>
  <c r="I18" i="108"/>
  <c r="I25" i="108" s="1"/>
  <c r="I26" i="108" s="1"/>
  <c r="I39" i="108"/>
  <c r="AA305" i="105"/>
  <c r="AM305" i="105" s="1"/>
  <c r="S4" i="103"/>
  <c r="T187" i="104"/>
  <c r="AD10" i="105"/>
  <c r="O150" i="109"/>
  <c r="X90" i="105"/>
  <c r="AA90" i="105"/>
  <c r="AM90" i="105" s="1"/>
  <c r="X109" i="105"/>
  <c r="AA109" i="105"/>
  <c r="AM109" i="105" s="1"/>
  <c r="X389" i="105"/>
  <c r="L170" i="104"/>
  <c r="X170" i="104" s="1"/>
  <c r="AA389" i="105"/>
  <c r="AM389" i="105" s="1"/>
  <c r="X319" i="105"/>
  <c r="L147" i="104"/>
  <c r="X147" i="104" s="1"/>
  <c r="AA319" i="105"/>
  <c r="AM319" i="105" s="1"/>
  <c r="X386" i="105"/>
  <c r="V169" i="104" s="1"/>
  <c r="Y169" i="104" s="1"/>
  <c r="L169" i="104"/>
  <c r="X169" i="104" s="1"/>
  <c r="AA386" i="105"/>
  <c r="AM386" i="105" s="1"/>
  <c r="X173" i="105"/>
  <c r="L65" i="104"/>
  <c r="X65" i="104" s="1"/>
  <c r="AA173" i="105"/>
  <c r="AM173" i="105" s="1"/>
  <c r="X327" i="105"/>
  <c r="AA327" i="105"/>
  <c r="AM327" i="105" s="1"/>
  <c r="U57" i="104"/>
  <c r="T2" i="103" s="1"/>
  <c r="X225" i="105"/>
  <c r="L91" i="104"/>
  <c r="X91" i="104" s="1"/>
  <c r="AA225" i="105"/>
  <c r="AM225" i="105" s="1"/>
  <c r="X289" i="105"/>
  <c r="L130" i="104"/>
  <c r="X130" i="104" s="1"/>
  <c r="X111" i="105"/>
  <c r="AA111" i="105"/>
  <c r="AM111" i="105" s="1"/>
  <c r="X265" i="105"/>
  <c r="AA265" i="105"/>
  <c r="AM265" i="105" s="1"/>
  <c r="X175" i="105"/>
  <c r="L66" i="104"/>
  <c r="X66" i="104" s="1"/>
  <c r="AA175" i="105"/>
  <c r="AM175" i="105" s="1"/>
  <c r="X224" i="105"/>
  <c r="L90" i="104"/>
  <c r="X90" i="104" s="1"/>
  <c r="AA224" i="105"/>
  <c r="AM224" i="105" s="1"/>
  <c r="X138" i="105"/>
  <c r="AA138" i="105"/>
  <c r="AM138" i="105" s="1"/>
  <c r="AD246" i="105"/>
  <c r="AE246" i="105" s="1"/>
  <c r="U122" i="104"/>
  <c r="U140" i="104"/>
  <c r="AC308" i="105"/>
  <c r="U27" i="104"/>
  <c r="AD59" i="105"/>
  <c r="AE59" i="105" s="1"/>
  <c r="AC59" i="105"/>
  <c r="U30" i="104"/>
  <c r="J37" i="109"/>
  <c r="J40" i="109" s="1"/>
  <c r="J27" i="109"/>
  <c r="AC151" i="105"/>
  <c r="U99" i="104"/>
  <c r="J18" i="103"/>
  <c r="AC21" i="105"/>
  <c r="U66" i="104"/>
  <c r="AC175" i="105"/>
  <c r="L66" i="109"/>
  <c r="L10" i="106"/>
  <c r="AD231" i="105"/>
  <c r="AE231" i="105" s="1"/>
  <c r="U141" i="104"/>
  <c r="AC309" i="105"/>
  <c r="U70" i="104"/>
  <c r="AC181" i="105"/>
  <c r="S21" i="103"/>
  <c r="I130" i="109"/>
  <c r="I143" i="109"/>
  <c r="G160" i="109"/>
  <c r="AC64" i="105"/>
  <c r="U67" i="104"/>
  <c r="U107" i="104"/>
  <c r="X145" i="105"/>
  <c r="V57" i="104" s="1"/>
  <c r="Y57" i="104" s="1"/>
  <c r="L57" i="104"/>
  <c r="X57" i="104" s="1"/>
  <c r="AA145" i="105"/>
  <c r="AM145" i="105" s="1"/>
  <c r="X329" i="105"/>
  <c r="L152" i="104"/>
  <c r="X152" i="104" s="1"/>
  <c r="AA329" i="105"/>
  <c r="AM329" i="105" s="1"/>
  <c r="X194" i="105"/>
  <c r="L74" i="104"/>
  <c r="X74" i="104" s="1"/>
  <c r="AA194" i="105"/>
  <c r="AM194" i="105" s="1"/>
  <c r="X416" i="105"/>
  <c r="V180" i="104" s="1"/>
  <c r="Y180" i="104" s="1"/>
  <c r="L180" i="104"/>
  <c r="X180" i="104" s="1"/>
  <c r="AA416" i="105"/>
  <c r="AM416" i="105" s="1"/>
  <c r="X215" i="105"/>
  <c r="AA215" i="105"/>
  <c r="AM215" i="105" s="1"/>
  <c r="X127" i="105"/>
  <c r="AA127" i="105"/>
  <c r="AM127" i="105" s="1"/>
  <c r="X140" i="105"/>
  <c r="AA140" i="105"/>
  <c r="AM140" i="105" s="1"/>
  <c r="X70" i="105"/>
  <c r="AA70" i="105"/>
  <c r="AM70" i="105" s="1"/>
  <c r="X106" i="105"/>
  <c r="AA106" i="105"/>
  <c r="AM106" i="105" s="1"/>
  <c r="I25" i="107"/>
  <c r="K18" i="107"/>
  <c r="J23" i="103"/>
  <c r="U142" i="104"/>
  <c r="U175" i="104"/>
  <c r="U100" i="104"/>
  <c r="AD235" i="105"/>
  <c r="AE235" i="105" s="1"/>
  <c r="J17" i="103"/>
  <c r="AC196" i="105"/>
  <c r="U178" i="104"/>
  <c r="U46" i="104"/>
  <c r="T22" i="103" s="1"/>
  <c r="AC94" i="105"/>
  <c r="AA385" i="105"/>
  <c r="AM385" i="105" s="1"/>
  <c r="U23" i="104"/>
  <c r="AD51" i="105"/>
  <c r="AE51" i="105" s="1"/>
  <c r="AA335" i="105"/>
  <c r="AM335" i="105" s="1"/>
  <c r="U4" i="104"/>
  <c r="J3" i="103"/>
  <c r="O27" i="109"/>
  <c r="S9" i="103"/>
  <c r="AC404" i="105"/>
  <c r="S20" i="103"/>
  <c r="AA331" i="105"/>
  <c r="AM331" i="105" s="1"/>
  <c r="U151" i="104"/>
  <c r="AD328" i="105"/>
  <c r="AE328" i="105" s="1"/>
  <c r="U28" i="104"/>
  <c r="X172" i="105"/>
  <c r="L64" i="104"/>
  <c r="X64" i="104" s="1"/>
  <c r="AA172" i="105"/>
  <c r="AM172" i="105" s="1"/>
  <c r="X417" i="105"/>
  <c r="L181" i="104"/>
  <c r="X181" i="104" s="1"/>
  <c r="AA417" i="105"/>
  <c r="AM417" i="105" s="1"/>
  <c r="X235" i="105"/>
  <c r="L100" i="104"/>
  <c r="X100" i="104" s="1"/>
  <c r="AA235" i="105"/>
  <c r="AM235" i="105" s="1"/>
  <c r="X131" i="105"/>
  <c r="AA131" i="105"/>
  <c r="AM131" i="105" s="1"/>
  <c r="U149" i="104"/>
  <c r="U47" i="104"/>
  <c r="AD98" i="105"/>
  <c r="AE98" i="105" s="1"/>
  <c r="AC98" i="105"/>
  <c r="S7" i="103"/>
  <c r="X313" i="105"/>
  <c r="AA313" i="105"/>
  <c r="AM313" i="105" s="1"/>
  <c r="X323" i="105"/>
  <c r="AC323" i="105" s="1"/>
  <c r="L149" i="104"/>
  <c r="X149" i="104" s="1"/>
  <c r="AA323" i="105"/>
  <c r="AM323" i="105" s="1"/>
  <c r="X260" i="105"/>
  <c r="AA260" i="105"/>
  <c r="AM260" i="105" s="1"/>
  <c r="X113" i="105"/>
  <c r="AA113" i="105"/>
  <c r="AM113" i="105" s="1"/>
  <c r="X5" i="105"/>
  <c r="L4" i="104"/>
  <c r="K18" i="103" s="1"/>
  <c r="W18" i="103" s="1"/>
  <c r="AA5" i="105"/>
  <c r="AM5" i="105" s="1"/>
  <c r="X75" i="105"/>
  <c r="AD75" i="105" s="1"/>
  <c r="AE75" i="105" s="1"/>
  <c r="L36" i="104"/>
  <c r="X36" i="104" s="1"/>
  <c r="AA75" i="105"/>
  <c r="AM75" i="105" s="1"/>
  <c r="X6" i="105"/>
  <c r="AA6" i="105"/>
  <c r="AM6" i="105" s="1"/>
  <c r="X295" i="105"/>
  <c r="L135" i="104"/>
  <c r="X135" i="104" s="1"/>
  <c r="AA295" i="105"/>
  <c r="AM295" i="105" s="1"/>
  <c r="X361" i="105"/>
  <c r="AA361" i="105"/>
  <c r="AM361" i="105" s="1"/>
  <c r="X279" i="105"/>
  <c r="AA279" i="105"/>
  <c r="AM279" i="105" s="1"/>
  <c r="X195" i="105"/>
  <c r="AA195" i="105"/>
  <c r="AM195" i="105" s="1"/>
  <c r="X146" i="105"/>
  <c r="AA146" i="105"/>
  <c r="AM146" i="105" s="1"/>
  <c r="X318" i="105"/>
  <c r="AA318" i="105"/>
  <c r="AM318" i="105" s="1"/>
  <c r="X236" i="105"/>
  <c r="L101" i="104"/>
  <c r="X101" i="104" s="1"/>
  <c r="AA236" i="105"/>
  <c r="AM236" i="105" s="1"/>
  <c r="X77" i="105"/>
  <c r="AA77" i="105"/>
  <c r="AM77" i="105" s="1"/>
  <c r="X354" i="105"/>
  <c r="V163" i="104" s="1"/>
  <c r="Y163" i="104" s="1"/>
  <c r="L163" i="104"/>
  <c r="X163" i="104" s="1"/>
  <c r="AA354" i="105"/>
  <c r="AM354" i="105" s="1"/>
  <c r="X226" i="105"/>
  <c r="L92" i="104"/>
  <c r="X92" i="104" s="1"/>
  <c r="AA226" i="105"/>
  <c r="AM226" i="105" s="1"/>
  <c r="M50" i="106"/>
  <c r="M23" i="106" s="1"/>
  <c r="X280" i="105"/>
  <c r="L125" i="104"/>
  <c r="X125" i="104" s="1"/>
  <c r="AA280" i="105"/>
  <c r="AM280" i="105" s="1"/>
  <c r="X85" i="105"/>
  <c r="L42" i="104"/>
  <c r="X42" i="104" s="1"/>
  <c r="X13" i="105"/>
  <c r="L8" i="104"/>
  <c r="X8" i="104" s="1"/>
  <c r="AA13" i="105"/>
  <c r="AM13" i="105" s="1"/>
  <c r="X103" i="105"/>
  <c r="L49" i="104"/>
  <c r="X49" i="104" s="1"/>
  <c r="AA103" i="105"/>
  <c r="AM103" i="105" s="1"/>
  <c r="X28" i="105"/>
  <c r="L15" i="104"/>
  <c r="X15" i="104" s="1"/>
  <c r="X204" i="105"/>
  <c r="L79" i="104"/>
  <c r="X79" i="104" s="1"/>
  <c r="AA204" i="105"/>
  <c r="AM204" i="105" s="1"/>
  <c r="X37" i="105"/>
  <c r="L19" i="104"/>
  <c r="X19" i="104" s="1"/>
  <c r="AA37" i="105"/>
  <c r="AM37" i="105" s="1"/>
  <c r="M55" i="106"/>
  <c r="X95" i="105"/>
  <c r="AA95" i="105"/>
  <c r="AM95" i="105" s="1"/>
  <c r="U82" i="104"/>
  <c r="AD208" i="105"/>
  <c r="AE208" i="105" s="1"/>
  <c r="U112" i="104"/>
  <c r="U3" i="104"/>
  <c r="W428" i="105"/>
  <c r="U32" i="104"/>
  <c r="AD69" i="105"/>
  <c r="AE69" i="105" s="1"/>
  <c r="X256" i="105"/>
  <c r="L116" i="104"/>
  <c r="X116" i="104" s="1"/>
  <c r="AA256" i="105"/>
  <c r="AM256" i="105" s="1"/>
  <c r="X367" i="105"/>
  <c r="AA367" i="105"/>
  <c r="AM367" i="105" s="1"/>
  <c r="X297" i="105"/>
  <c r="AA297" i="105"/>
  <c r="AM297" i="105" s="1"/>
  <c r="X207" i="105"/>
  <c r="L81" i="104"/>
  <c r="X81" i="104" s="1"/>
  <c r="AA207" i="105"/>
  <c r="AM207" i="105" s="1"/>
  <c r="X25" i="105"/>
  <c r="AA25" i="105"/>
  <c r="AM25" i="105" s="1"/>
  <c r="X312" i="105"/>
  <c r="AA312" i="105"/>
  <c r="AM312" i="105" s="1"/>
  <c r="X193" i="105"/>
  <c r="L73" i="104"/>
  <c r="X73" i="104" s="1"/>
  <c r="AA193" i="105"/>
  <c r="AM193" i="105" s="1"/>
  <c r="X132" i="105"/>
  <c r="AA132" i="105"/>
  <c r="AM132" i="105" s="1"/>
  <c r="X286" i="105"/>
  <c r="AA286" i="105"/>
  <c r="AM286" i="105" s="1"/>
  <c r="X33" i="105"/>
  <c r="AA33" i="105"/>
  <c r="AM33" i="105" s="1"/>
  <c r="X228" i="105"/>
  <c r="AA228" i="105"/>
  <c r="AM228" i="105" s="1"/>
  <c r="X271" i="105"/>
  <c r="AA271" i="105"/>
  <c r="AM271" i="105" s="1"/>
  <c r="X65" i="105"/>
  <c r="V30" i="104" s="1"/>
  <c r="Y30" i="104" s="1"/>
  <c r="L30" i="104"/>
  <c r="X30" i="104" s="1"/>
  <c r="AA65" i="105"/>
  <c r="AM65" i="105" s="1"/>
  <c r="X396" i="105"/>
  <c r="AA396" i="105"/>
  <c r="AM396" i="105" s="1"/>
  <c r="X357" i="105"/>
  <c r="AA357" i="105"/>
  <c r="AM357" i="105" s="1"/>
  <c r="X315" i="105"/>
  <c r="L144" i="104"/>
  <c r="X144" i="104" s="1"/>
  <c r="AA315" i="105"/>
  <c r="AM315" i="105" s="1"/>
  <c r="X212" i="105"/>
  <c r="L84" i="104"/>
  <c r="X84" i="104" s="1"/>
  <c r="AA212" i="105"/>
  <c r="AM212" i="105" s="1"/>
  <c r="X53" i="105"/>
  <c r="AA53" i="105"/>
  <c r="AM53" i="105" s="1"/>
  <c r="X221" i="105"/>
  <c r="L88" i="104"/>
  <c r="X88" i="104" s="1"/>
  <c r="AA221" i="105"/>
  <c r="AM221" i="105" s="1"/>
  <c r="X89" i="105"/>
  <c r="AD89" i="105" s="1"/>
  <c r="AE89" i="105" s="1"/>
  <c r="L44" i="104"/>
  <c r="X44" i="104" s="1"/>
  <c r="AA89" i="105"/>
  <c r="AM89" i="105" s="1"/>
  <c r="I15" i="106"/>
  <c r="O13" i="106"/>
  <c r="K105" i="107" s="1"/>
  <c r="I105" i="107"/>
  <c r="X148" i="105"/>
  <c r="AA148" i="105"/>
  <c r="AM148" i="105" s="1"/>
  <c r="X253" i="105"/>
  <c r="AA253" i="105"/>
  <c r="AM253" i="105" s="1"/>
  <c r="M53" i="106"/>
  <c r="X91" i="105"/>
  <c r="AA91" i="105"/>
  <c r="AM91" i="105" s="1"/>
  <c r="X394" i="105"/>
  <c r="AA394" i="105"/>
  <c r="AM394" i="105" s="1"/>
  <c r="X366" i="105"/>
  <c r="AA366" i="105"/>
  <c r="AM366" i="105" s="1"/>
  <c r="X223" i="105"/>
  <c r="AA223" i="105"/>
  <c r="AM223" i="105" s="1"/>
  <c r="X153" i="105"/>
  <c r="AA153" i="105"/>
  <c r="AM153" i="105" s="1"/>
  <c r="X150" i="105"/>
  <c r="AA150" i="105"/>
  <c r="AM150" i="105" s="1"/>
  <c r="X41" i="105"/>
  <c r="L20" i="104"/>
  <c r="X20" i="104" s="1"/>
  <c r="AA41" i="105"/>
  <c r="AM41" i="105" s="1"/>
  <c r="X252" i="105"/>
  <c r="AA252" i="105"/>
  <c r="AM252" i="105" s="1"/>
  <c r="X96" i="105"/>
  <c r="AA96" i="105"/>
  <c r="AM96" i="105" s="1"/>
  <c r="X22" i="105"/>
  <c r="AA22" i="105"/>
  <c r="AM22" i="105" s="1"/>
  <c r="X274" i="105"/>
  <c r="AA274" i="105"/>
  <c r="AM274" i="105" s="1"/>
  <c r="X309" i="105"/>
  <c r="L141" i="104"/>
  <c r="X141" i="104" s="1"/>
  <c r="X388" i="105"/>
  <c r="AA388" i="105"/>
  <c r="AM388" i="105" s="1"/>
  <c r="X210" i="105"/>
  <c r="AA210" i="105"/>
  <c r="AM210" i="105" s="1"/>
  <c r="X243" i="105"/>
  <c r="V107" i="104" s="1"/>
  <c r="L107" i="104"/>
  <c r="X107" i="104" s="1"/>
  <c r="AA243" i="105"/>
  <c r="AM243" i="105" s="1"/>
  <c r="X411" i="105"/>
  <c r="L176" i="104"/>
  <c r="X176" i="104" s="1"/>
  <c r="AA411" i="105"/>
  <c r="AM411" i="105" s="1"/>
  <c r="X251" i="105"/>
  <c r="L113" i="104"/>
  <c r="AA251" i="105"/>
  <c r="AM251" i="105" s="1"/>
  <c r="X39" i="105"/>
  <c r="AA39" i="105"/>
  <c r="AM39" i="105" s="1"/>
  <c r="X409" i="105"/>
  <c r="L175" i="104"/>
  <c r="X175" i="104" s="1"/>
  <c r="AA409" i="105"/>
  <c r="AM409" i="105" s="1"/>
  <c r="X248" i="105"/>
  <c r="AD248" i="105" s="1"/>
  <c r="AE248" i="105" s="1"/>
  <c r="L112" i="104"/>
  <c r="X112" i="104" s="1"/>
  <c r="AA248" i="105"/>
  <c r="AM248" i="105" s="1"/>
  <c r="X392" i="105"/>
  <c r="AA392" i="105"/>
  <c r="AM392" i="105" s="1"/>
  <c r="X351" i="105"/>
  <c r="AA351" i="105"/>
  <c r="AM351" i="105" s="1"/>
  <c r="X266" i="105"/>
  <c r="AA266" i="105"/>
  <c r="AM266" i="105" s="1"/>
  <c r="X135" i="105"/>
  <c r="AA135" i="105"/>
  <c r="AM135" i="105" s="1"/>
  <c r="X418" i="105"/>
  <c r="L182" i="104"/>
  <c r="AA418" i="105"/>
  <c r="AM418" i="105" s="1"/>
  <c r="X311" i="105"/>
  <c r="L142" i="104"/>
  <c r="X142" i="104" s="1"/>
  <c r="AA311" i="105"/>
  <c r="AM311" i="105" s="1"/>
  <c r="X206" i="105"/>
  <c r="V80" i="104" s="1"/>
  <c r="L80" i="104"/>
  <c r="X80" i="104" s="1"/>
  <c r="AA206" i="105"/>
  <c r="AM206" i="105" s="1"/>
  <c r="X43" i="105"/>
  <c r="AA43" i="105"/>
  <c r="AM43" i="105" s="1"/>
  <c r="X27" i="105"/>
  <c r="AA27" i="105"/>
  <c r="AM27" i="105" s="1"/>
  <c r="X287" i="105"/>
  <c r="V129" i="104" s="1"/>
  <c r="Y129" i="104" s="1"/>
  <c r="L129" i="104"/>
  <c r="X129" i="104" s="1"/>
  <c r="AA287" i="105"/>
  <c r="AM287" i="105" s="1"/>
  <c r="X199" i="105"/>
  <c r="L75" i="104"/>
  <c r="X75" i="104" s="1"/>
  <c r="AA199" i="105"/>
  <c r="AM199" i="105" s="1"/>
  <c r="X229" i="105"/>
  <c r="L94" i="104"/>
  <c r="X94" i="104" s="1"/>
  <c r="AA229" i="105"/>
  <c r="AM229" i="105" s="1"/>
  <c r="X71" i="105"/>
  <c r="AA71" i="105"/>
  <c r="AM71" i="105" s="1"/>
  <c r="X92" i="105"/>
  <c r="M54" i="106"/>
  <c r="L45" i="104"/>
  <c r="X45" i="104" s="1"/>
  <c r="AA92" i="105"/>
  <c r="AM92" i="105" s="1"/>
  <c r="X83" i="105"/>
  <c r="AA83" i="105"/>
  <c r="AM83" i="105" s="1"/>
  <c r="X12" i="105"/>
  <c r="L7" i="104"/>
  <c r="X7" i="104" s="1"/>
  <c r="AA12" i="105"/>
  <c r="AM12" i="105" s="1"/>
  <c r="X171" i="105"/>
  <c r="L63" i="104"/>
  <c r="X63" i="104" s="1"/>
  <c r="AA171" i="105"/>
  <c r="AM171" i="105" s="1"/>
  <c r="X19" i="105"/>
  <c r="AA19" i="105"/>
  <c r="AM19" i="105" s="1"/>
  <c r="U150" i="104"/>
  <c r="AC326" i="105"/>
  <c r="AC332" i="105"/>
  <c r="AD332" i="105"/>
  <c r="U167" i="104"/>
  <c r="AC382" i="105"/>
  <c r="AD382" i="105"/>
  <c r="AE382" i="105" s="1"/>
  <c r="U97" i="104"/>
  <c r="AD232" i="105"/>
  <c r="AE232" i="105" s="1"/>
  <c r="I46" i="108"/>
  <c r="K46" i="108" s="1"/>
  <c r="K15" i="108"/>
  <c r="U22" i="104"/>
  <c r="X264" i="105"/>
  <c r="L121" i="104"/>
  <c r="K24" i="103" s="1"/>
  <c r="W24" i="103" s="1"/>
  <c r="AA264" i="105"/>
  <c r="AM264" i="105" s="1"/>
  <c r="X44" i="105"/>
  <c r="AA44" i="105"/>
  <c r="AM44" i="105" s="1"/>
  <c r="X307" i="105"/>
  <c r="L139" i="104"/>
  <c r="X139" i="104" s="1"/>
  <c r="AA307" i="105"/>
  <c r="AM307" i="105" s="1"/>
  <c r="X405" i="105"/>
  <c r="AA405" i="105"/>
  <c r="AM405" i="105" s="1"/>
  <c r="X267" i="105"/>
  <c r="AD267" i="105" s="1"/>
  <c r="AE267" i="105" s="1"/>
  <c r="L122" i="104"/>
  <c r="AA267" i="105"/>
  <c r="AM267" i="105" s="1"/>
  <c r="X364" i="105"/>
  <c r="AA364" i="105"/>
  <c r="AM364" i="105" s="1"/>
  <c r="X362" i="105"/>
  <c r="AA362" i="105"/>
  <c r="AM362" i="105" s="1"/>
  <c r="X281" i="105"/>
  <c r="AA281" i="105"/>
  <c r="AM281" i="105" s="1"/>
  <c r="X350" i="105"/>
  <c r="AA350" i="105"/>
  <c r="AM350" i="105" s="1"/>
  <c r="X317" i="105"/>
  <c r="L146" i="104"/>
  <c r="X146" i="104" s="1"/>
  <c r="AA317" i="105"/>
  <c r="AM317" i="105" s="1"/>
  <c r="X191" i="105"/>
  <c r="AA191" i="105"/>
  <c r="AM191" i="105" s="1"/>
  <c r="X74" i="105"/>
  <c r="L35" i="104"/>
  <c r="X35" i="104" s="1"/>
  <c r="M430" i="105"/>
  <c r="AA74" i="105"/>
  <c r="AM74" i="105" s="1"/>
  <c r="X133" i="105"/>
  <c r="AA133" i="105"/>
  <c r="AM133" i="105" s="1"/>
  <c r="X23" i="105"/>
  <c r="AA23" i="105"/>
  <c r="AM23" i="105" s="1"/>
  <c r="X117" i="105"/>
  <c r="AA117" i="105"/>
  <c r="AM117" i="105" s="1"/>
  <c r="X393" i="105"/>
  <c r="AA393" i="105"/>
  <c r="AM393" i="105" s="1"/>
  <c r="X217" i="105"/>
  <c r="AA217" i="105"/>
  <c r="AM217" i="105" s="1"/>
  <c r="X8" i="105"/>
  <c r="AA8" i="105"/>
  <c r="AM8" i="105" s="1"/>
  <c r="X52" i="105"/>
  <c r="AA52" i="105"/>
  <c r="AM52" i="105" s="1"/>
  <c r="X261" i="105"/>
  <c r="AA261" i="105"/>
  <c r="AM261" i="105" s="1"/>
  <c r="AD102" i="105"/>
  <c r="AC102" i="105"/>
  <c r="X406" i="105"/>
  <c r="AA406" i="105"/>
  <c r="AM406" i="105" s="1"/>
  <c r="X99" i="105"/>
  <c r="AA99" i="105"/>
  <c r="AM99" i="105" s="1"/>
  <c r="X299" i="105"/>
  <c r="AA299" i="105"/>
  <c r="AM299" i="105" s="1"/>
  <c r="X375" i="105"/>
  <c r="AA375" i="105"/>
  <c r="AM375" i="105" s="1"/>
  <c r="X177" i="105"/>
  <c r="AA177" i="105"/>
  <c r="AM177" i="105" s="1"/>
  <c r="X178" i="105"/>
  <c r="AD178" i="105" s="1"/>
  <c r="AE178" i="105" s="1"/>
  <c r="L68" i="104"/>
  <c r="X68" i="104" s="1"/>
  <c r="AA178" i="105"/>
  <c r="AM178" i="105" s="1"/>
  <c r="X377" i="105"/>
  <c r="L164" i="104"/>
  <c r="X164" i="104" s="1"/>
  <c r="AA377" i="105"/>
  <c r="AM377" i="105" s="1"/>
  <c r="X241" i="105"/>
  <c r="L105" i="104"/>
  <c r="X105" i="104" s="1"/>
  <c r="AA241" i="105"/>
  <c r="AM241" i="105" s="1"/>
  <c r="X7" i="105"/>
  <c r="L5" i="104"/>
  <c r="X5" i="104" s="1"/>
  <c r="AA7" i="105"/>
  <c r="AM7" i="105" s="1"/>
  <c r="X397" i="105"/>
  <c r="L171" i="104"/>
  <c r="X171" i="104" s="1"/>
  <c r="AA397" i="105"/>
  <c r="AM397" i="105" s="1"/>
  <c r="X240" i="105"/>
  <c r="L104" i="104"/>
  <c r="X104" i="104" s="1"/>
  <c r="AA240" i="105"/>
  <c r="AM240" i="105" s="1"/>
  <c r="X387" i="105"/>
  <c r="AA387" i="105"/>
  <c r="AM387" i="105" s="1"/>
  <c r="X346" i="105"/>
  <c r="AA346" i="105"/>
  <c r="AM346" i="105" s="1"/>
  <c r="X259" i="105"/>
  <c r="AA259" i="105"/>
  <c r="AM259" i="105" s="1"/>
  <c r="X174" i="105"/>
  <c r="AA174" i="105"/>
  <c r="AM174" i="105" s="1"/>
  <c r="AC130" i="105"/>
  <c r="AD130" i="105"/>
  <c r="X400" i="105"/>
  <c r="L172" i="104"/>
  <c r="X172" i="104" s="1"/>
  <c r="AA400" i="105"/>
  <c r="AM400" i="105" s="1"/>
  <c r="X308" i="105"/>
  <c r="V140" i="104" s="1"/>
  <c r="Y140" i="104" s="1"/>
  <c r="L140" i="104"/>
  <c r="X140" i="104" s="1"/>
  <c r="AA308" i="105"/>
  <c r="AM308" i="105" s="1"/>
  <c r="X176" i="105"/>
  <c r="V67" i="104" s="1"/>
  <c r="Y67" i="104" s="1"/>
  <c r="L67" i="104"/>
  <c r="X67" i="104" s="1"/>
  <c r="AA176" i="105"/>
  <c r="AM176" i="105" s="1"/>
  <c r="X31" i="105"/>
  <c r="AA31" i="105"/>
  <c r="AM31" i="105" s="1"/>
  <c r="X283" i="105"/>
  <c r="L127" i="104"/>
  <c r="X127" i="104" s="1"/>
  <c r="AA283" i="105"/>
  <c r="AM283" i="105" s="1"/>
  <c r="X147" i="105"/>
  <c r="V58" i="104" s="1"/>
  <c r="Y58" i="104" s="1"/>
  <c r="L58" i="104"/>
  <c r="X58" i="104" s="1"/>
  <c r="AA147" i="105"/>
  <c r="AM147" i="105" s="1"/>
  <c r="X219" i="105"/>
  <c r="L86" i="104"/>
  <c r="X86" i="104" s="1"/>
  <c r="AA219" i="105"/>
  <c r="AM219" i="105" s="1"/>
  <c r="X58" i="105"/>
  <c r="L26" i="104"/>
  <c r="X26" i="104" s="1"/>
  <c r="AA58" i="105"/>
  <c r="AM58" i="105" s="1"/>
  <c r="X227" i="105"/>
  <c r="L93" i="104"/>
  <c r="X93" i="104" s="1"/>
  <c r="AA227" i="105"/>
  <c r="AM227" i="105" s="1"/>
  <c r="X80" i="105"/>
  <c r="L39" i="104"/>
  <c r="AA80" i="105"/>
  <c r="AM80" i="105" s="1"/>
  <c r="X119" i="105"/>
  <c r="L51" i="104"/>
  <c r="X51" i="104" s="1"/>
  <c r="AA119" i="105"/>
  <c r="AM119" i="105" s="1"/>
  <c r="X141" i="105"/>
  <c r="L55" i="104"/>
  <c r="AA141" i="105"/>
  <c r="AM141" i="105" s="1"/>
  <c r="X14" i="105"/>
  <c r="L9" i="104"/>
  <c r="AA14" i="105"/>
  <c r="AM14" i="105" s="1"/>
  <c r="U119" i="104"/>
  <c r="AC262" i="105"/>
  <c r="AD262" i="105"/>
  <c r="AE262" i="105" s="1"/>
  <c r="AA156" i="105"/>
  <c r="AM156" i="105" s="1"/>
  <c r="T17" i="103"/>
  <c r="AD308" i="105"/>
  <c r="AE308" i="105" s="1"/>
  <c r="AA40" i="105"/>
  <c r="AM40" i="105" s="1"/>
  <c r="AA126" i="105"/>
  <c r="AM126" i="105" s="1"/>
  <c r="AA130" i="105"/>
  <c r="AM130" i="105" s="1"/>
  <c r="AA300" i="105"/>
  <c r="AM300" i="105" s="1"/>
  <c r="AA183" i="105"/>
  <c r="AM183" i="105" s="1"/>
  <c r="AA85" i="105"/>
  <c r="AM85" i="105" s="1"/>
  <c r="U168" i="104"/>
  <c r="AC384" i="105"/>
  <c r="U158" i="104"/>
  <c r="AD337" i="105"/>
  <c r="AE337" i="105" s="1"/>
  <c r="U115" i="104"/>
  <c r="AD255" i="105"/>
  <c r="AE255" i="105" s="1"/>
  <c r="AA376" i="105"/>
  <c r="AM376" i="105" s="1"/>
  <c r="U24" i="104"/>
  <c r="AD54" i="105"/>
  <c r="AE54" i="105" s="1"/>
  <c r="T3" i="103"/>
  <c r="U147" i="104"/>
  <c r="AC319" i="105"/>
  <c r="O29" i="109"/>
  <c r="I145" i="109"/>
  <c r="O145" i="109" s="1"/>
  <c r="O122" i="109"/>
  <c r="AC124" i="105"/>
  <c r="AC2" i="105"/>
  <c r="AD411" i="105"/>
  <c r="X324" i="105"/>
  <c r="AA324" i="105"/>
  <c r="AM324" i="105" s="1"/>
  <c r="U76" i="104"/>
  <c r="AC200" i="105"/>
  <c r="U77" i="104"/>
  <c r="AC201" i="105"/>
  <c r="AD201" i="105"/>
  <c r="AE201" i="105" s="1"/>
  <c r="U114" i="104"/>
  <c r="T20" i="103" s="1"/>
  <c r="AC254" i="105"/>
  <c r="AD254" i="105"/>
  <c r="AE254" i="105" s="1"/>
  <c r="S2" i="103"/>
  <c r="S27" i="103" s="1"/>
  <c r="S29" i="103" s="1"/>
  <c r="X112" i="105"/>
  <c r="AA112" i="105"/>
  <c r="AM112" i="105" s="1"/>
  <c r="X402" i="105"/>
  <c r="AA402" i="105"/>
  <c r="AM402" i="105" s="1"/>
  <c r="X294" i="105"/>
  <c r="L134" i="104"/>
  <c r="X134" i="104" s="1"/>
  <c r="AA294" i="105"/>
  <c r="AM294" i="105" s="1"/>
  <c r="X118" i="105"/>
  <c r="AA118" i="105"/>
  <c r="AM118" i="105" s="1"/>
  <c r="X116" i="105"/>
  <c r="AA116" i="105"/>
  <c r="AM116" i="105" s="1"/>
  <c r="X414" i="105"/>
  <c r="L178" i="104"/>
  <c r="X178" i="104" s="1"/>
  <c r="AA414" i="105"/>
  <c r="AM414" i="105" s="1"/>
  <c r="X284" i="105"/>
  <c r="AA284" i="105"/>
  <c r="AM284" i="105" s="1"/>
  <c r="X275" i="105"/>
  <c r="AA275" i="105"/>
  <c r="AM275" i="105" s="1"/>
  <c r="X100" i="105"/>
  <c r="AA100" i="105"/>
  <c r="AM100" i="105" s="1"/>
  <c r="X50" i="105"/>
  <c r="AA50" i="105"/>
  <c r="AM50" i="105" s="1"/>
  <c r="X334" i="105"/>
  <c r="L155" i="104"/>
  <c r="X155" i="104" s="1"/>
  <c r="AA334" i="105"/>
  <c r="AM334" i="105" s="1"/>
  <c r="X232" i="105"/>
  <c r="L97" i="104"/>
  <c r="X97" i="104" s="1"/>
  <c r="AA232" i="105"/>
  <c r="AM232" i="105" s="1"/>
  <c r="X81" i="105"/>
  <c r="L40" i="104"/>
  <c r="X40" i="104" s="1"/>
  <c r="AA81" i="105"/>
  <c r="AM81" i="105" s="1"/>
  <c r="X120" i="105"/>
  <c r="L52" i="104"/>
  <c r="X52" i="104" s="1"/>
  <c r="AA120" i="105"/>
  <c r="AM120" i="105" s="1"/>
  <c r="X184" i="105"/>
  <c r="L71" i="104"/>
  <c r="X71" i="104" s="1"/>
  <c r="AA184" i="105"/>
  <c r="AM184" i="105" s="1"/>
  <c r="X34" i="105"/>
  <c r="AA34" i="105"/>
  <c r="AM34" i="105" s="1"/>
  <c r="M51" i="106"/>
  <c r="X86" i="105"/>
  <c r="M433" i="105"/>
  <c r="AA86" i="105"/>
  <c r="AM86" i="105" s="1"/>
  <c r="AD67" i="105"/>
  <c r="AE67" i="105" s="1"/>
  <c r="AD386" i="105"/>
  <c r="AE386" i="105" s="1"/>
  <c r="AA332" i="105"/>
  <c r="AM332" i="105" s="1"/>
  <c r="X144" i="105"/>
  <c r="AA144" i="105"/>
  <c r="AM144" i="105" s="1"/>
  <c r="X336" i="105"/>
  <c r="L157" i="104"/>
  <c r="X157" i="104" s="1"/>
  <c r="AA336" i="105"/>
  <c r="AM336" i="105" s="1"/>
  <c r="X353" i="105"/>
  <c r="AA353" i="105"/>
  <c r="AM353" i="105" s="1"/>
  <c r="X408" i="105"/>
  <c r="V174" i="104" s="1"/>
  <c r="Y174" i="104" s="1"/>
  <c r="L174" i="104"/>
  <c r="X174" i="104" s="1"/>
  <c r="X255" i="105"/>
  <c r="L115" i="104"/>
  <c r="X115" i="104" s="1"/>
  <c r="AA255" i="105"/>
  <c r="AM255" i="105" s="1"/>
  <c r="X239" i="105"/>
  <c r="L103" i="104"/>
  <c r="X103" i="104" s="1"/>
  <c r="AA239" i="105"/>
  <c r="AM239" i="105" s="1"/>
  <c r="X142" i="105"/>
  <c r="L56" i="104"/>
  <c r="X56" i="104" s="1"/>
  <c r="X66" i="105"/>
  <c r="AA66" i="105"/>
  <c r="AM66" i="105" s="1"/>
  <c r="X320" i="105"/>
  <c r="AA320" i="105"/>
  <c r="AM320" i="105" s="1"/>
  <c r="X129" i="105"/>
  <c r="AA129" i="105"/>
  <c r="AM129" i="105" s="1"/>
  <c r="X154" i="105"/>
  <c r="AA154" i="105"/>
  <c r="AM154" i="105" s="1"/>
  <c r="X410" i="105"/>
  <c r="AA410" i="105"/>
  <c r="AM410" i="105" s="1"/>
  <c r="X185" i="105"/>
  <c r="AA185" i="105"/>
  <c r="AM185" i="105" s="1"/>
  <c r="X401" i="105"/>
  <c r="AA401" i="105"/>
  <c r="AM401" i="105" s="1"/>
  <c r="X395" i="105"/>
  <c r="AA395" i="105"/>
  <c r="AM395" i="105" s="1"/>
  <c r="X368" i="105"/>
  <c r="AA368" i="105"/>
  <c r="AM368" i="105" s="1"/>
  <c r="X234" i="105"/>
  <c r="V99" i="104" s="1"/>
  <c r="Y99" i="104" s="1"/>
  <c r="L99" i="104"/>
  <c r="X99" i="104" s="1"/>
  <c r="AA234" i="105"/>
  <c r="AM234" i="105" s="1"/>
  <c r="X379" i="105"/>
  <c r="AA379" i="105"/>
  <c r="AM379" i="105" s="1"/>
  <c r="AC305" i="105"/>
  <c r="AD305" i="105"/>
  <c r="AE305" i="105" s="1"/>
  <c r="X202" i="105"/>
  <c r="L78" i="104"/>
  <c r="X78" i="104" s="1"/>
  <c r="AA202" i="105"/>
  <c r="AM202" i="105" s="1"/>
  <c r="X82" i="105"/>
  <c r="V41" i="104" s="1"/>
  <c r="Y41" i="104" s="1"/>
  <c r="L41" i="104"/>
  <c r="X41" i="104" s="1"/>
  <c r="AA82" i="105"/>
  <c r="AM82" i="105" s="1"/>
  <c r="AC156" i="105"/>
  <c r="AD156" i="105"/>
  <c r="Q29" i="103"/>
  <c r="AA196" i="105"/>
  <c r="AM196" i="105" s="1"/>
  <c r="J22" i="103"/>
  <c r="X43" i="104"/>
  <c r="U117" i="104"/>
  <c r="AD257" i="105"/>
  <c r="AE257" i="105" s="1"/>
  <c r="AD40" i="105"/>
  <c r="U68" i="104"/>
  <c r="AC276" i="105"/>
  <c r="U71" i="104"/>
  <c r="AC184" i="105"/>
  <c r="AD126" i="105"/>
  <c r="AC126" i="105"/>
  <c r="K16" i="108"/>
  <c r="AA276" i="105"/>
  <c r="AM276" i="105" s="1"/>
  <c r="U36" i="104"/>
  <c r="AD300" i="105"/>
  <c r="AC408" i="105"/>
  <c r="I149" i="109"/>
  <c r="O149" i="109" s="1"/>
  <c r="O126" i="109"/>
  <c r="AA142" i="105"/>
  <c r="AM142" i="105" s="1"/>
  <c r="AA102" i="105"/>
  <c r="AM102" i="105" s="1"/>
  <c r="J2" i="103"/>
  <c r="AA293" i="105"/>
  <c r="AM293" i="105" s="1"/>
  <c r="AC376" i="105"/>
  <c r="AD376" i="105"/>
  <c r="J14" i="103"/>
  <c r="X48" i="104"/>
  <c r="AA137" i="105"/>
  <c r="AM137" i="105" s="1"/>
  <c r="K68" i="109"/>
  <c r="K82" i="109" s="1"/>
  <c r="K11" i="106"/>
  <c r="K25" i="109" s="1"/>
  <c r="K38" i="109" s="1"/>
  <c r="AA61" i="105"/>
  <c r="AM61" i="105" s="1"/>
  <c r="AD263" i="105"/>
  <c r="AE263" i="105" s="1"/>
  <c r="AC147" i="105"/>
  <c r="K17" i="108"/>
  <c r="H153" i="109"/>
  <c r="H160" i="109" s="1"/>
  <c r="U41" i="104"/>
  <c r="T7" i="103" s="1"/>
  <c r="X34" i="104"/>
  <c r="K8" i="108"/>
  <c r="O42" i="109" l="1"/>
  <c r="K70" i="109"/>
  <c r="O40" i="109"/>
  <c r="K25" i="108"/>
  <c r="K26" i="108" s="1"/>
  <c r="I49" i="108"/>
  <c r="I56" i="108" s="1"/>
  <c r="K56" i="108" s="1"/>
  <c r="K13" i="106"/>
  <c r="K39" i="108"/>
  <c r="AC138" i="105"/>
  <c r="AD138" i="105"/>
  <c r="AC310" i="105"/>
  <c r="AD310" i="105"/>
  <c r="AE310" i="105" s="1"/>
  <c r="AC395" i="105"/>
  <c r="AD395" i="105"/>
  <c r="AD154" i="105"/>
  <c r="AC154" i="105"/>
  <c r="V56" i="104"/>
  <c r="Y56" i="104" s="1"/>
  <c r="AD142" i="105"/>
  <c r="AE142" i="105" s="1"/>
  <c r="AD34" i="105"/>
  <c r="AE34" i="105" s="1"/>
  <c r="AC34" i="105"/>
  <c r="V9" i="104"/>
  <c r="AD14" i="105"/>
  <c r="AE14" i="105" s="1"/>
  <c r="AC14" i="105"/>
  <c r="K7" i="103"/>
  <c r="W7" i="103" s="1"/>
  <c r="X39" i="104"/>
  <c r="V127" i="104"/>
  <c r="Y127" i="104" s="1"/>
  <c r="AC283" i="105"/>
  <c r="AD283" i="105"/>
  <c r="AE283" i="105" s="1"/>
  <c r="V104" i="104"/>
  <c r="Y104" i="104" s="1"/>
  <c r="AC240" i="105"/>
  <c r="AD240" i="105"/>
  <c r="AE240" i="105" s="1"/>
  <c r="AC281" i="105"/>
  <c r="AD281" i="105"/>
  <c r="V7" i="104"/>
  <c r="Y7" i="104" s="1"/>
  <c r="AD12" i="105"/>
  <c r="AE12" i="105" s="1"/>
  <c r="AC12" i="105"/>
  <c r="AC71" i="105"/>
  <c r="AD71" i="105"/>
  <c r="AE71" i="105" s="1"/>
  <c r="Y80" i="104"/>
  <c r="AC135" i="105"/>
  <c r="AD135" i="105"/>
  <c r="K20" i="103"/>
  <c r="W20" i="103" s="1"/>
  <c r="V20" i="104"/>
  <c r="Y20" i="104" s="1"/>
  <c r="AD41" i="105"/>
  <c r="AE41" i="105" s="1"/>
  <c r="AC41" i="105"/>
  <c r="AD366" i="105"/>
  <c r="AC366" i="105"/>
  <c r="AC312" i="105"/>
  <c r="AD312" i="105"/>
  <c r="AE312" i="105" s="1"/>
  <c r="V15" i="104"/>
  <c r="Y15" i="104" s="1"/>
  <c r="AD28" i="105"/>
  <c r="AE28" i="105" s="1"/>
  <c r="AC28" i="105"/>
  <c r="V42" i="104"/>
  <c r="Y42" i="104" s="1"/>
  <c r="AD85" i="105"/>
  <c r="AE85" i="105" s="1"/>
  <c r="AC260" i="105"/>
  <c r="AD260" i="105"/>
  <c r="V64" i="104"/>
  <c r="Y64" i="104" s="1"/>
  <c r="AC172" i="105"/>
  <c r="X121" i="104"/>
  <c r="L80" i="109"/>
  <c r="V91" i="104"/>
  <c r="Y91" i="104" s="1"/>
  <c r="AD225" i="105"/>
  <c r="AE225" i="105" s="1"/>
  <c r="AC225" i="105"/>
  <c r="K84" i="109"/>
  <c r="V165" i="104"/>
  <c r="Y165" i="104" s="1"/>
  <c r="AC378" i="105"/>
  <c r="V109" i="104"/>
  <c r="Y109" i="104" s="1"/>
  <c r="AC245" i="105"/>
  <c r="AD203" i="105"/>
  <c r="AC203" i="105"/>
  <c r="AC163" i="105"/>
  <c r="AD163" i="105"/>
  <c r="V29" i="104"/>
  <c r="Y29" i="104" s="1"/>
  <c r="AD64" i="105"/>
  <c r="AE64" i="105" s="1"/>
  <c r="Y77" i="104"/>
  <c r="AC268" i="105"/>
  <c r="AD268" i="105"/>
  <c r="AE268" i="105" s="1"/>
  <c r="V158" i="104"/>
  <c r="Y158" i="104" s="1"/>
  <c r="AC337" i="105"/>
  <c r="V32" i="104"/>
  <c r="Y32" i="104" s="1"/>
  <c r="AC69" i="105"/>
  <c r="V118" i="104"/>
  <c r="X429" i="105"/>
  <c r="AC258" i="105"/>
  <c r="AC168" i="105"/>
  <c r="AD168" i="105"/>
  <c r="V18" i="104"/>
  <c r="Y18" i="104" s="1"/>
  <c r="AD35" i="105"/>
  <c r="AE35" i="105" s="1"/>
  <c r="AC35" i="105"/>
  <c r="AC345" i="105"/>
  <c r="AD345" i="105"/>
  <c r="V53" i="104"/>
  <c r="Y53" i="104" s="1"/>
  <c r="AC128" i="105"/>
  <c r="AD128" i="105"/>
  <c r="AE128" i="105" s="1"/>
  <c r="V89" i="104"/>
  <c r="Y89" i="104" s="1"/>
  <c r="AD222" i="105"/>
  <c r="AE222" i="105" s="1"/>
  <c r="AC222" i="105"/>
  <c r="AD87" i="105"/>
  <c r="AC87" i="105"/>
  <c r="AC170" i="105"/>
  <c r="AD170" i="105"/>
  <c r="AD413" i="105"/>
  <c r="AE413" i="105" s="1"/>
  <c r="AC413" i="105"/>
  <c r="AC158" i="105"/>
  <c r="AD158" i="105"/>
  <c r="K5" i="103"/>
  <c r="W5" i="103" s="1"/>
  <c r="X37" i="104"/>
  <c r="K27" i="109"/>
  <c r="K37" i="109"/>
  <c r="K40" i="109" s="1"/>
  <c r="V50" i="104"/>
  <c r="AC114" i="105"/>
  <c r="AD114" i="105"/>
  <c r="AE114" i="105" s="1"/>
  <c r="AC115" i="105"/>
  <c r="AD115" i="105"/>
  <c r="V21" i="104"/>
  <c r="Y21" i="104" s="1"/>
  <c r="AD45" i="105"/>
  <c r="AE45" i="105" s="1"/>
  <c r="AC107" i="105"/>
  <c r="AD107" i="105"/>
  <c r="V40" i="104"/>
  <c r="Y40" i="104" s="1"/>
  <c r="AC81" i="105"/>
  <c r="AD50" i="105"/>
  <c r="AE50" i="105" s="1"/>
  <c r="AC50" i="105"/>
  <c r="V134" i="104"/>
  <c r="Y134" i="104" s="1"/>
  <c r="AD294" i="105"/>
  <c r="AE294" i="105" s="1"/>
  <c r="AC294" i="105"/>
  <c r="AC324" i="105"/>
  <c r="AD324" i="105"/>
  <c r="V39" i="104"/>
  <c r="AD80" i="105"/>
  <c r="AE80" i="105" s="1"/>
  <c r="AC80" i="105"/>
  <c r="AD286" i="105"/>
  <c r="AC286" i="105"/>
  <c r="AD367" i="105"/>
  <c r="AC367" i="105"/>
  <c r="V37" i="104"/>
  <c r="AC78" i="105"/>
  <c r="AD78" i="105"/>
  <c r="AE78" i="105" s="1"/>
  <c r="AC180" i="105"/>
  <c r="AD180" i="105"/>
  <c r="V178" i="104"/>
  <c r="Y178" i="104" s="1"/>
  <c r="AD414" i="105"/>
  <c r="AE414" i="105" s="1"/>
  <c r="K3" i="103"/>
  <c r="W3" i="103" s="1"/>
  <c r="X55" i="104"/>
  <c r="V86" i="104"/>
  <c r="Y86" i="104" s="1"/>
  <c r="AD219" i="105"/>
  <c r="AE219" i="105" s="1"/>
  <c r="AC219" i="105"/>
  <c r="AD31" i="105"/>
  <c r="AE31" i="105" s="1"/>
  <c r="AC31" i="105"/>
  <c r="AC362" i="105"/>
  <c r="AD362" i="105"/>
  <c r="AC19" i="105"/>
  <c r="AD19" i="105"/>
  <c r="AE19" i="105" s="1"/>
  <c r="AD83" i="105"/>
  <c r="AE83" i="105" s="1"/>
  <c r="AC83" i="105"/>
  <c r="AC266" i="105"/>
  <c r="AD266" i="105"/>
  <c r="AD150" i="105"/>
  <c r="AC150" i="105"/>
  <c r="AC394" i="105"/>
  <c r="AD394" i="105"/>
  <c r="V88" i="104"/>
  <c r="Y88" i="104" s="1"/>
  <c r="AD221" i="105"/>
  <c r="AE221" i="105" s="1"/>
  <c r="AC221" i="105"/>
  <c r="V144" i="104"/>
  <c r="Y144" i="104" s="1"/>
  <c r="AD315" i="105"/>
  <c r="AE315" i="105" s="1"/>
  <c r="AC315" i="105"/>
  <c r="AD25" i="105"/>
  <c r="AC25" i="105"/>
  <c r="V100" i="104"/>
  <c r="Y100" i="104" s="1"/>
  <c r="AC235" i="105"/>
  <c r="AC206" i="105"/>
  <c r="AD243" i="105"/>
  <c r="AE243" i="105" s="1"/>
  <c r="AC145" i="105"/>
  <c r="V170" i="104"/>
  <c r="Y170" i="104" s="1"/>
  <c r="AD389" i="105"/>
  <c r="AE389" i="105" s="1"/>
  <c r="AC389" i="105"/>
  <c r="L68" i="109"/>
  <c r="L82" i="109" s="1"/>
  <c r="L11" i="106"/>
  <c r="L25" i="109" s="1"/>
  <c r="L38" i="109" s="1"/>
  <c r="V11" i="104"/>
  <c r="Y11" i="104" s="1"/>
  <c r="AD18" i="105"/>
  <c r="AE18" i="105" s="1"/>
  <c r="AC93" i="105"/>
  <c r="AD93" i="105"/>
  <c r="AD322" i="105"/>
  <c r="AE322" i="105" s="1"/>
  <c r="AC322" i="105"/>
  <c r="AC292" i="105"/>
  <c r="AD292" i="105"/>
  <c r="V137" i="104"/>
  <c r="Y137" i="104" s="1"/>
  <c r="AD298" i="105"/>
  <c r="V128" i="104"/>
  <c r="Y128" i="104" s="1"/>
  <c r="AC285" i="105"/>
  <c r="AD285" i="105"/>
  <c r="AE285" i="105" s="1"/>
  <c r="AC358" i="105"/>
  <c r="AD358" i="105"/>
  <c r="V143" i="104"/>
  <c r="AC314" i="105"/>
  <c r="AC18" i="105"/>
  <c r="V98" i="104"/>
  <c r="Y98" i="104" s="1"/>
  <c r="AC233" i="105"/>
  <c r="AD233" i="105"/>
  <c r="AE233" i="105" s="1"/>
  <c r="AC36" i="105"/>
  <c r="AD36" i="105"/>
  <c r="AE36" i="105" s="1"/>
  <c r="V38" i="104"/>
  <c r="AD79" i="105"/>
  <c r="AE79" i="105" s="1"/>
  <c r="AC79" i="105"/>
  <c r="AC121" i="105"/>
  <c r="AD121" i="105"/>
  <c r="AC155" i="105"/>
  <c r="AD155" i="105"/>
  <c r="AD372" i="105"/>
  <c r="AC372" i="105"/>
  <c r="AD205" i="105"/>
  <c r="AC205" i="105"/>
  <c r="AD206" i="105"/>
  <c r="AE206" i="105" s="1"/>
  <c r="V46" i="104"/>
  <c r="Y46" i="104" s="1"/>
  <c r="AD94" i="105"/>
  <c r="AE94" i="105" s="1"/>
  <c r="AC84" i="105"/>
  <c r="AD84" i="105"/>
  <c r="AD162" i="105"/>
  <c r="AC162" i="105"/>
  <c r="AC238" i="105"/>
  <c r="AD238" i="105"/>
  <c r="V16" i="104"/>
  <c r="Y16" i="104" s="1"/>
  <c r="AD29" i="105"/>
  <c r="AE29" i="105" s="1"/>
  <c r="AC29" i="105"/>
  <c r="Y114" i="104"/>
  <c r="AC213" i="105"/>
  <c r="AD213" i="105"/>
  <c r="V153" i="104"/>
  <c r="Y153" i="104" s="1"/>
  <c r="AD330" i="105"/>
  <c r="AE330" i="105" s="1"/>
  <c r="AD210" i="105"/>
  <c r="AC210" i="105"/>
  <c r="K23" i="103"/>
  <c r="W23" i="103" s="1"/>
  <c r="X119" i="104"/>
  <c r="V95" i="104"/>
  <c r="Y95" i="104" s="1"/>
  <c r="AC230" i="105"/>
  <c r="AD230" i="105"/>
  <c r="AE230" i="105" s="1"/>
  <c r="V172" i="104"/>
  <c r="Y172" i="104" s="1"/>
  <c r="AD400" i="105"/>
  <c r="AE400" i="105" s="1"/>
  <c r="AC400" i="105"/>
  <c r="AD346" i="105"/>
  <c r="AC346" i="105"/>
  <c r="V171" i="104"/>
  <c r="Y171" i="104" s="1"/>
  <c r="AD397" i="105"/>
  <c r="AE397" i="105" s="1"/>
  <c r="AC397" i="105"/>
  <c r="AC27" i="105"/>
  <c r="AD27" i="105"/>
  <c r="V125" i="104"/>
  <c r="Y125" i="104" s="1"/>
  <c r="AC280" i="105"/>
  <c r="AD280" i="105"/>
  <c r="AE280" i="105" s="1"/>
  <c r="T11" i="103"/>
  <c r="X11" i="103" s="1"/>
  <c r="Y47" i="104"/>
  <c r="AC111" i="105"/>
  <c r="AD111" i="105"/>
  <c r="AD356" i="105"/>
  <c r="AC356" i="105"/>
  <c r="AD278" i="105"/>
  <c r="AC278" i="105"/>
  <c r="AD159" i="105"/>
  <c r="AC159" i="105"/>
  <c r="V93" i="104"/>
  <c r="Y93" i="104" s="1"/>
  <c r="AD227" i="105"/>
  <c r="AE227" i="105" s="1"/>
  <c r="AC227" i="105"/>
  <c r="AD351" i="105"/>
  <c r="AC351" i="105"/>
  <c r="V175" i="104"/>
  <c r="Y175" i="104" s="1"/>
  <c r="AC409" i="105"/>
  <c r="V176" i="104"/>
  <c r="Y176" i="104" s="1"/>
  <c r="AC411" i="105"/>
  <c r="AD153" i="105"/>
  <c r="AC153" i="105"/>
  <c r="I30" i="106"/>
  <c r="O15" i="106"/>
  <c r="O30" i="106" s="1"/>
  <c r="AD53" i="105"/>
  <c r="AC53" i="105"/>
  <c r="AC357" i="105"/>
  <c r="AD357" i="105"/>
  <c r="AD77" i="105"/>
  <c r="AE77" i="105" s="1"/>
  <c r="AC77" i="105"/>
  <c r="I153" i="109"/>
  <c r="O143" i="109"/>
  <c r="X4" i="104"/>
  <c r="AC65" i="105"/>
  <c r="V90" i="104"/>
  <c r="Y90" i="104" s="1"/>
  <c r="AD224" i="105"/>
  <c r="AE224" i="105" s="1"/>
  <c r="AC224" i="105"/>
  <c r="AC109" i="105"/>
  <c r="AD109" i="105"/>
  <c r="V87" i="104"/>
  <c r="Y87" i="104" s="1"/>
  <c r="AD220" i="105"/>
  <c r="AE220" i="105" s="1"/>
  <c r="AC220" i="105"/>
  <c r="V12" i="104"/>
  <c r="Y12" i="104" s="1"/>
  <c r="AD21" i="105"/>
  <c r="AE21" i="105" s="1"/>
  <c r="AD110" i="105"/>
  <c r="AC110" i="105"/>
  <c r="AC365" i="105"/>
  <c r="AD365" i="105"/>
  <c r="AC15" i="105"/>
  <c r="AD15" i="105"/>
  <c r="V60" i="104"/>
  <c r="Y60" i="104" s="1"/>
  <c r="AC165" i="105"/>
  <c r="AD165" i="105"/>
  <c r="AE165" i="105" s="1"/>
  <c r="V83" i="104"/>
  <c r="Y83" i="104" s="1"/>
  <c r="AD211" i="105"/>
  <c r="AE211" i="105" s="1"/>
  <c r="AC211" i="105"/>
  <c r="AD9" i="105"/>
  <c r="AC9" i="105"/>
  <c r="V70" i="104"/>
  <c r="Y70" i="104" s="1"/>
  <c r="AD181" i="105"/>
  <c r="AE181" i="105" s="1"/>
  <c r="V76" i="104"/>
  <c r="Y76" i="104" s="1"/>
  <c r="AD200" i="105"/>
  <c r="AE200" i="105" s="1"/>
  <c r="V82" i="104"/>
  <c r="Y82" i="104" s="1"/>
  <c r="AC208" i="105"/>
  <c r="AC347" i="105"/>
  <c r="AD347" i="105"/>
  <c r="AC97" i="105"/>
  <c r="AD97" i="105"/>
  <c r="AD416" i="105"/>
  <c r="AE416" i="105" s="1"/>
  <c r="V96" i="104"/>
  <c r="Y96" i="104" s="1"/>
  <c r="X432" i="105"/>
  <c r="AC231" i="105"/>
  <c r="X427" i="105"/>
  <c r="AC4" i="105"/>
  <c r="AD4" i="105"/>
  <c r="Y133" i="104"/>
  <c r="AC383" i="105"/>
  <c r="AD383" i="105"/>
  <c r="T4" i="103"/>
  <c r="T27" i="103" s="1"/>
  <c r="U187" i="104"/>
  <c r="U189" i="104" s="1"/>
  <c r="V150" i="104"/>
  <c r="Y150" i="104" s="1"/>
  <c r="AD326" i="105"/>
  <c r="AE326" i="105" s="1"/>
  <c r="AD314" i="105"/>
  <c r="AE314" i="105" s="1"/>
  <c r="V23" i="104"/>
  <c r="Y23" i="104" s="1"/>
  <c r="AC51" i="105"/>
  <c r="AC303" i="105"/>
  <c r="AD303" i="105"/>
  <c r="V6" i="104"/>
  <c r="AC11" i="105"/>
  <c r="AD11" i="105"/>
  <c r="AE11" i="105" s="1"/>
  <c r="AD293" i="105"/>
  <c r="AE293" i="105" s="1"/>
  <c r="AC379" i="105"/>
  <c r="AD379" i="105"/>
  <c r="AD259" i="105"/>
  <c r="AC259" i="105"/>
  <c r="V105" i="104"/>
  <c r="Y105" i="104" s="1"/>
  <c r="AC241" i="105"/>
  <c r="AD241" i="105"/>
  <c r="AE241" i="105" s="1"/>
  <c r="AD177" i="105"/>
  <c r="AC177" i="105"/>
  <c r="AC406" i="105"/>
  <c r="AD406" i="105"/>
  <c r="AD8" i="105"/>
  <c r="AC8" i="105"/>
  <c r="AD23" i="105"/>
  <c r="AE23" i="105" s="1"/>
  <c r="AC23" i="105"/>
  <c r="AC191" i="105"/>
  <c r="AD191" i="105"/>
  <c r="AC405" i="105"/>
  <c r="AD405" i="105"/>
  <c r="V121" i="104"/>
  <c r="AC264" i="105"/>
  <c r="AD264" i="105"/>
  <c r="AE264" i="105" s="1"/>
  <c r="T8" i="103"/>
  <c r="T189" i="104"/>
  <c r="AD302" i="105"/>
  <c r="AC302" i="105"/>
  <c r="AD149" i="105"/>
  <c r="AC149" i="105"/>
  <c r="AD344" i="105"/>
  <c r="AC344" i="105"/>
  <c r="V160" i="104"/>
  <c r="Y160" i="104" s="1"/>
  <c r="AD341" i="105"/>
  <c r="AE341" i="105" s="1"/>
  <c r="AC341" i="105"/>
  <c r="AC105" i="105"/>
  <c r="AD105" i="105"/>
  <c r="AC129" i="105"/>
  <c r="AD129" i="105"/>
  <c r="AC82" i="105"/>
  <c r="V71" i="104"/>
  <c r="Y71" i="104" s="1"/>
  <c r="AD184" i="105"/>
  <c r="AE184" i="105" s="1"/>
  <c r="AD100" i="105"/>
  <c r="AC100" i="105"/>
  <c r="V55" i="104"/>
  <c r="AD141" i="105"/>
  <c r="AE141" i="105" s="1"/>
  <c r="AC141" i="105"/>
  <c r="AC375" i="105"/>
  <c r="AD375" i="105"/>
  <c r="AD217" i="105"/>
  <c r="AC217" i="105"/>
  <c r="AD133" i="105"/>
  <c r="AC133" i="105"/>
  <c r="V94" i="104"/>
  <c r="Y94" i="104" s="1"/>
  <c r="AC229" i="105"/>
  <c r="AD229" i="105"/>
  <c r="AE229" i="105" s="1"/>
  <c r="V142" i="104"/>
  <c r="Y142" i="104" s="1"/>
  <c r="AC311" i="105"/>
  <c r="AC388" i="105"/>
  <c r="AD388" i="105"/>
  <c r="AC96" i="105"/>
  <c r="AD96" i="105"/>
  <c r="AD271" i="105"/>
  <c r="AE271" i="105" s="1"/>
  <c r="AC271" i="105"/>
  <c r="AD132" i="105"/>
  <c r="AC132" i="105"/>
  <c r="V19" i="104"/>
  <c r="Y19" i="104" s="1"/>
  <c r="AD37" i="105"/>
  <c r="AE37" i="105" s="1"/>
  <c r="AC37" i="105"/>
  <c r="V149" i="104"/>
  <c r="Y149" i="104" s="1"/>
  <c r="AD323" i="105"/>
  <c r="AE323" i="105" s="1"/>
  <c r="AD65" i="105"/>
  <c r="AE65" i="105" s="1"/>
  <c r="AD76" i="105"/>
  <c r="AC76" i="105"/>
  <c r="AD399" i="105"/>
  <c r="AE399" i="105" s="1"/>
  <c r="AC399" i="105"/>
  <c r="AC359" i="105"/>
  <c r="AD359" i="105"/>
  <c r="V120" i="104"/>
  <c r="Y120" i="104" s="1"/>
  <c r="AC263" i="105"/>
  <c r="V173" i="104"/>
  <c r="Y173" i="104" s="1"/>
  <c r="AC407" i="105"/>
  <c r="AD407" i="105"/>
  <c r="AE407" i="105" s="1"/>
  <c r="AD189" i="105"/>
  <c r="AC189" i="105"/>
  <c r="AD391" i="105"/>
  <c r="AC391" i="105"/>
  <c r="V14" i="104"/>
  <c r="Y14" i="104" s="1"/>
  <c r="AC26" i="105"/>
  <c r="V10" i="104"/>
  <c r="Y10" i="104" s="1"/>
  <c r="AC17" i="105"/>
  <c r="AD17" i="105"/>
  <c r="AE17" i="105" s="1"/>
  <c r="V34" i="104"/>
  <c r="AC73" i="105"/>
  <c r="V102" i="104"/>
  <c r="Y102" i="104" s="1"/>
  <c r="AD237" i="105"/>
  <c r="AE237" i="105" s="1"/>
  <c r="AC237" i="105"/>
  <c r="V131" i="104"/>
  <c r="Y131" i="104" s="1"/>
  <c r="AD290" i="105"/>
  <c r="AE290" i="105" s="1"/>
  <c r="AC290" i="105"/>
  <c r="AD82" i="105"/>
  <c r="AE82" i="105" s="1"/>
  <c r="AC185" i="105"/>
  <c r="AD185" i="105"/>
  <c r="V116" i="104"/>
  <c r="Y116" i="104" s="1"/>
  <c r="AD256" i="105"/>
  <c r="AE256" i="105" s="1"/>
  <c r="AC256" i="105"/>
  <c r="V4" i="104"/>
  <c r="AD5" i="105"/>
  <c r="AE5" i="105" s="1"/>
  <c r="V78" i="104"/>
  <c r="Y78" i="104" s="1"/>
  <c r="AD202" i="105"/>
  <c r="AE202" i="105" s="1"/>
  <c r="AC202" i="105"/>
  <c r="AD275" i="105"/>
  <c r="AC275" i="105"/>
  <c r="AC112" i="105"/>
  <c r="AD112" i="105"/>
  <c r="T23" i="103"/>
  <c r="Y119" i="104"/>
  <c r="AC387" i="105"/>
  <c r="AD387" i="105"/>
  <c r="AD299" i="105"/>
  <c r="AE299" i="105" s="1"/>
  <c r="AC299" i="105"/>
  <c r="AC261" i="105"/>
  <c r="AD261" i="105"/>
  <c r="AC393" i="105"/>
  <c r="AD393" i="105"/>
  <c r="V63" i="104"/>
  <c r="Y63" i="104" s="1"/>
  <c r="AD171" i="105"/>
  <c r="AE171" i="105" s="1"/>
  <c r="AD43" i="105"/>
  <c r="AE43" i="105" s="1"/>
  <c r="AC43" i="105"/>
  <c r="K12" i="103"/>
  <c r="W12" i="103" s="1"/>
  <c r="X182" i="104"/>
  <c r="V141" i="104"/>
  <c r="Y141" i="104" s="1"/>
  <c r="AD309" i="105"/>
  <c r="AE309" i="105" s="1"/>
  <c r="AC252" i="105"/>
  <c r="AD252" i="105"/>
  <c r="AD228" i="105"/>
  <c r="AC228" i="105"/>
  <c r="V81" i="104"/>
  <c r="Y81" i="104" s="1"/>
  <c r="AC207" i="105"/>
  <c r="AD207" i="105"/>
  <c r="AE207" i="105" s="1"/>
  <c r="AD195" i="105"/>
  <c r="AC195" i="105"/>
  <c r="AC313" i="105"/>
  <c r="AD313" i="105"/>
  <c r="V181" i="104"/>
  <c r="Y181" i="104" s="1"/>
  <c r="AC417" i="105"/>
  <c r="AD417" i="105"/>
  <c r="AE417" i="105" s="1"/>
  <c r="AC171" i="105"/>
  <c r="AC5" i="105"/>
  <c r="AD409" i="105"/>
  <c r="AE409" i="105" s="1"/>
  <c r="AD106" i="105"/>
  <c r="AC106" i="105"/>
  <c r="AD215" i="105"/>
  <c r="AC215" i="105"/>
  <c r="AC176" i="105"/>
  <c r="I137" i="109"/>
  <c r="O137" i="109" s="1"/>
  <c r="O130" i="109"/>
  <c r="AD73" i="105"/>
  <c r="AE73" i="105" s="1"/>
  <c r="V130" i="104"/>
  <c r="Y130" i="104" s="1"/>
  <c r="AD289" i="105"/>
  <c r="AE289" i="105" s="1"/>
  <c r="AC289" i="105"/>
  <c r="V106" i="104"/>
  <c r="Y106" i="104" s="1"/>
  <c r="AD242" i="105"/>
  <c r="AE242" i="105" s="1"/>
  <c r="AC242" i="105"/>
  <c r="V31" i="104"/>
  <c r="Y31" i="104" s="1"/>
  <c r="AC68" i="105"/>
  <c r="AD68" i="105"/>
  <c r="AE68" i="105" s="1"/>
  <c r="V17" i="104"/>
  <c r="Y17" i="104" s="1"/>
  <c r="AC32" i="105"/>
  <c r="AD32" i="105"/>
  <c r="AE32" i="105" s="1"/>
  <c r="AC374" i="105"/>
  <c r="AD374" i="105"/>
  <c r="AD161" i="105"/>
  <c r="AC161" i="105"/>
  <c r="AC386" i="105"/>
  <c r="AD273" i="105"/>
  <c r="AC273" i="105"/>
  <c r="V25" i="104"/>
  <c r="Y25" i="104" s="1"/>
  <c r="AD55" i="105"/>
  <c r="AE55" i="105" s="1"/>
  <c r="V132" i="104"/>
  <c r="Y132" i="104" s="1"/>
  <c r="AD291" i="105"/>
  <c r="AE291" i="105" s="1"/>
  <c r="AD218" i="105"/>
  <c r="AC218" i="105"/>
  <c r="AC187" i="105"/>
  <c r="AD187" i="105"/>
  <c r="V111" i="104"/>
  <c r="Y111" i="104" s="1"/>
  <c r="AC247" i="105"/>
  <c r="AD247" i="105"/>
  <c r="AE247" i="105" s="1"/>
  <c r="AD122" i="105"/>
  <c r="AC122" i="105"/>
  <c r="AC198" i="105"/>
  <c r="AD198" i="105"/>
  <c r="V168" i="104"/>
  <c r="Y168" i="104" s="1"/>
  <c r="AD384" i="105"/>
  <c r="AE384" i="105" s="1"/>
  <c r="AC340" i="105"/>
  <c r="AD340" i="105"/>
  <c r="V162" i="104"/>
  <c r="Y162" i="104" s="1"/>
  <c r="AD348" i="105"/>
  <c r="AE348" i="105" s="1"/>
  <c r="AC348" i="105"/>
  <c r="AC186" i="105"/>
  <c r="AD186" i="105"/>
  <c r="AC269" i="105"/>
  <c r="AD269" i="105"/>
  <c r="T15" i="103"/>
  <c r="Y143" i="104"/>
  <c r="V62" i="104"/>
  <c r="Y62" i="104" s="1"/>
  <c r="AD169" i="105"/>
  <c r="AE169" i="105" s="1"/>
  <c r="AC169" i="105"/>
  <c r="V177" i="104"/>
  <c r="Y177" i="104" s="1"/>
  <c r="AC412" i="105"/>
  <c r="AD412" i="105"/>
  <c r="AE412" i="105" s="1"/>
  <c r="V136" i="104"/>
  <c r="Y136" i="104" s="1"/>
  <c r="AC296" i="105"/>
  <c r="AD296" i="105"/>
  <c r="AD157" i="105"/>
  <c r="AC157" i="105"/>
  <c r="AD352" i="105"/>
  <c r="AC352" i="105"/>
  <c r="V112" i="104"/>
  <c r="Y112" i="104" s="1"/>
  <c r="AC248" i="105"/>
  <c r="V113" i="104"/>
  <c r="AD251" i="105"/>
  <c r="AE251" i="105" s="1"/>
  <c r="AC251" i="105"/>
  <c r="AC22" i="105"/>
  <c r="AD22" i="105"/>
  <c r="AE22" i="105" s="1"/>
  <c r="AD148" i="105"/>
  <c r="AC148" i="105"/>
  <c r="AD318" i="105"/>
  <c r="AE318" i="105" s="1"/>
  <c r="AC318" i="105"/>
  <c r="AD361" i="105"/>
  <c r="AC361" i="105"/>
  <c r="V36" i="104"/>
  <c r="Y36" i="104" s="1"/>
  <c r="AC75" i="105"/>
  <c r="AD265" i="105"/>
  <c r="AC265" i="105"/>
  <c r="V65" i="104"/>
  <c r="Y65" i="104" s="1"/>
  <c r="AC173" i="105"/>
  <c r="AD173" i="105"/>
  <c r="AE173" i="105" s="1"/>
  <c r="V43" i="104"/>
  <c r="AD88" i="105"/>
  <c r="AE88" i="105" s="1"/>
  <c r="AC88" i="105"/>
  <c r="V61" i="104"/>
  <c r="Y61" i="104" s="1"/>
  <c r="AD167" i="105"/>
  <c r="AE167" i="105" s="1"/>
  <c r="AC167" i="105"/>
  <c r="K15" i="103"/>
  <c r="W15" i="103" s="1"/>
  <c r="X143" i="104"/>
  <c r="AD403" i="105"/>
  <c r="AC403" i="105"/>
  <c r="AD81" i="105"/>
  <c r="AE81" i="105" s="1"/>
  <c r="AD373" i="105"/>
  <c r="AC373" i="105"/>
  <c r="AD56" i="105"/>
  <c r="AC56" i="105"/>
  <c r="V85" i="104"/>
  <c r="Y85" i="104" s="1"/>
  <c r="AD216" i="105"/>
  <c r="AE216" i="105" s="1"/>
  <c r="AC216" i="105"/>
  <c r="V124" i="104"/>
  <c r="Y124" i="104" s="1"/>
  <c r="AC272" i="105"/>
  <c r="AC164" i="105"/>
  <c r="AD164" i="105"/>
  <c r="AD104" i="105"/>
  <c r="AC104" i="105"/>
  <c r="AC381" i="105"/>
  <c r="AD381" i="105"/>
  <c r="V22" i="104"/>
  <c r="Y22" i="104" s="1"/>
  <c r="AD48" i="105"/>
  <c r="AE48" i="105" s="1"/>
  <c r="AD190" i="105"/>
  <c r="AC190" i="105"/>
  <c r="AD353" i="105"/>
  <c r="AC353" i="105"/>
  <c r="V103" i="104"/>
  <c r="Y103" i="104" s="1"/>
  <c r="AC239" i="105"/>
  <c r="AD239" i="105"/>
  <c r="AE239" i="105" s="1"/>
  <c r="V49" i="104"/>
  <c r="Y49" i="104" s="1"/>
  <c r="AC103" i="105"/>
  <c r="AD103" i="105"/>
  <c r="AE103" i="105" s="1"/>
  <c r="AD146" i="105"/>
  <c r="AC146" i="105"/>
  <c r="I72" i="107"/>
  <c r="K72" i="107" s="1"/>
  <c r="I26" i="107"/>
  <c r="K25" i="107"/>
  <c r="K26" i="107" s="1"/>
  <c r="AC127" i="105"/>
  <c r="AD127" i="105"/>
  <c r="V74" i="104"/>
  <c r="Y74" i="104" s="1"/>
  <c r="AD194" i="105"/>
  <c r="AE194" i="105" s="1"/>
  <c r="V179" i="104"/>
  <c r="Y179" i="104" s="1"/>
  <c r="AC415" i="105"/>
  <c r="Y167" i="104"/>
  <c r="AC49" i="105"/>
  <c r="AD49" i="105"/>
  <c r="AE49" i="105" s="1"/>
  <c r="AC249" i="105"/>
  <c r="AD249" i="105"/>
  <c r="V123" i="104"/>
  <c r="Y123" i="104" s="1"/>
  <c r="AD270" i="105"/>
  <c r="AC270" i="105"/>
  <c r="AD339" i="105"/>
  <c r="AC339" i="105"/>
  <c r="AC301" i="105"/>
  <c r="AD301" i="105"/>
  <c r="K19" i="103"/>
  <c r="W19" i="103" s="1"/>
  <c r="X6" i="104"/>
  <c r="J27" i="103"/>
  <c r="J29" i="103" s="1"/>
  <c r="AD320" i="105"/>
  <c r="AC320" i="105"/>
  <c r="V97" i="104"/>
  <c r="Y97" i="104" s="1"/>
  <c r="AC232" i="105"/>
  <c r="AD116" i="105"/>
  <c r="AC116" i="105"/>
  <c r="V164" i="104"/>
  <c r="Y164" i="104" s="1"/>
  <c r="AC377" i="105"/>
  <c r="AD377" i="105"/>
  <c r="AE377" i="105" s="1"/>
  <c r="V146" i="104"/>
  <c r="Y146" i="104" s="1"/>
  <c r="AD317" i="105"/>
  <c r="AE317" i="105" s="1"/>
  <c r="AC317" i="105"/>
  <c r="AD364" i="105"/>
  <c r="AC364" i="105"/>
  <c r="V139" i="104"/>
  <c r="Y139" i="104" s="1"/>
  <c r="AD307" i="105"/>
  <c r="AE307" i="105" s="1"/>
  <c r="AD26" i="105"/>
  <c r="AE26" i="105" s="1"/>
  <c r="AC142" i="105"/>
  <c r="AC91" i="105"/>
  <c r="AD91" i="105"/>
  <c r="M66" i="109"/>
  <c r="M10" i="106"/>
  <c r="V135" i="104"/>
  <c r="Y135" i="104" s="1"/>
  <c r="AC295" i="105"/>
  <c r="AD295" i="105"/>
  <c r="AE295" i="105" s="1"/>
  <c r="AD234" i="105"/>
  <c r="AE234" i="105" s="1"/>
  <c r="V157" i="104"/>
  <c r="Y157" i="104" s="1"/>
  <c r="AD336" i="105"/>
  <c r="AE336" i="105" s="1"/>
  <c r="AC336" i="105"/>
  <c r="X433" i="105"/>
  <c r="AD86" i="105"/>
  <c r="AC86" i="105"/>
  <c r="AC368" i="105"/>
  <c r="AD368" i="105"/>
  <c r="AD410" i="105"/>
  <c r="AC410" i="105"/>
  <c r="AC66" i="105"/>
  <c r="AD66" i="105"/>
  <c r="AE66" i="105" s="1"/>
  <c r="V115" i="104"/>
  <c r="Y115" i="104" s="1"/>
  <c r="AC255" i="105"/>
  <c r="M25" i="106"/>
  <c r="M27" i="106" s="1"/>
  <c r="V52" i="104"/>
  <c r="Y52" i="104" s="1"/>
  <c r="AC120" i="105"/>
  <c r="AD120" i="105"/>
  <c r="AE120" i="105" s="1"/>
  <c r="AD118" i="105"/>
  <c r="AC118" i="105"/>
  <c r="AD408" i="105"/>
  <c r="AE408" i="105" s="1"/>
  <c r="V51" i="104"/>
  <c r="Y51" i="104" s="1"/>
  <c r="AD119" i="105"/>
  <c r="AE119" i="105" s="1"/>
  <c r="AC119" i="105"/>
  <c r="V5" i="104"/>
  <c r="Y5" i="104" s="1"/>
  <c r="AC7" i="105"/>
  <c r="AD7" i="105"/>
  <c r="AE7" i="105" s="1"/>
  <c r="K21" i="103"/>
  <c r="W21" i="103" s="1"/>
  <c r="AD350" i="105"/>
  <c r="AC350" i="105"/>
  <c r="K16" i="103"/>
  <c r="W16" i="103" s="1"/>
  <c r="X122" i="104"/>
  <c r="AD44" i="105"/>
  <c r="AC44" i="105"/>
  <c r="V45" i="104"/>
  <c r="Y45" i="104" s="1"/>
  <c r="AD92" i="105"/>
  <c r="AE92" i="105" s="1"/>
  <c r="AC92" i="105"/>
  <c r="V75" i="104"/>
  <c r="Y75" i="104" s="1"/>
  <c r="AD199" i="105"/>
  <c r="AE199" i="105" s="1"/>
  <c r="AC199" i="105"/>
  <c r="V182" i="104"/>
  <c r="AC418" i="105"/>
  <c r="AD418" i="105"/>
  <c r="AE418" i="105" s="1"/>
  <c r="AD392" i="105"/>
  <c r="AC392" i="105"/>
  <c r="AD39" i="105"/>
  <c r="AE39" i="105" s="1"/>
  <c r="AC39" i="105"/>
  <c r="AD223" i="105"/>
  <c r="AC223" i="105"/>
  <c r="AC396" i="105"/>
  <c r="AD396" i="105"/>
  <c r="V73" i="104"/>
  <c r="Y73" i="104" s="1"/>
  <c r="AC193" i="105"/>
  <c r="AD193" i="105"/>
  <c r="AE193" i="105" s="1"/>
  <c r="V79" i="104"/>
  <c r="Y79" i="104" s="1"/>
  <c r="AD204" i="105"/>
  <c r="AE204" i="105" s="1"/>
  <c r="AC204" i="105"/>
  <c r="V8" i="104"/>
  <c r="Y8" i="104" s="1"/>
  <c r="AD13" i="105"/>
  <c r="AE13" i="105" s="1"/>
  <c r="AC13" i="105"/>
  <c r="AC6" i="105"/>
  <c r="AD6" i="105"/>
  <c r="AD113" i="105"/>
  <c r="AC113" i="105"/>
  <c r="T18" i="103"/>
  <c r="Y4" i="104"/>
  <c r="AC287" i="105"/>
  <c r="V152" i="104"/>
  <c r="Y152" i="104" s="1"/>
  <c r="AC329" i="105"/>
  <c r="AD329" i="105"/>
  <c r="AE329" i="105" s="1"/>
  <c r="AD176" i="105"/>
  <c r="L24" i="109"/>
  <c r="AC234" i="105"/>
  <c r="AD287" i="105"/>
  <c r="AE287" i="105" s="1"/>
  <c r="T16" i="103"/>
  <c r="AC327" i="105"/>
  <c r="AD327" i="105"/>
  <c r="AE327" i="105" s="1"/>
  <c r="AD90" i="105"/>
  <c r="AE90" i="105" s="1"/>
  <c r="AC90" i="105"/>
  <c r="T21" i="103"/>
  <c r="AC38" i="105"/>
  <c r="AD38" i="105"/>
  <c r="AE38" i="105" s="1"/>
  <c r="AC152" i="105"/>
  <c r="AD152" i="105"/>
  <c r="K14" i="103"/>
  <c r="W14" i="103" s="1"/>
  <c r="V108" i="104"/>
  <c r="Y108" i="104" s="1"/>
  <c r="AC244" i="105"/>
  <c r="AD288" i="105"/>
  <c r="AC288" i="105"/>
  <c r="AD147" i="105"/>
  <c r="AE147" i="105" s="1"/>
  <c r="AC354" i="105"/>
  <c r="AD42" i="105"/>
  <c r="AE42" i="105" s="1"/>
  <c r="AC42" i="105"/>
  <c r="K8" i="103"/>
  <c r="W8" i="103" s="1"/>
  <c r="X3" i="104"/>
  <c r="V154" i="104"/>
  <c r="Y154" i="104" s="1"/>
  <c r="AD333" i="105"/>
  <c r="AE333" i="105" s="1"/>
  <c r="AC333" i="105"/>
  <c r="V151" i="104"/>
  <c r="Y151" i="104" s="1"/>
  <c r="AC328" i="105"/>
  <c r="AC250" i="105"/>
  <c r="AD250" i="105"/>
  <c r="AC60" i="105"/>
  <c r="AD60" i="105"/>
  <c r="AE60" i="105" s="1"/>
  <c r="V28" i="104"/>
  <c r="Y28" i="104" s="1"/>
  <c r="AC62" i="105"/>
  <c r="AD62" i="105"/>
  <c r="AE62" i="105" s="1"/>
  <c r="AD47" i="105"/>
  <c r="AC47" i="105"/>
  <c r="V138" i="104"/>
  <c r="Y138" i="104" s="1"/>
  <c r="AD304" i="105"/>
  <c r="AE304" i="105" s="1"/>
  <c r="AC304" i="105"/>
  <c r="K4" i="103"/>
  <c r="W4" i="103" s="1"/>
  <c r="L187" i="104"/>
  <c r="X2" i="104"/>
  <c r="AD139" i="105"/>
  <c r="AC139" i="105"/>
  <c r="V145" i="104"/>
  <c r="Y145" i="104" s="1"/>
  <c r="AD316" i="105"/>
  <c r="AE316" i="105" s="1"/>
  <c r="V24" i="104"/>
  <c r="Y24" i="104" s="1"/>
  <c r="AC54" i="105"/>
  <c r="AC360" i="105"/>
  <c r="AD360" i="105"/>
  <c r="AC194" i="105"/>
  <c r="V27" i="104"/>
  <c r="Y27" i="104" s="1"/>
  <c r="V117" i="104"/>
  <c r="Y117" i="104" s="1"/>
  <c r="AC257" i="105"/>
  <c r="AD182" i="105"/>
  <c r="AC182" i="105"/>
  <c r="AD145" i="105"/>
  <c r="AE145" i="105" s="1"/>
  <c r="AD140" i="105"/>
  <c r="AC140" i="105"/>
  <c r="K10" i="103"/>
  <c r="W10" i="103" s="1"/>
  <c r="X38" i="104"/>
  <c r="AD16" i="105"/>
  <c r="AC16" i="105"/>
  <c r="AD57" i="105"/>
  <c r="AC57" i="105"/>
  <c r="AD306" i="105"/>
  <c r="AE306" i="105" s="1"/>
  <c r="AC306" i="105"/>
  <c r="AD349" i="105"/>
  <c r="AC349" i="105"/>
  <c r="AC401" i="105"/>
  <c r="AD401" i="105"/>
  <c r="AD402" i="105"/>
  <c r="AC402" i="105"/>
  <c r="AC144" i="105"/>
  <c r="AD144" i="105"/>
  <c r="V155" i="104"/>
  <c r="Y155" i="104" s="1"/>
  <c r="AD334" i="105"/>
  <c r="AE334" i="105" s="1"/>
  <c r="AC334" i="105"/>
  <c r="AC284" i="105"/>
  <c r="AD284" i="105"/>
  <c r="AE284" i="105" s="1"/>
  <c r="K17" i="103"/>
  <c r="W17" i="103" s="1"/>
  <c r="X9" i="104"/>
  <c r="V26" i="104"/>
  <c r="Y26" i="104" s="1"/>
  <c r="AD58" i="105"/>
  <c r="AE58" i="105" s="1"/>
  <c r="AC58" i="105"/>
  <c r="AD174" i="105"/>
  <c r="AC174" i="105"/>
  <c r="V68" i="104"/>
  <c r="Y68" i="104" s="1"/>
  <c r="AC178" i="105"/>
  <c r="AD99" i="105"/>
  <c r="AC99" i="105"/>
  <c r="AD52" i="105"/>
  <c r="AE52" i="105" s="1"/>
  <c r="AC52" i="105"/>
  <c r="AD117" i="105"/>
  <c r="AC117" i="105"/>
  <c r="V35" i="104"/>
  <c r="X430" i="105"/>
  <c r="AC74" i="105"/>
  <c r="AD74" i="105"/>
  <c r="AE74" i="105" s="1"/>
  <c r="V122" i="104"/>
  <c r="U16" i="103" s="1"/>
  <c r="X16" i="103" s="1"/>
  <c r="AC267" i="105"/>
  <c r="Y107" i="104"/>
  <c r="AC274" i="105"/>
  <c r="AD274" i="105"/>
  <c r="AD253" i="105"/>
  <c r="AC253" i="105"/>
  <c r="V44" i="104"/>
  <c r="Y44" i="104" s="1"/>
  <c r="AC89" i="105"/>
  <c r="V84" i="104"/>
  <c r="Y84" i="104" s="1"/>
  <c r="AC212" i="105"/>
  <c r="AD212" i="105"/>
  <c r="AE212" i="105" s="1"/>
  <c r="AD33" i="105"/>
  <c r="AE33" i="105" s="1"/>
  <c r="AC33" i="105"/>
  <c r="AC297" i="105"/>
  <c r="AD297" i="105"/>
  <c r="AE297" i="105" s="1"/>
  <c r="AC95" i="105"/>
  <c r="AD95" i="105"/>
  <c r="V92" i="104"/>
  <c r="Y92" i="104" s="1"/>
  <c r="AD226" i="105"/>
  <c r="AE226" i="105" s="1"/>
  <c r="AC226" i="105"/>
  <c r="V101" i="104"/>
  <c r="Y101" i="104" s="1"/>
  <c r="AD236" i="105"/>
  <c r="AE236" i="105" s="1"/>
  <c r="AC236" i="105"/>
  <c r="AC279" i="105"/>
  <c r="AD279" i="105"/>
  <c r="AD131" i="105"/>
  <c r="AC131" i="105"/>
  <c r="AC414" i="105"/>
  <c r="AD311" i="105"/>
  <c r="AE311" i="105" s="1"/>
  <c r="AC70" i="105"/>
  <c r="AD70" i="105"/>
  <c r="AE70" i="105" s="1"/>
  <c r="L27" i="106"/>
  <c r="V66" i="104"/>
  <c r="Y66" i="104" s="1"/>
  <c r="AD175" i="105"/>
  <c r="AE175" i="105" s="1"/>
  <c r="V147" i="104"/>
  <c r="Y147" i="104" s="1"/>
  <c r="AD319" i="105"/>
  <c r="AE319" i="105" s="1"/>
  <c r="K22" i="103"/>
  <c r="W22" i="103" s="1"/>
  <c r="V54" i="104"/>
  <c r="Y54" i="104" s="1"/>
  <c r="AD134" i="105"/>
  <c r="AE134" i="105" s="1"/>
  <c r="AC134" i="105"/>
  <c r="V59" i="104"/>
  <c r="Y59" i="104" s="1"/>
  <c r="AD151" i="105"/>
  <c r="AE151" i="105" s="1"/>
  <c r="V48" i="104"/>
  <c r="AD101" i="105"/>
  <c r="AE101" i="105" s="1"/>
  <c r="AC101" i="105"/>
  <c r="AC123" i="105"/>
  <c r="AD123" i="105"/>
  <c r="V159" i="104"/>
  <c r="Y159" i="104" s="1"/>
  <c r="AC338" i="105"/>
  <c r="AD338" i="105"/>
  <c r="AE338" i="105" s="1"/>
  <c r="AD136" i="105"/>
  <c r="AC136" i="105"/>
  <c r="AC143" i="105"/>
  <c r="AD143" i="105"/>
  <c r="V166" i="104"/>
  <c r="Y166" i="104" s="1"/>
  <c r="AC380" i="105"/>
  <c r="AC298" i="105"/>
  <c r="AD369" i="105"/>
  <c r="AC369" i="105"/>
  <c r="AC307" i="105"/>
  <c r="AD354" i="105"/>
  <c r="AE354" i="105" s="1"/>
  <c r="AF354" i="105" s="1"/>
  <c r="K18" i="108"/>
  <c r="X113" i="104"/>
  <c r="V33" i="104"/>
  <c r="Y33" i="104" s="1"/>
  <c r="AC72" i="105"/>
  <c r="AD72" i="105"/>
  <c r="AE72" i="105" s="1"/>
  <c r="V3" i="104"/>
  <c r="U8" i="103" s="1"/>
  <c r="X8" i="103" s="1"/>
  <c r="X428" i="105"/>
  <c r="AC3" i="105"/>
  <c r="AD3" i="105"/>
  <c r="AE3" i="105" s="1"/>
  <c r="AC325" i="105"/>
  <c r="AD325" i="105"/>
  <c r="V161" i="104"/>
  <c r="Y161" i="104" s="1"/>
  <c r="AC343" i="105"/>
  <c r="AD343" i="105"/>
  <c r="AE343" i="105" s="1"/>
  <c r="K13" i="103"/>
  <c r="W13" i="103" s="1"/>
  <c r="X118" i="104"/>
  <c r="AC370" i="105"/>
  <c r="AD370" i="105"/>
  <c r="AD371" i="105"/>
  <c r="AC371" i="105"/>
  <c r="V156" i="104"/>
  <c r="Y156" i="104" s="1"/>
  <c r="AD335" i="105"/>
  <c r="AE335" i="105" s="1"/>
  <c r="AC335" i="105"/>
  <c r="V13" i="104"/>
  <c r="Y13" i="104" s="1"/>
  <c r="AC24" i="105"/>
  <c r="AC125" i="105"/>
  <c r="AD125" i="105"/>
  <c r="K11" i="103"/>
  <c r="W11" i="103" s="1"/>
  <c r="X47" i="104"/>
  <c r="V148" i="104"/>
  <c r="Y148" i="104" s="1"/>
  <c r="AD321" i="105"/>
  <c r="AE321" i="105" s="1"/>
  <c r="AC321" i="105"/>
  <c r="AD209" i="105"/>
  <c r="AC209" i="105"/>
  <c r="V2" i="104"/>
  <c r="X423" i="105"/>
  <c r="X426" i="105"/>
  <c r="X422" i="105"/>
  <c r="AD2" i="105"/>
  <c r="AE2" i="105" s="1"/>
  <c r="AF415" i="105" s="1"/>
  <c r="AD166" i="105"/>
  <c r="AC166" i="105"/>
  <c r="V126" i="104"/>
  <c r="Y126" i="104" s="1"/>
  <c r="AC282" i="105"/>
  <c r="AD282" i="105"/>
  <c r="AE282" i="105" s="1"/>
  <c r="V69" i="104"/>
  <c r="Y69" i="104" s="1"/>
  <c r="AC179" i="105"/>
  <c r="AD179" i="105"/>
  <c r="AE179" i="105" s="1"/>
  <c r="AD30" i="105"/>
  <c r="AE30" i="105" s="1"/>
  <c r="AF30" i="105" s="1"/>
  <c r="AC30" i="105"/>
  <c r="K2" i="103"/>
  <c r="X50" i="104"/>
  <c r="V72" i="104"/>
  <c r="Y72" i="104" s="1"/>
  <c r="AC192" i="105"/>
  <c r="AD192" i="105"/>
  <c r="AE192" i="105" s="1"/>
  <c r="AD363" i="105"/>
  <c r="AC363" i="105"/>
  <c r="AD342" i="105"/>
  <c r="AC342" i="105"/>
  <c r="AC243" i="105"/>
  <c r="K49" i="108" l="1"/>
  <c r="L13" i="106"/>
  <c r="T29" i="103"/>
  <c r="AF39" i="105"/>
  <c r="AF295" i="105"/>
  <c r="AF262" i="105"/>
  <c r="AF348" i="105"/>
  <c r="AF382" i="105"/>
  <c r="AF389" i="105"/>
  <c r="U13" i="103"/>
  <c r="X13" i="103" s="1"/>
  <c r="Y118" i="104"/>
  <c r="AF41" i="105"/>
  <c r="AF192" i="105"/>
  <c r="AF343" i="105"/>
  <c r="AF101" i="105"/>
  <c r="AF311" i="105"/>
  <c r="AF377" i="105"/>
  <c r="AF211" i="105"/>
  <c r="AF114" i="105"/>
  <c r="AF222" i="105"/>
  <c r="AF35" i="105"/>
  <c r="U4" i="103"/>
  <c r="X4" i="103" s="1"/>
  <c r="V187" i="104"/>
  <c r="AF255" i="105"/>
  <c r="AF257" i="105"/>
  <c r="AF246" i="105"/>
  <c r="AF284" i="105"/>
  <c r="AF306" i="105"/>
  <c r="AF63" i="105"/>
  <c r="AF90" i="105"/>
  <c r="AF204" i="105"/>
  <c r="AF208" i="105"/>
  <c r="AF407" i="105"/>
  <c r="AF3" i="105"/>
  <c r="AF134" i="105"/>
  <c r="AF386" i="105"/>
  <c r="AF42" i="105"/>
  <c r="AF327" i="105"/>
  <c r="AF199" i="105"/>
  <c r="AF119" i="105"/>
  <c r="M68" i="109"/>
  <c r="M82" i="109" s="1"/>
  <c r="M11" i="106"/>
  <c r="M25" i="109" s="1"/>
  <c r="M38" i="109" s="1"/>
  <c r="AF234" i="105"/>
  <c r="AF49" i="105"/>
  <c r="U20" i="103"/>
  <c r="X20" i="103" s="1"/>
  <c r="Y113" i="104"/>
  <c r="AF169" i="105"/>
  <c r="AF68" i="105"/>
  <c r="AF289" i="105"/>
  <c r="AF256" i="105"/>
  <c r="AF37" i="105"/>
  <c r="U24" i="103"/>
  <c r="X24" i="103" s="1"/>
  <c r="Y121" i="104"/>
  <c r="AF258" i="105"/>
  <c r="AF400" i="105"/>
  <c r="AF29" i="105"/>
  <c r="AF221" i="105"/>
  <c r="L70" i="109"/>
  <c r="U17" i="103"/>
  <c r="X17" i="103" s="1"/>
  <c r="Y9" i="104"/>
  <c r="AF58" i="105"/>
  <c r="AF62" i="105"/>
  <c r="AF317" i="105"/>
  <c r="AF285" i="105"/>
  <c r="AF51" i="105"/>
  <c r="AF89" i="105"/>
  <c r="AF179" i="105"/>
  <c r="AF350" i="105"/>
  <c r="AF345" i="105"/>
  <c r="AF339" i="105"/>
  <c r="AF281" i="105"/>
  <c r="AF276" i="105"/>
  <c r="AF270" i="105"/>
  <c r="AF170" i="105"/>
  <c r="AF163" i="105"/>
  <c r="AF159" i="105"/>
  <c r="AF155" i="105"/>
  <c r="AF150" i="105"/>
  <c r="AF144" i="105"/>
  <c r="AF138" i="105"/>
  <c r="AF133" i="105"/>
  <c r="AF129" i="105"/>
  <c r="AF124" i="105"/>
  <c r="AF118" i="105"/>
  <c r="AF113" i="105"/>
  <c r="AF109" i="105"/>
  <c r="AF105" i="105"/>
  <c r="AF99" i="105"/>
  <c r="AF93" i="105"/>
  <c r="AF56" i="105"/>
  <c r="AF405" i="105"/>
  <c r="AF401" i="105"/>
  <c r="AF394" i="105"/>
  <c r="AF390" i="105"/>
  <c r="AF383" i="105"/>
  <c r="AF375" i="105"/>
  <c r="AF371" i="105"/>
  <c r="AF367" i="105"/>
  <c r="AF363" i="105"/>
  <c r="AF359" i="105"/>
  <c r="AF324" i="105"/>
  <c r="AF301" i="105"/>
  <c r="AF292" i="105"/>
  <c r="AF261" i="105"/>
  <c r="AF252" i="105"/>
  <c r="AF228" i="105"/>
  <c r="AF215" i="105"/>
  <c r="AF209" i="105"/>
  <c r="AF197" i="105"/>
  <c r="AF190" i="105"/>
  <c r="AF186" i="105"/>
  <c r="AF180" i="105"/>
  <c r="AF84" i="105"/>
  <c r="AF25" i="105"/>
  <c r="AF15" i="105"/>
  <c r="AF6" i="105"/>
  <c r="AF353" i="105"/>
  <c r="AF349" i="105"/>
  <c r="AF344" i="105"/>
  <c r="AF332" i="105"/>
  <c r="AF279" i="105"/>
  <c r="AF275" i="105"/>
  <c r="AF269" i="105"/>
  <c r="AF168" i="105"/>
  <c r="AF162" i="105"/>
  <c r="AF158" i="105"/>
  <c r="AF154" i="105"/>
  <c r="AF149" i="105"/>
  <c r="AF143" i="105"/>
  <c r="AF137" i="105"/>
  <c r="AF132" i="105"/>
  <c r="AF127" i="105"/>
  <c r="AF123" i="105"/>
  <c r="AF117" i="105"/>
  <c r="AF112" i="105"/>
  <c r="AF108" i="105"/>
  <c r="AF104" i="105"/>
  <c r="AF97" i="105"/>
  <c r="AF91" i="105"/>
  <c r="AF53" i="105"/>
  <c r="AF44" i="105"/>
  <c r="AF352" i="105"/>
  <c r="AF347" i="105"/>
  <c r="AF342" i="105"/>
  <c r="AF331" i="105"/>
  <c r="AF320" i="105"/>
  <c r="AF278" i="105"/>
  <c r="AF274" i="105"/>
  <c r="AF176" i="105"/>
  <c r="AF166" i="105"/>
  <c r="AF161" i="105"/>
  <c r="AF157" i="105"/>
  <c r="AF153" i="105"/>
  <c r="AF148" i="105"/>
  <c r="AF140" i="105"/>
  <c r="AF136" i="105"/>
  <c r="AF131" i="105"/>
  <c r="AF126" i="105"/>
  <c r="AF122" i="105"/>
  <c r="AF116" i="105"/>
  <c r="AF111" i="105"/>
  <c r="AF107" i="105"/>
  <c r="AF102" i="105"/>
  <c r="AF96" i="105"/>
  <c r="AF2" i="105"/>
  <c r="AF410" i="105"/>
  <c r="AF393" i="105"/>
  <c r="AF313" i="105"/>
  <c r="AF298" i="105"/>
  <c r="AF288" i="105"/>
  <c r="AF253" i="105"/>
  <c r="AF185" i="105"/>
  <c r="AF125" i="105"/>
  <c r="AF57" i="105"/>
  <c r="AF47" i="105"/>
  <c r="AF396" i="105"/>
  <c r="AF374" i="105"/>
  <c r="AF351" i="105"/>
  <c r="AF260" i="105"/>
  <c r="AF250" i="105"/>
  <c r="AF187" i="105"/>
  <c r="AF110" i="105"/>
  <c r="AF376" i="105"/>
  <c r="AF361" i="105"/>
  <c r="AF302" i="105"/>
  <c r="AF196" i="105"/>
  <c r="AF8" i="105"/>
  <c r="AF391" i="105"/>
  <c r="AF223" i="105"/>
  <c r="AF100" i="105"/>
  <c r="AF10" i="105"/>
  <c r="AF411" i="105"/>
  <c r="AF387" i="105"/>
  <c r="AF273" i="105"/>
  <c r="AF203" i="105"/>
  <c r="AF198" i="105"/>
  <c r="AF177" i="105"/>
  <c r="AF164" i="105"/>
  <c r="AF156" i="105"/>
  <c r="AF139" i="105"/>
  <c r="AF95" i="105"/>
  <c r="AF87" i="105"/>
  <c r="AF86" i="105"/>
  <c r="AF395" i="105"/>
  <c r="AF366" i="105"/>
  <c r="AF358" i="105"/>
  <c r="AF300" i="105"/>
  <c r="AF214" i="105"/>
  <c r="AF188" i="105"/>
  <c r="AF403" i="105"/>
  <c r="AF381" i="105"/>
  <c r="AF360" i="105"/>
  <c r="AF303" i="105"/>
  <c r="AF210" i="105"/>
  <c r="AF130" i="105"/>
  <c r="AF9" i="105"/>
  <c r="AF392" i="105"/>
  <c r="AF362" i="105"/>
  <c r="AF191" i="105"/>
  <c r="AF27" i="105"/>
  <c r="AF406" i="105"/>
  <c r="AF388" i="105"/>
  <c r="AF379" i="105"/>
  <c r="AF373" i="105"/>
  <c r="AF372" i="105"/>
  <c r="AF365" i="105"/>
  <c r="AF364" i="105"/>
  <c r="AF357" i="105"/>
  <c r="AF356" i="105"/>
  <c r="AF266" i="105"/>
  <c r="AF265" i="105"/>
  <c r="AF259" i="105"/>
  <c r="AF249" i="105"/>
  <c r="AF218" i="105"/>
  <c r="AF217" i="105"/>
  <c r="AF213" i="105"/>
  <c r="AF115" i="105"/>
  <c r="AF16" i="105"/>
  <c r="AF368" i="105"/>
  <c r="AF238" i="105"/>
  <c r="AF404" i="105"/>
  <c r="AF385" i="105"/>
  <c r="AF106" i="105"/>
  <c r="AF325" i="105"/>
  <c r="AF286" i="105"/>
  <c r="AF189" i="105"/>
  <c r="AF183" i="105"/>
  <c r="AF182" i="105"/>
  <c r="AF174" i="105"/>
  <c r="AF146" i="105"/>
  <c r="AF121" i="105"/>
  <c r="AF346" i="105"/>
  <c r="AF340" i="105"/>
  <c r="AF296" i="105"/>
  <c r="AF277" i="105"/>
  <c r="AF205" i="105"/>
  <c r="AF195" i="105"/>
  <c r="AF160" i="105"/>
  <c r="AF152" i="105"/>
  <c r="AF135" i="105"/>
  <c r="AF76" i="105"/>
  <c r="AF40" i="105"/>
  <c r="AF4" i="105"/>
  <c r="AF402" i="105"/>
  <c r="AF369" i="105"/>
  <c r="AF370" i="105"/>
  <c r="AF61" i="105"/>
  <c r="AF20" i="105"/>
  <c r="AF355" i="105"/>
  <c r="AF321" i="105"/>
  <c r="AF236" i="105"/>
  <c r="AF74" i="105"/>
  <c r="AF334" i="105"/>
  <c r="L189" i="104"/>
  <c r="X187" i="104"/>
  <c r="AF147" i="105"/>
  <c r="AF38" i="105"/>
  <c r="Y122" i="104"/>
  <c r="AF408" i="105"/>
  <c r="AF201" i="105"/>
  <c r="AF48" i="105"/>
  <c r="AF291" i="105"/>
  <c r="AF73" i="105"/>
  <c r="AF409" i="105"/>
  <c r="AF171" i="105"/>
  <c r="AF54" i="105"/>
  <c r="AF237" i="105"/>
  <c r="AF65" i="105"/>
  <c r="AF184" i="105"/>
  <c r="AF341" i="105"/>
  <c r="AF200" i="105"/>
  <c r="AF231" i="105"/>
  <c r="AF230" i="105"/>
  <c r="AF330" i="105"/>
  <c r="U23" i="103"/>
  <c r="X23" i="103" s="1"/>
  <c r="AF19" i="105"/>
  <c r="AF78" i="105"/>
  <c r="AF80" i="105"/>
  <c r="AF50" i="105"/>
  <c r="AF28" i="105"/>
  <c r="AF12" i="105"/>
  <c r="AF310" i="105"/>
  <c r="AF329" i="105"/>
  <c r="AF305" i="105"/>
  <c r="AF167" i="105"/>
  <c r="AF299" i="105"/>
  <c r="AF220" i="105"/>
  <c r="AF233" i="105"/>
  <c r="AF98" i="105"/>
  <c r="AF64" i="105"/>
  <c r="AF66" i="105"/>
  <c r="AF34" i="105"/>
  <c r="AF33" i="105"/>
  <c r="AF60" i="105"/>
  <c r="AF287" i="105"/>
  <c r="AF418" i="105"/>
  <c r="AF7" i="105"/>
  <c r="M24" i="109"/>
  <c r="AF307" i="105"/>
  <c r="AF88" i="105"/>
  <c r="AF22" i="105"/>
  <c r="AF263" i="105"/>
  <c r="AF412" i="105"/>
  <c r="AF55" i="105"/>
  <c r="AF242" i="105"/>
  <c r="AF69" i="105"/>
  <c r="AF309" i="105"/>
  <c r="AF235" i="105"/>
  <c r="AF229" i="105"/>
  <c r="Y3" i="104"/>
  <c r="AF293" i="105"/>
  <c r="AF314" i="105"/>
  <c r="AF181" i="105"/>
  <c r="I160" i="109"/>
  <c r="O160" i="109" s="1"/>
  <c r="O153" i="109"/>
  <c r="AF18" i="105"/>
  <c r="AF243" i="105"/>
  <c r="U5" i="103"/>
  <c r="X5" i="103" s="1"/>
  <c r="Y37" i="104"/>
  <c r="AF312" i="105"/>
  <c r="AF142" i="105"/>
  <c r="AF245" i="105"/>
  <c r="AF380" i="105"/>
  <c r="AF52" i="105"/>
  <c r="AF145" i="105"/>
  <c r="AF193" i="105"/>
  <c r="AF43" i="105"/>
  <c r="AF322" i="105"/>
  <c r="AF219" i="105"/>
  <c r="AF283" i="105"/>
  <c r="AF319" i="105"/>
  <c r="AF333" i="105"/>
  <c r="AF81" i="105"/>
  <c r="AF59" i="105"/>
  <c r="AF337" i="105"/>
  <c r="AF202" i="105"/>
  <c r="AF397" i="105"/>
  <c r="U7" i="103"/>
  <c r="X7" i="103" s="1"/>
  <c r="Y39" i="104"/>
  <c r="AF248" i="105"/>
  <c r="U14" i="103"/>
  <c r="X14" i="103" s="1"/>
  <c r="Y48" i="104"/>
  <c r="AF13" i="105"/>
  <c r="AF282" i="105"/>
  <c r="AF338" i="105"/>
  <c r="AF151" i="105"/>
  <c r="AF175" i="105"/>
  <c r="AF226" i="105"/>
  <c r="AF212" i="105"/>
  <c r="U21" i="103"/>
  <c r="X21" i="103" s="1"/>
  <c r="Y35" i="104"/>
  <c r="AF308" i="105"/>
  <c r="AF172" i="105"/>
  <c r="AF316" i="105"/>
  <c r="AF304" i="105"/>
  <c r="AF120" i="105"/>
  <c r="AF194" i="105"/>
  <c r="AF216" i="105"/>
  <c r="U22" i="103"/>
  <c r="X22" i="103" s="1"/>
  <c r="Y43" i="104"/>
  <c r="AF384" i="105"/>
  <c r="AF32" i="105"/>
  <c r="AF417" i="105"/>
  <c r="AF207" i="105"/>
  <c r="AF5" i="105"/>
  <c r="AF82" i="105"/>
  <c r="U9" i="103"/>
  <c r="X9" i="103" s="1"/>
  <c r="Y34" i="104"/>
  <c r="AF323" i="105"/>
  <c r="AF271" i="105"/>
  <c r="AF241" i="105"/>
  <c r="AF11" i="105"/>
  <c r="AF326" i="105"/>
  <c r="AF165" i="105"/>
  <c r="AF280" i="105"/>
  <c r="AF79" i="105"/>
  <c r="AF315" i="105"/>
  <c r="AF414" i="105"/>
  <c r="U2" i="103"/>
  <c r="Y50" i="104"/>
  <c r="AF413" i="105"/>
  <c r="AF128" i="105"/>
  <c r="AF225" i="105"/>
  <c r="AF272" i="105"/>
  <c r="AF267" i="105"/>
  <c r="AF70" i="105"/>
  <c r="AF318" i="105"/>
  <c r="AF94" i="105"/>
  <c r="AF83" i="105"/>
  <c r="AF254" i="105"/>
  <c r="AF335" i="105"/>
  <c r="AF24" i="105"/>
  <c r="AF92" i="105"/>
  <c r="AF26" i="105"/>
  <c r="AF416" i="105"/>
  <c r="AF206" i="105"/>
  <c r="L37" i="109"/>
  <c r="L40" i="109" s="1"/>
  <c r="L27" i="109"/>
  <c r="AF336" i="105"/>
  <c r="M80" i="109"/>
  <c r="AF103" i="105"/>
  <c r="AF173" i="105"/>
  <c r="AF398" i="105"/>
  <c r="U18" i="103"/>
  <c r="X18" i="103" s="1"/>
  <c r="AF17" i="105"/>
  <c r="AF141" i="105"/>
  <c r="AF264" i="105"/>
  <c r="AF23" i="105"/>
  <c r="AF378" i="105"/>
  <c r="AF21" i="105"/>
  <c r="AF224" i="105"/>
  <c r="AF77" i="105"/>
  <c r="AF227" i="105"/>
  <c r="U10" i="103"/>
  <c r="X10" i="103" s="1"/>
  <c r="Y38" i="104"/>
  <c r="U15" i="103"/>
  <c r="X15" i="103" s="1"/>
  <c r="AF328" i="105"/>
  <c r="AF268" i="105"/>
  <c r="AF240" i="105"/>
  <c r="AF178" i="105"/>
  <c r="AF297" i="105"/>
  <c r="AF239" i="105"/>
  <c r="AF247" i="105"/>
  <c r="AF72" i="105"/>
  <c r="U12" i="103"/>
  <c r="X12" i="103" s="1"/>
  <c r="Y182" i="104"/>
  <c r="K27" i="103"/>
  <c r="W2" i="103"/>
  <c r="AF232" i="105"/>
  <c r="AF251" i="105"/>
  <c r="AF290" i="105"/>
  <c r="AF399" i="105"/>
  <c r="U3" i="103"/>
  <c r="X3" i="103" s="1"/>
  <c r="Y55" i="104"/>
  <c r="U19" i="103"/>
  <c r="X19" i="103" s="1"/>
  <c r="Y6" i="104"/>
  <c r="Y2" i="104"/>
  <c r="AF244" i="105"/>
  <c r="AF46" i="105"/>
  <c r="AF36" i="105"/>
  <c r="AF31" i="105"/>
  <c r="AF67" i="105"/>
  <c r="AF294" i="105"/>
  <c r="AF45" i="105"/>
  <c r="L84" i="109"/>
  <c r="AF85" i="105"/>
  <c r="AF71" i="105"/>
  <c r="AF14" i="105"/>
  <c r="AF75" i="105"/>
  <c r="M70" i="109" l="1"/>
  <c r="M84" i="109"/>
  <c r="M13" i="106"/>
  <c r="K29" i="103"/>
  <c r="W27" i="103"/>
  <c r="U27" i="103"/>
  <c r="X2" i="103"/>
  <c r="M37" i="109"/>
  <c r="M40" i="109" s="1"/>
  <c r="M27" i="109"/>
  <c r="V189" i="104"/>
  <c r="Y187" i="104"/>
  <c r="U29" i="103" l="1"/>
  <c r="X27" i="103"/>
</calcChain>
</file>

<file path=xl/sharedStrings.xml><?xml version="1.0" encoding="utf-8"?>
<sst xmlns="http://schemas.openxmlformats.org/spreadsheetml/2006/main" count="10987" uniqueCount="1373">
  <si>
    <t>Description</t>
  </si>
  <si>
    <t>TS026</t>
  </si>
  <si>
    <t>TS004</t>
  </si>
  <si>
    <t>TS055</t>
  </si>
  <si>
    <t>TS005</t>
  </si>
  <si>
    <t>TS007</t>
  </si>
  <si>
    <t>TS008</t>
  </si>
  <si>
    <t>TS009</t>
  </si>
  <si>
    <t>TS015</t>
  </si>
  <si>
    <t>TS016</t>
  </si>
  <si>
    <t>TS020</t>
  </si>
  <si>
    <t>TS027</t>
  </si>
  <si>
    <t>TS036</t>
  </si>
  <si>
    <t>TS049</t>
  </si>
  <si>
    <t>Tunnelboard refurbishment</t>
  </si>
  <si>
    <t>TS050</t>
  </si>
  <si>
    <t>TS057</t>
  </si>
  <si>
    <t>TS086</t>
  </si>
  <si>
    <t>TS099</t>
  </si>
  <si>
    <t>TS128</t>
  </si>
  <si>
    <t>TS102</t>
  </si>
  <si>
    <t>TS122</t>
  </si>
  <si>
    <t>TS123</t>
  </si>
  <si>
    <t>TS125</t>
  </si>
  <si>
    <t>TS127</t>
  </si>
  <si>
    <t>TS134</t>
  </si>
  <si>
    <t>TS143</t>
  </si>
  <si>
    <t>TS146</t>
  </si>
  <si>
    <t>TS024</t>
  </si>
  <si>
    <t>TS025</t>
  </si>
  <si>
    <t>TS028</t>
  </si>
  <si>
    <t>TS029</t>
  </si>
  <si>
    <t>TS031</t>
  </si>
  <si>
    <t>TS032</t>
  </si>
  <si>
    <t>TS124</t>
  </si>
  <si>
    <t>TS033</t>
  </si>
  <si>
    <t>TS034</t>
  </si>
  <si>
    <t>TS035</t>
  </si>
  <si>
    <t>TS048</t>
  </si>
  <si>
    <t>TS100</t>
  </si>
  <si>
    <t>TS116</t>
  </si>
  <si>
    <t>TS144</t>
  </si>
  <si>
    <t>TM012</t>
  </si>
  <si>
    <t>TM014</t>
  </si>
  <si>
    <t>TM016</t>
  </si>
  <si>
    <t>TM019</t>
  </si>
  <si>
    <t>Access track reconstruction</t>
  </si>
  <si>
    <t>TM023</t>
  </si>
  <si>
    <t>DS002</t>
  </si>
  <si>
    <t>DS005</t>
  </si>
  <si>
    <t>DS006</t>
  </si>
  <si>
    <t>DS007</t>
  </si>
  <si>
    <t>Service wire replacement program</t>
  </si>
  <si>
    <t>DS008</t>
  </si>
  <si>
    <t>DS009</t>
  </si>
  <si>
    <t>DS011</t>
  </si>
  <si>
    <t>DS012</t>
  </si>
  <si>
    <t>AU004</t>
  </si>
  <si>
    <t>AU013</t>
  </si>
  <si>
    <t>AU016</t>
  </si>
  <si>
    <t>CC002</t>
  </si>
  <si>
    <t>CC007</t>
  </si>
  <si>
    <t>CC020</t>
  </si>
  <si>
    <t>PS008</t>
  </si>
  <si>
    <t>PS009</t>
  </si>
  <si>
    <t>PS010</t>
  </si>
  <si>
    <t>PS011</t>
  </si>
  <si>
    <t>DS301</t>
  </si>
  <si>
    <t>DS302</t>
  </si>
  <si>
    <t>DS305</t>
  </si>
  <si>
    <t>DS307</t>
  </si>
  <si>
    <t>DS308</t>
  </si>
  <si>
    <t>DS312</t>
  </si>
  <si>
    <t>DS313</t>
  </si>
  <si>
    <t>DS404</t>
  </si>
  <si>
    <t>DS405</t>
  </si>
  <si>
    <t>DS409</t>
  </si>
  <si>
    <t>TM302</t>
  </si>
  <si>
    <t>TM303</t>
  </si>
  <si>
    <t>TM401</t>
  </si>
  <si>
    <t>South Coast 33kV overhead line refurbishment</t>
  </si>
  <si>
    <t>TM404</t>
  </si>
  <si>
    <t>TM801</t>
  </si>
  <si>
    <t>TM803</t>
  </si>
  <si>
    <t>TM133</t>
  </si>
  <si>
    <t>TM410</t>
  </si>
  <si>
    <t>TM171</t>
  </si>
  <si>
    <t>TM172</t>
  </si>
  <si>
    <t>TS155</t>
  </si>
  <si>
    <t>TS163</t>
  </si>
  <si>
    <t>TS165</t>
  </si>
  <si>
    <t>TS167</t>
  </si>
  <si>
    <t>TS168</t>
  </si>
  <si>
    <t>TS199</t>
  </si>
  <si>
    <t>TM419</t>
  </si>
  <si>
    <t>TM809</t>
  </si>
  <si>
    <t>AR</t>
  </si>
  <si>
    <t>IC</t>
  </si>
  <si>
    <t>NU</t>
  </si>
  <si>
    <t>UR</t>
  </si>
  <si>
    <t>PR110</t>
  </si>
  <si>
    <t>PR184</t>
  </si>
  <si>
    <t>PR255</t>
  </si>
  <si>
    <t>PR308</t>
  </si>
  <si>
    <t>PR342</t>
  </si>
  <si>
    <t>PR408</t>
  </si>
  <si>
    <t>PR479</t>
  </si>
  <si>
    <t>PR596</t>
  </si>
  <si>
    <t>PR620</t>
  </si>
  <si>
    <t>PR656</t>
  </si>
  <si>
    <t>PR673</t>
  </si>
  <si>
    <t>PR674</t>
  </si>
  <si>
    <t>PR113</t>
  </si>
  <si>
    <t>PR170</t>
  </si>
  <si>
    <t>Holsworthy 33/11kV ZS establishment</t>
  </si>
  <si>
    <t>PR190</t>
  </si>
  <si>
    <t>PR258</t>
  </si>
  <si>
    <t>PR278</t>
  </si>
  <si>
    <t>Kemps Creek new BSP associated works</t>
  </si>
  <si>
    <t>PR292</t>
  </si>
  <si>
    <t>PR425</t>
  </si>
  <si>
    <t>PR427</t>
  </si>
  <si>
    <t>PR435</t>
  </si>
  <si>
    <t>PR437</t>
  </si>
  <si>
    <t>PR499</t>
  </si>
  <si>
    <t>Southpipe (Oakdale Estate) ZS 132/11kV establishment</t>
  </si>
  <si>
    <t>PR657</t>
  </si>
  <si>
    <t>PR677</t>
  </si>
  <si>
    <t>PQ</t>
  </si>
  <si>
    <t>PQ001</t>
  </si>
  <si>
    <t>PQ003</t>
  </si>
  <si>
    <t>SL001</t>
  </si>
  <si>
    <t>SL002</t>
  </si>
  <si>
    <t>MC</t>
  </si>
  <si>
    <t>MC101</t>
  </si>
  <si>
    <t>Meters - Growth</t>
  </si>
  <si>
    <t>MC102</t>
  </si>
  <si>
    <t>MC104</t>
  </si>
  <si>
    <t>MC105</t>
  </si>
  <si>
    <t>MC107</t>
  </si>
  <si>
    <t>PRL</t>
  </si>
  <si>
    <t>PR257</t>
  </si>
  <si>
    <t>PR329</t>
  </si>
  <si>
    <t>PR430</t>
  </si>
  <si>
    <t>PR432</t>
  </si>
  <si>
    <t>PR436</t>
  </si>
  <si>
    <t>PR438</t>
  </si>
  <si>
    <t>PR599</t>
  </si>
  <si>
    <t>PR602</t>
  </si>
  <si>
    <t>PR603</t>
  </si>
  <si>
    <t>PR659</t>
  </si>
  <si>
    <t>PR</t>
  </si>
  <si>
    <t>HV</t>
  </si>
  <si>
    <t>RI</t>
  </si>
  <si>
    <t>EH</t>
  </si>
  <si>
    <t>DS</t>
  </si>
  <si>
    <t>LV</t>
  </si>
  <si>
    <t>TS</t>
  </si>
  <si>
    <t>TM</t>
  </si>
  <si>
    <t>PS</t>
  </si>
  <si>
    <t>AU</t>
  </si>
  <si>
    <t>CC</t>
  </si>
  <si>
    <t>SW</t>
  </si>
  <si>
    <t>OH</t>
  </si>
  <si>
    <t>HVW</t>
  </si>
  <si>
    <t>LV002</t>
  </si>
  <si>
    <t>Quality of supply reactive projects</t>
  </si>
  <si>
    <t>LV003</t>
  </si>
  <si>
    <t>LV004</t>
  </si>
  <si>
    <t>LV001</t>
  </si>
  <si>
    <t>Total</t>
  </si>
  <si>
    <t>Major Projects</t>
  </si>
  <si>
    <t>Power Quality</t>
  </si>
  <si>
    <t>Metering</t>
  </si>
  <si>
    <t>Automation</t>
  </si>
  <si>
    <t>SP</t>
  </si>
  <si>
    <t>PR444</t>
  </si>
  <si>
    <t>PS012</t>
  </si>
  <si>
    <t>Code</t>
  </si>
  <si>
    <t>Reliability</t>
  </si>
  <si>
    <t>Network Switching</t>
  </si>
  <si>
    <t>Capitalised Overheads</t>
  </si>
  <si>
    <t>TM134</t>
  </si>
  <si>
    <t>TM135</t>
  </si>
  <si>
    <t>TM137</t>
  </si>
  <si>
    <t>Distribution Works Program</t>
  </si>
  <si>
    <t>Total Capex</t>
  </si>
  <si>
    <t>SAMP</t>
  </si>
  <si>
    <t>TS600</t>
  </si>
  <si>
    <t>Distribution Refurbishment Capital Total</t>
  </si>
  <si>
    <t>Network Switching Total</t>
  </si>
  <si>
    <t>Capitalised Overheads Total</t>
  </si>
  <si>
    <t>Efficiency</t>
  </si>
  <si>
    <t>LV005</t>
  </si>
  <si>
    <t>EF</t>
  </si>
  <si>
    <t>EF001</t>
  </si>
  <si>
    <t>EF002</t>
  </si>
  <si>
    <t>MC109</t>
  </si>
  <si>
    <t>TS173</t>
  </si>
  <si>
    <t>TS174</t>
  </si>
  <si>
    <t>TM174</t>
  </si>
  <si>
    <t>TM027</t>
  </si>
  <si>
    <t>TM028</t>
  </si>
  <si>
    <t>DS413</t>
  </si>
  <si>
    <t>DS414</t>
  </si>
  <si>
    <t>Protection Refurbishment</t>
  </si>
  <si>
    <t>Major Projects – Land</t>
  </si>
  <si>
    <t>Low Voltage Development</t>
  </si>
  <si>
    <t>PR698</t>
  </si>
  <si>
    <t>PR700</t>
  </si>
  <si>
    <t>PR701</t>
  </si>
  <si>
    <t>PR702</t>
  </si>
  <si>
    <t>Penrith ZS 11kV transformer cable constraints</t>
  </si>
  <si>
    <t>PR423</t>
  </si>
  <si>
    <t>PR703</t>
  </si>
  <si>
    <t>PR704</t>
  </si>
  <si>
    <t>Noise attenuation in ZS and TS</t>
  </si>
  <si>
    <t>Power transformer replacement</t>
  </si>
  <si>
    <t>132kV circuit breaker replacement</t>
  </si>
  <si>
    <t>33kV circuit breaker replacement</t>
  </si>
  <si>
    <t>11kV circuit breaker replacement</t>
  </si>
  <si>
    <t>66kV circuit breaker replacement</t>
  </si>
  <si>
    <t>Battery replacement</t>
  </si>
  <si>
    <t>Auxiliary switchgear replacement</t>
  </si>
  <si>
    <t>Replacement of surge arrester in zone and sub-transmission substations</t>
  </si>
  <si>
    <t>VT and CT replacement</t>
  </si>
  <si>
    <t>Substation earthing</t>
  </si>
  <si>
    <t>POW switching for capacitors</t>
  </si>
  <si>
    <t>Substation insulation co-ordination</t>
  </si>
  <si>
    <t>Busbar support and isolator replacement</t>
  </si>
  <si>
    <t>Rydalmere Zone Substation renewal</t>
  </si>
  <si>
    <t>Leabons Lane Zone Substation renewal</t>
  </si>
  <si>
    <t>St Marys Zone Substation renewal</t>
  </si>
  <si>
    <t>Castle Hill Zone Substation renewal</t>
  </si>
  <si>
    <t>Marayong Zone Substation renewal</t>
  </si>
  <si>
    <t>Sussex Inlet Zone Substation - stage 2 renewal</t>
  </si>
  <si>
    <t>Unanderra Zone Substation renewal</t>
  </si>
  <si>
    <t>Greystanes Zone Substation renewal</t>
  </si>
  <si>
    <t>Carlingford Transmission Substation control building replacement</t>
  </si>
  <si>
    <t>Carramar Zone Substation switchgear replacement</t>
  </si>
  <si>
    <t>West Wollongong Zone Substation 11kV renewal</t>
  </si>
  <si>
    <t>Building and amenities refurbishment</t>
  </si>
  <si>
    <t>Substation switchyard lighting improvement</t>
  </si>
  <si>
    <t>Substation safety fence upgrade program</t>
  </si>
  <si>
    <t>Substation security systems</t>
  </si>
  <si>
    <t>Substation fire hydrant installations</t>
  </si>
  <si>
    <t>Substation deluge showers and fire blankets</t>
  </si>
  <si>
    <t>Substation oil containment program - bund walls</t>
  </si>
  <si>
    <t>Substation power outlet installation</t>
  </si>
  <si>
    <t>Substation fire stopping measures</t>
  </si>
  <si>
    <t>Sub-transmission pole replacement</t>
  </si>
  <si>
    <t>Cast iron UGOH  replacement within zone substations</t>
  </si>
  <si>
    <t>Wollongong - Port Kembla pilot cable replacement</t>
  </si>
  <si>
    <t>Optical fibre protection and communication upgrades in the Blue Mountains</t>
  </si>
  <si>
    <t>Optical fibre protection and communication upgrades in the Macarthur area</t>
  </si>
  <si>
    <t>Replacement of corroded earthwires</t>
  </si>
  <si>
    <t>Earthwire replacement due to fault rating</t>
  </si>
  <si>
    <t>Avon/Nepean Dam feeder refurbishment</t>
  </si>
  <si>
    <t>Steel tower painting program</t>
  </si>
  <si>
    <t>Steel tower below ground rectification work</t>
  </si>
  <si>
    <t>Pole substation refurbishment</t>
  </si>
  <si>
    <t>Ground substation refurbishment program</t>
  </si>
  <si>
    <t>Compact LV switchgear replacement</t>
  </si>
  <si>
    <t>Holec MD4 epoxy switchgear replacement</t>
  </si>
  <si>
    <t>Miscellaneous substation renewal expenditure</t>
  </si>
  <si>
    <t>Padmount substation fire risk mitigation</t>
  </si>
  <si>
    <t>LV CONSAC cable replacement</t>
  </si>
  <si>
    <t>Traffic black spot remediation</t>
  </si>
  <si>
    <t>HV distribution steel mains replacement</t>
  </si>
  <si>
    <t>Cast iron UGOH replacement program</t>
  </si>
  <si>
    <t>Miscellaneous mains renewal expenditure</t>
  </si>
  <si>
    <t>Copper distribution mains replacement</t>
  </si>
  <si>
    <t>SCADA master station development software</t>
  </si>
  <si>
    <t>Communications development SCADA</t>
  </si>
  <si>
    <t>SCADA radio repeaters</t>
  </si>
  <si>
    <t>Microwave refurbishment and extension</t>
  </si>
  <si>
    <t>Substation protection relay refurbishment</t>
  </si>
  <si>
    <t>Protection refurbishment (interfacing feeders)</t>
  </si>
  <si>
    <t>Protection refurbishment (miscellaneous)</t>
  </si>
  <si>
    <t>SARP</t>
  </si>
  <si>
    <t>DS415</t>
  </si>
  <si>
    <t>Major Projects Total</t>
  </si>
  <si>
    <t>Major Projects – Land Total</t>
  </si>
  <si>
    <t>Low Voltage Development Total</t>
  </si>
  <si>
    <t>Power Quality Total</t>
  </si>
  <si>
    <t>Transformer Renewals Total</t>
  </si>
  <si>
    <t>Circuit Breakers Renewals Total</t>
  </si>
  <si>
    <t>Automation Total</t>
  </si>
  <si>
    <t>Communications</t>
  </si>
  <si>
    <t>Communications Total</t>
  </si>
  <si>
    <t>Protection Refurbishment Total</t>
  </si>
  <si>
    <t>Efficiency Total</t>
  </si>
  <si>
    <t>Metering Total</t>
  </si>
  <si>
    <t>Asbestos and other hazardous material reporting, management and removal</t>
  </si>
  <si>
    <t>Augment feeder 308 Nepean to Douglas Park</t>
  </si>
  <si>
    <t>Asset relocation</t>
  </si>
  <si>
    <t>Air break switch replacement</t>
  </si>
  <si>
    <t>Low mains remediation</t>
  </si>
  <si>
    <t>LV mains replacement</t>
  </si>
  <si>
    <t>Distribution management system</t>
  </si>
  <si>
    <t>Technology pilots</t>
  </si>
  <si>
    <t>Dist environmental enhancement program</t>
  </si>
  <si>
    <t>HV development works</t>
  </si>
  <si>
    <t>Industrial &amp; commercial</t>
  </si>
  <si>
    <t>Overloaded distribution sub uprates</t>
  </si>
  <si>
    <t>Low voltage system augmentations</t>
  </si>
  <si>
    <t>Dsub monitoring &amp; LV feeder monitoring for solar PV</t>
  </si>
  <si>
    <t>Relays - growth</t>
  </si>
  <si>
    <t>Relays - renewal</t>
  </si>
  <si>
    <t>Demand management technology</t>
  </si>
  <si>
    <t>Non urban extension</t>
  </si>
  <si>
    <t>Permanent power quality monitoring</t>
  </si>
  <si>
    <t>Edmondson Park ZS establishment</t>
  </si>
  <si>
    <t>Eschol Park ZS establishment</t>
  </si>
  <si>
    <t>South Marsden Park (industrial) 132/11kV ZS establishment</t>
  </si>
  <si>
    <t>Oran Park (permanent) ZS establishment</t>
  </si>
  <si>
    <t>Austral ZS establishment (interim initially)</t>
  </si>
  <si>
    <t>North Rossmore ZS site purchase</t>
  </si>
  <si>
    <t>Rossmore ZS site purchase</t>
  </si>
  <si>
    <t>Catherine Fields North ZS establishment (interim)</t>
  </si>
  <si>
    <t>North Bringelly ZS site purchase</t>
  </si>
  <si>
    <t>Culburra Beach development (33kV fdr and single transformer ZS)</t>
  </si>
  <si>
    <t>Far South Coast 132kV voltage constraints</t>
  </si>
  <si>
    <t>Marsden Park (residential) 132/11kV ZS establishment - stage 1</t>
  </si>
  <si>
    <t>Penrith CBD ZS site purchase</t>
  </si>
  <si>
    <t>Riverstone West site purchase</t>
  </si>
  <si>
    <t>Eschol Park ZS site purchase</t>
  </si>
  <si>
    <t>Leppington South ZS establishment (permanent)</t>
  </si>
  <si>
    <t>Calderwood ZS establishment (interim initially)</t>
  </si>
  <si>
    <t>Avondale (South West Dapto) 132/11kV Zone Substation establishment site purchase</t>
  </si>
  <si>
    <t>Liverpool ZS 11kV switchboard extension &amp; distribution works</t>
  </si>
  <si>
    <t>South Marsden Park (stage 1)</t>
  </si>
  <si>
    <t>Marsden Park (residential) 132/11kV ZS - stage 2</t>
  </si>
  <si>
    <t>Riverstone East site purchase</t>
  </si>
  <si>
    <t>Oakdale (Southpipe) site purchase</t>
  </si>
  <si>
    <t>Steel tower asbestos removal</t>
  </si>
  <si>
    <t>Hardex earthwire replacement</t>
  </si>
  <si>
    <t>Guilford and Camellia 132kV cables oil testing and flushing</t>
  </si>
  <si>
    <t>Roof refurbishment for control and switch rooms</t>
  </si>
  <si>
    <t>Capacitor bank refurbishment</t>
  </si>
  <si>
    <t>11kV switchboard truck replacement program</t>
  </si>
  <si>
    <t>Underground residential</t>
  </si>
  <si>
    <t>TS175</t>
  </si>
  <si>
    <t>Reliability enhancement</t>
  </si>
  <si>
    <t>Defective CT replacement program</t>
  </si>
  <si>
    <t>TS177</t>
  </si>
  <si>
    <t>Substation battery duplication</t>
  </si>
  <si>
    <t>DS315</t>
  </si>
  <si>
    <t>Low voltage switchgear replacement</t>
  </si>
  <si>
    <t>DS316</t>
  </si>
  <si>
    <t>HV oil switchgear replacement program</t>
  </si>
  <si>
    <t>PR248</t>
  </si>
  <si>
    <t>Penrith Lakes ZS site acquisition</t>
  </si>
  <si>
    <t>PR249</t>
  </si>
  <si>
    <t>Establish Penrith Lakes 33/11kV Zone Substation</t>
  </si>
  <si>
    <t>TM131</t>
  </si>
  <si>
    <t>Underground pilots replacement</t>
  </si>
  <si>
    <t>TM132</t>
  </si>
  <si>
    <t>Sub-transmission pilot cable renewal program</t>
  </si>
  <si>
    <t>HV RGB12 switchgear replacement</t>
  </si>
  <si>
    <t>PR707</t>
  </si>
  <si>
    <t>Box Hill site purchase</t>
  </si>
  <si>
    <t>132kV ducts Bringelly Rd</t>
  </si>
  <si>
    <t>TM805</t>
  </si>
  <si>
    <t>PR713</t>
  </si>
  <si>
    <t>Box Hill 132/22kV ZS establishment</t>
  </si>
  <si>
    <t>PR090</t>
  </si>
  <si>
    <t>Doonside 132kV/11kV ZS rebuild</t>
  </si>
  <si>
    <t>PR157</t>
  </si>
  <si>
    <t>Richmond ZS rebuild</t>
  </si>
  <si>
    <t>PR044</t>
  </si>
  <si>
    <t>Guildford Transmission Substation renewal</t>
  </si>
  <si>
    <t>PR052</t>
  </si>
  <si>
    <t>PR091</t>
  </si>
  <si>
    <t>West Parramatta CBD 132kV/11kV ZS establishment</t>
  </si>
  <si>
    <t>Westmead Zone Substation renewal and augmentation</t>
  </si>
  <si>
    <t>PR208</t>
  </si>
  <si>
    <t>PR204</t>
  </si>
  <si>
    <t>PR061</t>
  </si>
  <si>
    <t>PR126</t>
  </si>
  <si>
    <t>Chipping Norton 33/11kV ZS establishment</t>
  </si>
  <si>
    <t>PR434</t>
  </si>
  <si>
    <t>TS120</t>
  </si>
  <si>
    <t>TS605</t>
  </si>
  <si>
    <t>PR123</t>
  </si>
  <si>
    <t>TS602</t>
  </si>
  <si>
    <t>TS017</t>
  </si>
  <si>
    <t>PR186</t>
  </si>
  <si>
    <t>Glenorie ZS establishment</t>
  </si>
  <si>
    <t>PR060</t>
  </si>
  <si>
    <t>TS604</t>
  </si>
  <si>
    <t>PR261</t>
  </si>
  <si>
    <t>PR326</t>
  </si>
  <si>
    <t>Casula 33/11kV ZS establishment with link to LTS or WLTS</t>
  </si>
  <si>
    <t>TS072</t>
  </si>
  <si>
    <t>AU017</t>
  </si>
  <si>
    <t>AU002</t>
  </si>
  <si>
    <t>PR128</t>
  </si>
  <si>
    <t>PR303</t>
  </si>
  <si>
    <t>Mittagong ZS transformer augment</t>
  </si>
  <si>
    <t>PR426</t>
  </si>
  <si>
    <t>MC108</t>
  </si>
  <si>
    <t>PR643</t>
  </si>
  <si>
    <t>PR059</t>
  </si>
  <si>
    <t>TS601</t>
  </si>
  <si>
    <t>PR070</t>
  </si>
  <si>
    <t>PR642</t>
  </si>
  <si>
    <t>PR172</t>
  </si>
  <si>
    <t>TS111</t>
  </si>
  <si>
    <t>PR652</t>
  </si>
  <si>
    <t>Purchase of additional land Lawson TS</t>
  </si>
  <si>
    <t>PR339</t>
  </si>
  <si>
    <t>North Eastern Creek ZS establishment</t>
  </si>
  <si>
    <t>PR206</t>
  </si>
  <si>
    <t>TS136</t>
  </si>
  <si>
    <t>TS139</t>
  </si>
  <si>
    <t>PR280</t>
  </si>
  <si>
    <t>Wilton Park 66/11kV ZS establishment &amp; 66kV line works</t>
  </si>
  <si>
    <t>PR200</t>
  </si>
  <si>
    <t>PR149</t>
  </si>
  <si>
    <t>PR288</t>
  </si>
  <si>
    <t>Holroyd 330/132kV BSP associated works</t>
  </si>
  <si>
    <t>TS138</t>
  </si>
  <si>
    <t>TS067</t>
  </si>
  <si>
    <t>PR148</t>
  </si>
  <si>
    <t>PR054</t>
  </si>
  <si>
    <t>Quakers Hill ZS augment (132kV bar + 1st 132/11kV tfr)</t>
  </si>
  <si>
    <t>TS126</t>
  </si>
  <si>
    <t>TS149</t>
  </si>
  <si>
    <t>TS135</t>
  </si>
  <si>
    <t>TS119</t>
  </si>
  <si>
    <t>PR384</t>
  </si>
  <si>
    <t>Glossodia ZS transformer augments</t>
  </si>
  <si>
    <t>PR144</t>
  </si>
  <si>
    <t>TM021</t>
  </si>
  <si>
    <t>TM020</t>
  </si>
  <si>
    <t>PR353</t>
  </si>
  <si>
    <t>PR440</t>
  </si>
  <si>
    <t>TS133</t>
  </si>
  <si>
    <t>TS130</t>
  </si>
  <si>
    <t>PR102</t>
  </si>
  <si>
    <t>Hazelbook ZS to Springwood ZS Feeder 808 refurbishment</t>
  </si>
  <si>
    <t>PR406</t>
  </si>
  <si>
    <t>TS121</t>
  </si>
  <si>
    <t>Port Kembla ZS</t>
  </si>
  <si>
    <t>TS131</t>
  </si>
  <si>
    <t>PR487</t>
  </si>
  <si>
    <t>TS156</t>
  </si>
  <si>
    <t>PR709</t>
  </si>
  <si>
    <t>PR517</t>
  </si>
  <si>
    <t>Installation of OPGW on Feeders 98W and 98F</t>
  </si>
  <si>
    <t>Reliability focused distribution mains renewal</t>
  </si>
  <si>
    <t>Renewal of 132kV cable 233</t>
  </si>
  <si>
    <t>PR559</t>
  </si>
  <si>
    <t>PR429</t>
  </si>
  <si>
    <t>South Granville Zone Substation renewal</t>
  </si>
  <si>
    <t>Hardex pilot cable renewal</t>
  </si>
  <si>
    <t>Line works associated with Oran Park</t>
  </si>
  <si>
    <t>Jordan Springs establishment</t>
  </si>
  <si>
    <t>PR413</t>
  </si>
  <si>
    <t>PR424</t>
  </si>
  <si>
    <t>OFP</t>
  </si>
  <si>
    <t>DS410</t>
  </si>
  <si>
    <t>DS411</t>
  </si>
  <si>
    <t>PR521</t>
  </si>
  <si>
    <t>Culburra ZS fdr duplication &amp; provision for rural ZS's</t>
  </si>
  <si>
    <t>Substation control building fire alarm systems</t>
  </si>
  <si>
    <t>Installation of SEF relays</t>
  </si>
  <si>
    <t>PM121 (MD1000) MD3 to DNP3 conversion</t>
  </si>
  <si>
    <t>Substation control room temperature reduction initiatives</t>
  </si>
  <si>
    <t>Substation internal fence replacement</t>
  </si>
  <si>
    <t>Portable earthing set cabinets</t>
  </si>
  <si>
    <t>Substation oil containment program - separators</t>
  </si>
  <si>
    <t>Control cable trench and cover refurbishment</t>
  </si>
  <si>
    <t>PR035</t>
  </si>
  <si>
    <t>PR073</t>
  </si>
  <si>
    <t>PR096</t>
  </si>
  <si>
    <t>Berry ZS LDC CT's</t>
  </si>
  <si>
    <t>PR176</t>
  </si>
  <si>
    <t>PR183</t>
  </si>
  <si>
    <t>PR192</t>
  </si>
  <si>
    <t>PR244</t>
  </si>
  <si>
    <t>Bellavista ZS establishment with two 132kV cable links</t>
  </si>
  <si>
    <t>PR291</t>
  </si>
  <si>
    <t>PR311</t>
  </si>
  <si>
    <t>PR343</t>
  </si>
  <si>
    <t>PR563</t>
  </si>
  <si>
    <t>PR595</t>
  </si>
  <si>
    <t>PR632</t>
  </si>
  <si>
    <t>PR660</t>
  </si>
  <si>
    <t>Install 66kV iso Douglas Pk/Appin/Wcliff</t>
  </si>
  <si>
    <t>PF</t>
  </si>
  <si>
    <t>MC106</t>
  </si>
  <si>
    <t>TS603</t>
  </si>
  <si>
    <t>TS001</t>
  </si>
  <si>
    <t>TS011</t>
  </si>
  <si>
    <t>TS047</t>
  </si>
  <si>
    <t>TS060</t>
  </si>
  <si>
    <t>TS092</t>
  </si>
  <si>
    <t>TS118</t>
  </si>
  <si>
    <t>TS137</t>
  </si>
  <si>
    <t>TM004</t>
  </si>
  <si>
    <t>66 &amp; 33kV line refurbishment</t>
  </si>
  <si>
    <t>TM008</t>
  </si>
  <si>
    <t>TM013</t>
  </si>
  <si>
    <t>TM017</t>
  </si>
  <si>
    <t>PS004</t>
  </si>
  <si>
    <t>AU014</t>
  </si>
  <si>
    <t>SG001</t>
  </si>
  <si>
    <t>SG002</t>
  </si>
  <si>
    <t>DS416</t>
  </si>
  <si>
    <t>ID</t>
  </si>
  <si>
    <t>Program - Short Term Need</t>
  </si>
  <si>
    <t>Major Project - Committed Project</t>
  </si>
  <si>
    <t>Major Project - Future/Planning Stage</t>
  </si>
  <si>
    <t>Cheriton Av 132/11kV ZS establishment</t>
  </si>
  <si>
    <t>Major Project - Prior to Approval</t>
  </si>
  <si>
    <t>Overheads</t>
  </si>
  <si>
    <t>Rank</t>
  </si>
  <si>
    <t>Wgt Rank</t>
  </si>
  <si>
    <t>Division</t>
  </si>
  <si>
    <t>Transmission substation SCADA upgrade</t>
  </si>
  <si>
    <t>SCADA substation refurbishments</t>
  </si>
  <si>
    <t>AFIC availability and SCADA control</t>
  </si>
  <si>
    <t>Capital works for compliance to NSW Maritime Waterways - crossing codes</t>
  </si>
  <si>
    <t xml:space="preserve">Capital works for compliance to NSW Maritime Waterways - signage replacement and drawings update </t>
  </si>
  <si>
    <t>Labour (meter/relay renewal)</t>
  </si>
  <si>
    <t>Smart metering pilot</t>
  </si>
  <si>
    <t>Overloaded feeders (compliance)</t>
  </si>
  <si>
    <t>Power factor</t>
  </si>
  <si>
    <t>PQ surveying</t>
  </si>
  <si>
    <t>Baulkham Hills TS 11kV supply</t>
  </si>
  <si>
    <t>West Liverpool ZS (Hoxton Park ZS rebuild)</t>
  </si>
  <si>
    <t>Penrith TS transformer and busbar augment</t>
  </si>
  <si>
    <t>ELTS 132kV busbar &amp; substation works</t>
  </si>
  <si>
    <t>WLTS-ELTS first 132kV cable links</t>
  </si>
  <si>
    <t>Russell Vale ZS augment</t>
  </si>
  <si>
    <t>Caddens ZS establishment and feeders</t>
  </si>
  <si>
    <t>Campbelltown 66kV busbar &amp; line to Ambarvale</t>
  </si>
  <si>
    <t>Kemps Creek/Luddenham capacity uprate</t>
  </si>
  <si>
    <t>Connection works associated with Tomerong/Bamarang BSP</t>
  </si>
  <si>
    <t>Sherwood ZS augment</t>
  </si>
  <si>
    <t xml:space="preserve">Dapto ZS 3rd transformer &amp; 33kV bus section CB's </t>
  </si>
  <si>
    <t>Gerringong ZS augment</t>
  </si>
  <si>
    <t>Parklea ZS 3rd transformer</t>
  </si>
  <si>
    <t>Schofields ZS establishment</t>
  </si>
  <si>
    <t>Feeder 7158 augment from Albion Park to Warilla</t>
  </si>
  <si>
    <t>Cordeaux/Figtree 33/11kV ZS establishment</t>
  </si>
  <si>
    <t>Canley Vale subtransmission network upgrade</t>
  </si>
  <si>
    <t>Cawdor 66/11kV ZS establishment</t>
  </si>
  <si>
    <t>Abbotsbury 132/11kV ZS establishment</t>
  </si>
  <si>
    <t>Menangle Park 66/11kV ZS site purchase</t>
  </si>
  <si>
    <t>Marsden Park Zone Substation site acquisition</t>
  </si>
  <si>
    <t>Granville ZS &amp; Camellia TS rebuild</t>
  </si>
  <si>
    <t>Quakers Hill ZS 2nd 132kV feeder</t>
  </si>
  <si>
    <t>Wetherill Park ZS augmentation</t>
  </si>
  <si>
    <t>Shoalhaven Feeder 7510/7511 Augment</t>
  </si>
  <si>
    <t>Tomerong ZS establishment</t>
  </si>
  <si>
    <t>Windsor transformer</t>
  </si>
  <si>
    <t>Austral ZS site purchase</t>
  </si>
  <si>
    <t>Leppington North ZS site purchase (strategic)</t>
  </si>
  <si>
    <t>Leppington South ZS establishment (interim initially)</t>
  </si>
  <si>
    <t>Catherine Fields North land purchase</t>
  </si>
  <si>
    <t>Catherine Fields ZS site purchase</t>
  </si>
  <si>
    <t>Feeder 443 and 458/1 augmentation and Cattai rebuild</t>
  </si>
  <si>
    <t>Connection works associated with Macarthur BSP</t>
  </si>
  <si>
    <t>Mamre ZS transformer augment and 11kV busbar extension</t>
  </si>
  <si>
    <t>Shoalhaven TS 132kV capacitor install</t>
  </si>
  <si>
    <t>Mt Druitt TS automation scheme</t>
  </si>
  <si>
    <t>Auxiliary transformer at Shoalhaven TS</t>
  </si>
  <si>
    <t>Fibre works at Carlingford TS for Ausgrid</t>
  </si>
  <si>
    <t>Dapto 33kV feeder constraints</t>
  </si>
  <si>
    <t>Feeder 230 undergrounding</t>
  </si>
  <si>
    <t>Underfrequency load shed program</t>
  </si>
  <si>
    <t>Smart grid fibre rollout &amp; trial</t>
  </si>
  <si>
    <t>Smart meter rollout</t>
  </si>
  <si>
    <t>132kV tower refurb/safety upgrade</t>
  </si>
  <si>
    <t>Underground pilots</t>
  </si>
  <si>
    <t>Installation of overhead earthwire</t>
  </si>
  <si>
    <t>Traffic blackspot remediation - transmission</t>
  </si>
  <si>
    <t>Capital works for compliance to NSW Maritime Waterways</t>
  </si>
  <si>
    <t>Freq injection replacement/augmentation</t>
  </si>
  <si>
    <t>Power transformer refurbishment</t>
  </si>
  <si>
    <t>Equipment labelling in TS &amp; ZS</t>
  </si>
  <si>
    <t>Lawson TS rebuild</t>
  </si>
  <si>
    <t>Rosehill ZS renewal</t>
  </si>
  <si>
    <t>Holroyd ZS renewal</t>
  </si>
  <si>
    <t>Jasper Rd 11kV CB renewal</t>
  </si>
  <si>
    <t>Blackheath ZS 11kV switchyard renewal</t>
  </si>
  <si>
    <t>Smithfield Zone Substation rebuilding</t>
  </si>
  <si>
    <t>Bomaderry ZS redevelopment (fmr PR403)</t>
  </si>
  <si>
    <t>Canley Vale ZS redevelopment</t>
  </si>
  <si>
    <t>Comalco HVC renewal</t>
  </si>
  <si>
    <t>Northmead Zone Substation renewal</t>
  </si>
  <si>
    <t>Bulli Zone Substation renewal</t>
  </si>
  <si>
    <t>Corrimal ZS redevelopment</t>
  </si>
  <si>
    <t>Ringwood ZS redevelopment</t>
  </si>
  <si>
    <t>Kandos ZS redevelopment</t>
  </si>
  <si>
    <t>Power transformer oil temperature indicator</t>
  </si>
  <si>
    <t>Baulkham Hills switchgear rearrangement</t>
  </si>
  <si>
    <t>Oakdale ZS swgr rearrangement</t>
  </si>
  <si>
    <t>South Windsor ZS refurbishment</t>
  </si>
  <si>
    <t>Lawson TS - RailCorp connections works</t>
  </si>
  <si>
    <t>Cranebrook ZS 33kV No 3 - transformer replacement</t>
  </si>
  <si>
    <t>Prospect ZS 33kV No3 transformer</t>
  </si>
  <si>
    <t>Kingwood ZS 33kV No 3 - transformer replacement</t>
  </si>
  <si>
    <t>Liverpool TS 132kV No 3 - transformer replacement</t>
  </si>
  <si>
    <t>West Liverpool 132 kV No 3 transformer</t>
  </si>
  <si>
    <t>Other System</t>
  </si>
  <si>
    <t>Plantname</t>
  </si>
  <si>
    <t>Percentage</t>
  </si>
  <si>
    <t>ARs</t>
  </si>
  <si>
    <t>AU004s</t>
  </si>
  <si>
    <t>AU013s</t>
  </si>
  <si>
    <t>CC002s</t>
  </si>
  <si>
    <t>CC007s</t>
  </si>
  <si>
    <t>CC020s</t>
  </si>
  <si>
    <t>DS002s</t>
  </si>
  <si>
    <t>DS005s</t>
  </si>
  <si>
    <t>DS006s</t>
  </si>
  <si>
    <t>DS007s</t>
  </si>
  <si>
    <t>DS008s</t>
  </si>
  <si>
    <t>DS011s</t>
  </si>
  <si>
    <t>DS301s</t>
  </si>
  <si>
    <t>DS302s</t>
  </si>
  <si>
    <t>DS305s</t>
  </si>
  <si>
    <t>DS307s</t>
  </si>
  <si>
    <t>DS308s</t>
  </si>
  <si>
    <t>DS312s</t>
  </si>
  <si>
    <t>DS315s</t>
  </si>
  <si>
    <t>DS405s</t>
  </si>
  <si>
    <t>DS409s</t>
  </si>
  <si>
    <t>DS413s</t>
  </si>
  <si>
    <t>DS414s</t>
  </si>
  <si>
    <t>DS415s</t>
  </si>
  <si>
    <t>EF001s</t>
  </si>
  <si>
    <t>EF002s</t>
  </si>
  <si>
    <t>HVWs</t>
  </si>
  <si>
    <t>ICs</t>
  </si>
  <si>
    <t>LV001s</t>
  </si>
  <si>
    <t>LV002s</t>
  </si>
  <si>
    <t>LV003s</t>
  </si>
  <si>
    <t>LV005s</t>
  </si>
  <si>
    <t>MC105s</t>
  </si>
  <si>
    <t>MC109s</t>
  </si>
  <si>
    <t>NUs</t>
  </si>
  <si>
    <t>PQ001s</t>
  </si>
  <si>
    <t>PS008s</t>
  </si>
  <si>
    <t>PS011s</t>
  </si>
  <si>
    <t>PS012s</t>
  </si>
  <si>
    <t>TM012s</t>
  </si>
  <si>
    <t>TM171s</t>
  </si>
  <si>
    <t>TM172s</t>
  </si>
  <si>
    <t>TM174s</t>
  </si>
  <si>
    <t>TM401s</t>
  </si>
  <si>
    <t>TM801s</t>
  </si>
  <si>
    <t>TM803s</t>
  </si>
  <si>
    <t>TM805s</t>
  </si>
  <si>
    <t>TM809s</t>
  </si>
  <si>
    <t>TS004s</t>
  </si>
  <si>
    <t>TS008s</t>
  </si>
  <si>
    <t>TS009s</t>
  </si>
  <si>
    <t>TS015s</t>
  </si>
  <si>
    <t>TS016s</t>
  </si>
  <si>
    <t>TS024s</t>
  </si>
  <si>
    <t>TS025s</t>
  </si>
  <si>
    <t>TS026s</t>
  </si>
  <si>
    <t>TS027s</t>
  </si>
  <si>
    <t>TS031s</t>
  </si>
  <si>
    <t>TS032s</t>
  </si>
  <si>
    <t>TS033s</t>
  </si>
  <si>
    <t>TS034s</t>
  </si>
  <si>
    <t>TS036s</t>
  </si>
  <si>
    <t>TS049s</t>
  </si>
  <si>
    <t>TS055s</t>
  </si>
  <si>
    <t>TS057s</t>
  </si>
  <si>
    <t>TS086s</t>
  </si>
  <si>
    <t>TS116s</t>
  </si>
  <si>
    <t>TS144s</t>
  </si>
  <si>
    <t>TS173s</t>
  </si>
  <si>
    <t>TS177s</t>
  </si>
  <si>
    <t>TS600s</t>
  </si>
  <si>
    <t>URs</t>
  </si>
  <si>
    <t>Proj</t>
  </si>
  <si>
    <t>Other</t>
  </si>
  <si>
    <t>TS035s</t>
  </si>
  <si>
    <t>Growth</t>
  </si>
  <si>
    <t>Sustainability</t>
  </si>
  <si>
    <t>Miscellaneous</t>
  </si>
  <si>
    <t>Switching &amp; Overheads</t>
  </si>
  <si>
    <t>Actual</t>
  </si>
  <si>
    <t>Budgeted</t>
  </si>
  <si>
    <t>Projected</t>
  </si>
  <si>
    <t>Initial Proposal</t>
  </si>
  <si>
    <t>Revised Proposal</t>
  </si>
  <si>
    <t>Final Program</t>
  </si>
  <si>
    <t>Program/Project</t>
  </si>
  <si>
    <t>Program/Project Description</t>
  </si>
  <si>
    <t>Weighted Rank</t>
  </si>
  <si>
    <t>Percent</t>
  </si>
  <si>
    <t>TS128s</t>
  </si>
  <si>
    <t>TM135s</t>
  </si>
  <si>
    <t>TM134s</t>
  </si>
  <si>
    <t>TM132s</t>
  </si>
  <si>
    <t>TM137s</t>
  </si>
  <si>
    <t>Plant</t>
  </si>
  <si>
    <t>EF003</t>
  </si>
  <si>
    <t>MC112</t>
  </si>
  <si>
    <t>TS179</t>
  </si>
  <si>
    <t>TS180</t>
  </si>
  <si>
    <t>TS181</t>
  </si>
  <si>
    <t>Battery energy storage system pilot</t>
  </si>
  <si>
    <t>Neutral integrity monitoring</t>
  </si>
  <si>
    <t>33kV wall bushing replacement</t>
  </si>
  <si>
    <t>Transformer fire wall installation</t>
  </si>
  <si>
    <t>11kV capacitor bank refurbishment</t>
  </si>
  <si>
    <t>AU008</t>
  </si>
  <si>
    <t>MC110</t>
  </si>
  <si>
    <t>Labour meter renewal</t>
  </si>
  <si>
    <t>MC111</t>
  </si>
  <si>
    <t>PR017</t>
  </si>
  <si>
    <t>PR715</t>
  </si>
  <si>
    <t>PR716</t>
  </si>
  <si>
    <t>PR723</t>
  </si>
  <si>
    <t>Supply to Luddenham Science Park</t>
  </si>
  <si>
    <t>TM138</t>
  </si>
  <si>
    <t>TS178</t>
  </si>
  <si>
    <t>Western Sydney Ramtel SCADA upgrades</t>
  </si>
  <si>
    <t>Labour relay renewal</t>
  </si>
  <si>
    <t>Werrington ZS rebuild to 132kV</t>
  </si>
  <si>
    <t>Nepean TS constraints</t>
  </si>
  <si>
    <t>Box Hill ZS - 132kV ducts Old Pitt Town</t>
  </si>
  <si>
    <t>132kV optical fibre ring completion</t>
  </si>
  <si>
    <t>TS182</t>
  </si>
  <si>
    <t>Substation civil capital works scoping</t>
  </si>
  <si>
    <t>DU</t>
  </si>
  <si>
    <t>PR717</t>
  </si>
  <si>
    <t>PR722</t>
  </si>
  <si>
    <t>PR724</t>
  </si>
  <si>
    <t>PR727</t>
  </si>
  <si>
    <t>PR728</t>
  </si>
  <si>
    <t>PR729</t>
  </si>
  <si>
    <t>Duct installation RMS road works</t>
  </si>
  <si>
    <t>Acquire improved site for West Dapto ZS</t>
  </si>
  <si>
    <t>Camellia TS connection works for Ausgrid</t>
  </si>
  <si>
    <t>Establish Mt Gilead ZS</t>
  </si>
  <si>
    <t>Luddenham ZS site purchase</t>
  </si>
  <si>
    <t>Cheriton Avenue 3rd transformer</t>
  </si>
  <si>
    <t>Check</t>
  </si>
  <si>
    <t>DS416s</t>
  </si>
  <si>
    <t>DUs</t>
  </si>
  <si>
    <t>EF003s</t>
  </si>
  <si>
    <t>TS179s</t>
  </si>
  <si>
    <t>TS180s</t>
  </si>
  <si>
    <t>TS181s</t>
  </si>
  <si>
    <t>SPs</t>
  </si>
  <si>
    <t>Customer Connections</t>
  </si>
  <si>
    <t>Major projects</t>
  </si>
  <si>
    <t>Major projects - land</t>
  </si>
  <si>
    <t>Distribution works program</t>
  </si>
  <si>
    <t>Dist environmental enhancement</t>
  </si>
  <si>
    <t>Low voltage development capital</t>
  </si>
  <si>
    <t>Non-urban extension</t>
  </si>
  <si>
    <t>Power quality capital</t>
  </si>
  <si>
    <t>Transmission substation capital (rebuild)</t>
  </si>
  <si>
    <t>Transmission mains capital (refurb)</t>
  </si>
  <si>
    <t>Distribution refurbishment capital</t>
  </si>
  <si>
    <t>Automation capital</t>
  </si>
  <si>
    <t>Communications refurbishment</t>
  </si>
  <si>
    <t>Protection systems capital</t>
  </si>
  <si>
    <t>Metering capital</t>
  </si>
  <si>
    <t>Network switching</t>
  </si>
  <si>
    <t>Capitalised overheads</t>
  </si>
  <si>
    <t>TS615</t>
  </si>
  <si>
    <t>Gerringong ZS 33kV No 2 transformer replacement</t>
  </si>
  <si>
    <t>DS014</t>
  </si>
  <si>
    <t>LV cable network renewal</t>
  </si>
  <si>
    <t>Program - Long Term Need</t>
  </si>
  <si>
    <t>Program - Medium Term Need</t>
  </si>
  <si>
    <t>Divisions</t>
  </si>
  <si>
    <t>DS014s</t>
  </si>
  <si>
    <t>Std</t>
  </si>
  <si>
    <t>Distribution pole replacement</t>
  </si>
  <si>
    <t>Renewal of 33kV and 66kV gas and oil filled cables</t>
  </si>
  <si>
    <t>Oil filled cable auxiliary equipment refurbishment</t>
  </si>
  <si>
    <t>Subtransmission line earthing refurbishment</t>
  </si>
  <si>
    <t>Distribution feeder safety improvement</t>
  </si>
  <si>
    <t>Earthing refurbishment of lines 940/941</t>
  </si>
  <si>
    <t>Asbestos service fuse replacement</t>
  </si>
  <si>
    <t>HV porcelain expulsion drop-out fuse replacement program</t>
  </si>
  <si>
    <t>Nepean ZS establishment</t>
  </si>
  <si>
    <t>Box Hill 22kV conversion</t>
  </si>
  <si>
    <t>DS317</t>
  </si>
  <si>
    <t>Land Purchases</t>
  </si>
  <si>
    <t>Future distribution substation renewals</t>
  </si>
  <si>
    <t>Essential spares</t>
  </si>
  <si>
    <t>TM408</t>
  </si>
  <si>
    <t>Ringwood Feeder 7906 Refurbishment</t>
  </si>
  <si>
    <t>EHs</t>
  </si>
  <si>
    <t>PR730</t>
  </si>
  <si>
    <t>PR732</t>
  </si>
  <si>
    <t>PR733</t>
  </si>
  <si>
    <t>Feeder 7018 constraints</t>
  </si>
  <si>
    <t>Feeder 214/215 contraints</t>
  </si>
  <si>
    <t>Bringelly ZS augmentation</t>
  </si>
  <si>
    <t>Distribution transformer replacement program</t>
  </si>
  <si>
    <t>Jerrara SS steel support structures</t>
  </si>
  <si>
    <t>PR735</t>
  </si>
  <si>
    <t>PR710</t>
  </si>
  <si>
    <t>PS002</t>
  </si>
  <si>
    <t>DS004</t>
  </si>
  <si>
    <t>DS003</t>
  </si>
  <si>
    <t>DS417</t>
  </si>
  <si>
    <t>DS418</t>
  </si>
  <si>
    <t>PS013</t>
  </si>
  <si>
    <t>PS014</t>
  </si>
  <si>
    <t>TS184</t>
  </si>
  <si>
    <t>TS185</t>
  </si>
  <si>
    <t>TS616</t>
  </si>
  <si>
    <t>TS619</t>
  </si>
  <si>
    <t>TM029</t>
  </si>
  <si>
    <t>TS617</t>
  </si>
  <si>
    <t>TS618</t>
  </si>
  <si>
    <t>PR739</t>
  </si>
  <si>
    <t>PR740</t>
  </si>
  <si>
    <t>PR741</t>
  </si>
  <si>
    <t>PR742</t>
  </si>
  <si>
    <t>PR744</t>
  </si>
  <si>
    <t>PR745</t>
  </si>
  <si>
    <t>PR746</t>
  </si>
  <si>
    <t>Distribution access track reconstruction</t>
  </si>
  <si>
    <t>Pole top structure/hardware refurbishment</t>
  </si>
  <si>
    <t>Feeder differential relay replacement</t>
  </si>
  <si>
    <t>Under frequency load shedding</t>
  </si>
  <si>
    <t>Blaxland Zone Substation reinstatement</t>
  </si>
  <si>
    <t>Penrith TS civil development</t>
  </si>
  <si>
    <t>Camellia TS transformer replacement and 33kV busbar rearrangement</t>
  </si>
  <si>
    <t>Dundas ZS 66kV No 2 transformer</t>
  </si>
  <si>
    <t>Installation of aerial marker malls on high spans</t>
  </si>
  <si>
    <t>Prospect ZS transformer replacement</t>
  </si>
  <si>
    <t>Albion Park ZS transformer replacement</t>
  </si>
  <si>
    <t>South Gilead (South Campbelltown)</t>
  </si>
  <si>
    <t>AFIC upgrade Minto, Prospect, Kingswood</t>
  </si>
  <si>
    <t>Distribution substation refurbishment</t>
  </si>
  <si>
    <t>Distribution mains refurbishment</t>
  </si>
  <si>
    <t>Termeil area distribution works</t>
  </si>
  <si>
    <t>Replacement of ASEA RI O/C relays</t>
  </si>
  <si>
    <t>TS018</t>
  </si>
  <si>
    <t>Transformer oil replacement</t>
  </si>
  <si>
    <t>DS318</t>
  </si>
  <si>
    <t>Distribution substation earthing refurbishment</t>
  </si>
  <si>
    <t>Menangle Park 66/11kV ZS establishment</t>
  </si>
  <si>
    <t>Catherine Fields 11kV feeder works</t>
  </si>
  <si>
    <t>South Penrith Zone Substation</t>
  </si>
  <si>
    <t>Western Sydney Employment Lands ZS</t>
  </si>
  <si>
    <t>Leppington North ZS establishment</t>
  </si>
  <si>
    <t>West Dapto ZS establishment</t>
  </si>
  <si>
    <t>LV planning reactive projects</t>
  </si>
  <si>
    <t>Feeder 868 rebuild &amp; rearrangement South32</t>
  </si>
  <si>
    <t>FY19</t>
  </si>
  <si>
    <t>FY15</t>
  </si>
  <si>
    <t>FY16</t>
  </si>
  <si>
    <t>FY17</t>
  </si>
  <si>
    <t>FY18</t>
  </si>
  <si>
    <t>FY20</t>
  </si>
  <si>
    <t>FY21</t>
  </si>
  <si>
    <t>FY22</t>
  </si>
  <si>
    <t>FY23</t>
  </si>
  <si>
    <t>FY24</t>
  </si>
  <si>
    <t>FY25</t>
  </si>
  <si>
    <t>FY26</t>
  </si>
  <si>
    <t>FY27</t>
  </si>
  <si>
    <t>FY28</t>
  </si>
  <si>
    <t>Substation SCADA RTU replacement</t>
  </si>
  <si>
    <t>PQ004</t>
  </si>
  <si>
    <t>TS187</t>
  </si>
  <si>
    <t>Power quality monitoring replacement</t>
  </si>
  <si>
    <t>TM015</t>
  </si>
  <si>
    <t>Subtransmission tower replacement</t>
  </si>
  <si>
    <t>TM030</t>
  </si>
  <si>
    <t>Feeder 7028 replacement</t>
  </si>
  <si>
    <t>Augex</t>
  </si>
  <si>
    <t>Repex</t>
  </si>
  <si>
    <t>PR748</t>
  </si>
  <si>
    <t>Customer Connection</t>
  </si>
  <si>
    <t>TS700</t>
  </si>
  <si>
    <t>TS701</t>
  </si>
  <si>
    <t>TS702</t>
  </si>
  <si>
    <t>TS703</t>
  </si>
  <si>
    <t>TS704</t>
  </si>
  <si>
    <t>11kV zone substation switchboard replacement</t>
  </si>
  <si>
    <t>North Rocks ZS 11kV switchboard replacement</t>
  </si>
  <si>
    <t>Kellyville ZS 11kV switchboard replacement</t>
  </si>
  <si>
    <t>Horsley Park ZS 11kV switchboard replacement</t>
  </si>
  <si>
    <t>Port Central ZS 11kV switchboard replacement</t>
  </si>
  <si>
    <t>PR081</t>
  </si>
  <si>
    <t>PR433</t>
  </si>
  <si>
    <t>PR439</t>
  </si>
  <si>
    <t>PR749</t>
  </si>
  <si>
    <t>PR750</t>
  </si>
  <si>
    <t>PR752</t>
  </si>
  <si>
    <t>PR754</t>
  </si>
  <si>
    <t>PR755</t>
  </si>
  <si>
    <t>PR756</t>
  </si>
  <si>
    <t>Establish permanent Catherine Park ZS</t>
  </si>
  <si>
    <t>Nepean ZS augmentation</t>
  </si>
  <si>
    <t>Narellan ZS busbar augmentation</t>
  </si>
  <si>
    <t>Rossmore ZS establishment</t>
  </si>
  <si>
    <t>Luddenham ZS augmentation</t>
  </si>
  <si>
    <t>North Bringelly ZS establishment</t>
  </si>
  <si>
    <t>Collimore Park ZS establishment</t>
  </si>
  <si>
    <t>Kemps Creek 132kV conversion</t>
  </si>
  <si>
    <t>West Epping Zone Substation establishment</t>
  </si>
  <si>
    <t>Feeder 512 augmentation</t>
  </si>
  <si>
    <t>Augment Westmead Zone Substation</t>
  </si>
  <si>
    <t>DS420</t>
  </si>
  <si>
    <t>Future sub-transmission substation renewal programs</t>
  </si>
  <si>
    <t>Future sub-transmission feeder refurbishment works</t>
  </si>
  <si>
    <t>Future distribution feeder refurbishment works</t>
  </si>
  <si>
    <t>PR270</t>
  </si>
  <si>
    <t>PR751</t>
  </si>
  <si>
    <t>Avondale (South West Dapto) 132/11kV ZS establishment</t>
  </si>
  <si>
    <t>PR653</t>
  </si>
  <si>
    <t>Parklea ZS to Bella Vista ZS load transfer</t>
  </si>
  <si>
    <t>RC</t>
  </si>
  <si>
    <t>Reliability compliance</t>
  </si>
  <si>
    <t>Reliability Compliance</t>
  </si>
  <si>
    <t>Total Reg</t>
  </si>
  <si>
    <t>DS317s</t>
  </si>
  <si>
    <t>DS318s</t>
  </si>
  <si>
    <t>DS417s</t>
  </si>
  <si>
    <t>DS418s</t>
  </si>
  <si>
    <t>DS420s</t>
  </si>
  <si>
    <t>PQ004s</t>
  </si>
  <si>
    <t>PS013s</t>
  </si>
  <si>
    <t>PS014s</t>
  </si>
  <si>
    <t>RCs</t>
  </si>
  <si>
    <t>TM015s</t>
  </si>
  <si>
    <t>TM419s</t>
  </si>
  <si>
    <t>TS005s</t>
  </si>
  <si>
    <t>TS007s</t>
  </si>
  <si>
    <t>TS017s</t>
  </si>
  <si>
    <t>TS187s</t>
  </si>
  <si>
    <t>TS199s</t>
  </si>
  <si>
    <t>TS700s</t>
  </si>
  <si>
    <t>Mobile substation No 2 refurbishment</t>
  </si>
  <si>
    <t>TS188</t>
  </si>
  <si>
    <t>Bossley Park ZS civil refurbishment</t>
  </si>
  <si>
    <t xml:space="preserve">Automation - operational/capacity risk </t>
  </si>
  <si>
    <t>AG</t>
  </si>
  <si>
    <t>Automation growth</t>
  </si>
  <si>
    <t>TM302s</t>
  </si>
  <si>
    <t>TS050s</t>
  </si>
  <si>
    <t>TM303s</t>
  </si>
  <si>
    <t>AGs</t>
  </si>
  <si>
    <t>TM014s</t>
  </si>
  <si>
    <t>Huntingwood ZS establishment</t>
  </si>
  <si>
    <t>Maryland ZS establishment</t>
  </si>
  <si>
    <t>The Oaks ZS establishment</t>
  </si>
  <si>
    <t>Riverstone east ZS establishment</t>
  </si>
  <si>
    <t>North Bomaderry ZS establishment</t>
  </si>
  <si>
    <t>Termeil ZS establishment</t>
  </si>
  <si>
    <t>Austral Permanent ZS establishment</t>
  </si>
  <si>
    <t>Sydney University - Western Sydney Employment Lands ZS establishment</t>
  </si>
  <si>
    <t>Escalators</t>
  </si>
  <si>
    <t>RIN Category</t>
  </si>
  <si>
    <t>Total - Inc SWOH</t>
  </si>
  <si>
    <t>Total - Exc SWOH</t>
  </si>
  <si>
    <t>FY19 (R)</t>
  </si>
  <si>
    <t>FY20 (R)</t>
  </si>
  <si>
    <t>FY21 (R)</t>
  </si>
  <si>
    <t>FY22 (R)</t>
  </si>
  <si>
    <t>FY23 (R)</t>
  </si>
  <si>
    <t>FY24 (R)</t>
  </si>
  <si>
    <t>FY25 (R)</t>
  </si>
  <si>
    <t>FY26 (R)</t>
  </si>
  <si>
    <t>FY27 (R)</t>
  </si>
  <si>
    <t>FY28 (R)</t>
  </si>
  <si>
    <t>FY15 (N)</t>
  </si>
  <si>
    <t>FY16 (N)</t>
  </si>
  <si>
    <t>FY17 (N)</t>
  </si>
  <si>
    <t>FY18 (N)</t>
  </si>
  <si>
    <t>FY19 (N)</t>
  </si>
  <si>
    <t>FY20 (N)</t>
  </si>
  <si>
    <t>FY21 (N)</t>
  </si>
  <si>
    <t>FY22 (N)</t>
  </si>
  <si>
    <t>FY23 (N)</t>
  </si>
  <si>
    <t>FY24 (N)</t>
  </si>
  <si>
    <t>FY25 (N)</t>
  </si>
  <si>
    <t>FY26 (N)</t>
  </si>
  <si>
    <t>FY27 (N)</t>
  </si>
  <si>
    <t>FY28 (N)</t>
  </si>
  <si>
    <t>FY09</t>
  </si>
  <si>
    <t>FY10</t>
  </si>
  <si>
    <t>FY11</t>
  </si>
  <si>
    <t>FY12</t>
  </si>
  <si>
    <t>FY13</t>
  </si>
  <si>
    <t>FY14</t>
  </si>
  <si>
    <t>Total (R)</t>
  </si>
  <si>
    <t>Total (N)</t>
  </si>
  <si>
    <t>Reg Tot (R)</t>
  </si>
  <si>
    <t>SAMP Tot (R)</t>
  </si>
  <si>
    <t>Reg Tot (N)</t>
  </si>
  <si>
    <t>SAMP Tot (N)</t>
  </si>
  <si>
    <t>Automation Growth Program</t>
  </si>
  <si>
    <t>5Yr</t>
  </si>
  <si>
    <t>10Yr</t>
  </si>
  <si>
    <t>Augex Total</t>
  </si>
  <si>
    <t>Total Repex</t>
  </si>
  <si>
    <t>Customer Connection Total</t>
  </si>
  <si>
    <t>Reliability Total</t>
  </si>
  <si>
    <t>Distribution Refurbishment</t>
  </si>
  <si>
    <t>Other System Total</t>
  </si>
  <si>
    <t>Overheads Total</t>
  </si>
  <si>
    <t>Transmission Substation Refurbishment</t>
  </si>
  <si>
    <t>Transmission Substation Refurbishment Total</t>
  </si>
  <si>
    <t>Transmission Mains Refurbishment</t>
  </si>
  <si>
    <t>Transmission Mains Capital Refurbishment Total</t>
  </si>
  <si>
    <t>Repex Total</t>
  </si>
  <si>
    <t>Capex Total</t>
  </si>
  <si>
    <t>Meters - renewal</t>
  </si>
  <si>
    <t>Test equipment</t>
  </si>
  <si>
    <t>Western Sydney Airport 132kV supply</t>
  </si>
  <si>
    <t>Streetlighting growth</t>
  </si>
  <si>
    <t>Streetlighting refurbishment</t>
  </si>
  <si>
    <t>132kV oil cable replacement</t>
  </si>
  <si>
    <t>Alt</t>
  </si>
  <si>
    <t>SL</t>
  </si>
  <si>
    <t>Streetlighting capital</t>
  </si>
  <si>
    <t>Streetlighting</t>
  </si>
  <si>
    <t>MC104s</t>
  </si>
  <si>
    <t>MC107s</t>
  </si>
  <si>
    <t>TM028l</t>
  </si>
  <si>
    <t>SL001s</t>
  </si>
  <si>
    <t>SL002s</t>
  </si>
  <si>
    <t>Change History</t>
  </si>
  <si>
    <t>Initial draft, noted green CASH ranking means default 4950, blue means carried over from previous PIP</t>
  </si>
  <si>
    <t>PIP 20.1 DRAFT v1</t>
  </si>
  <si>
    <t>Future feeder refurbishment works</t>
  </si>
  <si>
    <t>132kV oil cable 228 replacement</t>
  </si>
  <si>
    <t>SG</t>
  </si>
  <si>
    <t>OF</t>
  </si>
  <si>
    <t>PM102 ZS SCADA refurbishment</t>
  </si>
  <si>
    <t>9 Yr Tot</t>
  </si>
  <si>
    <t>SWOH</t>
  </si>
  <si>
    <t>Cust Conn</t>
  </si>
  <si>
    <t>Spares</t>
  </si>
  <si>
    <t>Streetlight</t>
  </si>
  <si>
    <t>RWP</t>
  </si>
  <si>
    <t>Power Qual</t>
  </si>
  <si>
    <t>DWP</t>
  </si>
  <si>
    <t>Diff %</t>
  </si>
  <si>
    <t>Diff $M</t>
  </si>
  <si>
    <t>Total Diff
(9yrs)</t>
  </si>
  <si>
    <t>Next Reg 
Diff (5yrs)</t>
  </si>
  <si>
    <t>Cur Reg 
Diff (5yrs)</t>
  </si>
  <si>
    <t>Total (9yrs)</t>
  </si>
  <si>
    <t>Next Reg (5yrs)</t>
  </si>
  <si>
    <t>Cur Reg (5yrs)</t>
  </si>
  <si>
    <t>Future substation renewal programs</t>
  </si>
  <si>
    <t>Carlingford Transmission Substation redevelopment</t>
  </si>
  <si>
    <t>TS183</t>
  </si>
  <si>
    <t>Sydney University - Western Sydney Employment Lands</t>
  </si>
  <si>
    <t>Austral Permanent ZS</t>
  </si>
  <si>
    <t>Termeil ZS</t>
  </si>
  <si>
    <t>North Bomaderry</t>
  </si>
  <si>
    <t>Riverstone east</t>
  </si>
  <si>
    <t>Maryland ZS</t>
  </si>
  <si>
    <t>% Change</t>
  </si>
  <si>
    <t>Change</t>
  </si>
  <si>
    <t>Program</t>
  </si>
  <si>
    <t>FY29</t>
  </si>
  <si>
    <t>PIP SRP</t>
  </si>
  <si>
    <t>DS421</t>
  </si>
  <si>
    <t>Pole top structure/hardware refurbishment (LV)</t>
  </si>
  <si>
    <t>Pole top structure/hardware refurbishment (HV)</t>
  </si>
  <si>
    <t>TM033</t>
  </si>
  <si>
    <t>Pole top structure/hardware refurbishment (TR)</t>
  </si>
  <si>
    <t>Version</t>
  </si>
  <si>
    <t>Air break switch replacement program</t>
  </si>
  <si>
    <t>TS620</t>
  </si>
  <si>
    <t>Base Year</t>
  </si>
  <si>
    <t>CPI</t>
  </si>
  <si>
    <t>Carlingford TS/Dundas ZS Redevelopment</t>
  </si>
  <si>
    <t>Minto 66/11kV No 1 transformer replacement</t>
  </si>
  <si>
    <t>Category</t>
  </si>
  <si>
    <t>Type</t>
  </si>
  <si>
    <t>Cont</t>
  </si>
  <si>
    <t>Contingent</t>
  </si>
  <si>
    <t>Alternate Control</t>
  </si>
  <si>
    <t>Connections</t>
  </si>
  <si>
    <t>Other Network</t>
  </si>
  <si>
    <t>Target</t>
  </si>
  <si>
    <t>PR761</t>
  </si>
  <si>
    <t>PR768</t>
  </si>
  <si>
    <t>Glenfield Zone Substation site acquisition</t>
  </si>
  <si>
    <t>Establish Glenfield 66/11kV Zone Substation</t>
  </si>
  <si>
    <t>PR769</t>
  </si>
  <si>
    <t>PR767</t>
  </si>
  <si>
    <t>PR766</t>
  </si>
  <si>
    <t>PR765</t>
  </si>
  <si>
    <t>Minto 66kV Reconfiguration</t>
  </si>
  <si>
    <t>Nepean TS 132kV bus section CB</t>
  </si>
  <si>
    <t>Mt Terry 132kV bus section CB</t>
  </si>
  <si>
    <t>Baulkham Hills 132kV bus section CB</t>
  </si>
  <si>
    <t>TM031</t>
  </si>
  <si>
    <t>Tot (R)</t>
  </si>
  <si>
    <t>PIP FY20</t>
  </si>
  <si>
    <t>PIP FY19</t>
  </si>
  <si>
    <t>Diff</t>
  </si>
  <si>
    <t>% Diff</t>
  </si>
  <si>
    <t>Project ID</t>
  </si>
  <si>
    <t>Classification</t>
  </si>
  <si>
    <t>Project / Program Description</t>
  </si>
  <si>
    <t>RAB Category</t>
  </si>
  <si>
    <t>Asset Relocation</t>
  </si>
  <si>
    <t>Distribution lines and cables</t>
  </si>
  <si>
    <t>Substations</t>
  </si>
  <si>
    <t>Transformers</t>
  </si>
  <si>
    <t>Distribution Substation Refurbishment</t>
  </si>
  <si>
    <t>Pole replacement capital</t>
  </si>
  <si>
    <t>Low Voltage lines and cables</t>
  </si>
  <si>
    <t>HV expulsion drop-out fuse replacement program</t>
  </si>
  <si>
    <t>DS013</t>
  </si>
  <si>
    <t>Lapstone Distribution Network Renewal</t>
  </si>
  <si>
    <t>Distribution transformer replacement programs</t>
  </si>
  <si>
    <t>HV oil and RGB12 switchgear replacement</t>
  </si>
  <si>
    <t>DS310</t>
  </si>
  <si>
    <t>Upgrading of direct connected substations</t>
  </si>
  <si>
    <t>DS314</t>
  </si>
  <si>
    <t>Basement Substation Refurbishment</t>
  </si>
  <si>
    <t>Air-break switch replacement</t>
  </si>
  <si>
    <t>Capital works for Compliance to NSW Maritime Waterways - Crossing Codes</t>
  </si>
  <si>
    <t xml:space="preserve">Capital works for compliance to NSW Maritime Waterways - Signage Replacement and Drawings update </t>
  </si>
  <si>
    <t>Low Mains Remediation</t>
  </si>
  <si>
    <t>LV Mains Refurbishment</t>
  </si>
  <si>
    <t>Asbestos Service Fuse Replacement</t>
  </si>
  <si>
    <t>Customer metering &amp; load control</t>
  </si>
  <si>
    <t>Distribution Management System</t>
  </si>
  <si>
    <t>Technology Pilots</t>
  </si>
  <si>
    <t>BESS Pilot - West Dapto</t>
  </si>
  <si>
    <t>DIST ENVIRON. ENHANCEMENT PROGRAM Total</t>
  </si>
  <si>
    <t>HV Development Works</t>
  </si>
  <si>
    <t>Industrial &amp; Commercial</t>
  </si>
  <si>
    <t>Overloaded Distribution sub uprates</t>
  </si>
  <si>
    <t>Quality of supply planned projects</t>
  </si>
  <si>
    <t>Low Voltage System Augmentations</t>
  </si>
  <si>
    <t>Dsub Monitoring &amp; LV Feeder Monitoring for Solar PV</t>
  </si>
  <si>
    <t>Metering &amp; Load control</t>
  </si>
  <si>
    <t>Relays - Growth</t>
  </si>
  <si>
    <t xml:space="preserve">Meters - Renewal </t>
  </si>
  <si>
    <t>Relays - Renewal</t>
  </si>
  <si>
    <t>Metering &amp; load control</t>
  </si>
  <si>
    <t>Test Equipment</t>
  </si>
  <si>
    <t>Demand Management Technology</t>
  </si>
  <si>
    <t>Non Urban Extension</t>
  </si>
  <si>
    <t>Overloaded Feeders (Compliance)</t>
  </si>
  <si>
    <t>PQ Monitoring</t>
  </si>
  <si>
    <t>PQ002</t>
  </si>
  <si>
    <t>PQ Monitoring – Statistical assessment of the LV network</t>
  </si>
  <si>
    <t>PQ Surveying</t>
  </si>
  <si>
    <t>West Liverpool ZS (Hoxton Park ZS Rebuild)</t>
  </si>
  <si>
    <t>Penrith TS transformer and Busbar Augment</t>
  </si>
  <si>
    <t>Sub-transmission lines and cables</t>
  </si>
  <si>
    <t>ELTS 132kV Bus bar &amp; Substation works</t>
  </si>
  <si>
    <t>WLTS-ELTS first 132kV Cable Links</t>
  </si>
  <si>
    <t>Russell Vale ZS Augment</t>
  </si>
  <si>
    <t>Caddens ZS Establishment + feeders</t>
  </si>
  <si>
    <t>Kemps Creek / Luddenham Capacity uprate</t>
  </si>
  <si>
    <t>Edmondson Park ZS Establishment</t>
  </si>
  <si>
    <t>Connection Works Associated with Tomerong / Bamarang BSP</t>
  </si>
  <si>
    <t>Convert Camden ZS to 66kV</t>
  </si>
  <si>
    <t>Sherwood ZS Augment</t>
  </si>
  <si>
    <t xml:space="preserve">Dapto ZS 3rd transformer &amp; 33kV Bus Section CB's </t>
  </si>
  <si>
    <t>Gerringong ZS Augment</t>
  </si>
  <si>
    <t>PARKLEA ZS 3RD TRANSFORMER</t>
  </si>
  <si>
    <t>Cheriton Avenue 132/11kV ZS Establishment</t>
  </si>
  <si>
    <t>Box Hill ZS Establishment (interim)</t>
  </si>
  <si>
    <t>Eschol Park ZS Establishment</t>
  </si>
  <si>
    <t>Cordeaux / Figtree 33/11kV ZS Establishment</t>
  </si>
  <si>
    <t>Canley Vale Subtransmission Network Upgrade</t>
  </si>
  <si>
    <t>Cawdor 66/11kV ZS Establishment</t>
  </si>
  <si>
    <t>Abbotsbury 132/11kV ZS Establishment</t>
  </si>
  <si>
    <t>Penrith Lakes ZS Land Purchase</t>
  </si>
  <si>
    <t>Land</t>
  </si>
  <si>
    <t>Menangle Park 66/11kV ZS Site Purchase</t>
  </si>
  <si>
    <t>Menangle Park 66/11kV ZS establishment (mobile)</t>
  </si>
  <si>
    <t>Huntingwood ZS</t>
  </si>
  <si>
    <t>South Marsden Park (Industrial) 132/11kV ZS establishment</t>
  </si>
  <si>
    <t>Granville ZS &amp; Camellia TS Rebuild</t>
  </si>
  <si>
    <t>Box Hill ZSSite Purchase</t>
  </si>
  <si>
    <t>SHOALHAVEN FEEDER 7510/7511 AUGMENT</t>
  </si>
  <si>
    <t>Tomerong ZS Establishment</t>
  </si>
  <si>
    <t>Oran Park (permanent) ZS Establishment</t>
  </si>
  <si>
    <t>Windsor Transformer</t>
  </si>
  <si>
    <t xml:space="preserve">Maryland ZS </t>
  </si>
  <si>
    <t>Austral ZS Site Purchase</t>
  </si>
  <si>
    <t>Austral ZS Establishment (interim initially)</t>
  </si>
  <si>
    <t>Leppington North ZS Site Purchase (Strategic)</t>
  </si>
  <si>
    <t>Leppington North ZS Establishment (interim initially)</t>
  </si>
  <si>
    <t>Leppington South ZS Establishment (interim initially)</t>
  </si>
  <si>
    <t>North Rossmore ZS Site Purchase</t>
  </si>
  <si>
    <t>Rossmore ZS Site Purchase</t>
  </si>
  <si>
    <t>Catherine Fields North ZS Establishment (Interim)</t>
  </si>
  <si>
    <t>Catherine Fields ZS Site Purchase</t>
  </si>
  <si>
    <t>Catherine Fields ZS Establishment (interim)</t>
  </si>
  <si>
    <t>North Bringelly ZS Site Purchase</t>
  </si>
  <si>
    <t>Feeder 443 and 458/1 Augmentation and Cattai Rebuild</t>
  </si>
  <si>
    <t>Culburra Beach Development (33kV fdr and single transformer ZS)</t>
  </si>
  <si>
    <t>Far South Coast 132kV Voltage Constraints</t>
  </si>
  <si>
    <t>Connection Works Associated with Macarthur BSP</t>
  </si>
  <si>
    <t>Culburra ZS fdr deplication &amp; provision for rural ZS's</t>
  </si>
  <si>
    <t>Mamre ZS Transformer Augment and 11kV busbar extension</t>
  </si>
  <si>
    <t>Marsden Park (Residential) 132/11kV ZS establishment - Stage 1</t>
  </si>
  <si>
    <t>Penrith CBD ZS Site Purchase</t>
  </si>
  <si>
    <t>Riverstone West Site Purchase</t>
  </si>
  <si>
    <t>Eschol Park ZS Site Purchase</t>
  </si>
  <si>
    <t>PR615</t>
  </si>
  <si>
    <t xml:space="preserve">Cordeaux Feeder - LFI installation </t>
  </si>
  <si>
    <t>West Dapto ZS Establishment (interim initially)</t>
  </si>
  <si>
    <t>Fibre Works At Carlingford TS For Ausgrid</t>
  </si>
  <si>
    <t>Leppington South ZS Establishment (permanent)</t>
  </si>
  <si>
    <t>Calderwood ZS Establishment (interim initially)</t>
  </si>
  <si>
    <t>Avondale (South West Dapto) 132/11kV Zone Substation Establishment Site Purchase</t>
  </si>
  <si>
    <t>Liverpool ZS 11kV Switchboard Extension &amp; Distribution Works</t>
  </si>
  <si>
    <t>South Marsden Park (Stage 1)</t>
  </si>
  <si>
    <t>Penrith Panthers 132/11kV ZS Establishment</t>
  </si>
  <si>
    <t>Marsden Park (Residential) 132/11kV ZS - Stage 2</t>
  </si>
  <si>
    <t>Riverstone East</t>
  </si>
  <si>
    <t>Dapto 33kV Feeder Constraints</t>
  </si>
  <si>
    <t>Riverstone East Site Purchase</t>
  </si>
  <si>
    <t>Oakdale (Southpipe) Site Purchase</t>
  </si>
  <si>
    <t>132kV Ducts Bringelly Rd (ARP2273)</t>
  </si>
  <si>
    <t>Feeder 230 Undergrounding</t>
  </si>
  <si>
    <t>FDR 868 Rebuild &amp; Rearrangement South32</t>
  </si>
  <si>
    <t>Nepean TS Constraints</t>
  </si>
  <si>
    <t>Box Hill ZS - 132kV Ducts Old Pitt Town</t>
  </si>
  <si>
    <t>Camellia TS - Connection of Ausgird</t>
  </si>
  <si>
    <t>Luddenham ZS Additional Land Acquisition</t>
  </si>
  <si>
    <t>Distribution feeder protection modernisation</t>
  </si>
  <si>
    <t>Reliability HV Development</t>
  </si>
  <si>
    <t>RIAR</t>
  </si>
  <si>
    <t>Line Fault Indicators</t>
  </si>
  <si>
    <t>RIDFA</t>
  </si>
  <si>
    <t>DFA - Radio, SCADA, Software</t>
  </si>
  <si>
    <t>RIHV</t>
  </si>
  <si>
    <t>RILB</t>
  </si>
  <si>
    <t>Automated Load Break Switches</t>
  </si>
  <si>
    <t>RIRR</t>
  </si>
  <si>
    <t>Automated Reclosers</t>
  </si>
  <si>
    <t>RITR</t>
  </si>
  <si>
    <t>Reliability Transmission Development</t>
  </si>
  <si>
    <t>Streetlighting Growth</t>
  </si>
  <si>
    <t>Public lighting</t>
  </si>
  <si>
    <t>Streetlighting Refurbishment</t>
  </si>
  <si>
    <t>SLWSROC</t>
  </si>
  <si>
    <t>WSROC SL Replacement Program</t>
  </si>
  <si>
    <t>SP001</t>
  </si>
  <si>
    <t>Spares Purchase</t>
  </si>
  <si>
    <t>Emergency spares</t>
  </si>
  <si>
    <t>132KV TOWER REFURB/SAFETY UPGRADE</t>
  </si>
  <si>
    <t>Renewal of 33kV and 66kV gas  and oil filled cables</t>
  </si>
  <si>
    <t>Capital Works for compliance to NSW Maritime Waterways</t>
  </si>
  <si>
    <t>TM026</t>
  </si>
  <si>
    <t>Installation of vibration dampers (sub-transmission)</t>
  </si>
  <si>
    <t>Steel Tower Asbestos Removal</t>
  </si>
  <si>
    <t>Underground Pilots Replacement</t>
  </si>
  <si>
    <t>Sub Transmission Pilot cable renewal program</t>
  </si>
  <si>
    <t>Hardex Earthwire Replacement</t>
  </si>
  <si>
    <t>Guilford and Camellia 132kV feeder, oil testing and flushing</t>
  </si>
  <si>
    <t>EARTHING REFURBISHMENT ON BLUE MOUNTAINS</t>
  </si>
  <si>
    <t>Steel tower earthing refurbishment works</t>
  </si>
  <si>
    <t>Rosehill ZS Renewal</t>
  </si>
  <si>
    <t>Holroyd ZS Renewal</t>
  </si>
  <si>
    <t>Jasper Rd 11kV CB Renewal</t>
  </si>
  <si>
    <t>Blackheath ZS 11kV Switchyard renewal</t>
  </si>
  <si>
    <t>Roof refurbuishment for control and switch rooms</t>
  </si>
  <si>
    <t>Bomaderry ZS Redevelopment (fmr PR403)</t>
  </si>
  <si>
    <t>Canley Vale ZS Redevelopment</t>
  </si>
  <si>
    <t>Comalco HVC Substation Renewal</t>
  </si>
  <si>
    <t>Capacitor bank replacement</t>
  </si>
  <si>
    <t>Northmead Zone Substation Renewal</t>
  </si>
  <si>
    <t>Bulli Zone Substation Renewal</t>
  </si>
  <si>
    <t xml:space="preserve"> Corrimal ZS Redevelopment</t>
  </si>
  <si>
    <t>Ringwood ZS Redevelopment</t>
  </si>
  <si>
    <t>Kandos ZS Redevelopment</t>
  </si>
  <si>
    <t>Baulkham Hills Switchgear Rearrangement</t>
  </si>
  <si>
    <t>Oakdale ZS Swgr Rearrangement</t>
  </si>
  <si>
    <t>South Windsor ZS Refurbishment</t>
  </si>
  <si>
    <t>Lawson TS - RailCorp Connections Works</t>
  </si>
  <si>
    <t>11kV Switchboard Truck Replacement Program</t>
  </si>
  <si>
    <t>Defective CT Replacement Program</t>
  </si>
  <si>
    <t>Substation Battery Redundancy Program</t>
  </si>
  <si>
    <t>Jerrara SS Rearrangement</t>
  </si>
  <si>
    <t>Substation renewal program to be identified</t>
  </si>
  <si>
    <t>Prospect ZS 33kV No3 Transformer</t>
  </si>
  <si>
    <t>Liverpool TS 132kV No 3 - Transformer Replacement</t>
  </si>
  <si>
    <t>West Liverpool 132 kV No 3 Transformer</t>
  </si>
  <si>
    <t>TS606</t>
  </si>
  <si>
    <t>Jasper Road 33kV No 3 - Transformer Replacement</t>
  </si>
  <si>
    <t>TS607</t>
  </si>
  <si>
    <t>West Liverpool 132 kV No 1 - Demolition</t>
  </si>
  <si>
    <t>Gerringong ZS No.2 TX Replacement</t>
  </si>
  <si>
    <t>Underground Residential</t>
  </si>
  <si>
    <t>Labour Meter Renewal</t>
  </si>
  <si>
    <t>Termeil Area Distribution Works</t>
  </si>
  <si>
    <t>Replacement of ASEA RI O/C Relays</t>
  </si>
  <si>
    <t>Emergency Spares (Major Plant, Excludes Inventory)</t>
  </si>
  <si>
    <t>Installation of Aerial Marker Balls</t>
  </si>
  <si>
    <t>PCB Dechlorination</t>
  </si>
  <si>
    <t>Dundas 66/11kV Tx2 Replacement</t>
  </si>
  <si>
    <t>RIN / Submission Categories</t>
  </si>
  <si>
    <t>RIN Categories:</t>
  </si>
  <si>
    <t>$Real FY19</t>
  </si>
  <si>
    <t>RCP</t>
  </si>
  <si>
    <t>Submission Categories:</t>
  </si>
  <si>
    <t>Check:</t>
  </si>
  <si>
    <t>Calculation</t>
  </si>
  <si>
    <t>Pivot RIN Categories:</t>
  </si>
  <si>
    <t>Row Labels</t>
  </si>
  <si>
    <t>Sum of FY19 (R)</t>
  </si>
  <si>
    <t>Sum of FY20 (R)</t>
  </si>
  <si>
    <t>Sum of FY21 (R)</t>
  </si>
  <si>
    <t>Sum of FY22 (R)</t>
  </si>
  <si>
    <t>Sum of FY23 (R)</t>
  </si>
  <si>
    <t>Sum of FY24 (R)</t>
  </si>
  <si>
    <t>Sum of FY25 (R)</t>
  </si>
  <si>
    <t>Sum of FY26 (R)</t>
  </si>
  <si>
    <t>Sum of FY27 (R)</t>
  </si>
  <si>
    <t>Sum of FY28 (R)</t>
  </si>
  <si>
    <t>Grand Total</t>
  </si>
  <si>
    <t>Adjustments</t>
  </si>
  <si>
    <t>Comment</t>
  </si>
  <si>
    <t>Remove</t>
  </si>
  <si>
    <t>RAB Categories:</t>
  </si>
  <si>
    <t>Customer metering and Load control</t>
  </si>
  <si>
    <t>Communication</t>
  </si>
  <si>
    <t>Easements</t>
  </si>
  <si>
    <t>Live PTRM (Net Capex + Disposals):</t>
  </si>
  <si>
    <t>Variance:</t>
  </si>
  <si>
    <t>Pivot RAB Categories:</t>
  </si>
  <si>
    <t>Unallocated</t>
  </si>
  <si>
    <t>Check Zero</t>
  </si>
  <si>
    <t>Total (Remove Alt &amp; Adjustments)</t>
  </si>
  <si>
    <t>RAB Categories (PTRM Order / Overheads Not Allocated):</t>
  </si>
  <si>
    <t>CPI Index</t>
  </si>
  <si>
    <t>Dec-Dec sum of 4 quarters (Lagged - Pricing)</t>
  </si>
  <si>
    <t>Index (Real 18/19)</t>
  </si>
  <si>
    <t>$Nominal</t>
  </si>
  <si>
    <t>Capex Listing Exclusive of Escalators</t>
  </si>
  <si>
    <t>Labour escalators</t>
  </si>
  <si>
    <t>Labour - WPI utility</t>
  </si>
  <si>
    <t>&lt;--- Inputs</t>
  </si>
  <si>
    <t>System capex labour proportion</t>
  </si>
  <si>
    <t>Labour escalator</t>
  </si>
  <si>
    <t>Index</t>
  </si>
  <si>
    <t>Inclusive of Escalator</t>
  </si>
  <si>
    <t>Exclusive of Escalator</t>
  </si>
  <si>
    <t>Impact of Escalator</t>
  </si>
  <si>
    <t>Non System - Final Submission</t>
  </si>
  <si>
    <t>$m; Real 18/19 (Jun)</t>
  </si>
  <si>
    <t>Non System</t>
  </si>
  <si>
    <t>Forecast</t>
  </si>
  <si>
    <t>Information &amp; Communication Technology</t>
  </si>
  <si>
    <t>Furniture, fittings, plant and equipment</t>
  </si>
  <si>
    <t>Motor Vehicles</t>
  </si>
  <si>
    <t>Buildings</t>
  </si>
  <si>
    <t>Land (non-system)</t>
  </si>
  <si>
    <t>Other non system assets</t>
  </si>
  <si>
    <t>$m; Nominal</t>
  </si>
  <si>
    <t>Total System</t>
  </si>
  <si>
    <t>PR741 (Western Sydney Airport 132kV supply) removed from exclusion list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</si>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</sst>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0.000"/>
    <numFmt numFmtId="168" formatCode="0.000000"/>
    <numFmt numFmtId="169" formatCode="0.0"/>
    <numFmt numFmtId="170" formatCode="_-&quot;$&quot;* #,##0_-;\-&quot;$&quot;* #,##0_-;_-&quot;$&quot;* &quot;-&quot;??_-;_-@_-"/>
    <numFmt numFmtId="171" formatCode="0.00000000000000_ ;\-0.00000000000000\ "/>
    <numFmt numFmtId="172" formatCode="#,##0.000,,;\-#,##0.000,,;;"/>
    <numFmt numFmtId="173" formatCode="0.000,,;\-0.000,,;;"/>
    <numFmt numFmtId="174" formatCode="0.000_ ;\-0.000\ "/>
    <numFmt numFmtId="175" formatCode="_-* #,##0_-;\-* #,##0_-;_-* &quot;-&quot;??_-;_-@_-"/>
    <numFmt numFmtId="176" formatCode="0.000,,;\-0.000,,;"/>
    <numFmt numFmtId="177" formatCode="#,##0.0,,;\-#,##0.0,,;"/>
    <numFmt numFmtId="178" formatCode="_-&quot;£&quot;* #,##0.00_-;\-&quot;£&quot;* #,##0.00_-;_-&quot;£&quot;* &quot;-&quot;??_-;_-@_-"/>
    <numFmt numFmtId="179" formatCode="#,##0;\-#,##0;;"/>
    <numFmt numFmtId="180" formatCode="_-* #,##0_-;[Red]\(#,##0\)_-;_-* &quot;-&quot;??_-;_-@_-"/>
    <numFmt numFmtId="181" formatCode="0.0,,"/>
    <numFmt numFmtId="182" formatCode="0.00000_ ;\-0.00000\ "/>
    <numFmt numFmtId="183" formatCode="[Red]0%;\-0%"/>
    <numFmt numFmtId="184" formatCode="[Red]0.000,,;\-0.000,,;;"/>
    <numFmt numFmtId="185" formatCode="0.00_ ;\-0.00\ "/>
    <numFmt numFmtId="186" formatCode="0.0000_ ;\-0.0000\ "/>
    <numFmt numFmtId="187" formatCode="#,##0,,;\-#,##0,,;;"/>
    <numFmt numFmtId="188" formatCode="0.0%"/>
    <numFmt numFmtId="189" formatCode="#,##0.0"/>
  </numFmts>
  <fonts count="84" x14ac:knownFonts="1">
    <font>
      <sz val="1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  <scheme val="minor"/>
    </font>
    <font>
      <sz val="1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rgb="FF9C0006"/>
      <name val="Arial"/>
      <family val="2"/>
      <scheme val="minor"/>
    </font>
    <font>
      <b/>
      <sz val="16"/>
      <name val="Arial"/>
      <family val="2"/>
      <scheme val="minor"/>
    </font>
    <font>
      <b/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sz val="11"/>
      <color theme="0"/>
      <name val="Arial"/>
      <family val="2"/>
      <scheme val="minor"/>
    </font>
    <font>
      <u/>
      <sz val="11"/>
      <color indexed="12"/>
      <name val="Arial"/>
      <family val="2"/>
      <scheme val="minor"/>
    </font>
    <font>
      <u/>
      <sz val="11"/>
      <color indexed="12"/>
      <name val="Arial Narrow"/>
      <family val="2"/>
    </font>
    <font>
      <sz val="12"/>
      <name val="Arial Narrow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1"/>
      <color rgb="FF9C0006"/>
      <name val="Calibri"/>
      <family val="2"/>
    </font>
    <font>
      <sz val="11"/>
      <color rgb="FF0070C0"/>
      <name val="Calibri"/>
      <family val="2"/>
    </font>
    <font>
      <sz val="11"/>
      <color rgb="FF00B050"/>
      <name val="Calibri"/>
      <family val="2"/>
    </font>
    <font>
      <b/>
      <sz val="10"/>
      <name val="Calibri"/>
      <family val="2"/>
    </font>
    <font>
      <sz val="10"/>
      <color rgb="FFFF0000"/>
      <name val="Calibri"/>
      <family val="2"/>
    </font>
    <font>
      <b/>
      <sz val="12"/>
      <name val="Calibri"/>
      <family val="2"/>
    </font>
    <font>
      <b/>
      <sz val="10"/>
      <color theme="0" tint="-0.499984740745262"/>
      <name val="Calibri"/>
      <family val="2"/>
    </font>
    <font>
      <sz val="10"/>
      <color theme="3"/>
      <name val="Calibri"/>
      <family val="2"/>
    </font>
    <font>
      <sz val="10"/>
      <color theme="0" tint="-0.499984740745262"/>
      <name val="Calibri"/>
      <family val="2"/>
    </font>
    <font>
      <b/>
      <sz val="12"/>
      <color theme="0"/>
      <name val="Calibri"/>
      <family val="2"/>
    </font>
    <font>
      <b/>
      <sz val="10"/>
      <color rgb="FFFF0000"/>
      <name val="Calibri"/>
      <family val="2"/>
    </font>
    <font>
      <sz val="10"/>
      <color theme="7" tint="-0.249977111117893"/>
      <name val="Calibri"/>
      <family val="2"/>
    </font>
    <font>
      <sz val="10"/>
      <color rgb="FF0094B3"/>
      <name val="Calibri"/>
      <family val="2"/>
    </font>
    <font>
      <b/>
      <sz val="10"/>
      <color rgb="FF0094B3"/>
      <name val="Calibri"/>
      <family val="2"/>
    </font>
    <font>
      <b/>
      <sz val="10"/>
      <color rgb="FF00B050"/>
      <name val="Calibri"/>
      <family val="2"/>
    </font>
    <font>
      <sz val="10"/>
      <color rgb="FF00B050"/>
      <name val="Calibri"/>
      <family val="2"/>
    </font>
    <font>
      <sz val="10"/>
      <color theme="5" tint="-0.249977111117893"/>
      <name val="Calibri"/>
      <family val="2"/>
    </font>
    <font>
      <b/>
      <sz val="10"/>
      <color theme="8" tint="-0.499984740745262"/>
      <name val="Calibri"/>
      <family val="2"/>
    </font>
    <font>
      <sz val="10"/>
      <color theme="8" tint="-0.499984740745262"/>
      <name val="Calibri"/>
      <family val="2"/>
    </font>
    <font>
      <b/>
      <sz val="10"/>
      <color theme="7" tint="-0.499984740745262"/>
      <name val="Calibri"/>
      <family val="2"/>
    </font>
    <font>
      <sz val="10"/>
      <color theme="7" tint="-0.499984740745262"/>
      <name val="Calibri"/>
      <family val="2"/>
    </font>
    <font>
      <b/>
      <i/>
      <sz val="10"/>
      <name val="Arial"/>
      <family val="2"/>
    </font>
    <font>
      <b/>
      <sz val="16"/>
      <name val="Calibri"/>
      <family val="2"/>
    </font>
    <font>
      <b/>
      <sz val="14"/>
      <color theme="0"/>
      <name val="Calibri"/>
      <family val="2"/>
    </font>
    <font>
      <sz val="11"/>
      <color theme="0"/>
      <name val="Calibri"/>
      <family val="2"/>
    </font>
    <font>
      <b/>
      <sz val="14"/>
      <name val="Calibri"/>
      <family val="2"/>
    </font>
    <font>
      <sz val="11"/>
      <color rgb="FFFF0000"/>
      <name val="Calibri"/>
      <family val="2"/>
    </font>
    <font>
      <sz val="11"/>
      <color theme="8" tint="-0.499984740745262"/>
      <name val="Calibri"/>
      <family val="2"/>
    </font>
    <font>
      <b/>
      <sz val="11"/>
      <color theme="8" tint="-0.499984740745262"/>
      <name val="Calibri"/>
      <family val="2"/>
    </font>
    <font>
      <sz val="11"/>
      <color theme="7" tint="-0.499984740745262"/>
      <name val="Calibri"/>
      <family val="2"/>
    </font>
    <font>
      <b/>
      <sz val="11"/>
      <color theme="7" tint="-0.499984740745262"/>
      <name val="Calibri"/>
      <family val="2"/>
    </font>
    <font>
      <sz val="11"/>
      <color theme="7"/>
      <name val="Calibri"/>
      <family val="2"/>
    </font>
    <font>
      <sz val="10"/>
      <color theme="8" tint="-0.499984740745262"/>
      <name val="Calibri"/>
      <family val="2"/>
    </font>
    <font>
      <sz val="10"/>
      <color theme="0" tint="-0.499984740745262"/>
      <name val="Calibri"/>
      <family val="2"/>
    </font>
    <font>
      <b/>
      <sz val="10"/>
      <color rgb="FF00B050"/>
      <name val="Calibri"/>
      <family val="2"/>
    </font>
    <font>
      <sz val="10"/>
      <color theme="5" tint="-0.249977111117893"/>
      <name val="Calibri"/>
      <family val="2"/>
    </font>
    <font>
      <sz val="8"/>
      <color theme="7"/>
      <name val="Calibri"/>
      <family val="2"/>
    </font>
    <font>
      <sz val="10"/>
      <name val="Calibri"/>
    </font>
    <font>
      <b/>
      <sz val="10"/>
      <name val="Calibri"/>
    </font>
    <font>
      <sz val="10"/>
      <color theme="8" tint="-0.499984740745262"/>
      <name val="Calibri"/>
    </font>
    <font>
      <sz val="10"/>
      <color theme="0" tint="-0.499984740745262"/>
      <name val="Calibri"/>
    </font>
    <font>
      <sz val="10"/>
      <color theme="7" tint="-0.499984740745262"/>
      <name val="Calibri"/>
    </font>
    <font>
      <b/>
      <sz val="10"/>
      <color rgb="FF00B050"/>
      <name val="Calibri"/>
    </font>
    <font>
      <b/>
      <sz val="10"/>
      <color theme="7"/>
      <name val="Calibri"/>
    </font>
    <font>
      <sz val="10"/>
      <color theme="5" tint="-0.249977111117893"/>
      <name val="Calibri"/>
    </font>
  </fonts>
  <fills count="63">
    <fill>
      <patternFill patternType="none"/>
    </fill>
    <fill>
      <patternFill patternType="gray125"/>
    </fill>
    <fill>
      <patternFill patternType="solid">
        <fgColor rgb="FFBEDB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EEA7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FC9D9"/>
        <bgColor indexed="64"/>
      </patternFill>
    </fill>
    <fill>
      <patternFill patternType="solid">
        <fgColor rgb="FFAEB4B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2A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ED600"/>
        <bgColor indexed="64"/>
      </patternFill>
    </fill>
    <fill>
      <patternFill patternType="solid">
        <fgColor rgb="FFF2F7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5E6A7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DBCB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1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21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5E6A71"/>
      </left>
      <right style="thin">
        <color rgb="FF5E6A71"/>
      </right>
      <top style="thin">
        <color rgb="FF5E6A71"/>
      </top>
      <bottom style="thin">
        <color rgb="FF5E6A71"/>
      </bottom>
      <diagonal/>
    </border>
    <border>
      <left style="thin">
        <color rgb="FF5E6A71"/>
      </left>
      <right style="thin">
        <color rgb="FF5E6A71"/>
      </right>
      <top style="thin">
        <color rgb="FF5E6A71"/>
      </top>
      <bottom/>
      <diagonal/>
    </border>
  </borders>
  <cellStyleXfs count="98">
    <xf numFmtId="0" fontId="0" fillId="0" borderId="0"/>
    <xf numFmtId="0" fontId="14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7" fillId="0" borderId="8" applyNumberFormat="0" applyFill="0" applyAlignment="0" applyProtection="0"/>
    <xf numFmtId="0" fontId="18" fillId="0" borderId="9" applyNumberFormat="0" applyFill="0" applyAlignment="0" applyProtection="0"/>
    <xf numFmtId="0" fontId="19" fillId="0" borderId="10" applyNumberFormat="0" applyFill="0" applyAlignment="0" applyProtection="0"/>
    <xf numFmtId="0" fontId="19" fillId="0" borderId="0" applyNumberFormat="0" applyFill="0" applyBorder="0" applyAlignment="0" applyProtection="0"/>
    <xf numFmtId="0" fontId="20" fillId="5" borderId="0" applyNumberFormat="0" applyBorder="0" applyAlignment="0" applyProtection="0"/>
    <xf numFmtId="0" fontId="21" fillId="6" borderId="0" applyNumberFormat="0" applyBorder="0" applyAlignment="0" applyProtection="0"/>
    <xf numFmtId="0" fontId="22" fillId="7" borderId="11" applyNumberFormat="0" applyAlignment="0" applyProtection="0"/>
    <xf numFmtId="0" fontId="23" fillId="8" borderId="12" applyNumberFormat="0" applyAlignment="0" applyProtection="0"/>
    <xf numFmtId="0" fontId="24" fillId="8" borderId="11" applyNumberFormat="0" applyAlignment="0" applyProtection="0"/>
    <xf numFmtId="0" fontId="25" fillId="0" borderId="13" applyNumberFormat="0" applyFill="0" applyAlignment="0" applyProtection="0"/>
    <xf numFmtId="0" fontId="26" fillId="9" borderId="14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16" applyNumberFormat="0" applyFill="0" applyAlignment="0" applyProtection="0"/>
    <xf numFmtId="0" fontId="29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29" fillId="34" borderId="0" applyNumberFormat="0" applyBorder="0" applyAlignment="0" applyProtection="0"/>
    <xf numFmtId="0" fontId="9" fillId="0" borderId="0"/>
    <xf numFmtId="166" fontId="9" fillId="0" borderId="18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0" fontId="9" fillId="0" borderId="0"/>
    <xf numFmtId="0" fontId="7" fillId="0" borderId="0"/>
    <xf numFmtId="0" fontId="9" fillId="0" borderId="0"/>
    <xf numFmtId="0" fontId="7" fillId="10" borderId="15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30" fillId="0" borderId="0" applyNumberFormat="0" applyFill="0" applyBorder="0" applyAlignment="0" applyProtection="0">
      <alignment horizontal="left" indent="1"/>
    </xf>
    <xf numFmtId="0" fontId="31" fillId="0" borderId="0" applyNumberFormat="0" applyFill="0" applyBorder="0" applyAlignment="0" applyProtection="0"/>
    <xf numFmtId="0" fontId="32" fillId="0" borderId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178" fontId="33" fillId="0" borderId="0" applyFont="0" applyFill="0" applyBorder="0" applyAlignment="0" applyProtection="0"/>
    <xf numFmtId="0" fontId="5" fillId="0" borderId="0"/>
    <xf numFmtId="0" fontId="5" fillId="10" borderId="15" applyNumberFormat="0" applyFont="0" applyAlignment="0" applyProtection="0"/>
    <xf numFmtId="9" fontId="33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3" fillId="0" borderId="0"/>
    <xf numFmtId="165" fontId="3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0" fontId="2" fillId="38" borderId="25" applyFont="0" applyFill="0" applyBorder="0" applyAlignment="0">
      <alignment horizontal="right" vertical="top" wrapText="1"/>
      <protection locked="0"/>
    </xf>
    <xf numFmtId="166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" fillId="0" borderId="0"/>
  </cellStyleXfs>
  <cellXfs count="440">
    <xf numFmtId="0" fontId="0" fillId="0" borderId="0" xfId="0"/>
    <xf numFmtId="0" fontId="10" fillId="0" borderId="0" xfId="0" applyFont="1"/>
    <xf numFmtId="0" fontId="9" fillId="0" borderId="0" xfId="0" applyFont="1"/>
    <xf numFmtId="0" fontId="12" fillId="0" borderId="1" xfId="0" applyFont="1" applyBorder="1" applyAlignment="1">
      <alignment horizontal="left"/>
    </xf>
    <xf numFmtId="167" fontId="11" fillId="0" borderId="1" xfId="0" applyNumberFormat="1" applyFont="1" applyFill="1" applyBorder="1" applyAlignment="1">
      <alignment horizontal="right" vertical="top"/>
    </xf>
    <xf numFmtId="0" fontId="11" fillId="0" borderId="0" xfId="0" applyFont="1"/>
    <xf numFmtId="0" fontId="12" fillId="0" borderId="0" xfId="0" applyFont="1"/>
    <xf numFmtId="0" fontId="11" fillId="0" borderId="1" xfId="0" applyFont="1" applyBorder="1"/>
    <xf numFmtId="0" fontId="12" fillId="0" borderId="1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9" fillId="0" borderId="1" xfId="0" applyFont="1" applyBorder="1"/>
    <xf numFmtId="0" fontId="10" fillId="0" borderId="1" xfId="0" applyFont="1" applyBorder="1"/>
    <xf numFmtId="1" fontId="9" fillId="0" borderId="1" xfId="0" applyNumberFormat="1" applyFont="1" applyBorder="1"/>
    <xf numFmtId="0" fontId="8" fillId="0" borderId="0" xfId="0" applyFont="1"/>
    <xf numFmtId="170" fontId="8" fillId="0" borderId="0" xfId="0" applyNumberFormat="1" applyFont="1"/>
    <xf numFmtId="0" fontId="13" fillId="0" borderId="0" xfId="0" applyFont="1"/>
    <xf numFmtId="0" fontId="10" fillId="2" borderId="4" xfId="0" applyFont="1" applyFill="1" applyBorder="1" applyAlignment="1">
      <alignment vertical="top" wrapText="1"/>
    </xf>
    <xf numFmtId="2" fontId="10" fillId="2" borderId="4" xfId="0" applyNumberFormat="1" applyFont="1" applyFill="1" applyBorder="1" applyAlignment="1">
      <alignment horizontal="center" vertical="top" wrapText="1"/>
    </xf>
    <xf numFmtId="0" fontId="10" fillId="2" borderId="4" xfId="0" applyFont="1" applyFill="1" applyBorder="1" applyAlignment="1">
      <alignment horizontal="center" vertical="top" wrapText="1"/>
    </xf>
    <xf numFmtId="0" fontId="9" fillId="0" borderId="0" xfId="0" applyFont="1" applyAlignment="1">
      <alignment vertical="top" wrapText="1"/>
    </xf>
    <xf numFmtId="0" fontId="10" fillId="0" borderId="4" xfId="0" applyFont="1" applyBorder="1" applyAlignment="1">
      <alignment vertical="top" wrapText="1"/>
    </xf>
    <xf numFmtId="0" fontId="9" fillId="0" borderId="4" xfId="0" applyFont="1" applyBorder="1" applyAlignment="1">
      <alignment vertical="top" wrapText="1"/>
    </xf>
    <xf numFmtId="167" fontId="9" fillId="0" borderId="4" xfId="0" applyNumberFormat="1" applyFont="1" applyBorder="1" applyAlignment="1">
      <alignment vertical="top" wrapText="1"/>
    </xf>
    <xf numFmtId="167" fontId="10" fillId="0" borderId="4" xfId="0" applyNumberFormat="1" applyFont="1" applyBorder="1" applyAlignment="1">
      <alignment vertical="top" wrapText="1"/>
    </xf>
    <xf numFmtId="0" fontId="0" fillId="0" borderId="4" xfId="0" applyBorder="1" applyAlignment="1">
      <alignment vertical="top" wrapText="1"/>
    </xf>
    <xf numFmtId="10" fontId="0" fillId="0" borderId="4" xfId="0" applyNumberFormat="1" applyFont="1" applyBorder="1" applyAlignment="1">
      <alignment vertical="top" wrapText="1"/>
    </xf>
    <xf numFmtId="173" fontId="12" fillId="0" borderId="1" xfId="0" applyNumberFormat="1" applyFont="1" applyBorder="1"/>
    <xf numFmtId="0" fontId="15" fillId="0" borderId="0" xfId="0" applyFont="1"/>
    <xf numFmtId="173" fontId="8" fillId="0" borderId="0" xfId="0" applyNumberFormat="1" applyFont="1"/>
    <xf numFmtId="176" fontId="9" fillId="0" borderId="0" xfId="0" applyNumberFormat="1" applyFont="1"/>
    <xf numFmtId="173" fontId="12" fillId="0" borderId="0" xfId="0" applyNumberFormat="1" applyFont="1" applyBorder="1"/>
    <xf numFmtId="0" fontId="12" fillId="0" borderId="17" xfId="0" applyFont="1" applyBorder="1"/>
    <xf numFmtId="173" fontId="12" fillId="0" borderId="17" xfId="0" applyNumberFormat="1" applyFont="1" applyBorder="1"/>
    <xf numFmtId="173" fontId="9" fillId="0" borderId="4" xfId="0" applyNumberFormat="1" applyFont="1" applyBorder="1" applyAlignment="1">
      <alignment vertical="top" wrapText="1"/>
    </xf>
    <xf numFmtId="173" fontId="10" fillId="0" borderId="4" xfId="0" applyNumberFormat="1" applyFont="1" applyBorder="1" applyAlignment="1">
      <alignment vertical="top" wrapText="1"/>
    </xf>
    <xf numFmtId="175" fontId="9" fillId="0" borderId="1" xfId="0" applyNumberFormat="1" applyFont="1" applyBorder="1"/>
    <xf numFmtId="0" fontId="0" fillId="0" borderId="0" xfId="0"/>
    <xf numFmtId="0" fontId="10" fillId="0" borderId="1" xfId="0" quotePrefix="1" applyFont="1" applyBorder="1"/>
    <xf numFmtId="2" fontId="12" fillId="0" borderId="1" xfId="0" applyNumberFormat="1" applyFont="1" applyBorder="1"/>
    <xf numFmtId="164" fontId="9" fillId="0" borderId="0" xfId="0" applyNumberFormat="1" applyFont="1"/>
    <xf numFmtId="181" fontId="9" fillId="0" borderId="0" xfId="0" applyNumberFormat="1" applyFont="1"/>
    <xf numFmtId="173" fontId="10" fillId="2" borderId="4" xfId="0" applyNumberFormat="1" applyFont="1" applyFill="1" applyBorder="1" applyAlignment="1">
      <alignment vertical="top" wrapText="1"/>
    </xf>
    <xf numFmtId="0" fontId="9" fillId="2" borderId="4" xfId="0" applyFont="1" applyFill="1" applyBorder="1" applyAlignment="1">
      <alignment vertical="top" wrapText="1"/>
    </xf>
    <xf numFmtId="0" fontId="11" fillId="0" borderId="0" xfId="0" applyFont="1" applyAlignment="1">
      <alignment vertical="top"/>
    </xf>
    <xf numFmtId="0" fontId="12" fillId="0" borderId="0" xfId="0" applyFont="1" applyAlignment="1">
      <alignment vertical="top"/>
    </xf>
    <xf numFmtId="0" fontId="9" fillId="0" borderId="0" xfId="46"/>
    <xf numFmtId="173" fontId="9" fillId="0" borderId="0" xfId="46" applyNumberFormat="1"/>
    <xf numFmtId="0" fontId="10" fillId="0" borderId="0" xfId="46" applyFont="1"/>
    <xf numFmtId="0" fontId="12" fillId="0" borderId="0" xfId="46" applyFont="1" applyBorder="1"/>
    <xf numFmtId="0" fontId="12" fillId="0" borderId="0" xfId="46" applyFont="1" applyFill="1" applyBorder="1"/>
    <xf numFmtId="169" fontId="12" fillId="0" borderId="0" xfId="46" applyNumberFormat="1" applyFont="1" applyBorder="1"/>
    <xf numFmtId="3" fontId="12" fillId="0" borderId="0" xfId="46" applyNumberFormat="1" applyFont="1" applyBorder="1"/>
    <xf numFmtId="3" fontId="12" fillId="0" borderId="0" xfId="46" applyNumberFormat="1" applyFont="1" applyFill="1" applyBorder="1"/>
    <xf numFmtId="167" fontId="12" fillId="0" borderId="0" xfId="46" applyNumberFormat="1" applyFont="1" applyBorder="1"/>
    <xf numFmtId="173" fontId="12" fillId="0" borderId="0" xfId="46" applyNumberFormat="1" applyFont="1" applyBorder="1"/>
    <xf numFmtId="182" fontId="12" fillId="0" borderId="0" xfId="46" applyNumberFormat="1" applyFont="1" applyBorder="1"/>
    <xf numFmtId="173" fontId="12" fillId="0" borderId="1" xfId="46" applyNumberFormat="1" applyFont="1" applyBorder="1"/>
    <xf numFmtId="0" fontId="12" fillId="0" borderId="1" xfId="46" applyFont="1" applyBorder="1"/>
    <xf numFmtId="0" fontId="12" fillId="0" borderId="0" xfId="46" applyNumberFormat="1" applyFont="1" applyBorder="1"/>
    <xf numFmtId="167" fontId="11" fillId="0" borderId="1" xfId="46" applyNumberFormat="1" applyFont="1" applyFill="1" applyBorder="1" applyAlignment="1">
      <alignment horizontal="right" vertical="top"/>
    </xf>
    <xf numFmtId="173" fontId="12" fillId="0" borderId="1" xfId="46" applyNumberFormat="1" applyFont="1" applyFill="1" applyBorder="1"/>
    <xf numFmtId="183" fontId="12" fillId="0" borderId="1" xfId="46" applyNumberFormat="1" applyFont="1" applyBorder="1"/>
    <xf numFmtId="184" fontId="12" fillId="0" borderId="1" xfId="46" applyNumberFormat="1" applyFont="1" applyBorder="1"/>
    <xf numFmtId="0" fontId="12" fillId="40" borderId="1" xfId="46" applyFont="1" applyFill="1" applyBorder="1"/>
    <xf numFmtId="9" fontId="12" fillId="0" borderId="0" xfId="46" applyNumberFormat="1" applyFont="1" applyFill="1" applyBorder="1"/>
    <xf numFmtId="173" fontId="11" fillId="0" borderId="1" xfId="46" applyNumberFormat="1" applyFont="1" applyBorder="1"/>
    <xf numFmtId="184" fontId="11" fillId="0" borderId="1" xfId="46" applyNumberFormat="1" applyFont="1" applyBorder="1"/>
    <xf numFmtId="0" fontId="11" fillId="40" borderId="3" xfId="46" applyFont="1" applyFill="1" applyBorder="1"/>
    <xf numFmtId="0" fontId="12" fillId="40" borderId="3" xfId="46" applyFont="1" applyFill="1" applyBorder="1"/>
    <xf numFmtId="167" fontId="12" fillId="0" borderId="0" xfId="46" applyNumberFormat="1" applyFont="1" applyFill="1" applyBorder="1"/>
    <xf numFmtId="0" fontId="11" fillId="0" borderId="27" xfId="46" applyFont="1" applyBorder="1" applyAlignment="1">
      <alignment wrapText="1"/>
    </xf>
    <xf numFmtId="167" fontId="11" fillId="0" borderId="1" xfId="46" applyNumberFormat="1" applyFont="1" applyFill="1" applyBorder="1"/>
    <xf numFmtId="0" fontId="11" fillId="0" borderId="1" xfId="46" applyFont="1" applyBorder="1" applyAlignment="1">
      <alignment horizontal="center" wrapText="1"/>
    </xf>
    <xf numFmtId="0" fontId="11" fillId="0" borderId="1" xfId="46" applyFont="1" applyBorder="1" applyAlignment="1">
      <alignment horizontal="centerContinuous" wrapText="1"/>
    </xf>
    <xf numFmtId="0" fontId="11" fillId="0" borderId="1" xfId="46" applyFont="1" applyBorder="1" applyAlignment="1">
      <alignment horizontal="centerContinuous"/>
    </xf>
    <xf numFmtId="185" fontId="12" fillId="0" borderId="0" xfId="46" applyNumberFormat="1" applyFont="1" applyBorder="1"/>
    <xf numFmtId="174" fontId="12" fillId="0" borderId="0" xfId="46" applyNumberFormat="1" applyFont="1" applyBorder="1"/>
    <xf numFmtId="0" fontId="11" fillId="0" borderId="0" xfId="46" applyFont="1" applyBorder="1"/>
    <xf numFmtId="173" fontId="12" fillId="41" borderId="28" xfId="46" applyNumberFormat="1" applyFont="1" applyFill="1" applyBorder="1"/>
    <xf numFmtId="173" fontId="12" fillId="39" borderId="28" xfId="46" applyNumberFormat="1" applyFont="1" applyFill="1" applyBorder="1"/>
    <xf numFmtId="0" fontId="12" fillId="42" borderId="28" xfId="46" applyFont="1" applyFill="1" applyBorder="1"/>
    <xf numFmtId="9" fontId="12" fillId="0" borderId="0" xfId="52" applyFont="1" applyBorder="1"/>
    <xf numFmtId="173" fontId="12" fillId="41" borderId="1" xfId="46" applyNumberFormat="1" applyFont="1" applyFill="1" applyBorder="1"/>
    <xf numFmtId="173" fontId="12" fillId="39" borderId="2" xfId="46" applyNumberFormat="1" applyFont="1" applyFill="1" applyBorder="1"/>
    <xf numFmtId="0" fontId="12" fillId="42" borderId="27" xfId="46" applyFont="1" applyFill="1" applyBorder="1" applyAlignment="1">
      <alignment horizontal="left"/>
    </xf>
    <xf numFmtId="0" fontId="12" fillId="42" borderId="1" xfId="46" applyFont="1" applyFill="1" applyBorder="1" applyAlignment="1">
      <alignment horizontal="left"/>
    </xf>
    <xf numFmtId="2" fontId="12" fillId="0" borderId="0" xfId="52" applyNumberFormat="1" applyFont="1" applyBorder="1"/>
    <xf numFmtId="0" fontId="11" fillId="41" borderId="1" xfId="46" applyFont="1" applyFill="1" applyBorder="1" applyAlignment="1">
      <alignment horizontal="center"/>
    </xf>
    <xf numFmtId="0" fontId="11" fillId="39" borderId="2" xfId="46" applyFont="1" applyFill="1" applyBorder="1" applyAlignment="1">
      <alignment horizontal="center"/>
    </xf>
    <xf numFmtId="0" fontId="12" fillId="42" borderId="29" xfId="46" applyFont="1" applyFill="1" applyBorder="1" applyAlignment="1"/>
    <xf numFmtId="0" fontId="11" fillId="41" borderId="0" xfId="46" applyFont="1" applyFill="1" applyBorder="1" applyAlignment="1"/>
    <xf numFmtId="0" fontId="11" fillId="41" borderId="30" xfId="46" applyFont="1" applyFill="1" applyBorder="1" applyAlignment="1"/>
    <xf numFmtId="0" fontId="11" fillId="41" borderId="3" xfId="46" applyFont="1" applyFill="1" applyBorder="1" applyAlignment="1"/>
    <xf numFmtId="0" fontId="11" fillId="39" borderId="30" xfId="46" applyFont="1" applyFill="1" applyBorder="1" applyAlignment="1"/>
    <xf numFmtId="0" fontId="11" fillId="39" borderId="3" xfId="46" applyFont="1" applyFill="1" applyBorder="1" applyAlignment="1"/>
    <xf numFmtId="0" fontId="12" fillId="42" borderId="27" xfId="46" applyFont="1" applyFill="1" applyBorder="1" applyAlignment="1"/>
    <xf numFmtId="183" fontId="0" fillId="0" borderId="0" xfId="52" applyNumberFormat="1" applyFont="1" applyAlignment="1">
      <alignment horizontal="right"/>
    </xf>
    <xf numFmtId="184" fontId="9" fillId="0" borderId="0" xfId="46" applyNumberFormat="1"/>
    <xf numFmtId="175" fontId="9" fillId="0" borderId="0" xfId="95" applyNumberFormat="1" applyFont="1"/>
    <xf numFmtId="186" fontId="12" fillId="0" borderId="0" xfId="46" applyNumberFormat="1" applyFont="1" applyBorder="1"/>
    <xf numFmtId="10" fontId="12" fillId="0" borderId="1" xfId="0" applyNumberFormat="1" applyFont="1" applyBorder="1" applyAlignment="1">
      <alignment horizontal="left"/>
    </xf>
    <xf numFmtId="3" fontId="0" fillId="0" borderId="0" xfId="0" applyNumberFormat="1"/>
    <xf numFmtId="3" fontId="9" fillId="0" borderId="0" xfId="0" applyNumberFormat="1" applyFont="1"/>
    <xf numFmtId="187" fontId="0" fillId="0" borderId="0" xfId="95" applyNumberFormat="1" applyFont="1"/>
    <xf numFmtId="187" fontId="0" fillId="0" borderId="0" xfId="0" applyNumberFormat="1"/>
    <xf numFmtId="187" fontId="10" fillId="0" borderId="0" xfId="0" applyNumberFormat="1" applyFont="1"/>
    <xf numFmtId="172" fontId="0" fillId="0" borderId="0" xfId="0" applyNumberFormat="1"/>
    <xf numFmtId="9" fontId="0" fillId="0" borderId="0" xfId="96" applyFont="1" applyAlignment="1">
      <alignment horizontal="right"/>
    </xf>
    <xf numFmtId="0" fontId="0" fillId="40" borderId="0" xfId="0" applyFill="1"/>
    <xf numFmtId="0" fontId="36" fillId="40" borderId="0" xfId="0" applyFont="1" applyFill="1"/>
    <xf numFmtId="0" fontId="37" fillId="0" borderId="1" xfId="0" applyFont="1" applyFill="1" applyBorder="1" applyAlignment="1">
      <alignment horizontal="left" vertical="top"/>
    </xf>
    <xf numFmtId="0" fontId="37" fillId="0" borderId="3" xfId="0" applyFont="1" applyFill="1" applyBorder="1" applyAlignment="1">
      <alignment horizontal="left" vertical="top"/>
    </xf>
    <xf numFmtId="0" fontId="37" fillId="37" borderId="19" xfId="0" applyFont="1" applyFill="1" applyBorder="1" applyAlignment="1">
      <alignment horizontal="left" vertical="top"/>
    </xf>
    <xf numFmtId="0" fontId="37" fillId="37" borderId="1" xfId="0" applyFont="1" applyFill="1" applyBorder="1" applyAlignment="1">
      <alignment horizontal="left" vertical="top"/>
    </xf>
    <xf numFmtId="0" fontId="37" fillId="37" borderId="3" xfId="0" applyFont="1" applyFill="1" applyBorder="1" applyAlignment="1">
      <alignment horizontal="left" vertical="top"/>
    </xf>
    <xf numFmtId="0" fontId="37" fillId="36" borderId="19" xfId="0" applyFont="1" applyFill="1" applyBorder="1" applyAlignment="1">
      <alignment horizontal="left" vertical="top"/>
    </xf>
    <xf numFmtId="0" fontId="37" fillId="36" borderId="1" xfId="0" applyFont="1" applyFill="1" applyBorder="1" applyAlignment="1">
      <alignment horizontal="left" vertical="top"/>
    </xf>
    <xf numFmtId="0" fontId="37" fillId="36" borderId="3" xfId="0" applyFont="1" applyFill="1" applyBorder="1" applyAlignment="1">
      <alignment horizontal="left" vertical="top"/>
    </xf>
    <xf numFmtId="167" fontId="37" fillId="37" borderId="19" xfId="0" applyNumberFormat="1" applyFont="1" applyFill="1" applyBorder="1" applyAlignment="1">
      <alignment horizontal="right" vertical="top"/>
    </xf>
    <xf numFmtId="167" fontId="37" fillId="36" borderId="1" xfId="0" applyNumberFormat="1" applyFont="1" applyFill="1" applyBorder="1" applyAlignment="1">
      <alignment horizontal="right" vertical="top"/>
    </xf>
    <xf numFmtId="0" fontId="38" fillId="0" borderId="0" xfId="0" applyFont="1"/>
    <xf numFmtId="0" fontId="38" fillId="0" borderId="1" xfId="0" applyFont="1" applyBorder="1"/>
    <xf numFmtId="0" fontId="38" fillId="0" borderId="3" xfId="0" applyFont="1" applyBorder="1"/>
    <xf numFmtId="177" fontId="38" fillId="37" borderId="19" xfId="0" applyNumberFormat="1" applyFont="1" applyFill="1" applyBorder="1"/>
    <xf numFmtId="177" fontId="38" fillId="37" borderId="1" xfId="0" applyNumberFormat="1" applyFont="1" applyFill="1" applyBorder="1"/>
    <xf numFmtId="177" fontId="38" fillId="37" borderId="3" xfId="0" applyNumberFormat="1" applyFont="1" applyFill="1" applyBorder="1"/>
    <xf numFmtId="177" fontId="38" fillId="36" borderId="19" xfId="0" applyNumberFormat="1" applyFont="1" applyFill="1" applyBorder="1"/>
    <xf numFmtId="177" fontId="38" fillId="36" borderId="1" xfId="0" applyNumberFormat="1" applyFont="1" applyFill="1" applyBorder="1"/>
    <xf numFmtId="177" fontId="38" fillId="36" borderId="3" xfId="0" applyNumberFormat="1" applyFont="1" applyFill="1" applyBorder="1"/>
    <xf numFmtId="0" fontId="38" fillId="0" borderId="3" xfId="0" applyFont="1" applyBorder="1" applyAlignment="1">
      <alignment horizontal="left"/>
    </xf>
    <xf numFmtId="0" fontId="37" fillId="0" borderId="1" xfId="0" applyFont="1" applyBorder="1"/>
    <xf numFmtId="0" fontId="37" fillId="0" borderId="3" xfId="0" applyFont="1" applyFill="1" applyBorder="1"/>
    <xf numFmtId="177" fontId="37" fillId="37" borderId="19" xfId="0" applyNumberFormat="1" applyFont="1" applyFill="1" applyBorder="1"/>
    <xf numFmtId="177" fontId="37" fillId="37" borderId="1" xfId="0" applyNumberFormat="1" applyFont="1" applyFill="1" applyBorder="1"/>
    <xf numFmtId="177" fontId="37" fillId="37" borderId="3" xfId="0" applyNumberFormat="1" applyFont="1" applyFill="1" applyBorder="1"/>
    <xf numFmtId="177" fontId="37" fillId="36" borderId="19" xfId="0" applyNumberFormat="1" applyFont="1" applyFill="1" applyBorder="1"/>
    <xf numFmtId="177" fontId="37" fillId="36" borderId="1" xfId="0" applyNumberFormat="1" applyFont="1" applyFill="1" applyBorder="1"/>
    <xf numFmtId="177" fontId="37" fillId="36" borderId="3" xfId="0" applyNumberFormat="1" applyFont="1" applyFill="1" applyBorder="1"/>
    <xf numFmtId="0" fontId="38" fillId="37" borderId="20" xfId="0" applyFont="1" applyFill="1" applyBorder="1"/>
    <xf numFmtId="0" fontId="38" fillId="37" borderId="0" xfId="0" applyFont="1" applyFill="1"/>
    <xf numFmtId="172" fontId="38" fillId="36" borderId="20" xfId="0" applyNumberFormat="1" applyFont="1" applyFill="1" applyBorder="1"/>
    <xf numFmtId="172" fontId="38" fillId="36" borderId="0" xfId="0" applyNumberFormat="1" applyFont="1" applyFill="1"/>
    <xf numFmtId="172" fontId="38" fillId="37" borderId="20" xfId="0" applyNumberFormat="1" applyFont="1" applyFill="1" applyBorder="1"/>
    <xf numFmtId="0" fontId="38" fillId="36" borderId="0" xfId="0" applyFont="1" applyFill="1"/>
    <xf numFmtId="0" fontId="37" fillId="0" borderId="0" xfId="0" applyFont="1" applyAlignment="1">
      <alignment horizontal="right"/>
    </xf>
    <xf numFmtId="10" fontId="39" fillId="37" borderId="20" xfId="1" applyNumberFormat="1" applyFont="1" applyFill="1" applyBorder="1" applyAlignment="1">
      <alignment horizontal="center"/>
    </xf>
    <xf numFmtId="10" fontId="39" fillId="37" borderId="0" xfId="1" applyNumberFormat="1" applyFont="1" applyFill="1" applyAlignment="1">
      <alignment horizontal="center"/>
    </xf>
    <xf numFmtId="10" fontId="39" fillId="36" borderId="20" xfId="1" applyNumberFormat="1" applyFont="1" applyFill="1" applyBorder="1" applyAlignment="1">
      <alignment horizontal="center"/>
    </xf>
    <xf numFmtId="10" fontId="39" fillId="36" borderId="0" xfId="1" applyNumberFormat="1" applyFont="1" applyFill="1" applyAlignment="1">
      <alignment horizontal="center"/>
    </xf>
    <xf numFmtId="0" fontId="36" fillId="37" borderId="20" xfId="0" applyFont="1" applyFill="1" applyBorder="1"/>
    <xf numFmtId="169" fontId="38" fillId="36" borderId="20" xfId="0" applyNumberFormat="1" applyFont="1" applyFill="1" applyBorder="1"/>
    <xf numFmtId="169" fontId="38" fillId="36" borderId="0" xfId="0" applyNumberFormat="1" applyFont="1" applyFill="1"/>
    <xf numFmtId="169" fontId="38" fillId="37" borderId="20" xfId="0" applyNumberFormat="1" applyFont="1" applyFill="1" applyBorder="1"/>
    <xf numFmtId="0" fontId="38" fillId="36" borderId="20" xfId="0" applyFont="1" applyFill="1" applyBorder="1"/>
    <xf numFmtId="0" fontId="37" fillId="37" borderId="19" xfId="0" applyFont="1" applyFill="1" applyBorder="1" applyAlignment="1">
      <alignment horizontal="right" vertical="top"/>
    </xf>
    <xf numFmtId="0" fontId="37" fillId="37" borderId="1" xfId="0" applyFont="1" applyFill="1" applyBorder="1" applyAlignment="1">
      <alignment horizontal="right" vertical="top"/>
    </xf>
    <xf numFmtId="0" fontId="37" fillId="37" borderId="3" xfId="0" applyFont="1" applyFill="1" applyBorder="1" applyAlignment="1">
      <alignment horizontal="right" vertical="top"/>
    </xf>
    <xf numFmtId="2" fontId="37" fillId="36" borderId="19" xfId="0" applyNumberFormat="1" applyFont="1" applyFill="1" applyBorder="1" applyAlignment="1">
      <alignment horizontal="right" vertical="top"/>
    </xf>
    <xf numFmtId="2" fontId="37" fillId="36" borderId="1" xfId="0" applyNumberFormat="1" applyFont="1" applyFill="1" applyBorder="1" applyAlignment="1">
      <alignment horizontal="right" vertical="top"/>
    </xf>
    <xf numFmtId="2" fontId="37" fillId="36" borderId="3" xfId="0" applyNumberFormat="1" applyFont="1" applyFill="1" applyBorder="1" applyAlignment="1">
      <alignment horizontal="right" vertical="top"/>
    </xf>
    <xf numFmtId="2" fontId="37" fillId="36" borderId="23" xfId="0" applyNumberFormat="1" applyFont="1" applyFill="1" applyBorder="1" applyAlignment="1">
      <alignment horizontal="right" vertical="top"/>
    </xf>
    <xf numFmtId="0" fontId="37" fillId="0" borderId="0" xfId="0" applyFont="1" applyFill="1" applyBorder="1" applyAlignment="1">
      <alignment horizontal="left" vertical="top"/>
    </xf>
    <xf numFmtId="0" fontId="38" fillId="0" borderId="1" xfId="0" applyFont="1" applyBorder="1" applyAlignment="1">
      <alignment horizontal="left"/>
    </xf>
    <xf numFmtId="0" fontId="38" fillId="0" borderId="1" xfId="0" applyFont="1" applyFill="1" applyBorder="1" applyAlignment="1">
      <alignment horizontal="left" vertical="top"/>
    </xf>
    <xf numFmtId="172" fontId="38" fillId="37" borderId="19" xfId="0" applyNumberFormat="1" applyFont="1" applyFill="1" applyBorder="1" applyAlignment="1">
      <alignment horizontal="right"/>
    </xf>
    <xf numFmtId="172" fontId="38" fillId="37" borderId="1" xfId="0" applyNumberFormat="1" applyFont="1" applyFill="1" applyBorder="1" applyAlignment="1">
      <alignment horizontal="right"/>
    </xf>
    <xf numFmtId="172" fontId="38" fillId="37" borderId="3" xfId="0" applyNumberFormat="1" applyFont="1" applyFill="1" applyBorder="1" applyAlignment="1">
      <alignment horizontal="right"/>
    </xf>
    <xf numFmtId="172" fontId="38" fillId="36" borderId="19" xfId="0" applyNumberFormat="1" applyFont="1" applyFill="1" applyBorder="1" applyAlignment="1">
      <alignment horizontal="right"/>
    </xf>
    <xf numFmtId="172" fontId="38" fillId="36" borderId="1" xfId="0" applyNumberFormat="1" applyFont="1" applyFill="1" applyBorder="1" applyAlignment="1">
      <alignment horizontal="right"/>
    </xf>
    <xf numFmtId="172" fontId="38" fillId="36" borderId="3" xfId="0" applyNumberFormat="1" applyFont="1" applyFill="1" applyBorder="1" applyAlignment="1">
      <alignment horizontal="right"/>
    </xf>
    <xf numFmtId="172" fontId="38" fillId="36" borderId="23" xfId="0" applyNumberFormat="1" applyFont="1" applyFill="1" applyBorder="1" applyAlignment="1">
      <alignment horizontal="right"/>
    </xf>
    <xf numFmtId="0" fontId="38" fillId="0" borderId="0" xfId="0" applyNumberFormat="1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168" fontId="38" fillId="0" borderId="1" xfId="0" applyNumberFormat="1" applyFont="1" applyFill="1" applyBorder="1" applyAlignment="1">
      <alignment horizontal="left" vertical="top"/>
    </xf>
    <xf numFmtId="0" fontId="38" fillId="0" borderId="1" xfId="0" applyFont="1" applyFill="1" applyBorder="1" applyAlignment="1">
      <alignment horizontal="left"/>
    </xf>
    <xf numFmtId="0" fontId="38" fillId="0" borderId="3" xfId="0" applyFont="1" applyFill="1" applyBorder="1" applyAlignment="1">
      <alignment horizontal="left"/>
    </xf>
    <xf numFmtId="0" fontId="38" fillId="0" borderId="1" xfId="0" applyFont="1" applyFill="1" applyBorder="1" applyAlignment="1">
      <alignment horizontal="left" vertical="center"/>
    </xf>
    <xf numFmtId="0" fontId="38" fillId="0" borderId="3" xfId="0" applyFont="1" applyFill="1" applyBorder="1" applyAlignment="1">
      <alignment horizontal="left" vertical="top"/>
    </xf>
    <xf numFmtId="0" fontId="38" fillId="0" borderId="7" xfId="0" applyFont="1" applyFill="1" applyBorder="1" applyAlignment="1">
      <alignment horizontal="left"/>
    </xf>
    <xf numFmtId="0" fontId="37" fillId="0" borderId="3" xfId="0" applyFont="1" applyBorder="1" applyAlignment="1">
      <alignment horizontal="left"/>
    </xf>
    <xf numFmtId="172" fontId="37" fillId="37" borderId="19" xfId="0" applyNumberFormat="1" applyFont="1" applyFill="1" applyBorder="1" applyAlignment="1">
      <alignment horizontal="right"/>
    </xf>
    <xf numFmtId="172" fontId="37" fillId="37" borderId="1" xfId="0" applyNumberFormat="1" applyFont="1" applyFill="1" applyBorder="1" applyAlignment="1">
      <alignment horizontal="right"/>
    </xf>
    <xf numFmtId="172" fontId="37" fillId="37" borderId="3" xfId="0" applyNumberFormat="1" applyFont="1" applyFill="1" applyBorder="1" applyAlignment="1">
      <alignment horizontal="right"/>
    </xf>
    <xf numFmtId="172" fontId="37" fillId="36" borderId="19" xfId="0" applyNumberFormat="1" applyFont="1" applyFill="1" applyBorder="1" applyAlignment="1">
      <alignment horizontal="right"/>
    </xf>
    <xf numFmtId="172" fontId="37" fillId="36" borderId="1" xfId="0" applyNumberFormat="1" applyFont="1" applyFill="1" applyBorder="1" applyAlignment="1">
      <alignment horizontal="right"/>
    </xf>
    <xf numFmtId="172" fontId="37" fillId="36" borderId="3" xfId="0" applyNumberFormat="1" applyFont="1" applyFill="1" applyBorder="1" applyAlignment="1">
      <alignment horizontal="right"/>
    </xf>
    <xf numFmtId="172" fontId="37" fillId="36" borderId="23" xfId="0" applyNumberFormat="1" applyFont="1" applyFill="1" applyBorder="1" applyAlignment="1">
      <alignment horizontal="right"/>
    </xf>
    <xf numFmtId="2" fontId="39" fillId="37" borderId="20" xfId="1" applyNumberFormat="1" applyFont="1" applyFill="1" applyBorder="1" applyAlignment="1">
      <alignment horizontal="center"/>
    </xf>
    <xf numFmtId="2" fontId="39" fillId="37" borderId="0" xfId="1" applyNumberFormat="1" applyFont="1" applyFill="1" applyBorder="1" applyAlignment="1">
      <alignment horizontal="center"/>
    </xf>
    <xf numFmtId="2" fontId="39" fillId="36" borderId="20" xfId="1" applyNumberFormat="1" applyFont="1" applyFill="1" applyBorder="1" applyAlignment="1">
      <alignment horizontal="center"/>
    </xf>
    <xf numFmtId="2" fontId="39" fillId="36" borderId="0" xfId="1" applyNumberFormat="1" applyFont="1" applyFill="1" applyBorder="1" applyAlignment="1">
      <alignment horizontal="center"/>
    </xf>
    <xf numFmtId="0" fontId="36" fillId="37" borderId="24" xfId="0" applyFont="1" applyFill="1" applyBorder="1"/>
    <xf numFmtId="171" fontId="38" fillId="36" borderId="22" xfId="0" applyNumberFormat="1" applyFont="1" applyFill="1" applyBorder="1" applyAlignment="1">
      <alignment horizontal="left"/>
    </xf>
    <xf numFmtId="0" fontId="36" fillId="0" borderId="0" xfId="0" applyFont="1"/>
    <xf numFmtId="0" fontId="38" fillId="37" borderId="0" xfId="0" applyFont="1" applyFill="1" applyBorder="1"/>
    <xf numFmtId="0" fontId="36" fillId="36" borderId="20" xfId="0" applyFont="1" applyFill="1" applyBorder="1"/>
    <xf numFmtId="2" fontId="38" fillId="36" borderId="0" xfId="0" applyNumberFormat="1" applyFont="1" applyFill="1" applyBorder="1" applyAlignment="1">
      <alignment horizontal="right"/>
    </xf>
    <xf numFmtId="0" fontId="38" fillId="37" borderId="24" xfId="0" applyFont="1" applyFill="1" applyBorder="1"/>
    <xf numFmtId="0" fontId="38" fillId="36" borderId="22" xfId="0" applyFont="1" applyFill="1" applyBorder="1" applyAlignment="1">
      <alignment horizontal="left"/>
    </xf>
    <xf numFmtId="2" fontId="38" fillId="36" borderId="20" xfId="0" applyNumberFormat="1" applyFont="1" applyFill="1" applyBorder="1" applyAlignment="1">
      <alignment horizontal="right"/>
    </xf>
    <xf numFmtId="0" fontId="38" fillId="37" borderId="20" xfId="0" applyFont="1" applyFill="1" applyBorder="1" applyAlignment="1">
      <alignment horizontal="left"/>
    </xf>
    <xf numFmtId="0" fontId="38" fillId="37" borderId="0" xfId="0" applyFont="1" applyFill="1" applyBorder="1" applyAlignment="1">
      <alignment horizontal="left"/>
    </xf>
    <xf numFmtId="0" fontId="38" fillId="37" borderId="24" xfId="0" applyFont="1" applyFill="1" applyBorder="1" applyAlignment="1">
      <alignment horizontal="left"/>
    </xf>
    <xf numFmtId="0" fontId="36" fillId="37" borderId="0" xfId="0" applyFont="1" applyFill="1" applyBorder="1"/>
    <xf numFmtId="0" fontId="37" fillId="0" borderId="1" xfId="0" applyFont="1" applyFill="1" applyBorder="1"/>
    <xf numFmtId="0" fontId="37" fillId="0" borderId="3" xfId="0" applyFont="1" applyBorder="1"/>
    <xf numFmtId="0" fontId="37" fillId="3" borderId="1" xfId="0" applyFont="1" applyFill="1" applyBorder="1"/>
    <xf numFmtId="0" fontId="37" fillId="37" borderId="1" xfId="0" applyFont="1" applyFill="1" applyBorder="1"/>
    <xf numFmtId="0" fontId="37" fillId="37" borderId="30" xfId="0" applyFont="1" applyFill="1" applyBorder="1"/>
    <xf numFmtId="0" fontId="37" fillId="35" borderId="1" xfId="0" applyFont="1" applyFill="1" applyBorder="1"/>
    <xf numFmtId="0" fontId="37" fillId="36" borderId="1" xfId="0" applyFont="1" applyFill="1" applyBorder="1"/>
    <xf numFmtId="0" fontId="37" fillId="36" borderId="21" xfId="0" applyFont="1" applyFill="1" applyBorder="1"/>
    <xf numFmtId="0" fontId="37" fillId="37" borderId="2" xfId="0" applyFont="1" applyFill="1" applyBorder="1"/>
    <xf numFmtId="0" fontId="37" fillId="0" borderId="2" xfId="0" applyFont="1" applyBorder="1"/>
    <xf numFmtId="0" fontId="38" fillId="0" borderId="1" xfId="0" applyFont="1" applyFill="1" applyBorder="1"/>
    <xf numFmtId="179" fontId="38" fillId="3" borderId="1" xfId="0" applyNumberFormat="1" applyFont="1" applyFill="1" applyBorder="1"/>
    <xf numFmtId="179" fontId="38" fillId="37" borderId="1" xfId="0" applyNumberFormat="1" applyFont="1" applyFill="1" applyBorder="1"/>
    <xf numFmtId="179" fontId="38" fillId="37" borderId="30" xfId="0" applyNumberFormat="1" applyFont="1" applyFill="1" applyBorder="1"/>
    <xf numFmtId="179" fontId="38" fillId="35" borderId="1" xfId="0" applyNumberFormat="1" applyFont="1" applyFill="1" applyBorder="1"/>
    <xf numFmtId="179" fontId="38" fillId="36" borderId="1" xfId="0" applyNumberFormat="1" applyFont="1" applyFill="1" applyBorder="1"/>
    <xf numFmtId="179" fontId="38" fillId="36" borderId="21" xfId="0" applyNumberFormat="1" applyFont="1" applyFill="1" applyBorder="1"/>
    <xf numFmtId="179" fontId="38" fillId="37" borderId="2" xfId="0" applyNumberFormat="1" applyFont="1" applyFill="1" applyBorder="1"/>
    <xf numFmtId="0" fontId="38" fillId="0" borderId="2" xfId="0" applyFont="1" applyBorder="1"/>
    <xf numFmtId="10" fontId="38" fillId="0" borderId="1" xfId="0" applyNumberFormat="1" applyFont="1" applyBorder="1"/>
    <xf numFmtId="0" fontId="38" fillId="0" borderId="1" xfId="0" applyNumberFormat="1" applyFont="1" applyBorder="1"/>
    <xf numFmtId="0" fontId="40" fillId="0" borderId="1" xfId="0" applyFont="1" applyBorder="1"/>
    <xf numFmtId="0" fontId="41" fillId="0" borderId="1" xfId="0" applyFont="1" applyBorder="1"/>
    <xf numFmtId="0" fontId="38" fillId="0" borderId="0" xfId="0" applyFont="1" applyFill="1"/>
    <xf numFmtId="0" fontId="38" fillId="3" borderId="0" xfId="0" applyFont="1" applyFill="1"/>
    <xf numFmtId="0" fontId="38" fillId="35" borderId="0" xfId="0" applyFont="1" applyFill="1"/>
    <xf numFmtId="0" fontId="38" fillId="36" borderId="22" xfId="0" applyFont="1" applyFill="1" applyBorder="1"/>
    <xf numFmtId="175" fontId="38" fillId="36" borderId="1" xfId="0" applyNumberFormat="1" applyFont="1" applyFill="1" applyBorder="1"/>
    <xf numFmtId="175" fontId="38" fillId="36" borderId="21" xfId="0" applyNumberFormat="1" applyFont="1" applyFill="1" applyBorder="1"/>
    <xf numFmtId="0" fontId="38" fillId="0" borderId="0" xfId="0" applyFont="1" applyBorder="1"/>
    <xf numFmtId="164" fontId="37" fillId="3" borderId="1" xfId="0" applyNumberFormat="1" applyFont="1" applyFill="1" applyBorder="1"/>
    <xf numFmtId="164" fontId="37" fillId="37" borderId="1" xfId="0" applyNumberFormat="1" applyFont="1" applyFill="1" applyBorder="1"/>
    <xf numFmtId="164" fontId="37" fillId="35" borderId="1" xfId="0" applyNumberFormat="1" applyFont="1" applyFill="1" applyBorder="1"/>
    <xf numFmtId="164" fontId="37" fillId="36" borderId="1" xfId="0" applyNumberFormat="1" applyFont="1" applyFill="1" applyBorder="1"/>
    <xf numFmtId="164" fontId="37" fillId="36" borderId="21" xfId="0" applyNumberFormat="1" applyFont="1" applyFill="1" applyBorder="1"/>
    <xf numFmtId="0" fontId="36" fillId="0" borderId="3" xfId="0" applyFont="1" applyBorder="1"/>
    <xf numFmtId="0" fontId="37" fillId="3" borderId="1" xfId="0" applyNumberFormat="1" applyFont="1" applyFill="1" applyBorder="1"/>
    <xf numFmtId="0" fontId="37" fillId="37" borderId="1" xfId="0" applyNumberFormat="1" applyFont="1" applyFill="1" applyBorder="1"/>
    <xf numFmtId="0" fontId="37" fillId="35" borderId="1" xfId="0" applyNumberFormat="1" applyFont="1" applyFill="1" applyBorder="1"/>
    <xf numFmtId="0" fontId="37" fillId="36" borderId="1" xfId="0" applyNumberFormat="1" applyFont="1" applyFill="1" applyBorder="1"/>
    <xf numFmtId="0" fontId="37" fillId="36" borderId="21" xfId="0" applyNumberFormat="1" applyFont="1" applyFill="1" applyBorder="1"/>
    <xf numFmtId="164" fontId="38" fillId="3" borderId="1" xfId="0" applyNumberFormat="1" applyFont="1" applyFill="1" applyBorder="1"/>
    <xf numFmtId="164" fontId="38" fillId="37" borderId="1" xfId="0" applyNumberFormat="1" applyFont="1" applyFill="1" applyBorder="1"/>
    <xf numFmtId="0" fontId="36" fillId="36" borderId="0" xfId="0" applyFont="1" applyFill="1"/>
    <xf numFmtId="164" fontId="38" fillId="37" borderId="0" xfId="0" applyNumberFormat="1" applyFont="1" applyFill="1"/>
    <xf numFmtId="0" fontId="42" fillId="44" borderId="1" xfId="97" applyFont="1" applyFill="1" applyBorder="1"/>
    <xf numFmtId="0" fontId="36" fillId="40" borderId="1" xfId="0" applyFont="1" applyFill="1" applyBorder="1" applyAlignment="1">
      <alignment horizontal="left" vertical="top"/>
    </xf>
    <xf numFmtId="0" fontId="36" fillId="40" borderId="1" xfId="0" applyFont="1" applyFill="1" applyBorder="1" applyAlignment="1">
      <alignment horizontal="left"/>
    </xf>
    <xf numFmtId="168" fontId="36" fillId="40" borderId="1" xfId="0" applyNumberFormat="1" applyFont="1" applyFill="1" applyBorder="1" applyAlignment="1">
      <alignment horizontal="left" vertical="top"/>
    </xf>
    <xf numFmtId="0" fontId="36" fillId="37" borderId="1" xfId="0" applyFont="1" applyFill="1" applyBorder="1" applyAlignment="1">
      <alignment horizontal="left" vertical="top"/>
    </xf>
    <xf numFmtId="0" fontId="36" fillId="37" borderId="1" xfId="0" applyFont="1" applyFill="1" applyBorder="1" applyAlignment="1">
      <alignment horizontal="left"/>
    </xf>
    <xf numFmtId="0" fontId="42" fillId="43" borderId="1" xfId="97" applyFont="1" applyFill="1" applyBorder="1" applyAlignment="1">
      <alignment vertical="top"/>
    </xf>
    <xf numFmtId="0" fontId="42" fillId="44" borderId="1" xfId="97" applyFont="1" applyFill="1" applyBorder="1" applyAlignment="1">
      <alignment vertical="top"/>
    </xf>
    <xf numFmtId="0" fontId="36" fillId="0" borderId="1" xfId="97" applyFont="1" applyFill="1" applyBorder="1"/>
    <xf numFmtId="0" fontId="36" fillId="0" borderId="1" xfId="97" applyFont="1" applyBorder="1"/>
    <xf numFmtId="0" fontId="36" fillId="40" borderId="1" xfId="97" applyFont="1" applyFill="1" applyBorder="1"/>
    <xf numFmtId="0" fontId="36" fillId="45" borderId="1" xfId="97" applyFont="1" applyFill="1" applyBorder="1"/>
    <xf numFmtId="0" fontId="36" fillId="40" borderId="1" xfId="0" applyFont="1" applyFill="1" applyBorder="1"/>
    <xf numFmtId="0" fontId="36" fillId="45" borderId="1" xfId="0" applyFont="1" applyFill="1" applyBorder="1" applyAlignment="1">
      <alignment horizontal="left" vertical="top"/>
    </xf>
    <xf numFmtId="0" fontId="36" fillId="45" borderId="1" xfId="0" applyFont="1" applyFill="1" applyBorder="1" applyAlignment="1">
      <alignment horizontal="left"/>
    </xf>
    <xf numFmtId="3" fontId="44" fillId="46" borderId="0" xfId="0" applyNumberFormat="1" applyFont="1" applyFill="1"/>
    <xf numFmtId="3" fontId="36" fillId="46" borderId="0" xfId="0" applyNumberFormat="1" applyFont="1" applyFill="1"/>
    <xf numFmtId="3" fontId="36" fillId="40" borderId="0" xfId="0" applyNumberFormat="1" applyFont="1" applyFill="1"/>
    <xf numFmtId="3" fontId="37" fillId="47" borderId="0" xfId="0" applyNumberFormat="1" applyFont="1" applyFill="1" applyBorder="1"/>
    <xf numFmtId="3" fontId="36" fillId="47" borderId="0" xfId="0" applyNumberFormat="1" applyFont="1" applyFill="1" applyBorder="1"/>
    <xf numFmtId="3" fontId="36" fillId="40" borderId="0" xfId="0" applyNumberFormat="1" applyFont="1" applyFill="1" applyBorder="1"/>
    <xf numFmtId="3" fontId="42" fillId="41" borderId="31" xfId="0" applyNumberFormat="1" applyFont="1" applyFill="1" applyBorder="1"/>
    <xf numFmtId="3" fontId="42" fillId="40" borderId="31" xfId="0" applyNumberFormat="1" applyFont="1" applyFill="1" applyBorder="1" applyAlignment="1">
      <alignment horizontal="center"/>
    </xf>
    <xf numFmtId="3" fontId="45" fillId="40" borderId="31" xfId="0" applyNumberFormat="1" applyFont="1" applyFill="1" applyBorder="1" applyAlignment="1">
      <alignment horizontal="center"/>
    </xf>
    <xf numFmtId="3" fontId="36" fillId="40" borderId="31" xfId="0" applyNumberFormat="1" applyFont="1" applyFill="1" applyBorder="1"/>
    <xf numFmtId="3" fontId="47" fillId="40" borderId="31" xfId="0" applyNumberFormat="1" applyFont="1" applyFill="1" applyBorder="1"/>
    <xf numFmtId="3" fontId="42" fillId="40" borderId="31" xfId="0" applyNumberFormat="1" applyFont="1" applyFill="1" applyBorder="1"/>
    <xf numFmtId="3" fontId="45" fillId="40" borderId="31" xfId="0" applyNumberFormat="1" applyFont="1" applyFill="1" applyBorder="1"/>
    <xf numFmtId="3" fontId="43" fillId="48" borderId="0" xfId="0" applyNumberFormat="1" applyFont="1" applyFill="1" applyBorder="1"/>
    <xf numFmtId="166" fontId="43" fillId="48" borderId="0" xfId="95" applyFont="1" applyFill="1" applyBorder="1"/>
    <xf numFmtId="3" fontId="48" fillId="49" borderId="0" xfId="0" applyNumberFormat="1" applyFont="1" applyFill="1"/>
    <xf numFmtId="3" fontId="36" fillId="49" borderId="0" xfId="0" applyNumberFormat="1" applyFont="1" applyFill="1"/>
    <xf numFmtId="3" fontId="42" fillId="47" borderId="0" xfId="0" applyNumberFormat="1" applyFont="1" applyFill="1" applyBorder="1"/>
    <xf numFmtId="3" fontId="46" fillId="40" borderId="0" xfId="0" applyNumberFormat="1" applyFont="1" applyFill="1" applyBorder="1"/>
    <xf numFmtId="3" fontId="47" fillId="40" borderId="0" xfId="0" applyNumberFormat="1" applyFont="1" applyFill="1" applyBorder="1"/>
    <xf numFmtId="9" fontId="36" fillId="40" borderId="0" xfId="52" applyFont="1" applyFill="1"/>
    <xf numFmtId="3" fontId="49" fillId="40" borderId="0" xfId="0" applyNumberFormat="1" applyFont="1" applyFill="1" applyBorder="1"/>
    <xf numFmtId="3" fontId="36" fillId="40" borderId="31" xfId="0" applyNumberFormat="1" applyFont="1" applyFill="1" applyBorder="1" applyAlignment="1">
      <alignment horizontal="center"/>
    </xf>
    <xf numFmtId="3" fontId="50" fillId="40" borderId="0" xfId="0" applyNumberFormat="1" applyFont="1" applyFill="1"/>
    <xf numFmtId="0" fontId="37" fillId="44" borderId="1" xfId="0" applyFont="1" applyFill="1" applyBorder="1" applyAlignment="1">
      <alignment horizontal="center"/>
    </xf>
    <xf numFmtId="0" fontId="38" fillId="0" borderId="1" xfId="0" applyFont="1" applyBorder="1" applyAlignment="1">
      <alignment horizontal="center"/>
    </xf>
    <xf numFmtId="3" fontId="36" fillId="50" borderId="31" xfId="0" applyNumberFormat="1" applyFont="1" applyFill="1" applyBorder="1" applyAlignment="1">
      <alignment horizontal="center"/>
    </xf>
    <xf numFmtId="3" fontId="46" fillId="47" borderId="0" xfId="0" applyNumberFormat="1" applyFont="1" applyFill="1" applyBorder="1"/>
    <xf numFmtId="0" fontId="36" fillId="40" borderId="31" xfId="0" applyFont="1" applyFill="1" applyBorder="1"/>
    <xf numFmtId="3" fontId="51" fillId="47" borderId="0" xfId="0" applyNumberFormat="1" applyFont="1" applyFill="1" applyBorder="1"/>
    <xf numFmtId="3" fontId="51" fillId="40" borderId="0" xfId="0" applyNumberFormat="1" applyFont="1" applyFill="1" applyBorder="1"/>
    <xf numFmtId="3" fontId="51" fillId="40" borderId="0" xfId="0" applyNumberFormat="1" applyFont="1" applyFill="1"/>
    <xf numFmtId="3" fontId="52" fillId="40" borderId="32" xfId="0" applyNumberFormat="1" applyFont="1" applyFill="1" applyBorder="1" applyAlignment="1">
      <alignment horizontal="center"/>
    </xf>
    <xf numFmtId="3" fontId="52" fillId="40" borderId="31" xfId="0" applyNumberFormat="1" applyFont="1" applyFill="1" applyBorder="1" applyAlignment="1">
      <alignment horizontal="center"/>
    </xf>
    <xf numFmtId="0" fontId="51" fillId="40" borderId="31" xfId="0" applyFont="1" applyFill="1" applyBorder="1"/>
    <xf numFmtId="3" fontId="51" fillId="40" borderId="31" xfId="0" applyNumberFormat="1" applyFont="1" applyFill="1" applyBorder="1"/>
    <xf numFmtId="3" fontId="52" fillId="40" borderId="31" xfId="0" applyNumberFormat="1" applyFont="1" applyFill="1" applyBorder="1"/>
    <xf numFmtId="3" fontId="53" fillId="40" borderId="31" xfId="0" applyNumberFormat="1" applyFont="1" applyFill="1" applyBorder="1"/>
    <xf numFmtId="3" fontId="54" fillId="40" borderId="0" xfId="0" applyNumberFormat="1" applyFont="1" applyFill="1"/>
    <xf numFmtId="3" fontId="46" fillId="40" borderId="0" xfId="0" applyNumberFormat="1" applyFont="1" applyFill="1"/>
    <xf numFmtId="3" fontId="42" fillId="40" borderId="31" xfId="0" applyNumberFormat="1" applyFont="1" applyFill="1" applyBorder="1" applyAlignment="1">
      <alignment horizontal="left"/>
    </xf>
    <xf numFmtId="3" fontId="36" fillId="51" borderId="31" xfId="0" applyNumberFormat="1" applyFont="1" applyFill="1" applyBorder="1" applyAlignment="1">
      <alignment horizontal="center"/>
    </xf>
    <xf numFmtId="3" fontId="53" fillId="51" borderId="31" xfId="0" applyNumberFormat="1" applyFont="1" applyFill="1" applyBorder="1" applyAlignment="1">
      <alignment horizontal="center"/>
    </xf>
    <xf numFmtId="3" fontId="55" fillId="40" borderId="31" xfId="0" applyNumberFormat="1" applyFont="1" applyFill="1" applyBorder="1"/>
    <xf numFmtId="3" fontId="55" fillId="40" borderId="0" xfId="0" applyNumberFormat="1" applyFont="1" applyFill="1"/>
    <xf numFmtId="3" fontId="55" fillId="51" borderId="31" xfId="0" applyNumberFormat="1" applyFont="1" applyFill="1" applyBorder="1" applyAlignment="1">
      <alignment horizontal="center"/>
    </xf>
    <xf numFmtId="175" fontId="43" fillId="48" borderId="0" xfId="95" applyNumberFormat="1" applyFont="1" applyFill="1" applyBorder="1"/>
    <xf numFmtId="3" fontId="56" fillId="40" borderId="31" xfId="0" applyNumberFormat="1" applyFont="1" applyFill="1" applyBorder="1" applyAlignment="1">
      <alignment horizontal="center"/>
    </xf>
    <xf numFmtId="3" fontId="57" fillId="40" borderId="31" xfId="0" applyNumberFormat="1" applyFont="1" applyFill="1" applyBorder="1"/>
    <xf numFmtId="3" fontId="56" fillId="40" borderId="31" xfId="0" applyNumberFormat="1" applyFont="1" applyFill="1" applyBorder="1"/>
    <xf numFmtId="3" fontId="57" fillId="40" borderId="0" xfId="0" applyNumberFormat="1" applyFont="1" applyFill="1" applyBorder="1"/>
    <xf numFmtId="3" fontId="57" fillId="40" borderId="0" xfId="0" applyNumberFormat="1" applyFont="1" applyFill="1"/>
    <xf numFmtId="3" fontId="57" fillId="47" borderId="0" xfId="0" applyNumberFormat="1" applyFont="1" applyFill="1" applyBorder="1"/>
    <xf numFmtId="3" fontId="57" fillId="49" borderId="0" xfId="0" applyNumberFormat="1" applyFont="1" applyFill="1"/>
    <xf numFmtId="3" fontId="47" fillId="40" borderId="0" xfId="0" applyNumberFormat="1" applyFont="1" applyFill="1"/>
    <xf numFmtId="3" fontId="47" fillId="47" borderId="0" xfId="0" applyNumberFormat="1" applyFont="1" applyFill="1" applyBorder="1"/>
    <xf numFmtId="3" fontId="47" fillId="49" borderId="0" xfId="0" applyNumberFormat="1" applyFont="1" applyFill="1"/>
    <xf numFmtId="3" fontId="58" fillId="40" borderId="31" xfId="0" applyNumberFormat="1" applyFont="1" applyFill="1" applyBorder="1" applyAlignment="1">
      <alignment horizontal="center"/>
    </xf>
    <xf numFmtId="3" fontId="59" fillId="40" borderId="31" xfId="0" applyNumberFormat="1" applyFont="1" applyFill="1" applyBorder="1"/>
    <xf numFmtId="3" fontId="58" fillId="40" borderId="31" xfId="0" applyNumberFormat="1" applyFont="1" applyFill="1" applyBorder="1"/>
    <xf numFmtId="3" fontId="59" fillId="40" borderId="0" xfId="0" applyNumberFormat="1" applyFont="1" applyFill="1" applyBorder="1"/>
    <xf numFmtId="3" fontId="59" fillId="47" borderId="0" xfId="0" applyNumberFormat="1" applyFont="1" applyFill="1" applyBorder="1"/>
    <xf numFmtId="3" fontId="59" fillId="40" borderId="0" xfId="0" applyNumberFormat="1" applyFont="1" applyFill="1"/>
    <xf numFmtId="3" fontId="59" fillId="49" borderId="0" xfId="0" applyNumberFormat="1" applyFont="1" applyFill="1"/>
    <xf numFmtId="3" fontId="58" fillId="40" borderId="32" xfId="0" applyNumberFormat="1" applyFont="1" applyFill="1" applyBorder="1" applyAlignment="1">
      <alignment horizontal="center"/>
    </xf>
    <xf numFmtId="3" fontId="56" fillId="40" borderId="32" xfId="0" applyNumberFormat="1" applyFont="1" applyFill="1" applyBorder="1" applyAlignment="1">
      <alignment horizontal="center"/>
    </xf>
    <xf numFmtId="0" fontId="59" fillId="40" borderId="0" xfId="0" applyFont="1" applyFill="1"/>
    <xf numFmtId="10" fontId="59" fillId="40" borderId="31" xfId="0" applyNumberFormat="1" applyFont="1" applyFill="1" applyBorder="1"/>
    <xf numFmtId="4" fontId="59" fillId="40" borderId="31" xfId="0" applyNumberFormat="1" applyFont="1" applyFill="1" applyBorder="1"/>
    <xf numFmtId="3" fontId="42" fillId="53" borderId="31" xfId="0" applyNumberFormat="1" applyFont="1" applyFill="1" applyBorder="1"/>
    <xf numFmtId="0" fontId="57" fillId="40" borderId="0" xfId="0" applyFont="1" applyFill="1"/>
    <xf numFmtId="10" fontId="57" fillId="40" borderId="31" xfId="0" applyNumberFormat="1" applyFont="1" applyFill="1" applyBorder="1"/>
    <xf numFmtId="4" fontId="57" fillId="40" borderId="31" xfId="0" applyNumberFormat="1" applyFont="1" applyFill="1" applyBorder="1"/>
    <xf numFmtId="0" fontId="38" fillId="40" borderId="1" xfId="0" applyFont="1" applyFill="1" applyBorder="1" applyAlignment="1">
      <alignment horizontal="center"/>
    </xf>
    <xf numFmtId="0" fontId="60" fillId="39" borderId="0" xfId="0" applyFont="1" applyFill="1"/>
    <xf numFmtId="0" fontId="0" fillId="39" borderId="0" xfId="0" applyFill="1"/>
    <xf numFmtId="3" fontId="42" fillId="40" borderId="32" xfId="0" applyNumberFormat="1" applyFont="1" applyFill="1" applyBorder="1" applyAlignment="1">
      <alignment horizontal="center"/>
    </xf>
    <xf numFmtId="188" fontId="36" fillId="40" borderId="31" xfId="52" applyNumberFormat="1" applyFont="1" applyFill="1" applyBorder="1"/>
    <xf numFmtId="188" fontId="36" fillId="41" borderId="31" xfId="52" applyNumberFormat="1" applyFont="1" applyFill="1" applyBorder="1"/>
    <xf numFmtId="0" fontId="43" fillId="40" borderId="0" xfId="0" applyFont="1" applyFill="1"/>
    <xf numFmtId="4" fontId="36" fillId="40" borderId="31" xfId="0" applyNumberFormat="1" applyFont="1" applyFill="1" applyBorder="1"/>
    <xf numFmtId="2" fontId="37" fillId="36" borderId="19" xfId="0" applyNumberFormat="1" applyFont="1" applyFill="1" applyBorder="1" applyAlignment="1">
      <alignment horizontal="left" vertical="top"/>
    </xf>
    <xf numFmtId="2" fontId="37" fillId="36" borderId="1" xfId="0" applyNumberFormat="1" applyFont="1" applyFill="1" applyBorder="1" applyAlignment="1">
      <alignment horizontal="left" vertical="top"/>
    </xf>
    <xf numFmtId="2" fontId="37" fillId="36" borderId="3" xfId="0" applyNumberFormat="1" applyFont="1" applyFill="1" applyBorder="1" applyAlignment="1">
      <alignment horizontal="left" vertical="top"/>
    </xf>
    <xf numFmtId="3" fontId="42" fillId="40" borderId="0" xfId="0" applyNumberFormat="1" applyFont="1" applyFill="1" applyBorder="1"/>
    <xf numFmtId="3" fontId="59" fillId="46" borderId="0" xfId="0" applyNumberFormat="1" applyFont="1" applyFill="1"/>
    <xf numFmtId="0" fontId="61" fillId="40" borderId="0" xfId="0" applyFont="1" applyFill="1"/>
    <xf numFmtId="0" fontId="38" fillId="40" borderId="0" xfId="0" applyFont="1" applyFill="1"/>
    <xf numFmtId="0" fontId="48" fillId="54" borderId="0" xfId="0" applyFont="1" applyFill="1"/>
    <xf numFmtId="0" fontId="37" fillId="56" borderId="1" xfId="0" applyFont="1" applyFill="1" applyBorder="1" applyAlignment="1">
      <alignment horizontal="center"/>
    </xf>
    <xf numFmtId="0" fontId="38" fillId="40" borderId="1" xfId="0" applyFont="1" applyFill="1" applyBorder="1"/>
    <xf numFmtId="189" fontId="38" fillId="40" borderId="1" xfId="0" applyNumberFormat="1" applyFont="1" applyFill="1" applyBorder="1"/>
    <xf numFmtId="0" fontId="64" fillId="36" borderId="1" xfId="0" applyFont="1" applyFill="1" applyBorder="1"/>
    <xf numFmtId="189" fontId="37" fillId="36" borderId="1" xfId="0" applyNumberFormat="1" applyFont="1" applyFill="1" applyBorder="1"/>
    <xf numFmtId="10" fontId="38" fillId="40" borderId="0" xfId="0" applyNumberFormat="1" applyFont="1" applyFill="1"/>
    <xf numFmtId="0" fontId="65" fillId="50" borderId="0" xfId="0" applyFont="1" applyFill="1"/>
    <xf numFmtId="166" fontId="65" fillId="50" borderId="0" xfId="95" applyFont="1" applyFill="1"/>
    <xf numFmtId="189" fontId="38" fillId="40" borderId="0" xfId="0" applyNumberFormat="1" applyFont="1" applyFill="1"/>
    <xf numFmtId="10" fontId="38" fillId="40" borderId="1" xfId="0" applyNumberFormat="1" applyFont="1" applyFill="1" applyBorder="1"/>
    <xf numFmtId="4" fontId="38" fillId="40" borderId="1" xfId="0" applyNumberFormat="1" applyFont="1" applyFill="1" applyBorder="1"/>
    <xf numFmtId="0" fontId="66" fillId="40" borderId="1" xfId="0" applyFont="1" applyFill="1" applyBorder="1" applyAlignment="1">
      <alignment horizontal="center"/>
    </xf>
    <xf numFmtId="189" fontId="66" fillId="40" borderId="1" xfId="0" applyNumberFormat="1" applyFont="1" applyFill="1" applyBorder="1"/>
    <xf numFmtId="0" fontId="66" fillId="40" borderId="1" xfId="0" applyFont="1" applyFill="1" applyBorder="1"/>
    <xf numFmtId="189" fontId="67" fillId="36" borderId="1" xfId="0" applyNumberFormat="1" applyFont="1" applyFill="1" applyBorder="1"/>
    <xf numFmtId="0" fontId="68" fillId="40" borderId="1" xfId="0" applyFont="1" applyFill="1" applyBorder="1" applyAlignment="1">
      <alignment horizontal="center"/>
    </xf>
    <xf numFmtId="189" fontId="68" fillId="40" borderId="1" xfId="0" applyNumberFormat="1" applyFont="1" applyFill="1" applyBorder="1"/>
    <xf numFmtId="0" fontId="68" fillId="40" borderId="1" xfId="0" applyFont="1" applyFill="1" applyBorder="1"/>
    <xf numFmtId="189" fontId="69" fillId="36" borderId="1" xfId="0" applyNumberFormat="1" applyFont="1" applyFill="1" applyBorder="1"/>
    <xf numFmtId="3" fontId="42" fillId="59" borderId="31" xfId="0" applyNumberFormat="1" applyFont="1" applyFill="1" applyBorder="1"/>
    <xf numFmtId="3" fontId="58" fillId="59" borderId="31" xfId="0" applyNumberFormat="1" applyFont="1" applyFill="1" applyBorder="1"/>
    <xf numFmtId="3" fontId="56" fillId="59" borderId="31" xfId="0" applyNumberFormat="1" applyFont="1" applyFill="1" applyBorder="1"/>
    <xf numFmtId="3" fontId="42" fillId="58" borderId="32" xfId="0" applyNumberFormat="1" applyFont="1" applyFill="1" applyBorder="1"/>
    <xf numFmtId="3" fontId="58" fillId="58" borderId="32" xfId="0" applyNumberFormat="1" applyFont="1" applyFill="1" applyBorder="1"/>
    <xf numFmtId="3" fontId="56" fillId="58" borderId="32" xfId="0" applyNumberFormat="1" applyFont="1" applyFill="1" applyBorder="1"/>
    <xf numFmtId="3" fontId="45" fillId="58" borderId="32" xfId="0" applyNumberFormat="1" applyFont="1" applyFill="1" applyBorder="1"/>
    <xf numFmtId="3" fontId="58" fillId="58" borderId="31" xfId="0" applyNumberFormat="1" applyFont="1" applyFill="1" applyBorder="1"/>
    <xf numFmtId="3" fontId="56" fillId="58" borderId="31" xfId="0" applyNumberFormat="1" applyFont="1" applyFill="1" applyBorder="1"/>
    <xf numFmtId="3" fontId="45" fillId="58" borderId="31" xfId="0" applyNumberFormat="1" applyFont="1" applyFill="1" applyBorder="1"/>
    <xf numFmtId="3" fontId="42" fillId="58" borderId="31" xfId="0" applyNumberFormat="1" applyFont="1" applyFill="1" applyBorder="1"/>
    <xf numFmtId="3" fontId="42" fillId="60" borderId="31" xfId="0" applyNumberFormat="1" applyFont="1" applyFill="1" applyBorder="1"/>
    <xf numFmtId="3" fontId="58" fillId="60" borderId="31" xfId="0" applyNumberFormat="1" applyFont="1" applyFill="1" applyBorder="1"/>
    <xf numFmtId="3" fontId="56" fillId="60" borderId="31" xfId="0" applyNumberFormat="1" applyFont="1" applyFill="1" applyBorder="1"/>
    <xf numFmtId="0" fontId="52" fillId="40" borderId="31" xfId="0" applyFont="1" applyFill="1" applyBorder="1"/>
    <xf numFmtId="3" fontId="45" fillId="60" borderId="31" xfId="0" applyNumberFormat="1" applyFont="1" applyFill="1" applyBorder="1"/>
    <xf numFmtId="3" fontId="47" fillId="61" borderId="31" xfId="0" applyNumberFormat="1" applyFont="1" applyFill="1" applyBorder="1"/>
    <xf numFmtId="3" fontId="45" fillId="61" borderId="31" xfId="0" applyNumberFormat="1" applyFont="1" applyFill="1" applyBorder="1"/>
    <xf numFmtId="3" fontId="47" fillId="57" borderId="31" xfId="0" applyNumberFormat="1" applyFont="1" applyFill="1" applyBorder="1"/>
    <xf numFmtId="0" fontId="70" fillId="0" borderId="1" xfId="0" applyFont="1" applyFill="1" applyBorder="1"/>
    <xf numFmtId="0" fontId="70" fillId="0" borderId="3" xfId="0" applyFont="1" applyBorder="1"/>
    <xf numFmtId="179" fontId="70" fillId="3" borderId="1" xfId="0" applyNumberFormat="1" applyFont="1" applyFill="1" applyBorder="1"/>
    <xf numFmtId="179" fontId="70" fillId="37" borderId="1" xfId="0" applyNumberFormat="1" applyFont="1" applyFill="1" applyBorder="1"/>
    <xf numFmtId="179" fontId="70" fillId="35" borderId="1" xfId="0" applyNumberFormat="1" applyFont="1" applyFill="1" applyBorder="1"/>
    <xf numFmtId="175" fontId="70" fillId="36" borderId="1" xfId="0" applyNumberFormat="1" applyFont="1" applyFill="1" applyBorder="1"/>
    <xf numFmtId="175" fontId="70" fillId="36" borderId="21" xfId="0" applyNumberFormat="1" applyFont="1" applyFill="1" applyBorder="1"/>
    <xf numFmtId="188" fontId="36" fillId="40" borderId="0" xfId="96" applyNumberFormat="1" applyFont="1" applyFill="1"/>
    <xf numFmtId="3" fontId="73" fillId="40" borderId="31" xfId="0" applyNumberFormat="1" applyFont="1" applyFill="1" applyBorder="1"/>
    <xf numFmtId="3" fontId="74" fillId="40" borderId="31" xfId="0" applyNumberFormat="1" applyFont="1" applyFill="1" applyBorder="1"/>
    <xf numFmtId="3" fontId="71" fillId="40" borderId="31" xfId="0" applyNumberFormat="1" applyFont="1" applyFill="1" applyBorder="1"/>
    <xf numFmtId="3" fontId="72" fillId="52" borderId="0" xfId="0" applyNumberFormat="1" applyFont="1" applyFill="1" applyBorder="1"/>
    <xf numFmtId="3" fontId="72" fillId="40" borderId="0" xfId="0" applyNumberFormat="1" applyFont="1" applyFill="1" applyBorder="1"/>
    <xf numFmtId="166" fontId="43" fillId="40" borderId="0" xfId="95" applyFont="1" applyFill="1" applyBorder="1"/>
    <xf numFmtId="0" fontId="38" fillId="62" borderId="1" xfId="0" applyFont="1" applyFill="1" applyBorder="1"/>
    <xf numFmtId="0" fontId="38" fillId="62" borderId="3" xfId="0" applyFont="1" applyFill="1" applyBorder="1"/>
    <xf numFmtId="179" fontId="38" fillId="62" borderId="1" xfId="0" applyNumberFormat="1" applyFont="1" applyFill="1" applyBorder="1"/>
    <xf numFmtId="3" fontId="59" fillId="62" borderId="31" xfId="0" applyNumberFormat="1" applyFont="1" applyFill="1" applyBorder="1"/>
    <xf numFmtId="3" fontId="57" fillId="62" borderId="31" xfId="0" applyNumberFormat="1" applyFont="1" applyFill="1" applyBorder="1"/>
    <xf numFmtId="3" fontId="47" fillId="62" borderId="31" xfId="0" applyNumberFormat="1" applyFont="1" applyFill="1" applyBorder="1"/>
    <xf numFmtId="3" fontId="36" fillId="62" borderId="31" xfId="0" applyNumberFormat="1" applyFont="1" applyFill="1" applyBorder="1"/>
    <xf numFmtId="3" fontId="36" fillId="62" borderId="31" xfId="0" applyNumberFormat="1" applyFont="1" applyFill="1" applyBorder="1" applyAlignment="1">
      <alignment horizontal="center"/>
    </xf>
    <xf numFmtId="0" fontId="75" fillId="40" borderId="0" xfId="0" applyFont="1" applyFill="1"/>
    <xf numFmtId="3" fontId="76" fillId="40" borderId="1" xfId="0" applyNumberFormat="1" applyFont="1" applyFill="1" applyBorder="1" applyAlignment="1"/>
    <xf numFmtId="3" fontId="77" fillId="40" borderId="1" xfId="0" applyNumberFormat="1" applyFont="1" applyFill="1" applyBorder="1" applyAlignment="1"/>
    <xf numFmtId="3" fontId="77" fillId="40" borderId="1" xfId="0" applyNumberFormat="1" applyFont="1" applyFill="1" applyBorder="1"/>
    <xf numFmtId="3" fontId="78" fillId="40" borderId="1" xfId="0" applyNumberFormat="1" applyFont="1" applyFill="1" applyBorder="1"/>
    <xf numFmtId="3" fontId="78" fillId="52" borderId="1" xfId="0" applyNumberFormat="1" applyFont="1" applyFill="1" applyBorder="1"/>
    <xf numFmtId="3" fontId="79" fillId="40" borderId="1" xfId="0" applyNumberFormat="1" applyFont="1" applyFill="1" applyBorder="1"/>
    <xf numFmtId="3" fontId="79" fillId="52" borderId="1" xfId="0" applyNumberFormat="1" applyFont="1" applyFill="1" applyBorder="1"/>
    <xf numFmtId="3" fontId="80" fillId="40" borderId="1" xfId="0" applyNumberFormat="1" applyFont="1" applyFill="1" applyBorder="1"/>
    <xf numFmtId="3" fontId="80" fillId="52" borderId="1" xfId="0" applyNumberFormat="1" applyFont="1" applyFill="1" applyBorder="1"/>
    <xf numFmtId="3" fontId="76" fillId="40" borderId="31" xfId="0" applyNumberFormat="1" applyFont="1" applyFill="1" applyBorder="1"/>
    <xf numFmtId="3" fontId="76" fillId="40" borderId="31" xfId="0" applyNumberFormat="1" applyFont="1" applyFill="1" applyBorder="1" applyAlignment="1">
      <alignment horizontal="left"/>
    </xf>
    <xf numFmtId="3" fontId="81" fillId="40" borderId="31" xfId="0" applyNumberFormat="1" applyFont="1" applyFill="1" applyBorder="1" applyAlignment="1">
      <alignment horizontal="left"/>
    </xf>
    <xf numFmtId="3" fontId="81" fillId="40" borderId="31" xfId="0" applyNumberFormat="1" applyFont="1" applyFill="1" applyBorder="1"/>
    <xf numFmtId="3" fontId="82" fillId="40" borderId="31" xfId="0" applyNumberFormat="1" applyFont="1" applyFill="1" applyBorder="1"/>
    <xf numFmtId="3" fontId="83" fillId="40" borderId="31" xfId="0" applyNumberFormat="1" applyFont="1" applyFill="1" applyBorder="1"/>
    <xf numFmtId="3" fontId="83" fillId="40" borderId="31" xfId="0" applyNumberFormat="1" applyFont="1" applyFill="1" applyBorder="1" applyAlignment="1">
      <alignment horizontal="left"/>
    </xf>
    <xf numFmtId="3" fontId="80" fillId="40" borderId="31" xfId="0" applyNumberFormat="1" applyFont="1" applyFill="1" applyBorder="1"/>
    <xf numFmtId="3" fontId="78" fillId="40" borderId="31" xfId="0" applyNumberFormat="1" applyFont="1" applyFill="1" applyBorder="1"/>
    <xf numFmtId="0" fontId="62" fillId="55" borderId="27" xfId="0" applyFont="1" applyFill="1" applyBorder="1" applyAlignment="1">
      <alignment vertical="center"/>
    </xf>
    <xf numFmtId="0" fontId="63" fillId="0" borderId="29" xfId="0" applyFont="1" applyBorder="1" applyAlignment="1">
      <alignment vertical="center"/>
    </xf>
    <xf numFmtId="0" fontId="12" fillId="0" borderId="1" xfId="0" applyFont="1" applyBorder="1" applyAlignment="1">
      <alignment horizontal="left"/>
    </xf>
    <xf numFmtId="0" fontId="10" fillId="2" borderId="5" xfId="0" applyFont="1" applyFill="1" applyBorder="1" applyAlignment="1">
      <alignment horizontal="left" vertical="top" wrapText="1"/>
    </xf>
    <xf numFmtId="0" fontId="10" fillId="2" borderId="26" xfId="0" applyFont="1" applyFill="1" applyBorder="1" applyAlignment="1">
      <alignment horizontal="left" vertical="top" wrapText="1"/>
    </xf>
    <xf numFmtId="0" fontId="10" fillId="2" borderId="6" xfId="0" applyFont="1" applyFill="1" applyBorder="1" applyAlignment="1">
      <alignment horizontal="left" vertical="top" wrapText="1"/>
    </xf>
    <xf numFmtId="0" fontId="10" fillId="2" borderId="4" xfId="0" applyFont="1" applyFill="1" applyBorder="1" applyAlignment="1">
      <alignment horizontal="left" vertical="top" wrapText="1"/>
    </xf>
  </cellXfs>
  <cellStyles count="98">
    <cellStyle name="1_dms_Financial" xfId="94"/>
    <cellStyle name="20% - Accent1" xfId="18" builtinId="30" customBuiltin="1"/>
    <cellStyle name="20% - Accent1 2" xfId="60"/>
    <cellStyle name="20% - Accent2" xfId="22" builtinId="34" customBuiltin="1"/>
    <cellStyle name="20% - Accent2 2" xfId="61"/>
    <cellStyle name="20% - Accent3" xfId="26" builtinId="38" customBuiltin="1"/>
    <cellStyle name="20% - Accent3 2" xfId="62"/>
    <cellStyle name="20% - Accent4" xfId="30" builtinId="42" customBuiltin="1"/>
    <cellStyle name="20% - Accent4 2" xfId="63"/>
    <cellStyle name="20% - Accent5" xfId="34" builtinId="46" customBuiltin="1"/>
    <cellStyle name="20% - Accent5 2" xfId="64"/>
    <cellStyle name="20% - Accent6" xfId="38" builtinId="50" customBuiltin="1"/>
    <cellStyle name="20% - Accent6 2" xfId="65"/>
    <cellStyle name="40% - Accent1" xfId="19" builtinId="31" customBuiltin="1"/>
    <cellStyle name="40% - Accent1 2" xfId="66"/>
    <cellStyle name="40% - Accent2" xfId="23" builtinId="35" customBuiltin="1"/>
    <cellStyle name="40% - Accent2 2" xfId="67"/>
    <cellStyle name="40% - Accent3" xfId="27" builtinId="39" customBuiltin="1"/>
    <cellStyle name="40% - Accent3 2" xfId="68"/>
    <cellStyle name="40% - Accent4" xfId="31" builtinId="43" customBuiltin="1"/>
    <cellStyle name="40% - Accent4 2" xfId="69"/>
    <cellStyle name="40% - Accent5" xfId="35" builtinId="47" customBuiltin="1"/>
    <cellStyle name="40% - Accent5 2" xfId="70"/>
    <cellStyle name="40% - Accent6" xfId="39" builtinId="51" customBuiltin="1"/>
    <cellStyle name="40% - Accent6 2" xfId="7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1" builtinId="27" customBuiltin="1"/>
    <cellStyle name="Calculation" xfId="11" builtinId="22" customBuiltin="1"/>
    <cellStyle name="Check Cell" xfId="13" builtinId="23" customBuiltin="1"/>
    <cellStyle name="Comma" xfId="95" builtinId="3"/>
    <cellStyle name="Comma 2" xfId="42"/>
    <cellStyle name="Comma 3" xfId="56"/>
    <cellStyle name="Comma 4" xfId="76"/>
    <cellStyle name="Comma 5" xfId="81"/>
    <cellStyle name="Ctx_Hyperlink" xfId="57"/>
    <cellStyle name="Currency 2" xfId="44"/>
    <cellStyle name="Currency 3" xfId="45"/>
    <cellStyle name="Currency 4" xfId="43"/>
    <cellStyle name="Currency 4 2" xfId="83"/>
    <cellStyle name="Currency 5" xfId="72"/>
    <cellStyle name="Currency 5 2" xfId="84"/>
    <cellStyle name="Currency 6" xfId="79"/>
    <cellStyle name="Currency 6 2" xfId="85"/>
    <cellStyle name="Explanatory Text" xfId="15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 2" xfId="5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4" xfId="97"/>
    <cellStyle name="Normal 2" xfId="46"/>
    <cellStyle name="Normal 2 2" xfId="47"/>
    <cellStyle name="Normal 2 2 2" xfId="77"/>
    <cellStyle name="Normal 2 2 2 2" xfId="86"/>
    <cellStyle name="Normal 2 3 2" xfId="59"/>
    <cellStyle name="Normal 3" xfId="48"/>
    <cellStyle name="Normal 3 2" xfId="73"/>
    <cellStyle name="Normal 4" xfId="49"/>
    <cellStyle name="Normal 4 2" xfId="87"/>
    <cellStyle name="Normal 5" xfId="41"/>
    <cellStyle name="Normal 6" xfId="55"/>
    <cellStyle name="Normal 6 2" xfId="88"/>
    <cellStyle name="Normal 7" xfId="78"/>
    <cellStyle name="Normal 7 2" xfId="89"/>
    <cellStyle name="Normal 8" xfId="90"/>
    <cellStyle name="Normal 9" xfId="80"/>
    <cellStyle name="Note 2" xfId="50"/>
    <cellStyle name="Note 2 2" xfId="74"/>
    <cellStyle name="Output" xfId="10" builtinId="21" customBuiltin="1"/>
    <cellStyle name="Percent" xfId="96" builtinId="5"/>
    <cellStyle name="Percent 2" xfId="52"/>
    <cellStyle name="Percent 2 2" xfId="53"/>
    <cellStyle name="Percent 3" xfId="54"/>
    <cellStyle name="Percent 3 2" xfId="91"/>
    <cellStyle name="Percent 4" xfId="51"/>
    <cellStyle name="Percent 4 2" xfId="92"/>
    <cellStyle name="Percent 5" xfId="75"/>
    <cellStyle name="Percent 5 2" xfId="93"/>
    <cellStyle name="Percent 6" xfId="82"/>
    <cellStyle name="Title" xfId="2" builtinId="15" customBuiltin="1"/>
    <cellStyle name="Total" xfId="16" builtinId="25" customBuiltin="1"/>
    <cellStyle name="Warning Text" xfId="14" builtinId="11" customBuiltin="1"/>
  </cellStyles>
  <dxfs count="116">
    <dxf>
      <font>
        <color theme="8" tint="-0.499984740745262"/>
      </font>
    </dxf>
    <dxf>
      <font>
        <color theme="8" tint="-0.499984740745262"/>
      </font>
    </dxf>
    <dxf>
      <font>
        <color theme="8" tint="-0.499984740745262"/>
      </font>
    </dxf>
    <dxf>
      <font>
        <color theme="8" tint="-0.499984740745262"/>
      </font>
    </dxf>
    <dxf>
      <font>
        <color theme="8" tint="-0.499984740745262"/>
      </font>
    </dxf>
    <dxf>
      <font>
        <color theme="7" tint="-0.499984740745262"/>
      </font>
    </dxf>
    <dxf>
      <font>
        <color theme="7" tint="-0.499984740745262"/>
      </font>
    </dxf>
    <dxf>
      <font>
        <color theme="7" tint="-0.499984740745262"/>
      </font>
    </dxf>
    <dxf>
      <font>
        <color theme="7" tint="-0.499984740745262"/>
      </font>
    </dxf>
    <dxf>
      <font>
        <color theme="7" tint="-0.499984740745262"/>
      </font>
    </dxf>
    <dxf>
      <font>
        <color theme="5" tint="-0.249977111117893"/>
      </font>
    </dxf>
    <dxf>
      <font>
        <color theme="5" tint="-0.249977111117893"/>
      </font>
    </dxf>
    <dxf>
      <font>
        <color theme="5" tint="-0.249977111117893"/>
      </font>
    </dxf>
    <dxf>
      <font>
        <color theme="5" tint="-0.249977111117893"/>
      </font>
    </dxf>
    <dxf>
      <font>
        <color theme="7"/>
      </font>
    </dxf>
    <dxf>
      <font>
        <name val="Calibri"/>
        <scheme val="none"/>
      </font>
    </dxf>
    <dxf>
      <font>
        <color rgb="FF00B050"/>
      </font>
    </dxf>
    <dxf>
      <font>
        <color rgb="FF00B050"/>
      </font>
    </dxf>
    <dxf>
      <font>
        <b/>
      </font>
    </dxf>
    <dxf>
      <font>
        <b/>
      </font>
    </dxf>
    <dxf>
      <numFmt numFmtId="3" formatCode="#,##0"/>
    </dxf>
    <dxf>
      <font>
        <name val="Arial"/>
        <scheme val="minor"/>
      </font>
    </dxf>
    <dxf>
      <border>
        <left style="thin">
          <color rgb="FF5E6A71"/>
        </left>
        <right style="thin">
          <color rgb="FF5E6A71"/>
        </right>
        <top style="thin">
          <color rgb="FF5E6A71"/>
        </top>
        <bottom style="thin">
          <color rgb="FF5E6A71"/>
        </bottom>
        <vertical style="thin">
          <color rgb="FF5E6A71"/>
        </vertical>
        <horizontal style="thin">
          <color rgb="FF5E6A71"/>
        </horizontal>
      </border>
    </dxf>
    <dxf>
      <fill>
        <patternFill>
          <bgColor theme="0"/>
        </patternFill>
      </fill>
    </dxf>
    <dxf>
      <font>
        <color theme="7" tint="-0.499984740745262"/>
      </font>
    </dxf>
    <dxf>
      <font>
        <color theme="7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8" tint="-0.499984740745262"/>
      </font>
    </dxf>
    <dxf>
      <font>
        <color theme="8" tint="-0.499984740745262"/>
      </font>
    </dxf>
    <dxf>
      <font>
        <color theme="1" tint="-0.499984740745262"/>
      </font>
    </dxf>
    <dxf>
      <font>
        <color auto="1"/>
      </font>
    </dxf>
    <dxf>
      <font>
        <color theme="1"/>
      </font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numFmt numFmtId="3" formatCode="#,##0"/>
    </dxf>
    <dxf>
      <numFmt numFmtId="3" formatCode="#,##0"/>
    </dxf>
    <dxf>
      <font>
        <color auto="1"/>
      </font>
    </dxf>
    <dxf>
      <font>
        <color auto="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0"/>
        </patternFill>
      </fill>
    </dxf>
    <dxf>
      <font>
        <color theme="7" tint="-0.249977111117893"/>
      </font>
      <numFmt numFmtId="3" formatCode="#,##0"/>
      <fill>
        <patternFill patternType="solid">
          <fgColor indexed="64"/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3" formatCode="#,##0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numFmt numFmtId="3" formatCode="#,##0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/>
      </font>
      <numFmt numFmtId="3" formatCode="#,##0"/>
      <fill>
        <patternFill patternType="solid">
          <fgColor indexed="64"/>
          <bgColor rgb="FF7FC9D9"/>
        </patternFill>
      </fill>
    </dxf>
    <dxf>
      <font>
        <name val="Calibri"/>
        <scheme val="none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DEEA7F"/>
        </patternFill>
      </fill>
    </dxf>
    <dxf>
      <fill>
        <patternFill>
          <bgColor rgb="FFF2F7CC"/>
        </patternFill>
      </fill>
    </dxf>
    <dxf>
      <fill>
        <patternFill>
          <bgColor rgb="FFDEEA7F"/>
        </patternFill>
      </fill>
    </dxf>
    <dxf>
      <fill>
        <patternFill>
          <bgColor rgb="FFF2F7CC"/>
        </patternFill>
      </fill>
    </dxf>
    <dxf>
      <fill>
        <patternFill>
          <bgColor rgb="FFDEEA7F"/>
        </patternFill>
      </fill>
    </dxf>
    <dxf>
      <fill>
        <patternFill>
          <bgColor rgb="FFF2F7CC"/>
        </patternFill>
      </fill>
    </dxf>
    <dxf>
      <fill>
        <patternFill>
          <bgColor rgb="FFDEEA7F"/>
        </patternFill>
      </fill>
    </dxf>
    <dxf>
      <fill>
        <patternFill>
          <bgColor rgb="FFF2F7CC"/>
        </patternFill>
      </fill>
    </dxf>
    <dxf>
      <font>
        <color theme="8" tint="-0.499984740745262"/>
      </font>
    </dxf>
    <dxf>
      <font>
        <color theme="8" tint="-0.499984740745262"/>
      </font>
    </dxf>
    <dxf>
      <font>
        <color theme="8" tint="-0.499984740745262"/>
      </font>
    </dxf>
    <dxf>
      <font>
        <color theme="8" tint="-0.499984740745262"/>
      </font>
    </dxf>
    <dxf>
      <font>
        <color theme="8" tint="-0.499984740745262"/>
      </font>
    </dxf>
    <dxf>
      <font>
        <color theme="7" tint="-0.499984740745262"/>
      </font>
    </dxf>
    <dxf>
      <font>
        <color theme="7" tint="-0.499984740745262"/>
      </font>
    </dxf>
    <dxf>
      <font>
        <color theme="7" tint="-0.499984740745262"/>
      </font>
    </dxf>
    <dxf>
      <font>
        <color theme="7" tint="-0.499984740745262"/>
      </font>
    </dxf>
    <dxf>
      <font>
        <color theme="7" tint="-0.499984740745262"/>
      </font>
    </dxf>
    <dxf>
      <font>
        <color theme="5" tint="-0.249977111117893"/>
      </font>
    </dxf>
    <dxf>
      <font>
        <color theme="5" tint="-0.249977111117893"/>
      </font>
    </dxf>
    <dxf>
      <font>
        <color theme="5" tint="-0.249977111117893"/>
      </font>
    </dxf>
    <dxf>
      <font>
        <color theme="5" tint="-0.249977111117893"/>
      </font>
    </dxf>
    <dxf>
      <font>
        <color theme="7"/>
      </font>
    </dxf>
    <dxf>
      <font>
        <name val="Calibri"/>
        <scheme val="none"/>
      </font>
    </dxf>
    <dxf>
      <font>
        <color rgb="FF00B050"/>
      </font>
    </dxf>
    <dxf>
      <font>
        <color rgb="FF00B050"/>
      </font>
    </dxf>
    <dxf>
      <font>
        <b/>
      </font>
    </dxf>
    <dxf>
      <font>
        <b/>
      </font>
    </dxf>
    <dxf>
      <numFmt numFmtId="3" formatCode="#,##0"/>
    </dxf>
    <dxf>
      <font>
        <name val="Arial"/>
        <scheme val="minor"/>
      </font>
    </dxf>
    <dxf>
      <border>
        <left style="thin">
          <color rgb="FF5E6A71"/>
        </left>
        <right style="thin">
          <color rgb="FF5E6A71"/>
        </right>
        <top style="thin">
          <color rgb="FF5E6A71"/>
        </top>
        <bottom style="thin">
          <color rgb="FF5E6A71"/>
        </bottom>
        <vertical style="thin">
          <color rgb="FF5E6A71"/>
        </vertical>
        <horizontal style="thin">
          <color rgb="FF5E6A71"/>
        </horizontal>
      </border>
    </dxf>
    <dxf>
      <fill>
        <patternFill>
          <bgColor theme="0"/>
        </patternFill>
      </fill>
    </dxf>
    <dxf>
      <font>
        <color theme="7" tint="-0.499984740745262"/>
      </font>
    </dxf>
    <dxf>
      <font>
        <color theme="7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8" tint="-0.499984740745262"/>
      </font>
    </dxf>
    <dxf>
      <font>
        <color theme="8" tint="-0.499984740745262"/>
      </font>
    </dxf>
    <dxf>
      <font>
        <color theme="1" tint="-0.499984740745262"/>
      </font>
    </dxf>
    <dxf>
      <font>
        <color auto="1"/>
      </font>
    </dxf>
    <dxf>
      <font>
        <color theme="1"/>
      </font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numFmt numFmtId="3" formatCode="#,##0"/>
    </dxf>
    <dxf>
      <numFmt numFmtId="3" formatCode="#,##0"/>
    </dxf>
    <dxf>
      <font>
        <color auto="1"/>
      </font>
    </dxf>
    <dxf>
      <font>
        <color auto="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0"/>
        </patternFill>
      </fill>
    </dxf>
    <dxf>
      <font>
        <color theme="7" tint="-0.249977111117893"/>
      </font>
      <numFmt numFmtId="3" formatCode="#,##0"/>
      <fill>
        <patternFill patternType="solid">
          <fgColor indexed="64"/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3" formatCode="#,##0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numFmt numFmtId="3" formatCode="#,##0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/>
      </font>
      <numFmt numFmtId="3" formatCode="#,##0"/>
      <fill>
        <patternFill patternType="solid">
          <fgColor indexed="64"/>
          <bgColor rgb="FF7FC9D9"/>
        </patternFill>
      </fill>
    </dxf>
    <dxf>
      <font>
        <name val="Calibri"/>
        <scheme val="none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94B3"/>
      <color rgb="FFF2AF00"/>
      <color rgb="FFBEDB00"/>
      <color rgb="FF9DBCB0"/>
      <color rgb="FF5E6A71"/>
      <color rgb="FFBED600"/>
      <color rgb="FFDEEA7F"/>
      <color rgb="FFF2F7CC"/>
      <color rgb="FF7FC9D9"/>
      <color rgb="FFAEB4B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pivotCacheDefinition" Target="pivotCache/pivotCacheDefinition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'Plan Lvl'!$B$2</c:f>
              <c:strCache>
                <c:ptCount val="1"/>
                <c:pt idx="0">
                  <c:v>Major projects</c:v>
                </c:pt>
              </c:strCache>
            </c:strRef>
          </c:tx>
          <c:spPr>
            <a:solidFill>
              <a:srgbClr val="BED600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Lvl'!$M$2:$U$2</c:f>
              <c:numCache>
                <c:formatCode>#,##0.0,,;\-#,##0.0,,;</c:formatCode>
                <c:ptCount val="9"/>
                <c:pt idx="0">
                  <c:v>49999477.449999996</c:v>
                </c:pt>
                <c:pt idx="1">
                  <c:v>56767295.405624993</c:v>
                </c:pt>
                <c:pt idx="2">
                  <c:v>72652469.091249987</c:v>
                </c:pt>
                <c:pt idx="3">
                  <c:v>93134146.41771093</c:v>
                </c:pt>
                <c:pt idx="4">
                  <c:v>88775379.72035642</c:v>
                </c:pt>
                <c:pt idx="5">
                  <c:v>82413439.970979735</c:v>
                </c:pt>
                <c:pt idx="6">
                  <c:v>82925278.605007902</c:v>
                </c:pt>
                <c:pt idx="7">
                  <c:v>89765407.033029065</c:v>
                </c:pt>
                <c:pt idx="8">
                  <c:v>97717532.856149063</c:v>
                </c:pt>
              </c:numCache>
            </c:numRef>
          </c:val>
        </c:ser>
        <c:ser>
          <c:idx val="1"/>
          <c:order val="1"/>
          <c:tx>
            <c:strRef>
              <c:f>'Plan Lvl'!$B$3</c:f>
              <c:strCache>
                <c:ptCount val="1"/>
                <c:pt idx="0">
                  <c:v>Major projects - land</c:v>
                </c:pt>
              </c:strCache>
            </c:strRef>
          </c:tx>
          <c:spPr>
            <a:solidFill>
              <a:srgbClr val="5E6A71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Lvl'!$M$3:$U$3</c:f>
              <c:numCache>
                <c:formatCode>#,##0.0,,;\-#,##0.0,,;</c:formatCode>
                <c:ptCount val="9"/>
                <c:pt idx="0">
                  <c:v>9069349.6499999985</c:v>
                </c:pt>
                <c:pt idx="1">
                  <c:v>3151874.9999999995</c:v>
                </c:pt>
                <c:pt idx="2">
                  <c:v>3769117.1874999995</c:v>
                </c:pt>
                <c:pt idx="3">
                  <c:v>3311438.6718749991</c:v>
                </c:pt>
                <c:pt idx="4">
                  <c:v>3394224.6386718741</c:v>
                </c:pt>
                <c:pt idx="5">
                  <c:v>3247141.5709960926</c:v>
                </c:pt>
                <c:pt idx="6">
                  <c:v>0</c:v>
                </c:pt>
                <c:pt idx="7">
                  <c:v>6092014.4875495881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3416704"/>
        <c:axId val="151454080"/>
      </c:barChart>
      <c:catAx>
        <c:axId val="163416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454080"/>
        <c:crosses val="autoZero"/>
        <c:auto val="1"/>
        <c:lblAlgn val="ctr"/>
        <c:lblOffset val="100"/>
        <c:noMultiLvlLbl val="0"/>
      </c:catAx>
      <c:valAx>
        <c:axId val="151454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$Real FY19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63416704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BED600"/>
              </a:solidFill>
            </c:spPr>
          </c:dPt>
          <c:dPt>
            <c:idx val="1"/>
            <c:bubble3D val="0"/>
            <c:spPr>
              <a:solidFill>
                <a:srgbClr val="5E6A71"/>
              </a:solidFill>
            </c:spPr>
          </c:dPt>
          <c:dPt>
            <c:idx val="2"/>
            <c:bubble3D val="0"/>
            <c:spPr>
              <a:solidFill>
                <a:srgbClr val="0094B3"/>
              </a:solidFill>
            </c:spPr>
          </c:dPt>
          <c:dPt>
            <c:idx val="3"/>
            <c:bubble3D val="0"/>
            <c:spPr>
              <a:solidFill>
                <a:srgbClr val="F2AF00"/>
              </a:solidFill>
            </c:spPr>
          </c:dPt>
          <c:dPt>
            <c:idx val="4"/>
            <c:bubble3D val="0"/>
            <c:spPr>
              <a:solidFill>
                <a:srgbClr val="9DBCB0"/>
              </a:solidFill>
            </c:spPr>
          </c:dPt>
          <c:dLbls>
            <c:dLbl>
              <c:idx val="0"/>
              <c:layout>
                <c:manualLayout>
                  <c:x val="3.7318539727988549E-2"/>
                  <c:y val="-9.927484360897576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, </c:separator>
            </c:dLbl>
            <c:dLbl>
              <c:idx val="1"/>
              <c:layout>
                <c:manualLayout>
                  <c:x val="-2.3523423208462579E-3"/>
                  <c:y val="3.151328415963814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</c:dLbl>
            <c:dLbl>
              <c:idx val="2"/>
              <c:layout>
                <c:manualLayout>
                  <c:x val="-2.902171319494154E-2"/>
                  <c:y val="3.3183322440426169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, </c:separator>
            </c:dLbl>
            <c:dLbl>
              <c:idx val="3"/>
              <c:layout>
                <c:manualLayout>
                  <c:x val="-2.2554521593891673E-2"/>
                  <c:y val="5.7981388690050107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, </c:separator>
            </c:dLbl>
            <c:dLbl>
              <c:idx val="4"/>
              <c:layout>
                <c:manualLayout>
                  <c:x val="8.9514753837588487E-2"/>
                  <c:y val="-3.4200616227319409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, </c:separator>
            </c:dLbl>
            <c:showLegendKey val="1"/>
            <c:showVal val="0"/>
            <c:showCatName val="1"/>
            <c:showSerName val="0"/>
            <c:showPercent val="1"/>
            <c:showBubbleSize val="0"/>
            <c:separator>, </c:separator>
            <c:showLeaderLines val="1"/>
          </c:dLbls>
          <c:cat>
            <c:strRef>
              <c:f>'Doc - Charts'!$A$409:$A$413</c:f>
              <c:strCache>
                <c:ptCount val="5"/>
                <c:pt idx="0">
                  <c:v>Growth</c:v>
                </c:pt>
                <c:pt idx="1">
                  <c:v>Reliability</c:v>
                </c:pt>
                <c:pt idx="2">
                  <c:v>Sustainability</c:v>
                </c:pt>
                <c:pt idx="3">
                  <c:v>Efficiency</c:v>
                </c:pt>
                <c:pt idx="4">
                  <c:v>Miscellaneous</c:v>
                </c:pt>
              </c:strCache>
            </c:strRef>
          </c:cat>
          <c:val>
            <c:numRef>
              <c:f>'Doc - Charts'!$B$409:$B$413</c:f>
              <c:numCache>
                <c:formatCode>0.000,,;\-0.000,,;</c:formatCode>
                <c:ptCount val="5"/>
                <c:pt idx="0">
                  <c:v>1025842176</c:v>
                </c:pt>
                <c:pt idx="1">
                  <c:v>51643338</c:v>
                </c:pt>
                <c:pt idx="2">
                  <c:v>1447436579</c:v>
                </c:pt>
                <c:pt idx="3">
                  <c:v>29295121</c:v>
                </c:pt>
                <c:pt idx="4">
                  <c:v>26672878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'Doc - Charts'!$A$449</c:f>
              <c:strCache>
                <c:ptCount val="1"/>
                <c:pt idx="0">
                  <c:v>Actual</c:v>
                </c:pt>
              </c:strCache>
            </c:strRef>
          </c:tx>
          <c:spPr>
            <a:solidFill>
              <a:srgbClr val="BED600"/>
            </a:solidFill>
          </c:spPr>
          <c:invertIfNegative val="0"/>
          <c:cat>
            <c:strRef>
              <c:f>'Doc - Charts'!$B$448:$U$448</c:f>
              <c:strCache>
                <c:ptCount val="20"/>
                <c:pt idx="0">
                  <c:v>FY09</c:v>
                </c:pt>
                <c:pt idx="1">
                  <c:v>FY10</c:v>
                </c:pt>
                <c:pt idx="2">
                  <c:v>FY11</c:v>
                </c:pt>
                <c:pt idx="3">
                  <c:v>FY12</c:v>
                </c:pt>
                <c:pt idx="4">
                  <c:v>FY13</c:v>
                </c:pt>
                <c:pt idx="5">
                  <c:v>FY14</c:v>
                </c:pt>
                <c:pt idx="6">
                  <c:v>FY15</c:v>
                </c:pt>
                <c:pt idx="7">
                  <c:v>FY16</c:v>
                </c:pt>
                <c:pt idx="8">
                  <c:v>FY17</c:v>
                </c:pt>
                <c:pt idx="9">
                  <c:v>FY18</c:v>
                </c:pt>
                <c:pt idx="10">
                  <c:v>FY19</c:v>
                </c:pt>
                <c:pt idx="11">
                  <c:v>FY20</c:v>
                </c:pt>
                <c:pt idx="12">
                  <c:v>FY21</c:v>
                </c:pt>
                <c:pt idx="13">
                  <c:v>FY22</c:v>
                </c:pt>
                <c:pt idx="14">
                  <c:v>FY23</c:v>
                </c:pt>
                <c:pt idx="15">
                  <c:v>FY24</c:v>
                </c:pt>
                <c:pt idx="16">
                  <c:v>FY25</c:v>
                </c:pt>
                <c:pt idx="17">
                  <c:v>FY26</c:v>
                </c:pt>
                <c:pt idx="18">
                  <c:v>FY27</c:v>
                </c:pt>
                <c:pt idx="19">
                  <c:v>FY28</c:v>
                </c:pt>
              </c:strCache>
            </c:strRef>
          </c:cat>
          <c:val>
            <c:numRef>
              <c:f>'Doc - Charts'!$B$449:$U$449</c:f>
              <c:numCache>
                <c:formatCode>General</c:formatCode>
                <c:ptCount val="20"/>
                <c:pt idx="0">
                  <c:v>381</c:v>
                </c:pt>
                <c:pt idx="1">
                  <c:v>369</c:v>
                </c:pt>
                <c:pt idx="2">
                  <c:v>420</c:v>
                </c:pt>
                <c:pt idx="3" formatCode="0">
                  <c:v>575.85888203693298</c:v>
                </c:pt>
                <c:pt idx="4" formatCode="0">
                  <c:v>545.26247730000023</c:v>
                </c:pt>
                <c:pt idx="5">
                  <c:v>485</c:v>
                </c:pt>
                <c:pt idx="6">
                  <c:v>335</c:v>
                </c:pt>
                <c:pt idx="7">
                  <c:v>241</c:v>
                </c:pt>
                <c:pt idx="8">
                  <c:v>191</c:v>
                </c:pt>
              </c:numCache>
            </c:numRef>
          </c:val>
        </c:ser>
        <c:ser>
          <c:idx val="1"/>
          <c:order val="1"/>
          <c:tx>
            <c:strRef>
              <c:f>'Doc - Charts'!$A$450</c:f>
              <c:strCache>
                <c:ptCount val="1"/>
                <c:pt idx="0">
                  <c:v>Budgeted</c:v>
                </c:pt>
              </c:strCache>
            </c:strRef>
          </c:tx>
          <c:spPr>
            <a:solidFill>
              <a:srgbClr val="5E6A71"/>
            </a:solidFill>
          </c:spPr>
          <c:invertIfNegative val="0"/>
          <c:cat>
            <c:strRef>
              <c:f>'Doc - Charts'!$B$448:$U$448</c:f>
              <c:strCache>
                <c:ptCount val="20"/>
                <c:pt idx="0">
                  <c:v>FY09</c:v>
                </c:pt>
                <c:pt idx="1">
                  <c:v>FY10</c:v>
                </c:pt>
                <c:pt idx="2">
                  <c:v>FY11</c:v>
                </c:pt>
                <c:pt idx="3">
                  <c:v>FY12</c:v>
                </c:pt>
                <c:pt idx="4">
                  <c:v>FY13</c:v>
                </c:pt>
                <c:pt idx="5">
                  <c:v>FY14</c:v>
                </c:pt>
                <c:pt idx="6">
                  <c:v>FY15</c:v>
                </c:pt>
                <c:pt idx="7">
                  <c:v>FY16</c:v>
                </c:pt>
                <c:pt idx="8">
                  <c:v>FY17</c:v>
                </c:pt>
                <c:pt idx="9">
                  <c:v>FY18</c:v>
                </c:pt>
                <c:pt idx="10">
                  <c:v>FY19</c:v>
                </c:pt>
                <c:pt idx="11">
                  <c:v>FY20</c:v>
                </c:pt>
                <c:pt idx="12">
                  <c:v>FY21</c:v>
                </c:pt>
                <c:pt idx="13">
                  <c:v>FY22</c:v>
                </c:pt>
                <c:pt idx="14">
                  <c:v>FY23</c:v>
                </c:pt>
                <c:pt idx="15">
                  <c:v>FY24</c:v>
                </c:pt>
                <c:pt idx="16">
                  <c:v>FY25</c:v>
                </c:pt>
                <c:pt idx="17">
                  <c:v>FY26</c:v>
                </c:pt>
                <c:pt idx="18">
                  <c:v>FY27</c:v>
                </c:pt>
                <c:pt idx="19">
                  <c:v>FY28</c:v>
                </c:pt>
              </c:strCache>
            </c:strRef>
          </c:cat>
          <c:val>
            <c:numRef>
              <c:f>'Doc - Charts'!$B$450:$U$450</c:f>
              <c:numCache>
                <c:formatCode>General</c:formatCode>
                <c:ptCount val="20"/>
                <c:pt idx="9" formatCode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'Doc - Charts'!$A$451</c:f>
              <c:strCache>
                <c:ptCount val="1"/>
                <c:pt idx="0">
                  <c:v>Projected</c:v>
                </c:pt>
              </c:strCache>
            </c:strRef>
          </c:tx>
          <c:spPr>
            <a:solidFill>
              <a:srgbClr val="0094B3"/>
            </a:solidFill>
          </c:spPr>
          <c:invertIfNegative val="0"/>
          <c:cat>
            <c:strRef>
              <c:f>'Doc - Charts'!$B$448:$U$448</c:f>
              <c:strCache>
                <c:ptCount val="20"/>
                <c:pt idx="0">
                  <c:v>FY09</c:v>
                </c:pt>
                <c:pt idx="1">
                  <c:v>FY10</c:v>
                </c:pt>
                <c:pt idx="2">
                  <c:v>FY11</c:v>
                </c:pt>
                <c:pt idx="3">
                  <c:v>FY12</c:v>
                </c:pt>
                <c:pt idx="4">
                  <c:v>FY13</c:v>
                </c:pt>
                <c:pt idx="5">
                  <c:v>FY14</c:v>
                </c:pt>
                <c:pt idx="6">
                  <c:v>FY15</c:v>
                </c:pt>
                <c:pt idx="7">
                  <c:v>FY16</c:v>
                </c:pt>
                <c:pt idx="8">
                  <c:v>FY17</c:v>
                </c:pt>
                <c:pt idx="9">
                  <c:v>FY18</c:v>
                </c:pt>
                <c:pt idx="10">
                  <c:v>FY19</c:v>
                </c:pt>
                <c:pt idx="11">
                  <c:v>FY20</c:v>
                </c:pt>
                <c:pt idx="12">
                  <c:v>FY21</c:v>
                </c:pt>
                <c:pt idx="13">
                  <c:v>FY22</c:v>
                </c:pt>
                <c:pt idx="14">
                  <c:v>FY23</c:v>
                </c:pt>
                <c:pt idx="15">
                  <c:v>FY24</c:v>
                </c:pt>
                <c:pt idx="16">
                  <c:v>FY25</c:v>
                </c:pt>
                <c:pt idx="17">
                  <c:v>FY26</c:v>
                </c:pt>
                <c:pt idx="18">
                  <c:v>FY27</c:v>
                </c:pt>
                <c:pt idx="19">
                  <c:v>FY28</c:v>
                </c:pt>
              </c:strCache>
            </c:strRef>
          </c:cat>
          <c:val>
            <c:numRef>
              <c:f>'Doc - Charts'!$B$451:$U$451</c:f>
              <c:numCache>
                <c:formatCode>General</c:formatCode>
                <c:ptCount val="20"/>
                <c:pt idx="10" formatCode="0">
                  <c:v>317.15591156350007</c:v>
                </c:pt>
                <c:pt idx="11" formatCode="0">
                  <c:v>317.75865711686777</c:v>
                </c:pt>
                <c:pt idx="12" formatCode="0">
                  <c:v>321.54170274412576</c:v>
                </c:pt>
                <c:pt idx="13" formatCode="0">
                  <c:v>337.44815000388718</c:v>
                </c:pt>
                <c:pt idx="14" formatCode="0">
                  <c:v>367.77810582384001</c:v>
                </c:pt>
                <c:pt idx="15" formatCode="0">
                  <c:v>374.86336900207073</c:v>
                </c:pt>
                <c:pt idx="16" formatCode="0">
                  <c:v>390.43790794894397</c:v>
                </c:pt>
                <c:pt idx="17" formatCode="0">
                  <c:v>411.81401127085485</c:v>
                </c:pt>
                <c:pt idx="18" formatCode="0">
                  <c:v>456.52945110337618</c:v>
                </c:pt>
                <c:pt idx="19" formatCode="0">
                  <c:v>494.01046421919455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overlap val="100"/>
        <c:axId val="167901056"/>
        <c:axId val="167902592"/>
      </c:barChart>
      <c:catAx>
        <c:axId val="16790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902592"/>
        <c:crosses val="autoZero"/>
        <c:auto val="1"/>
        <c:lblAlgn val="ctr"/>
        <c:lblOffset val="100"/>
        <c:noMultiLvlLbl val="0"/>
      </c:catAx>
      <c:valAx>
        <c:axId val="167902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 baseline="0"/>
                  <a:t>$ Millions</a:t>
                </a:r>
                <a:endParaRPr lang="en-AU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79010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'Doc - Charts'!$A$481</c:f>
              <c:strCache>
                <c:ptCount val="1"/>
                <c:pt idx="0">
                  <c:v>Initial Proposal</c:v>
                </c:pt>
              </c:strCache>
            </c:strRef>
          </c:tx>
          <c:spPr>
            <a:solidFill>
              <a:srgbClr val="BED600"/>
            </a:solidFill>
          </c:spPr>
          <c:invertIfNegative val="0"/>
          <c:cat>
            <c:strRef>
              <c:f>'Doc - Charts'!$B$480:$F$480</c:f>
              <c:strCache>
                <c:ptCount val="5"/>
                <c:pt idx="0">
                  <c:v>FY15</c:v>
                </c:pt>
                <c:pt idx="1">
                  <c:v>FY16</c:v>
                </c:pt>
                <c:pt idx="2">
                  <c:v>FY17</c:v>
                </c:pt>
                <c:pt idx="3">
                  <c:v>FY18</c:v>
                </c:pt>
                <c:pt idx="4">
                  <c:v>FY19</c:v>
                </c:pt>
              </c:strCache>
            </c:strRef>
          </c:cat>
          <c:val>
            <c:numRef>
              <c:f>'Doc - Charts'!$B$481:$F$481</c:f>
              <c:numCache>
                <c:formatCode>0.000,,;\-0.000,,;;</c:formatCode>
                <c:ptCount val="5"/>
                <c:pt idx="0">
                  <c:v>383577421.93433148</c:v>
                </c:pt>
                <c:pt idx="1">
                  <c:v>352775925.05130219</c:v>
                </c:pt>
                <c:pt idx="2">
                  <c:v>315527945.74576414</c:v>
                </c:pt>
                <c:pt idx="3">
                  <c:v>322770777.92066538</c:v>
                </c:pt>
                <c:pt idx="4">
                  <c:v>327119010.46361417</c:v>
                </c:pt>
              </c:numCache>
            </c:numRef>
          </c:val>
        </c:ser>
        <c:ser>
          <c:idx val="1"/>
          <c:order val="1"/>
          <c:tx>
            <c:strRef>
              <c:f>'Doc - Charts'!$A$482</c:f>
              <c:strCache>
                <c:ptCount val="1"/>
                <c:pt idx="0">
                  <c:v>Revised Proposal</c:v>
                </c:pt>
              </c:strCache>
            </c:strRef>
          </c:tx>
          <c:spPr>
            <a:solidFill>
              <a:srgbClr val="5E6A71"/>
            </a:solidFill>
          </c:spPr>
          <c:invertIfNegative val="0"/>
          <c:cat>
            <c:strRef>
              <c:f>'Doc - Charts'!$B$480:$F$480</c:f>
              <c:strCache>
                <c:ptCount val="5"/>
                <c:pt idx="0">
                  <c:v>FY15</c:v>
                </c:pt>
                <c:pt idx="1">
                  <c:v>FY16</c:v>
                </c:pt>
                <c:pt idx="2">
                  <c:v>FY17</c:v>
                </c:pt>
                <c:pt idx="3">
                  <c:v>FY18</c:v>
                </c:pt>
                <c:pt idx="4">
                  <c:v>FY19</c:v>
                </c:pt>
              </c:strCache>
            </c:strRef>
          </c:cat>
          <c:val>
            <c:numRef>
              <c:f>'Doc - Charts'!$B$482:$F$482</c:f>
              <c:numCache>
                <c:formatCode>0.000,,;\-0.000,,;;</c:formatCode>
                <c:ptCount val="5"/>
                <c:pt idx="0">
                  <c:v>381350412</c:v>
                </c:pt>
                <c:pt idx="1">
                  <c:v>337012327</c:v>
                </c:pt>
                <c:pt idx="2">
                  <c:v>289532929</c:v>
                </c:pt>
                <c:pt idx="3">
                  <c:v>284470000</c:v>
                </c:pt>
                <c:pt idx="4">
                  <c:v>277078966</c:v>
                </c:pt>
              </c:numCache>
            </c:numRef>
          </c:val>
        </c:ser>
        <c:ser>
          <c:idx val="2"/>
          <c:order val="2"/>
          <c:tx>
            <c:strRef>
              <c:f>'Doc - Charts'!$A$483</c:f>
              <c:strCache>
                <c:ptCount val="1"/>
                <c:pt idx="0">
                  <c:v>Final Program</c:v>
                </c:pt>
              </c:strCache>
            </c:strRef>
          </c:tx>
          <c:spPr>
            <a:solidFill>
              <a:srgbClr val="0094B3"/>
            </a:solidFill>
          </c:spPr>
          <c:invertIfNegative val="0"/>
          <c:cat>
            <c:strRef>
              <c:f>'Doc - Charts'!$B$480:$F$480</c:f>
              <c:strCache>
                <c:ptCount val="5"/>
                <c:pt idx="0">
                  <c:v>FY15</c:v>
                </c:pt>
                <c:pt idx="1">
                  <c:v>FY16</c:v>
                </c:pt>
                <c:pt idx="2">
                  <c:v>FY17</c:v>
                </c:pt>
                <c:pt idx="3">
                  <c:v>FY18</c:v>
                </c:pt>
                <c:pt idx="4">
                  <c:v>FY19</c:v>
                </c:pt>
              </c:strCache>
            </c:strRef>
          </c:cat>
          <c:val>
            <c:numRef>
              <c:f>'Doc - Charts'!$B$483:$F$483</c:f>
              <c:numCache>
                <c:formatCode>0.000,,;\-0.000,,;;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317155911.56350005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0"/>
        <c:axId val="168011264"/>
        <c:axId val="168012800"/>
      </c:barChart>
      <c:catAx>
        <c:axId val="16801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8012800"/>
        <c:crosses val="autoZero"/>
        <c:auto val="1"/>
        <c:lblAlgn val="ctr"/>
        <c:lblOffset val="100"/>
        <c:noMultiLvlLbl val="0"/>
      </c:catAx>
      <c:valAx>
        <c:axId val="168012800"/>
        <c:scaling>
          <c:orientation val="minMax"/>
        </c:scaling>
        <c:delete val="0"/>
        <c:axPos val="l"/>
        <c:majorGridlines/>
        <c:numFmt formatCode="&quot;$&quot;#,##0" sourceLinked="0"/>
        <c:majorTickMark val="out"/>
        <c:minorTickMark val="none"/>
        <c:tickLblPos val="nextTo"/>
        <c:crossAx val="168011264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'Doc - Charts'!$A$514</c:f>
              <c:strCache>
                <c:ptCount val="1"/>
                <c:pt idx="0">
                  <c:v>Augex</c:v>
                </c:pt>
              </c:strCache>
            </c:strRef>
          </c:tx>
          <c:spPr>
            <a:solidFill>
              <a:srgbClr val="BEDB00"/>
            </a:solidFill>
          </c:spPr>
          <c:invertIfNegative val="0"/>
          <c:cat>
            <c:strRef>
              <c:f>'Doc - Charts'!$B$513:$K$513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Charts'!$B$514:$K$514</c:f>
              <c:numCache>
                <c:formatCode>0.000,,;\-0.000,,;;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1"/>
          <c:tx>
            <c:strRef>
              <c:f>'Doc - Charts'!$A$517</c:f>
              <c:strCache>
                <c:ptCount val="1"/>
                <c:pt idx="0">
                  <c:v>Repex</c:v>
                </c:pt>
              </c:strCache>
            </c:strRef>
          </c:tx>
          <c:spPr>
            <a:solidFill>
              <a:srgbClr val="F2AF00"/>
            </a:solidFill>
          </c:spPr>
          <c:invertIfNegative val="0"/>
          <c:cat>
            <c:strRef>
              <c:f>'Doc - Charts'!$B$513:$K$513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Charts'!$B$517:$K$517</c:f>
              <c:numCache>
                <c:formatCode>0.000,,;\-0.000,,;;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2"/>
          <c:tx>
            <c:strRef>
              <c:f>'Doc - Charts'!$A$515</c:f>
              <c:strCache>
                <c:ptCount val="1"/>
                <c:pt idx="0">
                  <c:v>Customer Connections</c:v>
                </c:pt>
              </c:strCache>
            </c:strRef>
          </c:tx>
          <c:spPr>
            <a:solidFill>
              <a:srgbClr val="5E6A71"/>
            </a:solidFill>
          </c:spPr>
          <c:invertIfNegative val="0"/>
          <c:cat>
            <c:strRef>
              <c:f>'Doc - Charts'!$B$513:$K$513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Charts'!$B$515:$K$515</c:f>
              <c:numCache>
                <c:formatCode>0.000,,;\-0.000,,;;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3"/>
          <c:tx>
            <c:strRef>
              <c:f>'Doc - Charts'!$A$516</c:f>
              <c:strCache>
                <c:ptCount val="1"/>
                <c:pt idx="0">
                  <c:v>Other System</c:v>
                </c:pt>
              </c:strCache>
            </c:strRef>
          </c:tx>
          <c:spPr>
            <a:solidFill>
              <a:srgbClr val="0094B3"/>
            </a:solidFill>
          </c:spPr>
          <c:invertIfNegative val="0"/>
          <c:cat>
            <c:strRef>
              <c:f>'Doc - Charts'!$B$513:$K$513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Charts'!$B$516:$K$516</c:f>
              <c:numCache>
                <c:formatCode>0.000,,;\-0.000,,;;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8363520"/>
        <c:axId val="168365056"/>
      </c:barChart>
      <c:catAx>
        <c:axId val="168363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8365056"/>
        <c:crosses val="autoZero"/>
        <c:auto val="1"/>
        <c:lblAlgn val="ctr"/>
        <c:lblOffset val="100"/>
        <c:noMultiLvlLbl val="0"/>
      </c:catAx>
      <c:valAx>
        <c:axId val="168365056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crossAx val="168363520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10 Year Total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BEDB00"/>
              </a:solidFill>
            </c:spPr>
          </c:dPt>
          <c:dPt>
            <c:idx val="1"/>
            <c:bubble3D val="0"/>
            <c:spPr>
              <a:solidFill>
                <a:srgbClr val="5E6A71"/>
              </a:solidFill>
            </c:spPr>
          </c:dPt>
          <c:dPt>
            <c:idx val="2"/>
            <c:bubble3D val="0"/>
            <c:spPr>
              <a:solidFill>
                <a:srgbClr val="0094B3"/>
              </a:solidFill>
            </c:spPr>
          </c:dPt>
          <c:dPt>
            <c:idx val="3"/>
            <c:bubble3D val="0"/>
            <c:spPr>
              <a:solidFill>
                <a:srgbClr val="F2AF00"/>
              </a:solidFill>
            </c:spPr>
          </c:dPt>
          <c:dPt>
            <c:idx val="4"/>
            <c:bubble3D val="0"/>
            <c:spPr>
              <a:solidFill>
                <a:srgbClr val="9DBCB0"/>
              </a:solidFill>
            </c:spPr>
          </c:dPt>
          <c:dLbls>
            <c:dLbl>
              <c:idx val="0"/>
              <c:layout>
                <c:manualLayout>
                  <c:x val="3.3340758109235452E-2"/>
                  <c:y val="1.36767938199709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2.3729059831681224E-2"/>
                  <c:y val="-7.162106527210730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0.17161205975529584"/>
                  <c:y val="1.720785332029829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'Doc - Charts'!$A$514:$A$517</c:f>
              <c:strCache>
                <c:ptCount val="4"/>
                <c:pt idx="0">
                  <c:v>Augex</c:v>
                </c:pt>
                <c:pt idx="1">
                  <c:v>Customer Connections</c:v>
                </c:pt>
                <c:pt idx="2">
                  <c:v>Other System</c:v>
                </c:pt>
                <c:pt idx="3">
                  <c:v>Repex</c:v>
                </c:pt>
              </c:strCache>
            </c:strRef>
          </c:cat>
          <c:val>
            <c:numRef>
              <c:f>'Doc - Charts'!$L$514:$L$517</c:f>
              <c:numCache>
                <c:formatCode>0.000,,;\-0.000,,;;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Next Reg Period Total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BEDB00"/>
              </a:solidFill>
            </c:spPr>
          </c:dPt>
          <c:dPt>
            <c:idx val="1"/>
            <c:bubble3D val="0"/>
            <c:spPr>
              <a:solidFill>
                <a:srgbClr val="5E6A71"/>
              </a:solidFill>
            </c:spPr>
          </c:dPt>
          <c:dPt>
            <c:idx val="2"/>
            <c:bubble3D val="0"/>
            <c:spPr>
              <a:solidFill>
                <a:srgbClr val="0094B3"/>
              </a:solidFill>
            </c:spPr>
          </c:dPt>
          <c:dPt>
            <c:idx val="3"/>
            <c:bubble3D val="0"/>
            <c:spPr>
              <a:solidFill>
                <a:srgbClr val="F2AF00"/>
              </a:solidFill>
            </c:spPr>
          </c:dPt>
          <c:dPt>
            <c:idx val="4"/>
            <c:bubble3D val="0"/>
            <c:spPr>
              <a:solidFill>
                <a:srgbClr val="9DBCB0"/>
              </a:solidFill>
            </c:spPr>
          </c:dPt>
          <c:dLbls>
            <c:dLbl>
              <c:idx val="0"/>
              <c:layout>
                <c:manualLayout>
                  <c:x val="3.3340758109235452E-2"/>
                  <c:y val="1.36767938199709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2.3729059831681224E-2"/>
                  <c:y val="-7.162106527210730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5142887728348528"/>
                  <c:y val="8.062244235031679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'Doc - Charts'!$A$514:$A$517</c:f>
              <c:strCache>
                <c:ptCount val="4"/>
                <c:pt idx="0">
                  <c:v>Augex</c:v>
                </c:pt>
                <c:pt idx="1">
                  <c:v>Customer Connections</c:v>
                </c:pt>
                <c:pt idx="2">
                  <c:v>Other System</c:v>
                </c:pt>
                <c:pt idx="3">
                  <c:v>Repex</c:v>
                </c:pt>
              </c:strCache>
            </c:strRef>
          </c:cat>
          <c:val>
            <c:numRef>
              <c:f>'Doc - Charts'!$M$514:$M$517</c:f>
              <c:numCache>
                <c:formatCode>0.000,,;\-0.000,,;;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'Plan Lvl'!$B$4</c:f>
              <c:strCache>
                <c:ptCount val="1"/>
                <c:pt idx="0">
                  <c:v>Automation growth</c:v>
                </c:pt>
              </c:strCache>
            </c:strRef>
          </c:tx>
          <c:spPr>
            <a:solidFill>
              <a:srgbClr val="BED600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Lvl'!$M$4:$U$4</c:f>
              <c:numCache>
                <c:formatCode>#,##0.0,,;\-#,##0.0,,;</c:formatCode>
                <c:ptCount val="9"/>
                <c:pt idx="0">
                  <c:v>307500</c:v>
                </c:pt>
                <c:pt idx="1">
                  <c:v>315187.5</c:v>
                </c:pt>
                <c:pt idx="2">
                  <c:v>323067.18749999994</c:v>
                </c:pt>
                <c:pt idx="3">
                  <c:v>331143.86718749994</c:v>
                </c:pt>
                <c:pt idx="4">
                  <c:v>339422.46386718738</c:v>
                </c:pt>
                <c:pt idx="5">
                  <c:v>347908.02546386706</c:v>
                </c:pt>
                <c:pt idx="6">
                  <c:v>356605.72610046377</c:v>
                </c:pt>
                <c:pt idx="7">
                  <c:v>365520.86925297533</c:v>
                </c:pt>
                <c:pt idx="8">
                  <c:v>374658.89098429965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8149376"/>
        <c:axId val="168150912"/>
      </c:barChart>
      <c:catAx>
        <c:axId val="168149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8150912"/>
        <c:crosses val="autoZero"/>
        <c:auto val="1"/>
        <c:lblAlgn val="ctr"/>
        <c:lblOffset val="100"/>
        <c:noMultiLvlLbl val="0"/>
      </c:catAx>
      <c:valAx>
        <c:axId val="1681509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$Real</a:t>
                </a:r>
                <a:r>
                  <a:rPr lang="en-AU" baseline="0"/>
                  <a:t> FY19</a:t>
                </a:r>
                <a:endParaRPr lang="en-AU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68149376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'Program Lvl'!#REF!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BED600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'Program Lvl'!#REF!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'Program Lvl'!#REF!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5E6A71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'Program Lvl'!#REF!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'Program Lvl'!#REF!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94B3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'Program Lvl'!#REF!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8255488"/>
        <c:axId val="168257024"/>
      </c:barChart>
      <c:catAx>
        <c:axId val="168255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8257024"/>
        <c:crosses val="autoZero"/>
        <c:auto val="1"/>
        <c:lblAlgn val="ctr"/>
        <c:lblOffset val="100"/>
        <c:noMultiLvlLbl val="0"/>
      </c:catAx>
      <c:valAx>
        <c:axId val="168257024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crossAx val="168255488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'Doc - Charts'!$A$2</c:f>
              <c:strCache>
                <c:ptCount val="1"/>
                <c:pt idx="0">
                  <c:v>Augex</c:v>
                </c:pt>
              </c:strCache>
            </c:strRef>
          </c:tx>
          <c:spPr>
            <a:solidFill>
              <a:srgbClr val="BED600"/>
            </a:solidFill>
          </c:spPr>
          <c:invertIfNegative val="0"/>
          <c:cat>
            <c:strRef>
              <c:f>'Doc - Charts'!$B$1:$K$1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Charts'!$B$2:$K$2</c:f>
              <c:numCache>
                <c:formatCode>0.0,,</c:formatCode>
                <c:ptCount val="10"/>
                <c:pt idx="0">
                  <c:v>57478433.086500004</c:v>
                </c:pt>
                <c:pt idx="1">
                  <c:v>66429192.200000003</c:v>
                </c:pt>
                <c:pt idx="2">
                  <c:v>67781063.469999999</c:v>
                </c:pt>
                <c:pt idx="3">
                  <c:v>75524932.68387498</c:v>
                </c:pt>
                <c:pt idx="4">
                  <c:v>86439573.115276158</c:v>
                </c:pt>
                <c:pt idx="5">
                  <c:v>81542396.76194331</c:v>
                </c:pt>
                <c:pt idx="6">
                  <c:v>93059425.550174057</c:v>
                </c:pt>
                <c:pt idx="7">
                  <c:v>90509093.713411093</c:v>
                </c:pt>
                <c:pt idx="8">
                  <c:v>103630832.00669192</c:v>
                </c:pt>
                <c:pt idx="9">
                  <c:v>105685278.60441518</c:v>
                </c:pt>
              </c:numCache>
            </c:numRef>
          </c:val>
        </c:ser>
        <c:ser>
          <c:idx val="1"/>
          <c:order val="1"/>
          <c:tx>
            <c:strRef>
              <c:f>'Doc - Charts'!$A$3</c:f>
              <c:strCache>
                <c:ptCount val="1"/>
                <c:pt idx="0">
                  <c:v>Repex</c:v>
                </c:pt>
              </c:strCache>
            </c:strRef>
          </c:tx>
          <c:spPr>
            <a:solidFill>
              <a:srgbClr val="5E6A71"/>
            </a:solidFill>
          </c:spPr>
          <c:invertIfNegative val="0"/>
          <c:cat>
            <c:strRef>
              <c:f>'Doc - Charts'!$B$1:$K$1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Charts'!$B$3:$K$3</c:f>
              <c:numCache>
                <c:formatCode>0.0,,</c:formatCode>
                <c:ptCount val="10"/>
                <c:pt idx="0">
                  <c:v>123680707.79900005</c:v>
                </c:pt>
                <c:pt idx="1">
                  <c:v>112020068.80000003</c:v>
                </c:pt>
                <c:pt idx="2">
                  <c:v>126389354.354375</c:v>
                </c:pt>
                <c:pt idx="3">
                  <c:v>127921952.78515622</c:v>
                </c:pt>
                <c:pt idx="4">
                  <c:v>137032575.35341796</c:v>
                </c:pt>
                <c:pt idx="5">
                  <c:v>144615183.51141354</c:v>
                </c:pt>
                <c:pt idx="6">
                  <c:v>159012232.80832404</c:v>
                </c:pt>
                <c:pt idx="7">
                  <c:v>178591416.5169349</c:v>
                </c:pt>
                <c:pt idx="8">
                  <c:v>205965831.61173731</c:v>
                </c:pt>
                <c:pt idx="9">
                  <c:v>237647071.1985687</c:v>
                </c:pt>
              </c:numCache>
            </c:numRef>
          </c:val>
        </c:ser>
        <c:ser>
          <c:idx val="2"/>
          <c:order val="2"/>
          <c:tx>
            <c:strRef>
              <c:f>'Doc - Charts'!$A$4</c:f>
              <c:strCache>
                <c:ptCount val="1"/>
                <c:pt idx="0">
                  <c:v>Customer Connection</c:v>
                </c:pt>
              </c:strCache>
            </c:strRef>
          </c:tx>
          <c:spPr>
            <a:solidFill>
              <a:srgbClr val="0094B3"/>
            </a:solidFill>
          </c:spPr>
          <c:invertIfNegative val="0"/>
          <c:cat>
            <c:strRef>
              <c:f>'Doc - Charts'!$B$1:$K$1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Charts'!$B$4:$K$4</c:f>
              <c:numCache>
                <c:formatCode>0.0,,</c:formatCode>
                <c:ptCount val="10"/>
                <c:pt idx="0">
                  <c:v>40340000.008000001</c:v>
                </c:pt>
                <c:pt idx="1">
                  <c:v>34805121.399999999</c:v>
                </c:pt>
                <c:pt idx="2">
                  <c:v>25684374.073124997</c:v>
                </c:pt>
                <c:pt idx="3">
                  <c:v>22408884.558078121</c:v>
                </c:pt>
                <c:pt idx="4">
                  <c:v>21924915.13087929</c:v>
                </c:pt>
                <c:pt idx="5">
                  <c:v>22150619.479315616</c:v>
                </c:pt>
                <c:pt idx="6">
                  <c:v>22704384.966298506</c:v>
                </c:pt>
                <c:pt idx="7">
                  <c:v>23271994.590455972</c:v>
                </c:pt>
                <c:pt idx="8">
                  <c:v>23853794.455217369</c:v>
                </c:pt>
                <c:pt idx="9">
                  <c:v>24450139.316597797</c:v>
                </c:pt>
              </c:numCache>
            </c:numRef>
          </c:val>
        </c:ser>
        <c:ser>
          <c:idx val="3"/>
          <c:order val="3"/>
          <c:tx>
            <c:strRef>
              <c:f>'Doc - Charts'!$A$5</c:f>
              <c:strCache>
                <c:ptCount val="1"/>
                <c:pt idx="0">
                  <c:v>Reliability</c:v>
                </c:pt>
              </c:strCache>
            </c:strRef>
          </c:tx>
          <c:spPr>
            <a:solidFill>
              <a:srgbClr val="F2AF00"/>
            </a:solidFill>
          </c:spPr>
          <c:invertIfNegative val="0"/>
          <c:cat>
            <c:strRef>
              <c:f>'Doc - Charts'!$B$1:$K$1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Charts'!$B$5:$K$5</c:f>
              <c:numCache>
                <c:formatCode>0.0,,</c:formatCode>
                <c:ptCount val="10"/>
                <c:pt idx="0">
                  <c:v>4045216.63</c:v>
                </c:pt>
                <c:pt idx="1">
                  <c:v>4099999.9999999995</c:v>
                </c:pt>
                <c:pt idx="2">
                  <c:v>4202500</c:v>
                </c:pt>
                <c:pt idx="3">
                  <c:v>4307562.4999999991</c:v>
                </c:pt>
                <c:pt idx="4">
                  <c:v>4415251.5624999991</c:v>
                </c:pt>
                <c:pt idx="5">
                  <c:v>4525632.8515624991</c:v>
                </c:pt>
                <c:pt idx="6">
                  <c:v>4638773.6728515606</c:v>
                </c:pt>
                <c:pt idx="7">
                  <c:v>4754743.0146728503</c:v>
                </c:pt>
                <c:pt idx="8">
                  <c:v>4873611.5900396705</c:v>
                </c:pt>
                <c:pt idx="9">
                  <c:v>4995451.8797906619</c:v>
                </c:pt>
              </c:numCache>
            </c:numRef>
          </c:val>
        </c:ser>
        <c:ser>
          <c:idx val="4"/>
          <c:order val="4"/>
          <c:tx>
            <c:strRef>
              <c:f>'Doc - Charts'!$A$6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9DBCB0"/>
            </a:solidFill>
          </c:spPr>
          <c:invertIfNegative val="0"/>
          <c:cat>
            <c:strRef>
              <c:f>'Doc - Charts'!$B$1:$K$1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Charts'!$B$6:$K$6</c:f>
              <c:numCache>
                <c:formatCode>0.0,,</c:formatCode>
                <c:ptCount val="10"/>
                <c:pt idx="0">
                  <c:v>18306554.02</c:v>
                </c:pt>
                <c:pt idx="1">
                  <c:v>13976233.749999998</c:v>
                </c:pt>
                <c:pt idx="2">
                  <c:v>8659020.1124999989</c:v>
                </c:pt>
                <c:pt idx="3">
                  <c:v>6916810.3322812496</c:v>
                </c:pt>
                <c:pt idx="4">
                  <c:v>7013611.6536507802</c:v>
                </c:pt>
                <c:pt idx="5">
                  <c:v>7603657.1799367666</c:v>
                </c:pt>
                <c:pt idx="6">
                  <c:v>7659946.6619220339</c:v>
                </c:pt>
                <c:pt idx="7">
                  <c:v>7946013.6009746678</c:v>
                </c:pt>
                <c:pt idx="8">
                  <c:v>8083257.6533674318</c:v>
                </c:pt>
                <c:pt idx="9">
                  <c:v>7897803.177634187</c:v>
                </c:pt>
              </c:numCache>
            </c:numRef>
          </c:val>
        </c:ser>
        <c:ser>
          <c:idx val="5"/>
          <c:order val="5"/>
          <c:tx>
            <c:strRef>
              <c:f>'Doc - Charts'!$A$7</c:f>
              <c:strCache>
                <c:ptCount val="1"/>
                <c:pt idx="0">
                  <c:v>Overheads</c:v>
                </c:pt>
              </c:strCache>
            </c:strRef>
          </c:tx>
          <c:spPr>
            <a:solidFill>
              <a:srgbClr val="DEEA7F"/>
            </a:solidFill>
          </c:spPr>
          <c:invertIfNegative val="0"/>
          <c:cat>
            <c:strRef>
              <c:f>'Doc - Charts'!$B$1:$K$1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Charts'!$B$7:$K$7</c:f>
              <c:numCache>
                <c:formatCode>0.0,,</c:formatCode>
                <c:ptCount val="10"/>
                <c:pt idx="0">
                  <c:v>70200000.020000011</c:v>
                </c:pt>
                <c:pt idx="1">
                  <c:v>81374790.96686779</c:v>
                </c:pt>
                <c:pt idx="2">
                  <c:v>83687834.484125838</c:v>
                </c:pt>
                <c:pt idx="3">
                  <c:v>86648420.58199653</c:v>
                </c:pt>
                <c:pt idx="4">
                  <c:v>88257785.976865828</c:v>
                </c:pt>
                <c:pt idx="5">
                  <c:v>91118870.032352015</c:v>
                </c:pt>
                <c:pt idx="6">
                  <c:v>97744429.678132251</c:v>
                </c:pt>
                <c:pt idx="7">
                  <c:v>100939963.35650454</c:v>
                </c:pt>
                <c:pt idx="8">
                  <c:v>104218961.7478867</c:v>
                </c:pt>
                <c:pt idx="9">
                  <c:v>107240268.74884361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8305792"/>
        <c:axId val="168307328"/>
      </c:barChart>
      <c:catAx>
        <c:axId val="168305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8307328"/>
        <c:crosses val="autoZero"/>
        <c:auto val="1"/>
        <c:lblAlgn val="ctr"/>
        <c:lblOffset val="100"/>
        <c:noMultiLvlLbl val="0"/>
      </c:catAx>
      <c:valAx>
        <c:axId val="16830732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crossAx val="168305792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paperSize="9" orientation="landscape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Next Reg Period Total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BED600"/>
              </a:solidFill>
            </c:spPr>
          </c:dPt>
          <c:dPt>
            <c:idx val="1"/>
            <c:bubble3D val="0"/>
            <c:spPr>
              <a:solidFill>
                <a:srgbClr val="5E6A71"/>
              </a:solidFill>
            </c:spPr>
          </c:dPt>
          <c:dPt>
            <c:idx val="2"/>
            <c:bubble3D val="0"/>
            <c:spPr>
              <a:solidFill>
                <a:srgbClr val="0094B3"/>
              </a:solidFill>
            </c:spPr>
          </c:dPt>
          <c:dPt>
            <c:idx val="3"/>
            <c:bubble3D val="0"/>
            <c:spPr>
              <a:solidFill>
                <a:srgbClr val="F2AF00"/>
              </a:solidFill>
            </c:spPr>
          </c:dPt>
          <c:dPt>
            <c:idx val="4"/>
            <c:bubble3D val="0"/>
            <c:spPr>
              <a:solidFill>
                <a:srgbClr val="9DBCB0"/>
              </a:solidFill>
            </c:spPr>
          </c:dPt>
          <c:dLbls>
            <c:dLbl>
              <c:idx val="3"/>
              <c:layout>
                <c:manualLayout>
                  <c:x val="-5.5555555555555552E-2"/>
                  <c:y val="1.814058956916099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6.9444444444444448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'Doc - Charts'!$A$2:$A$6</c:f>
              <c:strCache>
                <c:ptCount val="5"/>
                <c:pt idx="0">
                  <c:v>Augex</c:v>
                </c:pt>
                <c:pt idx="1">
                  <c:v>Repex</c:v>
                </c:pt>
                <c:pt idx="2">
                  <c:v>Customer Connection</c:v>
                </c:pt>
                <c:pt idx="3">
                  <c:v>Reliability</c:v>
                </c:pt>
                <c:pt idx="4">
                  <c:v>Other</c:v>
                </c:pt>
              </c:strCache>
            </c:strRef>
          </c:cat>
          <c:val>
            <c:numRef>
              <c:f>'Doc - Charts'!$L$2:$L$6</c:f>
              <c:numCache>
                <c:formatCode>_(* #,##0_);_(* \(#,##0\);_(* "-"_);_(@_)</c:formatCode>
                <c:ptCount val="5"/>
                <c:pt idx="0">
                  <c:v>377717158.23109448</c:v>
                </c:pt>
                <c:pt idx="1">
                  <c:v>647979134.80436277</c:v>
                </c:pt>
                <c:pt idx="2">
                  <c:v>126973914.64139801</c:v>
                </c:pt>
                <c:pt idx="3">
                  <c:v>21550946.9140625</c:v>
                </c:pt>
                <c:pt idx="4">
                  <c:v>44169333.028368793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'Plan Lvl'!$B$5</c:f>
              <c:strCache>
                <c:ptCount val="1"/>
                <c:pt idx="0">
                  <c:v>Distribution works program</c:v>
                </c:pt>
              </c:strCache>
            </c:strRef>
          </c:tx>
          <c:spPr>
            <a:solidFill>
              <a:srgbClr val="BED600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Lvl'!$M$5:$U$5</c:f>
              <c:numCache>
                <c:formatCode>#,##0.0,,;\-#,##0.0,,;</c:formatCode>
                <c:ptCount val="9"/>
                <c:pt idx="0">
                  <c:v>6970865.0999999996</c:v>
                </c:pt>
                <c:pt idx="1">
                  <c:v>7462655.5643749991</c:v>
                </c:pt>
                <c:pt idx="2">
                  <c:v>7158488.2801249996</c:v>
                </c:pt>
                <c:pt idx="3">
                  <c:v>6926477.7678777333</c:v>
                </c:pt>
                <c:pt idx="4">
                  <c:v>6728594.3886571955</c:v>
                </c:pt>
                <c:pt idx="5">
                  <c:v>6958160.509277341</c:v>
                </c:pt>
                <c:pt idx="6">
                  <c:v>7132114.5220092749</c:v>
                </c:pt>
                <c:pt idx="7">
                  <c:v>7310417.3850595066</c:v>
                </c:pt>
                <c:pt idx="8">
                  <c:v>7493177.8196859928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51491328"/>
        <c:axId val="151492864"/>
      </c:barChart>
      <c:catAx>
        <c:axId val="151491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492864"/>
        <c:crosses val="autoZero"/>
        <c:auto val="1"/>
        <c:lblAlgn val="ctr"/>
        <c:lblOffset val="100"/>
        <c:noMultiLvlLbl val="0"/>
      </c:catAx>
      <c:valAx>
        <c:axId val="1514928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$Real FY19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1491328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Next 10 Year Total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BED600"/>
              </a:solidFill>
            </c:spPr>
          </c:dPt>
          <c:dPt>
            <c:idx val="1"/>
            <c:bubble3D val="0"/>
            <c:spPr>
              <a:solidFill>
                <a:srgbClr val="5E6A71"/>
              </a:solidFill>
            </c:spPr>
          </c:dPt>
          <c:dPt>
            <c:idx val="2"/>
            <c:bubble3D val="0"/>
            <c:spPr>
              <a:solidFill>
                <a:srgbClr val="0094B3"/>
              </a:solidFill>
            </c:spPr>
          </c:dPt>
          <c:dPt>
            <c:idx val="3"/>
            <c:bubble3D val="0"/>
            <c:spPr>
              <a:solidFill>
                <a:srgbClr val="F2AF00"/>
              </a:solidFill>
            </c:spPr>
          </c:dPt>
          <c:dPt>
            <c:idx val="4"/>
            <c:bubble3D val="0"/>
            <c:spPr>
              <a:solidFill>
                <a:srgbClr val="9DBCB0"/>
              </a:solidFill>
            </c:spPr>
          </c:dPt>
          <c:dLbls>
            <c:dLbl>
              <c:idx val="3"/>
              <c:layout>
                <c:manualLayout>
                  <c:x val="-5.5555555555555552E-2"/>
                  <c:y val="1.814058956916099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6.9444444444444448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'Doc - Charts'!$A$2:$A$6</c:f>
              <c:strCache>
                <c:ptCount val="5"/>
                <c:pt idx="0">
                  <c:v>Augex</c:v>
                </c:pt>
                <c:pt idx="1">
                  <c:v>Repex</c:v>
                </c:pt>
                <c:pt idx="2">
                  <c:v>Customer Connection</c:v>
                </c:pt>
                <c:pt idx="3">
                  <c:v>Reliability</c:v>
                </c:pt>
                <c:pt idx="4">
                  <c:v>Other</c:v>
                </c:pt>
              </c:strCache>
            </c:strRef>
          </c:cat>
          <c:val>
            <c:numRef>
              <c:f>'Doc - Charts'!$M$2:$M$6</c:f>
              <c:numCache>
                <c:formatCode>_(* #,##0_);_(* \(#,##0\);_(* "-"_);_(@_)</c:formatCode>
                <c:ptCount val="5"/>
                <c:pt idx="0">
                  <c:v>404347391.58126849</c:v>
                </c:pt>
                <c:pt idx="1">
                  <c:v>694971298.81268668</c:v>
                </c:pt>
                <c:pt idx="2">
                  <c:v>114873178.20769651</c:v>
                </c:pt>
                <c:pt idx="3">
                  <c:v>22089720.586914062</c:v>
                </c:pt>
                <c:pt idx="4">
                  <c:v>37853045.940290824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'Doc - Charts'!$B$597</c:f>
              <c:strCache>
                <c:ptCount val="1"/>
                <c:pt idx="0">
                  <c:v>Automation growth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Charts'!$C$597:$L$597</c:f>
              <c:numCache>
                <c:formatCode>General</c:formatCode>
                <c:ptCount val="10"/>
                <c:pt idx="0">
                  <c:v>0</c:v>
                </c:pt>
                <c:pt idx="1">
                  <c:v>307500</c:v>
                </c:pt>
                <c:pt idx="2">
                  <c:v>315187.5</c:v>
                </c:pt>
                <c:pt idx="3">
                  <c:v>323067.18749999994</c:v>
                </c:pt>
                <c:pt idx="4">
                  <c:v>331143.86718749994</c:v>
                </c:pt>
                <c:pt idx="5">
                  <c:v>339422.46386718738</c:v>
                </c:pt>
                <c:pt idx="6">
                  <c:v>347908.02546386706</c:v>
                </c:pt>
                <c:pt idx="7">
                  <c:v>356605.72610046377</c:v>
                </c:pt>
                <c:pt idx="8">
                  <c:v>365520.86925297533</c:v>
                </c:pt>
                <c:pt idx="9">
                  <c:v>374658.89098429965</c:v>
                </c:pt>
              </c:numCache>
            </c:numRef>
          </c:val>
        </c:ser>
        <c:ser>
          <c:idx val="1"/>
          <c:order val="1"/>
          <c:tx>
            <c:strRef>
              <c:f>'Doc - Charts'!$B$598</c:f>
              <c:strCache>
                <c:ptCount val="1"/>
                <c:pt idx="0">
                  <c:v>Distribution works program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Charts'!$C$598:$L$598</c:f>
              <c:numCache>
                <c:formatCode>General</c:formatCode>
                <c:ptCount val="10"/>
                <c:pt idx="0">
                  <c:v>8536573.1465000007</c:v>
                </c:pt>
                <c:pt idx="1">
                  <c:v>6970865.0999999996</c:v>
                </c:pt>
                <c:pt idx="2">
                  <c:v>7462655.5643749991</c:v>
                </c:pt>
                <c:pt idx="3">
                  <c:v>7158488.2801249996</c:v>
                </c:pt>
                <c:pt idx="4">
                  <c:v>6926477.7678777333</c:v>
                </c:pt>
                <c:pt idx="5">
                  <c:v>6728594.3886571955</c:v>
                </c:pt>
                <c:pt idx="6">
                  <c:v>6958160.509277341</c:v>
                </c:pt>
                <c:pt idx="7">
                  <c:v>7132114.5220092749</c:v>
                </c:pt>
                <c:pt idx="8">
                  <c:v>7310417.3850595066</c:v>
                </c:pt>
                <c:pt idx="9">
                  <c:v>7493177.8196859928</c:v>
                </c:pt>
              </c:numCache>
            </c:numRef>
          </c:val>
        </c:ser>
        <c:ser>
          <c:idx val="2"/>
          <c:order val="2"/>
          <c:tx>
            <c:strRef>
              <c:f>'Doc - Charts'!$B$599</c:f>
              <c:strCache>
                <c:ptCount val="1"/>
                <c:pt idx="0">
                  <c:v>Low voltage development capital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Charts'!$C$599:$L$599</c:f>
              <c:numCache>
                <c:formatCode>General</c:formatCode>
                <c:ptCount val="10"/>
                <c:pt idx="0">
                  <c:v>120000</c:v>
                </c:pt>
                <c:pt idx="1">
                  <c:v>82000</c:v>
                </c:pt>
                <c:pt idx="2">
                  <c:v>84050</c:v>
                </c:pt>
                <c:pt idx="3">
                  <c:v>86151.249999999985</c:v>
                </c:pt>
                <c:pt idx="4">
                  <c:v>88305.031249999985</c:v>
                </c:pt>
                <c:pt idx="5">
                  <c:v>90512.657031249968</c:v>
                </c:pt>
                <c:pt idx="6">
                  <c:v>92775.473457031214</c:v>
                </c:pt>
                <c:pt idx="7">
                  <c:v>95094.860293456994</c:v>
                </c:pt>
                <c:pt idx="8">
                  <c:v>97472.231800793423</c:v>
                </c:pt>
                <c:pt idx="9">
                  <c:v>99909.037595813235</c:v>
                </c:pt>
              </c:numCache>
            </c:numRef>
          </c:val>
        </c:ser>
        <c:ser>
          <c:idx val="3"/>
          <c:order val="3"/>
          <c:tx>
            <c:strRef>
              <c:f>'Doc - Charts'!$B$600</c:f>
              <c:strCache>
                <c:ptCount val="1"/>
                <c:pt idx="0">
                  <c:v>Major projects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Charts'!$C$600:$L$600</c:f>
              <c:numCache>
                <c:formatCode>General</c:formatCode>
                <c:ptCount val="10"/>
                <c:pt idx="0">
                  <c:v>42200551.340000004</c:v>
                </c:pt>
                <c:pt idx="1">
                  <c:v>49999477.449999996</c:v>
                </c:pt>
                <c:pt idx="2">
                  <c:v>56767295.405624993</c:v>
                </c:pt>
                <c:pt idx="3">
                  <c:v>72652469.091249987</c:v>
                </c:pt>
                <c:pt idx="4">
                  <c:v>93134146.41771093</c:v>
                </c:pt>
                <c:pt idx="5">
                  <c:v>88775379.72035642</c:v>
                </c:pt>
                <c:pt idx="6">
                  <c:v>82413439.970979735</c:v>
                </c:pt>
                <c:pt idx="7">
                  <c:v>82925278.605007902</c:v>
                </c:pt>
                <c:pt idx="8">
                  <c:v>89765407.033029065</c:v>
                </c:pt>
                <c:pt idx="9">
                  <c:v>97717532.856149063</c:v>
                </c:pt>
              </c:numCache>
            </c:numRef>
          </c:val>
        </c:ser>
        <c:ser>
          <c:idx val="4"/>
          <c:order val="4"/>
          <c:tx>
            <c:strRef>
              <c:f>'Doc - Charts'!$B$601</c:f>
              <c:strCache>
                <c:ptCount val="1"/>
                <c:pt idx="0">
                  <c:v>Major projects - land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Charts'!$C$601:$L$601</c:f>
              <c:numCache>
                <c:formatCode>General</c:formatCode>
                <c:ptCount val="10"/>
                <c:pt idx="0">
                  <c:v>6621308.5999999996</c:v>
                </c:pt>
                <c:pt idx="1">
                  <c:v>9069349.6499999985</c:v>
                </c:pt>
                <c:pt idx="2">
                  <c:v>3151874.9999999995</c:v>
                </c:pt>
                <c:pt idx="3">
                  <c:v>3769117.1874999995</c:v>
                </c:pt>
                <c:pt idx="4">
                  <c:v>3311438.6718749991</c:v>
                </c:pt>
                <c:pt idx="5">
                  <c:v>3394224.6386718741</c:v>
                </c:pt>
                <c:pt idx="6">
                  <c:v>3247141.5709960926</c:v>
                </c:pt>
                <c:pt idx="7">
                  <c:v>0</c:v>
                </c:pt>
                <c:pt idx="8">
                  <c:v>6092014.4875495881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918848"/>
        <c:axId val="173920640"/>
      </c:barChart>
      <c:catAx>
        <c:axId val="173918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73920640"/>
        <c:crosses val="autoZero"/>
        <c:auto val="1"/>
        <c:lblAlgn val="ctr"/>
        <c:lblOffset val="100"/>
        <c:noMultiLvlLbl val="0"/>
      </c:catAx>
      <c:valAx>
        <c:axId val="17392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3918848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layout>
        <c:manualLayout>
          <c:xMode val="edge"/>
          <c:yMode val="edge"/>
          <c:x val="1.3611834609391835E-2"/>
          <c:y val="0.86813895807228414"/>
          <c:w val="0.97277623088884035"/>
          <c:h val="0.1161439495897983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'Doc - Charts'!$B$637</c:f>
              <c:strCache>
                <c:ptCount val="1"/>
                <c:pt idx="0">
                  <c:v>Asset relocation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Charts'!$C$637:$L$637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'Doc - Charts'!$B$638</c:f>
              <c:strCache>
                <c:ptCount val="1"/>
                <c:pt idx="0">
                  <c:v>Duct installation RMS road works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Charts'!$C$638:$L$638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'Doc - Charts'!$B$639</c:f>
              <c:strCache>
                <c:ptCount val="1"/>
                <c:pt idx="0">
                  <c:v>Industrial &amp; commercial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Charts'!$C$639:$L$639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tx>
            <c:strRef>
              <c:f>'Doc - Charts'!$B$640</c:f>
              <c:strCache>
                <c:ptCount val="1"/>
                <c:pt idx="0">
                  <c:v>Non-urban extension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Charts'!$C$640:$L$640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tx>
            <c:strRef>
              <c:f>'Doc - Charts'!$B$641</c:f>
              <c:strCache>
                <c:ptCount val="1"/>
                <c:pt idx="0">
                  <c:v>Underground residential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Charts'!$C$641:$L$641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964672"/>
        <c:axId val="173978752"/>
      </c:barChart>
      <c:catAx>
        <c:axId val="173964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73978752"/>
        <c:crosses val="autoZero"/>
        <c:auto val="1"/>
        <c:lblAlgn val="ctr"/>
        <c:lblOffset val="100"/>
        <c:noMultiLvlLbl val="0"/>
      </c:catAx>
      <c:valAx>
        <c:axId val="173978752"/>
        <c:scaling>
          <c:orientation val="minMax"/>
          <c:max val="800000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3964672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layout>
        <c:manualLayout>
          <c:xMode val="edge"/>
          <c:yMode val="edge"/>
          <c:x val="3.4185168899028115E-3"/>
          <c:y val="0.86813895807228414"/>
          <c:w val="0.98935696680396545"/>
          <c:h val="0.1161439495897983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'Doc - Charts'!$B$677</c:f>
              <c:strCache>
                <c:ptCount val="1"/>
                <c:pt idx="0">
                  <c:v>Efficiency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Charts'!$C$677:$L$677</c:f>
              <c:numCache>
                <c:formatCode>General</c:formatCode>
                <c:ptCount val="10"/>
                <c:pt idx="0">
                  <c:v>14073634.239999998</c:v>
                </c:pt>
                <c:pt idx="1">
                  <c:v>9312500.1499999985</c:v>
                </c:pt>
                <c:pt idx="2">
                  <c:v>4325312.8093749993</c:v>
                </c:pt>
                <c:pt idx="3">
                  <c:v>2253781.3134374996</c:v>
                </c:pt>
                <c:pt idx="4">
                  <c:v>2207625.7812499995</c:v>
                </c:pt>
                <c:pt idx="5">
                  <c:v>2262816.4257812495</c:v>
                </c:pt>
                <c:pt idx="6">
                  <c:v>2319386.8364257803</c:v>
                </c:pt>
                <c:pt idx="7">
                  <c:v>2377371.5073364251</c:v>
                </c:pt>
                <c:pt idx="8">
                  <c:v>2436805.7950198352</c:v>
                </c:pt>
                <c:pt idx="9">
                  <c:v>2497725.9398953309</c:v>
                </c:pt>
              </c:numCache>
            </c:numRef>
          </c:val>
        </c:ser>
        <c:ser>
          <c:idx val="1"/>
          <c:order val="1"/>
          <c:tx>
            <c:strRef>
              <c:f>'Doc - Charts'!$B$678</c:f>
              <c:strCache>
                <c:ptCount val="1"/>
                <c:pt idx="0">
                  <c:v>Low voltage development capital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Charts'!$C$678:$L$678</c:f>
              <c:numCache>
                <c:formatCode>General</c:formatCode>
                <c:ptCount val="10"/>
                <c:pt idx="0">
                  <c:v>2730394.93</c:v>
                </c:pt>
                <c:pt idx="1">
                  <c:v>1793749.9999999998</c:v>
                </c:pt>
                <c:pt idx="2">
                  <c:v>1838593.75</c:v>
                </c:pt>
                <c:pt idx="3">
                  <c:v>1884558.5937499998</c:v>
                </c:pt>
                <c:pt idx="4">
                  <c:v>1931672.5585937495</c:v>
                </c:pt>
                <c:pt idx="5">
                  <c:v>1979964.3725585933</c:v>
                </c:pt>
                <c:pt idx="6">
                  <c:v>2029463.4818725577</c:v>
                </c:pt>
                <c:pt idx="7">
                  <c:v>2080200.0689193718</c:v>
                </c:pt>
                <c:pt idx="8">
                  <c:v>2132205.0706423558</c:v>
                </c:pt>
                <c:pt idx="9">
                  <c:v>2185510.1974084144</c:v>
                </c:pt>
              </c:numCache>
            </c:numRef>
          </c:val>
        </c:ser>
        <c:ser>
          <c:idx val="2"/>
          <c:order val="2"/>
          <c:tx>
            <c:strRef>
              <c:f>'Doc - Charts'!$B$679</c:f>
              <c:strCache>
                <c:ptCount val="1"/>
                <c:pt idx="0">
                  <c:v>Metering capital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Charts'!$C$679:$L$679</c:f>
              <c:numCache>
                <c:formatCode>General</c:formatCode>
                <c:ptCount val="10"/>
                <c:pt idx="0">
                  <c:v>815847.56</c:v>
                </c:pt>
                <c:pt idx="1">
                  <c:v>2601023.5999999996</c:v>
                </c:pt>
                <c:pt idx="2">
                  <c:v>1888167.4906249996</c:v>
                </c:pt>
                <c:pt idx="3">
                  <c:v>1870328.5610312498</c:v>
                </c:pt>
                <c:pt idx="4">
                  <c:v>1817302.0897445309</c:v>
                </c:pt>
                <c:pt idx="5">
                  <c:v>1850969.1279822944</c:v>
                </c:pt>
                <c:pt idx="6">
                  <c:v>1798206.697959889</c:v>
                </c:pt>
                <c:pt idx="7">
                  <c:v>1824857.2934881495</c:v>
                </c:pt>
                <c:pt idx="8">
                  <c:v>1766428.3367809036</c:v>
                </c:pt>
                <c:pt idx="9">
                  <c:v>1791357.8043262018</c:v>
                </c:pt>
              </c:numCache>
            </c:numRef>
          </c:val>
        </c:ser>
        <c:ser>
          <c:idx val="3"/>
          <c:order val="3"/>
          <c:tx>
            <c:strRef>
              <c:f>'Doc - Charts'!$B$680</c:f>
              <c:strCache>
                <c:ptCount val="1"/>
                <c:pt idx="0">
                  <c:v>Power quality capital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Charts'!$C$680:$L$680</c:f>
              <c:numCache>
                <c:formatCode>General</c:formatCode>
                <c:ptCount val="10"/>
                <c:pt idx="0">
                  <c:v>791677.29</c:v>
                </c:pt>
                <c:pt idx="1">
                  <c:v>453459.99999999994</c:v>
                </c:pt>
                <c:pt idx="2">
                  <c:v>754033.5625</c:v>
                </c:pt>
                <c:pt idx="3">
                  <c:v>1048137.6453124998</c:v>
                </c:pt>
                <c:pt idx="4">
                  <c:v>1156354.3842187498</c:v>
                </c:pt>
                <c:pt idx="5">
                  <c:v>1656990.3212904097</c:v>
                </c:pt>
                <c:pt idx="6">
                  <c:v>1623060.5203940326</c:v>
                </c:pt>
                <c:pt idx="7">
                  <c:v>1818113.8792075897</c:v>
                </c:pt>
                <c:pt idx="8">
                  <c:v>1863566.7261877793</c:v>
                </c:pt>
                <c:pt idx="9">
                  <c:v>1585561.4220974357</c:v>
                </c:pt>
              </c:numCache>
            </c:numRef>
          </c:val>
        </c:ser>
        <c:ser>
          <c:idx val="4"/>
          <c:order val="4"/>
          <c:tx>
            <c:strRef>
              <c:f>'Doc - Charts'!$B$681</c:f>
              <c:strCache>
                <c:ptCount val="1"/>
                <c:pt idx="0">
                  <c:v>Streetlighting capital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Charts'!$C$681:$L$681</c:f>
              <c:numCache>
                <c:formatCode>General</c:formatCode>
                <c:ptCount val="10"/>
                <c:pt idx="0">
                  <c:v>3000000</c:v>
                </c:pt>
                <c:pt idx="1">
                  <c:v>4868749.9999999991</c:v>
                </c:pt>
                <c:pt idx="2">
                  <c:v>4990468.7499999991</c:v>
                </c:pt>
                <c:pt idx="3">
                  <c:v>5115230.4687499991</c:v>
                </c:pt>
                <c:pt idx="4">
                  <c:v>5243111.2304687481</c:v>
                </c:pt>
                <c:pt idx="5">
                  <c:v>5374189.0112304669</c:v>
                </c:pt>
                <c:pt idx="6">
                  <c:v>5508543.7365112286</c:v>
                </c:pt>
                <c:pt idx="7">
                  <c:v>5646257.3299240097</c:v>
                </c:pt>
                <c:pt idx="8">
                  <c:v>5787413.7631721087</c:v>
                </c:pt>
                <c:pt idx="9">
                  <c:v>5932099.1072514113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4010752"/>
        <c:axId val="174012288"/>
      </c:barChart>
      <c:catAx>
        <c:axId val="174010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74012288"/>
        <c:crosses val="autoZero"/>
        <c:auto val="1"/>
        <c:lblAlgn val="ctr"/>
        <c:lblOffset val="100"/>
        <c:noMultiLvlLbl val="0"/>
      </c:catAx>
      <c:valAx>
        <c:axId val="174012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4010752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'Doc - Charts'!$B$717</c:f>
              <c:strCache>
                <c:ptCount val="1"/>
                <c:pt idx="0">
                  <c:v>Reliability compliance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Charts'!$C$717:$L$717</c:f>
              <c:numCache>
                <c:formatCode>General</c:formatCode>
                <c:ptCount val="10"/>
                <c:pt idx="0">
                  <c:v>3685231.26</c:v>
                </c:pt>
                <c:pt idx="1">
                  <c:v>4099999.9999999995</c:v>
                </c:pt>
                <c:pt idx="2">
                  <c:v>4202500</c:v>
                </c:pt>
                <c:pt idx="3">
                  <c:v>4307562.4999999991</c:v>
                </c:pt>
                <c:pt idx="4">
                  <c:v>4415251.5624999991</c:v>
                </c:pt>
                <c:pt idx="5">
                  <c:v>4525632.8515624991</c:v>
                </c:pt>
                <c:pt idx="6">
                  <c:v>4638773.6728515606</c:v>
                </c:pt>
                <c:pt idx="7">
                  <c:v>4754743.0146728503</c:v>
                </c:pt>
                <c:pt idx="8">
                  <c:v>4873611.5900396705</c:v>
                </c:pt>
                <c:pt idx="9">
                  <c:v>4995451.8797906619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4020864"/>
        <c:axId val="174051328"/>
      </c:barChart>
      <c:catAx>
        <c:axId val="174020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74051328"/>
        <c:crosses val="autoZero"/>
        <c:auto val="1"/>
        <c:lblAlgn val="ctr"/>
        <c:lblOffset val="100"/>
        <c:noMultiLvlLbl val="0"/>
      </c:catAx>
      <c:valAx>
        <c:axId val="174051328"/>
        <c:scaling>
          <c:orientation val="minMax"/>
          <c:max val="50000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4020864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825109427103237E-2"/>
          <c:y val="3.5481232822321573E-2"/>
          <c:w val="0.9012199256521024"/>
          <c:h val="0.74277018908982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'Doc - Charts'!$B$753</c:f>
              <c:strCache>
                <c:ptCount val="1"/>
                <c:pt idx="0">
                  <c:v>Automation capital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Charts'!$C$753:$L$753</c:f>
              <c:numCache>
                <c:formatCode>General</c:formatCode>
                <c:ptCount val="10"/>
                <c:pt idx="0">
                  <c:v>1692166</c:v>
                </c:pt>
                <c:pt idx="1">
                  <c:v>3372250</c:v>
                </c:pt>
                <c:pt idx="2">
                  <c:v>3456556.25</c:v>
                </c:pt>
                <c:pt idx="3">
                  <c:v>4619860.7812499991</c:v>
                </c:pt>
                <c:pt idx="4">
                  <c:v>4735357.3007812491</c:v>
                </c:pt>
                <c:pt idx="5">
                  <c:v>3722333.0204101549</c:v>
                </c:pt>
                <c:pt idx="6">
                  <c:v>3815391.3459204086</c:v>
                </c:pt>
                <c:pt idx="7">
                  <c:v>3910776.129568419</c:v>
                </c:pt>
                <c:pt idx="8">
                  <c:v>5226948.4303175472</c:v>
                </c:pt>
                <c:pt idx="9">
                  <c:v>5357622.1410754845</c:v>
                </c:pt>
              </c:numCache>
            </c:numRef>
          </c:val>
        </c:ser>
        <c:ser>
          <c:idx val="1"/>
          <c:order val="1"/>
          <c:tx>
            <c:strRef>
              <c:f>'Doc - Charts'!$B$754</c:f>
              <c:strCache>
                <c:ptCount val="1"/>
                <c:pt idx="0">
                  <c:v>Communications refurbishment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Charts'!$C$754:$L$754</c:f>
              <c:numCache>
                <c:formatCode>General</c:formatCode>
                <c:ptCount val="10"/>
                <c:pt idx="0">
                  <c:v>1626275.49</c:v>
                </c:pt>
                <c:pt idx="1">
                  <c:v>2229375</c:v>
                </c:pt>
                <c:pt idx="2">
                  <c:v>2138021.875</c:v>
                </c:pt>
                <c:pt idx="3">
                  <c:v>2008401.0156249995</c:v>
                </c:pt>
                <c:pt idx="4">
                  <c:v>1815772.2050781245</c:v>
                </c:pt>
                <c:pt idx="5">
                  <c:v>1634884.8676269527</c:v>
                </c:pt>
                <c:pt idx="6">
                  <c:v>2470146.9807934561</c:v>
                </c:pt>
                <c:pt idx="7">
                  <c:v>3114356.6746107163</c:v>
                </c:pt>
                <c:pt idx="8">
                  <c:v>2790142.6352977115</c:v>
                </c:pt>
                <c:pt idx="9">
                  <c:v>3197089.2030660235</c:v>
                </c:pt>
              </c:numCache>
            </c:numRef>
          </c:val>
        </c:ser>
        <c:ser>
          <c:idx val="2"/>
          <c:order val="2"/>
          <c:tx>
            <c:strRef>
              <c:f>'Doc - Charts'!$B$755</c:f>
              <c:strCache>
                <c:ptCount val="1"/>
                <c:pt idx="0">
                  <c:v>Distribution refurbishment capital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Charts'!$C$755:$L$755</c:f>
              <c:numCache>
                <c:formatCode>General</c:formatCode>
                <c:ptCount val="10"/>
                <c:pt idx="0">
                  <c:v>58236579.809</c:v>
                </c:pt>
                <c:pt idx="1">
                  <c:v>58817656.999999993</c:v>
                </c:pt>
                <c:pt idx="2">
                  <c:v>65386781.549999997</c:v>
                </c:pt>
                <c:pt idx="3">
                  <c:v>71822229.49499999</c:v>
                </c:pt>
                <c:pt idx="4">
                  <c:v>75203412.449757814</c:v>
                </c:pt>
                <c:pt idx="5">
                  <c:v>81093208.467486113</c:v>
                </c:pt>
                <c:pt idx="6">
                  <c:v>83671393.052824363</c:v>
                </c:pt>
                <c:pt idx="7">
                  <c:v>92039438.658513159</c:v>
                </c:pt>
                <c:pt idx="8">
                  <c:v>107249403.32409362</c:v>
                </c:pt>
                <c:pt idx="9">
                  <c:v>126590470.42629775</c:v>
                </c:pt>
              </c:numCache>
            </c:numRef>
          </c:val>
        </c:ser>
        <c:ser>
          <c:idx val="3"/>
          <c:order val="3"/>
          <c:tx>
            <c:strRef>
              <c:f>'Doc - Charts'!$B$756</c:f>
              <c:strCache>
                <c:ptCount val="1"/>
                <c:pt idx="0">
                  <c:v>Transmission mains capital (refurb)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Charts'!$C$756:$L$756</c:f>
              <c:numCache>
                <c:formatCode>General</c:formatCode>
                <c:ptCount val="10"/>
                <c:pt idx="0">
                  <c:v>12910887.32</c:v>
                </c:pt>
                <c:pt idx="1">
                  <c:v>10987861.624999998</c:v>
                </c:pt>
                <c:pt idx="2">
                  <c:v>12785759.543749999</c:v>
                </c:pt>
                <c:pt idx="3">
                  <c:v>12930947.251093749</c:v>
                </c:pt>
                <c:pt idx="4">
                  <c:v>10384307.416746093</c:v>
                </c:pt>
                <c:pt idx="5">
                  <c:v>11863573.155660838</c:v>
                </c:pt>
                <c:pt idx="6">
                  <c:v>27629312.990094107</c:v>
                </c:pt>
                <c:pt idx="7">
                  <c:v>36317523.565526187</c:v>
                </c:pt>
                <c:pt idx="8">
                  <c:v>42145372.554809377</c:v>
                </c:pt>
                <c:pt idx="9">
                  <c:v>49006219.678936251</c:v>
                </c:pt>
              </c:numCache>
            </c:numRef>
          </c:val>
        </c:ser>
        <c:ser>
          <c:idx val="4"/>
          <c:order val="4"/>
          <c:tx>
            <c:strRef>
              <c:f>'Doc - Charts'!$B$757</c:f>
              <c:strCache>
                <c:ptCount val="1"/>
                <c:pt idx="0">
                  <c:v>Transmission substation capital (rebuild)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Charts'!$C$757:$L$757</c:f>
              <c:numCache>
                <c:formatCode>General</c:formatCode>
                <c:ptCount val="10"/>
                <c:pt idx="0">
                  <c:v>38978789.980000004</c:v>
                </c:pt>
                <c:pt idx="1">
                  <c:v>26644800.174999993</c:v>
                </c:pt>
                <c:pt idx="2">
                  <c:v>35183810.135624997</c:v>
                </c:pt>
                <c:pt idx="3">
                  <c:v>29508418.460937496</c:v>
                </c:pt>
                <c:pt idx="4">
                  <c:v>37685827.805273429</c:v>
                </c:pt>
                <c:pt idx="5">
                  <c:v>38913088.370053701</c:v>
                </c:pt>
                <c:pt idx="6">
                  <c:v>33563267.063208364</c:v>
                </c:pt>
                <c:pt idx="7">
                  <c:v>35150032.078845873</c:v>
                </c:pt>
                <c:pt idx="8">
                  <c:v>40293193.02210173</c:v>
                </c:pt>
                <c:pt idx="9">
                  <c:v>45028378.812948056</c:v>
                </c:pt>
              </c:numCache>
            </c:numRef>
          </c:val>
        </c:ser>
        <c:ser>
          <c:idx val="5"/>
          <c:order val="5"/>
          <c:tx>
            <c:strRef>
              <c:f>'Doc - Charts'!$B$758</c:f>
              <c:strCache>
                <c:ptCount val="1"/>
                <c:pt idx="0">
                  <c:v>Protection systems capital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Charts'!$C$758:$L$758</c:f>
              <c:numCache>
                <c:formatCode>General</c:formatCode>
                <c:ptCount val="10"/>
                <c:pt idx="0">
                  <c:v>8812382.4199999999</c:v>
                </c:pt>
                <c:pt idx="1">
                  <c:v>8943125</c:v>
                </c:pt>
                <c:pt idx="2">
                  <c:v>6387800</c:v>
                </c:pt>
                <c:pt idx="3">
                  <c:v>5955205.1562499991</c:v>
                </c:pt>
                <c:pt idx="4">
                  <c:v>6104085.2851562491</c:v>
                </c:pt>
                <c:pt idx="5">
                  <c:v>6256687.4172851546</c:v>
                </c:pt>
                <c:pt idx="6">
                  <c:v>6703027.9572705049</c:v>
                </c:pt>
                <c:pt idx="7">
                  <c:v>6870603.6562022688</c:v>
                </c:pt>
                <c:pt idx="8">
                  <c:v>7042368.7476073243</c:v>
                </c:pt>
                <c:pt idx="9">
                  <c:v>7218427.9662975054</c:v>
                </c:pt>
              </c:numCache>
            </c:numRef>
          </c:val>
        </c:ser>
        <c:ser>
          <c:idx val="6"/>
          <c:order val="6"/>
          <c:tx>
            <c:strRef>
              <c:f>'Doc - Charts'!$B$759</c:f>
              <c:strCache>
                <c:ptCount val="1"/>
                <c:pt idx="0">
                  <c:v>Essential spares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Charts'!$C$759:$L$759</c:f>
              <c:numCache>
                <c:formatCode>General</c:formatCode>
                <c:ptCount val="10"/>
                <c:pt idx="0">
                  <c:v>1423626.78</c:v>
                </c:pt>
                <c:pt idx="1">
                  <c:v>1024999.9999999999</c:v>
                </c:pt>
                <c:pt idx="2">
                  <c:v>1050625</c:v>
                </c:pt>
                <c:pt idx="3">
                  <c:v>1076890.6249999998</c:v>
                </c:pt>
                <c:pt idx="4">
                  <c:v>1103812.8906249998</c:v>
                </c:pt>
                <c:pt idx="5">
                  <c:v>1131408.2128906248</c:v>
                </c:pt>
                <c:pt idx="6">
                  <c:v>1159693.4182128902</c:v>
                </c:pt>
                <c:pt idx="7">
                  <c:v>1188685.7536682126</c:v>
                </c:pt>
                <c:pt idx="8">
                  <c:v>1218402.8975099176</c:v>
                </c:pt>
                <c:pt idx="9">
                  <c:v>1248862.9699476655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4297856"/>
        <c:axId val="174299392"/>
      </c:barChart>
      <c:catAx>
        <c:axId val="174297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74299392"/>
        <c:crosses val="autoZero"/>
        <c:auto val="1"/>
        <c:lblAlgn val="ctr"/>
        <c:lblOffset val="100"/>
        <c:noMultiLvlLbl val="0"/>
      </c:catAx>
      <c:valAx>
        <c:axId val="174299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4297856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layout>
        <c:manualLayout>
          <c:xMode val="edge"/>
          <c:yMode val="edge"/>
          <c:x val="4.2786901392439809E-3"/>
          <c:y val="0.8502268355944701"/>
          <c:w val="0.9889053533722767"/>
          <c:h val="0.1340560720676123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'Plan Lvl'!$A$2:$B$2</c:f>
              <c:strCache>
                <c:ptCount val="1"/>
                <c:pt idx="0">
                  <c:v>PR Major projects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Lvl'!$M$2:$U$2</c:f>
              <c:numCache>
                <c:formatCode>#,##0.0,,;\-#,##0.0,,;</c:formatCode>
                <c:ptCount val="9"/>
                <c:pt idx="0">
                  <c:v>49999477.449999996</c:v>
                </c:pt>
                <c:pt idx="1">
                  <c:v>56767295.405624993</c:v>
                </c:pt>
                <c:pt idx="2">
                  <c:v>72652469.091249987</c:v>
                </c:pt>
                <c:pt idx="3">
                  <c:v>93134146.41771093</c:v>
                </c:pt>
                <c:pt idx="4">
                  <c:v>88775379.72035642</c:v>
                </c:pt>
                <c:pt idx="5">
                  <c:v>82413439.970979735</c:v>
                </c:pt>
                <c:pt idx="6">
                  <c:v>82925278.605007902</c:v>
                </c:pt>
                <c:pt idx="7">
                  <c:v>89765407.033029065</c:v>
                </c:pt>
                <c:pt idx="8">
                  <c:v>97717532.856149063</c:v>
                </c:pt>
              </c:numCache>
            </c:numRef>
          </c:val>
        </c:ser>
        <c:ser>
          <c:idx val="1"/>
          <c:order val="1"/>
          <c:tx>
            <c:strRef>
              <c:f>'Plan Lvl'!$A$3:$B$3</c:f>
              <c:strCache>
                <c:ptCount val="1"/>
                <c:pt idx="0">
                  <c:v>PRL Major projects - land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Lvl'!$M$3:$U$3</c:f>
              <c:numCache>
                <c:formatCode>#,##0.0,,;\-#,##0.0,,;</c:formatCode>
                <c:ptCount val="9"/>
                <c:pt idx="0">
                  <c:v>9069349.6499999985</c:v>
                </c:pt>
                <c:pt idx="1">
                  <c:v>3151874.9999999995</c:v>
                </c:pt>
                <c:pt idx="2">
                  <c:v>3769117.1874999995</c:v>
                </c:pt>
                <c:pt idx="3">
                  <c:v>3311438.6718749991</c:v>
                </c:pt>
                <c:pt idx="4">
                  <c:v>3394224.6386718741</c:v>
                </c:pt>
                <c:pt idx="5">
                  <c:v>3247141.5709960926</c:v>
                </c:pt>
                <c:pt idx="6">
                  <c:v>0</c:v>
                </c:pt>
                <c:pt idx="7">
                  <c:v>6092014.4875495881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'Plan Lvl'!$A$4:$B$4</c:f>
              <c:strCache>
                <c:ptCount val="1"/>
                <c:pt idx="0">
                  <c:v>AG Automation growth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Lvl'!$M$4:$U$4</c:f>
              <c:numCache>
                <c:formatCode>#,##0.0,,;\-#,##0.0,,;</c:formatCode>
                <c:ptCount val="9"/>
                <c:pt idx="0">
                  <c:v>307500</c:v>
                </c:pt>
                <c:pt idx="1">
                  <c:v>315187.5</c:v>
                </c:pt>
                <c:pt idx="2">
                  <c:v>323067.18749999994</c:v>
                </c:pt>
                <c:pt idx="3">
                  <c:v>331143.86718749994</c:v>
                </c:pt>
                <c:pt idx="4">
                  <c:v>339422.46386718738</c:v>
                </c:pt>
                <c:pt idx="5">
                  <c:v>347908.02546386706</c:v>
                </c:pt>
                <c:pt idx="6">
                  <c:v>356605.72610046377</c:v>
                </c:pt>
                <c:pt idx="7">
                  <c:v>365520.86925297533</c:v>
                </c:pt>
                <c:pt idx="8">
                  <c:v>374658.89098429965</c:v>
                </c:pt>
              </c:numCache>
            </c:numRef>
          </c:val>
        </c:ser>
        <c:ser>
          <c:idx val="4"/>
          <c:order val="3"/>
          <c:tx>
            <c:strRef>
              <c:f>'Plan Lvl'!$A$5:$B$5</c:f>
              <c:strCache>
                <c:ptCount val="1"/>
                <c:pt idx="0">
                  <c:v>HV Distribution works program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Lvl'!$M$5:$U$5</c:f>
              <c:numCache>
                <c:formatCode>#,##0.0,,;\-#,##0.0,,;</c:formatCode>
                <c:ptCount val="9"/>
                <c:pt idx="0">
                  <c:v>6970865.0999999996</c:v>
                </c:pt>
                <c:pt idx="1">
                  <c:v>7462655.5643749991</c:v>
                </c:pt>
                <c:pt idx="2">
                  <c:v>7158488.2801249996</c:v>
                </c:pt>
                <c:pt idx="3">
                  <c:v>6926477.7678777333</c:v>
                </c:pt>
                <c:pt idx="4">
                  <c:v>6728594.3886571955</c:v>
                </c:pt>
                <c:pt idx="5">
                  <c:v>6958160.509277341</c:v>
                </c:pt>
                <c:pt idx="6">
                  <c:v>7132114.5220092749</c:v>
                </c:pt>
                <c:pt idx="7">
                  <c:v>7310417.3850595066</c:v>
                </c:pt>
                <c:pt idx="8">
                  <c:v>7493177.8196859928</c:v>
                </c:pt>
              </c:numCache>
            </c:numRef>
          </c:val>
        </c:ser>
        <c:ser>
          <c:idx val="5"/>
          <c:order val="4"/>
          <c:tx>
            <c:strRef>
              <c:f>'Plan Lvl'!$A$6:$B$6</c:f>
              <c:strCache>
                <c:ptCount val="1"/>
                <c:pt idx="0">
                  <c:v>EH Dist environmental enhancement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Lvl'!$M$6:$U$6</c:f>
              <c:numCache>
                <c:formatCode>#,##0.0,,;\-#,##0.0,,;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5"/>
          <c:tx>
            <c:strRef>
              <c:f>'Plan Lvl'!$A$7:$B$7</c:f>
              <c:strCache>
                <c:ptCount val="1"/>
                <c:pt idx="0">
                  <c:v>LV Low voltage development capital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Lvl'!$M$7:$U$7</c:f>
              <c:numCache>
                <c:formatCode>#,##0.0,,;\-#,##0.0,,;</c:formatCode>
                <c:ptCount val="9"/>
                <c:pt idx="0">
                  <c:v>1875750</c:v>
                </c:pt>
                <c:pt idx="1">
                  <c:v>1922643.75</c:v>
                </c:pt>
                <c:pt idx="2">
                  <c:v>1970709.8437499995</c:v>
                </c:pt>
                <c:pt idx="3">
                  <c:v>2019977.5898437495</c:v>
                </c:pt>
                <c:pt idx="4">
                  <c:v>2070477.029589843</c:v>
                </c:pt>
                <c:pt idx="5">
                  <c:v>2122238.9553295891</c:v>
                </c:pt>
                <c:pt idx="6">
                  <c:v>2175294.9292128291</c:v>
                </c:pt>
                <c:pt idx="7">
                  <c:v>2229677.3024431495</c:v>
                </c:pt>
                <c:pt idx="8">
                  <c:v>2285419.2350042281</c:v>
                </c:pt>
              </c:numCache>
            </c:numRef>
          </c:val>
        </c:ser>
        <c:ser>
          <c:idx val="7"/>
          <c:order val="6"/>
          <c:tx>
            <c:strRef>
              <c:f>'Plan Lvl'!$A$8:$B$8</c:f>
              <c:strCache>
                <c:ptCount val="1"/>
                <c:pt idx="0">
                  <c:v>AR Asset relocation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Lvl'!$M$8:$U$8</c:f>
              <c:numCache>
                <c:formatCode>#,##0.0,,;\-#,##0.0,,;</c:formatCode>
                <c:ptCount val="9"/>
                <c:pt idx="0">
                  <c:v>1664241.2499999998</c:v>
                </c:pt>
                <c:pt idx="1">
                  <c:v>1643020.9568749999</c:v>
                </c:pt>
                <c:pt idx="2">
                  <c:v>1661087.6357031248</c:v>
                </c:pt>
                <c:pt idx="3">
                  <c:v>1694353.8909222654</c:v>
                </c:pt>
                <c:pt idx="4">
                  <c:v>1734526.8575280171</c:v>
                </c:pt>
                <c:pt idx="5">
                  <c:v>1777890.0289662173</c:v>
                </c:pt>
                <c:pt idx="6">
                  <c:v>1822337.2796903728</c:v>
                </c:pt>
                <c:pt idx="7">
                  <c:v>1867895.7116826321</c:v>
                </c:pt>
                <c:pt idx="8">
                  <c:v>1914593.1044746975</c:v>
                </c:pt>
              </c:numCache>
            </c:numRef>
          </c:val>
        </c:ser>
        <c:ser>
          <c:idx val="8"/>
          <c:order val="7"/>
          <c:tx>
            <c:strRef>
              <c:f>'Plan Lvl'!$A$9:$B$9</c:f>
              <c:strCache>
                <c:ptCount val="1"/>
                <c:pt idx="0">
                  <c:v>DU Duct installation RMS road works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Lvl'!$M$9:$U$9</c:f>
              <c:numCache>
                <c:formatCode>#,##0.0,,;\-#,##0.0,,;</c:formatCode>
                <c:ptCount val="9"/>
                <c:pt idx="0">
                  <c:v>2206549.2749999999</c:v>
                </c:pt>
                <c:pt idx="1">
                  <c:v>2318255.5431249999</c:v>
                </c:pt>
                <c:pt idx="2">
                  <c:v>2435617.5261406247</c:v>
                </c:pt>
                <c:pt idx="3">
                  <c:v>2558919.7527558589</c:v>
                </c:pt>
                <c:pt idx="4">
                  <c:v>2688465.7723692572</c:v>
                </c:pt>
                <c:pt idx="5">
                  <c:v>2755677.4166784883</c:v>
                </c:pt>
                <c:pt idx="6">
                  <c:v>2824569.3520954507</c:v>
                </c:pt>
                <c:pt idx="7">
                  <c:v>2895183.5858978364</c:v>
                </c:pt>
                <c:pt idx="8">
                  <c:v>2967563.1755452822</c:v>
                </c:pt>
              </c:numCache>
            </c:numRef>
          </c:val>
        </c:ser>
        <c:ser>
          <c:idx val="9"/>
          <c:order val="8"/>
          <c:tx>
            <c:strRef>
              <c:f>'Plan Lvl'!$A$10:$B$10</c:f>
              <c:strCache>
                <c:ptCount val="1"/>
                <c:pt idx="0">
                  <c:v>IC Industrial &amp; commercial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Lvl'!$M$10:$U$10</c:f>
              <c:numCache>
                <c:formatCode>#,##0.0,,;\-#,##0.0,,;</c:formatCode>
                <c:ptCount val="9"/>
                <c:pt idx="0">
                  <c:v>7688980.0999999996</c:v>
                </c:pt>
                <c:pt idx="1">
                  <c:v>5602510.34375</c:v>
                </c:pt>
                <c:pt idx="2">
                  <c:v>4936560.3144843746</c:v>
                </c:pt>
                <c:pt idx="3">
                  <c:v>4769957.41965078</c:v>
                </c:pt>
                <c:pt idx="4">
                  <c:v>4803453.5324624302</c:v>
                </c:pt>
                <c:pt idx="5">
                  <c:v>4923539.8707739906</c:v>
                </c:pt>
                <c:pt idx="6">
                  <c:v>5046628.3675433407</c:v>
                </c:pt>
                <c:pt idx="7">
                  <c:v>5172794.076731924</c:v>
                </c:pt>
                <c:pt idx="8">
                  <c:v>5302113.9286502209</c:v>
                </c:pt>
              </c:numCache>
            </c:numRef>
          </c:val>
        </c:ser>
        <c:ser>
          <c:idx val="11"/>
          <c:order val="9"/>
          <c:tx>
            <c:strRef>
              <c:f>'Plan Lvl'!$A$11:$B$11</c:f>
              <c:strCache>
                <c:ptCount val="1"/>
                <c:pt idx="0">
                  <c:v>NU Non-urban extension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Lvl'!$M$11:$U$11</c:f>
              <c:numCache>
                <c:formatCode>#,##0.0,,;\-#,##0.0,,;</c:formatCode>
                <c:ptCount val="9"/>
                <c:pt idx="0">
                  <c:v>1044823.4999999999</c:v>
                </c:pt>
                <c:pt idx="1">
                  <c:v>780742.5512499999</c:v>
                </c:pt>
                <c:pt idx="2">
                  <c:v>712692.67696874996</c:v>
                </c:pt>
                <c:pt idx="3">
                  <c:v>697271.98013046861</c:v>
                </c:pt>
                <c:pt idx="4">
                  <c:v>700813.481004072</c:v>
                </c:pt>
                <c:pt idx="5">
                  <c:v>718333.81802917377</c:v>
                </c:pt>
                <c:pt idx="6">
                  <c:v>736292.16347990313</c:v>
                </c:pt>
                <c:pt idx="7">
                  <c:v>754699.46756690065</c:v>
                </c:pt>
                <c:pt idx="8">
                  <c:v>773566.95425607311</c:v>
                </c:pt>
              </c:numCache>
            </c:numRef>
          </c:val>
        </c:ser>
        <c:ser>
          <c:idx val="12"/>
          <c:order val="10"/>
          <c:tx>
            <c:strRef>
              <c:f>'Plan Lvl'!$A$12:$B$12</c:f>
              <c:strCache>
                <c:ptCount val="1"/>
                <c:pt idx="0">
                  <c:v>UR Underground residential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Lvl'!$M$12:$U$12</c:f>
              <c:numCache>
                <c:formatCode>#,##0.0,,;\-#,##0.0,,;</c:formatCode>
                <c:ptCount val="9"/>
                <c:pt idx="0">
                  <c:v>22200527.274999999</c:v>
                </c:pt>
                <c:pt idx="1">
                  <c:v>15339844.678125</c:v>
                </c:pt>
                <c:pt idx="2">
                  <c:v>12662926.404781248</c:v>
                </c:pt>
                <c:pt idx="3">
                  <c:v>12204412.08741992</c:v>
                </c:pt>
                <c:pt idx="4">
                  <c:v>12223359.835951842</c:v>
                </c:pt>
                <c:pt idx="5">
                  <c:v>12528943.831850637</c:v>
                </c:pt>
                <c:pt idx="6">
                  <c:v>12842167.427646903</c:v>
                </c:pt>
                <c:pt idx="7">
                  <c:v>13163221.613338076</c:v>
                </c:pt>
                <c:pt idx="8">
                  <c:v>13492302.153671525</c:v>
                </c:pt>
              </c:numCache>
            </c:numRef>
          </c:val>
        </c:ser>
        <c:ser>
          <c:idx val="13"/>
          <c:order val="11"/>
          <c:tx>
            <c:strRef>
              <c:f>'Plan Lvl'!$A$13:$B$13</c:f>
              <c:strCache>
                <c:ptCount val="1"/>
                <c:pt idx="0">
                  <c:v>RC Reliability compliance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Lvl'!$M$13:$U$13</c:f>
              <c:numCache>
                <c:formatCode>#,##0.0,,;\-#,##0.0,,;</c:formatCode>
                <c:ptCount val="9"/>
                <c:pt idx="0">
                  <c:v>4099999.9999999995</c:v>
                </c:pt>
                <c:pt idx="1">
                  <c:v>4202500</c:v>
                </c:pt>
                <c:pt idx="2">
                  <c:v>4307562.4999999991</c:v>
                </c:pt>
                <c:pt idx="3">
                  <c:v>4415251.5624999991</c:v>
                </c:pt>
                <c:pt idx="4">
                  <c:v>4525632.8515624991</c:v>
                </c:pt>
                <c:pt idx="5">
                  <c:v>4638773.6728515606</c:v>
                </c:pt>
                <c:pt idx="6">
                  <c:v>4754743.0146728503</c:v>
                </c:pt>
                <c:pt idx="7">
                  <c:v>4873611.5900396705</c:v>
                </c:pt>
                <c:pt idx="8">
                  <c:v>4995451.8797906619</c:v>
                </c:pt>
              </c:numCache>
            </c:numRef>
          </c:val>
        </c:ser>
        <c:ser>
          <c:idx val="14"/>
          <c:order val="12"/>
          <c:tx>
            <c:strRef>
              <c:f>'Plan Lvl'!$A$14:$B$14</c:f>
              <c:strCache>
                <c:ptCount val="1"/>
                <c:pt idx="0">
                  <c:v>PQ Power quality capital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Lvl'!$M$14:$U$14</c:f>
              <c:numCache>
                <c:formatCode>#,##0.0,,;\-#,##0.0,,;</c:formatCode>
                <c:ptCount val="9"/>
                <c:pt idx="0">
                  <c:v>453459.99999999994</c:v>
                </c:pt>
                <c:pt idx="1">
                  <c:v>754033.5625</c:v>
                </c:pt>
                <c:pt idx="2">
                  <c:v>1048137.6453124998</c:v>
                </c:pt>
                <c:pt idx="3">
                  <c:v>1156354.3842187498</c:v>
                </c:pt>
                <c:pt idx="4">
                  <c:v>1656990.3212904097</c:v>
                </c:pt>
                <c:pt idx="5">
                  <c:v>1623060.5203940326</c:v>
                </c:pt>
                <c:pt idx="6">
                  <c:v>1818113.8792075897</c:v>
                </c:pt>
                <c:pt idx="7">
                  <c:v>1863566.7261877793</c:v>
                </c:pt>
                <c:pt idx="8">
                  <c:v>1585561.4220974357</c:v>
                </c:pt>
              </c:numCache>
            </c:numRef>
          </c:val>
        </c:ser>
        <c:ser>
          <c:idx val="15"/>
          <c:order val="13"/>
          <c:tx>
            <c:strRef>
              <c:f>'Plan Lvl'!$A$15:$B$15</c:f>
              <c:strCache>
                <c:ptCount val="1"/>
                <c:pt idx="0">
                  <c:v>TS Transmission substation capital (rebuild)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Lvl'!$M$15:$U$15</c:f>
              <c:numCache>
                <c:formatCode>#,##0.0,,;\-#,##0.0,,;</c:formatCode>
                <c:ptCount val="9"/>
                <c:pt idx="0">
                  <c:v>26644800.174999993</c:v>
                </c:pt>
                <c:pt idx="1">
                  <c:v>35183810.135624997</c:v>
                </c:pt>
                <c:pt idx="2">
                  <c:v>29508418.460937496</c:v>
                </c:pt>
                <c:pt idx="3">
                  <c:v>37685827.805273429</c:v>
                </c:pt>
                <c:pt idx="4">
                  <c:v>38913088.370053694</c:v>
                </c:pt>
                <c:pt idx="5">
                  <c:v>33563267.063208364</c:v>
                </c:pt>
                <c:pt idx="6">
                  <c:v>35150032.078845873</c:v>
                </c:pt>
                <c:pt idx="7">
                  <c:v>40293193.02210173</c:v>
                </c:pt>
                <c:pt idx="8">
                  <c:v>45028378.812948048</c:v>
                </c:pt>
              </c:numCache>
            </c:numRef>
          </c:val>
        </c:ser>
        <c:ser>
          <c:idx val="16"/>
          <c:order val="14"/>
          <c:tx>
            <c:strRef>
              <c:f>'Plan Lvl'!$A$16:$B$16</c:f>
              <c:strCache>
                <c:ptCount val="1"/>
                <c:pt idx="0">
                  <c:v>TM Transmission mains capital (refurb)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Lvl'!$M$16:$U$16</c:f>
              <c:numCache>
                <c:formatCode>#,##0.0,,;\-#,##0.0,,;</c:formatCode>
                <c:ptCount val="9"/>
                <c:pt idx="0">
                  <c:v>10987861.624999998</c:v>
                </c:pt>
                <c:pt idx="1">
                  <c:v>12785759.543749999</c:v>
                </c:pt>
                <c:pt idx="2">
                  <c:v>12930947.251093749</c:v>
                </c:pt>
                <c:pt idx="3">
                  <c:v>10384307.416746093</c:v>
                </c:pt>
                <c:pt idx="4">
                  <c:v>11863573.155660838</c:v>
                </c:pt>
                <c:pt idx="5">
                  <c:v>27629312.990094107</c:v>
                </c:pt>
                <c:pt idx="6">
                  <c:v>36317523.56552618</c:v>
                </c:pt>
                <c:pt idx="7">
                  <c:v>42145372.554809384</c:v>
                </c:pt>
                <c:pt idx="8">
                  <c:v>49006219.678936258</c:v>
                </c:pt>
              </c:numCache>
            </c:numRef>
          </c:val>
        </c:ser>
        <c:ser>
          <c:idx val="17"/>
          <c:order val="15"/>
          <c:tx>
            <c:strRef>
              <c:f>'Plan Lvl'!$A$17:$B$17</c:f>
              <c:strCache>
                <c:ptCount val="1"/>
                <c:pt idx="0">
                  <c:v>DS Distribution refurbishment capital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Lvl'!$M$17:$U$17</c:f>
              <c:numCache>
                <c:formatCode>#,##0.0,,;\-#,##0.0,,;</c:formatCode>
                <c:ptCount val="9"/>
                <c:pt idx="0">
                  <c:v>58817656.999999993</c:v>
                </c:pt>
                <c:pt idx="1">
                  <c:v>65386781.549999997</c:v>
                </c:pt>
                <c:pt idx="2">
                  <c:v>71822229.49499999</c:v>
                </c:pt>
                <c:pt idx="3">
                  <c:v>75203412.4497578</c:v>
                </c:pt>
                <c:pt idx="4">
                  <c:v>81093208.467486113</c:v>
                </c:pt>
                <c:pt idx="5">
                  <c:v>83671393.052824378</c:v>
                </c:pt>
                <c:pt idx="6">
                  <c:v>92039438.658513173</c:v>
                </c:pt>
                <c:pt idx="7">
                  <c:v>107249403.32409354</c:v>
                </c:pt>
                <c:pt idx="8">
                  <c:v>126590470.42629775</c:v>
                </c:pt>
              </c:numCache>
            </c:numRef>
          </c:val>
        </c:ser>
        <c:ser>
          <c:idx val="18"/>
          <c:order val="16"/>
          <c:tx>
            <c:strRef>
              <c:f>'Plan Lvl'!$A$18:$B$18</c:f>
              <c:strCache>
                <c:ptCount val="1"/>
                <c:pt idx="0">
                  <c:v>AU Automation capital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Lvl'!$M$18:$U$18</c:f>
              <c:numCache>
                <c:formatCode>#,##0.0,,;\-#,##0.0,,;</c:formatCode>
                <c:ptCount val="9"/>
                <c:pt idx="0">
                  <c:v>3372250</c:v>
                </c:pt>
                <c:pt idx="1">
                  <c:v>3456556.25</c:v>
                </c:pt>
                <c:pt idx="2">
                  <c:v>4619860.7812499991</c:v>
                </c:pt>
                <c:pt idx="3">
                  <c:v>4735357.3007812491</c:v>
                </c:pt>
                <c:pt idx="4">
                  <c:v>3722333.0204101549</c:v>
                </c:pt>
                <c:pt idx="5">
                  <c:v>3815391.3459204086</c:v>
                </c:pt>
                <c:pt idx="6">
                  <c:v>3910776.129568419</c:v>
                </c:pt>
                <c:pt idx="7">
                  <c:v>5226948.4303175472</c:v>
                </c:pt>
                <c:pt idx="8">
                  <c:v>5357622.1410754845</c:v>
                </c:pt>
              </c:numCache>
            </c:numRef>
          </c:val>
        </c:ser>
        <c:ser>
          <c:idx val="19"/>
          <c:order val="17"/>
          <c:tx>
            <c:strRef>
              <c:f>'Plan Lvl'!$A$19:$B$19</c:f>
              <c:strCache>
                <c:ptCount val="1"/>
                <c:pt idx="0">
                  <c:v>CC Communications refurbishment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Lvl'!$M$19:$U$19</c:f>
              <c:numCache>
                <c:formatCode>#,##0.0,,;\-#,##0.0,,;</c:formatCode>
                <c:ptCount val="9"/>
                <c:pt idx="0">
                  <c:v>2229375</c:v>
                </c:pt>
                <c:pt idx="1">
                  <c:v>2138021.875</c:v>
                </c:pt>
                <c:pt idx="2">
                  <c:v>2008401.0156249995</c:v>
                </c:pt>
                <c:pt idx="3">
                  <c:v>1815772.2050781245</c:v>
                </c:pt>
                <c:pt idx="4">
                  <c:v>1634884.8676269527</c:v>
                </c:pt>
                <c:pt idx="5">
                  <c:v>2470146.9807934561</c:v>
                </c:pt>
                <c:pt idx="6">
                  <c:v>3114356.6746107163</c:v>
                </c:pt>
                <c:pt idx="7">
                  <c:v>2790142.6352977115</c:v>
                </c:pt>
                <c:pt idx="8">
                  <c:v>3197089.2030660235</c:v>
                </c:pt>
              </c:numCache>
            </c:numRef>
          </c:val>
        </c:ser>
        <c:ser>
          <c:idx val="20"/>
          <c:order val="18"/>
          <c:tx>
            <c:strRef>
              <c:f>'Plan Lvl'!$A$20:$B$20</c:f>
              <c:strCache>
                <c:ptCount val="1"/>
                <c:pt idx="0">
                  <c:v>PS Protection systems capital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Lvl'!$M$20:$U$20</c:f>
              <c:numCache>
                <c:formatCode>#,##0.0,,;\-#,##0.0,,;</c:formatCode>
                <c:ptCount val="9"/>
                <c:pt idx="0">
                  <c:v>8943125</c:v>
                </c:pt>
                <c:pt idx="1">
                  <c:v>6387800</c:v>
                </c:pt>
                <c:pt idx="2">
                  <c:v>5955205.1562499991</c:v>
                </c:pt>
                <c:pt idx="3">
                  <c:v>6104085.2851562491</c:v>
                </c:pt>
                <c:pt idx="4">
                  <c:v>6256687.4172851546</c:v>
                </c:pt>
                <c:pt idx="5">
                  <c:v>6703027.9572705049</c:v>
                </c:pt>
                <c:pt idx="6">
                  <c:v>6870603.6562022688</c:v>
                </c:pt>
                <c:pt idx="7">
                  <c:v>7042368.7476073243</c:v>
                </c:pt>
                <c:pt idx="8">
                  <c:v>7218427.9662975054</c:v>
                </c:pt>
              </c:numCache>
            </c:numRef>
          </c:val>
        </c:ser>
        <c:ser>
          <c:idx val="21"/>
          <c:order val="19"/>
          <c:tx>
            <c:strRef>
              <c:f>'Plan Lvl'!$A$21:$B$21</c:f>
              <c:strCache>
                <c:ptCount val="1"/>
                <c:pt idx="0">
                  <c:v>EF Efficiency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Lvl'!$M$21:$U$21</c:f>
              <c:numCache>
                <c:formatCode>#,##0.0,,;\-#,##0.0,,;</c:formatCode>
                <c:ptCount val="9"/>
                <c:pt idx="0">
                  <c:v>9312500.1499999985</c:v>
                </c:pt>
                <c:pt idx="1">
                  <c:v>4325312.8093749993</c:v>
                </c:pt>
                <c:pt idx="2">
                  <c:v>2253781.3134374996</c:v>
                </c:pt>
                <c:pt idx="3">
                  <c:v>2207625.7812499995</c:v>
                </c:pt>
                <c:pt idx="4">
                  <c:v>2262816.4257812495</c:v>
                </c:pt>
                <c:pt idx="5">
                  <c:v>2319386.8364257803</c:v>
                </c:pt>
                <c:pt idx="6">
                  <c:v>2377371.5073364251</c:v>
                </c:pt>
                <c:pt idx="7">
                  <c:v>2436805.7950198352</c:v>
                </c:pt>
                <c:pt idx="8">
                  <c:v>2497725.9398953309</c:v>
                </c:pt>
              </c:numCache>
            </c:numRef>
          </c:val>
        </c:ser>
        <c:ser>
          <c:idx val="22"/>
          <c:order val="20"/>
          <c:tx>
            <c:strRef>
              <c:f>'Plan Lvl'!$A$22:$B$22</c:f>
              <c:strCache>
                <c:ptCount val="1"/>
                <c:pt idx="0">
                  <c:v>MC Metering capital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Lvl'!$M$22:$U$22</c:f>
              <c:numCache>
                <c:formatCode>#,##0.0,,;\-#,##0.0,,;</c:formatCode>
                <c:ptCount val="9"/>
                <c:pt idx="0">
                  <c:v>2601023.5999999996</c:v>
                </c:pt>
                <c:pt idx="1">
                  <c:v>1888167.4906249996</c:v>
                </c:pt>
                <c:pt idx="2">
                  <c:v>1870328.5610312498</c:v>
                </c:pt>
                <c:pt idx="3">
                  <c:v>1817302.0897445309</c:v>
                </c:pt>
                <c:pt idx="4">
                  <c:v>1850969.1279822944</c:v>
                </c:pt>
                <c:pt idx="5">
                  <c:v>1798206.6979598887</c:v>
                </c:pt>
                <c:pt idx="6">
                  <c:v>1824857.2934881495</c:v>
                </c:pt>
                <c:pt idx="7">
                  <c:v>1766428.3367809036</c:v>
                </c:pt>
                <c:pt idx="8">
                  <c:v>1791357.8043262018</c:v>
                </c:pt>
              </c:numCache>
            </c:numRef>
          </c:val>
        </c:ser>
        <c:ser>
          <c:idx val="10"/>
          <c:order val="21"/>
          <c:tx>
            <c:strRef>
              <c:f>'Plan Lvl'!$A$23:$B$23</c:f>
              <c:strCache>
                <c:ptCount val="1"/>
                <c:pt idx="0">
                  <c:v>SL Streetlighting capital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Lvl'!$M$23:$U$23</c:f>
              <c:numCache>
                <c:formatCode>#,##0.0,,;\-#,##0.0,,;</c:formatCode>
                <c:ptCount val="9"/>
                <c:pt idx="0">
                  <c:v>4868749.9999999991</c:v>
                </c:pt>
                <c:pt idx="1">
                  <c:v>4990468.7499999991</c:v>
                </c:pt>
                <c:pt idx="2">
                  <c:v>5115230.4687499991</c:v>
                </c:pt>
                <c:pt idx="3">
                  <c:v>5243111.2304687481</c:v>
                </c:pt>
                <c:pt idx="4">
                  <c:v>5374189.0112304669</c:v>
                </c:pt>
                <c:pt idx="5">
                  <c:v>5508543.7365112286</c:v>
                </c:pt>
                <c:pt idx="6">
                  <c:v>5646257.3299240097</c:v>
                </c:pt>
                <c:pt idx="7">
                  <c:v>5787413.7631721087</c:v>
                </c:pt>
                <c:pt idx="8">
                  <c:v>5932099.1072514113</c:v>
                </c:pt>
              </c:numCache>
            </c:numRef>
          </c:val>
        </c:ser>
        <c:ser>
          <c:idx val="23"/>
          <c:order val="22"/>
          <c:tx>
            <c:strRef>
              <c:f>'Plan Lvl'!$A$24:$B$24</c:f>
              <c:strCache>
                <c:ptCount val="1"/>
                <c:pt idx="0">
                  <c:v>SP Essential spares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Lvl'!$M$24:$U$24</c:f>
              <c:numCache>
                <c:formatCode>#,##0.0,,;\-#,##0.0,,;</c:formatCode>
                <c:ptCount val="9"/>
                <c:pt idx="0">
                  <c:v>1024999.9999999999</c:v>
                </c:pt>
                <c:pt idx="1">
                  <c:v>1050625</c:v>
                </c:pt>
                <c:pt idx="2">
                  <c:v>1076890.6249999998</c:v>
                </c:pt>
                <c:pt idx="3">
                  <c:v>1103812.8906249998</c:v>
                </c:pt>
                <c:pt idx="4">
                  <c:v>1131408.2128906248</c:v>
                </c:pt>
                <c:pt idx="5">
                  <c:v>1159693.4182128902</c:v>
                </c:pt>
                <c:pt idx="6">
                  <c:v>1188685.7536682126</c:v>
                </c:pt>
                <c:pt idx="7">
                  <c:v>1218402.8975099176</c:v>
                </c:pt>
                <c:pt idx="8">
                  <c:v>1248862.9699476655</c:v>
                </c:pt>
              </c:numCache>
            </c:numRef>
          </c:val>
        </c:ser>
        <c:ser>
          <c:idx val="24"/>
          <c:order val="23"/>
          <c:tx>
            <c:strRef>
              <c:f>'Plan Lvl'!$A$25:$B$25</c:f>
              <c:strCache>
                <c:ptCount val="1"/>
                <c:pt idx="0">
                  <c:v>SW Network switching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Lvl'!$M$25:$U$25</c:f>
              <c:numCache>
                <c:formatCode>#,##0.0,,;\-#,##0.0,,;</c:formatCode>
                <c:ptCount val="9"/>
                <c:pt idx="0">
                  <c:v>6440998.4086294137</c:v>
                </c:pt>
                <c:pt idx="1">
                  <c:v>6705273.1814484922</c:v>
                </c:pt>
                <c:pt idx="2">
                  <c:v>7200594.4377345685</c:v>
                </c:pt>
                <c:pt idx="3">
                  <c:v>7169404.1994174784</c:v>
                </c:pt>
                <c:pt idx="4">
                  <c:v>7597249.494344173</c:v>
                </c:pt>
                <c:pt idx="5">
                  <c:v>8609238.3838016689</c:v>
                </c:pt>
                <c:pt idx="6">
                  <c:v>9133710.9796958584</c:v>
                </c:pt>
                <c:pt idx="7">
                  <c:v>9679117.7549114563</c:v>
                </c:pt>
                <c:pt idx="8">
                  <c:v>10098288.201573275</c:v>
                </c:pt>
              </c:numCache>
            </c:numRef>
          </c:val>
        </c:ser>
        <c:ser>
          <c:idx val="3"/>
          <c:order val="24"/>
          <c:tx>
            <c:strRef>
              <c:f>'Plan Lvl'!$A$26:$B$26</c:f>
              <c:strCache>
                <c:ptCount val="1"/>
                <c:pt idx="0">
                  <c:v>OH Capitalised overheads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Lvl'!$M$26:$U$26</c:f>
              <c:numCache>
                <c:formatCode>#,##0.0,,;\-#,##0.0,,;</c:formatCode>
                <c:ptCount val="9"/>
                <c:pt idx="0">
                  <c:v>74933792.558238372</c:v>
                </c:pt>
                <c:pt idx="1">
                  <c:v>76982561.302677348</c:v>
                </c:pt>
                <c:pt idx="2">
                  <c:v>79447826.144261956</c:v>
                </c:pt>
                <c:pt idx="3">
                  <c:v>81088381.777448356</c:v>
                </c:pt>
                <c:pt idx="4">
                  <c:v>83521620.538007841</c:v>
                </c:pt>
                <c:pt idx="5">
                  <c:v>89135191.294330582</c:v>
                </c:pt>
                <c:pt idx="6">
                  <c:v>91806252.376808688</c:v>
                </c:pt>
                <c:pt idx="7">
                  <c:v>94539843.99297525</c:v>
                </c:pt>
                <c:pt idx="8">
                  <c:v>97141980.547270328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74371968"/>
        <c:axId val="174373504"/>
      </c:barChart>
      <c:catAx>
        <c:axId val="17437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4373504"/>
        <c:crosses val="autoZero"/>
        <c:auto val="1"/>
        <c:lblAlgn val="ctr"/>
        <c:lblOffset val="100"/>
        <c:noMultiLvlLbl val="0"/>
      </c:catAx>
      <c:valAx>
        <c:axId val="174373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$Millions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74371968"/>
        <c:crosses val="autoZero"/>
        <c:crossBetween val="between"/>
        <c:dispUnits>
          <c:builtInUnit val="millions"/>
        </c:dispUnits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FY19 – FY28 PIP Comparison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'SRP Comp'!$A$67</c:f>
              <c:strCache>
                <c:ptCount val="1"/>
                <c:pt idx="0">
                  <c:v>PIP SRP ($Nom)</c:v>
                </c:pt>
              </c:strCache>
            </c:strRef>
          </c:tx>
          <c:marker>
            <c:symbol val="none"/>
          </c:marker>
          <c:cat>
            <c:strRef>
              <c:f>'SRP Comp'!$B$66:$K$66</c:f>
              <c:strCache>
                <c:ptCount val="10"/>
                <c:pt idx="0">
                  <c:v>FY20</c:v>
                </c:pt>
                <c:pt idx="1">
                  <c:v>FY21</c:v>
                </c:pt>
                <c:pt idx="2">
                  <c:v>FY22</c:v>
                </c:pt>
                <c:pt idx="3">
                  <c:v>FY23</c:v>
                </c:pt>
                <c:pt idx="4">
                  <c:v>FY24</c:v>
                </c:pt>
                <c:pt idx="5">
                  <c:v>FY25</c:v>
                </c:pt>
                <c:pt idx="6">
                  <c:v>FY26</c:v>
                </c:pt>
                <c:pt idx="7">
                  <c:v>FY27</c:v>
                </c:pt>
                <c:pt idx="8">
                  <c:v>FY28</c:v>
                </c:pt>
                <c:pt idx="9">
                  <c:v>FY29</c:v>
                </c:pt>
              </c:strCache>
            </c:strRef>
          </c:cat>
          <c:val>
            <c:numRef>
              <c:f>'SRP Comp'!$B$67:$K$67</c:f>
              <c:numCache>
                <c:formatCode>0.000,,;\-0.000,,;;</c:formatCode>
                <c:ptCount val="10"/>
                <c:pt idx="0">
                  <c:v>420211887.8418678</c:v>
                </c:pt>
                <c:pt idx="1">
                  <c:v>426026261.93448299</c:v>
                </c:pt>
                <c:pt idx="2">
                  <c:v>454783837.12560582</c:v>
                </c:pt>
                <c:pt idx="3">
                  <c:v>454485869.04571265</c:v>
                </c:pt>
                <c:pt idx="4">
                  <c:v>479581117.5014596</c:v>
                </c:pt>
                <c:pt idx="5">
                  <c:v>550412671.24665558</c:v>
                </c:pt>
                <c:pt idx="6">
                  <c:v>581549575.09198523</c:v>
                </c:pt>
                <c:pt idx="7">
                  <c:v>613523377.83078134</c:v>
                </c:pt>
                <c:pt idx="8">
                  <c:v>638224078.36532629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'SRP Comp'!$A$68</c:f>
              <c:strCache>
                <c:ptCount val="1"/>
                <c:pt idx="0">
                  <c:v>PIP Resubmission - v2 with Escalator - Revised Proposal - FINAL ($Nom)</c:v>
                </c:pt>
              </c:strCache>
            </c:strRef>
          </c:tx>
          <c:marker>
            <c:symbol val="none"/>
          </c:marker>
          <c:cat>
            <c:strRef>
              <c:f>'SRP Comp'!$B$66:$K$66</c:f>
              <c:strCache>
                <c:ptCount val="10"/>
                <c:pt idx="0">
                  <c:v>FY20</c:v>
                </c:pt>
                <c:pt idx="1">
                  <c:v>FY21</c:v>
                </c:pt>
                <c:pt idx="2">
                  <c:v>FY22</c:v>
                </c:pt>
                <c:pt idx="3">
                  <c:v>FY23</c:v>
                </c:pt>
                <c:pt idx="4">
                  <c:v>FY24</c:v>
                </c:pt>
                <c:pt idx="5">
                  <c:v>FY25</c:v>
                </c:pt>
                <c:pt idx="6">
                  <c:v>FY26</c:v>
                </c:pt>
                <c:pt idx="7">
                  <c:v>FY27</c:v>
                </c:pt>
                <c:pt idx="8">
                  <c:v>FY28</c:v>
                </c:pt>
                <c:pt idx="9">
                  <c:v>FY29</c:v>
                </c:pt>
              </c:strCache>
            </c:strRef>
          </c:cat>
          <c:val>
            <c:numRef>
              <c:f>'SRP Comp'!$B$68:$K$68</c:f>
              <c:numCache>
                <c:formatCode>0.000,,;\-0.000,,;;</c:formatCode>
                <c:ptCount val="10"/>
                <c:pt idx="0">
                  <c:v>317758657.11686772</c:v>
                </c:pt>
                <c:pt idx="1">
                  <c:v>321541702.74412578</c:v>
                </c:pt>
                <c:pt idx="2">
                  <c:v>337448150.00388718</c:v>
                </c:pt>
                <c:pt idx="3">
                  <c:v>367778105.82384002</c:v>
                </c:pt>
                <c:pt idx="4">
                  <c:v>374863369.00207061</c:v>
                </c:pt>
                <c:pt idx="5">
                  <c:v>390437907.94894397</c:v>
                </c:pt>
                <c:pt idx="6">
                  <c:v>411814011.27085483</c:v>
                </c:pt>
                <c:pt idx="7">
                  <c:v>456529451.10337591</c:v>
                </c:pt>
                <c:pt idx="8">
                  <c:v>494010464.21919465</c:v>
                </c:pt>
                <c:pt idx="9">
                  <c:v>522193228.57906419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'SRP Comp'!$A$69</c:f>
              <c:strCache>
                <c:ptCount val="1"/>
                <c:pt idx="0">
                  <c:v>PIP SRP ($Real)</c:v>
                </c:pt>
              </c:strCache>
            </c:strRef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cat>
            <c:strRef>
              <c:f>'SRP Comp'!$B$66:$K$66</c:f>
              <c:strCache>
                <c:ptCount val="10"/>
                <c:pt idx="0">
                  <c:v>FY20</c:v>
                </c:pt>
                <c:pt idx="1">
                  <c:v>FY21</c:v>
                </c:pt>
                <c:pt idx="2">
                  <c:v>FY22</c:v>
                </c:pt>
                <c:pt idx="3">
                  <c:v>FY23</c:v>
                </c:pt>
                <c:pt idx="4">
                  <c:v>FY24</c:v>
                </c:pt>
                <c:pt idx="5">
                  <c:v>FY25</c:v>
                </c:pt>
                <c:pt idx="6">
                  <c:v>FY26</c:v>
                </c:pt>
                <c:pt idx="7">
                  <c:v>FY27</c:v>
                </c:pt>
                <c:pt idx="8">
                  <c:v>FY28</c:v>
                </c:pt>
                <c:pt idx="9">
                  <c:v>FY29</c:v>
                </c:pt>
              </c:strCache>
            </c:strRef>
          </c:cat>
          <c:val>
            <c:numRef>
              <c:f>'SRP Comp'!$B$69:$K$69</c:f>
              <c:numCache>
                <c:formatCode>0.000,,;\-0.000,,;;</c:formatCode>
                <c:ptCount val="10"/>
                <c:pt idx="0">
                  <c:v>409962817.40670031</c:v>
                </c:pt>
                <c:pt idx="1">
                  <c:v>405497929.26542109</c:v>
                </c:pt>
                <c:pt idx="2">
                  <c:v>422312003.25066054</c:v>
                </c:pt>
                <c:pt idx="3">
                  <c:v>411741766.11434042</c:v>
                </c:pt>
                <c:pt idx="4">
                  <c:v>423879826.96022874</c:v>
                </c:pt>
                <c:pt idx="5">
                  <c:v>474619121.40094066</c:v>
                </c:pt>
                <c:pt idx="6">
                  <c:v>489237440.00242144</c:v>
                </c:pt>
                <c:pt idx="7">
                  <c:v>503547208.46827871</c:v>
                </c:pt>
                <c:pt idx="8">
                  <c:v>511044120.71091479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'SRP Comp'!$A$70</c:f>
              <c:strCache>
                <c:ptCount val="1"/>
                <c:pt idx="0">
                  <c:v>PIP Resubmission - v2 with Escalator - Revised Proposal - FINAL ($Real)</c:v>
                </c:pt>
              </c:strCache>
            </c:strRef>
          </c:tx>
          <c:spPr>
            <a:ln>
              <a:solidFill>
                <a:schemeClr val="accent3"/>
              </a:solidFill>
              <a:prstDash val="dash"/>
            </a:ln>
          </c:spPr>
          <c:marker>
            <c:symbol val="none"/>
          </c:marker>
          <c:cat>
            <c:strRef>
              <c:f>'SRP Comp'!$B$66:$K$66</c:f>
              <c:strCache>
                <c:ptCount val="10"/>
                <c:pt idx="0">
                  <c:v>FY20</c:v>
                </c:pt>
                <c:pt idx="1">
                  <c:v>FY21</c:v>
                </c:pt>
                <c:pt idx="2">
                  <c:v>FY22</c:v>
                </c:pt>
                <c:pt idx="3">
                  <c:v>FY23</c:v>
                </c:pt>
                <c:pt idx="4">
                  <c:v>FY24</c:v>
                </c:pt>
                <c:pt idx="5">
                  <c:v>FY25</c:v>
                </c:pt>
                <c:pt idx="6">
                  <c:v>FY26</c:v>
                </c:pt>
                <c:pt idx="7">
                  <c:v>FY27</c:v>
                </c:pt>
                <c:pt idx="8">
                  <c:v>FY28</c:v>
                </c:pt>
                <c:pt idx="9">
                  <c:v>FY29</c:v>
                </c:pt>
              </c:strCache>
            </c:strRef>
          </c:cat>
          <c:val>
            <c:numRef>
              <c:f>'SRP Comp'!$B$70:$K$70</c:f>
              <c:numCache>
                <c:formatCode>0.000,,;\-0.000,,;;</c:formatCode>
                <c:ptCount val="10"/>
                <c:pt idx="0">
                  <c:v>310008445.96767586</c:v>
                </c:pt>
                <c:pt idx="1">
                  <c:v>306048021.64818639</c:v>
                </c:pt>
                <c:pt idx="2">
                  <c:v>313354153.30956864</c:v>
                </c:pt>
                <c:pt idx="3">
                  <c:v>333188812.11434042</c:v>
                </c:pt>
                <c:pt idx="4">
                  <c:v>331324595.96022868</c:v>
                </c:pt>
                <c:pt idx="5">
                  <c:v>336673384.37655038</c:v>
                </c:pt>
                <c:pt idx="6">
                  <c:v>346444811.0024215</c:v>
                </c:pt>
                <c:pt idx="7">
                  <c:v>374694981.46827888</c:v>
                </c:pt>
                <c:pt idx="8">
                  <c:v>395568189.71091485</c:v>
                </c:pt>
                <c:pt idx="9">
                  <c:v>407936515.55796224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772608"/>
        <c:axId val="174774144"/>
      </c:lineChart>
      <c:catAx>
        <c:axId val="174772608"/>
        <c:scaling>
          <c:orientation val="minMax"/>
        </c:scaling>
        <c:delete val="0"/>
        <c:axPos val="b"/>
        <c:majorTickMark val="out"/>
        <c:minorTickMark val="none"/>
        <c:tickLblPos val="nextTo"/>
        <c:crossAx val="174774144"/>
        <c:crosses val="autoZero"/>
        <c:auto val="1"/>
        <c:lblAlgn val="ctr"/>
        <c:lblOffset val="100"/>
        <c:noMultiLvlLbl val="0"/>
      </c:catAx>
      <c:valAx>
        <c:axId val="174774144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74772608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0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Totals!$A$2</c:f>
              <c:strCache>
                <c:ptCount val="1"/>
                <c:pt idx="0">
                  <c:v>Repex</c:v>
                </c:pt>
              </c:strCache>
            </c:strRef>
          </c:tx>
          <c:invertIfNegative val="0"/>
          <c:cat>
            <c:strRef>
              <c:f>Totals!$B$1:$F$1</c:f>
              <c:strCache>
                <c:ptCount val="5"/>
                <c:pt idx="0">
                  <c:v>FY20</c:v>
                </c:pt>
                <c:pt idx="1">
                  <c:v>FY21</c:v>
                </c:pt>
                <c:pt idx="2">
                  <c:v>FY22</c:v>
                </c:pt>
                <c:pt idx="3">
                  <c:v>FY23</c:v>
                </c:pt>
                <c:pt idx="4">
                  <c:v>FY24</c:v>
                </c:pt>
              </c:strCache>
            </c:strRef>
          </c:cat>
          <c:val>
            <c:numRef>
              <c:f>Totals!$B$2:$F$2</c:f>
              <c:numCache>
                <c:formatCode>#,##0,,;\-#,##0,,;;</c:formatCode>
                <c:ptCount val="5"/>
                <c:pt idx="0">
                  <c:v>109287872</c:v>
                </c:pt>
                <c:pt idx="1">
                  <c:v>120299207</c:v>
                </c:pt>
                <c:pt idx="2">
                  <c:v>118788250</c:v>
                </c:pt>
                <c:pt idx="3">
                  <c:v>124144750</c:v>
                </c:pt>
                <c:pt idx="4">
                  <c:v>127818750</c:v>
                </c:pt>
              </c:numCache>
            </c:numRef>
          </c:val>
        </c:ser>
        <c:ser>
          <c:idx val="1"/>
          <c:order val="1"/>
          <c:tx>
            <c:strRef>
              <c:f>Totals!$A$3</c:f>
              <c:strCache>
                <c:ptCount val="1"/>
                <c:pt idx="0">
                  <c:v>Augex</c:v>
                </c:pt>
              </c:strCache>
            </c:strRef>
          </c:tx>
          <c:invertIfNegative val="0"/>
          <c:cat>
            <c:strRef>
              <c:f>Totals!$B$1:$F$1</c:f>
              <c:strCache>
                <c:ptCount val="5"/>
                <c:pt idx="0">
                  <c:v>FY20</c:v>
                </c:pt>
                <c:pt idx="1">
                  <c:v>FY21</c:v>
                </c:pt>
                <c:pt idx="2">
                  <c:v>FY22</c:v>
                </c:pt>
                <c:pt idx="3">
                  <c:v>FY23</c:v>
                </c:pt>
                <c:pt idx="4">
                  <c:v>FY24</c:v>
                </c:pt>
              </c:strCache>
            </c:strRef>
          </c:cat>
          <c:val>
            <c:numRef>
              <c:f>Totals!$B$3:$F$3</c:f>
              <c:numCache>
                <c:formatCode>#,##0,,;\-#,##0,,;;</c:formatCode>
                <c:ptCount val="5"/>
                <c:pt idx="0">
                  <c:v>64808968</c:v>
                </c:pt>
                <c:pt idx="1">
                  <c:v>64514992</c:v>
                </c:pt>
                <c:pt idx="2">
                  <c:v>70132408</c:v>
                </c:pt>
                <c:pt idx="3">
                  <c:v>78309987</c:v>
                </c:pt>
                <c:pt idx="4">
                  <c:v>72071597</c:v>
                </c:pt>
              </c:numCache>
            </c:numRef>
          </c:val>
        </c:ser>
        <c:ser>
          <c:idx val="2"/>
          <c:order val="2"/>
          <c:tx>
            <c:strRef>
              <c:f>Totals!$A$4</c:f>
              <c:strCache>
                <c:ptCount val="1"/>
                <c:pt idx="0">
                  <c:v>Connections</c:v>
                </c:pt>
              </c:strCache>
            </c:strRef>
          </c:tx>
          <c:invertIfNegative val="0"/>
          <c:cat>
            <c:strRef>
              <c:f>Totals!$B$1:$F$1</c:f>
              <c:strCache>
                <c:ptCount val="5"/>
                <c:pt idx="0">
                  <c:v>FY20</c:v>
                </c:pt>
                <c:pt idx="1">
                  <c:v>FY21</c:v>
                </c:pt>
                <c:pt idx="2">
                  <c:v>FY22</c:v>
                </c:pt>
                <c:pt idx="3">
                  <c:v>FY23</c:v>
                </c:pt>
                <c:pt idx="4">
                  <c:v>FY24</c:v>
                </c:pt>
              </c:strCache>
            </c:strRef>
          </c:cat>
          <c:val>
            <c:numRef>
              <c:f>Totals!$B$4:$F$4</c:f>
              <c:numCache>
                <c:formatCode>#,##0,,;\-#,##0,,;;</c:formatCode>
                <c:ptCount val="5"/>
                <c:pt idx="0">
                  <c:v>33956216</c:v>
                </c:pt>
                <c:pt idx="1">
                  <c:v>24446757</c:v>
                </c:pt>
                <c:pt idx="2">
                  <c:v>20808877</c:v>
                </c:pt>
                <c:pt idx="3">
                  <c:v>19862891</c:v>
                </c:pt>
                <c:pt idx="4">
                  <c:v>19577920</c:v>
                </c:pt>
              </c:numCache>
            </c:numRef>
          </c:val>
        </c:ser>
        <c:ser>
          <c:idx val="3"/>
          <c:order val="3"/>
          <c:tx>
            <c:strRef>
              <c:f>Totals!$A$5</c:f>
              <c:strCache>
                <c:ptCount val="1"/>
                <c:pt idx="0">
                  <c:v>Other Network</c:v>
                </c:pt>
              </c:strCache>
            </c:strRef>
          </c:tx>
          <c:invertIfNegative val="0"/>
          <c:cat>
            <c:strRef>
              <c:f>Totals!$B$1:$F$1</c:f>
              <c:strCache>
                <c:ptCount val="5"/>
                <c:pt idx="0">
                  <c:v>FY20</c:v>
                </c:pt>
                <c:pt idx="1">
                  <c:v>FY21</c:v>
                </c:pt>
                <c:pt idx="2">
                  <c:v>FY22</c:v>
                </c:pt>
                <c:pt idx="3">
                  <c:v>FY23</c:v>
                </c:pt>
                <c:pt idx="4">
                  <c:v>FY24</c:v>
                </c:pt>
              </c:strCache>
            </c:strRef>
          </c:cat>
          <c:val>
            <c:numRef>
              <c:f>Totals!$B$5:$F$5</c:f>
              <c:numCache>
                <c:formatCode>#,##0,,;\-#,##0,,;;</c:formatCode>
                <c:ptCount val="5"/>
                <c:pt idx="0">
                  <c:v>13635350</c:v>
                </c:pt>
                <c:pt idx="1">
                  <c:v>8241780</c:v>
                </c:pt>
                <c:pt idx="2">
                  <c:v>6422946</c:v>
                </c:pt>
                <c:pt idx="3">
                  <c:v>6353986</c:v>
                </c:pt>
                <c:pt idx="4">
                  <c:v>6720525</c:v>
                </c:pt>
              </c:numCache>
            </c:numRef>
          </c:val>
        </c:ser>
        <c:ser>
          <c:idx val="4"/>
          <c:order val="4"/>
          <c:tx>
            <c:strRef>
              <c:f>Totals!$A$6</c:f>
              <c:strCache>
                <c:ptCount val="1"/>
                <c:pt idx="0">
                  <c:v>Reliability</c:v>
                </c:pt>
              </c:strCache>
            </c:strRef>
          </c:tx>
          <c:invertIfNegative val="0"/>
          <c:cat>
            <c:strRef>
              <c:f>Totals!$B$1:$F$1</c:f>
              <c:strCache>
                <c:ptCount val="5"/>
                <c:pt idx="0">
                  <c:v>FY20</c:v>
                </c:pt>
                <c:pt idx="1">
                  <c:v>FY21</c:v>
                </c:pt>
                <c:pt idx="2">
                  <c:v>FY22</c:v>
                </c:pt>
                <c:pt idx="3">
                  <c:v>FY23</c:v>
                </c:pt>
                <c:pt idx="4">
                  <c:v>FY24</c:v>
                </c:pt>
              </c:strCache>
            </c:strRef>
          </c:cat>
          <c:val>
            <c:numRef>
              <c:f>Totals!$B$6:$F$6</c:f>
              <c:numCache>
                <c:formatCode>#,##0,,;\-#,##0,,;;</c:formatCode>
                <c:ptCount val="5"/>
                <c:pt idx="0">
                  <c:v>4000000</c:v>
                </c:pt>
                <c:pt idx="1">
                  <c:v>4000000</c:v>
                </c:pt>
                <c:pt idx="2">
                  <c:v>4000000</c:v>
                </c:pt>
                <c:pt idx="3">
                  <c:v>4000000</c:v>
                </c:pt>
                <c:pt idx="4">
                  <c:v>4000000</c:v>
                </c:pt>
              </c:numCache>
            </c:numRef>
          </c:val>
        </c:ser>
        <c:ser>
          <c:idx val="5"/>
          <c:order val="5"/>
          <c:tx>
            <c:strRef>
              <c:f>Totals!$A$7</c:f>
              <c:strCache>
                <c:ptCount val="1"/>
                <c:pt idx="0">
                  <c:v>Overheads</c:v>
                </c:pt>
              </c:strCache>
            </c:strRef>
          </c:tx>
          <c:invertIfNegative val="0"/>
          <c:cat>
            <c:strRef>
              <c:f>Totals!$B$1:$F$1</c:f>
              <c:strCache>
                <c:ptCount val="5"/>
                <c:pt idx="0">
                  <c:v>FY20</c:v>
                </c:pt>
                <c:pt idx="1">
                  <c:v>FY21</c:v>
                </c:pt>
                <c:pt idx="2">
                  <c:v>FY22</c:v>
                </c:pt>
                <c:pt idx="3">
                  <c:v>FY23</c:v>
                </c:pt>
                <c:pt idx="4">
                  <c:v>FY24</c:v>
                </c:pt>
              </c:strCache>
            </c:strRef>
          </c:cat>
          <c:val>
            <c:numRef>
              <c:f>Totals!$B$7:$F$7</c:f>
              <c:numCache>
                <c:formatCode>#,##0,,;\-#,##0,,;;</c:formatCode>
                <c:ptCount val="5"/>
                <c:pt idx="0">
                  <c:v>79390039.967675894</c:v>
                </c:pt>
                <c:pt idx="1">
                  <c:v>79655285.648186415</c:v>
                </c:pt>
                <c:pt idx="2">
                  <c:v>80461672.309568614</c:v>
                </c:pt>
                <c:pt idx="3">
                  <c:v>79957198.11434038</c:v>
                </c:pt>
                <c:pt idx="4">
                  <c:v>80535803.960228667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936960"/>
        <c:axId val="150951040"/>
      </c:barChart>
      <c:catAx>
        <c:axId val="150936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951040"/>
        <c:crosses val="autoZero"/>
        <c:auto val="1"/>
        <c:lblAlgn val="ctr"/>
        <c:lblOffset val="100"/>
        <c:noMultiLvlLbl val="0"/>
      </c:catAx>
      <c:valAx>
        <c:axId val="150951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$Millions</a:t>
                </a:r>
                <a:r>
                  <a:rPr lang="en-US" baseline="0"/>
                  <a:t>, Real FY19</a:t>
                </a:r>
                <a:endParaRPr lang="en-US"/>
              </a:p>
            </c:rich>
          </c:tx>
          <c:overlay val="0"/>
        </c:title>
        <c:numFmt formatCode="#,##0,,;\-#,##0,,;;" sourceLinked="1"/>
        <c:majorTickMark val="out"/>
        <c:minorTickMark val="none"/>
        <c:tickLblPos val="nextTo"/>
        <c:crossAx val="1509369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'Plan Lvl'!$B$13</c:f>
              <c:strCache>
                <c:ptCount val="1"/>
                <c:pt idx="0">
                  <c:v>Reliability compliance</c:v>
                </c:pt>
              </c:strCache>
            </c:strRef>
          </c:tx>
          <c:spPr>
            <a:solidFill>
              <a:srgbClr val="BED600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Lvl'!$M$13:$U$13</c:f>
              <c:numCache>
                <c:formatCode>#,##0.0,,;\-#,##0.0,,;</c:formatCode>
                <c:ptCount val="9"/>
                <c:pt idx="0">
                  <c:v>4099999.9999999995</c:v>
                </c:pt>
                <c:pt idx="1">
                  <c:v>4202500</c:v>
                </c:pt>
                <c:pt idx="2">
                  <c:v>4307562.4999999991</c:v>
                </c:pt>
                <c:pt idx="3">
                  <c:v>4415251.5624999991</c:v>
                </c:pt>
                <c:pt idx="4">
                  <c:v>4525632.8515624991</c:v>
                </c:pt>
                <c:pt idx="5">
                  <c:v>4638773.6728515606</c:v>
                </c:pt>
                <c:pt idx="6">
                  <c:v>4754743.0146728503</c:v>
                </c:pt>
                <c:pt idx="7">
                  <c:v>4873611.5900396705</c:v>
                </c:pt>
                <c:pt idx="8">
                  <c:v>4995451.8797906619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-25"/>
        <c:axId val="151513728"/>
        <c:axId val="167719296"/>
      </c:barChart>
      <c:catAx>
        <c:axId val="151513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7719296"/>
        <c:crosses val="autoZero"/>
        <c:auto val="1"/>
        <c:lblAlgn val="ctr"/>
        <c:lblOffset val="100"/>
        <c:noMultiLvlLbl val="0"/>
      </c:catAx>
      <c:valAx>
        <c:axId val="1677192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$Real FY19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1513728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'Plan Lvl'!$B$8</c:f>
              <c:strCache>
                <c:ptCount val="1"/>
                <c:pt idx="0">
                  <c:v>Asset relocation</c:v>
                </c:pt>
              </c:strCache>
            </c:strRef>
          </c:tx>
          <c:spPr>
            <a:solidFill>
              <a:srgbClr val="BED600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Lvl'!$M$8:$U$8</c:f>
              <c:numCache>
                <c:formatCode>#,##0.0,,;\-#,##0.0,,;</c:formatCode>
                <c:ptCount val="9"/>
                <c:pt idx="0">
                  <c:v>1664241.2499999998</c:v>
                </c:pt>
                <c:pt idx="1">
                  <c:v>1643020.9568749999</c:v>
                </c:pt>
                <c:pt idx="2">
                  <c:v>1661087.6357031248</c:v>
                </c:pt>
                <c:pt idx="3">
                  <c:v>1694353.8909222654</c:v>
                </c:pt>
                <c:pt idx="4">
                  <c:v>1734526.8575280171</c:v>
                </c:pt>
                <c:pt idx="5">
                  <c:v>1777890.0289662173</c:v>
                </c:pt>
                <c:pt idx="6">
                  <c:v>1822337.2796903728</c:v>
                </c:pt>
                <c:pt idx="7">
                  <c:v>1867895.7116826321</c:v>
                </c:pt>
                <c:pt idx="8">
                  <c:v>1914593.1044746975</c:v>
                </c:pt>
              </c:numCache>
            </c:numRef>
          </c:val>
        </c:ser>
        <c:ser>
          <c:idx val="0"/>
          <c:order val="1"/>
          <c:tx>
            <c:strRef>
              <c:f>'Plan Lvl'!$B$9</c:f>
              <c:strCache>
                <c:ptCount val="1"/>
                <c:pt idx="0">
                  <c:v>Duct installation RMS road works</c:v>
                </c:pt>
              </c:strCache>
            </c:strRef>
          </c:tx>
          <c:spPr>
            <a:solidFill>
              <a:srgbClr val="5E6A71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Lvl'!$M$9:$U$9</c:f>
              <c:numCache>
                <c:formatCode>#,##0.0,,;\-#,##0.0,,;</c:formatCode>
                <c:ptCount val="9"/>
                <c:pt idx="0">
                  <c:v>2206549.2749999999</c:v>
                </c:pt>
                <c:pt idx="1">
                  <c:v>2318255.5431249999</c:v>
                </c:pt>
                <c:pt idx="2">
                  <c:v>2435617.5261406247</c:v>
                </c:pt>
                <c:pt idx="3">
                  <c:v>2558919.7527558589</c:v>
                </c:pt>
                <c:pt idx="4">
                  <c:v>2688465.7723692572</c:v>
                </c:pt>
                <c:pt idx="5">
                  <c:v>2755677.4166784883</c:v>
                </c:pt>
                <c:pt idx="6">
                  <c:v>2824569.3520954507</c:v>
                </c:pt>
                <c:pt idx="7">
                  <c:v>2895183.5858978364</c:v>
                </c:pt>
                <c:pt idx="8">
                  <c:v>2967563.1755452822</c:v>
                </c:pt>
              </c:numCache>
            </c:numRef>
          </c:val>
        </c:ser>
        <c:ser>
          <c:idx val="1"/>
          <c:order val="2"/>
          <c:tx>
            <c:strRef>
              <c:f>'Plan Lvl'!$B$10</c:f>
              <c:strCache>
                <c:ptCount val="1"/>
                <c:pt idx="0">
                  <c:v>Industrial &amp; commercial</c:v>
                </c:pt>
              </c:strCache>
            </c:strRef>
          </c:tx>
          <c:spPr>
            <a:solidFill>
              <a:srgbClr val="0094B3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Lvl'!$M$10:$U$10</c:f>
              <c:numCache>
                <c:formatCode>#,##0.0,,;\-#,##0.0,,;</c:formatCode>
                <c:ptCount val="9"/>
                <c:pt idx="0">
                  <c:v>7688980.0999999996</c:v>
                </c:pt>
                <c:pt idx="1">
                  <c:v>5602510.34375</c:v>
                </c:pt>
                <c:pt idx="2">
                  <c:v>4936560.3144843746</c:v>
                </c:pt>
                <c:pt idx="3">
                  <c:v>4769957.41965078</c:v>
                </c:pt>
                <c:pt idx="4">
                  <c:v>4803453.5324624302</c:v>
                </c:pt>
                <c:pt idx="5">
                  <c:v>4923539.8707739906</c:v>
                </c:pt>
                <c:pt idx="6">
                  <c:v>5046628.3675433407</c:v>
                </c:pt>
                <c:pt idx="7">
                  <c:v>5172794.076731924</c:v>
                </c:pt>
                <c:pt idx="8">
                  <c:v>5302113.9286502209</c:v>
                </c:pt>
              </c:numCache>
            </c:numRef>
          </c:val>
        </c:ser>
        <c:ser>
          <c:idx val="2"/>
          <c:order val="3"/>
          <c:tx>
            <c:strRef>
              <c:f>'Plan Lvl'!$B$11</c:f>
              <c:strCache>
                <c:ptCount val="1"/>
                <c:pt idx="0">
                  <c:v>Non-urban extension</c:v>
                </c:pt>
              </c:strCache>
            </c:strRef>
          </c:tx>
          <c:spPr>
            <a:solidFill>
              <a:srgbClr val="F2AF00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Lvl'!$M$11:$U$11</c:f>
              <c:numCache>
                <c:formatCode>#,##0.0,,;\-#,##0.0,,;</c:formatCode>
                <c:ptCount val="9"/>
                <c:pt idx="0">
                  <c:v>1044823.4999999999</c:v>
                </c:pt>
                <c:pt idx="1">
                  <c:v>780742.5512499999</c:v>
                </c:pt>
                <c:pt idx="2">
                  <c:v>712692.67696874996</c:v>
                </c:pt>
                <c:pt idx="3">
                  <c:v>697271.98013046861</c:v>
                </c:pt>
                <c:pt idx="4">
                  <c:v>700813.481004072</c:v>
                </c:pt>
                <c:pt idx="5">
                  <c:v>718333.81802917377</c:v>
                </c:pt>
                <c:pt idx="6">
                  <c:v>736292.16347990313</c:v>
                </c:pt>
                <c:pt idx="7">
                  <c:v>754699.46756690065</c:v>
                </c:pt>
                <c:pt idx="8">
                  <c:v>773566.95425607311</c:v>
                </c:pt>
              </c:numCache>
            </c:numRef>
          </c:val>
        </c:ser>
        <c:ser>
          <c:idx val="4"/>
          <c:order val="4"/>
          <c:tx>
            <c:strRef>
              <c:f>'Plan Lvl'!$B$12</c:f>
              <c:strCache>
                <c:ptCount val="1"/>
                <c:pt idx="0">
                  <c:v>Underground residential</c:v>
                </c:pt>
              </c:strCache>
            </c:strRef>
          </c:tx>
          <c:spPr>
            <a:solidFill>
              <a:srgbClr val="9DBCB0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Lvl'!$M$12:$U$12</c:f>
              <c:numCache>
                <c:formatCode>#,##0.0,,;\-#,##0.0,,;</c:formatCode>
                <c:ptCount val="9"/>
                <c:pt idx="0">
                  <c:v>22200527.274999999</c:v>
                </c:pt>
                <c:pt idx="1">
                  <c:v>15339844.678125</c:v>
                </c:pt>
                <c:pt idx="2">
                  <c:v>12662926.404781248</c:v>
                </c:pt>
                <c:pt idx="3">
                  <c:v>12204412.08741992</c:v>
                </c:pt>
                <c:pt idx="4">
                  <c:v>12223359.835951842</c:v>
                </c:pt>
                <c:pt idx="5">
                  <c:v>12528943.831850637</c:v>
                </c:pt>
                <c:pt idx="6">
                  <c:v>12842167.427646903</c:v>
                </c:pt>
                <c:pt idx="7">
                  <c:v>13163221.613338076</c:v>
                </c:pt>
                <c:pt idx="8">
                  <c:v>13492302.153671525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7772160"/>
        <c:axId val="167773696"/>
      </c:barChart>
      <c:catAx>
        <c:axId val="167772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7773696"/>
        <c:crosses val="autoZero"/>
        <c:auto val="1"/>
        <c:lblAlgn val="ctr"/>
        <c:lblOffset val="100"/>
        <c:noMultiLvlLbl val="0"/>
      </c:catAx>
      <c:valAx>
        <c:axId val="167773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$Real FY19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67772160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layout>
        <c:manualLayout>
          <c:xMode val="edge"/>
          <c:yMode val="edge"/>
          <c:x val="5.0546259842519682E-2"/>
          <c:y val="0.87406111566370948"/>
          <c:w val="0.89890748031496059"/>
          <c:h val="9.577297181743685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'Plan Lvl'!$A$7:$B$7</c:f>
              <c:strCache>
                <c:ptCount val="1"/>
                <c:pt idx="0">
                  <c:v>LV Low voltage development capital</c:v>
                </c:pt>
              </c:strCache>
            </c:strRef>
          </c:tx>
          <c:spPr>
            <a:solidFill>
              <a:srgbClr val="BED600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Lvl'!$M$7:$U$7</c:f>
              <c:numCache>
                <c:formatCode>#,##0.0,,;\-#,##0.0,,;</c:formatCode>
                <c:ptCount val="9"/>
                <c:pt idx="0">
                  <c:v>1875750</c:v>
                </c:pt>
                <c:pt idx="1">
                  <c:v>1922643.75</c:v>
                </c:pt>
                <c:pt idx="2">
                  <c:v>1970709.8437499995</c:v>
                </c:pt>
                <c:pt idx="3">
                  <c:v>2019977.5898437495</c:v>
                </c:pt>
                <c:pt idx="4">
                  <c:v>2070477.029589843</c:v>
                </c:pt>
                <c:pt idx="5">
                  <c:v>2122238.9553295891</c:v>
                </c:pt>
                <c:pt idx="6">
                  <c:v>2175294.9292128291</c:v>
                </c:pt>
                <c:pt idx="7">
                  <c:v>2229677.3024431495</c:v>
                </c:pt>
                <c:pt idx="8">
                  <c:v>2285419.2350042281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-25"/>
        <c:axId val="167806848"/>
        <c:axId val="167808384"/>
      </c:barChart>
      <c:catAx>
        <c:axId val="167806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7808384"/>
        <c:crosses val="autoZero"/>
        <c:auto val="1"/>
        <c:lblAlgn val="ctr"/>
        <c:lblOffset val="100"/>
        <c:noMultiLvlLbl val="0"/>
      </c:catAx>
      <c:valAx>
        <c:axId val="167808384"/>
        <c:scaling>
          <c:orientation val="minMax"/>
          <c:max val="3000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$Real FY19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67806848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'Plan Lvl'!$B$14</c:f>
              <c:strCache>
                <c:ptCount val="1"/>
                <c:pt idx="0">
                  <c:v>Power quality capital</c:v>
                </c:pt>
              </c:strCache>
            </c:strRef>
          </c:tx>
          <c:spPr>
            <a:solidFill>
              <a:srgbClr val="BED600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Lvl'!$M$14:$U$14</c:f>
              <c:numCache>
                <c:formatCode>#,##0.0,,;\-#,##0.0,,;</c:formatCode>
                <c:ptCount val="9"/>
                <c:pt idx="0">
                  <c:v>453459.99999999994</c:v>
                </c:pt>
                <c:pt idx="1">
                  <c:v>754033.5625</c:v>
                </c:pt>
                <c:pt idx="2">
                  <c:v>1048137.6453124998</c:v>
                </c:pt>
                <c:pt idx="3">
                  <c:v>1156354.3842187498</c:v>
                </c:pt>
                <c:pt idx="4">
                  <c:v>1656990.3212904097</c:v>
                </c:pt>
                <c:pt idx="5">
                  <c:v>1623060.5203940326</c:v>
                </c:pt>
                <c:pt idx="6">
                  <c:v>1818113.8792075897</c:v>
                </c:pt>
                <c:pt idx="7">
                  <c:v>1863566.7261877793</c:v>
                </c:pt>
                <c:pt idx="8">
                  <c:v>1585561.4220974357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-25"/>
        <c:axId val="167833600"/>
        <c:axId val="167835136"/>
      </c:barChart>
      <c:catAx>
        <c:axId val="167833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67835136"/>
        <c:crosses val="autoZero"/>
        <c:auto val="1"/>
        <c:lblAlgn val="ctr"/>
        <c:lblOffset val="100"/>
        <c:noMultiLvlLbl val="0"/>
      </c:catAx>
      <c:valAx>
        <c:axId val="1678351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$Real FY19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67833600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5"/>
          <c:order val="0"/>
          <c:tx>
            <c:strRef>
              <c:f>'Plan Lvl'!$B$15</c:f>
              <c:strCache>
                <c:ptCount val="1"/>
                <c:pt idx="0">
                  <c:v>Transmission substation capital (rebuild)</c:v>
                </c:pt>
              </c:strCache>
            </c:strRef>
          </c:tx>
          <c:spPr>
            <a:solidFill>
              <a:srgbClr val="BED600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Lvl'!$M$15:$U$15</c:f>
              <c:numCache>
                <c:formatCode>#,##0.0,,;\-#,##0.0,,;</c:formatCode>
                <c:ptCount val="9"/>
                <c:pt idx="0">
                  <c:v>26644800.174999993</c:v>
                </c:pt>
                <c:pt idx="1">
                  <c:v>35183810.135624997</c:v>
                </c:pt>
                <c:pt idx="2">
                  <c:v>29508418.460937496</c:v>
                </c:pt>
                <c:pt idx="3">
                  <c:v>37685827.805273429</c:v>
                </c:pt>
                <c:pt idx="4">
                  <c:v>38913088.370053694</c:v>
                </c:pt>
                <c:pt idx="5">
                  <c:v>33563267.063208364</c:v>
                </c:pt>
                <c:pt idx="6">
                  <c:v>35150032.078845873</c:v>
                </c:pt>
                <c:pt idx="7">
                  <c:v>40293193.02210173</c:v>
                </c:pt>
                <c:pt idx="8">
                  <c:v>45028378.812948048</c:v>
                </c:pt>
              </c:numCache>
            </c:numRef>
          </c:val>
        </c:ser>
        <c:ser>
          <c:idx val="0"/>
          <c:order val="1"/>
          <c:tx>
            <c:strRef>
              <c:f>'Plan Lvl'!$B$16</c:f>
              <c:strCache>
                <c:ptCount val="1"/>
                <c:pt idx="0">
                  <c:v>Transmission mains capital (refurb)</c:v>
                </c:pt>
              </c:strCache>
            </c:strRef>
          </c:tx>
          <c:spPr>
            <a:solidFill>
              <a:srgbClr val="5E6A71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Lvl'!$M$16:$U$16</c:f>
              <c:numCache>
                <c:formatCode>#,##0.0,,;\-#,##0.0,,;</c:formatCode>
                <c:ptCount val="9"/>
                <c:pt idx="0">
                  <c:v>10987861.624999998</c:v>
                </c:pt>
                <c:pt idx="1">
                  <c:v>12785759.543749999</c:v>
                </c:pt>
                <c:pt idx="2">
                  <c:v>12930947.251093749</c:v>
                </c:pt>
                <c:pt idx="3">
                  <c:v>10384307.416746093</c:v>
                </c:pt>
                <c:pt idx="4">
                  <c:v>11863573.155660838</c:v>
                </c:pt>
                <c:pt idx="5">
                  <c:v>27629312.990094107</c:v>
                </c:pt>
                <c:pt idx="6">
                  <c:v>36317523.56552618</c:v>
                </c:pt>
                <c:pt idx="7">
                  <c:v>42145372.554809384</c:v>
                </c:pt>
                <c:pt idx="8">
                  <c:v>49006219.678936258</c:v>
                </c:pt>
              </c:numCache>
            </c:numRef>
          </c:val>
        </c:ser>
        <c:ser>
          <c:idx val="4"/>
          <c:order val="2"/>
          <c:tx>
            <c:strRef>
              <c:f>'Plan Lvl'!$B$17</c:f>
              <c:strCache>
                <c:ptCount val="1"/>
                <c:pt idx="0">
                  <c:v>Distribution refurbishment capital</c:v>
                </c:pt>
              </c:strCache>
            </c:strRef>
          </c:tx>
          <c:spPr>
            <a:solidFill>
              <a:srgbClr val="0094B3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Lvl'!$M$17:$U$17</c:f>
              <c:numCache>
                <c:formatCode>#,##0.0,,;\-#,##0.0,,;</c:formatCode>
                <c:ptCount val="9"/>
                <c:pt idx="0">
                  <c:v>58817656.999999993</c:v>
                </c:pt>
                <c:pt idx="1">
                  <c:v>65386781.549999997</c:v>
                </c:pt>
                <c:pt idx="2">
                  <c:v>71822229.49499999</c:v>
                </c:pt>
                <c:pt idx="3">
                  <c:v>75203412.4497578</c:v>
                </c:pt>
                <c:pt idx="4">
                  <c:v>81093208.467486113</c:v>
                </c:pt>
                <c:pt idx="5">
                  <c:v>83671393.052824378</c:v>
                </c:pt>
                <c:pt idx="6">
                  <c:v>92039438.658513173</c:v>
                </c:pt>
                <c:pt idx="7">
                  <c:v>107249403.32409354</c:v>
                </c:pt>
                <c:pt idx="8">
                  <c:v>126590470.42629775</c:v>
                </c:pt>
              </c:numCache>
            </c:numRef>
          </c:val>
        </c:ser>
        <c:ser>
          <c:idx val="1"/>
          <c:order val="3"/>
          <c:tx>
            <c:strRef>
              <c:f>'Plan Lvl'!$B$18</c:f>
              <c:strCache>
                <c:ptCount val="1"/>
                <c:pt idx="0">
                  <c:v>Automation capital</c:v>
                </c:pt>
              </c:strCache>
            </c:strRef>
          </c:tx>
          <c:spPr>
            <a:solidFill>
              <a:srgbClr val="F2AF00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Lvl'!$M$18:$U$18</c:f>
              <c:numCache>
                <c:formatCode>#,##0.0,,;\-#,##0.0,,;</c:formatCode>
                <c:ptCount val="9"/>
                <c:pt idx="0">
                  <c:v>3372250</c:v>
                </c:pt>
                <c:pt idx="1">
                  <c:v>3456556.25</c:v>
                </c:pt>
                <c:pt idx="2">
                  <c:v>4619860.7812499991</c:v>
                </c:pt>
                <c:pt idx="3">
                  <c:v>4735357.3007812491</c:v>
                </c:pt>
                <c:pt idx="4">
                  <c:v>3722333.0204101549</c:v>
                </c:pt>
                <c:pt idx="5">
                  <c:v>3815391.3459204086</c:v>
                </c:pt>
                <c:pt idx="6">
                  <c:v>3910776.129568419</c:v>
                </c:pt>
                <c:pt idx="7">
                  <c:v>5226948.4303175472</c:v>
                </c:pt>
                <c:pt idx="8">
                  <c:v>5357622.1410754845</c:v>
                </c:pt>
              </c:numCache>
            </c:numRef>
          </c:val>
        </c:ser>
        <c:ser>
          <c:idx val="2"/>
          <c:order val="4"/>
          <c:tx>
            <c:strRef>
              <c:f>'Plan Lvl'!$B$19</c:f>
              <c:strCache>
                <c:ptCount val="1"/>
                <c:pt idx="0">
                  <c:v>Communications refurbishment</c:v>
                </c:pt>
              </c:strCache>
            </c:strRef>
          </c:tx>
          <c:spPr>
            <a:solidFill>
              <a:srgbClr val="9DBCB0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Lvl'!$M$19:$U$19</c:f>
              <c:numCache>
                <c:formatCode>#,##0.0,,;\-#,##0.0,,;</c:formatCode>
                <c:ptCount val="9"/>
                <c:pt idx="0">
                  <c:v>2229375</c:v>
                </c:pt>
                <c:pt idx="1">
                  <c:v>2138021.875</c:v>
                </c:pt>
                <c:pt idx="2">
                  <c:v>2008401.0156249995</c:v>
                </c:pt>
                <c:pt idx="3">
                  <c:v>1815772.2050781245</c:v>
                </c:pt>
                <c:pt idx="4">
                  <c:v>1634884.8676269527</c:v>
                </c:pt>
                <c:pt idx="5">
                  <c:v>2470146.9807934561</c:v>
                </c:pt>
                <c:pt idx="6">
                  <c:v>3114356.6746107163</c:v>
                </c:pt>
                <c:pt idx="7">
                  <c:v>2790142.6352977115</c:v>
                </c:pt>
                <c:pt idx="8">
                  <c:v>3197089.2030660235</c:v>
                </c:pt>
              </c:numCache>
            </c:numRef>
          </c:val>
        </c:ser>
        <c:ser>
          <c:idx val="3"/>
          <c:order val="5"/>
          <c:tx>
            <c:strRef>
              <c:f>'Plan Lvl'!$B$20</c:f>
              <c:strCache>
                <c:ptCount val="1"/>
                <c:pt idx="0">
                  <c:v>Protection systems capital</c:v>
                </c:pt>
              </c:strCache>
            </c:strRef>
          </c:tx>
          <c:spPr>
            <a:solidFill>
              <a:srgbClr val="DEEA7F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Lvl'!$M$19:$U$19</c:f>
              <c:numCache>
                <c:formatCode>#,##0.0,,;\-#,##0.0,,;</c:formatCode>
                <c:ptCount val="9"/>
                <c:pt idx="0">
                  <c:v>2229375</c:v>
                </c:pt>
                <c:pt idx="1">
                  <c:v>2138021.875</c:v>
                </c:pt>
                <c:pt idx="2">
                  <c:v>2008401.0156249995</c:v>
                </c:pt>
                <c:pt idx="3">
                  <c:v>1815772.2050781245</c:v>
                </c:pt>
                <c:pt idx="4">
                  <c:v>1634884.8676269527</c:v>
                </c:pt>
                <c:pt idx="5">
                  <c:v>2470146.9807934561</c:v>
                </c:pt>
                <c:pt idx="6">
                  <c:v>3114356.6746107163</c:v>
                </c:pt>
                <c:pt idx="7">
                  <c:v>2790142.6352977115</c:v>
                </c:pt>
                <c:pt idx="8">
                  <c:v>3197089.2030660235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7556992"/>
        <c:axId val="167558528"/>
      </c:barChart>
      <c:catAx>
        <c:axId val="167556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7558528"/>
        <c:crosses val="autoZero"/>
        <c:auto val="1"/>
        <c:lblAlgn val="ctr"/>
        <c:lblOffset val="100"/>
        <c:noMultiLvlLbl val="0"/>
      </c:catAx>
      <c:valAx>
        <c:axId val="167558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$Real FY19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67556992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layout>
        <c:manualLayout>
          <c:xMode val="edge"/>
          <c:yMode val="edge"/>
          <c:x val="3.9781414041994749E-2"/>
          <c:y val="0.84087861189297042"/>
          <c:w val="0.93779841972878386"/>
          <c:h val="0.1168891105806344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'Plan Lvl'!$B$21</c:f>
              <c:strCache>
                <c:ptCount val="1"/>
                <c:pt idx="0">
                  <c:v>Efficiency</c:v>
                </c:pt>
              </c:strCache>
            </c:strRef>
          </c:tx>
          <c:spPr>
            <a:solidFill>
              <a:srgbClr val="BED600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Lvl'!$M$21:$U$21</c:f>
              <c:numCache>
                <c:formatCode>#,##0.0,,;\-#,##0.0,,;</c:formatCode>
                <c:ptCount val="9"/>
                <c:pt idx="0">
                  <c:v>9312500.1499999985</c:v>
                </c:pt>
                <c:pt idx="1">
                  <c:v>4325312.8093749993</c:v>
                </c:pt>
                <c:pt idx="2">
                  <c:v>2253781.3134374996</c:v>
                </c:pt>
                <c:pt idx="3">
                  <c:v>2207625.7812499995</c:v>
                </c:pt>
                <c:pt idx="4">
                  <c:v>2262816.4257812495</c:v>
                </c:pt>
                <c:pt idx="5">
                  <c:v>2319386.8364257803</c:v>
                </c:pt>
                <c:pt idx="6">
                  <c:v>2377371.5073364251</c:v>
                </c:pt>
                <c:pt idx="7">
                  <c:v>2436805.7950198352</c:v>
                </c:pt>
                <c:pt idx="8">
                  <c:v>2497725.9398953309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-25"/>
        <c:axId val="167653760"/>
        <c:axId val="167655296"/>
      </c:barChart>
      <c:catAx>
        <c:axId val="167653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7655296"/>
        <c:crosses val="autoZero"/>
        <c:auto val="1"/>
        <c:lblAlgn val="ctr"/>
        <c:lblOffset val="100"/>
        <c:noMultiLvlLbl val="0"/>
      </c:catAx>
      <c:valAx>
        <c:axId val="167655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$Real FY19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67653760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'Plan Lvl'!$B$22</c:f>
              <c:strCache>
                <c:ptCount val="1"/>
                <c:pt idx="0">
                  <c:v>Metering capital</c:v>
                </c:pt>
              </c:strCache>
            </c:strRef>
          </c:tx>
          <c:spPr>
            <a:solidFill>
              <a:srgbClr val="BED600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Lvl'!$M$22:$U$22</c:f>
              <c:numCache>
                <c:formatCode>#,##0.0,,;\-#,##0.0,,;</c:formatCode>
                <c:ptCount val="9"/>
                <c:pt idx="0">
                  <c:v>2601023.5999999996</c:v>
                </c:pt>
                <c:pt idx="1">
                  <c:v>1888167.4906249996</c:v>
                </c:pt>
                <c:pt idx="2">
                  <c:v>1870328.5610312498</c:v>
                </c:pt>
                <c:pt idx="3">
                  <c:v>1817302.0897445309</c:v>
                </c:pt>
                <c:pt idx="4">
                  <c:v>1850969.1279822944</c:v>
                </c:pt>
                <c:pt idx="5">
                  <c:v>1798206.6979598887</c:v>
                </c:pt>
                <c:pt idx="6">
                  <c:v>1824857.2934881495</c:v>
                </c:pt>
                <c:pt idx="7">
                  <c:v>1766428.3367809036</c:v>
                </c:pt>
                <c:pt idx="8">
                  <c:v>1791357.8043262018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-25"/>
        <c:axId val="167667584"/>
        <c:axId val="167669120"/>
      </c:barChart>
      <c:catAx>
        <c:axId val="167667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67669120"/>
        <c:crosses val="autoZero"/>
        <c:auto val="1"/>
        <c:lblAlgn val="ctr"/>
        <c:lblOffset val="100"/>
        <c:noMultiLvlLbl val="0"/>
      </c:catAx>
      <c:valAx>
        <c:axId val="167669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$Real FY19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67667584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74</xdr:row>
      <xdr:rowOff>0</xdr:rowOff>
    </xdr:from>
    <xdr:to>
      <xdr:col>12</xdr:col>
      <xdr:colOff>0</xdr:colOff>
      <xdr:row>100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132</xdr:row>
      <xdr:rowOff>0</xdr:rowOff>
    </xdr:from>
    <xdr:to>
      <xdr:col>12</xdr:col>
      <xdr:colOff>0</xdr:colOff>
      <xdr:row>158</xdr:row>
      <xdr:rowOff>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219</xdr:row>
      <xdr:rowOff>0</xdr:rowOff>
    </xdr:from>
    <xdr:to>
      <xdr:col>12</xdr:col>
      <xdr:colOff>0</xdr:colOff>
      <xdr:row>244</xdr:row>
      <xdr:rowOff>152400</xdr:rowOff>
    </xdr:to>
    <xdr:graphicFrame macro="">
      <xdr:nvGraphicFramePr>
        <xdr:cNvPr id="4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190</xdr:row>
      <xdr:rowOff>0</xdr:rowOff>
    </xdr:from>
    <xdr:to>
      <xdr:col>12</xdr:col>
      <xdr:colOff>0</xdr:colOff>
      <xdr:row>216</xdr:row>
      <xdr:rowOff>0</xdr:rowOff>
    </xdr:to>
    <xdr:graphicFrame macro="">
      <xdr:nvGraphicFramePr>
        <xdr:cNvPr id="6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161</xdr:row>
      <xdr:rowOff>0</xdr:rowOff>
    </xdr:from>
    <xdr:to>
      <xdr:col>12</xdr:col>
      <xdr:colOff>0</xdr:colOff>
      <xdr:row>187</xdr:row>
      <xdr:rowOff>0</xdr:rowOff>
    </xdr:to>
    <xdr:graphicFrame macro="">
      <xdr:nvGraphicFramePr>
        <xdr:cNvPr id="1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248</xdr:row>
      <xdr:rowOff>0</xdr:rowOff>
    </xdr:from>
    <xdr:to>
      <xdr:col>12</xdr:col>
      <xdr:colOff>0</xdr:colOff>
      <xdr:row>274</xdr:row>
      <xdr:rowOff>0</xdr:rowOff>
    </xdr:to>
    <xdr:graphicFrame macro="">
      <xdr:nvGraphicFramePr>
        <xdr:cNvPr id="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277</xdr:row>
      <xdr:rowOff>0</xdr:rowOff>
    </xdr:from>
    <xdr:to>
      <xdr:col>12</xdr:col>
      <xdr:colOff>0</xdr:colOff>
      <xdr:row>303</xdr:row>
      <xdr:rowOff>0</xdr:rowOff>
    </xdr:to>
    <xdr:graphicFrame macro="">
      <xdr:nvGraphicFramePr>
        <xdr:cNvPr id="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306</xdr:row>
      <xdr:rowOff>0</xdr:rowOff>
    </xdr:from>
    <xdr:to>
      <xdr:col>12</xdr:col>
      <xdr:colOff>0</xdr:colOff>
      <xdr:row>332</xdr:row>
      <xdr:rowOff>0</xdr:rowOff>
    </xdr:to>
    <xdr:graphicFrame macro="">
      <xdr:nvGraphicFramePr>
        <xdr:cNvPr id="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335</xdr:row>
      <xdr:rowOff>0</xdr:rowOff>
    </xdr:from>
    <xdr:to>
      <xdr:col>12</xdr:col>
      <xdr:colOff>0</xdr:colOff>
      <xdr:row>361</xdr:row>
      <xdr:rowOff>0</xdr:rowOff>
    </xdr:to>
    <xdr:graphicFrame macro="">
      <xdr:nvGraphicFramePr>
        <xdr:cNvPr id="1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413</xdr:row>
      <xdr:rowOff>161924</xdr:rowOff>
    </xdr:from>
    <xdr:to>
      <xdr:col>11</xdr:col>
      <xdr:colOff>190500</xdr:colOff>
      <xdr:row>445</xdr:row>
      <xdr:rowOff>66675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452</xdr:row>
      <xdr:rowOff>0</xdr:rowOff>
    </xdr:from>
    <xdr:to>
      <xdr:col>12</xdr:col>
      <xdr:colOff>0</xdr:colOff>
      <xdr:row>477</xdr:row>
      <xdr:rowOff>156884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484</xdr:row>
      <xdr:rowOff>0</xdr:rowOff>
    </xdr:from>
    <xdr:to>
      <xdr:col>12</xdr:col>
      <xdr:colOff>457200</xdr:colOff>
      <xdr:row>511</xdr:row>
      <xdr:rowOff>9526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518</xdr:row>
      <xdr:rowOff>0</xdr:rowOff>
    </xdr:from>
    <xdr:to>
      <xdr:col>12</xdr:col>
      <xdr:colOff>0</xdr:colOff>
      <xdr:row>540</xdr:row>
      <xdr:rowOff>0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</xdr:colOff>
      <xdr:row>541</xdr:row>
      <xdr:rowOff>0</xdr:rowOff>
    </xdr:from>
    <xdr:to>
      <xdr:col>7</xdr:col>
      <xdr:colOff>564173</xdr:colOff>
      <xdr:row>561</xdr:row>
      <xdr:rowOff>190499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0</xdr:colOff>
      <xdr:row>541</xdr:row>
      <xdr:rowOff>0</xdr:rowOff>
    </xdr:from>
    <xdr:to>
      <xdr:col>17</xdr:col>
      <xdr:colOff>373672</xdr:colOff>
      <xdr:row>561</xdr:row>
      <xdr:rowOff>190499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103</xdr:row>
      <xdr:rowOff>0</xdr:rowOff>
    </xdr:from>
    <xdr:to>
      <xdr:col>12</xdr:col>
      <xdr:colOff>0</xdr:colOff>
      <xdr:row>129</xdr:row>
      <xdr:rowOff>0</xdr:rowOff>
    </xdr:to>
    <xdr:graphicFrame macro="">
      <xdr:nvGraphicFramePr>
        <xdr:cNvPr id="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563</xdr:row>
      <xdr:rowOff>0</xdr:rowOff>
    </xdr:from>
    <xdr:to>
      <xdr:col>14</xdr:col>
      <xdr:colOff>0</xdr:colOff>
      <xdr:row>592</xdr:row>
      <xdr:rowOff>0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11</xdr:col>
      <xdr:colOff>142875</xdr:colOff>
      <xdr:row>42</xdr:row>
      <xdr:rowOff>28575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44</xdr:row>
      <xdr:rowOff>0</xdr:rowOff>
    </xdr:from>
    <xdr:to>
      <xdr:col>5</xdr:col>
      <xdr:colOff>295275</xdr:colOff>
      <xdr:row>69</xdr:row>
      <xdr:rowOff>152400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581025</xdr:colOff>
      <xdr:row>43</xdr:row>
      <xdr:rowOff>142875</xdr:rowOff>
    </xdr:from>
    <xdr:to>
      <xdr:col>11</xdr:col>
      <xdr:colOff>238125</xdr:colOff>
      <xdr:row>69</xdr:row>
      <xdr:rowOff>133350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602</xdr:row>
      <xdr:rowOff>0</xdr:rowOff>
    </xdr:from>
    <xdr:to>
      <xdr:col>11</xdr:col>
      <xdr:colOff>819149</xdr:colOff>
      <xdr:row>631</xdr:row>
      <xdr:rowOff>152400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642</xdr:row>
      <xdr:rowOff>0</xdr:rowOff>
    </xdr:from>
    <xdr:to>
      <xdr:col>11</xdr:col>
      <xdr:colOff>819149</xdr:colOff>
      <xdr:row>671</xdr:row>
      <xdr:rowOff>152400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682</xdr:row>
      <xdr:rowOff>0</xdr:rowOff>
    </xdr:from>
    <xdr:to>
      <xdr:col>11</xdr:col>
      <xdr:colOff>819149</xdr:colOff>
      <xdr:row>711</xdr:row>
      <xdr:rowOff>152400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0</xdr:colOff>
      <xdr:row>718</xdr:row>
      <xdr:rowOff>0</xdr:rowOff>
    </xdr:from>
    <xdr:to>
      <xdr:col>11</xdr:col>
      <xdr:colOff>819149</xdr:colOff>
      <xdr:row>747</xdr:row>
      <xdr:rowOff>152400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760</xdr:row>
      <xdr:rowOff>0</xdr:rowOff>
    </xdr:from>
    <xdr:to>
      <xdr:col>11</xdr:col>
      <xdr:colOff>819149</xdr:colOff>
      <xdr:row>789</xdr:row>
      <xdr:rowOff>152400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0</xdr:colOff>
      <xdr:row>361</xdr:row>
      <xdr:rowOff>152399</xdr:rowOff>
    </xdr:from>
    <xdr:to>
      <xdr:col>18</xdr:col>
      <xdr:colOff>0</xdr:colOff>
      <xdr:row>407</xdr:row>
      <xdr:rowOff>9524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72</xdr:row>
      <xdr:rowOff>9525</xdr:rowOff>
    </xdr:from>
    <xdr:to>
      <xdr:col>18</xdr:col>
      <xdr:colOff>9525</xdr:colOff>
      <xdr:row>107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161924</xdr:rowOff>
    </xdr:from>
    <xdr:to>
      <xdr:col>13</xdr:col>
      <xdr:colOff>0</xdr:colOff>
      <xdr:row>33</xdr:row>
      <xdr:rowOff>161924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 Bubb" refreshedDate="43468.446398032407" createdVersion="4" refreshedVersion="4" minRefreshableVersion="3" recordCount="419">
  <cacheSource type="worksheet">
    <worksheetSource ref="A1:AL420" sheet="Division Lvl (excl. Esc)"/>
  </cacheSource>
  <cacheFields count="38">
    <cacheField name="ID" numFmtId="0">
      <sharedItems/>
    </cacheField>
    <cacheField name="Description" numFmtId="0">
      <sharedItems/>
    </cacheField>
    <cacheField name="Division" numFmtId="0">
      <sharedItems/>
    </cacheField>
    <cacheField name="FY19 (R)" numFmtId="179">
      <sharedItems containsMixedTypes="1" containsNumber="1" minValue="0" maxValue="66922514.260000013"/>
    </cacheField>
    <cacheField name="FY20 (R)" numFmtId="179">
      <sharedItems containsSemiMixedTypes="0" containsString="0" containsNumber="1" minValue="0" maxValue="73106139.081208169"/>
    </cacheField>
    <cacheField name="FY21 (R)" numFmtId="179">
      <sharedItems containsSemiMixedTypes="0" containsString="0" containsNumber="1" minValue="0" maxValue="73273110.103678629"/>
    </cacheField>
    <cacheField name="FY22 (R)" numFmtId="179">
      <sharedItems containsSemiMixedTypes="0" containsString="0" containsNumber="1" minValue="0" maxValue="73775204.556416273"/>
    </cacheField>
    <cacheField name="FY23 (R)" numFmtId="179">
      <sharedItems containsSemiMixedTypes="0" containsString="0" containsNumber="1" minValue="0" maxValue="73462071.757048041"/>
    </cacheField>
    <cacheField name="FY24 (R)" numFmtId="179">
      <sharedItems containsSemiMixedTypes="0" containsString="0" containsNumber="1" minValue="0" maxValue="73820942.420613334"/>
    </cacheField>
    <cacheField name="FY25 (R)" numFmtId="179">
      <sharedItems containsSemiMixedTypes="0" containsString="0" containsNumber="1" minValue="0" maxValue="76860996.09989132"/>
    </cacheField>
    <cacheField name="FY26 (R)" numFmtId="179">
      <sharedItems containsSemiMixedTypes="0" containsString="0" containsNumber="1" minValue="0" maxValue="77233408.487903669"/>
    </cacheField>
    <cacheField name="FY27 (R)" numFmtId="179">
      <sharedItems containsSemiMixedTypes="0" containsString="0" containsNumber="1" minValue="0" maxValue="77593252.762439117"/>
    </cacheField>
    <cacheField name="FY28 (R)" numFmtId="179">
      <sharedItems containsSemiMixedTypes="0" containsString="0" containsNumber="1" minValue="0" maxValue="77784338.942599237"/>
    </cacheField>
    <cacheField name="FY29 (R)" numFmtId="179">
      <sharedItems containsSemiMixedTypes="0" containsString="0" containsNumber="1" minValue="0" maxValue="78058962.86008814"/>
    </cacheField>
    <cacheField name="FY19 (N)" numFmtId="179">
      <sharedItems containsSemiMixedTypes="0" containsString="0" containsNumber="1" minValue="0" maxValue="66922514.260000013"/>
    </cacheField>
    <cacheField name="FY20 (N)" numFmtId="0">
      <sharedItems containsSemiMixedTypes="0" containsString="0" containsNumber="1" minValue="0" maxValue="74933792.558238372"/>
    </cacheField>
    <cacheField name="FY21 (N)" numFmtId="0">
      <sharedItems containsSemiMixedTypes="0" containsString="0" containsNumber="1" minValue="0" maxValue="76982561.302677348"/>
    </cacheField>
    <cacheField name="FY22 (N)" numFmtId="0">
      <sharedItems containsSemiMixedTypes="0" containsString="0" containsNumber="1" minValue="0" maxValue="79447826.144261956"/>
    </cacheField>
    <cacheField name="FY23 (N)" numFmtId="0">
      <sharedItems containsSemiMixedTypes="0" containsString="0" containsNumber="1" minValue="0" maxValue="81088381.777448356"/>
    </cacheField>
    <cacheField name="FY24 (N)" numFmtId="0">
      <sharedItems containsSemiMixedTypes="0" containsString="0" containsNumber="1" minValue="0" maxValue="83521620.538007841"/>
    </cacheField>
    <cacheField name="FY25 (N)" numFmtId="0">
      <sharedItems containsSemiMixedTypes="0" containsString="0" containsNumber="1" minValue="0" maxValue="89135191.294330582"/>
    </cacheField>
    <cacheField name="FY26 (N)" numFmtId="0">
      <sharedItems containsSemiMixedTypes="0" containsString="0" containsNumber="1" minValue="0" maxValue="91806252.376808688"/>
    </cacheField>
    <cacheField name="FY27 (N)" numFmtId="0">
      <sharedItems containsSemiMixedTypes="0" containsString="0" containsNumber="1" minValue="0" maxValue="94539843.99297525"/>
    </cacheField>
    <cacheField name="FY28 (N)" numFmtId="0">
      <sharedItems containsSemiMixedTypes="0" containsString="0" containsNumber="1" minValue="0" maxValue="97141980.547270328"/>
    </cacheField>
    <cacheField name="FY29 (N)" numFmtId="0">
      <sharedItems containsSemiMixedTypes="0" containsString="0" containsNumber="1" minValue="0" maxValue="99922071.893196285"/>
    </cacheField>
    <cacheField name="Reg Tot (R)" numFmtId="0">
      <sharedItems containsString="0" containsBlank="1" containsNumber="1" minValue="0" maxValue="69521707.862115487"/>
    </cacheField>
    <cacheField name="SAMP Tot (R)" numFmtId="0">
      <sharedItems containsString="0" containsBlank="1" containsNumber="1" minValue="0" maxValue="147547907.38820505"/>
    </cacheField>
    <cacheField name="Reg Tot (N)" numFmtId="0">
      <sharedItems containsString="0" containsBlank="1" containsNumber="1" minValue="0" maxValue="74239622.681469902"/>
    </cacheField>
    <cacheField name="SAMP Tot (N)" numFmtId="0">
      <sharedItems containsString="0" containsBlank="1" containsNumber="1" minValue="0" maxValue="171193973.80431935"/>
    </cacheField>
    <cacheField name="Rank" numFmtId="0">
      <sharedItems containsBlank="1" containsMixedTypes="1" containsNumber="1" containsInteger="1" minValue="20" maxValue="400"/>
    </cacheField>
    <cacheField name="Wgt Rank" numFmtId="0">
      <sharedItems containsString="0" containsBlank="1" containsNumber="1" containsInteger="1" minValue="100" maxValue="6750"/>
    </cacheField>
    <cacheField name="Percentage" numFmtId="0">
      <sharedItems containsString="0" containsBlank="1" containsNumber="1" minValue="0" maxValue="1"/>
    </cacheField>
    <cacheField name="Code" numFmtId="0">
      <sharedItems containsBlank="1"/>
    </cacheField>
    <cacheField name="Plantname" numFmtId="0">
      <sharedItems containsBlank="1"/>
    </cacheField>
    <cacheField name="Category" numFmtId="0">
      <sharedItems count="6">
        <s v="Augex"/>
        <s v="Connections"/>
        <s v="Repex"/>
        <s v="Other"/>
        <s v="Reliability"/>
        <s v="Overheads"/>
      </sharedItems>
    </cacheField>
    <cacheField name="Type" numFmtId="0">
      <sharedItems containsBlank="1"/>
    </cacheField>
    <cacheField name="Classification" numFmtId="0">
      <sharedItems/>
    </cacheField>
    <cacheField name="RAB Category" numFmtId="0">
      <sharedItems count="13">
        <s v="Substations"/>
        <s v="Distribution lines and cables"/>
        <s v="Unallocated"/>
        <s v="Communications"/>
        <s v="Transformers"/>
        <s v="Low Voltage lines and cables"/>
        <s v="Customer metering &amp; load control"/>
        <s v="Metering &amp; Load control"/>
        <s v="Sub-transmission lines and cables"/>
        <s v="Land"/>
        <s v="Public lighting"/>
        <s v="Emergency Spares (Major Plant, Excludes Inventory)"/>
        <s v="Overhead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aniel Bubb" refreshedDate="43468.446398263892" createdVersion="4" refreshedVersion="4" minRefreshableVersion="3" recordCount="419">
  <cacheSource type="worksheet">
    <worksheetSource ref="A1:AL420" sheet="Division Lvl"/>
  </cacheSource>
  <cacheFields count="38">
    <cacheField name="ID" numFmtId="0">
      <sharedItems/>
    </cacheField>
    <cacheField name="Description" numFmtId="0">
      <sharedItems/>
    </cacheField>
    <cacheField name="Division" numFmtId="0">
      <sharedItems/>
    </cacheField>
    <cacheField name="FY19 (R)" numFmtId="179">
      <sharedItems containsBlank="1" containsMixedTypes="1" containsNumber="1" minValue="0" maxValue="73255146"/>
    </cacheField>
    <cacheField name="FY20 (R)" numFmtId="179">
      <sharedItems containsSemiMixedTypes="0" containsString="0" containsNumber="1" minValue="0" maxValue="73106139.081208169"/>
    </cacheField>
    <cacheField name="FY21 (R)" numFmtId="179">
      <sharedItems containsSemiMixedTypes="0" containsString="0" containsNumber="1" minValue="0" maxValue="73273110.103678629"/>
    </cacheField>
    <cacheField name="FY22 (R)" numFmtId="179">
      <sharedItems containsSemiMixedTypes="0" containsString="0" containsNumber="1" minValue="0" maxValue="73775204.556416273"/>
    </cacheField>
    <cacheField name="FY23 (R)" numFmtId="179">
      <sharedItems containsSemiMixedTypes="0" containsString="0" containsNumber="1" minValue="0" maxValue="73462071.757048041"/>
    </cacheField>
    <cacheField name="FY24 (R)" numFmtId="179">
      <sharedItems containsSemiMixedTypes="0" containsString="0" containsNumber="1" minValue="0" maxValue="73820942.420613334"/>
    </cacheField>
    <cacheField name="FY25 (R)" numFmtId="179">
      <sharedItems containsSemiMixedTypes="0" containsString="0" containsNumber="1" minValue="0" maxValue="76860996.09989132"/>
    </cacheField>
    <cacheField name="FY26 (R)" numFmtId="179">
      <sharedItems containsSemiMixedTypes="0" containsString="0" containsNumber="1" minValue="0" maxValue="77233408.487903669"/>
    </cacheField>
    <cacheField name="FY27 (R)" numFmtId="179">
      <sharedItems containsSemiMixedTypes="0" containsString="0" containsNumber="1" minValue="0" maxValue="77593252.762439117"/>
    </cacheField>
    <cacheField name="FY28 (R)" numFmtId="179">
      <sharedItems containsSemiMixedTypes="0" containsString="0" containsNumber="1" minValue="0" maxValue="77784338.942599237"/>
    </cacheField>
    <cacheField name="FY29 (R)" numFmtId="179">
      <sharedItems containsSemiMixedTypes="0" containsString="0" containsNumber="1" minValue="0" maxValue="78058962.86008814"/>
    </cacheField>
    <cacheField name="FY19 (N)" numFmtId="179">
      <sharedItems containsSemiMixedTypes="0" containsString="0" containsNumber="1" minValue="0" maxValue="66922514.260000013"/>
    </cacheField>
    <cacheField name="FY20 (N)" numFmtId="0">
      <sharedItems containsSemiMixedTypes="0" containsString="0" containsNumber="1" minValue="0" maxValue="74933792.558238372"/>
    </cacheField>
    <cacheField name="FY21 (N)" numFmtId="0">
      <sharedItems containsSemiMixedTypes="0" containsString="0" containsNumber="1" minValue="0" maxValue="76982561.302677348"/>
    </cacheField>
    <cacheField name="FY22 (N)" numFmtId="0">
      <sharedItems containsSemiMixedTypes="0" containsString="0" containsNumber="1" minValue="0" maxValue="79447826.144261956"/>
    </cacheField>
    <cacheField name="FY23 (N)" numFmtId="0">
      <sharedItems containsSemiMixedTypes="0" containsString="0" containsNumber="1" minValue="0" maxValue="81088381.777448356"/>
    </cacheField>
    <cacheField name="FY24 (N)" numFmtId="0">
      <sharedItems containsSemiMixedTypes="0" containsString="0" containsNumber="1" minValue="0" maxValue="83521620.538007841"/>
    </cacheField>
    <cacheField name="FY25 (N)" numFmtId="0">
      <sharedItems containsSemiMixedTypes="0" containsString="0" containsNumber="1" minValue="0" maxValue="89135191.294330582"/>
    </cacheField>
    <cacheField name="FY26 (N)" numFmtId="0">
      <sharedItems containsSemiMixedTypes="0" containsString="0" containsNumber="1" minValue="0" maxValue="91806252.376808688"/>
    </cacheField>
    <cacheField name="FY27 (N)" numFmtId="0">
      <sharedItems containsSemiMixedTypes="0" containsString="0" containsNumber="1" minValue="0" maxValue="94539843.99297525"/>
    </cacheField>
    <cacheField name="FY28 (N)" numFmtId="0">
      <sharedItems containsSemiMixedTypes="0" containsString="0" containsNumber="1" minValue="0" maxValue="97141980.547270328"/>
    </cacheField>
    <cacheField name="FY29 (N)" numFmtId="0">
      <sharedItems containsSemiMixedTypes="0" containsString="0" containsNumber="1" minValue="0" maxValue="99922071.893196285"/>
    </cacheField>
    <cacheField name="Reg Tot (R)" numFmtId="0">
      <sharedItems containsString="0" containsBlank="1" containsNumber="1" containsInteger="1" minValue="0" maxValue="69878786"/>
    </cacheField>
    <cacheField name="SAMP Tot (R)" numFmtId="0">
      <sharedItems containsString="0" containsBlank="1" containsNumber="1" containsInteger="1" minValue="0" maxValue="148720000"/>
    </cacheField>
    <cacheField name="Reg Tot (N)" numFmtId="0">
      <sharedItems containsString="0" containsBlank="1" containsNumber="1" minValue="0" maxValue="74631070.281278014"/>
    </cacheField>
    <cacheField name="SAMP Tot (N)" numFmtId="0">
      <sharedItems containsString="0" containsBlank="1" containsNumber="1" minValue="0" maxValue="172565125.6092605"/>
    </cacheField>
    <cacheField name="Rank" numFmtId="0">
      <sharedItems containsBlank="1" containsMixedTypes="1" containsNumber="1" containsInteger="1" minValue="20" maxValue="400"/>
    </cacheField>
    <cacheField name="Wgt Rank" numFmtId="0">
      <sharedItems containsString="0" containsBlank="1" containsNumber="1" containsInteger="1" minValue="100" maxValue="6750"/>
    </cacheField>
    <cacheField name="Percentage" numFmtId="0">
      <sharedItems containsString="0" containsBlank="1" containsNumber="1" minValue="0" maxValue="1"/>
    </cacheField>
    <cacheField name="Code" numFmtId="0">
      <sharedItems containsBlank="1"/>
    </cacheField>
    <cacheField name="Plantname" numFmtId="0">
      <sharedItems containsBlank="1"/>
    </cacheField>
    <cacheField name="Category" numFmtId="0">
      <sharedItems count="6">
        <s v="Augex"/>
        <s v="Connections"/>
        <s v="Repex"/>
        <s v="Other"/>
        <s v="Reliability"/>
        <s v="Overheads"/>
      </sharedItems>
    </cacheField>
    <cacheField name="Type" numFmtId="0">
      <sharedItems containsBlank="1"/>
    </cacheField>
    <cacheField name="Classification" numFmtId="0">
      <sharedItems/>
    </cacheField>
    <cacheField name="RAB Category" numFmtId="0">
      <sharedItems count="13">
        <s v="Substations"/>
        <s v="Distribution lines and cables"/>
        <s v="Unallocated"/>
        <s v="Communications"/>
        <s v="Transformers"/>
        <s v="Low Voltage lines and cables"/>
        <s v="Customer metering &amp; load control"/>
        <s v="Metering &amp; Load control"/>
        <s v="Sub-transmission lines and cables"/>
        <s v="Land"/>
        <s v="Public lighting"/>
        <s v="Emergency Spares (Major Plant, Excludes Inventory)"/>
        <s v="Overhead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19">
  <r>
    <s v="AG"/>
    <s v="Automation - operational/capacity risk "/>
    <s v="Program - Short Term Need"/>
    <n v="300000"/>
    <n v="299652.99604527105"/>
    <n v="299107.17708870891"/>
    <n v="298275.26731658395"/>
    <n v="297353.13128543622"/>
    <n v="296572.85677693976"/>
    <n v="296572.85677693976"/>
    <n v="296572.85677693976"/>
    <n v="296572.85677693976"/>
    <n v="296572.85677693976"/>
    <n v="300000"/>
    <n v="0"/>
    <n v="307144.32094640279"/>
    <n v="314249.47792882478"/>
    <n v="321209.83904259815"/>
    <n v="328222.21938057238"/>
    <n v="335544.96587786463"/>
    <n v="343933.59002481122"/>
    <n v="352531.92977543146"/>
    <n v="361345.22801981727"/>
    <n v="370378.85872031259"/>
    <n v="384025.36325890711"/>
    <n v="1490961.42851294"/>
    <n v="2977252.855620699"/>
    <n v="1606370.8231762629"/>
    <n v="3418585.7929755426"/>
    <n v="190"/>
    <n v="2850"/>
    <n v="0.66126121559920048"/>
    <s v="AG"/>
    <s v="AGs"/>
    <x v="0"/>
    <s v="Std"/>
    <s v="Std"/>
    <x v="0"/>
  </r>
  <r>
    <s v="AR"/>
    <s v="Asset relocation"/>
    <s v="Program - Short Term Need"/>
    <n v="1674562.9105396892"/>
    <n v="1621771.9567630147"/>
    <n v="1559196.8599911816"/>
    <n v="1533617.0856894033"/>
    <n v="1521457.8462542531"/>
    <n v="1515555.509887221"/>
    <n v="1515555.509887221"/>
    <n v="1515555.509887221"/>
    <n v="1515555.509887221"/>
    <n v="1515555.509887221"/>
    <n v="1533069"/>
    <n v="1670000"/>
    <n v="1662316.2556820898"/>
    <n v="1638131.201028235"/>
    <n v="1651537.86191874"/>
    <n v="1679404.7832379935"/>
    <n v="1714711.9509780402"/>
    <n v="1757579.749752491"/>
    <n v="1801519.2434963034"/>
    <n v="1846557.2245837108"/>
    <n v="1892721.1551983033"/>
    <n v="1962457.9320865651"/>
    <n v="7751599.258585074"/>
    <n v="15346890.298133956"/>
    <n v="8346102.0528450981"/>
    <n v="17606937.357962474"/>
    <n v="140"/>
    <n v="2100"/>
    <n v="0.78296875329960158"/>
    <s v="AR"/>
    <s v="ARs"/>
    <x v="1"/>
    <s v="Std"/>
    <s v="Std"/>
    <x v="1"/>
  </r>
  <r>
    <s v="AU002"/>
    <s v="Transmission substation SCADA upgrade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AU"/>
    <s v="AU002s"/>
    <x v="2"/>
    <s v="Std"/>
    <s v="Unallocated"/>
    <x v="2"/>
  </r>
  <r>
    <s v="AU004"/>
    <s v="Substation SCADA RTU replacement"/>
    <s v="Program - Short Term Need"/>
    <n v="1044144"/>
    <n v="2177478.43792897"/>
    <n v="2173512.1535112849"/>
    <n v="2167466.9425005103"/>
    <n v="2160766.0873408369"/>
    <n v="2155096.0925790956"/>
    <n v="2155096.0925790956"/>
    <n v="2155096.0925790956"/>
    <n v="2155096.0925790956"/>
    <n v="2155096.0925790956"/>
    <n v="2180000"/>
    <n v="714162"/>
    <n v="2231915.3988771942"/>
    <n v="2283546.2062827935"/>
    <n v="2334124.8303762134"/>
    <n v="2385081.46083216"/>
    <n v="2438293.4187124828"/>
    <n v="2499250.7541802945"/>
    <n v="2561732.0230348022"/>
    <n v="2625775.3236106718"/>
    <n v="2691419.7067009383"/>
    <n v="2790584.3063480584"/>
    <n v="10834319.713860698"/>
    <n v="21634704.084177084"/>
    <n v="11672961.315080844"/>
    <n v="24841723.428955611"/>
    <n v="220"/>
    <n v="3300"/>
    <n v="0.5433273145722044"/>
    <s v="AU"/>
    <s v="AU004s"/>
    <x v="2"/>
    <s v="Std"/>
    <s v="Std"/>
    <x v="0"/>
  </r>
  <r>
    <s v="AU008"/>
    <s v="Western Sydney Ramtel SCADA upgrades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AU"/>
    <s v="AU008s"/>
    <x v="2"/>
    <s v="Std"/>
    <s v="Unallocated"/>
    <x v="2"/>
  </r>
  <r>
    <s v="AU013"/>
    <s v="SCADA master station development software"/>
    <s v="Program - Short Term Need"/>
    <n v="1000000"/>
    <n v="1108716.0853675029"/>
    <n v="1106696.5552282229"/>
    <n v="2097869.3801266407"/>
    <n v="2091383.6900409015"/>
    <n v="1097319.5700746772"/>
    <n v="1097319.5700746772"/>
    <n v="1097319.5700746772"/>
    <n v="2085895.7593311432"/>
    <n v="2085895.7593311432"/>
    <n v="1110000"/>
    <n v="978004"/>
    <n v="1136433.9875016904"/>
    <n v="1162723.0683366517"/>
    <n v="2259175.8679329404"/>
    <n v="2308496.2763100262"/>
    <n v="1241516.3737480992"/>
    <n v="1272554.2830918015"/>
    <n v="1304368.1401690966"/>
    <n v="2541461.4370727148"/>
    <n v="2604997.9729995322"/>
    <n v="1420893.8440579565"/>
    <n v="7501985.2808379456"/>
    <n v="14978415.939649586"/>
    <n v="8108345.5738294087"/>
    <n v="17252621.251220509"/>
    <n v="310"/>
    <n v="4650"/>
    <n v="0.21004279400068629"/>
    <s v="AU"/>
    <s v="AU013s"/>
    <x v="2"/>
    <s v="Std"/>
    <s v="Std"/>
    <x v="0"/>
  </r>
  <r>
    <s v="AU014"/>
    <s v="SCADA substation refurbishments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AU"/>
    <s v="AU014s"/>
    <x v="2"/>
    <s v="Std"/>
    <s v="Unallocated"/>
    <x v="2"/>
  </r>
  <r>
    <s v="AU016"/>
    <s v="PM121 (MD1000) MD3 to DNP3 conversion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2250"/>
    <n v="0.70869822867965704"/>
    <s v="AU"/>
    <s v="AU016s"/>
    <x v="2"/>
    <s v="Std"/>
    <s v="Std"/>
    <x v="0"/>
  </r>
  <r>
    <s v="AU017"/>
    <s v="AFIC availability and SCADA control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AU"/>
    <s v="AU017s"/>
    <x v="2"/>
    <s v="Std"/>
    <s v="Unallocated"/>
    <x v="2"/>
  </r>
  <r>
    <s v="CC002"/>
    <s v="Communications development SCADA"/>
    <s v="Program - Short Term Need"/>
    <n v="750000"/>
    <n v="624277.07509431476"/>
    <n v="523437.5599052406"/>
    <n v="521981.71780402196"/>
    <n v="520367.97974951344"/>
    <n v="519002.49935964466"/>
    <n v="444859.28516540967"/>
    <n v="444859.28516540967"/>
    <n v="444859.28516540967"/>
    <n v="444859.28516540967"/>
    <n v="450000"/>
    <n v="515765.25000000006"/>
    <n v="639884.00197167252"/>
    <n v="549936.58637544338"/>
    <n v="562117.21832454682"/>
    <n v="574388.88391600177"/>
    <n v="587203.69028626313"/>
    <n v="515900.38503721682"/>
    <n v="528797.89466314728"/>
    <n v="542017.8420297259"/>
    <n v="555568.28808046901"/>
    <n v="576038.04488836066"/>
    <n v="2709066.831912735"/>
    <n v="4938503.9725743737"/>
    <n v="2913530.3808739278"/>
    <n v="5631852.8355728472"/>
    <n v="150"/>
    <n v="2250"/>
    <n v="0.70869822867965704"/>
    <s v="CC"/>
    <s v="CC002s"/>
    <x v="2"/>
    <s v="Std"/>
    <s v="Std"/>
    <x v="3"/>
  </r>
  <r>
    <s v="CC007"/>
    <s v="SCADA radio repeaters"/>
    <s v="Program - Short Term Need"/>
    <n v="870000"/>
    <n v="878982.12173279515"/>
    <n v="837500.0958483849"/>
    <n v="845113.25739698787"/>
    <n v="683912.20195650333"/>
    <n v="632688.76112413825"/>
    <n v="731546.38004978478"/>
    <n v="612917.23733900895"/>
    <n v="603031.47544644424"/>
    <n v="583259.95166131493"/>
    <n v="490000"/>
    <n v="692279.50999999989"/>
    <n v="900956.67477611499"/>
    <n v="879898.53820070927"/>
    <n v="910094.54395402805"/>
    <n v="754911.10457531654"/>
    <n v="715829.26053944463"/>
    <n v="848369.52206120093"/>
    <n v="728565.98820255848"/>
    <n v="734735.29697362846"/>
    <n v="728411.75548328157"/>
    <n v="627241.42665621499"/>
    <n v="3878196.4380588089"/>
    <n v="6898951.4825553615"/>
    <n v="4161690.1220456134"/>
    <n v="7829014.1114224996"/>
    <n v="270"/>
    <n v="4050"/>
    <n v="0.37221491724488698"/>
    <s v="CC"/>
    <s v="CC007s"/>
    <x v="2"/>
    <s v="Std"/>
    <s v="Std"/>
    <x v="3"/>
  </r>
  <r>
    <s v="CC020"/>
    <s v="Microwave refurbishment and extension"/>
    <s v="Program - Short Term Need"/>
    <n v="550000"/>
    <n v="669225.02450110542"/>
    <n v="668006.02883144992"/>
    <n v="487182.93661708717"/>
    <n v="426206.15484245861"/>
    <n v="276801.33299181046"/>
    <n v="929261.61790107796"/>
    <n v="1532293.0933475222"/>
    <n v="1215948.7127854531"/>
    <n v="1502635.8076698282"/>
    <n v="930000"/>
    <n v="418230.73"/>
    <n v="685955.65011363302"/>
    <n v="701823.83404104202"/>
    <n v="524642.73710291029"/>
    <n v="470451.84777882049"/>
    <n v="313175.301486007"/>
    <n v="1077658.5820777419"/>
    <n v="1821414.9705063961"/>
    <n v="1481515.4348812508"/>
    <n v="1876586.2175162507"/>
    <n v="1190478.6261026121"/>
    <n v="2527421.4777839114"/>
    <n v="8637560.7094877921"/>
    <n v="2696049.3705224129"/>
    <n v="10143703.201606665"/>
    <n v="230"/>
    <n v="3450"/>
    <n v="0.51296800094308148"/>
    <s v="CC"/>
    <s v="CC020s"/>
    <x v="2"/>
    <s v="Std"/>
    <s v="Std"/>
    <x v="3"/>
  </r>
  <r>
    <s v="DS002"/>
    <s v="Pole substation refurbishment"/>
    <s v="Program - Short Term Need"/>
    <n v="735000"/>
    <n v="699190.32410563249"/>
    <n v="697916.7465403208"/>
    <n v="695975.62373869587"/>
    <n v="743382.82821359055"/>
    <n v="790860.95140517282"/>
    <n v="790860.95140517282"/>
    <n v="790860.95140517282"/>
    <n v="790860.95140517282"/>
    <n v="790860.95140517282"/>
    <n v="800000"/>
    <n v="740000"/>
    <n v="716670.08220827323"/>
    <n v="733248.78183392447"/>
    <n v="749489.62443272898"/>
    <n v="820555.54845143098"/>
    <n v="894786.57567430567"/>
    <n v="917156.24006616324"/>
    <n v="940085.14606781746"/>
    <n v="963587.27471951279"/>
    <n v="987676.9565875004"/>
    <n v="1024067.6353570856"/>
    <n v="3627326.4740034123"/>
    <n v="7590770.2796241045"/>
    <n v="3914750.6126006637"/>
    <n v="8747323.8653987441"/>
    <n v="280"/>
    <n v="4200"/>
    <n v="0.3629185514812126"/>
    <s v="DS"/>
    <s v="DS002s"/>
    <x v="2"/>
    <s v="Std"/>
    <s v="Std"/>
    <x v="4"/>
  </r>
  <r>
    <s v="DS003"/>
    <s v="Distribution substation refurbishment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DS"/>
    <s v="DS003s"/>
    <x v="2"/>
    <s v="Std"/>
    <s v="Std"/>
    <x v="0"/>
  </r>
  <r>
    <s v="DS004"/>
    <s v="Distribution mains refurbishment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DS"/>
    <s v="DS004s"/>
    <x v="2"/>
    <s v="Std"/>
    <s v="Std"/>
    <x v="1"/>
  </r>
  <r>
    <s v="DS005"/>
    <s v="Distribution pole replacement"/>
    <s v="Program - Short Term Need"/>
    <n v="10800000"/>
    <n v="11316894.817309737"/>
    <n v="12063989.47591126"/>
    <n v="12796008.967881452"/>
    <n v="13519655.702444501"/>
    <n v="14245382.887185674"/>
    <n v="15006586.552913154"/>
    <n v="16528993.88436811"/>
    <n v="17290197.550095588"/>
    <n v="17290197.550095588"/>
    <n v="17490000"/>
    <n v="10800000"/>
    <n v="11599817.187742479"/>
    <n v="12674728.943129266"/>
    <n v="13779902.09492746"/>
    <n v="14923170.241170026"/>
    <n v="16117343.19433343"/>
    <n v="17403039.655255448"/>
    <n v="19647779.552817382"/>
    <n v="21066426.793555345"/>
    <n v="21593087.463394225"/>
    <n v="22388678.677994285"/>
    <n v="63941931.850732625"/>
    <n v="147547907.38820505"/>
    <n v="69094961.661302656"/>
    <n v="171193973.80431935"/>
    <n v="310"/>
    <n v="4650"/>
    <n v="0.21004279400068629"/>
    <s v="DS"/>
    <s v="DS005s"/>
    <x v="2"/>
    <s v="Std"/>
    <s v="Std"/>
    <x v="1"/>
  </r>
  <r>
    <s v="DS006"/>
    <s v="LV CONSAC cable replacement"/>
    <s v="Program - Short Term Need"/>
    <n v="6000000"/>
    <n v="6742192.4110185988"/>
    <n v="7477679.4272177229"/>
    <n v="9693946.1877889782"/>
    <n v="9663976.7667766772"/>
    <n v="11121482.129135242"/>
    <n v="11121482.129135242"/>
    <n v="11121482.129135242"/>
    <n v="11121482.129135242"/>
    <n v="11121482.129135242"/>
    <n v="11250000"/>
    <n v="6053654"/>
    <n v="6910747.2212940631"/>
    <n v="7856236.9482206199"/>
    <n v="10439319.768884439"/>
    <n v="10667222.129868602"/>
    <n v="12582936.220419923"/>
    <n v="12897509.625930421"/>
    <n v="13219947.366578681"/>
    <n v="13550446.050743148"/>
    <n v="13889207.202011723"/>
    <n v="14400951.122209018"/>
    <n v="44699276.92193722"/>
    <n v="100435205.43847819"/>
    <n v="48456462.288687646"/>
    <n v="116414523.65616062"/>
    <n v="230"/>
    <n v="3450"/>
    <n v="0.51296800094308148"/>
    <s v="DS"/>
    <s v="DS006s"/>
    <x v="2"/>
    <s v="Std"/>
    <s v="Std"/>
    <x v="1"/>
  </r>
  <r>
    <s v="DS006"/>
    <s v="LV CONSAC cable replacement"/>
    <s v="Program - Medium Term Need"/>
    <s v=""/>
    <n v="0"/>
    <n v="0"/>
    <n v="0"/>
    <n v="0"/>
    <n v="0"/>
    <n v="0"/>
    <n v="741432.1419423495"/>
    <n v="741432.1419423495"/>
    <n v="741432.1419423495"/>
    <n v="750000"/>
    <n v="0"/>
    <n v="0"/>
    <n v="0"/>
    <n v="0"/>
    <n v="0"/>
    <n v="0"/>
    <n v="0"/>
    <n v="881329.8244385788"/>
    <n v="903363.07004954317"/>
    <n v="925947.1468007816"/>
    <n v="960063.40814726776"/>
    <n v="0"/>
    <n v="2974296.4258270487"/>
    <n v="0"/>
    <n v="3670703.449436171"/>
    <n v="230"/>
    <n v="2300"/>
    <n v="0.6976020864775403"/>
    <s v="DS"/>
    <s v="DS006m"/>
    <x v="2"/>
    <s v="Std"/>
    <s v="Std"/>
    <x v="1"/>
  </r>
  <r>
    <s v="DS006"/>
    <s v="LV CONSAC cable replacement"/>
    <s v="Program - Long Term Need"/>
    <s v=""/>
    <n v="0"/>
    <n v="0"/>
    <n v="0"/>
    <n v="0"/>
    <n v="0"/>
    <n v="0"/>
    <n v="0"/>
    <n v="0"/>
    <n v="741432.1419423495"/>
    <n v="750000"/>
    <n v="0"/>
    <n v="0"/>
    <n v="0"/>
    <n v="0"/>
    <n v="0"/>
    <n v="0"/>
    <n v="0"/>
    <n v="0"/>
    <n v="0"/>
    <n v="925947.1468007816"/>
    <n v="960063.40814726776"/>
    <n v="0"/>
    <n v="1491432.1419423495"/>
    <n v="0"/>
    <n v="1886010.5549480494"/>
    <n v="230"/>
    <n v="1150"/>
    <n v="0.9448595946985372"/>
    <s v="DS"/>
    <s v="DS006l"/>
    <x v="2"/>
    <s v="Std"/>
    <s v="Std"/>
    <x v="1"/>
  </r>
  <r>
    <s v="DS007"/>
    <s v="Service wire replacement program"/>
    <s v="Program - Short Term Need"/>
    <n v="9167401"/>
    <n v="9189358.545388313"/>
    <n v="9272322.4897499755"/>
    <n v="9246533.2868141029"/>
    <n v="9366623.6354912408"/>
    <n v="9688046.6547133662"/>
    <n v="9688046.6547133662"/>
    <n v="9688046.6547133662"/>
    <n v="9688046.6547133662"/>
    <n v="9688046.6547133662"/>
    <n v="9800000"/>
    <n v="4489678.5"/>
    <n v="9419092.50902302"/>
    <n v="9741733.8157935664"/>
    <n v="9957505.0103205424"/>
    <n v="10338999.91048803"/>
    <n v="10961135.552010244"/>
    <n v="11235163.9408105"/>
    <n v="11516043.039330762"/>
    <n v="11803944.115314031"/>
    <n v="12099042.71819688"/>
    <n v="12544828.5331243"/>
    <n v="46762884.612156987"/>
    <n v="95315071.231010437"/>
    <n v="50418466.797635406"/>
    <n v="109617489.14441189"/>
    <n v="300"/>
    <n v="4500"/>
    <n v="0.25549185510069911"/>
    <s v="DS"/>
    <s v="DS007s"/>
    <x v="2"/>
    <s v="Std"/>
    <s v="Std"/>
    <x v="5"/>
  </r>
  <r>
    <s v="DS007"/>
    <s v="Service wire replacement program"/>
    <s v="Program - Medium Term Need"/>
    <s v=""/>
    <n v="0"/>
    <n v="0"/>
    <n v="0"/>
    <n v="0"/>
    <n v="0"/>
    <n v="0"/>
    <n v="494288.094628233"/>
    <n v="494288.094628233"/>
    <n v="494288.094628233"/>
    <n v="500000"/>
    <n v="0"/>
    <n v="0"/>
    <n v="0"/>
    <n v="0"/>
    <n v="0"/>
    <n v="0"/>
    <n v="0"/>
    <n v="587553.21629238583"/>
    <n v="602242.04669969552"/>
    <n v="617298.09786718781"/>
    <n v="640042.27209817851"/>
    <n v="0"/>
    <n v="1982864.283884699"/>
    <n v="0"/>
    <n v="2447135.6329574473"/>
    <n v="300"/>
    <n v="3000"/>
    <n v="0.58534242778377188"/>
    <s v="DS"/>
    <s v="DS007m"/>
    <x v="2"/>
    <s v="Std"/>
    <s v="Std"/>
    <x v="5"/>
  </r>
  <r>
    <s v="DS007"/>
    <s v="Service wire replacement program"/>
    <s v="Program - Long Term Need"/>
    <s v=""/>
    <n v="0"/>
    <n v="0"/>
    <n v="0"/>
    <n v="0"/>
    <n v="0"/>
    <n v="0"/>
    <n v="0"/>
    <n v="0"/>
    <n v="494288.094628233"/>
    <n v="500000"/>
    <n v="0"/>
    <n v="0"/>
    <n v="0"/>
    <n v="0"/>
    <n v="0"/>
    <n v="0"/>
    <n v="0"/>
    <n v="0"/>
    <n v="0"/>
    <n v="617298.09786718781"/>
    <n v="640042.27209817851"/>
    <n v="0"/>
    <n v="994288.094628233"/>
    <n v="0"/>
    <n v="1257340.3699653663"/>
    <n v="300"/>
    <n v="1500"/>
    <n v="0.92192259014895972"/>
    <s v="DS"/>
    <s v="DS007l"/>
    <x v="2"/>
    <s v="Std"/>
    <s v="Std"/>
    <x v="5"/>
  </r>
  <r>
    <s v="DS008"/>
    <s v="Traffic black spot remediation"/>
    <s v="Program - Short Term Need"/>
    <n v="1700000"/>
    <n v="998843.32015090354"/>
    <n v="997023.92362902965"/>
    <n v="994250.89105527988"/>
    <n v="991177.10428478743"/>
    <n v="988576.18925646599"/>
    <n v="988576.18925646599"/>
    <n v="988576.18925646599"/>
    <n v="988576.18925646599"/>
    <n v="988576.18925646599"/>
    <n v="1000000"/>
    <n v="917955.5"/>
    <n v="1023814.4031546761"/>
    <n v="1047498.2597627492"/>
    <n v="1070699.4634753272"/>
    <n v="1094074.064601908"/>
    <n v="1118483.2195928821"/>
    <n v="1146445.3000827041"/>
    <n v="1175106.4325847717"/>
    <n v="1204484.093399391"/>
    <n v="1234596.1957343756"/>
    <n v="1280084.544196357"/>
    <n v="4969871.428376466"/>
    <n v="9924176.18540233"/>
    <n v="5354569.4105875436"/>
    <n v="11395285.976585142"/>
    <n v="150"/>
    <n v="2250"/>
    <n v="0.70869822867965704"/>
    <s v="DS"/>
    <s v="DS008s"/>
    <x v="2"/>
    <s v="Std"/>
    <s v="Std"/>
    <x v="1"/>
  </r>
  <r>
    <s v="DS009"/>
    <s v="Reliability focused distribution mains renewal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750"/>
    <n v="0.38642128756419025"/>
    <s v="DS"/>
    <s v="DS009s"/>
    <x v="2"/>
    <s v="Std"/>
    <s v="Std"/>
    <x v="1"/>
  </r>
  <r>
    <s v="DS011"/>
    <s v="HV distribution steel mains replacement"/>
    <s v="Program - Short Term Need"/>
    <n v="4800000"/>
    <n v="3691724.9112777398"/>
    <n v="4299167.1586883757"/>
    <n v="5205897.6655654451"/>
    <n v="5342444.5920950044"/>
    <n v="5937388.5926743345"/>
    <n v="5937388.5926743345"/>
    <n v="5937388.5926743345"/>
    <n v="5937388.5926743345"/>
    <n v="5937388.5926743345"/>
    <n v="6006000"/>
    <n v="4367566"/>
    <n v="3784018.0340596829"/>
    <n v="4516812.4960969742"/>
    <n v="5606182.3907568129"/>
    <n v="5897059.2082042843"/>
    <n v="6717610.21687485"/>
    <n v="6885550.4722967204"/>
    <n v="7057689.2341041388"/>
    <n v="7234131.4649567418"/>
    <n v="7414984.7515806593"/>
    <n v="7688187.7724433206"/>
    <n v="24476622.920300897"/>
    <n v="54232177.290998243"/>
    <n v="26521682.345992602"/>
    <n v="62802226.041374192"/>
    <n v="280"/>
    <n v="4200"/>
    <n v="0.3629185514812126"/>
    <s v="DS"/>
    <s v="DS011s"/>
    <x v="2"/>
    <s v="Std"/>
    <s v="Std"/>
    <x v="1"/>
  </r>
  <r>
    <s v="DS012"/>
    <s v="HV porcelain expulsion drop-out fuse replacement program"/>
    <s v="Program - Short Term Need"/>
    <n v="0"/>
    <n v="0"/>
    <n v="0"/>
    <n v="0"/>
    <n v="0"/>
    <n v="0"/>
    <n v="0"/>
    <n v="0"/>
    <n v="0"/>
    <n v="0"/>
    <n v="0"/>
    <n v="3383.5299999999997"/>
    <n v="0"/>
    <n v="0"/>
    <n v="0"/>
    <n v="0"/>
    <n v="0"/>
    <n v="0"/>
    <n v="0"/>
    <n v="0"/>
    <n v="0"/>
    <n v="0"/>
    <n v="0"/>
    <n v="0"/>
    <n v="0"/>
    <n v="0"/>
    <s v=""/>
    <n v="4800"/>
    <n v="0.12557407790639435"/>
    <s v="DS"/>
    <s v="DS012s"/>
    <x v="2"/>
    <s v="Std"/>
    <s v="Std"/>
    <x v="1"/>
  </r>
  <r>
    <s v="DS014"/>
    <s v="LV cable network renewal"/>
    <s v="Program - Short Term Need"/>
    <n v="0"/>
    <n v="0"/>
    <n v="1296131.1007177385"/>
    <n v="1292526.1583718639"/>
    <n v="1288530.2355702238"/>
    <n v="1285149.0460334057"/>
    <n v="1285149.0460334057"/>
    <n v="1285149.0460334057"/>
    <n v="1285149.0460334057"/>
    <n v="1285149.0460334057"/>
    <n v="1300000"/>
    <n v="213.75"/>
    <n v="0"/>
    <n v="1361747.7376915738"/>
    <n v="1391909.3025179254"/>
    <n v="1422296.2839824806"/>
    <n v="1454028.1854707466"/>
    <n v="1490378.8901075153"/>
    <n v="1527638.3623602032"/>
    <n v="1565829.3214192081"/>
    <n v="1604975.054454688"/>
    <n v="1664109.9074552641"/>
    <n v="5162336.5406932319"/>
    <n v="11602932.724826854"/>
    <n v="5629981.5096627269"/>
    <n v="13482913.045459604"/>
    <n v="230"/>
    <n v="3450"/>
    <n v="0.51296800094308148"/>
    <s v="DS"/>
    <s v="DS014s"/>
    <x v="2"/>
    <s v="Std"/>
    <s v="Std"/>
    <x v="5"/>
  </r>
  <r>
    <s v="DS301"/>
    <s v="Ground substation refurbishment program"/>
    <s v="Program - Short Term Need"/>
    <n v="510000"/>
    <n v="509410.09327696083"/>
    <n v="508482.20105080516"/>
    <n v="507067.95443819271"/>
    <n v="505500.32318524161"/>
    <n v="504173.85652079765"/>
    <n v="504173.85652079765"/>
    <n v="504173.85652079765"/>
    <n v="504173.85652079765"/>
    <n v="504173.85652079765"/>
    <n v="510000"/>
    <n v="504882.99000000005"/>
    <n v="522145.34560888482"/>
    <n v="534224.1124790021"/>
    <n v="546056.72637241683"/>
    <n v="557977.7729469731"/>
    <n v="570426.44199236983"/>
    <n v="584687.10304217914"/>
    <n v="599304.28061823361"/>
    <n v="614286.88763368933"/>
    <n v="629644.05982453155"/>
    <n v="652843.11754014215"/>
    <n v="2534634.4284719978"/>
    <n v="5061329.8545551887"/>
    <n v="2730830.399399647"/>
    <n v="5811595.848058424"/>
    <n v="240"/>
    <n v="3600"/>
    <n v="0.42681182760415159"/>
    <s v="DS"/>
    <s v="DS301s"/>
    <x v="2"/>
    <s v="Std"/>
    <s v="Std"/>
    <x v="0"/>
  </r>
  <r>
    <s v="DS301"/>
    <s v="Ground substation refurbishment program"/>
    <s v="Program - Medium Term Need"/>
    <s v=""/>
    <n v="0"/>
    <n v="0"/>
    <n v="338045.30295879516"/>
    <n v="337000.21545682772"/>
    <n v="504173.85652079765"/>
    <n v="504173.85652079765"/>
    <n v="504173.85652079765"/>
    <n v="504173.85652079765"/>
    <n v="504173.85652079765"/>
    <n v="510000"/>
    <n v="0"/>
    <n v="0"/>
    <n v="0"/>
    <n v="364037.81758161122"/>
    <n v="371985.18196464871"/>
    <n v="570426.44199236983"/>
    <n v="584687.10304217914"/>
    <n v="599304.28061823361"/>
    <n v="614286.88763368933"/>
    <n v="629644.05982453155"/>
    <n v="652843.11754014215"/>
    <n v="1179219.3749364205"/>
    <n v="3705914.8010196108"/>
    <n v="1306449.4415386296"/>
    <n v="4387214.8901974056"/>
    <n v="240"/>
    <n v="2400"/>
    <n v="0.6976020864775403"/>
    <s v="DS"/>
    <s v="DS301m"/>
    <x v="2"/>
    <s v="Std"/>
    <s v="Std"/>
    <x v="0"/>
  </r>
  <r>
    <s v="DS301"/>
    <s v="Ground substation refurbishment program"/>
    <s v="Program - Long Term Need"/>
    <s v=""/>
    <n v="0"/>
    <n v="0"/>
    <n v="0"/>
    <n v="0"/>
    <n v="0"/>
    <n v="252086.92826039882"/>
    <n v="252086.92826039882"/>
    <n v="252086.92826039882"/>
    <n v="252086.92826039882"/>
    <n v="255000"/>
    <n v="0"/>
    <n v="0"/>
    <n v="0"/>
    <n v="0"/>
    <n v="0"/>
    <n v="0"/>
    <n v="292343.55152108957"/>
    <n v="299652.1403091168"/>
    <n v="307143.44381684466"/>
    <n v="314822.02991226577"/>
    <n v="326421.55877007107"/>
    <n v="0"/>
    <n v="1263347.7130415952"/>
    <n v="0"/>
    <n v="1540382.7243293878"/>
    <n v="240"/>
    <n v="1200"/>
    <n v="0.9448595946985372"/>
    <s v="DS"/>
    <s v="DS301l"/>
    <x v="2"/>
    <s v="Std"/>
    <s v="Std"/>
    <x v="0"/>
  </r>
  <r>
    <s v="DS302"/>
    <s v="Distribution transformer replacement program"/>
    <s v="Program - Short Term Need"/>
    <n v="1170000"/>
    <n v="1123698.7351697665"/>
    <n v="1121651.9140826585"/>
    <n v="1118532.2524371899"/>
    <n v="1424817.087409382"/>
    <n v="1421078.2720561698"/>
    <n v="1421078.2720561698"/>
    <n v="1421078.2720561698"/>
    <n v="1421078.2720561698"/>
    <n v="1421078.2720561698"/>
    <n v="1437500"/>
    <n v="1169485.6300000001"/>
    <n v="1151791.2035490104"/>
    <n v="1178435.5422330929"/>
    <n v="1204536.896409743"/>
    <n v="1572731.4678652429"/>
    <n v="1607819.628164768"/>
    <n v="1648015.118868887"/>
    <n v="1689215.4968406092"/>
    <n v="1731445.8842616244"/>
    <n v="1774732.0313681648"/>
    <n v="1840121.5322822633"/>
    <n v="6209778.2611551667"/>
    <n v="13331591.349379845"/>
    <n v="6715314.7382218577"/>
    <n v="15398844.801843407"/>
    <n v="270"/>
    <n v="4050"/>
    <n v="0.37221491724488698"/>
    <s v="DS"/>
    <s v="DS302s"/>
    <x v="2"/>
    <s v="Std"/>
    <s v="Std"/>
    <x v="0"/>
  </r>
  <r>
    <s v="DS302"/>
    <s v="Distribution transformer replacement program"/>
    <s v="Program - Medium Term Need"/>
    <s v=""/>
    <n v="124855.41501886294"/>
    <n v="124627.99045362871"/>
    <n v="124281.36138190998"/>
    <n v="123897.13803559843"/>
    <n v="123572.02365705825"/>
    <n v="123572.02365705825"/>
    <n v="123572.02365705825"/>
    <n v="123572.02365705825"/>
    <n v="123572.02365705825"/>
    <n v="125000"/>
    <n v="0"/>
    <n v="127976.80039433451"/>
    <n v="130937.28247034365"/>
    <n v="133837.43293441591"/>
    <n v="136759.2580752385"/>
    <n v="139810.40244911026"/>
    <n v="143305.66251033801"/>
    <n v="146888.30407309646"/>
    <n v="150560.51167492388"/>
    <n v="154324.52446679695"/>
    <n v="160010.56802454463"/>
    <n v="621233.92854705825"/>
    <n v="1240522.0231752913"/>
    <n v="669321.17632344295"/>
    <n v="1424410.7470731428"/>
    <n v="270"/>
    <n v="2700"/>
    <n v="0.66488045847782185"/>
    <s v="DS"/>
    <s v="DS302m"/>
    <x v="2"/>
    <s v="Std"/>
    <s v="Std"/>
    <x v="0"/>
  </r>
  <r>
    <s v="DS302"/>
    <s v="Distribution transformer replacement program"/>
    <s v="Program - Long Term Need"/>
    <s v=""/>
    <n v="0"/>
    <n v="0"/>
    <n v="0"/>
    <n v="0"/>
    <n v="0"/>
    <n v="0"/>
    <n v="0"/>
    <n v="123572.02365705825"/>
    <n v="123572.02365705825"/>
    <n v="125000"/>
    <n v="0"/>
    <n v="0"/>
    <n v="0"/>
    <n v="0"/>
    <n v="0"/>
    <n v="0"/>
    <n v="0"/>
    <n v="0"/>
    <n v="150560.51167492388"/>
    <n v="154324.52446679695"/>
    <n v="160010.56802454463"/>
    <n v="0"/>
    <n v="372144.0473141165"/>
    <n v="0"/>
    <n v="464895.60416626546"/>
    <n v="270"/>
    <n v="1350"/>
    <n v="0.92192259014895972"/>
    <s v="DS"/>
    <s v="DS302l"/>
    <x v="2"/>
    <s v="Std"/>
    <s v="Std"/>
    <x v="0"/>
  </r>
  <r>
    <s v="DS305"/>
    <s v="Compact LV switchgear replacement"/>
    <s v="Program - Short Term Need"/>
    <n v="508400"/>
    <n v="299652.99604527105"/>
    <n v="299107.17708870891"/>
    <n v="298275.26731658395"/>
    <n v="297353.13128543622"/>
    <n v="296572.85677693976"/>
    <n v="296572.85677693976"/>
    <n v="296572.85677693976"/>
    <n v="296572.85677693976"/>
    <n v="296572.85677693976"/>
    <n v="300000"/>
    <n v="387187.91"/>
    <n v="307144.32094640279"/>
    <n v="314249.47792882478"/>
    <n v="321209.83904259815"/>
    <n v="328222.21938057238"/>
    <n v="335544.96587786463"/>
    <n v="343933.59002481122"/>
    <n v="352531.92977543146"/>
    <n v="361345.22801981727"/>
    <n v="370378.85872031259"/>
    <n v="384025.36325890711"/>
    <n v="1490961.42851294"/>
    <n v="2977252.855620699"/>
    <n v="1606370.8231762629"/>
    <n v="3418585.7929755426"/>
    <n v="240"/>
    <n v="3600"/>
    <n v="0.42681182760415159"/>
    <s v="DS"/>
    <s v="DS305s"/>
    <x v="2"/>
    <s v="Std"/>
    <s v="Std"/>
    <x v="0"/>
  </r>
  <r>
    <s v="DS305"/>
    <s v="Compact LV switchgear replacement"/>
    <s v="Program - Medium Term Need"/>
    <s v=""/>
    <n v="199768.66403018072"/>
    <n v="199404.78472580595"/>
    <n v="198850.17821105599"/>
    <n v="198235.4208569575"/>
    <n v="197715.2378512932"/>
    <n v="197715.2378512932"/>
    <n v="197715.2378512932"/>
    <n v="197715.2378512932"/>
    <n v="197715.2378512932"/>
    <n v="200000"/>
    <n v="0"/>
    <n v="204762.88063093522"/>
    <n v="209499.65195254984"/>
    <n v="214139.89269506544"/>
    <n v="218814.81292038164"/>
    <n v="223696.64391857642"/>
    <n v="229289.06001654081"/>
    <n v="235021.28651695437"/>
    <n v="240896.8186798782"/>
    <n v="246919.2391468751"/>
    <n v="256016.9088392714"/>
    <n v="993974.28567529342"/>
    <n v="1984835.2370804665"/>
    <n v="1070913.8821175084"/>
    <n v="2279057.1953170286"/>
    <n v="240"/>
    <n v="2400"/>
    <n v="0.6976020864775403"/>
    <s v="DS"/>
    <s v="DS305m"/>
    <x v="2"/>
    <s v="Std"/>
    <s v="Std"/>
    <x v="0"/>
  </r>
  <r>
    <s v="DS307"/>
    <s v="Holec MD4 epoxy switchgear replacement"/>
    <s v="Program - Short Term Need"/>
    <n v="4035224.6687746001"/>
    <n v="5943117.7548978766"/>
    <n v="5583333.9723225664"/>
    <n v="5915792.8017789153"/>
    <n v="5897503.7704944853"/>
    <n v="5882028.3260759721"/>
    <n v="5882028.3260759721"/>
    <n v="5882028.3260759721"/>
    <n v="5882028.3260759721"/>
    <n v="5882028.3260759721"/>
    <n v="5950000"/>
    <n v="2360741.09"/>
    <n v="6091695.6987703228"/>
    <n v="5865990.2546713958"/>
    <n v="6370661.8076781966"/>
    <n v="6509740.6843813527"/>
    <n v="6654975.1565776477"/>
    <n v="6821349.5354920886"/>
    <n v="6991883.2738793911"/>
    <n v="7166680.3557263752"/>
    <n v="7345847.3646195335"/>
    <n v="7616503.0379683245"/>
    <n v="29221776.625569813"/>
    <n v="58699889.929873697"/>
    <n v="31493063.602078915"/>
    <n v="67435327.169764638"/>
    <n v="280"/>
    <n v="4200"/>
    <n v="0.3629185514812126"/>
    <s v="DS"/>
    <s v="DS307s"/>
    <x v="2"/>
    <s v="Std"/>
    <s v="Std"/>
    <x v="0"/>
  </r>
  <r>
    <s v="DS307"/>
    <s v="Holec MD4 epoxy switchgear replacement"/>
    <s v="Program - Medium Term Need"/>
    <s v=""/>
    <n v="0"/>
    <n v="0"/>
    <n v="0"/>
    <n v="0"/>
    <n v="0"/>
    <n v="0"/>
    <n v="1730008.3311988155"/>
    <n v="1730008.3311988155"/>
    <n v="1730008.3311988155"/>
    <n v="1750000"/>
    <n v="0"/>
    <n v="0"/>
    <n v="0"/>
    <n v="0"/>
    <n v="0"/>
    <n v="0"/>
    <n v="0"/>
    <n v="2056436.2570233506"/>
    <n v="2107847.163448934"/>
    <n v="2160543.3425351572"/>
    <n v="2240147.952343625"/>
    <n v="0"/>
    <n v="6940024.9935964467"/>
    <n v="0"/>
    <n v="8564974.7153510675"/>
    <n v="280"/>
    <n v="2800"/>
    <n v="0.66409290143844257"/>
    <s v="DS"/>
    <s v="DS307m"/>
    <x v="2"/>
    <s v="Std"/>
    <s v="Std"/>
    <x v="0"/>
  </r>
  <r>
    <s v="DS307"/>
    <s v="Holec MD4 epoxy switchgear replacement"/>
    <s v="Program - Long Term Need"/>
    <s v=""/>
    <n v="0"/>
    <n v="0"/>
    <n v="0"/>
    <n v="0"/>
    <n v="0"/>
    <n v="0"/>
    <n v="0"/>
    <n v="0"/>
    <n v="1730008.3311988155"/>
    <n v="1750000"/>
    <n v="0"/>
    <n v="0"/>
    <n v="0"/>
    <n v="0"/>
    <n v="0"/>
    <n v="0"/>
    <n v="0"/>
    <n v="0"/>
    <n v="0"/>
    <n v="2160543.3425351572"/>
    <n v="2240147.952343625"/>
    <n v="0"/>
    <n v="3480008.3311988153"/>
    <n v="0"/>
    <n v="4400691.2948787827"/>
    <n v="280"/>
    <n v="1400"/>
    <n v="0.92192259014895972"/>
    <s v="DS"/>
    <s v="DS307l"/>
    <x v="2"/>
    <s v="Std"/>
    <s v="Std"/>
    <x v="0"/>
  </r>
  <r>
    <s v="DS308"/>
    <s v="HV RGB12 switchgear replacement"/>
    <s v="Program - Short Term Need"/>
    <n v="598000"/>
    <n v="0"/>
    <n v="0"/>
    <n v="0"/>
    <n v="0"/>
    <n v="0"/>
    <n v="0"/>
    <n v="0"/>
    <n v="0"/>
    <n v="0"/>
    <n v="0"/>
    <n v="454584"/>
    <n v="0"/>
    <n v="0"/>
    <n v="0"/>
    <n v="0"/>
    <n v="0"/>
    <n v="0"/>
    <n v="0"/>
    <n v="0"/>
    <n v="0"/>
    <n v="0"/>
    <n v="0"/>
    <n v="0"/>
    <n v="0"/>
    <n v="0"/>
    <s v=""/>
    <n v="4200"/>
    <n v="0.3629185514812126"/>
    <s v="DS"/>
    <s v="DS308s"/>
    <x v="2"/>
    <s v="Std"/>
    <s v="Std"/>
    <x v="0"/>
  </r>
  <r>
    <s v="DS312"/>
    <s v="Miscellaneous substation renewal expenditure"/>
    <s v="Program - Short Term Need"/>
    <n v="750000"/>
    <n v="1498264.9802263554"/>
    <n v="1495535.8854435445"/>
    <n v="1491376.3365829198"/>
    <n v="1486765.6564271811"/>
    <n v="1482864.283884699"/>
    <n v="1482864.283884699"/>
    <n v="1482864.283884699"/>
    <n v="1482864.283884699"/>
    <n v="1482864.283884699"/>
    <n v="1500000"/>
    <n v="877711.91999999993"/>
    <n v="1535721.6047320142"/>
    <n v="1571247.3896441238"/>
    <n v="1606049.1952129907"/>
    <n v="1641111.096902862"/>
    <n v="1677724.8293893232"/>
    <n v="1719667.9501240561"/>
    <n v="1762659.6488771576"/>
    <n v="1806726.1400990863"/>
    <n v="1851894.2936015632"/>
    <n v="1920126.8162945355"/>
    <n v="7454807.1425646991"/>
    <n v="14886264.278103493"/>
    <n v="8031854.1158813145"/>
    <n v="17092928.964877713"/>
    <n v="230"/>
    <n v="3450"/>
    <n v="0.51296800094308148"/>
    <s v="DS"/>
    <s v="DS312s"/>
    <x v="2"/>
    <s v="Std"/>
    <s v="Std"/>
    <x v="0"/>
  </r>
  <r>
    <s v="DS312"/>
    <s v="Miscellaneous substation renewal expenditure"/>
    <s v="Program - Medium Term Need"/>
    <s v=""/>
    <n v="0"/>
    <n v="0"/>
    <n v="0"/>
    <n v="0"/>
    <n v="0"/>
    <n v="0"/>
    <n v="494288.094628233"/>
    <n v="494288.094628233"/>
    <n v="494288.094628233"/>
    <n v="500000"/>
    <n v="0"/>
    <n v="0"/>
    <n v="0"/>
    <n v="0"/>
    <n v="0"/>
    <n v="0"/>
    <n v="0"/>
    <n v="587553.21629238583"/>
    <n v="602242.04669969552"/>
    <n v="617298.09786718781"/>
    <n v="640042.27209817851"/>
    <n v="0"/>
    <n v="1982864.283884699"/>
    <n v="0"/>
    <n v="2447135.6329574473"/>
    <n v="230"/>
    <n v="2300"/>
    <n v="0.6976020864775403"/>
    <s v="DS"/>
    <s v="DS312m"/>
    <x v="2"/>
    <s v="Std"/>
    <s v="Std"/>
    <x v="0"/>
  </r>
  <r>
    <s v="DS312"/>
    <s v="Miscellaneous substation renewal expenditure"/>
    <s v="Program - Long Term Need"/>
    <s v=""/>
    <n v="0"/>
    <n v="0"/>
    <n v="0"/>
    <n v="0"/>
    <n v="0"/>
    <n v="0"/>
    <n v="0"/>
    <n v="0"/>
    <n v="494288.094628233"/>
    <n v="500000"/>
    <n v="0"/>
    <n v="0"/>
    <n v="0"/>
    <n v="0"/>
    <n v="0"/>
    <n v="0"/>
    <n v="0"/>
    <n v="0"/>
    <n v="0"/>
    <n v="617298.09786718781"/>
    <n v="640042.27209817851"/>
    <n v="0"/>
    <n v="994288.094628233"/>
    <n v="0"/>
    <n v="1257340.3699653663"/>
    <n v="230"/>
    <n v="1150"/>
    <n v="0.9448595946985372"/>
    <s v="DS"/>
    <s v="DS312l"/>
    <x v="2"/>
    <s v="Std"/>
    <s v="Std"/>
    <x v="0"/>
  </r>
  <r>
    <s v="DS313"/>
    <s v="Padmount substation fire risk mitigation"/>
    <s v="Program - Short Term Need"/>
    <n v="0"/>
    <n v="0"/>
    <n v="0"/>
    <n v="0"/>
    <n v="0"/>
    <n v="0"/>
    <n v="0"/>
    <n v="0"/>
    <n v="0"/>
    <n v="0"/>
    <n v="0"/>
    <n v="61797.11"/>
    <n v="0"/>
    <n v="0"/>
    <n v="0"/>
    <n v="0"/>
    <n v="0"/>
    <n v="0"/>
    <n v="0"/>
    <n v="0"/>
    <n v="0"/>
    <n v="0"/>
    <n v="0"/>
    <n v="0"/>
    <n v="0"/>
    <n v="0"/>
    <s v=""/>
    <n v="3300"/>
    <n v="0.5433273145722044"/>
    <s v="DS"/>
    <s v="DS313s"/>
    <x v="2"/>
    <s v="Std"/>
    <s v="Std"/>
    <x v="0"/>
  </r>
  <r>
    <s v="DS315"/>
    <s v="Low voltage switchgear replacement"/>
    <s v="Program - Short Term Need"/>
    <n v="354000"/>
    <n v="530385.80300012976"/>
    <n v="529419.70344701479"/>
    <n v="527947.22315035365"/>
    <n v="526315.0423752222"/>
    <n v="524933.9564951834"/>
    <n v="524933.9564951834"/>
    <n v="524933.9564951834"/>
    <n v="524933.9564951834"/>
    <n v="524933.9564951834"/>
    <n v="531000"/>
    <n v="263730.92"/>
    <n v="543645.44807513291"/>
    <n v="556221.57593401987"/>
    <n v="568541.41510539874"/>
    <n v="580953.32830361323"/>
    <n v="593914.58960382035"/>
    <n v="608762.4543439158"/>
    <n v="623981.51570251375"/>
    <n v="639581.05359507655"/>
    <n v="655570.57993495336"/>
    <n v="679724.89296826557"/>
    <n v="2639001.728467904"/>
    <n v="5269737.5544486381"/>
    <n v="2843276.3570219851"/>
    <n v="6050896.8535667099"/>
    <n v="280"/>
    <n v="4200"/>
    <n v="0.3629185514812126"/>
    <s v="DS"/>
    <s v="DS315s"/>
    <x v="2"/>
    <s v="Std"/>
    <s v="Std"/>
    <x v="0"/>
  </r>
  <r>
    <s v="DS315"/>
    <s v="Low voltage switchgear replacement"/>
    <s v="Program - Medium Term Need"/>
    <s v=""/>
    <n v="176795.26766670993"/>
    <n v="176473.23448233824"/>
    <n v="175982.40771678454"/>
    <n v="175438.34745840737"/>
    <n v="174977.98549839447"/>
    <n v="174977.98549839447"/>
    <n v="174977.98549839447"/>
    <n v="174977.98549839447"/>
    <n v="174977.98549839447"/>
    <n v="177000"/>
    <n v="0"/>
    <n v="181215.14935837768"/>
    <n v="185407.19197800659"/>
    <n v="189513.80503513291"/>
    <n v="193651.10943453771"/>
    <n v="197971.52986794012"/>
    <n v="202920.81811463862"/>
    <n v="207993.83856750457"/>
    <n v="213193.68453169218"/>
    <n v="218523.52664498443"/>
    <n v="226574.9643227552"/>
    <n v="879667.24282263452"/>
    <n v="1756579.1848162119"/>
    <n v="947758.78567399504"/>
    <n v="2016965.61785557"/>
    <n v="280"/>
    <n v="2800"/>
    <n v="0.66409290143844257"/>
    <s v="DS"/>
    <s v="DS315m"/>
    <x v="2"/>
    <s v="Std"/>
    <s v="Std"/>
    <x v="0"/>
  </r>
  <r>
    <s v="DS316"/>
    <s v="HV oil switchgear replacement program"/>
    <s v="Program - Short Term Need"/>
    <n v="0"/>
    <n v="0"/>
    <n v="0"/>
    <n v="0"/>
    <n v="0"/>
    <n v="0"/>
    <n v="0"/>
    <n v="0"/>
    <n v="0"/>
    <n v="0"/>
    <n v="0"/>
    <n v="17102.96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DS"/>
    <s v="DS316s"/>
    <x v="2"/>
    <s v="Std"/>
    <s v="Std"/>
    <x v="0"/>
  </r>
  <r>
    <s v="DS317"/>
    <s v="Future distribution substation renewals"/>
    <s v="Program - Short Term Need"/>
    <n v="0"/>
    <n v="0"/>
    <n v="0"/>
    <n v="0"/>
    <n v="0"/>
    <n v="0"/>
    <n v="0"/>
    <n v="0"/>
    <n v="3460016.662397631"/>
    <n v="7414321.4194234945"/>
    <n v="12000000"/>
    <n v="0"/>
    <n v="0"/>
    <n v="0"/>
    <n v="0"/>
    <n v="0"/>
    <n v="0"/>
    <n v="0"/>
    <n v="0"/>
    <n v="4215694.326897868"/>
    <n v="9259471.468007816"/>
    <n v="15361014.530356284"/>
    <n v="0"/>
    <n v="22874338.081821125"/>
    <n v="0"/>
    <n v="28836180.325261969"/>
    <n v="180"/>
    <n v="2700"/>
    <n v="0.66488045847782185"/>
    <s v="DS"/>
    <s v="DS317s"/>
    <x v="2"/>
    <s v="Std"/>
    <s v="Unallocated"/>
    <x v="2"/>
  </r>
  <r>
    <s v="DS317"/>
    <s v="Future distribution substation renewals"/>
    <s v="Program - Medium Term Need"/>
    <n v="0"/>
    <n v="0"/>
    <n v="0"/>
    <n v="0"/>
    <n v="0"/>
    <n v="0"/>
    <n v="0"/>
    <n v="0"/>
    <n v="494288.094628233"/>
    <n v="889718.57033081935"/>
    <n v="1500000"/>
    <n v="0"/>
    <n v="0"/>
    <n v="0"/>
    <n v="0"/>
    <n v="0"/>
    <n v="0"/>
    <n v="0"/>
    <n v="0"/>
    <n v="602242.04669969552"/>
    <n v="1111136.576160938"/>
    <n v="1920126.8162945355"/>
    <n v="0"/>
    <n v="2884006.6649590526"/>
    <n v="0"/>
    <n v="3633505.4391551688"/>
    <n v="180"/>
    <n v="1800"/>
    <n v="0.8236630517994098"/>
    <s v="DS"/>
    <s v="DS317m"/>
    <x v="2"/>
    <s v="Std"/>
    <s v="Unallocated"/>
    <x v="2"/>
  </r>
  <r>
    <s v="DS317"/>
    <s v="Future distribution substation renewals"/>
    <s v="Program - Long Term Need"/>
    <n v="0"/>
    <n v="0"/>
    <n v="0"/>
    <n v="0"/>
    <n v="0"/>
    <n v="0"/>
    <n v="0"/>
    <n v="0"/>
    <n v="494288.094628233"/>
    <n v="889718.57033081935"/>
    <n v="1500000"/>
    <n v="0"/>
    <n v="0"/>
    <n v="0"/>
    <n v="0"/>
    <n v="0"/>
    <n v="0"/>
    <n v="0"/>
    <n v="0"/>
    <n v="602242.04669969552"/>
    <n v="1111136.576160938"/>
    <n v="1920126.8162945355"/>
    <n v="0"/>
    <n v="2884006.6649590526"/>
    <n v="0"/>
    <n v="3633505.4391551688"/>
    <n v="180"/>
    <n v="900"/>
    <n v="0.97399670486022427"/>
    <s v="DS"/>
    <s v="DS317l"/>
    <x v="2"/>
    <s v="Std"/>
    <s v="Unallocated"/>
    <x v="2"/>
  </r>
  <r>
    <s v="DS318"/>
    <s v="Distribution substation earthing refurbishment"/>
    <s v="Program - Short Term Need"/>
    <n v="676000"/>
    <n v="179791.79762716265"/>
    <n v="179464.30625322534"/>
    <n v="178965.16038995038"/>
    <n v="178411.87877126175"/>
    <n v="177943.71406616387"/>
    <n v="177943.71406616387"/>
    <n v="177943.71406616387"/>
    <n v="177943.71406616387"/>
    <n v="177943.71406616387"/>
    <n v="180000"/>
    <n v="0"/>
    <n v="184286.5925678417"/>
    <n v="188549.68675729487"/>
    <n v="192725.90342555888"/>
    <n v="196933.33162834347"/>
    <n v="201326.97952671876"/>
    <n v="206360.15401488674"/>
    <n v="211519.15786525889"/>
    <n v="216807.13681189035"/>
    <n v="222227.31523218757"/>
    <n v="230415.21795534427"/>
    <n v="894576.85710776399"/>
    <n v="1786351.7133724194"/>
    <n v="963822.49390575755"/>
    <n v="2051151.4757853255"/>
    <n v="340"/>
    <n v="5100"/>
    <n v="9.28448390981199E-2"/>
    <s v="DS"/>
    <s v="DS318s"/>
    <x v="2"/>
    <s v="Std"/>
    <s v="Std"/>
    <x v="0"/>
  </r>
  <r>
    <s v="DS318"/>
    <s v="Distribution substation earthing refurbishment"/>
    <s v="Program - Medium Term Need"/>
    <s v=""/>
    <n v="89895.898813581327"/>
    <n v="89732.153126612669"/>
    <n v="89482.580194975191"/>
    <n v="89205.939385630874"/>
    <n v="88971.857033081935"/>
    <n v="88971.857033081935"/>
    <n v="88971.857033081935"/>
    <n v="88971.857033081935"/>
    <n v="88971.857033081935"/>
    <n v="90000"/>
    <n v="0"/>
    <n v="92143.296283920849"/>
    <n v="94274.843378647434"/>
    <n v="96362.951712779439"/>
    <n v="98466.665814171734"/>
    <n v="100663.48976335938"/>
    <n v="103180.07700744337"/>
    <n v="105759.57893262945"/>
    <n v="108403.56840594517"/>
    <n v="111113.65761609378"/>
    <n v="115207.60897767213"/>
    <n v="447288.428553882"/>
    <n v="893175.85668620968"/>
    <n v="481911.24695287878"/>
    <n v="1025575.7378926628"/>
    <n v="340"/>
    <n v="3400"/>
    <n v="0.51334444366912535"/>
    <s v="DS"/>
    <s v="DS318m"/>
    <x v="2"/>
    <s v="Std"/>
    <s v="Std"/>
    <x v="0"/>
  </r>
  <r>
    <s v="DS404"/>
    <s v="Cast iron UGOH replacement program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DS"/>
    <s v="DS404s"/>
    <x v="2"/>
    <s v="Std"/>
    <s v="Std"/>
    <x v="1"/>
  </r>
  <r>
    <s v="DS405"/>
    <s v="Air break switch replacement program"/>
    <s v="Program - Short Term Need"/>
    <n v="6146400.548651576"/>
    <n v="3635789.6853492889"/>
    <n v="3629167.082009668"/>
    <n v="3619073.243441219"/>
    <n v="3607884.6595966262"/>
    <n v="3598417.3288935362"/>
    <n v="3598417.3288935362"/>
    <n v="3598417.3288935362"/>
    <n v="3598417.3288935362"/>
    <n v="3598417.3288935362"/>
    <n v="3640000"/>
    <n v="7304354.4200000009"/>
    <n v="3726684.4274830208"/>
    <n v="3812893.6655364074"/>
    <n v="3897346.0470501911"/>
    <n v="3982429.5951509452"/>
    <n v="4071278.9193180911"/>
    <n v="4173060.892301043"/>
    <n v="4277387.4146085689"/>
    <n v="4384322.0999737829"/>
    <n v="4493930.1524731265"/>
    <n v="4659507.7408747394"/>
    <n v="18090331.999290336"/>
    <n v="36124001.314864472"/>
    <n v="19490632.654538654"/>
    <n v="41478840.954769909"/>
    <n v="280"/>
    <n v="4200"/>
    <n v="0.3629185514812126"/>
    <s v="DS"/>
    <s v="DS405s"/>
    <x v="2"/>
    <s v="Std"/>
    <s v="Std"/>
    <x v="1"/>
  </r>
  <r>
    <s v="DS409"/>
    <s v="Miscellaneous mains renewal expenditure"/>
    <s v="Program - Short Term Need"/>
    <n v="750000"/>
    <n v="1093733.4355652395"/>
    <n v="1091741.1963737875"/>
    <n v="1088704.7257055314"/>
    <n v="1085338.9291918422"/>
    <n v="1082490.9272358303"/>
    <n v="1186291.4271077591"/>
    <n v="1186291.4271077591"/>
    <n v="1186291.4271077591"/>
    <n v="1186291.4271077591"/>
    <n v="1200000"/>
    <n v="2087412.32"/>
    <n v="1121076.7714543703"/>
    <n v="1147010.5944402104"/>
    <n v="1172415.9125054833"/>
    <n v="1198011.1007390893"/>
    <n v="1224739.125454206"/>
    <n v="1375734.3600992449"/>
    <n v="1410127.7191017258"/>
    <n v="1445380.9120792691"/>
    <n v="1481515.4348812504"/>
    <n v="1536101.4530356284"/>
    <n v="5442009.2140722312"/>
    <n v="11387174.922503266"/>
    <n v="5863253.5045933593"/>
    <n v="13112113.383790476"/>
    <n v="290"/>
    <n v="4350"/>
    <n v="0.29291388772126109"/>
    <s v="DS"/>
    <s v="DS409s"/>
    <x v="2"/>
    <s v="Std"/>
    <s v="Std"/>
    <x v="1"/>
  </r>
  <r>
    <s v="DS410"/>
    <s v="Capital works for compliance to NSW Maritime Waterways - crossing codes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200"/>
    <n v="0.5433273145722044"/>
    <s v="DS"/>
    <s v="DS410s"/>
    <x v="2"/>
    <s v="Std"/>
    <s v="Std"/>
    <x v="1"/>
  </r>
  <r>
    <s v="DS411"/>
    <s v="Capital works for compliance to NSW Maritime Waterways - signage replacement and drawings update 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200"/>
    <n v="0.5433273145722044"/>
    <s v="DS"/>
    <s v="DS411s"/>
    <x v="2"/>
    <s v="Std"/>
    <s v="Std"/>
    <x v="1"/>
  </r>
  <r>
    <s v="DS413"/>
    <s v="Low mains remediation"/>
    <s v="Program - Short Term Need"/>
    <n v="1800000"/>
    <n v="1623120.3952452182"/>
    <n v="1620163.8758971733"/>
    <n v="1615657.6979648299"/>
    <n v="1610662.7944627795"/>
    <n v="1606436.3075417571"/>
    <n v="963861.78452505427"/>
    <n v="963861.78452505427"/>
    <n v="963861.78452505427"/>
    <n v="963861.78452505427"/>
    <n v="975000"/>
    <n v="2293431.29"/>
    <n v="1663698.4051263486"/>
    <n v="1702184.6721144675"/>
    <n v="1739886.6281474067"/>
    <n v="1777870.3549781006"/>
    <n v="1817535.2318384333"/>
    <n v="1117784.1675806365"/>
    <n v="1145728.7717701523"/>
    <n v="1174371.991064406"/>
    <n v="1203731.290841016"/>
    <n v="1248082.4305914482"/>
    <n v="8076041.0711117582"/>
    <n v="12906488.209211973"/>
    <n v="8701175.2922047563"/>
    <n v="14590873.944052417"/>
    <n v="230"/>
    <n v="3450"/>
    <n v="0.51296800094308148"/>
    <s v="DS"/>
    <s v="DS413s"/>
    <x v="2"/>
    <s v="Std"/>
    <s v="Std"/>
    <x v="1"/>
  </r>
  <r>
    <s v="DS414"/>
    <s v="Copper distribution mains replacement"/>
    <s v="Program - Short Term Need"/>
    <n v="5600000"/>
    <n v="0"/>
    <n v="957142.96668386844"/>
    <n v="954480.85541306867"/>
    <n v="951530.02011339599"/>
    <n v="949033.14168620727"/>
    <n v="949033.14168620727"/>
    <n v="949033.14168620727"/>
    <n v="949033.14168620727"/>
    <n v="949033.14168620727"/>
    <n v="960000"/>
    <n v="4779336"/>
    <n v="0"/>
    <n v="1005598.3293722392"/>
    <n v="1027871.4849363141"/>
    <n v="1050311.1020178318"/>
    <n v="1073743.8908091667"/>
    <n v="1100587.4880793958"/>
    <n v="1128102.1752813808"/>
    <n v="1156304.7296634151"/>
    <n v="1185212.3479050004"/>
    <n v="1228881.1624285027"/>
    <n v="3812186.98389654"/>
    <n v="8568319.5506413691"/>
    <n v="4157524.8071355517"/>
    <n v="9956612.7104932461"/>
    <n v="260"/>
    <n v="3900"/>
    <n v="0.38537561332517917"/>
    <s v="DS"/>
    <s v="DS414s"/>
    <x v="2"/>
    <s v="Std"/>
    <s v="Std"/>
    <x v="1"/>
  </r>
  <r>
    <s v="DS414"/>
    <s v="Copper distribution mains replacement"/>
    <s v="Program - Medium Term Need"/>
    <s v=""/>
    <n v="0"/>
    <n v="0"/>
    <n v="0"/>
    <n v="0"/>
    <n v="0"/>
    <n v="0"/>
    <n v="237258.28542155182"/>
    <n v="474516.57084310363"/>
    <n v="474516.57084310363"/>
    <n v="480000"/>
    <n v="0"/>
    <n v="0"/>
    <n v="0"/>
    <n v="0"/>
    <n v="0"/>
    <n v="0"/>
    <n v="0"/>
    <n v="282025.54382034519"/>
    <n v="578152.36483170756"/>
    <n v="592606.17395250022"/>
    <n v="614440.58121425135"/>
    <n v="0"/>
    <n v="1666291.4271077591"/>
    <n v="0"/>
    <n v="2067224.6638188045"/>
    <n v="260"/>
    <n v="2600"/>
    <n v="0.66719339481987494"/>
    <s v="DS"/>
    <s v="DS414m"/>
    <x v="2"/>
    <s v="Std"/>
    <s v="Std"/>
    <x v="1"/>
  </r>
  <r>
    <s v="DS414"/>
    <s v="Copper distribution mains replacement"/>
    <s v="Program - Long Term Need"/>
    <s v=""/>
    <n v="0"/>
    <n v="0"/>
    <n v="0"/>
    <n v="0"/>
    <n v="0"/>
    <n v="0"/>
    <n v="0"/>
    <n v="237258.28542155182"/>
    <n v="474516.57084310363"/>
    <n v="480000"/>
    <n v="0"/>
    <n v="0"/>
    <n v="0"/>
    <n v="0"/>
    <n v="0"/>
    <n v="0"/>
    <n v="0"/>
    <n v="0"/>
    <n v="289076.18241585378"/>
    <n v="592606.17395250022"/>
    <n v="614440.58121425135"/>
    <n v="0"/>
    <n v="1191774.8562646555"/>
    <n v="0"/>
    <n v="1496122.9375826055"/>
    <n v="260"/>
    <n v="1300"/>
    <n v="0.92192259014895972"/>
    <s v="DS"/>
    <s v="DS414l"/>
    <x v="2"/>
    <s v="Std"/>
    <s v="Std"/>
    <x v="1"/>
  </r>
  <r>
    <s v="DS415"/>
    <s v="LV mains replacement"/>
    <s v="Program - Short Term Need"/>
    <n v="550000"/>
    <n v="964882.6472657728"/>
    <n v="963125.11022564268"/>
    <n v="960446.36075940041"/>
    <n v="957477.08273910475"/>
    <n v="954964.59882174607"/>
    <n v="949033.14168620727"/>
    <n v="949033.14168620727"/>
    <n v="949033.14168620727"/>
    <n v="949033.14168620727"/>
    <n v="960000"/>
    <n v="0"/>
    <n v="989004.71344741702"/>
    <n v="1011883.3189308158"/>
    <n v="1034295.6817171661"/>
    <n v="1056875.5464054432"/>
    <n v="1080454.7901267239"/>
    <n v="1100587.4880793958"/>
    <n v="1128102.1752813808"/>
    <n v="1156304.7296634151"/>
    <n v="1185212.3479050004"/>
    <n v="1228881.1624285027"/>
    <n v="4800895.7998116668"/>
    <n v="9557028.3665564973"/>
    <n v="5172514.0506275659"/>
    <n v="10971601.953985261"/>
    <n v="190"/>
    <n v="2850"/>
    <n v="0.66126121559920048"/>
    <s v="DS"/>
    <s v="DS415s"/>
    <x v="2"/>
    <s v="Std"/>
    <s v="Std"/>
    <x v="1"/>
  </r>
  <r>
    <s v="DS415"/>
    <s v="LV mains replacement"/>
    <s v="Program - Medium Term Need"/>
    <s v=""/>
    <n v="133845.00490022107"/>
    <n v="133601.20576628999"/>
    <n v="133229.61940140752"/>
    <n v="132817.73197416152"/>
    <n v="132469.20936036643"/>
    <n v="133457.7855496229"/>
    <n v="133457.7855496229"/>
    <n v="133457.7855496229"/>
    <n v="133457.7855496229"/>
    <n v="135000"/>
    <n v="0"/>
    <n v="137191.13002272657"/>
    <n v="140364.7668082084"/>
    <n v="143473.72810569385"/>
    <n v="146605.9246566557"/>
    <n v="149876.75142544619"/>
    <n v="154770.11551116506"/>
    <n v="158639.36839894418"/>
    <n v="162605.35260891778"/>
    <n v="166670.48642414069"/>
    <n v="172811.41346650821"/>
    <n v="665962.77140244655"/>
    <n v="1334793.9136009384"/>
    <n v="717512.30101873074"/>
    <n v="1533009.0374284065"/>
    <n v="190"/>
    <n v="1900"/>
    <n v="0.80697079400371352"/>
    <s v="DS"/>
    <s v="DS415m"/>
    <x v="2"/>
    <s v="Std"/>
    <s v="Std"/>
    <x v="1"/>
  </r>
  <r>
    <s v="DS416"/>
    <s v="Asbestos service fuse replacement"/>
    <s v="Program - Short Term Need"/>
    <n v="261000"/>
    <n v="260698.10655938584"/>
    <n v="0"/>
    <n v="0"/>
    <n v="0"/>
    <n v="0"/>
    <n v="0"/>
    <n v="0"/>
    <n v="0"/>
    <n v="0"/>
    <n v="0"/>
    <n v="86000"/>
    <n v="267215.55922337045"/>
    <n v="0"/>
    <n v="0"/>
    <n v="0"/>
    <n v="0"/>
    <n v="0"/>
    <n v="0"/>
    <n v="0"/>
    <n v="0"/>
    <n v="0"/>
    <n v="260698.10655938584"/>
    <n v="260698.10655938584"/>
    <n v="267215.55922337045"/>
    <n v="267215.55922337045"/>
    <n v="200"/>
    <n v="3000"/>
    <n v="0.58534242778377188"/>
    <s v="DS"/>
    <s v="DS416s"/>
    <x v="2"/>
    <s v="Std"/>
    <s v="Std"/>
    <x v="6"/>
  </r>
  <r>
    <s v="DS417"/>
    <s v="Distribution access track reconstruction"/>
    <s v="Program - Short Term Need"/>
    <n v="500000"/>
    <n v="439491.06086639757"/>
    <n v="1403809.6844696738"/>
    <n v="524964.47047718777"/>
    <n v="523341.51106236776"/>
    <n v="608962.93258198304"/>
    <n v="608962.93258198304"/>
    <n v="608962.93258198304"/>
    <n v="608962.93258198304"/>
    <n v="608962.93258198304"/>
    <n v="616000"/>
    <n v="500000"/>
    <n v="450478.33738805749"/>
    <n v="1474877.5497459508"/>
    <n v="565329.31671497272"/>
    <n v="577671.1061098075"/>
    <n v="688985.66326921538"/>
    <n v="706210.30485094571"/>
    <n v="723865.56247221935"/>
    <n v="741962.20153402479"/>
    <n v="760511.25657237531"/>
    <n v="788532.07922495599"/>
    <n v="3500569.65945761"/>
    <n v="6552421.3897855431"/>
    <n v="3757341.9732280038"/>
    <n v="7478423.3778825244"/>
    <n v="290"/>
    <n v="4350"/>
    <n v="0.29291388772126109"/>
    <s v="DS"/>
    <s v="DS417s"/>
    <x v="2"/>
    <s v="Std"/>
    <s v="Std"/>
    <x v="1"/>
  </r>
  <r>
    <s v="DS417"/>
    <s v="Distribution access track reconstruction"/>
    <s v="Program - Medium Term Need"/>
    <s v=""/>
    <n v="0"/>
    <n v="0"/>
    <n v="699952.62730291707"/>
    <n v="697788.68141649035"/>
    <n v="695957.63723655208"/>
    <n v="695957.63723655208"/>
    <n v="695957.63723655208"/>
    <n v="695957.63723655208"/>
    <n v="695957.63723655208"/>
    <n v="704000"/>
    <n v="0"/>
    <n v="0"/>
    <n v="0"/>
    <n v="753772.42228663038"/>
    <n v="770228.1414797433"/>
    <n v="787412.18659338902"/>
    <n v="807097.49125822366"/>
    <n v="827274.92853967939"/>
    <n v="847956.80175317125"/>
    <n v="869155.72179700038"/>
    <n v="901179.51911423542"/>
    <n v="2093698.9459559594"/>
    <n v="5581529.4949021684"/>
    <n v="2311412.7503597629"/>
    <n v="6564077.2128220731"/>
    <n v="290"/>
    <n v="2900"/>
    <n v="0.59755608418878403"/>
    <s v="DS"/>
    <s v="DS417m"/>
    <x v="2"/>
    <s v="Std"/>
    <s v="Std"/>
    <x v="1"/>
  </r>
  <r>
    <s v="DS417"/>
    <s v="Distribution access track reconstruction"/>
    <s v="Program - Long Term Need"/>
    <s v=""/>
    <n v="0"/>
    <n v="0"/>
    <n v="0"/>
    <n v="0"/>
    <n v="0"/>
    <n v="0"/>
    <n v="0"/>
    <n v="217486.76163642251"/>
    <n v="217486.76163642251"/>
    <n v="220000"/>
    <n v="0"/>
    <n v="0"/>
    <n v="0"/>
    <n v="0"/>
    <n v="0"/>
    <n v="0"/>
    <n v="0"/>
    <n v="0"/>
    <n v="264986.50054786599"/>
    <n v="271611.16306156258"/>
    <n v="281618.59972319857"/>
    <n v="0"/>
    <n v="654973.52327284496"/>
    <n v="0"/>
    <n v="818216.26333262713"/>
    <n v="290"/>
    <n v="1450"/>
    <n v="0.92192259014895972"/>
    <s v="DS"/>
    <s v="DS417l"/>
    <x v="2"/>
    <s v="Std"/>
    <s v="Std"/>
    <x v="1"/>
  </r>
  <r>
    <s v="DS418"/>
    <s v="Pole top structure/hardware refurbishment (LV)"/>
    <s v="Program - Short Term Need"/>
    <n v="5000000"/>
    <n v="2606631.4704318056"/>
    <n v="2601883.4822984971"/>
    <n v="2594646.8378424114"/>
    <n v="2586625.3301967955"/>
    <n v="2579837.8522931365"/>
    <n v="2579837.8522931365"/>
    <n v="2579837.8522931365"/>
    <n v="2579837.8522931365"/>
    <n v="2579837.8522931365"/>
    <n v="2609650"/>
    <n v="3923342.5"/>
    <n v="2671797.2571926005"/>
    <n v="2733603.8335898584"/>
    <n v="2794150.8548583877"/>
    <n v="2855150.3826883691"/>
    <n v="2918849.7340105651"/>
    <n v="2991820.9773608288"/>
    <n v="3066616.5017948495"/>
    <n v="3143281.9143397207"/>
    <n v="3221863.9621982132"/>
    <n v="3340572.6307620234"/>
    <n v="12969624.973062646"/>
    <n v="25898626.382235195"/>
    <n v="13973552.062339783"/>
    <n v="29737708.048795417"/>
    <n v="330"/>
    <n v="4950"/>
    <n v="0.12557407790639435"/>
    <s v="DS"/>
    <s v="DS418s"/>
    <x v="2"/>
    <s v="Std"/>
    <s v="Std"/>
    <x v="1"/>
  </r>
  <r>
    <s v="DS420"/>
    <s v="Future distribution feeder refurbishment works"/>
    <s v="Program - Short Term Need"/>
    <n v="0"/>
    <n v="0"/>
    <n v="0"/>
    <n v="0"/>
    <n v="0"/>
    <n v="0"/>
    <n v="0"/>
    <n v="0"/>
    <n v="3460016.662397631"/>
    <n v="7414321.4194234945"/>
    <n v="12000000"/>
    <n v="0"/>
    <n v="0"/>
    <n v="0"/>
    <n v="0"/>
    <n v="0"/>
    <n v="0"/>
    <n v="0"/>
    <n v="0"/>
    <n v="4215694.326897868"/>
    <n v="9259471.468007816"/>
    <n v="15361014.530356284"/>
    <n v="0"/>
    <n v="22874338.081821125"/>
    <n v="0"/>
    <n v="28836180.325261969"/>
    <n v="180"/>
    <n v="2700"/>
    <n v="0.66488045847782185"/>
    <s v="DS"/>
    <s v="DS420s"/>
    <x v="2"/>
    <s v="Std"/>
    <s v="Unallocated"/>
    <x v="2"/>
  </r>
  <r>
    <s v="DS420"/>
    <s v="Future distribution feeder refurbishment works"/>
    <s v="Program - Medium Term Need"/>
    <n v="0"/>
    <n v="0"/>
    <n v="0"/>
    <n v="0"/>
    <n v="0"/>
    <n v="0"/>
    <n v="0"/>
    <n v="0"/>
    <n v="494288.094628233"/>
    <n v="889718.57033081935"/>
    <n v="1500000"/>
    <n v="0"/>
    <n v="0"/>
    <n v="0"/>
    <n v="0"/>
    <n v="0"/>
    <n v="0"/>
    <n v="0"/>
    <n v="0"/>
    <n v="602242.04669969552"/>
    <n v="1111136.576160938"/>
    <n v="1920126.8162945355"/>
    <n v="0"/>
    <n v="2884006.6649590526"/>
    <n v="0"/>
    <n v="3633505.4391551688"/>
    <n v="180"/>
    <n v="1800"/>
    <n v="0.8236630517994098"/>
    <s v="DS"/>
    <s v="DS420m"/>
    <x v="2"/>
    <s v="Std"/>
    <s v="Unallocated"/>
    <x v="2"/>
  </r>
  <r>
    <s v="DS420"/>
    <s v="Future distribution feeder refurbishment works"/>
    <s v="Program - Long Term Need"/>
    <n v="0"/>
    <n v="0"/>
    <n v="0"/>
    <n v="0"/>
    <n v="0"/>
    <n v="0"/>
    <n v="0"/>
    <n v="0"/>
    <n v="494288.094628233"/>
    <n v="889718.57033081935"/>
    <n v="1500000"/>
    <n v="0"/>
    <n v="0"/>
    <n v="0"/>
    <n v="0"/>
    <n v="0"/>
    <n v="0"/>
    <n v="0"/>
    <n v="0"/>
    <n v="602242.04669969552"/>
    <n v="1111136.576160938"/>
    <n v="1920126.8162945355"/>
    <n v="0"/>
    <n v="2884006.6649590526"/>
    <n v="0"/>
    <n v="3633505.4391551688"/>
    <n v="180"/>
    <n v="900"/>
    <n v="0.97399670486022427"/>
    <s v="DS"/>
    <s v="DS420l"/>
    <x v="2"/>
    <s v="Std"/>
    <s v="Unallocated"/>
    <x v="2"/>
  </r>
  <r>
    <s v="DS421"/>
    <s v="Pole top structure/hardware refurbishment (HV)"/>
    <s v="Program - Short Term Need"/>
    <s v=""/>
    <n v="3244672.6064777998"/>
    <n v="3238762.4242342487"/>
    <n v="3229754.4220307027"/>
    <n v="3219769.440871832"/>
    <n v="3211320.5504663819"/>
    <n v="3211320.5504663819"/>
    <n v="3211320.5504663819"/>
    <n v="3211320.5504663819"/>
    <n v="3211320.5504663819"/>
    <n v="3248430"/>
    <n v="3793027.4690000005"/>
    <n v="3325789.4216397447"/>
    <n v="3402724.7719611074"/>
    <n v="3478092.2581371567"/>
    <n v="3554023.0136747761"/>
    <n v="3633314.4450221062"/>
    <n v="3724147.3061476587"/>
    <n v="3817250.9888013504"/>
    <n v="3912682.2635213835"/>
    <n v="4010499.3201094177"/>
    <n v="4158265.0359037723"/>
    <n v="16144279.444080964"/>
    <n v="32237991.645946488"/>
    <n v="17393943.910434891"/>
    <n v="37016788.824918471"/>
    <n v="330"/>
    <n v="4950"/>
    <n v="0.12557407790639435"/>
    <s v="DS"/>
    <s v="DS421s"/>
    <x v="2"/>
    <s v="Std"/>
    <s v="Std"/>
    <x v="1"/>
  </r>
  <r>
    <s v="DU"/>
    <s v="Duct installation RMS road works"/>
    <s v="Program - Short Term Need"/>
    <n v="1955226.0176457285"/>
    <n v="2150240.9794317749"/>
    <n v="2199982.141659712"/>
    <n v="2248710.16556131"/>
    <n v="2297801.27789373"/>
    <n v="2349066.6038254853"/>
    <n v="2349066.6038254853"/>
    <n v="2349066.6038254853"/>
    <n v="2349066.6038254853"/>
    <n v="2349066.6038254853"/>
    <n v="2558920"/>
    <n v="700000"/>
    <n v="2203997.0039175693"/>
    <n v="2311356.2375812349"/>
    <n v="2421614.8956351723"/>
    <n v="2536342.6706336965"/>
    <n v="2657753.2481952412"/>
    <n v="2724197.0794001222"/>
    <n v="2792302.0063851252"/>
    <n v="2862109.5565447533"/>
    <n v="2933662.2954583718"/>
    <n v="3275633.941834942"/>
    <n v="11245801.168372013"/>
    <n v="23200987.583673954"/>
    <n v="12131064.055962913"/>
    <n v="26718968.935586229"/>
    <n v="170"/>
    <n v="2550"/>
    <n v="0.6869208729126236"/>
    <s v="DU"/>
    <s v="DUs"/>
    <x v="1"/>
    <s v="Std"/>
    <s v="Std"/>
    <x v="1"/>
  </r>
  <r>
    <s v="EF001"/>
    <s v="Distribution management system"/>
    <s v="Program - Short Term Need"/>
    <n v="12000000"/>
    <n v="8575435.4801506829"/>
    <n v="3606130.8442542194"/>
    <n v="92326.137743393294"/>
    <n v="0"/>
    <n v="0"/>
    <n v="0"/>
    <n v="0"/>
    <n v="0"/>
    <n v="0"/>
    <n v="0"/>
    <n v="11928177.609999999"/>
    <n v="8789821.3671544492"/>
    <n v="3788691.2182445889"/>
    <n v="99425.15217831888"/>
    <n v="0"/>
    <n v="0"/>
    <n v="0"/>
    <n v="0"/>
    <n v="0"/>
    <n v="0"/>
    <n v="0"/>
    <n v="12273892.462148296"/>
    <n v="12273892.462148296"/>
    <n v="12677937.737577358"/>
    <n v="12677937.737577358"/>
    <n v="260"/>
    <n v="3900"/>
    <n v="0.38537561332517917"/>
    <s v="EF"/>
    <s v="EF001s"/>
    <x v="3"/>
    <s v="Std"/>
    <s v="Std"/>
    <x v="3"/>
  </r>
  <r>
    <s v="EF002"/>
    <s v="Technology pilots"/>
    <s v="Program - Short Term Need"/>
    <n v="552599"/>
    <n v="499421.66007545177"/>
    <n v="498511.96181451483"/>
    <n v="1988501.7821105598"/>
    <n v="1982354.2085695749"/>
    <n v="1977152.378512932"/>
    <n v="1977152.378512932"/>
    <n v="1977152.378512932"/>
    <n v="1977152.378512932"/>
    <n v="1977152.378512932"/>
    <n v="2000000"/>
    <n v="505504.11"/>
    <n v="511907.20157733804"/>
    <n v="523749.1298813746"/>
    <n v="2141398.9269506545"/>
    <n v="2188148.1292038159"/>
    <n v="2236966.4391857642"/>
    <n v="2292890.6001654081"/>
    <n v="2350212.8651695433"/>
    <n v="2408968.1867987821"/>
    <n v="2469192.3914687512"/>
    <n v="2560169.088392714"/>
    <n v="6945941.9910830334"/>
    <n v="16854551.505134761"/>
    <n v="7602169.8267989475"/>
    <n v="19683602.958794147"/>
    <n v="230"/>
    <n v="3450"/>
    <n v="0.51296800094308148"/>
    <s v="EF"/>
    <s v="EF002s"/>
    <x v="3"/>
    <s v="Std"/>
    <s v="Std"/>
    <x v="1"/>
  </r>
  <r>
    <s v="EF003"/>
    <s v="Battery energy storage system pilot"/>
    <s v="Program - Short Term Need"/>
    <n v="1692215"/>
    <n v="0"/>
    <n v="0"/>
    <n v="0"/>
    <n v="0"/>
    <n v="0"/>
    <n v="0"/>
    <n v="0"/>
    <n v="0"/>
    <n v="0"/>
    <n v="0"/>
    <n v="1639952.52"/>
    <n v="0"/>
    <n v="0"/>
    <n v="0"/>
    <n v="0"/>
    <n v="0"/>
    <n v="0"/>
    <n v="0"/>
    <n v="0"/>
    <n v="0"/>
    <n v="0"/>
    <n v="0"/>
    <n v="0"/>
    <n v="0"/>
    <n v="0"/>
    <s v=""/>
    <n v="3450"/>
    <n v="0.51296800094308148"/>
    <s v="EF"/>
    <s v="EF003s"/>
    <x v="3"/>
    <s v="Std"/>
    <s v="Std"/>
    <x v="0"/>
  </r>
  <r>
    <s v="EH"/>
    <s v="Dist environmental enhancement program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"/>
    <n v="2850"/>
    <n v="0.66126121559920048"/>
    <s v="EH"/>
    <s v="EHs"/>
    <x v="3"/>
    <s v="Std"/>
    <s v="Std"/>
    <x v="1"/>
  </r>
  <r>
    <s v="HVW"/>
    <s v="HV development works"/>
    <s v="Program - Short Term Need"/>
    <n v="7057544"/>
    <n v="6792977.6007883521"/>
    <n v="7081923.7420441862"/>
    <n v="6609151.5571723534"/>
    <n v="6219682.9147109427"/>
    <n v="5879158.4893985614"/>
    <n v="5931457.135538796"/>
    <n v="5931457.135538796"/>
    <n v="5931457.135538796"/>
    <n v="5931457.135538796"/>
    <n v="6000000"/>
    <n v="8536573.1465000007"/>
    <n v="6962802.0408080602"/>
    <n v="7440446.1314851725"/>
    <n v="7117333.3511230582"/>
    <n v="6865366.1768580098"/>
    <n v="6651728.1997911707"/>
    <n v="6878671.8004962243"/>
    <n v="7050638.5955086304"/>
    <n v="7226904.5603963453"/>
    <n v="7407577.1744062528"/>
    <n v="7680507.2651781421"/>
    <n v="32582894.304114398"/>
    <n v="62308722.846269578"/>
    <n v="35037675.900065474"/>
    <n v="71281975.29605107"/>
    <n v="350"/>
    <n v="5250"/>
    <n v="4.7115139794294054E-2"/>
    <s v="HV"/>
    <s v="HVWs"/>
    <x v="0"/>
    <s v="Std"/>
    <s v="Std"/>
    <x v="1"/>
  </r>
  <r>
    <s v="IC"/>
    <s v="Industrial &amp; commercial"/>
    <s v="Program - Short Term Need"/>
    <n v="10000000"/>
    <n v="7492767.2308860747"/>
    <n v="5316679.9239479825"/>
    <n v="4557732.584424925"/>
    <n v="4283219.2148926491"/>
    <n v="4197052.606026357"/>
    <n v="4197052.606026357"/>
    <n v="4197052.606026357"/>
    <n v="4197052.606026357"/>
    <n v="4197052.606026357"/>
    <n v="4245553"/>
    <n v="10000000"/>
    <n v="7680086.4116582256"/>
    <n v="5585836.8450978482"/>
    <n v="4908179.4914242225"/>
    <n v="4727872.582771197"/>
    <n v="4748579.7883922197"/>
    <n v="4867294.2831020243"/>
    <n v="4988976.6401795754"/>
    <n v="5113701.0561840646"/>
    <n v="5241543.5825886652"/>
    <n v="5434666.7768664761"/>
    <n v="25847451.560177989"/>
    <n v="46881214.984283425"/>
    <n v="27650555.119343713"/>
    <n v="53296737.458264515"/>
    <n v="200"/>
    <n v="3000"/>
    <n v="0.58534242778377188"/>
    <s v="IC"/>
    <s v="ICs"/>
    <x v="1"/>
    <s v="Std"/>
    <s v="Std"/>
    <x v="1"/>
  </r>
  <r>
    <s v="LV001"/>
    <s v="Overloaded distribution sub uprates"/>
    <s v="Program - Short Term Need"/>
    <n v="120000"/>
    <n v="79907.465612072279"/>
    <n v="79761.913890322379"/>
    <n v="79540.071284422389"/>
    <n v="79294.168342782999"/>
    <n v="79086.095140517282"/>
    <n v="79086.095140517282"/>
    <n v="79086.095140517282"/>
    <n v="79086.095140517282"/>
    <n v="79086.095140517282"/>
    <n v="80000"/>
    <n v="120000"/>
    <n v="81905.152252374086"/>
    <n v="83799.860781019946"/>
    <n v="85655.957078026171"/>
    <n v="87525.925168152651"/>
    <n v="89478.657567430579"/>
    <n v="91715.62400661633"/>
    <n v="94008.51460678174"/>
    <n v="96358.727471951279"/>
    <n v="98767.695658750046"/>
    <n v="102406.76353570857"/>
    <n v="397589.71427011729"/>
    <n v="793934.09483218635"/>
    <n v="428365.55284700345"/>
    <n v="911622.87812681135"/>
    <n v="330"/>
    <n v="4950"/>
    <n v="0.12557407790639435"/>
    <s v="LV"/>
    <s v="LV001s"/>
    <x v="0"/>
    <s v="Std"/>
    <s v="Std"/>
    <x v="5"/>
  </r>
  <r>
    <s v="LV002"/>
    <s v="Quality of supply reactive projects"/>
    <s v="Program - Short Term Need"/>
    <n v="500000"/>
    <n v="499421.66007545177"/>
    <n v="498511.96181451483"/>
    <n v="497125.44552763994"/>
    <n v="495588.55214239372"/>
    <n v="494288.094628233"/>
    <n v="494288.094628233"/>
    <n v="494288.094628233"/>
    <n v="494288.094628233"/>
    <n v="494288.094628233"/>
    <n v="500000"/>
    <n v="499406.74"/>
    <n v="511907.20157733804"/>
    <n v="523749.1298813746"/>
    <n v="535349.73173766362"/>
    <n v="547037.03230095399"/>
    <n v="559241.60979644104"/>
    <n v="573222.65004135203"/>
    <n v="587553.21629238583"/>
    <n v="602242.04669969552"/>
    <n v="617298.09786718781"/>
    <n v="640042.27209817851"/>
    <n v="2484935.714188233"/>
    <n v="4962088.092701165"/>
    <n v="2677284.7052937718"/>
    <n v="5697642.9882925712"/>
    <n v="300"/>
    <n v="4500"/>
    <n v="0.25549185510069911"/>
    <s v="LV"/>
    <s v="LV002s"/>
    <x v="3"/>
    <s v="Std"/>
    <s v="Std"/>
    <x v="5"/>
  </r>
  <r>
    <s v="LV003"/>
    <s v="LV planning reactive projects"/>
    <s v="Program - Short Term Need"/>
    <n v="1000000"/>
    <n v="849016.82212826808"/>
    <n v="847470.33508467523"/>
    <n v="845113.25739698787"/>
    <n v="842500.53864206932"/>
    <n v="840289.76086799602"/>
    <n v="840289.76086799602"/>
    <n v="840289.76086799602"/>
    <n v="840289.76086799602"/>
    <n v="840289.76086799602"/>
    <n v="850000"/>
    <n v="998030.36"/>
    <n v="870242.24268147466"/>
    <n v="890373.52079833683"/>
    <n v="910094.54395402805"/>
    <n v="929962.95491162187"/>
    <n v="950710.73665394972"/>
    <n v="974478.50507029844"/>
    <n v="998840.46769705589"/>
    <n v="1023811.4793894822"/>
    <n v="1049406.7663742192"/>
    <n v="1088071.8625669035"/>
    <n v="4224390.7141199969"/>
    <n v="8435549.7575919814"/>
    <n v="4551383.9989994112"/>
    <n v="9685993.0800973698"/>
    <n v="300"/>
    <n v="4500"/>
    <n v="0.25549185510069911"/>
    <s v="LV"/>
    <s v="LV003s"/>
    <x v="3"/>
    <s v="Std"/>
    <s v="Std"/>
    <x v="5"/>
  </r>
  <r>
    <s v="LV003"/>
    <s v="LV planning reactive projects"/>
    <s v="Program - Medium Term Need"/>
    <s v=""/>
    <n v="149826.49802263553"/>
    <n v="149553.58854435445"/>
    <n v="149137.63365829198"/>
    <n v="148676.56564271811"/>
    <n v="148286.42838846988"/>
    <n v="148286.42838846988"/>
    <n v="148286.42838846988"/>
    <n v="148286.42838846988"/>
    <n v="148286.42838846988"/>
    <n v="150000"/>
    <n v="998030.36"/>
    <n v="153572.16047320139"/>
    <n v="157124.73896441239"/>
    <n v="160604.91952129907"/>
    <n v="164111.10969028619"/>
    <n v="167772.48293893231"/>
    <n v="171966.79501240561"/>
    <n v="176265.96488771573"/>
    <n v="180672.61400990863"/>
    <n v="185189.4293601563"/>
    <n v="192012.68162945355"/>
    <n v="745480.71425646998"/>
    <n v="1488626.4278103495"/>
    <n v="803185.41158813145"/>
    <n v="1709292.8964877713"/>
    <n v="300"/>
    <n v="3000"/>
    <n v="0.58534242778377188"/>
    <s v="LV"/>
    <s v="LV003m"/>
    <x v="3"/>
    <s v="Std"/>
    <s v="Std"/>
    <x v="5"/>
  </r>
  <r>
    <s v="LV004"/>
    <s v="Low voltage system augmentations"/>
    <s v="Program - Short Term Need"/>
    <n v="0"/>
    <n v="0"/>
    <n v="0"/>
    <n v="0"/>
    <n v="0"/>
    <n v="0"/>
    <n v="0"/>
    <n v="0"/>
    <n v="0"/>
    <n v="0"/>
    <n v="0"/>
    <n v="2498.0200000000004"/>
    <n v="0"/>
    <n v="0"/>
    <n v="0"/>
    <n v="0"/>
    <n v="0"/>
    <n v="0"/>
    <n v="0"/>
    <n v="0"/>
    <n v="0"/>
    <n v="0"/>
    <n v="0"/>
    <n v="0"/>
    <n v="0"/>
    <n v="0"/>
    <s v=""/>
    <n v="1200"/>
    <n v="0.9448595946985372"/>
    <s v="LV"/>
    <s v="LV004s"/>
    <x v="3"/>
    <s v="Std"/>
    <s v="Std"/>
    <x v="5"/>
  </r>
  <r>
    <s v="LV005"/>
    <s v="Dsub monitoring &amp; LV feeder monitoring for solar PV"/>
    <s v="Program - Short Term Need"/>
    <n v="250000"/>
    <n v="249710.83003772589"/>
    <n v="249255.98090725741"/>
    <n v="248562.72276381997"/>
    <n v="247794.27607119686"/>
    <n v="247144.0473141165"/>
    <n v="247144.0473141165"/>
    <n v="247144.0473141165"/>
    <n v="247144.0473141165"/>
    <n v="247144.0473141165"/>
    <n v="250000"/>
    <n v="232429.44999999998"/>
    <n v="255953.60078866902"/>
    <n v="261874.5649406873"/>
    <n v="267674.86586883181"/>
    <n v="273518.51615047699"/>
    <n v="279620.80489822052"/>
    <n v="286611.32502067601"/>
    <n v="293776.60814619291"/>
    <n v="301121.02334984776"/>
    <n v="308649.04893359391"/>
    <n v="320021.13604908925"/>
    <n v="1242467.8570941165"/>
    <n v="2481044.0463505825"/>
    <n v="1338642.3526468859"/>
    <n v="2848821.4941462856"/>
    <n v="250"/>
    <n v="3750"/>
    <n v="0.38642128756419025"/>
    <s v="LV"/>
    <s v="LV005s"/>
    <x v="3"/>
    <s v="Std"/>
    <s v="Std"/>
    <x v="5"/>
  </r>
  <r>
    <s v="MC101"/>
    <s v="Meters - Growth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1050"/>
    <n v="0.95934125331139808"/>
    <s v="MC"/>
    <s v="MC101s"/>
    <x v="3"/>
    <s v="Alt"/>
    <s v="Alt"/>
    <x v="7"/>
  </r>
  <r>
    <s v="MC102"/>
    <s v="Relays - growth"/>
    <s v="Program - Short Term Need"/>
    <n v="0"/>
    <n v="0"/>
    <n v="0"/>
    <n v="0"/>
    <n v="0"/>
    <n v="0"/>
    <n v="0"/>
    <n v="0"/>
    <n v="0"/>
    <n v="0"/>
    <n v="0"/>
    <n v="2847.56"/>
    <n v="0"/>
    <n v="0"/>
    <n v="0"/>
    <n v="0"/>
    <n v="0"/>
    <n v="0"/>
    <n v="0"/>
    <n v="0"/>
    <n v="0"/>
    <n v="0"/>
    <n v="0"/>
    <n v="0"/>
    <n v="0"/>
    <n v="0"/>
    <s v=""/>
    <n v="1050"/>
    <n v="0.95934125331139808"/>
    <s v="MC"/>
    <s v="MC102s"/>
    <x v="3"/>
    <s v="Std"/>
    <s v="Std"/>
    <x v="6"/>
  </r>
  <r>
    <s v="MC104"/>
    <s v="Meters - renewal"/>
    <s v="Program - Short Term Need"/>
    <n v="25000"/>
    <n v="59930.599209054213"/>
    <n v="59821.435417741777"/>
    <n v="9942.5089105527986"/>
    <n v="9911.7710428478749"/>
    <n v="9885.7618925646602"/>
    <n v="9885.7618925646602"/>
    <n v="9885.7618925646602"/>
    <n v="9885.7618925646602"/>
    <n v="9885.7618925646602"/>
    <n v="10000"/>
    <n v="25000"/>
    <n v="61428.864189280561"/>
    <n v="62849.895585764949"/>
    <n v="10706.994634753271"/>
    <n v="10940.740646019081"/>
    <n v="11184.832195928822"/>
    <n v="11464.453000827041"/>
    <n v="11751.064325847718"/>
    <n v="12044.84093399391"/>
    <n v="12345.961957343756"/>
    <n v="12800.845441963571"/>
    <n v="149492.07647276134"/>
    <n v="199035.12404301995"/>
    <n v="157111.32725174667"/>
    <n v="217518.49291172271"/>
    <n v="50"/>
    <n v="750"/>
    <n v="0.99188771190067215"/>
    <s v="MC"/>
    <s v="MC104s"/>
    <x v="3"/>
    <s v="Alt"/>
    <s v="Alt"/>
    <x v="7"/>
  </r>
  <r>
    <s v="MC105"/>
    <s v="Relays - renewal"/>
    <s v="Program - Short Term Need"/>
    <n v="300000"/>
    <n v="399537.32806036144"/>
    <n v="398809.5694516119"/>
    <n v="397700.35642211197"/>
    <n v="396470.841713915"/>
    <n v="395430.47570258641"/>
    <n v="395430.47570258641"/>
    <n v="395430.47570258641"/>
    <n v="395430.47570258641"/>
    <n v="395430.47570258641"/>
    <n v="400000"/>
    <n v="100000"/>
    <n v="409525.76126187044"/>
    <n v="418999.30390509969"/>
    <n v="428279.78539013088"/>
    <n v="437629.62584076327"/>
    <n v="447393.28783715283"/>
    <n v="458578.12003308162"/>
    <n v="470042.57303390873"/>
    <n v="481793.63735975639"/>
    <n v="493838.4782937502"/>
    <n v="512033.81767854281"/>
    <n v="1987948.5713505868"/>
    <n v="3969670.4741609329"/>
    <n v="2141827.7642350169"/>
    <n v="4558114.3906340571"/>
    <n v="100"/>
    <n v="1500"/>
    <n v="0.92192259014895972"/>
    <s v="MC"/>
    <s v="MC105s"/>
    <x v="3"/>
    <s v="Std"/>
    <s v="Std"/>
    <x v="6"/>
  </r>
  <r>
    <s v="MC105"/>
    <s v="Relays - renewal"/>
    <s v="Program - Medium Term Need"/>
    <s v=""/>
    <n v="556939.05382302147"/>
    <n v="505675.5787057894"/>
    <n v="454159.88752157707"/>
    <n v="402800.49870187766"/>
    <n v="351920.27188484155"/>
    <n v="302097.02052250493"/>
    <n v="252273.7691601683"/>
    <n v="202450.51779783168"/>
    <n v="152627.26643549502"/>
    <n v="103992"/>
    <n v="100000"/>
    <n v="570862.530168597"/>
    <n v="531275.40487776999"/>
    <n v="489080.52512304077"/>
    <n v="444616.38281731104"/>
    <n v="398165.48589321133"/>
    <n v="350339.9263616734"/>
    <n v="299874.23542487534"/>
    <n v="246666.29748726127"/>
    <n v="190610.54125562595"/>
    <n v="133118.55192006758"/>
    <n v="2271495.2906371071"/>
    <n v="3284935.8645531074"/>
    <n v="2434000.3288799301"/>
    <n v="3654609.8813294335"/>
    <n v="100"/>
    <n v="1000"/>
    <n v="0.97399670486022427"/>
    <s v="MC"/>
    <s v="MC105m"/>
    <x v="3"/>
    <s v="Std"/>
    <s v="Std"/>
    <x v="6"/>
  </r>
  <r>
    <s v="MC106"/>
    <s v="Labour (meter/relay renewal)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MC"/>
    <s v="MC106s"/>
    <x v="3"/>
    <s v="Alt"/>
    <s v="Alt"/>
    <x v="7"/>
  </r>
  <r>
    <s v="MC107"/>
    <s v="Test equipment"/>
    <s v="Program - Short Term Need"/>
    <n v="80000"/>
    <n v="119861.19841810843"/>
    <n v="79761.913890322379"/>
    <n v="119310.10692663358"/>
    <n v="79294.168342782999"/>
    <n v="118629.14271077591"/>
    <n v="84028.976086799608"/>
    <n v="118629.14271077591"/>
    <n v="84028.976086799608"/>
    <n v="118629.14271077591"/>
    <n v="85000"/>
    <n v="80000"/>
    <n v="122857.72837856112"/>
    <n v="83799.860781019946"/>
    <n v="128483.93561703926"/>
    <n v="87525.925168152651"/>
    <n v="134217.98635114584"/>
    <n v="97447.850507029842"/>
    <n v="141012.7719101726"/>
    <n v="102381.14793894823"/>
    <n v="148151.54348812505"/>
    <n v="108807.18625669036"/>
    <n v="516856.5302886233"/>
    <n v="1007172.7678837745"/>
    <n v="556885.43629591889"/>
    <n v="1154685.936396885"/>
    <n v="50"/>
    <n v="750"/>
    <n v="0.99188771190067215"/>
    <s v="MC"/>
    <s v="MC107s"/>
    <x v="3"/>
    <s v="Alt"/>
    <s v="Alt"/>
    <x v="7"/>
  </r>
  <r>
    <s v="MC108"/>
    <s v="Smart metering pilot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MC"/>
    <s v="MC108s"/>
    <x v="3"/>
    <s v="Alt"/>
    <s v="Unallocated"/>
    <x v="2"/>
  </r>
  <r>
    <s v="MC109"/>
    <s v="Demand management technology"/>
    <s v="Program - Short Term Need"/>
    <n v="500000"/>
    <n v="1398380.648211265"/>
    <n v="747767.94272177224"/>
    <n v="745688.16829145991"/>
    <n v="743382.82821359055"/>
    <n v="741432.1419423495"/>
    <n v="741432.1419423495"/>
    <n v="741432.1419423495"/>
    <n v="741432.1419423495"/>
    <n v="741432.1419423495"/>
    <n v="750000"/>
    <n v="508000"/>
    <n v="1433340.1644165465"/>
    <n v="785623.69482206192"/>
    <n v="803024.59760649537"/>
    <n v="820555.54845143098"/>
    <n v="838862.41469466162"/>
    <n v="859833.97506202804"/>
    <n v="881329.8244385788"/>
    <n v="903363.07004954317"/>
    <n v="925947.1468007816"/>
    <n v="960063.40814726776"/>
    <n v="4376651.7293804372"/>
    <n v="8092380.2971498342"/>
    <n v="4681406.4199911961"/>
    <n v="9211943.8444893956"/>
    <n v="80"/>
    <n v="1200"/>
    <n v="0.9448595946985372"/>
    <s v="MC"/>
    <s v="MC109s"/>
    <x v="3"/>
    <s v="Std"/>
    <s v="Std"/>
    <x v="1"/>
  </r>
  <r>
    <s v="MC110"/>
    <s v="Labour meter renewal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MC"/>
    <s v="MC110s"/>
    <x v="3"/>
    <s v="Alt"/>
    <s v="Alt"/>
    <x v="7"/>
  </r>
  <r>
    <s v="MC111"/>
    <s v="Labour relay renewal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MC"/>
    <s v="MC111s"/>
    <x v="3"/>
    <s v="Std"/>
    <s v="Unallocated"/>
    <x v="2"/>
  </r>
  <r>
    <s v="MC112"/>
    <s v="Neutral integrity monitoring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600"/>
    <n v="0.42681182760415159"/>
    <s v="MC"/>
    <s v="MC112s"/>
    <x v="3"/>
    <s v="Std"/>
    <s v="Std"/>
    <x v="6"/>
  </r>
  <r>
    <s v="NU"/>
    <s v="Non urban extension"/>
    <s v="Program - Short Term Need"/>
    <n v="850000"/>
    <n v="1018160.949962622"/>
    <n v="740910.41217505175"/>
    <n v="658001.20520573051"/>
    <n v="626120.62971407454"/>
    <n v="612340.89742067235"/>
    <n v="612340.89742067235"/>
    <n v="612340.89742067235"/>
    <n v="612340.89742067235"/>
    <n v="612340.89742067235"/>
    <n v="619417"/>
    <n v="850000"/>
    <n v="1043614.9737116875"/>
    <n v="778419.00179141364"/>
    <n v="708595.32912475232"/>
    <n v="691120.02216463769"/>
    <n v="692807.52043056418"/>
    <n v="710127.70844132826"/>
    <n v="727880.90115236153"/>
    <n v="746077.92368117045"/>
    <n v="764729.87177319964"/>
    <n v="792906.12811247492"/>
    <n v="3655534.0944781513"/>
    <n v="6724314.6841608416"/>
    <n v="3914556.8472230555"/>
    <n v="7656279.3803835902"/>
    <n v="120"/>
    <n v="1800"/>
    <n v="0.8236630517994098"/>
    <s v="NU"/>
    <s v="NUs"/>
    <x v="1"/>
    <s v="Std"/>
    <s v="Std"/>
    <x v="1"/>
  </r>
  <r>
    <s v="OFP"/>
    <s v="Overloaded feeders (compliance)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200"/>
    <n v="0.5433273145722044"/>
    <s v="OF"/>
    <s v="OFPs"/>
    <x v="0"/>
    <s v="Std"/>
    <s v="Std"/>
    <x v="1"/>
  </r>
  <r>
    <s v="PF"/>
    <s v="Power factor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F"/>
    <s v="PFs"/>
    <x v="3"/>
    <s v="Std"/>
    <s v="Unallocated"/>
    <x v="2"/>
  </r>
  <r>
    <s v="PQ001"/>
    <s v="Permanent power quality monitoring"/>
    <s v="Program - Short Term Need"/>
    <n v="615000"/>
    <n v="99884.33201509036"/>
    <n v="99702.392362902974"/>
    <n v="99425.089105527994"/>
    <n v="99117.710428478749"/>
    <n v="98857.618925646602"/>
    <n v="98857.618925646602"/>
    <n v="98857.618925646602"/>
    <n v="98857.618925646602"/>
    <n v="98857.618925646602"/>
    <n v="100000"/>
    <n v="428055.67"/>
    <n v="102381.44031546761"/>
    <n v="104749.82597627492"/>
    <n v="107069.94634753272"/>
    <n v="109407.40646019082"/>
    <n v="111848.32195928821"/>
    <n v="114644.53000827041"/>
    <n v="117510.64325847718"/>
    <n v="120448.4093399391"/>
    <n v="123459.61957343755"/>
    <n v="128008.4544196357"/>
    <n v="496987.14283764671"/>
    <n v="992417.61854023323"/>
    <n v="535456.94105875422"/>
    <n v="1139528.5976585143"/>
    <n v="300"/>
    <n v="4500"/>
    <n v="0.25549185510069911"/>
    <s v="PQ"/>
    <s v="PQ001s"/>
    <x v="3"/>
    <s v="Std"/>
    <s v="Std"/>
    <x v="0"/>
  </r>
  <r>
    <s v="PQ003"/>
    <s v="PQ surveying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600"/>
    <n v="0.42681182760415159"/>
    <s v="PQ"/>
    <s v="PQ003s"/>
    <x v="3"/>
    <s v="Std"/>
    <s v="Std"/>
    <x v="0"/>
  </r>
  <r>
    <s v="PQ004"/>
    <s v="Power quality monitoring replacement"/>
    <s v="Program - Short Term Need"/>
    <n v="400000"/>
    <n v="342003.95281966939"/>
    <n v="615861.67762565159"/>
    <n v="868279.3031585759"/>
    <n v="939239.42402026465"/>
    <n v="1348949.7761356395"/>
    <n v="1284714.0725101328"/>
    <n v="1413185.4797611462"/>
    <n v="1413185.4797611462"/>
    <n v="1156242.6652591196"/>
    <n v="1169604"/>
    <n v="363621.62"/>
    <n v="350554.05164016108"/>
    <n v="647039.67505545018"/>
    <n v="935041.84145300312"/>
    <n v="1036744.5836167681"/>
    <n v="1526212.8554968322"/>
    <n v="1489874.4541754788"/>
    <n v="1679833.4470828525"/>
    <n v="1721829.2832599238"/>
    <n v="1443988.6489157085"/>
    <n v="1497192.003230236"/>
    <n v="4114334.1337598013"/>
    <n v="10551265.831051346"/>
    <n v="4495593.007262215"/>
    <n v="12328310.843926415"/>
    <n v="200"/>
    <n v="3000"/>
    <n v="0.58534242778377188"/>
    <s v="PQ"/>
    <s v="PQ004s"/>
    <x v="3"/>
    <s v="Std"/>
    <s v="Std"/>
    <x v="0"/>
  </r>
  <r>
    <s v="PR017"/>
    <s v="Werrington ZS rebuild to 132kV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017"/>
    <x v="0"/>
    <s v="Std"/>
    <s v="Unallocated"/>
    <x v="2"/>
  </r>
  <r>
    <s v="PR035"/>
    <s v="Baulkham Hills TS 11kV supply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035"/>
    <x v="0"/>
    <s v="Std"/>
    <s v="Unallocated"/>
    <x v="2"/>
  </r>
  <r>
    <s v="PR044"/>
    <s v="West Liverpool ZS (Hoxton Park ZS rebuild)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6450"/>
    <n v="0"/>
    <s v="PR"/>
    <s v="PR044"/>
    <x v="0"/>
    <s v="Std"/>
    <s v="Std"/>
    <x v="0"/>
  </r>
  <r>
    <s v="PR052"/>
    <s v="Penrith TS transformer and busbar aug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6150"/>
    <n v="0"/>
    <s v="PR"/>
    <s v="PR052"/>
    <x v="0"/>
    <s v="Std"/>
    <s v="Std"/>
    <x v="0"/>
  </r>
  <r>
    <s v="PR054"/>
    <s v="Quakers Hill ZS augment (132kV bar + 1st 132/11kV tfr)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054"/>
    <x v="0"/>
    <s v="Std"/>
    <s v="Std"/>
    <x v="8"/>
  </r>
  <r>
    <s v="PR059"/>
    <s v="ELTS 132kV busbar &amp; substation work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059"/>
    <x v="0"/>
    <s v="Std"/>
    <s v="Std"/>
    <x v="0"/>
  </r>
  <r>
    <s v="PR060"/>
    <s v="WLTS-ELTS first 132kV cable link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060"/>
    <x v="0"/>
    <s v="Std"/>
    <s v="Std"/>
    <x v="8"/>
  </r>
  <r>
    <s v="PR061"/>
    <s v="Russell Vale ZS aug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5325"/>
    <n v="1.9745622453777964E-2"/>
    <s v="PR"/>
    <s v="PR061"/>
    <x v="0"/>
    <s v="Std"/>
    <s v="Std"/>
    <x v="0"/>
  </r>
  <r>
    <s v="PR070"/>
    <s v="Caddens ZS establishment and feeder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070"/>
    <x v="0"/>
    <s v="Std"/>
    <s v="Std"/>
    <x v="0"/>
  </r>
  <r>
    <s v="PR073"/>
    <s v="Campbelltown 66kV busbar &amp; line to Ambarvale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073"/>
    <x v="0"/>
    <s v="Std"/>
    <s v="Unallocated"/>
    <x v="2"/>
  </r>
  <r>
    <s v="PR081"/>
    <s v="Collimore Park ZS establishment"/>
    <s v="Major Project - Future/Planning Stage"/>
    <n v="0"/>
    <n v="0"/>
    <n v="0"/>
    <n v="0"/>
    <n v="0"/>
    <n v="0"/>
    <n v="0"/>
    <n v="0"/>
    <n v="4147274.8291687262"/>
    <n v="12441824.487506177"/>
    <n v="11187200"/>
    <n v="0"/>
    <n v="0"/>
    <n v="0"/>
    <n v="0"/>
    <n v="0"/>
    <n v="0"/>
    <n v="0"/>
    <n v="0"/>
    <n v="5053051.6686291248"/>
    <n v="15538133.881034555"/>
    <n v="14320561.812833486"/>
    <n v="0"/>
    <n v="27776299.316674903"/>
    <n v="0"/>
    <n v="34911747.362497166"/>
    <n v="210"/>
    <n v="1050"/>
    <n v="0.95934125331139808"/>
    <s v="PR"/>
    <s v="PR081"/>
    <x v="0"/>
    <s v="Std"/>
    <s v="Unallocated"/>
    <x v="2"/>
  </r>
  <r>
    <s v="PR090"/>
    <s v="Doonside 132kV/11kV ZS rebuild"/>
    <s v="Major Project - Committed Project"/>
    <n v="0"/>
    <n v="0"/>
    <n v="0"/>
    <n v="0"/>
    <n v="0"/>
    <n v="0"/>
    <n v="0"/>
    <n v="0"/>
    <n v="0"/>
    <n v="0"/>
    <n v="0"/>
    <n v="51000"/>
    <n v="0"/>
    <n v="0"/>
    <n v="0"/>
    <n v="0"/>
    <n v="0"/>
    <n v="0"/>
    <n v="0"/>
    <n v="0"/>
    <n v="0"/>
    <n v="0"/>
    <n v="0"/>
    <n v="0"/>
    <n v="0"/>
    <n v="0"/>
    <s v=""/>
    <n v="6750"/>
    <n v="0"/>
    <s v="PR"/>
    <s v="PR090"/>
    <x v="0"/>
    <s v="Std"/>
    <s v="Std"/>
    <x v="0"/>
  </r>
  <r>
    <s v="PR091"/>
    <s v="West Parramatta CBD 132kV/11kV ZS establ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5850"/>
    <n v="1.6730787824177452E-2"/>
    <s v="PR"/>
    <s v="PR091"/>
    <x v="0"/>
    <s v="Std"/>
    <s v="Std"/>
    <x v="0"/>
  </r>
  <r>
    <s v="PR096"/>
    <s v="Berry ZS LDC CT'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096"/>
    <x v="0"/>
    <s v="Std"/>
    <s v="Unallocated"/>
    <x v="2"/>
  </r>
  <r>
    <s v="PR102"/>
    <s v="Kemps Creek/Luddenham capacity uprate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500"/>
    <n v="0.25549185510069911"/>
    <s v="PR"/>
    <s v="PR102"/>
    <x v="0"/>
    <s v="Std"/>
    <s v="Std"/>
    <x v="8"/>
  </r>
  <r>
    <s v="PR110"/>
    <s v="Edmondson Park ZS establishment"/>
    <s v="Major Project - Committed Project"/>
    <n v="2187000"/>
    <n v="1763811.4722617536"/>
    <n v="5095.7892736679705"/>
    <n v="0"/>
    <n v="0"/>
    <n v="0"/>
    <n v="0"/>
    <n v="0"/>
    <n v="0"/>
    <n v="0"/>
    <n v="0"/>
    <n v="3153918"/>
    <n v="1807906.7590682972"/>
    <n v="5353.7636056474112"/>
    <n v="0"/>
    <n v="0"/>
    <n v="0"/>
    <n v="0"/>
    <n v="0"/>
    <n v="0"/>
    <n v="0"/>
    <n v="0"/>
    <n v="1768907.2615354217"/>
    <n v="1768907.2615354217"/>
    <n v="1813260.5226739447"/>
    <n v="1813260.5226739447"/>
    <n v="170"/>
    <n v="2550"/>
    <n v="0.6869208729126236"/>
    <s v="PR"/>
    <s v="PR110"/>
    <x v="0"/>
    <s v="Std"/>
    <s v="Std"/>
    <x v="0"/>
  </r>
  <r>
    <s v="PR113"/>
    <s v="Augment feeder 308 Nepean to Douglas Park"/>
    <s v="Major Project - Committed Project"/>
    <n v="518000"/>
    <n v="1311730.9901881742"/>
    <n v="3928025.0031174696"/>
    <n v="3481866.6204755902"/>
    <n v="0"/>
    <n v="0"/>
    <n v="0"/>
    <n v="0"/>
    <n v="0"/>
    <n v="0"/>
    <n v="0"/>
    <n v="99996"/>
    <n v="1344524.2649428784"/>
    <n v="4126881.2689002911"/>
    <n v="3749589.5210905955"/>
    <n v="0"/>
    <n v="0"/>
    <n v="0"/>
    <n v="0"/>
    <n v="0"/>
    <n v="0"/>
    <n v="0"/>
    <n v="8721622.6137812342"/>
    <n v="8721622.6137812342"/>
    <n v="9220995.054933764"/>
    <n v="9220995.054933764"/>
    <n v="340"/>
    <n v="5100"/>
    <n v="9.28448390981199E-2"/>
    <s v="PR"/>
    <s v="PR113"/>
    <x v="0"/>
    <s v="Std"/>
    <s v="Std"/>
    <x v="8"/>
  </r>
  <r>
    <s v="PR123"/>
    <s v="Connection works associated with Tomerong/Bamarang BSP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123"/>
    <x v="0"/>
    <s v="Std"/>
    <s v="Std"/>
    <x v="8"/>
  </r>
  <r>
    <s v="PR126"/>
    <s v="Chipping Norton 33/11kV ZS establ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126"/>
    <x v="0"/>
    <s v="Std"/>
    <s v="Std"/>
    <x v="0"/>
  </r>
  <r>
    <s v="PR128"/>
    <s v="Nepean ZS establ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750"/>
    <n v="0.38642128756419025"/>
    <s v="PR"/>
    <s v="PR128"/>
    <x v="0"/>
    <s v="Std"/>
    <s v="Std"/>
    <x v="0"/>
  </r>
  <r>
    <s v="PR144"/>
    <s v="Sherwood ZS aug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144"/>
    <x v="0"/>
    <s v="Std"/>
    <s v="Std"/>
    <x v="0"/>
  </r>
  <r>
    <s v="PR148"/>
    <s v="Dapto ZS 3rd transformer &amp; 33kV bus section CB's 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148"/>
    <x v="0"/>
    <s v="Std"/>
    <s v="Std"/>
    <x v="4"/>
  </r>
  <r>
    <s v="PR149"/>
    <s v="Gerringong ZS aug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149"/>
    <x v="0"/>
    <s v="Std"/>
    <s v="Std"/>
    <x v="0"/>
  </r>
  <r>
    <s v="PR157"/>
    <s v="Richmond ZS rebuild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6450"/>
    <n v="0"/>
    <s v="PR"/>
    <s v="PR157"/>
    <x v="0"/>
    <s v="Std"/>
    <s v="Std"/>
    <x v="0"/>
  </r>
  <r>
    <s v="PR170"/>
    <s v="Holsworthy 33/11kV ZS establishment"/>
    <s v="Major Project - Future/Planning Stage"/>
    <n v="0"/>
    <n v="0"/>
    <n v="0"/>
    <n v="0"/>
    <n v="0"/>
    <n v="0"/>
    <n v="0"/>
    <n v="0"/>
    <n v="4154392.5777313728"/>
    <n v="8308785.1554627456"/>
    <n v="8404800"/>
    <n v="0"/>
    <n v="0"/>
    <n v="0"/>
    <n v="0"/>
    <n v="0"/>
    <n v="0"/>
    <n v="0"/>
    <n v="0"/>
    <n v="5061723.9541016007"/>
    <n v="10376534.10590828"/>
    <n v="10758854.577061541"/>
    <n v="0"/>
    <n v="20867977.73319412"/>
    <n v="0"/>
    <n v="26197112.637071423"/>
    <n v="40"/>
    <n v="200"/>
    <n v="1"/>
    <s v="PR"/>
    <s v="PR170"/>
    <x v="0"/>
    <s v="Std"/>
    <s v="Std"/>
    <x v="0"/>
  </r>
  <r>
    <s v="PR172"/>
    <s v="Parklea ZS 3rd transformer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172"/>
    <x v="0"/>
    <s v="Std"/>
    <s v="Std"/>
    <x v="4"/>
  </r>
  <r>
    <s v="PR176"/>
    <s v="Cheriton Av 132/11kV ZS establ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176"/>
    <x v="0"/>
    <s v="Std"/>
    <s v="Std"/>
    <x v="0"/>
  </r>
  <r>
    <s v="PR183"/>
    <s v="Schofields ZS establ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183"/>
    <x v="0"/>
    <s v="Std"/>
    <s v="Unallocated"/>
    <x v="2"/>
  </r>
  <r>
    <s v="PR184"/>
    <s v="Box Hill 22kV conversion"/>
    <s v="Major Project - Committed Project"/>
    <n v="0"/>
    <n v="0"/>
    <n v="0"/>
    <n v="0"/>
    <n v="0"/>
    <n v="0"/>
    <n v="0"/>
    <n v="0"/>
    <n v="0"/>
    <n v="0"/>
    <n v="0"/>
    <n v="195.82"/>
    <n v="0"/>
    <n v="0"/>
    <n v="0"/>
    <n v="0"/>
    <n v="0"/>
    <n v="0"/>
    <n v="0"/>
    <n v="0"/>
    <n v="0"/>
    <n v="0"/>
    <n v="0"/>
    <n v="0"/>
    <n v="0"/>
    <n v="0"/>
    <s v=""/>
    <n v="3750"/>
    <n v="0.38642128756419025"/>
    <s v="PR"/>
    <s v="PR184"/>
    <x v="0"/>
    <s v="Std"/>
    <s v="Std"/>
    <x v="0"/>
  </r>
  <r>
    <s v="PR186"/>
    <s v="Glenorie ZS establ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186"/>
    <x v="0"/>
    <s v="Std"/>
    <s v="Std"/>
    <x v="0"/>
  </r>
  <r>
    <s v="PR190"/>
    <s v="Eschol Park ZS establishment"/>
    <s v="Major Project - Future/Planning Stage"/>
    <n v="0"/>
    <n v="0"/>
    <n v="0"/>
    <n v="0"/>
    <n v="0"/>
    <n v="0"/>
    <n v="0"/>
    <n v="4378601.6574547393"/>
    <n v="8757203.3149094786"/>
    <n v="8757203.3149094786"/>
    <n v="0"/>
    <n v="0"/>
    <n v="0"/>
    <n v="0"/>
    <n v="0"/>
    <n v="0"/>
    <n v="0"/>
    <n v="0"/>
    <n v="5204781.4112044713"/>
    <n v="10669801.892969165"/>
    <n v="10936546.940293392"/>
    <n v="0"/>
    <n v="0"/>
    <n v="21893008.287273698"/>
    <n v="0"/>
    <n v="26811130.244467027"/>
    <n v="80"/>
    <n v="400"/>
    <n v="0.99707269835320178"/>
    <s v="PR"/>
    <s v="PR190"/>
    <x v="0"/>
    <s v="Std"/>
    <s v="Std"/>
    <x v="1"/>
  </r>
  <r>
    <s v="PR192"/>
    <s v="Feeder 7158 augment from Albion Park to Warilla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192"/>
    <x v="0"/>
    <s v="Std"/>
    <s v="Unallocated"/>
    <x v="2"/>
  </r>
  <r>
    <s v="PR200"/>
    <s v="Cordeaux/Figtree 33/11kV ZS establ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200"/>
    <x v="0"/>
    <s v="Std"/>
    <s v="Std"/>
    <x v="0"/>
  </r>
  <r>
    <s v="PR204"/>
    <s v="Canley Vale subtransmission network upgrade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5400"/>
    <n v="1.9745622453777964E-2"/>
    <s v="PR"/>
    <s v="PR204"/>
    <x v="0"/>
    <s v="Std"/>
    <s v="Std"/>
    <x v="8"/>
  </r>
  <r>
    <s v="PR206"/>
    <s v="Cawdor 66/11kV ZS establ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206"/>
    <x v="0"/>
    <s v="Std"/>
    <s v="Std"/>
    <x v="0"/>
  </r>
  <r>
    <s v="PR208"/>
    <s v="Abbotsbury 132/11kV ZS establ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5700"/>
    <n v="1.6730787824177452E-2"/>
    <s v="PR"/>
    <s v="PR208"/>
    <x v="0"/>
    <s v="Std"/>
    <s v="Std"/>
    <x v="0"/>
  </r>
  <r>
    <s v="PR244"/>
    <s v="Bellavista ZS establishment with two 132kV cable link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244"/>
    <x v="0"/>
    <s v="Std"/>
    <s v="Unallocated"/>
    <x v="2"/>
  </r>
  <r>
    <s v="PR248"/>
    <s v="Penrith Lakes ZS site acquisition"/>
    <s v="Major Project - Future/Planning Stage"/>
    <n v="0"/>
    <n v="0"/>
    <n v="0"/>
    <n v="0"/>
    <n v="0"/>
    <n v="0"/>
    <n v="296572.85677693976"/>
    <n v="0"/>
    <n v="0"/>
    <n v="0"/>
    <n v="0"/>
    <n v="0"/>
    <n v="0"/>
    <n v="0"/>
    <n v="0"/>
    <n v="0"/>
    <n v="0"/>
    <n v="343933.59002481122"/>
    <n v="0"/>
    <n v="0"/>
    <n v="0"/>
    <n v="0"/>
    <n v="0"/>
    <n v="296572.85677693976"/>
    <n v="0"/>
    <n v="343933.59002481122"/>
    <n v="140"/>
    <n v="700"/>
    <n v="0.99188771190067215"/>
    <s v="PRL"/>
    <s v="PR248"/>
    <x v="0"/>
    <s v="Std"/>
    <s v="Std"/>
    <x v="9"/>
  </r>
  <r>
    <s v="PR249"/>
    <s v="Establish Penrith Lakes 33/11kV Zone Substation"/>
    <s v="Major Project - Future/Planning Stage"/>
    <n v="0"/>
    <n v="0"/>
    <n v="0"/>
    <n v="0"/>
    <n v="0"/>
    <n v="0"/>
    <n v="1553054.1818980973"/>
    <n v="6212216.7275923891"/>
    <n v="0"/>
    <n v="0"/>
    <n v="0"/>
    <n v="0"/>
    <n v="0"/>
    <n v="0"/>
    <n v="0"/>
    <n v="0"/>
    <n v="0"/>
    <n v="1801066.7128752281"/>
    <n v="7384373.5227884362"/>
    <n v="0"/>
    <n v="0"/>
    <n v="0"/>
    <n v="0"/>
    <n v="7765270.9094904866"/>
    <n v="0"/>
    <n v="9185440.2356636636"/>
    <n v="140"/>
    <n v="700"/>
    <n v="0.99188771190067215"/>
    <s v="PR"/>
    <s v="PR249"/>
    <x v="0"/>
    <s v="Std"/>
    <s v="Std"/>
    <x v="0"/>
  </r>
  <r>
    <s v="PR255"/>
    <s v="Line works associated with Oran Park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300"/>
    <n v="0.5433273145722044"/>
    <s v="PR"/>
    <s v="PR255"/>
    <x v="0"/>
    <s v="Std"/>
    <s v="Std"/>
    <x v="8"/>
  </r>
  <r>
    <s v="PR257"/>
    <s v="Menangle Park 66/11kV ZS site purchase"/>
    <s v="Major Project - Committed Project"/>
    <n v="0"/>
    <n v="0"/>
    <n v="0"/>
    <n v="0"/>
    <n v="0"/>
    <n v="0"/>
    <n v="0"/>
    <n v="0"/>
    <n v="0"/>
    <n v="0"/>
    <n v="0"/>
    <n v="4023"/>
    <n v="0"/>
    <n v="0"/>
    <n v="0"/>
    <n v="0"/>
    <n v="0"/>
    <n v="0"/>
    <n v="0"/>
    <n v="0"/>
    <n v="0"/>
    <n v="0"/>
    <n v="0"/>
    <n v="0"/>
    <n v="0"/>
    <n v="0"/>
    <s v=""/>
    <n v="3150"/>
    <n v="0.5487863519610563"/>
    <s v="PRL"/>
    <s v="PR257"/>
    <x v="0"/>
    <s v="Std"/>
    <s v="Std"/>
    <x v="9"/>
  </r>
  <r>
    <s v="PR258"/>
    <s v="Menangle Park 66/11kV ZS establishment"/>
    <s v="Major Project - Committed Project"/>
    <n v="3800000"/>
    <n v="4481997.7600612929"/>
    <n v="8540.5069298062681"/>
    <n v="0"/>
    <n v="0"/>
    <n v="0"/>
    <n v="0"/>
    <n v="0"/>
    <n v="0"/>
    <n v="0"/>
    <n v="0"/>
    <n v="295852.70999999996"/>
    <n v="4594047.7040628251"/>
    <n v="8972.870093127709"/>
    <n v="0"/>
    <n v="0"/>
    <n v="0"/>
    <n v="0"/>
    <n v="0"/>
    <n v="0"/>
    <n v="0"/>
    <n v="0"/>
    <n v="4490538.2669910993"/>
    <n v="4490538.2669910993"/>
    <n v="4603020.5741559528"/>
    <n v="4603020.5741559528"/>
    <n v="170"/>
    <n v="2550"/>
    <n v="0.6869208729126236"/>
    <s v="PR"/>
    <s v="PR258"/>
    <x v="0"/>
    <s v="Std"/>
    <s v="Std"/>
    <x v="0"/>
  </r>
  <r>
    <s v="PR261"/>
    <s v="Huntingwood ZS establ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261"/>
    <x v="0"/>
    <s v="Std"/>
    <s v="Std"/>
    <x v="0"/>
  </r>
  <r>
    <s v="PR278"/>
    <s v="Kemps Creek new BSP associated works"/>
    <s v="Major Project - Future/Planning Stage"/>
    <n v="0"/>
    <n v="0"/>
    <n v="0"/>
    <n v="0"/>
    <n v="0"/>
    <n v="0"/>
    <n v="0"/>
    <n v="0"/>
    <n v="1263400.3698697635"/>
    <n v="1263400.3698697635"/>
    <n v="0"/>
    <n v="0"/>
    <n v="0"/>
    <n v="0"/>
    <n v="0"/>
    <n v="0"/>
    <n v="0"/>
    <n v="0"/>
    <n v="0"/>
    <n v="1539330.6713644215"/>
    <n v="1577813.9381485318"/>
    <n v="0"/>
    <n v="0"/>
    <n v="2526800.739739527"/>
    <n v="0"/>
    <n v="3117144.6095129531"/>
    <n v="20"/>
    <n v="100"/>
    <n v="1"/>
    <s v="PR"/>
    <s v="PR278"/>
    <x v="0"/>
    <s v="Std"/>
    <s v="Std"/>
    <x v="8"/>
  </r>
  <r>
    <s v="PR280"/>
    <s v="Wilton Park 66/11kV ZS establishment &amp; 66kV line work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280"/>
    <x v="0"/>
    <s v="Std"/>
    <s v="Std"/>
    <x v="0"/>
  </r>
  <r>
    <s v="PR288"/>
    <s v="Holroyd 330/132kV BSP associated work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288"/>
    <x v="0"/>
    <s v="Std"/>
    <s v="Std"/>
    <x v="8"/>
  </r>
  <r>
    <s v="PR291"/>
    <s v="Marsden Park Zone Substation site acquisition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L"/>
    <s v="PR291"/>
    <x v="0"/>
    <s v="Std"/>
    <s v="Unallocated"/>
    <x v="2"/>
  </r>
  <r>
    <s v="PR292"/>
    <s v="South Marsden Park (industrial) 132/11kV ZS establishment"/>
    <s v="Major Project - Committed Project"/>
    <n v="14500000"/>
    <n v="1213606.6201031897"/>
    <n v="0"/>
    <n v="0"/>
    <n v="0"/>
    <n v="0"/>
    <n v="0"/>
    <n v="0"/>
    <n v="0"/>
    <n v="0"/>
    <n v="0"/>
    <n v="14082714.109999999"/>
    <n v="1243946.7856057694"/>
    <n v="0"/>
    <n v="0"/>
    <n v="0"/>
    <n v="0"/>
    <n v="0"/>
    <n v="0"/>
    <n v="0"/>
    <n v="0"/>
    <n v="0"/>
    <n v="1213606.6201031897"/>
    <n v="1213606.6201031897"/>
    <n v="1243946.7856057694"/>
    <n v="1243946.7856057694"/>
    <n v="210"/>
    <n v="3150"/>
    <n v="0.5487863519610563"/>
    <s v="PR"/>
    <s v="PR292"/>
    <x v="0"/>
    <s v="Std"/>
    <s v="Std"/>
    <x v="0"/>
  </r>
  <r>
    <s v="PR303"/>
    <s v="Mittagong ZS transformer aug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303"/>
    <x v="0"/>
    <s v="Std"/>
    <s v="Std"/>
    <x v="4"/>
  </r>
  <r>
    <s v="PR308"/>
    <s v="Granville ZS &amp; Camellia TS rebuild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900"/>
    <n v="0.38537561332517917"/>
    <s v="PR"/>
    <s v="PR308"/>
    <x v="0"/>
    <s v="Std"/>
    <s v="Std"/>
    <x v="0"/>
  </r>
  <r>
    <s v="PR311"/>
    <s v="Quakers Hill ZS 2nd 132kV feeder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311"/>
    <x v="0"/>
    <s v="Std"/>
    <s v="Unallocated"/>
    <x v="2"/>
  </r>
  <r>
    <s v="PR326"/>
    <s v="Casula 33/11kV ZS establishment with link to LTS or WLT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326"/>
    <x v="0"/>
    <s v="Std"/>
    <s v="Std"/>
    <x v="0"/>
  </r>
  <r>
    <s v="PR329"/>
    <s v="Box Hill site purchase"/>
    <s v="Major Project - Committed Project"/>
    <n v="0"/>
    <n v="0"/>
    <n v="0"/>
    <n v="0"/>
    <n v="0"/>
    <n v="0"/>
    <n v="0"/>
    <n v="0"/>
    <n v="0"/>
    <n v="0"/>
    <n v="0"/>
    <n v="350271"/>
    <n v="0"/>
    <n v="0"/>
    <n v="0"/>
    <n v="0"/>
    <n v="0"/>
    <n v="0"/>
    <n v="0"/>
    <n v="0"/>
    <n v="0"/>
    <n v="0"/>
    <n v="0"/>
    <n v="0"/>
    <n v="0"/>
    <n v="0"/>
    <s v=""/>
    <n v="3750"/>
    <n v="0.38642128756419025"/>
    <s v="PRL"/>
    <s v="PR329"/>
    <x v="0"/>
    <s v="Std"/>
    <s v="Std"/>
    <x v="9"/>
  </r>
  <r>
    <s v="PR339"/>
    <s v="North Eastern Creek ZS establ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339"/>
    <x v="0"/>
    <s v="Std"/>
    <s v="Std"/>
    <x v="0"/>
  </r>
  <r>
    <s v="PR342"/>
    <s v="Jordan Springs establ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300"/>
    <n v="0.5433273145722044"/>
    <s v="PR"/>
    <s v="PR342"/>
    <x v="0"/>
    <s v="Std"/>
    <s v="Std"/>
    <x v="0"/>
  </r>
  <r>
    <s v="PR343"/>
    <s v="Wetherill Park ZS augmentation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343"/>
    <x v="0"/>
    <s v="Std"/>
    <s v="Unallocated"/>
    <x v="2"/>
  </r>
  <r>
    <s v="PR353"/>
    <s v="Shoalhaven Feeder 7510/7511 Aug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353"/>
    <x v="0"/>
    <s v="Std"/>
    <s v="Std"/>
    <x v="8"/>
  </r>
  <r>
    <s v="PR384"/>
    <s v="Glossodia ZS transformer augment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384"/>
    <x v="0"/>
    <s v="Std"/>
    <s v="Std"/>
    <x v="0"/>
  </r>
  <r>
    <s v="PR406"/>
    <s v="Tomerong ZS establ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350"/>
    <n v="0.29291388772126109"/>
    <s v="PR"/>
    <s v="PR406"/>
    <x v="0"/>
    <s v="Std"/>
    <s v="Std"/>
    <x v="0"/>
  </r>
  <r>
    <s v="PR408"/>
    <s v="Oran Park (permanent) ZS establ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000"/>
    <n v="0.58534242778377188"/>
    <s v="PR"/>
    <s v="PR408"/>
    <x v="0"/>
    <s v="Std"/>
    <s v="Std"/>
    <x v="0"/>
  </r>
  <r>
    <s v="PR413"/>
    <s v="Windsor transformer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300"/>
    <n v="0.5433273145722044"/>
    <s v="PR"/>
    <s v="PR413"/>
    <x v="0"/>
    <s v="Std"/>
    <s v="Std"/>
    <x v="4"/>
  </r>
  <r>
    <s v="PR423"/>
    <s v="Maryland ZS establishment"/>
    <s v="Major Project - Prior to Approval"/>
    <n v="0"/>
    <n v="0"/>
    <n v="4114438.5661183894"/>
    <n v="8205990.0742712896"/>
    <n v="8180620.759588236"/>
    <n v="0"/>
    <n v="0"/>
    <n v="0"/>
    <n v="0"/>
    <n v="0"/>
    <n v="0"/>
    <n v="0"/>
    <n v="0"/>
    <n v="4322732.0185281327"/>
    <n v="8836953.7798258048"/>
    <n v="9029874.6477479711"/>
    <n v="0"/>
    <n v="0"/>
    <n v="0"/>
    <n v="0"/>
    <n v="0"/>
    <n v="0"/>
    <n v="20501049.399977915"/>
    <n v="20501049.399977915"/>
    <n v="22189560.446101908"/>
    <n v="22189560.446101908"/>
    <n v="80"/>
    <n v="800"/>
    <n v="0.99132997665428402"/>
    <s v="PR"/>
    <s v="PR423"/>
    <x v="0"/>
    <s v="Std"/>
    <s v="Std"/>
    <x v="0"/>
  </r>
  <r>
    <s v="PR424"/>
    <s v="Austral ZS site purchase"/>
    <s v="Major Project - Committed Project"/>
    <n v="0"/>
    <n v="0"/>
    <n v="0"/>
    <n v="0"/>
    <n v="0"/>
    <n v="0"/>
    <n v="0"/>
    <n v="0"/>
    <n v="0"/>
    <n v="0"/>
    <n v="0"/>
    <n v="1520855.6"/>
    <n v="0"/>
    <n v="0"/>
    <n v="0"/>
    <n v="0"/>
    <n v="0"/>
    <n v="0"/>
    <n v="0"/>
    <n v="0"/>
    <n v="0"/>
    <n v="0"/>
    <n v="0"/>
    <n v="0"/>
    <n v="0"/>
    <n v="0"/>
    <s v=""/>
    <n v="3200"/>
    <n v="0.5433273145722044"/>
    <s v="PRL"/>
    <s v="PR424"/>
    <x v="0"/>
    <s v="Std"/>
    <s v="Std"/>
    <x v="9"/>
  </r>
  <r>
    <s v="PR425"/>
    <s v="Austral ZS establishment (interim initially)"/>
    <s v="Major Project - Prior to Approval"/>
    <n v="0"/>
    <n v="0"/>
    <n v="3545417.0724248295"/>
    <n v="0"/>
    <n v="0"/>
    <n v="0"/>
    <n v="0"/>
    <n v="0"/>
    <n v="0"/>
    <n v="0"/>
    <n v="0"/>
    <n v="0"/>
    <n v="0"/>
    <n v="3724903.8117163363"/>
    <n v="0"/>
    <n v="0"/>
    <n v="0"/>
    <n v="0"/>
    <n v="0"/>
    <n v="0"/>
    <n v="0"/>
    <n v="0"/>
    <n v="3545417.0724248295"/>
    <n v="3545417.0724248295"/>
    <n v="3724903.8117163363"/>
    <n v="3724903.8117163363"/>
    <n v="160"/>
    <n v="1600"/>
    <n v="0.91191490696242627"/>
    <s v="PR"/>
    <s v="PR425"/>
    <x v="0"/>
    <s v="Std"/>
    <s v="Std"/>
    <x v="0"/>
  </r>
  <r>
    <s v="PR426"/>
    <s v="Leppington North ZS site purchase (strategic)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L"/>
    <s v="PR426"/>
    <x v="0"/>
    <s v="Std"/>
    <s v="Std"/>
    <x v="9"/>
  </r>
  <r>
    <s v="PR427"/>
    <s v="Leppington North ZS establishment"/>
    <s v="Major Project - Committed Project"/>
    <n v="10000000"/>
    <n v="1753878.974286173"/>
    <n v="0"/>
    <n v="0"/>
    <n v="0"/>
    <n v="0"/>
    <n v="0"/>
    <n v="0"/>
    <n v="0"/>
    <n v="0"/>
    <n v="0"/>
    <n v="9689043"/>
    <n v="1797725.9486433272"/>
    <n v="0"/>
    <n v="0"/>
    <n v="0"/>
    <n v="0"/>
    <n v="0"/>
    <n v="0"/>
    <n v="0"/>
    <n v="0"/>
    <n v="0"/>
    <n v="1753878.974286173"/>
    <n v="1753878.974286173"/>
    <n v="1797725.9486433272"/>
    <n v="1797725.9486433272"/>
    <n v="210"/>
    <n v="3150"/>
    <n v="0.5487863519610563"/>
    <s v="PR"/>
    <s v="PR427"/>
    <x v="0"/>
    <s v="Std"/>
    <s v="Std"/>
    <x v="0"/>
  </r>
  <r>
    <s v="PR429"/>
    <s v="Leppington South ZS establishment (interim initially)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675"/>
    <n v="0.38642128756419025"/>
    <s v="PR"/>
    <s v="PR429"/>
    <x v="0"/>
    <s v="Std"/>
    <s v="Std"/>
    <x v="0"/>
  </r>
  <r>
    <s v="PR430"/>
    <s v="North Rossmore ZS site purchase"/>
    <s v="Major Project - Prior to Approval"/>
    <n v="0"/>
    <n v="0"/>
    <n v="0"/>
    <n v="0"/>
    <n v="2973531.3128543622"/>
    <n v="0"/>
    <n v="0"/>
    <n v="0"/>
    <n v="0"/>
    <n v="0"/>
    <n v="0"/>
    <n v="0"/>
    <n v="0"/>
    <n v="0"/>
    <n v="0"/>
    <n v="3282222.1938057239"/>
    <n v="0"/>
    <n v="0"/>
    <n v="0"/>
    <n v="0"/>
    <n v="0"/>
    <n v="0"/>
    <n v="2973531.3128543622"/>
    <n v="2973531.3128543622"/>
    <n v="3282222.1938057239"/>
    <n v="3282222.1938057239"/>
    <n v="40"/>
    <n v="400"/>
    <n v="0.99707269835320178"/>
    <s v="PRL"/>
    <s v="PR430"/>
    <x v="0"/>
    <s v="Std"/>
    <s v="Std"/>
    <x v="9"/>
  </r>
  <r>
    <s v="PR432"/>
    <s v="Rossmore ZS site purchase"/>
    <s v="Major Project - Prior to Approval"/>
    <n v="0"/>
    <n v="0"/>
    <n v="0"/>
    <n v="0"/>
    <n v="0"/>
    <n v="2965728.567769398"/>
    <n v="0"/>
    <n v="0"/>
    <n v="0"/>
    <n v="0"/>
    <n v="0"/>
    <n v="0"/>
    <n v="0"/>
    <n v="0"/>
    <n v="0"/>
    <n v="0"/>
    <n v="3355449.6587786465"/>
    <n v="0"/>
    <n v="0"/>
    <n v="0"/>
    <n v="0"/>
    <n v="0"/>
    <n v="2965728.567769398"/>
    <n v="2965728.567769398"/>
    <n v="3355449.6587786465"/>
    <n v="3355449.6587786465"/>
    <n v="40"/>
    <n v="400"/>
    <n v="0.99707269835320178"/>
    <s v="PRL"/>
    <s v="PR432"/>
    <x v="0"/>
    <s v="Std"/>
    <s v="Std"/>
    <x v="9"/>
  </r>
  <r>
    <s v="PR433"/>
    <s v="Rossmore ZS establishment"/>
    <s v="Major Project - Future/Planning Stage"/>
    <n v="0"/>
    <n v="0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12800845.44196357"/>
    <n v="0"/>
    <n v="10000000"/>
    <n v="0"/>
    <n v="12800845.44196357"/>
    <n v="160"/>
    <n v="800"/>
    <n v="0.99132997665428402"/>
    <s v="PR"/>
    <s v="PR433"/>
    <x v="0"/>
    <s v="Std"/>
    <s v="Unallocated"/>
    <x v="2"/>
  </r>
  <r>
    <s v="PR434"/>
    <s v="Catherine Fields North land purchase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L"/>
    <s v="PR434"/>
    <x v="0"/>
    <s v="Std"/>
    <s v="Unallocated"/>
    <x v="2"/>
  </r>
  <r>
    <s v="PR435"/>
    <s v="Catherine Fields North ZS establishment (interim)"/>
    <s v="Major Project - Future/Planning Stage"/>
    <n v="0"/>
    <n v="0"/>
    <n v="0"/>
    <n v="0"/>
    <n v="0"/>
    <n v="0"/>
    <n v="0"/>
    <n v="0"/>
    <n v="4242178.1433373466"/>
    <n v="8484356.2866746932"/>
    <n v="8582400"/>
    <n v="0"/>
    <n v="0"/>
    <n v="0"/>
    <n v="0"/>
    <n v="0"/>
    <n v="0"/>
    <n v="0"/>
    <n v="0"/>
    <n v="5168682.1415954661"/>
    <n v="10595798.390270704"/>
    <n v="10986197.592110815"/>
    <n v="0"/>
    <n v="21308934.43001204"/>
    <n v="0"/>
    <n v="26750678.123976983"/>
    <n v="140"/>
    <n v="700"/>
    <n v="0.99188771190067215"/>
    <s v="PR"/>
    <s v="PR435"/>
    <x v="0"/>
    <s v="Std"/>
    <s v="Std"/>
    <x v="0"/>
  </r>
  <r>
    <s v="PR436"/>
    <s v="Catherine Fields ZS site purchase"/>
    <s v="Major Project - Committed Project"/>
    <n v="0"/>
    <n v="652268.66029822361"/>
    <n v="0"/>
    <n v="0"/>
    <n v="0"/>
    <n v="0"/>
    <n v="0"/>
    <n v="0"/>
    <n v="0"/>
    <n v="0"/>
    <n v="0"/>
    <n v="0"/>
    <n v="668575.37680567917"/>
    <n v="0"/>
    <n v="0"/>
    <n v="0"/>
    <n v="0"/>
    <n v="0"/>
    <n v="0"/>
    <n v="0"/>
    <n v="0"/>
    <n v="0"/>
    <n v="652268.66029822361"/>
    <n v="652268.66029822361"/>
    <n v="668575.37680567917"/>
    <n v="668575.37680567917"/>
    <n v="240"/>
    <n v="3600"/>
    <n v="0.42681182760415159"/>
    <s v="PRL"/>
    <s v="PR436"/>
    <x v="0"/>
    <s v="Std"/>
    <s v="Std"/>
    <x v="9"/>
  </r>
  <r>
    <s v="PR437"/>
    <s v="Catherine Fields 11kV feeder works"/>
    <s v="Major Project - Committed Project"/>
    <n v="530000"/>
    <n v="0"/>
    <n v="0"/>
    <n v="0"/>
    <n v="0"/>
    <n v="0"/>
    <n v="0"/>
    <n v="0"/>
    <n v="0"/>
    <n v="0"/>
    <n v="0"/>
    <n v="239162"/>
    <n v="0"/>
    <n v="0"/>
    <n v="0"/>
    <n v="0"/>
    <n v="0"/>
    <n v="0"/>
    <n v="0"/>
    <n v="0"/>
    <n v="0"/>
    <n v="0"/>
    <n v="0"/>
    <n v="0"/>
    <n v="0"/>
    <n v="0"/>
    <s v=""/>
    <n v="2400"/>
    <n v="0.6976020864775403"/>
    <s v="PR"/>
    <s v="PR437"/>
    <x v="0"/>
    <s v="Std"/>
    <s v="Std"/>
    <x v="0"/>
  </r>
  <r>
    <s v="PR438"/>
    <s v="North Bringelly ZS site purchase"/>
    <s v="Major Project - Prior to Approval"/>
    <n v="0"/>
    <n v="0"/>
    <n v="0"/>
    <n v="3479878.1186934798"/>
    <n v="0"/>
    <n v="0"/>
    <n v="0"/>
    <n v="0"/>
    <n v="0"/>
    <n v="0"/>
    <n v="0"/>
    <n v="0"/>
    <n v="0"/>
    <n v="0"/>
    <n v="3747448.1221636455"/>
    <n v="0"/>
    <n v="0"/>
    <n v="0"/>
    <n v="0"/>
    <n v="0"/>
    <n v="0"/>
    <n v="0"/>
    <n v="3479878.1186934798"/>
    <n v="3479878.1186934798"/>
    <n v="3747448.1221636455"/>
    <n v="3747448.1221636455"/>
    <n v="20"/>
    <n v="200"/>
    <n v="1"/>
    <s v="PRL"/>
    <s v="PR438"/>
    <x v="0"/>
    <s v="Std"/>
    <s v="Std"/>
    <x v="9"/>
  </r>
  <r>
    <s v="PR439"/>
    <s v="North Bringelly ZS establishment"/>
    <s v="Major Project - Future/Planning Stage"/>
    <n v="0"/>
    <n v="0"/>
    <n v="0"/>
    <n v="0"/>
    <n v="0"/>
    <n v="0"/>
    <n v="0"/>
    <n v="4369506.7565135797"/>
    <n v="8739013.5130271595"/>
    <n v="8739013.5130271595"/>
    <n v="0"/>
    <n v="0"/>
    <n v="0"/>
    <n v="0"/>
    <n v="0"/>
    <n v="0"/>
    <n v="0"/>
    <n v="0"/>
    <n v="5193970.4320246913"/>
    <n v="10647639.385650616"/>
    <n v="10913830.370291879"/>
    <n v="0"/>
    <n v="0"/>
    <n v="21847533.782567896"/>
    <n v="0"/>
    <n v="26755440.187967189"/>
    <n v="40"/>
    <n v="200"/>
    <n v="1"/>
    <s v="PR"/>
    <s v="PR439"/>
    <x v="0"/>
    <s v="Std"/>
    <s v="Unallocated"/>
    <x v="2"/>
  </r>
  <r>
    <s v="PR440"/>
    <s v="Feeder 443 and 458/1 augmentation and Cattai rebuild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800"/>
    <n v="0.12557407790639435"/>
    <s v="PR"/>
    <s v="PR440"/>
    <x v="0"/>
    <s v="Std"/>
    <s v="Std"/>
    <x v="8"/>
  </r>
  <r>
    <s v="PR444"/>
    <s v="Culburra Beach development (33kV fdr and single transformer ZS)"/>
    <s v="Major Project - Future/Planning Stage"/>
    <n v="0"/>
    <n v="0"/>
    <n v="0"/>
    <n v="0"/>
    <n v="0"/>
    <n v="0"/>
    <n v="0"/>
    <n v="3788718.2453254056"/>
    <n v="1894359.1226627028"/>
    <n v="0"/>
    <n v="0"/>
    <n v="0"/>
    <n v="0"/>
    <n v="0"/>
    <n v="0"/>
    <n v="0"/>
    <n v="0"/>
    <n v="0"/>
    <n v="4503595.4028811371"/>
    <n v="2308092.6439765827"/>
    <n v="0"/>
    <n v="0"/>
    <n v="0"/>
    <n v="5683077.3679881087"/>
    <n v="0"/>
    <n v="6811688.0468577202"/>
    <n v="110"/>
    <n v="550"/>
    <n v="0.99188771190067215"/>
    <s v="PR"/>
    <s v="PR444"/>
    <x v="0"/>
    <s v="Std"/>
    <s v="Std"/>
    <x v="0"/>
  </r>
  <r>
    <s v="PR479"/>
    <s v="Far South Coast 132kV voltage constraints"/>
    <s v="Major Project - Committed Project"/>
    <n v="0"/>
    <n v="0"/>
    <n v="0"/>
    <n v="0"/>
    <n v="0"/>
    <n v="0"/>
    <n v="0"/>
    <n v="0"/>
    <n v="0"/>
    <n v="0"/>
    <n v="0"/>
    <n v="12266.55"/>
    <n v="0"/>
    <n v="0"/>
    <n v="0"/>
    <n v="0"/>
    <n v="0"/>
    <n v="0"/>
    <n v="0"/>
    <n v="0"/>
    <n v="0"/>
    <n v="0"/>
    <n v="0"/>
    <n v="0"/>
    <n v="0"/>
    <n v="0"/>
    <s v=""/>
    <n v="4800"/>
    <n v="0.12557407790639435"/>
    <s v="PR"/>
    <s v="PR479"/>
    <x v="0"/>
    <s v="Std"/>
    <s v="Std"/>
    <x v="4"/>
  </r>
  <r>
    <s v="PR487"/>
    <s v="Connection works associated with Macarthur BSP"/>
    <s v="Major Project - Committed Project"/>
    <n v="0"/>
    <n v="0"/>
    <n v="0"/>
    <n v="0"/>
    <n v="0"/>
    <n v="0"/>
    <n v="0"/>
    <n v="0"/>
    <n v="0"/>
    <n v="0"/>
    <n v="0"/>
    <n v="14791.17"/>
    <n v="0"/>
    <n v="0"/>
    <n v="0"/>
    <n v="0"/>
    <n v="0"/>
    <n v="0"/>
    <n v="0"/>
    <n v="0"/>
    <n v="0"/>
    <n v="0"/>
    <n v="0"/>
    <n v="0"/>
    <n v="0"/>
    <n v="0"/>
    <s v=""/>
    <n v="4050"/>
    <n v="0.37221491724488698"/>
    <s v="PR"/>
    <s v="PR487"/>
    <x v="0"/>
    <s v="Std"/>
    <s v="Std"/>
    <x v="8"/>
  </r>
  <r>
    <s v="PR499"/>
    <s v="Southpipe (Oakdale Estate) ZS 132/11kV establishment"/>
    <s v="Major Project - Committed Project"/>
    <n v="0"/>
    <n v="6339858.321661815"/>
    <n v="12656620.496116355"/>
    <n v="12621418.511412146"/>
    <n v="0"/>
    <n v="0"/>
    <n v="0"/>
    <n v="0"/>
    <n v="0"/>
    <n v="0"/>
    <n v="0"/>
    <n v="50000"/>
    <n v="6498354.7797033601"/>
    <n v="13297361.908732245"/>
    <n v="13591887.269141193"/>
    <n v="0"/>
    <n v="0"/>
    <n v="0"/>
    <n v="0"/>
    <n v="0"/>
    <n v="0"/>
    <n v="0"/>
    <n v="31617897.329190314"/>
    <n v="31617897.329190314"/>
    <n v="33387603.9575768"/>
    <n v="33387603.9575768"/>
    <n v="140"/>
    <n v="2100"/>
    <n v="0.78296875329960158"/>
    <s v="PR"/>
    <s v="PR499"/>
    <x v="0"/>
    <s v="Std"/>
    <s v="Std"/>
    <x v="0"/>
  </r>
  <r>
    <s v="PR517"/>
    <s v="Installation of OPGW on Feeders 98W and 98F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825"/>
    <n v="0.38537561332517917"/>
    <s v="PR"/>
    <s v="PR517"/>
    <x v="0"/>
    <s v="Std"/>
    <s v="Std"/>
    <x v="8"/>
  </r>
  <r>
    <s v="PR521"/>
    <s v="Culburra ZS fdr duplication &amp; provision for rural ZS'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150"/>
    <n v="0.5487863519610563"/>
    <s v="PR"/>
    <s v="PR521"/>
    <x v="0"/>
    <s v="Std"/>
    <s v="Std"/>
    <x v="8"/>
  </r>
  <r>
    <s v="PR559"/>
    <s v="Mamre ZS transformer augment and 11kV busbar extension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750"/>
    <n v="0.38642128756419025"/>
    <s v="PR"/>
    <s v="PR559"/>
    <x v="0"/>
    <s v="Std"/>
    <s v="Std"/>
    <x v="0"/>
  </r>
  <r>
    <s v="PR563"/>
    <s v="Shoalhaven TS 132kV capacitor install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563"/>
    <x v="0"/>
    <s v="Std"/>
    <s v="Unallocated"/>
    <x v="2"/>
  </r>
  <r>
    <s v="PR595"/>
    <s v="The Oaks ZS establ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595"/>
    <x v="0"/>
    <s v="Std"/>
    <s v="Unallocated"/>
    <x v="2"/>
  </r>
  <r>
    <s v="PR596"/>
    <s v="Marsden Park (residential) 132/11kV ZS establishment - stage 1"/>
    <s v="Major Project - Committed Project"/>
    <n v="0"/>
    <n v="0"/>
    <n v="0"/>
    <n v="0"/>
    <n v="0"/>
    <n v="0"/>
    <n v="0"/>
    <n v="0"/>
    <n v="0"/>
    <n v="0"/>
    <n v="0"/>
    <n v="179571.14"/>
    <n v="0"/>
    <n v="0"/>
    <n v="0"/>
    <n v="0"/>
    <n v="0"/>
    <n v="0"/>
    <n v="0"/>
    <n v="0"/>
    <n v="0"/>
    <n v="0"/>
    <n v="0"/>
    <n v="0"/>
    <n v="0"/>
    <n v="0"/>
    <s v=""/>
    <n v="4050"/>
    <n v="0.37221491724488698"/>
    <s v="PR"/>
    <s v="PR596"/>
    <x v="0"/>
    <s v="Std"/>
    <s v="Std"/>
    <x v="0"/>
  </r>
  <r>
    <s v="PR599"/>
    <s v="Penrith CBD ZS site purchase"/>
    <s v="Major Project - Committed Project"/>
    <n v="3720000"/>
    <n v="0"/>
    <n v="0"/>
    <n v="0"/>
    <n v="0"/>
    <n v="0"/>
    <n v="0"/>
    <n v="0"/>
    <n v="0"/>
    <n v="0"/>
    <n v="0"/>
    <n v="3367600"/>
    <n v="0"/>
    <n v="0"/>
    <n v="0"/>
    <n v="0"/>
    <n v="0"/>
    <n v="0"/>
    <n v="0"/>
    <n v="0"/>
    <n v="0"/>
    <n v="0"/>
    <n v="0"/>
    <n v="0"/>
    <n v="0"/>
    <n v="0"/>
    <s v=""/>
    <n v="2100"/>
    <n v="0.78296875329960158"/>
    <s v="PRL"/>
    <s v="PR599"/>
    <x v="0"/>
    <s v="Std"/>
    <s v="Std"/>
    <x v="9"/>
  </r>
  <r>
    <s v="PR602"/>
    <s v="Riverstone West site purchase"/>
    <s v="Major Project - Future/Planning Stage"/>
    <n v="0"/>
    <n v="0"/>
    <n v="0"/>
    <n v="0"/>
    <n v="0"/>
    <n v="0"/>
    <n v="0"/>
    <n v="0"/>
    <n v="4942880.94628233"/>
    <n v="0"/>
    <n v="0"/>
    <n v="0"/>
    <n v="0"/>
    <n v="0"/>
    <n v="0"/>
    <n v="0"/>
    <n v="0"/>
    <n v="0"/>
    <n v="0"/>
    <n v="6022420.4669969548"/>
    <n v="0"/>
    <n v="0"/>
    <n v="0"/>
    <n v="4942880.94628233"/>
    <n v="0"/>
    <n v="6022420.4669969548"/>
    <n v="70"/>
    <n v="350"/>
    <n v="0.99707269835320178"/>
    <s v="PRL"/>
    <s v="PR602"/>
    <x v="0"/>
    <s v="Std"/>
    <s v="Std"/>
    <x v="9"/>
  </r>
  <r>
    <s v="PR603"/>
    <s v="Eschol Park ZS site purchase"/>
    <s v="Major Project - Future/Planning Stage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6400422.7209817851"/>
    <n v="0"/>
    <n v="5000000"/>
    <n v="0"/>
    <n v="6400422.7209817851"/>
    <n v="100"/>
    <n v="500"/>
    <n v="0.99188771190067215"/>
    <s v="PRL"/>
    <s v="PR603"/>
    <x v="0"/>
    <s v="Std"/>
    <s v="Std"/>
    <x v="9"/>
  </r>
  <r>
    <s v="PR620"/>
    <s v="West Dapto ZS establishment"/>
    <s v="Major Project - Prior to Approval"/>
    <n v="0"/>
    <n v="0"/>
    <n v="0"/>
    <n v="4062111.4404954514"/>
    <n v="8099106.3545318553"/>
    <n v="4617837.095254804"/>
    <n v="3460016.662397631"/>
    <n v="0"/>
    <n v="0"/>
    <n v="0"/>
    <n v="0"/>
    <n v="0"/>
    <n v="0"/>
    <n v="0"/>
    <n v="4374449.7279747967"/>
    <n v="8939897.9966751114"/>
    <n v="5224658.8153622709"/>
    <n v="4012558.5502894642"/>
    <n v="0"/>
    <n v="0"/>
    <n v="0"/>
    <n v="0"/>
    <n v="16779054.890282109"/>
    <n v="20239071.55267974"/>
    <n v="18539006.540012181"/>
    <n v="22551565.090301644"/>
    <n v="110"/>
    <n v="1100"/>
    <n v="0.95934125331139808"/>
    <s v="PR"/>
    <s v="PR620"/>
    <x v="0"/>
    <s v="Std"/>
    <s v="Std"/>
    <x v="0"/>
  </r>
  <r>
    <s v="PR632"/>
    <s v="Mt Druitt TS automation scheme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632"/>
    <x v="0"/>
    <s v="Std"/>
    <s v="Unallocated"/>
    <x v="2"/>
  </r>
  <r>
    <s v="PR642"/>
    <s v="Auxiliary transformer at Shoalhaven T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642"/>
    <x v="0"/>
    <s v="Std"/>
    <s v="Unallocated"/>
    <x v="2"/>
  </r>
  <r>
    <s v="PR643"/>
    <s v="Fibre works at Carlingford TS for Ausgrid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643"/>
    <x v="0"/>
    <s v="Std"/>
    <s v="Std"/>
    <x v="0"/>
  </r>
  <r>
    <s v="PR652"/>
    <s v="Purchase of additional land Lawson T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L"/>
    <s v="PR652"/>
    <x v="0"/>
    <s v="Std"/>
    <s v="Unallocated"/>
    <x v="2"/>
  </r>
  <r>
    <s v="PR653"/>
    <s v="Avondale (South West Dapto) 132/11kV ZS establishment"/>
    <s v="Major Project - Future/Planning Stage"/>
    <n v="0"/>
    <n v="0"/>
    <n v="0"/>
    <n v="0"/>
    <n v="0"/>
    <n v="0"/>
    <n v="0"/>
    <n v="4942880.94628233"/>
    <n v="4942880.94628233"/>
    <n v="4942880.94628233"/>
    <n v="0"/>
    <n v="0"/>
    <n v="0"/>
    <n v="0"/>
    <n v="0"/>
    <n v="0"/>
    <n v="0"/>
    <n v="0"/>
    <n v="5875532.1629238585"/>
    <n v="6022420.4669969548"/>
    <n v="6172980.9786718776"/>
    <n v="0"/>
    <n v="0"/>
    <n v="14828642.838846989"/>
    <n v="0"/>
    <n v="18070933.608592693"/>
    <n v="110"/>
    <n v="550"/>
    <n v="0.99188771190067215"/>
    <s v="PR"/>
    <s v="PR653"/>
    <x v="0"/>
    <s v="Std"/>
    <s v="Unallocated"/>
    <x v="2"/>
  </r>
  <r>
    <s v="PR656"/>
    <s v="Leppington South ZS establishment (permanent)"/>
    <s v="Major Project - Committed Project"/>
    <n v="10900000"/>
    <n v="13550952.735108655"/>
    <n v="3516197.2922950336"/>
    <n v="0"/>
    <n v="0"/>
    <n v="0"/>
    <n v="0"/>
    <n v="0"/>
    <n v="0"/>
    <n v="0"/>
    <n v="0"/>
    <n v="7152455"/>
    <n v="13889726.55348637"/>
    <n v="3694204.7802174692"/>
    <n v="0"/>
    <n v="0"/>
    <n v="0"/>
    <n v="0"/>
    <n v="0"/>
    <n v="0"/>
    <n v="0"/>
    <n v="0"/>
    <n v="17067150.02740369"/>
    <n v="17067150.02740369"/>
    <n v="17583931.333703838"/>
    <n v="17583931.333703838"/>
    <n v="230"/>
    <n v="3450"/>
    <n v="0.51296800094308148"/>
    <s v="PR"/>
    <s v="PR656"/>
    <x v="0"/>
    <s v="Std"/>
    <s v="Std"/>
    <x v="0"/>
  </r>
  <r>
    <s v="PR657"/>
    <s v="Calderwood ZS establishment (interim initially)"/>
    <s v="Major Project - Committed Project"/>
    <n v="200000"/>
    <n v="1474792.162202809"/>
    <n v="1472105.8232382622"/>
    <n v="0"/>
    <n v="0"/>
    <n v="0"/>
    <n v="0"/>
    <n v="0"/>
    <n v="0"/>
    <n v="0"/>
    <n v="0"/>
    <n v="46912.520000000004"/>
    <n v="1511661.966257879"/>
    <n v="1546631.180539699"/>
    <n v="0"/>
    <n v="0"/>
    <n v="0"/>
    <n v="0"/>
    <n v="0"/>
    <n v="0"/>
    <n v="0"/>
    <n v="0"/>
    <n v="2946897.985441071"/>
    <n v="2946897.985441071"/>
    <n v="3058293.1467975779"/>
    <n v="3058293.1467975779"/>
    <n v="170"/>
    <n v="2550"/>
    <n v="0.6869208729126236"/>
    <s v="PR"/>
    <s v="PR657"/>
    <x v="0"/>
    <s v="Std"/>
    <s v="Std"/>
    <x v="0"/>
  </r>
  <r>
    <s v="PR659"/>
    <s v="Avondale (South West Dapto) 132/11kV Zone Substation establishment site purchase"/>
    <s v="Major Project - Future/Planning Stage"/>
    <n v="0"/>
    <n v="0"/>
    <n v="0"/>
    <n v="0"/>
    <n v="0"/>
    <n v="0"/>
    <n v="2471440.473141165"/>
    <n v="0"/>
    <n v="0"/>
    <n v="0"/>
    <n v="0"/>
    <n v="0"/>
    <n v="0"/>
    <n v="0"/>
    <n v="0"/>
    <n v="0"/>
    <n v="0"/>
    <n v="2866113.2502067601"/>
    <n v="0"/>
    <n v="0"/>
    <n v="0"/>
    <n v="0"/>
    <n v="0"/>
    <n v="2471440.473141165"/>
    <n v="0"/>
    <n v="2866113.2502067601"/>
    <n v="60"/>
    <n v="300"/>
    <n v="0.99707269835320178"/>
    <s v="PRL"/>
    <s v="PR659"/>
    <x v="0"/>
    <s v="Std"/>
    <s v="Std"/>
    <x v="9"/>
  </r>
  <r>
    <s v="PR660"/>
    <s v="Install 66kV iso Douglas Pk/Appin/Wcliff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660"/>
    <x v="0"/>
    <s v="Std"/>
    <s v="Unallocated"/>
    <x v="2"/>
  </r>
  <r>
    <s v="PR673"/>
    <s v="Liverpool ZS 11kV switchboard extension &amp; distribution works"/>
    <s v="Major Project - Committed Project"/>
    <n v="950000"/>
    <n v="292344.45947172691"/>
    <n v="0"/>
    <n v="0"/>
    <n v="0"/>
    <n v="0"/>
    <n v="0"/>
    <n v="0"/>
    <n v="0"/>
    <n v="0"/>
    <n v="0"/>
    <n v="1625842"/>
    <n v="299653.07095852005"/>
    <n v="0"/>
    <n v="0"/>
    <n v="0"/>
    <n v="0"/>
    <n v="0"/>
    <n v="0"/>
    <n v="0"/>
    <n v="0"/>
    <n v="0"/>
    <n v="292344.45947172691"/>
    <n v="292344.45947172691"/>
    <n v="299653.07095852005"/>
    <n v="299653.07095852005"/>
    <n v="360"/>
    <n v="5400"/>
    <n v="1.9745622453777964E-2"/>
    <s v="PR"/>
    <s v="PR673"/>
    <x v="0"/>
    <s v="Std"/>
    <s v="Std"/>
    <x v="0"/>
  </r>
  <r>
    <s v="PR674"/>
    <s v="South Marsden Park (stage 1)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5100"/>
    <n v="9.28448390981199E-2"/>
    <s v="PR"/>
    <s v="PR674"/>
    <x v="0"/>
    <s v="Std"/>
    <s v="Std"/>
    <x v="0"/>
  </r>
  <r>
    <s v="PR677"/>
    <s v="South Penrith Zone Substation"/>
    <s v="Major Project - Prior to Approval"/>
    <n v="0"/>
    <n v="0"/>
    <n v="0"/>
    <n v="0"/>
    <n v="5774597.809563172"/>
    <n v="11518889.757216342"/>
    <n v="11518889.757216342"/>
    <n v="0"/>
    <n v="0"/>
    <n v="0"/>
    <n v="0"/>
    <n v="0"/>
    <n v="0"/>
    <n v="0"/>
    <n v="0"/>
    <n v="6374075.5003707167"/>
    <n v="13032566.474696262"/>
    <n v="13358380.636563668"/>
    <n v="0"/>
    <n v="0"/>
    <n v="0"/>
    <n v="0"/>
    <n v="17293487.566779513"/>
    <n v="28812377.323995855"/>
    <n v="19406641.975066978"/>
    <n v="32765022.611630648"/>
    <n v="210"/>
    <n v="2100"/>
    <n v="0.78296875329960158"/>
    <s v="PR"/>
    <s v="PR677"/>
    <x v="0"/>
    <s v="Std"/>
    <s v="Std"/>
    <x v="0"/>
  </r>
  <r>
    <s v="PR698"/>
    <s v="Marsden Park (residential) 132/11kV ZS - stage 2"/>
    <s v="Major Project - Prior to Approval"/>
    <n v="0"/>
    <n v="3060455.9329423686"/>
    <n v="3054881.3019993468"/>
    <n v="0"/>
    <n v="0"/>
    <n v="0"/>
    <n v="0"/>
    <n v="0"/>
    <n v="0"/>
    <n v="0"/>
    <n v="0"/>
    <n v="0"/>
    <n v="3136967.3312659273"/>
    <n v="3209534.6679130634"/>
    <n v="0"/>
    <n v="0"/>
    <n v="0"/>
    <n v="0"/>
    <n v="0"/>
    <n v="0"/>
    <n v="0"/>
    <n v="0"/>
    <n v="6115337.2349417154"/>
    <n v="6115337.2349417154"/>
    <n v="6346501.9991789907"/>
    <n v="6346501.9991789907"/>
    <n v="200"/>
    <n v="2000"/>
    <n v="0.80621784108474603"/>
    <s v="PR"/>
    <s v="PR698"/>
    <x v="0"/>
    <s v="Std"/>
    <s v="Std"/>
    <x v="0"/>
  </r>
  <r>
    <s v="PR700"/>
    <s v="Riverstone east ZS establishment"/>
    <s v="Major Project - Prior to Approval"/>
    <n v="0"/>
    <n v="0"/>
    <n v="0"/>
    <n v="4062111.4404954514"/>
    <n v="8099106.3545318553"/>
    <n v="4617837.095254804"/>
    <n v="3460016.662397631"/>
    <n v="0"/>
    <n v="0"/>
    <n v="0"/>
    <n v="0"/>
    <n v="0"/>
    <n v="0"/>
    <n v="0"/>
    <n v="4374449.7279747967"/>
    <n v="8939897.9966751114"/>
    <n v="5224658.8153622709"/>
    <n v="4012558.5502894642"/>
    <n v="0"/>
    <n v="0"/>
    <n v="0"/>
    <n v="0"/>
    <n v="16779054.890282109"/>
    <n v="20239071.55267974"/>
    <n v="18539006.540012181"/>
    <n v="22551565.090301644"/>
    <n v="120"/>
    <n v="1200"/>
    <n v="0.9448595946985372"/>
    <s v="PR"/>
    <s v="PR700"/>
    <x v="0"/>
    <s v="Std"/>
    <s v="Std"/>
    <x v="0"/>
  </r>
  <r>
    <s v="PR701"/>
    <s v="Dapto 33kV feeder constraint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2400"/>
    <n v="0.6976020864775403"/>
    <s v="PR"/>
    <s v="PR701"/>
    <x v="0"/>
    <s v="Std"/>
    <s v="Std"/>
    <x v="8"/>
  </r>
  <r>
    <s v="PR702"/>
    <s v="Penrith ZS 11kV transformer cable constraints"/>
    <s v="Major Project - Committed Project"/>
    <n v="50400"/>
    <n v="0"/>
    <n v="0"/>
    <n v="0"/>
    <n v="0"/>
    <n v="0"/>
    <n v="0"/>
    <n v="0"/>
    <n v="0"/>
    <n v="0"/>
    <n v="0"/>
    <n v="7722"/>
    <n v="0"/>
    <n v="0"/>
    <n v="0"/>
    <n v="0"/>
    <n v="0"/>
    <n v="0"/>
    <n v="0"/>
    <n v="0"/>
    <n v="0"/>
    <n v="0"/>
    <n v="0"/>
    <n v="0"/>
    <n v="0"/>
    <n v="0"/>
    <s v=""/>
    <n v="3750"/>
    <n v="0.38642128756419025"/>
    <s v="PR"/>
    <s v="PR702"/>
    <x v="0"/>
    <s v="Std"/>
    <s v="Std"/>
    <x v="4"/>
  </r>
  <r>
    <s v="PR703"/>
    <s v="Riverstone East site purchase"/>
    <s v="Major Project - Prior to Approval"/>
    <n v="0"/>
    <n v="5993059.9209054215"/>
    <n v="0"/>
    <n v="0"/>
    <n v="0"/>
    <n v="0"/>
    <n v="0"/>
    <n v="0"/>
    <n v="0"/>
    <n v="0"/>
    <n v="0"/>
    <n v="0"/>
    <n v="6142886.418928057"/>
    <n v="0"/>
    <n v="0"/>
    <n v="0"/>
    <n v="0"/>
    <n v="0"/>
    <n v="0"/>
    <n v="0"/>
    <n v="0"/>
    <n v="0"/>
    <n v="5993059.9209054215"/>
    <n v="5993059.9209054215"/>
    <n v="6142886.418928057"/>
    <n v="6142886.418928057"/>
    <n v="120"/>
    <n v="1200"/>
    <n v="0.9448595946985372"/>
    <s v="PRL"/>
    <s v="PR703"/>
    <x v="0"/>
    <s v="Std"/>
    <s v="Std"/>
    <x v="9"/>
  </r>
  <r>
    <s v="PR704"/>
    <s v="Oakdale (Southpipe) site purchase"/>
    <s v="Major Project - Committed Project"/>
    <n v="300000"/>
    <n v="194896.30631448459"/>
    <n v="0"/>
    <n v="0"/>
    <n v="0"/>
    <n v="0"/>
    <n v="0"/>
    <n v="0"/>
    <n v="0"/>
    <n v="0"/>
    <n v="0"/>
    <n v="128559"/>
    <n v="199768.71397234668"/>
    <n v="0"/>
    <n v="0"/>
    <n v="0"/>
    <n v="0"/>
    <n v="0"/>
    <n v="0"/>
    <n v="0"/>
    <n v="0"/>
    <n v="0"/>
    <n v="194896.30631448459"/>
    <n v="194896.30631448459"/>
    <n v="199768.71397234668"/>
    <n v="199768.71397234668"/>
    <n v="160"/>
    <n v="2400"/>
    <n v="0.6976020864775403"/>
    <s v="PRL"/>
    <s v="PR704"/>
    <x v="0"/>
    <s v="Std"/>
    <s v="Std"/>
    <x v="9"/>
  </r>
  <r>
    <s v="PR707"/>
    <s v="132kV ducts Bringelly Rd"/>
    <s v="Major Project - Committed Project"/>
    <n v="0"/>
    <n v="0"/>
    <n v="0"/>
    <n v="0"/>
    <n v="0"/>
    <n v="0"/>
    <n v="0"/>
    <n v="0"/>
    <n v="0"/>
    <n v="0"/>
    <n v="0"/>
    <n v="850291.17999999993"/>
    <n v="0"/>
    <n v="0"/>
    <n v="0"/>
    <n v="0"/>
    <n v="0"/>
    <n v="0"/>
    <n v="0"/>
    <n v="0"/>
    <n v="0"/>
    <n v="0"/>
    <n v="0"/>
    <n v="0"/>
    <n v="0"/>
    <n v="0"/>
    <s v=""/>
    <n v="2850"/>
    <n v="0.66126121559920048"/>
    <s v="PR"/>
    <s v="PR707"/>
    <x v="0"/>
    <s v="Std"/>
    <s v="Std"/>
    <x v="8"/>
  </r>
  <r>
    <s v="PR709"/>
    <s v="Feeder 230 undergrounding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300"/>
    <n v="0.5433273145722044"/>
    <s v="PR"/>
    <s v="PR709"/>
    <x v="0"/>
    <s v="Std"/>
    <s v="Std"/>
    <x v="8"/>
  </r>
  <r>
    <s v="PR710"/>
    <s v="Feeder 868 rebuild &amp; rearrangement South32"/>
    <s v="Major Project - Committed Project"/>
    <n v="22000"/>
    <n v="0"/>
    <n v="0"/>
    <n v="0"/>
    <n v="0"/>
    <n v="0"/>
    <n v="0"/>
    <n v="0"/>
    <n v="0"/>
    <n v="0"/>
    <n v="0"/>
    <n v="25008"/>
    <n v="0"/>
    <n v="0"/>
    <n v="0"/>
    <n v="0"/>
    <n v="0"/>
    <n v="0"/>
    <n v="0"/>
    <n v="0"/>
    <n v="0"/>
    <n v="0"/>
    <n v="0"/>
    <n v="0"/>
    <n v="0"/>
    <n v="0"/>
    <s v=""/>
    <n v="1050"/>
    <n v="0.95934125331139808"/>
    <s v="PR"/>
    <s v="PR710"/>
    <x v="0"/>
    <s v="Std"/>
    <s v="Std"/>
    <x v="8"/>
  </r>
  <r>
    <s v="PR713"/>
    <s v="Box Hill 132/22kV ZS establishment"/>
    <s v="Major Project - Prior to Approval"/>
    <n v="0"/>
    <n v="7161307.0681539178"/>
    <n v="14296525.445701383"/>
    <n v="14256762.377019869"/>
    <n v="0"/>
    <n v="0"/>
    <n v="0"/>
    <n v="0"/>
    <n v="0"/>
    <n v="0"/>
    <n v="0"/>
    <n v="0"/>
    <n v="7340339.7448577648"/>
    <n v="15020287.046390014"/>
    <n v="15352973.746665411"/>
    <n v="0"/>
    <n v="0"/>
    <n v="0"/>
    <n v="0"/>
    <n v="0"/>
    <n v="0"/>
    <n v="0"/>
    <n v="35714594.890875168"/>
    <n v="35714594.890875168"/>
    <n v="37713600.537913188"/>
    <n v="37713600.537913188"/>
    <n v="170"/>
    <n v="1700"/>
    <n v="0.88932081250625783"/>
    <s v="PR"/>
    <s v="PR713"/>
    <x v="0"/>
    <s v="Std"/>
    <s v="Std"/>
    <x v="0"/>
  </r>
  <r>
    <s v="PR715"/>
    <s v="Nepean TS constraint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715"/>
    <x v="0"/>
    <s v="Std"/>
    <s v="Std"/>
    <x v="0"/>
  </r>
  <r>
    <s v="PR716"/>
    <s v="Box Hill ZS - 132kV ducts Old Pitt Town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716"/>
    <x v="0"/>
    <s v="Std"/>
    <s v="Std"/>
    <x v="8"/>
  </r>
  <r>
    <s v="PR717"/>
    <s v="Acquire improved site for West Dapto ZS"/>
    <s v="Major Project - Committed Project"/>
    <n v="0"/>
    <n v="1997686.6403018071"/>
    <n v="0"/>
    <n v="0"/>
    <n v="0"/>
    <n v="0"/>
    <n v="0"/>
    <n v="0"/>
    <n v="0"/>
    <n v="0"/>
    <n v="0"/>
    <n v="1250000"/>
    <n v="2047628.8063093522"/>
    <n v="0"/>
    <n v="0"/>
    <n v="0"/>
    <n v="0"/>
    <n v="0"/>
    <n v="0"/>
    <n v="0"/>
    <n v="0"/>
    <n v="0"/>
    <n v="1997686.6403018071"/>
    <n v="1997686.6403018071"/>
    <n v="2047628.8063093522"/>
    <n v="2047628.8063093522"/>
    <n v="140"/>
    <n v="2100"/>
    <n v="0.78296875329960158"/>
    <s v="PRL"/>
    <s v="PR717"/>
    <x v="0"/>
    <s v="Std"/>
    <s v="Std"/>
    <x v="9"/>
  </r>
  <r>
    <s v="PR722"/>
    <s v="Camellia TS connection works for Ausgrid"/>
    <s v="Major Project - Committed Project"/>
    <n v="187082"/>
    <n v="274654.94427185442"/>
    <n v="104676.5447178882"/>
    <n v="0"/>
    <n v="0"/>
    <n v="0"/>
    <n v="0"/>
    <n v="0"/>
    <n v="0"/>
    <n v="0"/>
    <n v="0"/>
    <n v="1247859"/>
    <n v="281521.31787865073"/>
    <n v="109975.79479423129"/>
    <n v="0"/>
    <n v="0"/>
    <n v="0"/>
    <n v="0"/>
    <n v="0"/>
    <n v="0"/>
    <n v="0"/>
    <n v="0"/>
    <n v="379331.48898974259"/>
    <n v="379331.48898974259"/>
    <n v="391497.11267288204"/>
    <n v="391497.11267288204"/>
    <n v="170"/>
    <n v="2550"/>
    <n v="0.6869208729126236"/>
    <s v="PR"/>
    <s v="PR722"/>
    <x v="0"/>
    <s v="Std"/>
    <s v="Std"/>
    <x v="0"/>
  </r>
  <r>
    <s v="PR723"/>
    <s v="Supply to Luddenham Science Park"/>
    <s v="Major Project - Prior to Approval"/>
    <n v="0"/>
    <n v="0"/>
    <n v="0"/>
    <n v="0"/>
    <n v="8540973.1076220144"/>
    <n v="17037122.045645934"/>
    <n v="17037122.045645934"/>
    <n v="0"/>
    <n v="0"/>
    <n v="0"/>
    <n v="0"/>
    <n v="0"/>
    <n v="0"/>
    <n v="0"/>
    <n v="0"/>
    <n v="9427636.2146746423"/>
    <n v="19275939.80646373"/>
    <n v="19757838.301625323"/>
    <n v="0"/>
    <n v="0"/>
    <n v="0"/>
    <n v="0"/>
    <n v="25578095.15326795"/>
    <n v="42615217.198913887"/>
    <n v="28703576.02113837"/>
    <n v="48461414.322763696"/>
    <n v="210"/>
    <n v="2100"/>
    <n v="0.78296875329960158"/>
    <s v="PR"/>
    <s v="PR723"/>
    <x v="0"/>
    <s v="Std"/>
    <s v="Std"/>
    <x v="0"/>
  </r>
  <r>
    <s v="PR724"/>
    <s v="Establish Mt Gilead ZS"/>
    <s v="Major Project - Prior to Approval"/>
    <n v="0"/>
    <n v="0"/>
    <n v="0"/>
    <n v="4021347.1539621851"/>
    <n v="8017829.8319805032"/>
    <n v="4536773.8477357738"/>
    <n v="3460016.662397631"/>
    <n v="0"/>
    <n v="0"/>
    <n v="0"/>
    <n v="0"/>
    <n v="0"/>
    <n v="0"/>
    <n v="0"/>
    <n v="4330551.0499723079"/>
    <n v="8850183.923377756"/>
    <n v="5132943.191355655"/>
    <n v="4012558.5502894642"/>
    <n v="0"/>
    <n v="0"/>
    <n v="0"/>
    <n v="0"/>
    <n v="16575950.833678462"/>
    <n v="20035967.496076092"/>
    <n v="18313678.164705716"/>
    <n v="22326236.714995179"/>
    <n v="200"/>
    <n v="2000"/>
    <n v="0.80621784108474603"/>
    <s v="PR"/>
    <s v="PR724"/>
    <x v="0"/>
    <s v="Std"/>
    <s v="Std"/>
    <x v="0"/>
  </r>
  <r>
    <s v="PR727"/>
    <s v="Luddenham ZS site purchase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L"/>
    <s v="PR727"/>
    <x v="0"/>
    <s v="Std"/>
    <s v="Std"/>
    <x v="9"/>
  </r>
  <r>
    <s v="PR728"/>
    <s v="Western Sydney Employment Lands ZS"/>
    <s v="Major Project - Prior to Approval"/>
    <n v="0"/>
    <n v="0"/>
    <n v="0"/>
    <n v="4491031.274896699"/>
    <n v="8954293.9601087701"/>
    <n v="8930797.2937429138"/>
    <n v="0"/>
    <n v="0"/>
    <n v="0"/>
    <n v="0"/>
    <n v="0"/>
    <n v="0"/>
    <n v="0"/>
    <n v="0"/>
    <n v="4836349.4765180526"/>
    <n v="9883865.0996136386"/>
    <n v="10104377.405802097"/>
    <n v="0"/>
    <n v="0"/>
    <n v="0"/>
    <n v="0"/>
    <n v="0"/>
    <n v="22376122.528748382"/>
    <n v="22376122.528748382"/>
    <n v="24824591.981933787"/>
    <n v="24824591.981933787"/>
    <n v="160"/>
    <n v="1600"/>
    <n v="0.91191490696242627"/>
    <s v="PR"/>
    <s v="PR728"/>
    <x v="0"/>
    <s v="Std"/>
    <s v="Std"/>
    <x v="0"/>
  </r>
  <r>
    <s v="PR729"/>
    <s v="Cheriton Avenue 3rd transformer"/>
    <s v="Major Project - Future/Planning Stage"/>
    <n v="0"/>
    <n v="0"/>
    <n v="0"/>
    <n v="0"/>
    <n v="0"/>
    <n v="0"/>
    <n v="0"/>
    <n v="0"/>
    <n v="0"/>
    <n v="0"/>
    <n v="5520000"/>
    <n v="0"/>
    <n v="0"/>
    <n v="0"/>
    <n v="0"/>
    <n v="0"/>
    <n v="0"/>
    <n v="0"/>
    <n v="0"/>
    <n v="0"/>
    <n v="0"/>
    <n v="7066066.6839638911"/>
    <n v="0"/>
    <n v="5520000"/>
    <n v="0"/>
    <n v="7066066.6839638911"/>
    <n v="210"/>
    <n v="1050"/>
    <n v="0.95934125331139808"/>
    <s v="PR"/>
    <s v="PR729"/>
    <x v="0"/>
    <s v="Std"/>
    <s v="Unallocated"/>
    <x v="2"/>
  </r>
  <r>
    <s v="PR732"/>
    <s v="Feeder 214/215 contraints"/>
    <s v="Major Project - Committed Project"/>
    <n v="0"/>
    <n v="5134054.665575644"/>
    <n v="5124702.9674532125"/>
    <n v="0"/>
    <n v="0"/>
    <n v="0"/>
    <n v="0"/>
    <n v="0"/>
    <n v="0"/>
    <n v="0"/>
    <n v="0"/>
    <n v="0"/>
    <n v="5262406.0322150346"/>
    <n v="5384141.055180531"/>
    <n v="0"/>
    <n v="0"/>
    <n v="0"/>
    <n v="0"/>
    <n v="0"/>
    <n v="0"/>
    <n v="0"/>
    <n v="0"/>
    <n v="10258757.633028857"/>
    <n v="10258757.633028857"/>
    <n v="10646547.087395566"/>
    <n v="10646547.087395566"/>
    <n v="220"/>
    <n v="3300"/>
    <n v="0.5433273145722044"/>
    <s v="PR"/>
    <s v="PR732"/>
    <x v="0"/>
    <s v="Std"/>
    <s v="Std"/>
    <x v="8"/>
  </r>
  <r>
    <s v="PR733"/>
    <s v="Bringelly ZS augmentation"/>
    <s v="Major Project - Future/Planning Stage"/>
    <n v="0"/>
    <n v="0"/>
    <n v="0"/>
    <n v="0"/>
    <n v="0"/>
    <n v="0"/>
    <n v="4215288.8709895713"/>
    <n v="8430577.7419791427"/>
    <n v="8430577.7419791427"/>
    <n v="0"/>
    <n v="0"/>
    <n v="0"/>
    <n v="0"/>
    <n v="0"/>
    <n v="0"/>
    <n v="0"/>
    <n v="0"/>
    <n v="4888442.7595526511"/>
    <n v="10021307.657082934"/>
    <n v="10271840.348510006"/>
    <n v="0"/>
    <n v="0"/>
    <n v="0"/>
    <n v="21076444.354947858"/>
    <n v="0"/>
    <n v="25181590.765145592"/>
    <n v="140"/>
    <n v="700"/>
    <n v="0.99188771190067215"/>
    <s v="PR"/>
    <s v="PR733"/>
    <x v="0"/>
    <s v="Std"/>
    <s v="Unallocated"/>
    <x v="2"/>
  </r>
  <r>
    <s v="PR735"/>
    <s v="Termeil area distribution works"/>
    <s v="Major Project - Committed Project"/>
    <n v="0"/>
    <n v="0"/>
    <n v="0"/>
    <n v="0"/>
    <n v="0"/>
    <n v="0"/>
    <n v="0"/>
    <n v="0"/>
    <n v="0"/>
    <n v="0"/>
    <n v="0"/>
    <n v="1131110.1400000001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R"/>
    <s v="PR735"/>
    <x v="0"/>
    <s v="Std"/>
    <s v="Std"/>
    <x v="1"/>
  </r>
  <r>
    <s v="PR739"/>
    <s v="South Gilead (South Campbelltown)"/>
    <s v="Major Project - Future/Planning Stage"/>
    <n v="0"/>
    <n v="0"/>
    <n v="0"/>
    <n v="0"/>
    <n v="0"/>
    <n v="0"/>
    <n v="3998395.2550667021"/>
    <n v="7996790.5101334043"/>
    <n v="7996790.5101334043"/>
    <n v="0"/>
    <n v="0"/>
    <n v="0"/>
    <n v="0"/>
    <n v="0"/>
    <n v="0"/>
    <n v="0"/>
    <n v="0"/>
    <n v="4636912.6607145043"/>
    <n v="9505670.9544647355"/>
    <n v="9743312.7283263523"/>
    <n v="0"/>
    <n v="0"/>
    <n v="0"/>
    <n v="19991976.275333509"/>
    <n v="0"/>
    <n v="23885896.343505591"/>
    <n v="110"/>
    <n v="550"/>
    <n v="0.99188771190067215"/>
    <s v="PR"/>
    <s v="PR739"/>
    <x v="0"/>
    <s v="Std"/>
    <s v="Std"/>
    <x v="0"/>
  </r>
  <r>
    <s v="PR740"/>
    <s v="AFIC upgrade Minto, Prospect, Kingswood"/>
    <s v="Major Project - Committed Project"/>
    <n v="1900000"/>
    <n v="310803.08402811561"/>
    <n v="0"/>
    <n v="0"/>
    <n v="0"/>
    <n v="0"/>
    <n v="0"/>
    <n v="0"/>
    <n v="0"/>
    <n v="0"/>
    <n v="0"/>
    <n v="2242841"/>
    <n v="318573.16112881846"/>
    <n v="0"/>
    <n v="0"/>
    <n v="0"/>
    <n v="0"/>
    <n v="0"/>
    <n v="0"/>
    <n v="0"/>
    <n v="0"/>
    <n v="0"/>
    <n v="310803.08402811561"/>
    <n v="310803.08402811561"/>
    <n v="318573.16112881846"/>
    <n v="318573.16112881846"/>
    <n v="150"/>
    <n v="2250"/>
    <n v="0.70869822867965704"/>
    <s v="PR"/>
    <s v="PR740"/>
    <x v="0"/>
    <s v="Std"/>
    <s v="Std"/>
    <x v="0"/>
  </r>
  <r>
    <s v="PR741"/>
    <s v="Western Sydney Airport 132kV supply"/>
    <s v="Major Project - Prior to Approval"/>
    <n v="0"/>
    <n v="0"/>
    <n v="0"/>
    <n v="7814812.0036944998"/>
    <n v="15581304.079356859"/>
    <n v="15540417.695111645"/>
    <n v="0"/>
    <n v="0"/>
    <n v="0"/>
    <n v="0"/>
    <n v="0"/>
    <n v="0"/>
    <n v="0"/>
    <n v="0"/>
    <n v="8415697.7829160709"/>
    <n v="17198844.295541994"/>
    <n v="17582556.212000106"/>
    <n v="0"/>
    <n v="0"/>
    <n v="0"/>
    <n v="0"/>
    <n v="0"/>
    <n v="38936533.778163001"/>
    <n v="38936533.778163001"/>
    <n v="43197098.290458173"/>
    <n v="43197098.290458173"/>
    <n v="170"/>
    <n v="1700"/>
    <n v="0.88932081250625783"/>
    <s v="PR"/>
    <s v="PR741"/>
    <x v="0"/>
    <s v="Cont"/>
    <s v="Std"/>
    <x v="8"/>
  </r>
  <r>
    <s v="PR742"/>
    <s v="North Bomaderry ZS establishment"/>
    <s v="Major Project - Prior to Approval"/>
    <n v="0"/>
    <n v="0"/>
    <n v="0"/>
    <n v="3662024.8819348067"/>
    <n v="7301407.0210034586"/>
    <n v="3822230.9781411998"/>
    <n v="3460016.662397631"/>
    <n v="0"/>
    <n v="0"/>
    <n v="0"/>
    <n v="0"/>
    <n v="0"/>
    <n v="0"/>
    <n v="0"/>
    <n v="3943600.263872325"/>
    <n v="8059387.1894834964"/>
    <n v="4324503.5202339189"/>
    <n v="4012558.5502894642"/>
    <n v="0"/>
    <n v="0"/>
    <n v="0"/>
    <n v="0"/>
    <n v="14785662.881079465"/>
    <n v="18245679.543477096"/>
    <n v="16327490.973589741"/>
    <n v="20340049.523879204"/>
    <n v="100"/>
    <n v="1000"/>
    <n v="0.97399670486022427"/>
    <s v="PR"/>
    <s v="PR742"/>
    <x v="0"/>
    <s v="Std"/>
    <s v="Std"/>
    <x v="0"/>
  </r>
  <r>
    <s v="PR744"/>
    <s v="Termeil ZS establishment"/>
    <s v="Major Project - Future/Planning Stage"/>
    <n v="0"/>
    <n v="0"/>
    <n v="0"/>
    <n v="0"/>
    <n v="0"/>
    <n v="0"/>
    <n v="3935274.6653826768"/>
    <n v="3935274.6653826768"/>
    <n v="0"/>
    <n v="0"/>
    <n v="0"/>
    <n v="0"/>
    <n v="0"/>
    <n v="0"/>
    <n v="0"/>
    <n v="0"/>
    <n v="0"/>
    <n v="4563712.1283042245"/>
    <n v="4677804.9315118296"/>
    <n v="0"/>
    <n v="0"/>
    <n v="0"/>
    <n v="0"/>
    <n v="7870549.3307653535"/>
    <n v="0"/>
    <n v="9241517.059816055"/>
    <n v="270"/>
    <n v="1350"/>
    <n v="0.92192259014895972"/>
    <s v="PR"/>
    <s v="PR744"/>
    <x v="0"/>
    <s v="Std"/>
    <s v="Std"/>
    <x v="0"/>
  </r>
  <r>
    <s v="PR745"/>
    <s v="Austral Permanent ZS establishment"/>
    <s v="Major Project - Future/Planning Stage"/>
    <n v="0"/>
    <n v="0"/>
    <n v="0"/>
    <n v="0"/>
    <n v="0"/>
    <n v="0"/>
    <n v="10398338.646694137"/>
    <n v="10398338.646694137"/>
    <n v="0"/>
    <n v="0"/>
    <n v="0"/>
    <n v="0"/>
    <n v="0"/>
    <n v="0"/>
    <n v="0"/>
    <n v="0"/>
    <n v="0"/>
    <n v="12058884.888919922"/>
    <n v="12360357.011142921"/>
    <n v="0"/>
    <n v="0"/>
    <n v="0"/>
    <n v="0"/>
    <n v="20796677.293388274"/>
    <n v="0"/>
    <n v="24419241.900062844"/>
    <n v="160"/>
    <n v="800"/>
    <n v="0.99132997665428402"/>
    <s v="PR"/>
    <s v="PR745"/>
    <x v="0"/>
    <s v="Std"/>
    <s v="Unallocated"/>
    <x v="2"/>
  </r>
  <r>
    <s v="PR746"/>
    <s v="Sydney University - Western Sydney Employment Lands ZS establishment"/>
    <s v="Major Project - Future/Planning Stage"/>
    <n v="0"/>
    <n v="0"/>
    <n v="0"/>
    <n v="0"/>
    <n v="0"/>
    <n v="0"/>
    <n v="0"/>
    <n v="0"/>
    <n v="12115989.775527246"/>
    <n v="12115989.775527246"/>
    <n v="0"/>
    <n v="0"/>
    <n v="0"/>
    <n v="0"/>
    <n v="0"/>
    <n v="0"/>
    <n v="0"/>
    <n v="0"/>
    <n v="0"/>
    <n v="14762157.048702935"/>
    <n v="15131210.974920506"/>
    <n v="0"/>
    <n v="0"/>
    <n v="24231979.551054493"/>
    <n v="0"/>
    <n v="29893368.02362344"/>
    <n v="80"/>
    <n v="400"/>
    <n v="0.99707269835320178"/>
    <s v="PR"/>
    <s v="PR746"/>
    <x v="0"/>
    <s v="Std"/>
    <s v="Unallocated"/>
    <x v="2"/>
  </r>
  <r>
    <s v="PR748"/>
    <s v="Establish permanent Catherine Park ZS"/>
    <s v="Major Project - Prior to Approval"/>
    <n v="0"/>
    <n v="0"/>
    <n v="0"/>
    <n v="0"/>
    <n v="0"/>
    <n v="1878294.7595872853"/>
    <n v="3756589.5191745707"/>
    <n v="3756589.5191745707"/>
    <n v="0"/>
    <n v="0"/>
    <n v="0"/>
    <n v="0"/>
    <n v="0"/>
    <n v="0"/>
    <n v="0"/>
    <n v="0"/>
    <n v="2125118.1172264758"/>
    <n v="4356492.1403142754"/>
    <n v="4465404.4438221324"/>
    <n v="0"/>
    <n v="0"/>
    <n v="0"/>
    <n v="1878294.7595872853"/>
    <n v="9391473.7979364265"/>
    <n v="2125118.1172264758"/>
    <n v="10947014.701362884"/>
    <n v="240"/>
    <n v="2400"/>
    <n v="0.6976020864775403"/>
    <s v="PR"/>
    <s v="PR748"/>
    <x v="0"/>
    <s v="Std"/>
    <s v="Std"/>
    <x v="0"/>
  </r>
  <r>
    <s v="PR749"/>
    <s v="Nepean ZS augmentation"/>
    <s v="Major Project - Future/Planning Stage"/>
    <n v="0"/>
    <n v="0"/>
    <n v="0"/>
    <n v="0"/>
    <n v="0"/>
    <n v="0"/>
    <n v="0"/>
    <n v="3558874.2813232774"/>
    <n v="0"/>
    <n v="0"/>
    <n v="0"/>
    <n v="0"/>
    <n v="0"/>
    <n v="0"/>
    <n v="0"/>
    <n v="0"/>
    <n v="0"/>
    <n v="0"/>
    <n v="4230383.1573051782"/>
    <n v="0"/>
    <n v="0"/>
    <n v="0"/>
    <n v="0"/>
    <n v="3558874.2813232774"/>
    <n v="0"/>
    <n v="4230383.1573051782"/>
    <n v="250"/>
    <n v="1250"/>
    <n v="0.92192259014895972"/>
    <s v="PR"/>
    <s v="PR749"/>
    <x v="0"/>
    <s v="Std"/>
    <s v="Unallocated"/>
    <x v="2"/>
  </r>
  <r>
    <s v="PR750"/>
    <s v="Feeder 512 augmentation"/>
    <s v="Major Project - Committed Project"/>
    <n v="280000"/>
    <n v="0"/>
    <n v="0"/>
    <n v="0"/>
    <n v="0"/>
    <n v="0"/>
    <n v="0"/>
    <n v="0"/>
    <n v="0"/>
    <n v="0"/>
    <n v="0"/>
    <n v="2000"/>
    <n v="0"/>
    <n v="0"/>
    <n v="0"/>
    <n v="0"/>
    <n v="0"/>
    <n v="0"/>
    <n v="0"/>
    <n v="0"/>
    <n v="0"/>
    <n v="0"/>
    <n v="0"/>
    <n v="0"/>
    <n v="0"/>
    <n v="0"/>
    <s v=""/>
    <n v="2300"/>
    <n v="0.6976020864775403"/>
    <s v="PR"/>
    <s v="PR750"/>
    <x v="0"/>
    <s v="Std"/>
    <s v="Std"/>
    <x v="8"/>
  </r>
  <r>
    <s v="PR751"/>
    <s v="Parklea ZS to Bella Vista ZS load transfer"/>
    <s v="Major Project - Prior to Approval"/>
    <n v="0"/>
    <n v="0"/>
    <n v="997023.92362902965"/>
    <n v="0"/>
    <n v="0"/>
    <n v="0"/>
    <n v="0"/>
    <n v="0"/>
    <n v="0"/>
    <n v="0"/>
    <n v="0"/>
    <n v="0"/>
    <n v="0"/>
    <n v="1047498.2597627492"/>
    <n v="0"/>
    <n v="0"/>
    <n v="0"/>
    <n v="0"/>
    <n v="0"/>
    <n v="0"/>
    <n v="0"/>
    <n v="0"/>
    <n v="997023.92362902965"/>
    <n v="997023.92362902965"/>
    <n v="1047498.2597627492"/>
    <n v="1047498.2597627492"/>
    <n v="360"/>
    <n v="3600"/>
    <n v="0.42681182760415159"/>
    <s v="PR"/>
    <s v="PR751"/>
    <x v="0"/>
    <s v="Std"/>
    <s v="Std"/>
    <x v="0"/>
  </r>
  <r>
    <s v="PR752"/>
    <s v="Kemps Creek 132kV conversion"/>
    <s v="Major Project - Future/Planning Stage"/>
    <n v="0"/>
    <n v="0"/>
    <n v="0"/>
    <n v="0"/>
    <n v="0"/>
    <n v="0"/>
    <n v="0"/>
    <n v="0"/>
    <n v="0"/>
    <n v="0"/>
    <n v="8898000"/>
    <n v="0"/>
    <n v="0"/>
    <n v="0"/>
    <n v="0"/>
    <n v="0"/>
    <n v="0"/>
    <n v="0"/>
    <n v="0"/>
    <n v="0"/>
    <n v="0"/>
    <n v="11390192.274259185"/>
    <n v="0"/>
    <n v="8898000"/>
    <n v="0"/>
    <n v="11390192.274259185"/>
    <n v="340"/>
    <n v="1700"/>
    <n v="0.88932081250625783"/>
    <s v="PR"/>
    <s v="PR752"/>
    <x v="0"/>
    <s v="Std"/>
    <s v="Unallocated"/>
    <x v="2"/>
  </r>
  <r>
    <s v="PR754"/>
    <s v="Augment Westmead Zone Substation"/>
    <s v="Major Project - Prior to Approval"/>
    <n v="0"/>
    <n v="0"/>
    <n v="0"/>
    <n v="0"/>
    <n v="5081269.4251159625"/>
    <n v="5067935.8342232732"/>
    <n v="0"/>
    <n v="0"/>
    <n v="0"/>
    <n v="0"/>
    <n v="0"/>
    <n v="0"/>
    <n v="0"/>
    <n v="0"/>
    <n v="0"/>
    <n v="5608770.6921816813"/>
    <n v="5733904.2252429109"/>
    <n v="0"/>
    <n v="0"/>
    <n v="0"/>
    <n v="0"/>
    <n v="0"/>
    <n v="10149205.259339236"/>
    <n v="10149205.259339236"/>
    <n v="11342674.917424593"/>
    <n v="11342674.917424593"/>
    <n v="360"/>
    <n v="3600"/>
    <n v="0.42681182760415159"/>
    <s v="PR"/>
    <s v="PR754"/>
    <x v="0"/>
    <s v="Std"/>
    <s v="Std"/>
    <x v="0"/>
  </r>
  <r>
    <s v="PR755"/>
    <s v="Narellan ZS busbar augmentation"/>
    <s v="Major Project - Future/Planning Stage"/>
    <n v="0"/>
    <n v="0"/>
    <n v="0"/>
    <n v="0"/>
    <n v="0"/>
    <n v="0"/>
    <n v="0"/>
    <n v="7196834.6577870725"/>
    <n v="0"/>
    <n v="0"/>
    <n v="0"/>
    <n v="0"/>
    <n v="0"/>
    <n v="0"/>
    <n v="0"/>
    <n v="0"/>
    <n v="0"/>
    <n v="0"/>
    <n v="8554774.8292171378"/>
    <n v="0"/>
    <n v="0"/>
    <n v="0"/>
    <n v="0"/>
    <n v="7196834.6577870725"/>
    <n v="0"/>
    <n v="8554774.8292171378"/>
    <n v="360"/>
    <n v="1800"/>
    <n v="0.8236630517994098"/>
    <s v="PR"/>
    <s v="PR755"/>
    <x v="0"/>
    <s v="Std"/>
    <s v="Unallocated"/>
    <x v="2"/>
  </r>
  <r>
    <s v="PR761"/>
    <s v="Glenfield Zone Substation site acquisition"/>
    <s v="Major Project - Prior to Approval"/>
    <s v=""/>
    <n v="0"/>
    <n v="2991071.770887089"/>
    <n v="0"/>
    <n v="0"/>
    <n v="0"/>
    <n v="0"/>
    <n v="0"/>
    <n v="0"/>
    <n v="0"/>
    <n v="0"/>
    <n v="0"/>
    <n v="0"/>
    <n v="3142494.7792882477"/>
    <n v="0"/>
    <n v="0"/>
    <n v="0"/>
    <n v="0"/>
    <n v="0"/>
    <n v="0"/>
    <n v="0"/>
    <n v="0"/>
    <n v="2991071.770887089"/>
    <n v="2991071.770887089"/>
    <n v="3142494.7792882477"/>
    <n v="3142494.7792882477"/>
    <n v="170"/>
    <n v="1700"/>
    <n v="0.88932081250625783"/>
    <s v="PRL"/>
    <s v="PR761"/>
    <x v="0"/>
    <s v="Std"/>
    <s v="Std"/>
    <x v="0"/>
  </r>
  <r>
    <s v="PR765"/>
    <s v="Minto 66kV Reconfiguration"/>
    <s v="Major Project - Prior to Approval"/>
    <s v=""/>
    <n v="299652.99604527105"/>
    <n v="398809.5694516119"/>
    <n v="0"/>
    <n v="0"/>
    <n v="0"/>
    <n v="0"/>
    <n v="0"/>
    <n v="0"/>
    <n v="0"/>
    <n v="0"/>
    <n v="0"/>
    <n v="307144.32094640279"/>
    <n v="418999.30390509969"/>
    <n v="0"/>
    <n v="0"/>
    <n v="0"/>
    <n v="0"/>
    <n v="0"/>
    <n v="0"/>
    <n v="0"/>
    <n v="0"/>
    <n v="698462.56549688289"/>
    <n v="698462.56549688289"/>
    <n v="726143.62485150248"/>
    <n v="726143.62485150248"/>
    <n v="180"/>
    <n v="1800"/>
    <n v="0.8236630517994098"/>
    <s v="PR"/>
    <s v="PR765"/>
    <x v="0"/>
    <s v="Std"/>
    <s v="Std"/>
    <x v="0"/>
  </r>
  <r>
    <s v="PR766"/>
    <s v="Baulkham Hills 132kV bus section CB"/>
    <s v="Major Project - Prior to Approval"/>
    <s v=""/>
    <n v="0"/>
    <n v="348958.3732701604"/>
    <n v="0"/>
    <n v="0"/>
    <n v="0"/>
    <n v="0"/>
    <n v="0"/>
    <n v="0"/>
    <n v="0"/>
    <n v="0"/>
    <n v="0"/>
    <n v="0"/>
    <n v="366624.39091696223"/>
    <n v="0"/>
    <n v="0"/>
    <n v="0"/>
    <n v="0"/>
    <n v="0"/>
    <n v="0"/>
    <n v="0"/>
    <n v="0"/>
    <n v="348958.3732701604"/>
    <n v="348958.3732701604"/>
    <n v="366624.39091696223"/>
    <n v="366624.39091696223"/>
    <n v="180"/>
    <n v="1800"/>
    <n v="0.8236630517994098"/>
    <s v="PR"/>
    <s v="PR766"/>
    <x v="0"/>
    <s v="Std"/>
    <s v="Std"/>
    <x v="0"/>
  </r>
  <r>
    <s v="PR767"/>
    <s v="Mt Terry 132kV bus section CB"/>
    <s v="Major Project - Prior to Approval"/>
    <s v=""/>
    <n v="0"/>
    <n v="0"/>
    <n v="397700.35642211197"/>
    <n v="0"/>
    <n v="0"/>
    <n v="0"/>
    <n v="0"/>
    <n v="0"/>
    <n v="0"/>
    <n v="0"/>
    <n v="0"/>
    <n v="0"/>
    <n v="0"/>
    <n v="428279.78539013088"/>
    <n v="0"/>
    <n v="0"/>
    <n v="0"/>
    <n v="0"/>
    <n v="0"/>
    <n v="0"/>
    <n v="0"/>
    <n v="397700.35642211197"/>
    <n v="397700.35642211197"/>
    <n v="428279.78539013088"/>
    <n v="428279.78539013088"/>
    <n v="180"/>
    <n v="1800"/>
    <n v="0.8236630517994098"/>
    <s v="PR"/>
    <s v="PR767"/>
    <x v="0"/>
    <s v="Std"/>
    <s v="Std"/>
    <x v="0"/>
  </r>
  <r>
    <s v="PR768"/>
    <s v="Establish Glenfield 66/11kV Zone Substation"/>
    <s v="Major Project - Future/Planning Stage"/>
    <s v=""/>
    <n v="0"/>
    <n v="0"/>
    <n v="0"/>
    <n v="0"/>
    <n v="0"/>
    <n v="0"/>
    <n v="0"/>
    <n v="6148943.897175218"/>
    <n v="12297887.794350436"/>
    <n v="12440000"/>
    <n v="0"/>
    <n v="0"/>
    <n v="0"/>
    <n v="0"/>
    <n v="0"/>
    <n v="0"/>
    <n v="0"/>
    <n v="0"/>
    <n v="7491891.0609442107"/>
    <n v="15358376.67493563"/>
    <n v="15924251.729802683"/>
    <n v="0"/>
    <n v="30886831.691525653"/>
    <n v="0"/>
    <n v="38774519.465682521"/>
    <n v="170"/>
    <n v="850"/>
    <n v="0.97399670486022427"/>
    <s v="PR"/>
    <s v="PR768"/>
    <x v="0"/>
    <s v="Std"/>
    <s v="Unallocated"/>
    <x v="2"/>
  </r>
  <r>
    <s v="PR769"/>
    <s v="Nepean TS 132kV bus section CB"/>
    <s v="Major Project - Prior to Approval"/>
    <s v=""/>
    <n v="299652.99604527105"/>
    <n v="299107.17708870891"/>
    <n v="0"/>
    <n v="0"/>
    <n v="0"/>
    <n v="0"/>
    <n v="0"/>
    <n v="0"/>
    <n v="0"/>
    <n v="0"/>
    <n v="0"/>
    <n v="307144.32094640279"/>
    <n v="314249.47792882478"/>
    <n v="0"/>
    <n v="0"/>
    <n v="0"/>
    <n v="0"/>
    <n v="0"/>
    <n v="0"/>
    <n v="0"/>
    <n v="0"/>
    <n v="598760.17313398002"/>
    <n v="598760.17313398002"/>
    <n v="621393.79887522757"/>
    <n v="621393.79887522757"/>
    <n v="180"/>
    <n v="1800"/>
    <n v="0.8236630517994098"/>
    <s v="PR"/>
    <s v="PR769"/>
    <x v="0"/>
    <s v="Std"/>
    <s v="Std"/>
    <x v="0"/>
  </r>
  <r>
    <s v="PS002"/>
    <s v="Replacement of ASEA RI O/C relays"/>
    <s v="Program - Short Term Need"/>
    <n v="0"/>
    <n v="0"/>
    <n v="0"/>
    <n v="0"/>
    <n v="0"/>
    <n v="0"/>
    <n v="0"/>
    <n v="0"/>
    <n v="0"/>
    <n v="0"/>
    <n v="0"/>
    <n v="8296.02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S"/>
    <s v="PS002s"/>
    <x v="2"/>
    <s v="Std"/>
    <s v="Std"/>
    <x v="0"/>
  </r>
  <r>
    <s v="PS004"/>
    <s v="Underfrequency load shed program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PS"/>
    <s v="PS004s"/>
    <x v="2"/>
    <s v="Std"/>
    <s v="Unallocated"/>
    <x v="2"/>
  </r>
  <r>
    <s v="PS008"/>
    <s v="Substation protection relay refurbishment"/>
    <s v="Program - Short Term Need"/>
    <n v="3600000"/>
    <n v="4369939.5256602028"/>
    <n v="4486607.6563306339"/>
    <n v="4474129.0097487597"/>
    <n v="4460296.969281544"/>
    <n v="4448592.8516540965"/>
    <n v="4695736.8989682132"/>
    <n v="4695736.8989682132"/>
    <n v="4695736.8989682132"/>
    <n v="4695736.8989682132"/>
    <n v="4750000"/>
    <n v="4598385"/>
    <n v="4479188.0138017079"/>
    <n v="4713742.1689323718"/>
    <n v="4818147.585638972"/>
    <n v="4923333.2907085866"/>
    <n v="5033174.4881679686"/>
    <n v="5445615.1753928438"/>
    <n v="5581755.554777666"/>
    <n v="5721299.4436471071"/>
    <n v="5864331.9297382832"/>
    <n v="6080401.5849326961"/>
    <n v="22239566.012675237"/>
    <n v="45772513.60854809"/>
    <n v="23967585.547249604"/>
    <n v="52660989.235738203"/>
    <n v="240"/>
    <n v="3600"/>
    <n v="0.42681182760415159"/>
    <s v="PS"/>
    <s v="PS008s"/>
    <x v="2"/>
    <s v="Std"/>
    <s v="Std"/>
    <x v="0"/>
  </r>
  <r>
    <s v="PS009"/>
    <s v="Installation of SEF relays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2850"/>
    <n v="0.66126121559920048"/>
    <s v="PS"/>
    <s v="PS009s"/>
    <x v="2"/>
    <s v="Std"/>
    <s v="Std"/>
    <x v="0"/>
  </r>
  <r>
    <s v="PS010"/>
    <s v="Protection refurbishment (interfacing feeders)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2550"/>
    <n v="0.6869208729126236"/>
    <s v="PS"/>
    <s v="PS010s"/>
    <x v="2"/>
    <s v="Std"/>
    <s v="Std"/>
    <x v="0"/>
  </r>
  <r>
    <s v="PS011"/>
    <s v="Protection refurbishment (miscellaneous)"/>
    <s v="Program - Short Term Need"/>
    <n v="895000"/>
    <n v="699190.32410563249"/>
    <n v="697916.7465403208"/>
    <n v="695975.62373869587"/>
    <n v="693823.97299935122"/>
    <n v="692003.33247952617"/>
    <n v="692003.33247952617"/>
    <n v="692003.33247952617"/>
    <n v="692003.33247952617"/>
    <n v="692003.33247952617"/>
    <n v="700000"/>
    <n v="1259449.92"/>
    <n v="716670.08220827323"/>
    <n v="733248.78183392447"/>
    <n v="749489.62443272898"/>
    <n v="765851.84522133565"/>
    <n v="782938.25371501746"/>
    <n v="802511.71005789284"/>
    <n v="822574.50280934025"/>
    <n v="843138.86537957366"/>
    <n v="864217.3370140628"/>
    <n v="896059.18093744991"/>
    <n v="3478909.9998635268"/>
    <n v="6946923.3297816319"/>
    <n v="3748198.5874112798"/>
    <n v="7976700.1836095992"/>
    <n v="150"/>
    <n v="2250"/>
    <n v="0.70869822867965704"/>
    <s v="PS"/>
    <s v="PS011s"/>
    <x v="2"/>
    <s v="Std"/>
    <s v="Std"/>
    <x v="0"/>
  </r>
  <r>
    <s v="PS012"/>
    <s v="Distribution feeder safety improvement"/>
    <s v="Program - Short Term Need"/>
    <n v="4615800"/>
    <n v="3096414.2924678009"/>
    <n v="0"/>
    <n v="0"/>
    <n v="0"/>
    <n v="0"/>
    <n v="0"/>
    <n v="0"/>
    <n v="0"/>
    <n v="0"/>
    <n v="0"/>
    <n v="2633018.75"/>
    <n v="3173824.6497794958"/>
    <n v="0"/>
    <n v="0"/>
    <n v="0"/>
    <n v="0"/>
    <n v="0"/>
    <n v="0"/>
    <n v="0"/>
    <n v="0"/>
    <n v="0"/>
    <n v="3096414.2924678009"/>
    <n v="3096414.2924678009"/>
    <n v="3173824.6497794958"/>
    <n v="3173824.6497794958"/>
    <n v="310"/>
    <n v="4650"/>
    <n v="0.21004279400068629"/>
    <s v="PS"/>
    <s v="PS012s"/>
    <x v="2"/>
    <s v="Std"/>
    <s v="Std"/>
    <x v="0"/>
  </r>
  <r>
    <s v="PS013"/>
    <s v="Feeder differential relay replacement"/>
    <s v="Program - Short Term Need"/>
    <n v="330000"/>
    <n v="0"/>
    <n v="329017.89479757979"/>
    <n v="328102.79404824239"/>
    <n v="327088.44441397989"/>
    <n v="326230.14245463378"/>
    <n v="326230.14245463378"/>
    <n v="326230.14245463378"/>
    <n v="326230.14245463378"/>
    <n v="326230.14245463378"/>
    <n v="330000"/>
    <n v="0"/>
    <n v="0"/>
    <n v="345674.42572170723"/>
    <n v="353330.82294685801"/>
    <n v="361044.44131862972"/>
    <n v="369099.4624656511"/>
    <n v="378326.94902729237"/>
    <n v="387785.12275297468"/>
    <n v="397479.75082179904"/>
    <n v="407416.74459234392"/>
    <n v="422427.89958479785"/>
    <n v="1310439.2757144358"/>
    <n v="2945359.845532971"/>
    <n v="1429149.1524528461"/>
    <n v="3422585.6192320539"/>
    <n v="240"/>
    <n v="3600"/>
    <n v="0.42681182760415159"/>
    <s v="PS"/>
    <s v="PS013s"/>
    <x v="2"/>
    <s v="Std"/>
    <s v="Std"/>
    <x v="0"/>
  </r>
  <r>
    <s v="PS014"/>
    <s v="Under frequency load shedding"/>
    <s v="Program - Short Term Need"/>
    <n v="500000"/>
    <n v="549363.82608299691"/>
    <n v="548363.15799596626"/>
    <n v="0"/>
    <n v="0"/>
    <n v="0"/>
    <n v="0"/>
    <n v="0"/>
    <n v="0"/>
    <n v="0"/>
    <n v="0"/>
    <n v="313232.73"/>
    <n v="563097.92173507181"/>
    <n v="576124.04286951199"/>
    <n v="0"/>
    <n v="0"/>
    <n v="0"/>
    <n v="0"/>
    <n v="0"/>
    <n v="0"/>
    <n v="0"/>
    <n v="0"/>
    <n v="1097726.9840789633"/>
    <n v="1097726.9840789633"/>
    <n v="1139221.9646045838"/>
    <n v="1139221.9646045838"/>
    <n v="170"/>
    <n v="2550"/>
    <n v="0.6869208729126236"/>
    <s v="PS"/>
    <s v="PS014s"/>
    <x v="2"/>
    <s v="Std"/>
    <s v="Std"/>
    <x v="0"/>
  </r>
  <r>
    <s v="RC"/>
    <s v="Reliability compliance"/>
    <s v="Program - Short Term Need"/>
    <n v="4000000"/>
    <n v="3995373.2806036142"/>
    <n v="3988095.6945161186"/>
    <n v="3977003.5642211195"/>
    <n v="3964708.4171391497"/>
    <n v="3954304.757025864"/>
    <n v="3954304.757025864"/>
    <n v="3954304.757025864"/>
    <n v="3954304.757025864"/>
    <n v="3954304.757025864"/>
    <n v="4000000"/>
    <n v="3685231.26"/>
    <n v="4095257.6126187043"/>
    <n v="4189993.0390509968"/>
    <n v="4282797.853901309"/>
    <n v="4376296.2584076319"/>
    <n v="4473932.8783715283"/>
    <n v="4585781.2003308162"/>
    <n v="4700425.7303390866"/>
    <n v="4817936.3735975642"/>
    <n v="4938384.7829375025"/>
    <n v="5120338.1767854281"/>
    <n v="19879485.713505864"/>
    <n v="39696704.74160932"/>
    <n v="21418277.642350174"/>
    <n v="45581143.906340569"/>
    <n v="400"/>
    <n v="6000"/>
    <n v="1.6730787824177452E-2"/>
    <s v="RC"/>
    <s v="RCs"/>
    <x v="4"/>
    <s v="Std"/>
    <s v="Std"/>
    <x v="1"/>
  </r>
  <r>
    <s v="RI"/>
    <s v="Reliability enhancement"/>
    <s v="Program - Short Term Need"/>
    <n v="0"/>
    <n v="0"/>
    <n v="0"/>
    <n v="0"/>
    <n v="0"/>
    <n v="0"/>
    <n v="0"/>
    <n v="0"/>
    <n v="0"/>
    <n v="0"/>
    <n v="0"/>
    <n v="359985.37"/>
    <n v="0"/>
    <n v="0"/>
    <n v="0"/>
    <n v="0"/>
    <n v="0"/>
    <n v="0"/>
    <n v="0"/>
    <n v="0"/>
    <n v="0"/>
    <n v="0"/>
    <n v="0"/>
    <n v="0"/>
    <n v="0"/>
    <n v="0"/>
    <s v=""/>
    <n v="6000"/>
    <n v="1.6730787824177452E-2"/>
    <s v="RI"/>
    <s v="RIs"/>
    <x v="4"/>
    <s v="Std"/>
    <s v="Std"/>
    <x v="1"/>
  </r>
  <r>
    <s v="SG001"/>
    <s v="Smart grid fibre rollout &amp; trial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SG"/>
    <s v="SG001s"/>
    <x v="3"/>
    <s v="Std"/>
    <s v="Unallocated"/>
    <x v="2"/>
  </r>
  <r>
    <s v="SG002"/>
    <s v="Smart meter rollout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SG"/>
    <s v="SG002s"/>
    <x v="3"/>
    <s v="Std"/>
    <s v="Unallocated"/>
    <x v="2"/>
  </r>
  <r>
    <s v="SL001"/>
    <s v="Streetlighting growth"/>
    <s v="Program - Short Term Need"/>
    <n v="1400000"/>
    <n v="1747975.8102640812"/>
    <n v="1744791.8663508019"/>
    <n v="1739939.0593467399"/>
    <n v="1734559.932498378"/>
    <n v="1730008.3311988155"/>
    <n v="1730008.3311988155"/>
    <n v="1730008.3311988155"/>
    <n v="1730008.3311988155"/>
    <n v="1730008.3311988155"/>
    <n v="1750000"/>
    <n v="1100000"/>
    <n v="1791675.2055206832"/>
    <n v="1833121.9545848111"/>
    <n v="1873724.0610818227"/>
    <n v="1914629.6130533391"/>
    <n v="1957345.6342875438"/>
    <n v="2006279.2751447321"/>
    <n v="2056436.2570233506"/>
    <n v="2107847.163448934"/>
    <n v="2160543.3425351572"/>
    <n v="2240147.952343625"/>
    <n v="8697274.9996588174"/>
    <n v="17367308.324454077"/>
    <n v="9370496.4685281999"/>
    <n v="19941750.459023997"/>
    <n v="100"/>
    <n v="1500"/>
    <n v="0.92192259014895972"/>
    <s v="SL"/>
    <s v="SL001s"/>
    <x v="3"/>
    <s v="Alt"/>
    <s v="Alt"/>
    <x v="10"/>
  </r>
  <r>
    <s v="SL002"/>
    <s v="Streetlighting refurbishment"/>
    <s v="Program - Short Term Need"/>
    <n v="3000000"/>
    <n v="2996529.9604527107"/>
    <n v="2991071.770887089"/>
    <n v="2982752.6731658396"/>
    <n v="2973531.3128543622"/>
    <n v="2965728.567769398"/>
    <n v="2965728.567769398"/>
    <n v="2965728.567769398"/>
    <n v="2965728.567769398"/>
    <n v="2965728.567769398"/>
    <n v="3000000"/>
    <n v="1900000"/>
    <n v="3071443.2094640285"/>
    <n v="3142494.7792882477"/>
    <n v="3212098.3904259815"/>
    <n v="3282222.1938057239"/>
    <n v="3355449.6587786465"/>
    <n v="3439335.9002481122"/>
    <n v="3525319.2977543152"/>
    <n v="3613452.2801981727"/>
    <n v="3703788.5872031264"/>
    <n v="3840253.6325890711"/>
    <n v="14909614.285129398"/>
    <n v="29772528.556206986"/>
    <n v="16063708.231762629"/>
    <n v="34185857.929755427"/>
    <n v="220"/>
    <n v="3300"/>
    <n v="0.5433273145722044"/>
    <s v="SL"/>
    <s v="SL002s"/>
    <x v="3"/>
    <s v="Alt"/>
    <s v="Alt"/>
    <x v="10"/>
  </r>
  <r>
    <s v="SP"/>
    <s v="Essential spares"/>
    <s v="Program - Short Term Need"/>
    <n v="1239026"/>
    <n v="998843.32015090354"/>
    <n v="997023.92362902965"/>
    <n v="994250.89105527988"/>
    <n v="991177.10428478743"/>
    <n v="988576.18925646599"/>
    <n v="988576.18925646599"/>
    <n v="988576.18925646599"/>
    <n v="988576.18925646599"/>
    <n v="988576.18925646599"/>
    <n v="1000000"/>
    <n v="1423626.78"/>
    <n v="1023814.4031546761"/>
    <n v="1047498.2597627492"/>
    <n v="1070699.4634753272"/>
    <n v="1094074.064601908"/>
    <n v="1118483.2195928821"/>
    <n v="1146445.3000827041"/>
    <n v="1175106.4325847717"/>
    <n v="1204484.093399391"/>
    <n v="1234596.1957343756"/>
    <n v="1280084.544196357"/>
    <n v="4969871.428376466"/>
    <n v="9924176.18540233"/>
    <n v="5354569.4105875436"/>
    <n v="11395285.976585142"/>
    <n v="160"/>
    <n v="2400"/>
    <n v="0.6976020864775403"/>
    <s v="SP"/>
    <s v="SPs"/>
    <x v="2"/>
    <s v="Std"/>
    <s v="Std"/>
    <x v="11"/>
  </r>
  <r>
    <s v="TM004"/>
    <s v="66 &amp; 33kV line refurbishment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TM"/>
    <s v="TM004s"/>
    <x v="2"/>
    <s v="Std"/>
    <s v="Unallocated"/>
    <x v="2"/>
  </r>
  <r>
    <s v="TM008"/>
    <s v="132kV tower refurb/safety upgrade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TM"/>
    <s v="TM008s"/>
    <x v="2"/>
    <s v="Std"/>
    <s v="Std"/>
    <x v="8"/>
  </r>
  <r>
    <s v="TM012"/>
    <s v="Sub-transmission pole replacement"/>
    <s v="Program - Short Term Need"/>
    <n v="2500000"/>
    <n v="2756807.5636164937"/>
    <n v="2751786.0292161219"/>
    <n v="2744132.4593125726"/>
    <n v="2735648.8078260133"/>
    <n v="3914761.7094556051"/>
    <n v="4221220.3281251099"/>
    <n v="4221220.3281251099"/>
    <n v="4221220.3281251099"/>
    <n v="4221220.3281251099"/>
    <n v="4270000"/>
    <n v="2499999.9900000002"/>
    <n v="2825727.7527069058"/>
    <n v="2891095.1969451876"/>
    <n v="2955130.5191919031"/>
    <n v="3019644.4183012662"/>
    <n v="4429193.5495878132"/>
    <n v="4895321.4313531462"/>
    <n v="5017704.4671369754"/>
    <n v="5143147.0788153997"/>
    <n v="5271725.7557857838"/>
    <n v="5465961.0037184451"/>
    <n v="14903136.569426809"/>
    <n v="36058017.881927252"/>
    <n v="16120791.436733074"/>
    <n v="41914651.17354282"/>
    <n v="310"/>
    <n v="4650"/>
    <n v="0.21004279400068629"/>
    <s v="TM"/>
    <s v="TM012s"/>
    <x v="2"/>
    <s v="Std"/>
    <s v="Std"/>
    <x v="8"/>
  </r>
  <r>
    <s v="TM012"/>
    <s v="Sub-transmission pole replacement"/>
    <s v="Program - Medium Term Need"/>
    <s v=""/>
    <n v="958889.58734486741"/>
    <n v="957142.96668386844"/>
    <n v="954480.85541306867"/>
    <n v="951530.02011339599"/>
    <n v="949033.14168620727"/>
    <n v="1255491.7603557117"/>
    <n v="1255491.7603557117"/>
    <n v="1255491.7603557117"/>
    <n v="1255491.7603557117"/>
    <n v="1270000"/>
    <n v="0"/>
    <n v="982861.82702848897"/>
    <n v="1005598.3293722392"/>
    <n v="1027871.4849363141"/>
    <n v="1050311.1020178318"/>
    <n v="1073743.8908091667"/>
    <n v="1455985.5311050341"/>
    <n v="1492385.16938266"/>
    <n v="1529694.7986172263"/>
    <n v="1567937.1685826567"/>
    <n v="1625707.3711293736"/>
    <n v="4771076.5712414077"/>
    <n v="11063043.612664254"/>
    <n v="5140386.6341640409"/>
    <n v="12812096.672980992"/>
    <n v="310"/>
    <n v="3100"/>
    <n v="0.55280174103885893"/>
    <s v="TM"/>
    <s v="TM012m"/>
    <x v="2"/>
    <s v="Std"/>
    <s v="Std"/>
    <x v="8"/>
  </r>
  <r>
    <s v="TM013"/>
    <s v="Underground pilots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TM"/>
    <s v="TM013s"/>
    <x v="2"/>
    <s v="Std"/>
    <s v="Unallocated"/>
    <x v="2"/>
  </r>
  <r>
    <s v="TM014"/>
    <s v="Renewal of 33kV and 66kV gas and oil filled cables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2700"/>
    <n v="0.66488045847782185"/>
    <s v="TM"/>
    <s v="TM014s"/>
    <x v="2"/>
    <s v="Std"/>
    <s v="Std"/>
    <x v="8"/>
  </r>
  <r>
    <s v="TM014"/>
    <s v="Renewal of 33kV and 66kV gas and oil filled cables"/>
    <s v="Program - Medium Term Need"/>
    <n v="0"/>
    <n v="0"/>
    <n v="0"/>
    <n v="0"/>
    <n v="0"/>
    <n v="0"/>
    <n v="0"/>
    <n v="2224296.4258270483"/>
    <n v="2224296.4258270483"/>
    <n v="2224296.4258270483"/>
    <n v="2250000"/>
    <n v="0"/>
    <n v="0"/>
    <n v="0"/>
    <n v="0"/>
    <n v="0"/>
    <n v="0"/>
    <n v="0"/>
    <n v="2643989.4733157363"/>
    <n v="2710089.2101486293"/>
    <n v="2777841.4404023448"/>
    <n v="2880190.2244418035"/>
    <n v="0"/>
    <n v="8922889.2774811443"/>
    <n v="0"/>
    <n v="11012110.348308513"/>
    <n v="180"/>
    <n v="1800"/>
    <n v="0.8236630517994098"/>
    <s v="TM"/>
    <s v="TM014m"/>
    <x v="2"/>
    <s v="Std"/>
    <s v="Std"/>
    <x v="8"/>
  </r>
  <r>
    <s v="TM015"/>
    <s v="Subtransmission tower replacement"/>
    <s v="Program - Short Term Need"/>
    <n v="1600000"/>
    <n v="958889.58734486741"/>
    <n v="957142.96668386844"/>
    <n v="954480.85541306867"/>
    <n v="951530.02011339599"/>
    <n v="949033.14168620727"/>
    <n v="1898066.2833724145"/>
    <n v="1898066.2833724145"/>
    <n v="1898066.2833724145"/>
    <n v="1898066.2833724145"/>
    <n v="1920000"/>
    <n v="0"/>
    <n v="982861.82702848897"/>
    <n v="1005598.3293722392"/>
    <n v="1027871.4849363141"/>
    <n v="1050311.1020178318"/>
    <n v="1073743.8908091667"/>
    <n v="2201174.9761587917"/>
    <n v="2256204.3505627615"/>
    <n v="2312609.4593268302"/>
    <n v="2370424.6958100009"/>
    <n v="2457762.3248570054"/>
    <n v="4771076.5712414077"/>
    <n v="14283341.704731068"/>
    <n v="5140386.6341640409"/>
    <n v="16738562.440879432"/>
    <n v="310"/>
    <n v="4650"/>
    <n v="0.21004279400068629"/>
    <s v="TM"/>
    <s v="TM015s"/>
    <x v="2"/>
    <s v="Std"/>
    <s v="Std"/>
    <x v="8"/>
  </r>
  <r>
    <s v="TM016"/>
    <s v="Cast iron UGOH  replacement within zone substations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750"/>
    <n v="0.38642128756419025"/>
    <s v="TM"/>
    <s v="TM016s"/>
    <x v="2"/>
    <s v="Std"/>
    <s v="Std"/>
    <x v="8"/>
  </r>
  <r>
    <s v="TM017"/>
    <s v="Installation of overhead earthwire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TM"/>
    <s v="TM017s"/>
    <x v="2"/>
    <s v="Std"/>
    <s v="Unallocated"/>
    <x v="2"/>
  </r>
  <r>
    <s v="TM019"/>
    <s v="Access track reconstruction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500"/>
    <n v="0.25549185510069911"/>
    <s v="TM"/>
    <s v="TM019s"/>
    <x v="2"/>
    <s v="Std"/>
    <s v="Std"/>
    <x v="8"/>
  </r>
  <r>
    <s v="TM020"/>
    <s v="Traffic blackspot remediation - transmission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TM"/>
    <s v="TM020"/>
    <x v="2"/>
    <s v="Std"/>
    <s v="Unallocated"/>
    <x v="2"/>
  </r>
  <r>
    <s v="TM021"/>
    <s v="Capital works for compliance to NSW Maritime Waterway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TM"/>
    <s v="TM021"/>
    <x v="2"/>
    <s v="Std"/>
    <s v="Std"/>
    <x v="8"/>
  </r>
  <r>
    <s v="TM023"/>
    <s v="Renewal of 132kV cable 233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750"/>
    <n v="0.38642128756419025"/>
    <s v="TM"/>
    <s v="TM023"/>
    <x v="2"/>
    <s v="Std"/>
    <s v="Std"/>
    <x v="8"/>
  </r>
  <r>
    <s v="TM027"/>
    <s v="Steel tower asbestos removal"/>
    <s v="Major Project - Committed Project"/>
    <n v="3013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900"/>
    <n v="0.38537561332517917"/>
    <s v="TM"/>
    <s v="TM027"/>
    <x v="2"/>
    <s v="Std"/>
    <s v="Std"/>
    <x v="8"/>
  </r>
  <r>
    <s v="TM028"/>
    <s v="132kV oil cable replacement"/>
    <s v="Program - Long Term Need"/>
    <n v="0"/>
    <n v="0"/>
    <n v="0"/>
    <n v="0"/>
    <n v="0"/>
    <n v="0"/>
    <n v="10083477.130415954"/>
    <n v="9786904.2736390121"/>
    <n v="9786904.2736390121"/>
    <n v="10083477.130415954"/>
    <n v="10200000"/>
    <n v="0"/>
    <n v="0"/>
    <n v="0"/>
    <n v="0"/>
    <n v="0"/>
    <n v="0"/>
    <n v="11693742.060843583"/>
    <n v="11633553.682589239"/>
    <n v="11924392.524653969"/>
    <n v="12592881.196490631"/>
    <n v="13056862.350802843"/>
    <n v="0"/>
    <n v="49940762.808109932"/>
    <n v="0"/>
    <n v="60901431.81538026"/>
    <n v="260"/>
    <n v="1300"/>
    <n v="0.92192259014895972"/>
    <s v="TM"/>
    <s v="TM028l"/>
    <x v="2"/>
    <s v="Std"/>
    <s v="Std"/>
    <x v="8"/>
  </r>
  <r>
    <s v="TM029"/>
    <s v="Installation of aerial marker malls on high spans"/>
    <s v="Program - Short Term Need"/>
    <n v="0"/>
    <n v="0"/>
    <n v="0"/>
    <n v="0"/>
    <n v="0"/>
    <n v="0"/>
    <n v="0"/>
    <n v="0"/>
    <n v="0"/>
    <n v="0"/>
    <n v="0"/>
    <n v="122585.18"/>
    <n v="0"/>
    <n v="0"/>
    <n v="0"/>
    <n v="0"/>
    <n v="0"/>
    <n v="0"/>
    <n v="0"/>
    <n v="0"/>
    <n v="0"/>
    <n v="0"/>
    <n v="0"/>
    <n v="0"/>
    <n v="0"/>
    <n v="0"/>
    <s v=""/>
    <n v="2100"/>
    <n v="0.78296875329960158"/>
    <s v="TM"/>
    <s v="TM029s"/>
    <x v="2"/>
    <s v="Std"/>
    <s v="Std"/>
    <x v="8"/>
  </r>
  <r>
    <s v="TM030"/>
    <s v="Feeder 7028 replacement"/>
    <s v="Major Project - Prior to Approval"/>
    <n v="500000"/>
    <n v="1598149.3122414458"/>
    <n v="1595238.2778064476"/>
    <n v="1590801.4256884479"/>
    <n v="0"/>
    <n v="0"/>
    <n v="0"/>
    <n v="0"/>
    <n v="0"/>
    <n v="0"/>
    <n v="0"/>
    <n v="0"/>
    <n v="1638103.0450474818"/>
    <n v="1675997.2156203988"/>
    <n v="1713119.1415605235"/>
    <n v="0"/>
    <n v="0"/>
    <n v="0"/>
    <n v="0"/>
    <n v="0"/>
    <n v="0"/>
    <n v="0"/>
    <n v="4784189.0157363415"/>
    <n v="4784189.0157363415"/>
    <n v="5027219.4022284038"/>
    <n v="5027219.4022284038"/>
    <n v="200"/>
    <n v="2000"/>
    <n v="0.80621784108474603"/>
    <s v="TM"/>
    <s v="TM030"/>
    <x v="2"/>
    <s v="Std"/>
    <s v="Std"/>
    <x v="8"/>
  </r>
  <r>
    <s v="TM031"/>
    <s v="Steel tower asbestos removal"/>
    <s v="Program - Short Term Need"/>
    <s v=""/>
    <n v="12180.894289240268"/>
    <n v="0"/>
    <n v="0"/>
    <n v="0"/>
    <n v="0"/>
    <n v="0"/>
    <n v="0"/>
    <n v="0"/>
    <n v="0"/>
    <n v="0"/>
    <n v="112125"/>
    <n v="12485.416646471274"/>
    <n v="0"/>
    <n v="0"/>
    <n v="0"/>
    <n v="0"/>
    <n v="0"/>
    <n v="0"/>
    <n v="0"/>
    <n v="0"/>
    <n v="0"/>
    <n v="12180.894289240268"/>
    <n v="12180.894289240268"/>
    <n v="12485.416646471274"/>
    <n v="12485.416646471274"/>
    <n v="260"/>
    <n v="3900"/>
    <n v="0.38537561332517917"/>
    <s v="TM"/>
    <s v="TM031s"/>
    <x v="2"/>
    <s v="Std"/>
    <s v="Std"/>
    <x v="8"/>
  </r>
  <r>
    <s v="TM031"/>
    <s v="Steel tower asbestos removal"/>
    <s v="Program - Medium Term Need"/>
    <s v=""/>
    <n v="2796761.29642253"/>
    <n v="0"/>
    <n v="0"/>
    <n v="0"/>
    <n v="0"/>
    <n v="0"/>
    <n v="0"/>
    <n v="0"/>
    <n v="0"/>
    <n v="0"/>
    <n v="0"/>
    <n v="2866680.3288330929"/>
    <n v="0"/>
    <n v="0"/>
    <n v="0"/>
    <n v="0"/>
    <n v="0"/>
    <n v="0"/>
    <n v="0"/>
    <n v="0"/>
    <n v="0"/>
    <n v="2796761.29642253"/>
    <n v="2796761.29642253"/>
    <n v="2866680.3288330929"/>
    <n v="2866680.3288330929"/>
    <n v="260"/>
    <n v="2600"/>
    <n v="0.66719339481987494"/>
    <s v="TM"/>
    <s v="TM031m"/>
    <x v="2"/>
    <s v="Std"/>
    <s v="Std"/>
    <x v="8"/>
  </r>
  <r>
    <s v="TM033"/>
    <s v="Pole top structure/hardware refurbishment (TR)"/>
    <s v="Program - Short Term Need"/>
    <s v=""/>
    <n v="1346111.1772677682"/>
    <n v="1343659.2311571345"/>
    <n v="1339922.098348469"/>
    <n v="1335779.6481314795"/>
    <n v="1332274.4729752615"/>
    <n v="1332274.4729752615"/>
    <n v="1332274.4729752615"/>
    <n v="1332274.4729752615"/>
    <n v="1332274.4729752615"/>
    <n v="1347670"/>
    <n v="734759.36"/>
    <n v="1379763.9566994624"/>
    <n v="1411681.9797344643"/>
    <n v="1442949.5459417941"/>
    <n v="1474450.7946420535"/>
    <n v="1507346.2805487395"/>
    <n v="1545029.9375624578"/>
    <n v="1583655.6860015194"/>
    <n v="1623247.0781515571"/>
    <n v="1663828.2551053457"/>
    <n v="1725131.5376771046"/>
    <n v="6697746.6278801132"/>
    <n v="13374514.519781159"/>
    <n v="7216192.5575665133"/>
    <n v="15357085.052064497"/>
    <n v="330"/>
    <n v="4950"/>
    <n v="0.12557407790639435"/>
    <s v="TM"/>
    <s v="TM033s"/>
    <x v="2"/>
    <s v="Std"/>
    <s v="Std"/>
    <x v="8"/>
  </r>
  <r>
    <s v="TM131"/>
    <s v="Underground pilots replacement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1950"/>
    <n v="0.80621784108474603"/>
    <s v="TM"/>
    <s v="TM131s"/>
    <x v="2"/>
    <s v="Std"/>
    <s v="Std"/>
    <x v="8"/>
  </r>
  <r>
    <s v="TM132"/>
    <s v="Sub-transmission pilot cable renewal program"/>
    <s v="Program - Short Term Need"/>
    <n v="0"/>
    <n v="0"/>
    <n v="0"/>
    <n v="0"/>
    <n v="0"/>
    <n v="0"/>
    <n v="0"/>
    <n v="1102262.4510209595"/>
    <n v="1102262.4510209595"/>
    <n v="1102262.4510209595"/>
    <n v="1115000"/>
    <n v="0"/>
    <n v="0"/>
    <n v="0"/>
    <n v="0"/>
    <n v="0"/>
    <n v="0"/>
    <n v="0"/>
    <n v="1310243.6723320205"/>
    <n v="1342999.7641403209"/>
    <n v="1376574.7582438285"/>
    <n v="1427294.2667789382"/>
    <n v="0"/>
    <n v="4421787.3530628784"/>
    <n v="0"/>
    <n v="5457112.461495108"/>
    <n v="160"/>
    <n v="2400"/>
    <n v="0.6976020864775403"/>
    <s v="TM"/>
    <s v="TM132s"/>
    <x v="2"/>
    <s v="Std"/>
    <s v="Std"/>
    <x v="8"/>
  </r>
  <r>
    <s v="TM133"/>
    <s v="Hardex pilot cable renewal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300"/>
    <n v="0.5433273145722044"/>
    <s v="TM"/>
    <s v="TM133s"/>
    <x v="2"/>
    <s v="Std"/>
    <s v="Std"/>
    <x v="8"/>
  </r>
  <r>
    <s v="TM134"/>
    <s v="Wollongong - Port Kembla pilot cable replacement"/>
    <s v="Program - Short Term Need"/>
    <n v="0"/>
    <n v="0"/>
    <n v="0"/>
    <n v="0"/>
    <n v="0"/>
    <n v="0"/>
    <n v="0"/>
    <n v="1645979.3551120157"/>
    <n v="1645979.3551120157"/>
    <n v="1645979.3551120157"/>
    <n v="1665000"/>
    <n v="0"/>
    <n v="0"/>
    <n v="0"/>
    <n v="0"/>
    <n v="0"/>
    <n v="0"/>
    <n v="0"/>
    <n v="1956552.2102536447"/>
    <n v="2005466.0155099859"/>
    <n v="2055602.6658977349"/>
    <n v="2131340.7660869346"/>
    <n v="0"/>
    <n v="6602938.0653360467"/>
    <n v="0"/>
    <n v="8148961.6577483006"/>
    <n v="110"/>
    <n v="1650"/>
    <n v="0.8896136012931809"/>
    <s v="TM"/>
    <s v="TM134s"/>
    <x v="2"/>
    <s v="Std"/>
    <s v="Std"/>
    <x v="8"/>
  </r>
  <r>
    <s v="TM135"/>
    <s v="Optical fibre protection and communication upgrades in the Blue Mountains"/>
    <s v="Program - Short Term Need"/>
    <n v="0"/>
    <n v="0"/>
    <n v="0"/>
    <n v="0"/>
    <n v="0"/>
    <n v="0"/>
    <n v="0"/>
    <n v="917398.70363000047"/>
    <n v="917398.70363000047"/>
    <n v="917398.70363000047"/>
    <n v="928000"/>
    <n v="0"/>
    <n v="0"/>
    <n v="0"/>
    <n v="0"/>
    <n v="0"/>
    <n v="0"/>
    <n v="0"/>
    <n v="1090498.7694386682"/>
    <n v="1117761.2386746348"/>
    <n v="1145705.2696415004"/>
    <n v="1187918.4570142194"/>
    <n v="0"/>
    <n v="3680196.1108900015"/>
    <n v="0"/>
    <n v="4541883.734769023"/>
    <n v="110"/>
    <n v="1650"/>
    <n v="0.8896136012931809"/>
    <s v="TM"/>
    <s v="TM135s"/>
    <x v="2"/>
    <s v="Std"/>
    <s v="Std"/>
    <x v="8"/>
  </r>
  <r>
    <s v="TM137"/>
    <s v="Optical fibre protection and communication upgrades in the Macarthur area"/>
    <s v="Program - Short Term Need"/>
    <n v="0"/>
    <n v="0"/>
    <n v="0"/>
    <n v="0"/>
    <n v="0"/>
    <n v="0"/>
    <n v="0"/>
    <n v="897627.17984487105"/>
    <n v="897627.17984487105"/>
    <n v="897627.17984487105"/>
    <n v="908000"/>
    <n v="0"/>
    <n v="0"/>
    <n v="0"/>
    <n v="0"/>
    <n v="0"/>
    <n v="0"/>
    <n v="0"/>
    <n v="1066996.6407869726"/>
    <n v="1093671.556806647"/>
    <n v="1121013.345726813"/>
    <n v="1162316.7661302923"/>
    <n v="0"/>
    <n v="3600881.539534613"/>
    <n v="0"/>
    <n v="4443998.3094507251"/>
    <n v="110"/>
    <n v="1650"/>
    <n v="0.8896136012931809"/>
    <s v="TM"/>
    <s v="TM137s"/>
    <x v="2"/>
    <s v="Std"/>
    <s v="Std"/>
    <x v="8"/>
  </r>
  <r>
    <s v="TM138"/>
    <s v="132kV optical fibre ring completion"/>
    <s v="Major Project - Committed Project"/>
    <n v="500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n v="0"/>
    <n v="0"/>
    <s v=""/>
    <n v="1650"/>
    <n v="0.8896136012931809"/>
    <s v="TM"/>
    <s v="TM138"/>
    <x v="2"/>
    <s v="Std"/>
    <s v="Std"/>
    <x v="8"/>
  </r>
  <r>
    <s v="TM171"/>
    <s v="Replacement of corroded earthwires"/>
    <s v="Program - Short Term Need"/>
    <n v="2000000"/>
    <n v="0"/>
    <n v="0"/>
    <n v="0"/>
    <n v="0"/>
    <n v="136423.5141173923"/>
    <n v="886752.84176304995"/>
    <n v="886752.84176304995"/>
    <n v="886752.84176304995"/>
    <n v="886752.84176304995"/>
    <n v="897000"/>
    <n v="3545011.83"/>
    <n v="0"/>
    <n v="0"/>
    <n v="0"/>
    <n v="0"/>
    <n v="154350.68430381772"/>
    <n v="1028361.4341741855"/>
    <n v="1054070.4700285401"/>
    <n v="1080422.2317792536"/>
    <n v="1107432.7875737348"/>
    <n v="1148235.8361441323"/>
    <n v="136423.5141173923"/>
    <n v="4580434.881169592"/>
    <n v="154350.68430381772"/>
    <n v="5572873.444003664"/>
    <n v="270"/>
    <n v="4050"/>
    <n v="0.37221491724488698"/>
    <s v="TM"/>
    <s v="TM171s"/>
    <x v="2"/>
    <s v="Std"/>
    <s v="Std"/>
    <x v="8"/>
  </r>
  <r>
    <s v="TM172"/>
    <s v="Earthwire replacement due to fault rating"/>
    <s v="Program - Short Term Need"/>
    <n v="0"/>
    <n v="0"/>
    <n v="997023.92362902965"/>
    <n v="994250.89105527988"/>
    <n v="0"/>
    <n v="0"/>
    <n v="0"/>
    <n v="0"/>
    <n v="0"/>
    <n v="0"/>
    <n v="0"/>
    <n v="0"/>
    <n v="0"/>
    <n v="1047498.2597627492"/>
    <n v="1070699.4634753272"/>
    <n v="0"/>
    <n v="0"/>
    <n v="0"/>
    <n v="0"/>
    <n v="0"/>
    <n v="0"/>
    <n v="0"/>
    <n v="1991274.8146843095"/>
    <n v="1991274.8146843095"/>
    <n v="2118197.7232380765"/>
    <n v="2118197.7232380765"/>
    <n v="170"/>
    <n v="2550"/>
    <n v="0.6869208729126236"/>
    <s v="TM"/>
    <s v="TM172s"/>
    <x v="2"/>
    <s v="Std"/>
    <s v="Std"/>
    <x v="8"/>
  </r>
  <r>
    <s v="TM174"/>
    <s v="Hardex earthwire replacement"/>
    <s v="Program - Short Term Need"/>
    <n v="0"/>
    <n v="0"/>
    <n v="997023.92362902965"/>
    <n v="994250.89105527988"/>
    <n v="991177.10428478743"/>
    <n v="988576.18925646599"/>
    <n v="988576.18925646599"/>
    <n v="988576.18925646599"/>
    <n v="988576.18925646599"/>
    <n v="988576.18925646599"/>
    <n v="1000000"/>
    <n v="0"/>
    <n v="0"/>
    <n v="1047498.2597627492"/>
    <n v="1070699.4634753272"/>
    <n v="1094074.064601908"/>
    <n v="1118483.2195928821"/>
    <n v="1146445.3000827041"/>
    <n v="1175106.4325847717"/>
    <n v="1204484.093399391"/>
    <n v="1234596.1957343756"/>
    <n v="1280084.544196357"/>
    <n v="3971028.1082255631"/>
    <n v="8925332.8652514257"/>
    <n v="4330755.0074328668"/>
    <n v="10371471.573430467"/>
    <n v="240"/>
    <n v="3600"/>
    <n v="0.42681182760415159"/>
    <s v="TM"/>
    <s v="TM174s"/>
    <x v="2"/>
    <s v="Std"/>
    <s v="Std"/>
    <x v="8"/>
  </r>
  <r>
    <s v="TM302"/>
    <s v="Oil filled cable auxiliary equipment refurbishment"/>
    <s v="Program - Short Term Need"/>
    <n v="0"/>
    <n v="0"/>
    <n v="0"/>
    <n v="0"/>
    <n v="0"/>
    <n v="0"/>
    <n v="0"/>
    <n v="0"/>
    <n v="0"/>
    <n v="0"/>
    <n v="0"/>
    <n v="321511"/>
    <n v="0"/>
    <n v="0"/>
    <n v="0"/>
    <n v="0"/>
    <n v="0"/>
    <n v="0"/>
    <n v="0"/>
    <n v="0"/>
    <n v="0"/>
    <n v="0"/>
    <n v="0"/>
    <n v="0"/>
    <n v="0"/>
    <n v="0"/>
    <s v=""/>
    <n v="3000"/>
    <n v="0.58534242778377188"/>
    <s v="TM"/>
    <s v="TM302s"/>
    <x v="2"/>
    <s v="Std"/>
    <s v="Std"/>
    <x v="8"/>
  </r>
  <r>
    <s v="TM302"/>
    <s v="Oil filled cable auxiliary equipment refurbishment"/>
    <s v="Program - Medium Term Need"/>
    <n v="0"/>
    <n v="0"/>
    <n v="71785.722501290133"/>
    <n v="0"/>
    <n v="0"/>
    <n v="0"/>
    <n v="0"/>
    <n v="71177.485626465554"/>
    <n v="0"/>
    <n v="0"/>
    <n v="0"/>
    <n v="0"/>
    <n v="0"/>
    <n v="75419.874702917936"/>
    <n v="0"/>
    <n v="0"/>
    <n v="0"/>
    <n v="0"/>
    <n v="84607.663146103572"/>
    <n v="0"/>
    <n v="0"/>
    <n v="0"/>
    <n v="71785.722501290133"/>
    <n v="142963.20812775567"/>
    <n v="75419.874702917936"/>
    <n v="160027.53784902149"/>
    <n v="200"/>
    <n v="2000"/>
    <n v="0.80621784108474603"/>
    <s v="TM"/>
    <s v="TM302m"/>
    <x v="2"/>
    <s v="Std"/>
    <s v="Std"/>
    <x v="8"/>
  </r>
  <r>
    <s v="TM303"/>
    <s v="Guilford and Camellia 132kV cables oil testing and flushing"/>
    <s v="Program - Short Term Need"/>
    <n v="465136"/>
    <n v="0"/>
    <n v="0"/>
    <n v="0"/>
    <n v="0"/>
    <n v="0"/>
    <n v="0"/>
    <n v="0"/>
    <n v="0"/>
    <n v="0"/>
    <n v="0"/>
    <n v="168040"/>
    <n v="0"/>
    <n v="0"/>
    <n v="0"/>
    <n v="0"/>
    <n v="0"/>
    <n v="0"/>
    <n v="0"/>
    <n v="0"/>
    <n v="0"/>
    <n v="0"/>
    <n v="0"/>
    <n v="0"/>
    <n v="0"/>
    <n v="0"/>
    <s v=""/>
    <n v="3900"/>
    <n v="0.38537561332517917"/>
    <s v="TM"/>
    <s v="TM303s"/>
    <x v="2"/>
    <s v="Std"/>
    <s v="Std"/>
    <x v="8"/>
  </r>
  <r>
    <s v="TM303"/>
    <s v="Guilford and Camellia 132kV cables oil testing and flushing"/>
    <s v="Program - Medium Term Need"/>
    <s v=""/>
    <n v="0"/>
    <n v="89732.153126612669"/>
    <n v="0"/>
    <n v="0"/>
    <n v="0"/>
    <n v="0"/>
    <n v="88971.857033081935"/>
    <n v="0"/>
    <n v="0"/>
    <n v="0"/>
    <n v="0"/>
    <n v="0"/>
    <n v="94274.843378647434"/>
    <n v="0"/>
    <n v="0"/>
    <n v="0"/>
    <n v="0"/>
    <n v="105759.57893262945"/>
    <n v="0"/>
    <n v="0"/>
    <n v="0"/>
    <n v="89732.153126612669"/>
    <n v="178704.01015969459"/>
    <n v="94274.843378647434"/>
    <n v="200034.4223112769"/>
    <n v="260"/>
    <n v="2600"/>
    <n v="0.66719339481987494"/>
    <s v="TM"/>
    <s v="TM303m"/>
    <x v="2"/>
    <s v="Std"/>
    <s v="Std"/>
    <x v="8"/>
  </r>
  <r>
    <s v="TM401"/>
    <s v="South Coast 33kV overhead line refurbishment"/>
    <s v="Program - Short Term Need"/>
    <n v="998000"/>
    <n v="0"/>
    <n v="0"/>
    <n v="0"/>
    <n v="0"/>
    <n v="0"/>
    <n v="0"/>
    <n v="0"/>
    <n v="0"/>
    <n v="0"/>
    <n v="0"/>
    <n v="932355.84"/>
    <n v="0"/>
    <n v="0"/>
    <n v="0"/>
    <n v="0"/>
    <n v="0"/>
    <n v="0"/>
    <n v="0"/>
    <n v="0"/>
    <n v="0"/>
    <n v="0"/>
    <n v="0"/>
    <n v="0"/>
    <n v="0"/>
    <n v="0"/>
    <s v=""/>
    <n v="3600"/>
    <n v="0.42681182760415159"/>
    <s v="TM"/>
    <s v="TM401s"/>
    <x v="2"/>
    <s v="Std"/>
    <s v="Std"/>
    <x v="8"/>
  </r>
  <r>
    <s v="TM404"/>
    <s v="Avon/Nepean Dam feeder refurb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5250"/>
    <n v="4.7115139794294054E-2"/>
    <s v="TM"/>
    <s v="TM404"/>
    <x v="2"/>
    <s v="Std"/>
    <s v="Std"/>
    <x v="8"/>
  </r>
  <r>
    <s v="TM408"/>
    <s v="Ringwood Feeder 7906 Refurb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200"/>
    <n v="0.5433273145722044"/>
    <s v="TM"/>
    <s v="TM408"/>
    <x v="2"/>
    <s v="Std"/>
    <s v="Std"/>
    <x v="8"/>
  </r>
  <r>
    <s v="TM410"/>
    <s v="Hazelbook ZS to Springwood ZS Feeder 808 refurbishment"/>
    <s v="Major Project - Committed Project"/>
    <n v="0"/>
    <n v="0"/>
    <n v="0"/>
    <n v="0"/>
    <n v="0"/>
    <n v="0"/>
    <n v="0"/>
    <n v="0"/>
    <n v="0"/>
    <n v="0"/>
    <n v="0"/>
    <n v="13970"/>
    <n v="0"/>
    <n v="0"/>
    <n v="0"/>
    <n v="0"/>
    <n v="0"/>
    <n v="0"/>
    <n v="0"/>
    <n v="0"/>
    <n v="0"/>
    <n v="0"/>
    <n v="0"/>
    <n v="0"/>
    <n v="0"/>
    <n v="0"/>
    <s v=""/>
    <n v="4350"/>
    <n v="0.29291388772126109"/>
    <s v="TM"/>
    <s v="TM410"/>
    <x v="2"/>
    <s v="Std"/>
    <s v="Std"/>
    <x v="8"/>
  </r>
  <r>
    <s v="TM419"/>
    <s v="Future sub-transmission feeder refurbishment works"/>
    <s v="Program - Short Term Need"/>
    <n v="0"/>
    <n v="0"/>
    <n v="0"/>
    <n v="0"/>
    <n v="0"/>
    <n v="0"/>
    <n v="0"/>
    <n v="0"/>
    <n v="3460016.662397631"/>
    <n v="7414321.4194234945"/>
    <n v="12000000"/>
    <n v="0"/>
    <n v="0"/>
    <n v="0"/>
    <n v="0"/>
    <n v="0"/>
    <n v="0"/>
    <n v="0"/>
    <n v="0"/>
    <n v="4215694.326897868"/>
    <n v="9259471.468007816"/>
    <n v="15361014.530356284"/>
    <n v="0"/>
    <n v="22874338.081821125"/>
    <n v="0"/>
    <n v="28836180.325261969"/>
    <n v="150"/>
    <n v="2250"/>
    <n v="0.70869822867965704"/>
    <s v="TM"/>
    <s v="TM419s"/>
    <x v="2"/>
    <s v="Std"/>
    <s v="Std"/>
    <x v="8"/>
  </r>
  <r>
    <s v="TM419"/>
    <s v="Future sub-transmission feeder refurbishment works"/>
    <s v="Program - Medium Term Need"/>
    <n v="0"/>
    <n v="0"/>
    <n v="0"/>
    <n v="0"/>
    <n v="0"/>
    <n v="0"/>
    <n v="0"/>
    <n v="0"/>
    <n v="494288.094628233"/>
    <n v="889718.57033081935"/>
    <n v="1500000"/>
    <n v="0"/>
    <n v="0"/>
    <n v="0"/>
    <n v="0"/>
    <n v="0"/>
    <n v="0"/>
    <n v="0"/>
    <n v="0"/>
    <n v="602242.04669969552"/>
    <n v="1111136.576160938"/>
    <n v="1920126.8162945355"/>
    <n v="0"/>
    <n v="2884006.6649590526"/>
    <n v="0"/>
    <n v="3633505.4391551688"/>
    <n v="150"/>
    <n v="1500"/>
    <n v="0.92192259014895972"/>
    <s v="TM"/>
    <s v="TM419m"/>
    <x v="2"/>
    <s v="Std"/>
    <s v="Std"/>
    <x v="8"/>
  </r>
  <r>
    <s v="TM419"/>
    <s v="Future sub-transmission feeder refurbishment works"/>
    <s v="Program - Long Term Need"/>
    <n v="0"/>
    <n v="0"/>
    <n v="0"/>
    <n v="0"/>
    <n v="0"/>
    <n v="0"/>
    <n v="0"/>
    <n v="0"/>
    <n v="494288.094628233"/>
    <n v="889718.57033081935"/>
    <n v="1500000"/>
    <n v="0"/>
    <n v="0"/>
    <n v="0"/>
    <n v="0"/>
    <n v="0"/>
    <n v="0"/>
    <n v="0"/>
    <n v="0"/>
    <n v="602242.04669969552"/>
    <n v="1111136.576160938"/>
    <n v="1920126.8162945355"/>
    <n v="0"/>
    <n v="2884006.6649590526"/>
    <n v="0"/>
    <n v="3633505.4391551688"/>
    <n v="150"/>
    <n v="750"/>
    <n v="0.99188771190067215"/>
    <s v="TM"/>
    <s v="TM419l"/>
    <x v="2"/>
    <s v="Std"/>
    <s v="Std"/>
    <x v="8"/>
  </r>
  <r>
    <s v="TM801"/>
    <s v="Steel tower painting program"/>
    <s v="Program - Short Term Need"/>
    <n v="0"/>
    <n v="0"/>
    <n v="0"/>
    <n v="0"/>
    <n v="0"/>
    <n v="0"/>
    <n v="790860.95140517282"/>
    <n v="790860.95140517282"/>
    <n v="790860.95140517282"/>
    <n v="790860.95140517282"/>
    <n v="800000"/>
    <n v="0"/>
    <n v="0"/>
    <n v="0"/>
    <n v="0"/>
    <n v="0"/>
    <n v="0"/>
    <n v="917156.24006616324"/>
    <n v="940085.14606781746"/>
    <n v="963587.27471951279"/>
    <n v="987676.9565875004"/>
    <n v="1024067.6353570856"/>
    <n v="0"/>
    <n v="3963443.8056206913"/>
    <n v="0"/>
    <n v="4832573.2527980795"/>
    <n v="170"/>
    <n v="2550"/>
    <n v="0.6869208729126236"/>
    <s v="TM"/>
    <s v="TM801s"/>
    <x v="2"/>
    <s v="Std"/>
    <s v="Std"/>
    <x v="8"/>
  </r>
  <r>
    <s v="TM803"/>
    <s v="Steel tower below ground rectification work"/>
    <s v="Program - Short Term Need"/>
    <n v="2599999.92"/>
    <n v="0"/>
    <n v="1495535.8854435445"/>
    <n v="1491376.3365829198"/>
    <n v="1486765.6564271811"/>
    <n v="1482864.283884699"/>
    <n v="1482864.283884699"/>
    <n v="1482864.283884699"/>
    <n v="1186291.4271077591"/>
    <n v="741432.1419423495"/>
    <n v="750000"/>
    <n v="4408559.1199999992"/>
    <n v="0"/>
    <n v="1571247.3896441238"/>
    <n v="1606049.1952129907"/>
    <n v="1641111.096902862"/>
    <n v="1677724.8293893232"/>
    <n v="1719667.9501240561"/>
    <n v="1762659.6488771576"/>
    <n v="1445380.9120792691"/>
    <n v="925947.1468007816"/>
    <n v="960063.40814726776"/>
    <n v="5956542.1623383444"/>
    <n v="11599994.29915785"/>
    <n v="6496132.5111493003"/>
    <n v="13309851.577177834"/>
    <n v="310"/>
    <n v="4650"/>
    <n v="0.21004279400068629"/>
    <s v="TM"/>
    <s v="TM803s"/>
    <x v="2"/>
    <s v="Std"/>
    <s v="Std"/>
    <x v="8"/>
  </r>
  <r>
    <s v="TM805"/>
    <s v="Earthing refurbishment of lines 940/941"/>
    <s v="Program - Short Term Need"/>
    <n v="178388.89"/>
    <n v="199768.66403018072"/>
    <n v="199404.78472580595"/>
    <n v="198850.17821105599"/>
    <n v="198235.4208569575"/>
    <n v="19771.52378512932"/>
    <n v="19771.52378512932"/>
    <n v="19771.52378512932"/>
    <n v="19771.52378512932"/>
    <n v="19771.52378512932"/>
    <n v="20000"/>
    <n v="46970"/>
    <n v="204762.88063093522"/>
    <n v="209499.65195254984"/>
    <n v="214139.89269506544"/>
    <n v="218814.81292038164"/>
    <n v="22369.664391857645"/>
    <n v="22928.906001654083"/>
    <n v="23502.128651695435"/>
    <n v="24089.68186798782"/>
    <n v="24691.923914687512"/>
    <n v="25601.690883927142"/>
    <n v="816030.57160912955"/>
    <n v="915116.66674964677"/>
    <n v="869586.90259078983"/>
    <n v="990401.23391074187"/>
    <n v="270"/>
    <n v="4050"/>
    <n v="0.37221491724488698"/>
    <s v="TM"/>
    <s v="TM805s"/>
    <x v="2"/>
    <s v="Std"/>
    <s v="Std"/>
    <x v="8"/>
  </r>
  <r>
    <s v="TM805"/>
    <s v="Earthing refurbishment of lines 940/941"/>
    <s v="Program - Medium Term Need"/>
    <s v=""/>
    <n v="79907.465612072279"/>
    <n v="79761.913890322379"/>
    <n v="79540.071284422389"/>
    <n v="79294.168342782999"/>
    <n v="0"/>
    <n v="0"/>
    <n v="0"/>
    <n v="0"/>
    <n v="0"/>
    <n v="0"/>
    <n v="0"/>
    <n v="81905.152252374086"/>
    <n v="83799.860781019946"/>
    <n v="85655.957078026171"/>
    <n v="87525.925168152651"/>
    <n v="0"/>
    <n v="0"/>
    <n v="0"/>
    <n v="0"/>
    <n v="0"/>
    <n v="0"/>
    <n v="318503.6191296"/>
    <n v="318503.6191296"/>
    <n v="338886.89527957287"/>
    <n v="338886.89527957287"/>
    <n v="270"/>
    <n v="2700"/>
    <n v="0.66488045847782185"/>
    <s v="TM"/>
    <s v="TM805m"/>
    <x v="2"/>
    <s v="Std"/>
    <s v="Std"/>
    <x v="8"/>
  </r>
  <r>
    <s v="TM809"/>
    <s v="Subtransmission line earthing refurbishment"/>
    <s v="Program - Short Term Need"/>
    <n v="0"/>
    <n v="0"/>
    <n v="299107.17708870891"/>
    <n v="298275.26731658395"/>
    <n v="297353.13128543622"/>
    <n v="296572.85677693976"/>
    <n v="296572.85677693976"/>
    <n v="296572.85677693976"/>
    <n v="296572.85677693976"/>
    <n v="296572.85677693976"/>
    <n v="300000"/>
    <n v="0"/>
    <n v="0"/>
    <n v="314249.47792882478"/>
    <n v="321209.83904259815"/>
    <n v="328222.21938057238"/>
    <n v="335544.96587786463"/>
    <n v="343933.59002481122"/>
    <n v="352531.92977543146"/>
    <n v="361345.22801981727"/>
    <n v="370378.85872031259"/>
    <n v="384025.36325890711"/>
    <n v="1191308.4324676688"/>
    <n v="2677599.8595754276"/>
    <n v="1299226.5022298601"/>
    <n v="3111441.4720291398"/>
    <n v="150"/>
    <n v="2250"/>
    <n v="0.70869822867965704"/>
    <s v="TM"/>
    <s v="TM809s"/>
    <x v="2"/>
    <s v="Std"/>
    <s v="Std"/>
    <x v="8"/>
  </r>
  <r>
    <s v="TM809"/>
    <s v="Subtransmission line earthing refurbishment"/>
    <s v="Program - Medium Term Need"/>
    <n v="0"/>
    <n v="0"/>
    <n v="299107.17708870891"/>
    <n v="298275.26731658395"/>
    <n v="297353.13128543622"/>
    <n v="296572.85677693976"/>
    <n v="296572.85677693976"/>
    <n v="296572.85677693976"/>
    <n v="296572.85677693976"/>
    <n v="296572.85677693976"/>
    <n v="300000"/>
    <n v="0"/>
    <n v="0"/>
    <n v="314249.47792882478"/>
    <n v="321209.83904259815"/>
    <n v="328222.21938057238"/>
    <n v="335544.96587786463"/>
    <n v="343933.59002481122"/>
    <n v="352531.92977543146"/>
    <n v="361345.22801981727"/>
    <n v="370378.85872031259"/>
    <n v="384025.36325890711"/>
    <n v="1191308.4324676688"/>
    <n v="2677599.8595754276"/>
    <n v="1299226.5022298601"/>
    <n v="3111441.4720291398"/>
    <n v="150"/>
    <n v="1500"/>
    <n v="0.92192259014895972"/>
    <s v="TM"/>
    <s v="TM809m"/>
    <x v="2"/>
    <s v="Std"/>
    <s v="Std"/>
    <x v="8"/>
  </r>
  <r>
    <s v="TS001"/>
    <s v="Power transformer replacement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TS"/>
    <s v="TS001s"/>
    <x v="2"/>
    <s v="Std"/>
    <s v="Unallocated"/>
    <x v="2"/>
  </r>
  <r>
    <s v="TS004"/>
    <s v="132kV circuit breaker replacement"/>
    <s v="Program - Short Term Need"/>
    <n v="903000"/>
    <n v="0"/>
    <n v="0"/>
    <n v="0"/>
    <n v="358806.11175109306"/>
    <n v="357864.58051084069"/>
    <n v="357864.58051084069"/>
    <n v="357864.58051084069"/>
    <n v="357864.58051084069"/>
    <n v="357864.58051084069"/>
    <n v="362000"/>
    <n v="100000"/>
    <n v="0"/>
    <n v="0"/>
    <n v="0"/>
    <n v="396054.8113858907"/>
    <n v="404890.92549262336"/>
    <n v="415013.19862993888"/>
    <n v="425388.52859568736"/>
    <n v="436023.24181057955"/>
    <n v="446923.82285584393"/>
    <n v="463390.60499908129"/>
    <n v="716670.69226193381"/>
    <n v="2510129.0143052968"/>
    <n v="800945.73687851406"/>
    <n v="2987685.1337696449"/>
    <n v="240"/>
    <n v="3600"/>
    <n v="0.42681182760415159"/>
    <s v="TS"/>
    <s v="TS004s"/>
    <x v="2"/>
    <s v="Std"/>
    <s v="Std"/>
    <x v="0"/>
  </r>
  <r>
    <s v="TS005"/>
    <s v="33kV circuit breaker replacement"/>
    <s v="Program - Short Term Need"/>
    <n v="3410000"/>
    <n v="0"/>
    <n v="0"/>
    <n v="0"/>
    <n v="763206.37029928633"/>
    <n v="761203.6657274788"/>
    <n v="1170474.2080796557"/>
    <n v="1170474.2080796557"/>
    <n v="1170474.2080796557"/>
    <n v="1170474.2080796557"/>
    <n v="1184000"/>
    <n v="1522311.5100000002"/>
    <n v="0"/>
    <n v="0"/>
    <n v="0"/>
    <n v="842437.0297434692"/>
    <n v="861232.0790865192"/>
    <n v="1357391.2352979216"/>
    <n v="1391326.0161803698"/>
    <n v="1426109.1665848787"/>
    <n v="1461761.8957495005"/>
    <n v="1515620.1003284869"/>
    <n v="1524410.0360267651"/>
    <n v="7390306.8683453882"/>
    <n v="1703669.1088299884"/>
    <n v="8855877.5229711458"/>
    <n v="240"/>
    <n v="3600"/>
    <n v="0.42681182760415159"/>
    <s v="TS"/>
    <s v="TS005s"/>
    <x v="2"/>
    <s v="Std"/>
    <s v="Std"/>
    <x v="0"/>
  </r>
  <r>
    <s v="TS007"/>
    <s v="11kV circuit breaker replacement"/>
    <s v="Program - Short Term Need"/>
    <n v="0"/>
    <n v="0"/>
    <n v="348958.3732701604"/>
    <n v="347987.81186934793"/>
    <n v="0"/>
    <n v="0"/>
    <n v="0"/>
    <n v="0"/>
    <n v="0"/>
    <n v="0"/>
    <n v="0"/>
    <n v="33.590000000000003"/>
    <n v="0"/>
    <n v="366624.39091696223"/>
    <n v="374744.81221636449"/>
    <n v="0"/>
    <n v="0"/>
    <n v="0"/>
    <n v="0"/>
    <n v="0"/>
    <n v="0"/>
    <n v="0"/>
    <n v="696946.18513950834"/>
    <n v="696946.18513950834"/>
    <n v="741369.20313332672"/>
    <n v="741369.20313332672"/>
    <n v="230"/>
    <n v="3450"/>
    <n v="0.51296800094308148"/>
    <s v="TS"/>
    <s v="TS007s"/>
    <x v="2"/>
    <s v="Std"/>
    <s v="Std"/>
    <x v="0"/>
  </r>
  <r>
    <s v="TS008"/>
    <s v="Battery replacement"/>
    <s v="Program - Short Term Need"/>
    <n v="1253792"/>
    <n v="519398.52647846984"/>
    <n v="518452.44028709544"/>
    <n v="517010.46334874554"/>
    <n v="515412.0942280895"/>
    <n v="514059.6184133623"/>
    <n v="514059.6184133623"/>
    <n v="514059.6184133623"/>
    <n v="514059.6184133623"/>
    <n v="514059.6184133623"/>
    <n v="520000"/>
    <n v="1300326.8399999999"/>
    <n v="532383.4896404316"/>
    <n v="544699.09507662966"/>
    <n v="556763.72100717016"/>
    <n v="568918.51359299221"/>
    <n v="581611.27418829873"/>
    <n v="596151.55604300613"/>
    <n v="611055.34494408127"/>
    <n v="626331.72856768325"/>
    <n v="641990.02178187529"/>
    <n v="665643.96298210567"/>
    <n v="2584333.1427557627"/>
    <n v="5160571.6164092114"/>
    <n v="2784376.0935055222"/>
    <n v="5925548.707824274"/>
    <n v="370"/>
    <n v="5550"/>
    <n v="1.9511549853040121E-2"/>
    <s v="TS"/>
    <s v="TS008s"/>
    <x v="2"/>
    <s v="Std"/>
    <s v="Std"/>
    <x v="0"/>
  </r>
  <r>
    <s v="TS008"/>
    <s v="Battery replacement"/>
    <s v="Program - Medium Term Need"/>
    <s v=""/>
    <n v="0"/>
    <n v="0"/>
    <n v="0"/>
    <n v="0"/>
    <n v="0"/>
    <n v="514059.6184133623"/>
    <n v="514059.6184133623"/>
    <n v="514059.6184133623"/>
    <n v="514059.6184133623"/>
    <n v="520000"/>
    <n v="0"/>
    <n v="0"/>
    <n v="0"/>
    <n v="0"/>
    <n v="0"/>
    <n v="0"/>
    <n v="596151.55604300613"/>
    <n v="611055.34494408127"/>
    <n v="626331.72856768325"/>
    <n v="641990.02178187529"/>
    <n v="665643.96298210567"/>
    <n v="0"/>
    <n v="2576238.4736534492"/>
    <n v="0"/>
    <n v="3141172.6143187513"/>
    <n v="370"/>
    <n v="3700"/>
    <n v="0.38642128756419025"/>
    <s v="TS"/>
    <s v="TS008m"/>
    <x v="2"/>
    <s v="Std"/>
    <s v="Std"/>
    <x v="0"/>
  </r>
  <r>
    <s v="TS009"/>
    <s v="Auxiliary switchgear replacement"/>
    <s v="Program - Short Term Need"/>
    <n v="817000"/>
    <n v="0"/>
    <n v="0"/>
    <n v="0"/>
    <n v="279511.94340831006"/>
    <n v="0"/>
    <n v="278778.48537032341"/>
    <n v="0"/>
    <n v="0"/>
    <n v="0"/>
    <n v="0"/>
    <n v="647392"/>
    <n v="0"/>
    <n v="0"/>
    <n v="0"/>
    <n v="308528.88621773809"/>
    <n v="0"/>
    <n v="323297.57462332258"/>
    <n v="0"/>
    <n v="0"/>
    <n v="0"/>
    <n v="0"/>
    <n v="279511.94340831006"/>
    <n v="558290.42877863348"/>
    <n v="308528.88621773809"/>
    <n v="631826.46084106062"/>
    <n v="190"/>
    <n v="2850"/>
    <n v="0.66126121559920048"/>
    <s v="TS"/>
    <s v="TS009s"/>
    <x v="2"/>
    <s v="Std"/>
    <s v="Std"/>
    <x v="0"/>
  </r>
  <r>
    <s v="TS011"/>
    <s v="Freq injection replacement/augmentation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TS"/>
    <s v="TS011s"/>
    <x v="2"/>
    <s v="Std"/>
    <s v="Unallocated"/>
    <x v="2"/>
  </r>
  <r>
    <s v="TS015"/>
    <s v="Replacement of surge arrester in zone and sub-transmission substations"/>
    <s v="Program - Short Term Need"/>
    <n v="132000"/>
    <n v="36957.20284558343"/>
    <n v="49851.196181451487"/>
    <n v="49712.544552763997"/>
    <n v="49558.855214239375"/>
    <n v="24714.404731411651"/>
    <n v="49428.809462823301"/>
    <n v="49428.809462823301"/>
    <n v="49428.809462823301"/>
    <n v="49428.809462823301"/>
    <n v="50000"/>
    <n v="57400"/>
    <n v="37881.132916723014"/>
    <n v="52374.912988137461"/>
    <n v="53534.973173766361"/>
    <n v="54703.703230095409"/>
    <n v="27962.080489822052"/>
    <n v="57322.265004135203"/>
    <n v="58755.321629238591"/>
    <n v="60224.204669969549"/>
    <n v="61729.809786718775"/>
    <n v="64004.227209817851"/>
    <n v="210794.20352544996"/>
    <n v="458509.4413767432"/>
    <n v="226456.80279854432"/>
    <n v="528492.63109842432"/>
    <n v="190"/>
    <n v="2850"/>
    <n v="0.66126121559920048"/>
    <s v="TS"/>
    <s v="TS015s"/>
    <x v="2"/>
    <s v="Std"/>
    <s v="Std"/>
    <x v="0"/>
  </r>
  <r>
    <s v="TS015"/>
    <s v="Replacement of surge arrester in zone and sub-transmission substations"/>
    <s v="Program - Medium Term Need"/>
    <s v=""/>
    <n v="0"/>
    <n v="67797.626806774017"/>
    <n v="67609.060591759029"/>
    <n v="67400.043091365544"/>
    <n v="24714.404731411651"/>
    <n v="0"/>
    <n v="0"/>
    <n v="0"/>
    <n v="0"/>
    <n v="0"/>
    <n v="0"/>
    <n v="0"/>
    <n v="71229.881663866952"/>
    <n v="72807.563516322247"/>
    <n v="74397.036392929745"/>
    <n v="27962.080489822052"/>
    <n v="0"/>
    <n v="0"/>
    <n v="0"/>
    <n v="0"/>
    <n v="0"/>
    <n v="227521.13522131025"/>
    <n v="227521.13522131025"/>
    <n v="246396.562062941"/>
    <n v="246396.562062941"/>
    <n v="190"/>
    <n v="1900"/>
    <n v="0.80697079400371352"/>
    <s v="TS"/>
    <s v="TS015m"/>
    <x v="2"/>
    <s v="Std"/>
    <s v="Std"/>
    <x v="0"/>
  </r>
  <r>
    <s v="TS016"/>
    <s v="VT and CT replacement"/>
    <s v="Program - Short Term Need"/>
    <n v="1095000"/>
    <n v="0"/>
    <n v="0"/>
    <n v="0"/>
    <n v="691841.61879078171"/>
    <n v="690026.18010101328"/>
    <n v="690026.18010101328"/>
    <n v="690026.18010101328"/>
    <n v="690026.18010101328"/>
    <n v="690026.18010101328"/>
    <n v="698000"/>
    <n v="1131559.1599999999"/>
    <n v="0"/>
    <n v="0"/>
    <n v="0"/>
    <n v="763663.69709213194"/>
    <n v="780701.28727583168"/>
    <n v="800218.81945772748"/>
    <n v="820224.28994417074"/>
    <n v="840729.89719277492"/>
    <n v="861748.14462259412"/>
    <n v="893499.01184905728"/>
    <n v="1381867.7988917949"/>
    <n v="4839972.519295848"/>
    <n v="1544364.9843679636"/>
    <n v="5760785.1474342886"/>
    <n v="240"/>
    <n v="3600"/>
    <n v="0.42681182760415159"/>
    <s v="TS"/>
    <s v="TS016s"/>
    <x v="2"/>
    <s v="Std"/>
    <s v="Std"/>
    <x v="0"/>
  </r>
  <r>
    <s v="TS017"/>
    <s v="Power transformer refurbishment"/>
    <s v="Program - Short Term Need"/>
    <n v="6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2100"/>
    <n v="0.78296875329960158"/>
    <s v="TS"/>
    <s v="TS017s"/>
    <x v="2"/>
    <s v="Std"/>
    <s v="Std"/>
    <x v="4"/>
  </r>
  <r>
    <s v="TS020"/>
    <s v="Portable earthing set cabinets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1350"/>
    <n v="0.92192259014895972"/>
    <s v="TS"/>
    <s v="TS020s"/>
    <x v="2"/>
    <s v="Std"/>
    <s v="Std"/>
    <x v="0"/>
  </r>
  <r>
    <s v="TS024"/>
    <s v="Building and amenities refurbishment"/>
    <s v="Program - Short Term Need"/>
    <n v="500000"/>
    <n v="1498264.9802263554"/>
    <n v="1495535.8854435445"/>
    <n v="1491376.3365829198"/>
    <n v="1486765.6564271811"/>
    <n v="1482864.283884699"/>
    <n v="988576.18925646599"/>
    <n v="988576.18925646599"/>
    <n v="988576.18925646599"/>
    <n v="988576.18925646599"/>
    <n v="1000000"/>
    <n v="740909.15"/>
    <n v="1535721.6047320142"/>
    <n v="1571247.3896441238"/>
    <n v="1606049.1952129907"/>
    <n v="1641111.096902862"/>
    <n v="1677724.8293893232"/>
    <n v="1146445.3000827041"/>
    <n v="1175106.4325847717"/>
    <n v="1204484.093399391"/>
    <n v="1234596.1957343756"/>
    <n v="1280084.544196357"/>
    <n v="7454807.1425646991"/>
    <n v="12409111.899590567"/>
    <n v="8031854.1158813145"/>
    <n v="14072570.681878913"/>
    <n v="200"/>
    <n v="3000"/>
    <n v="0.58534242778377188"/>
    <s v="TS"/>
    <s v="TS024s"/>
    <x v="2"/>
    <s v="Std"/>
    <s v="Std"/>
    <x v="0"/>
  </r>
  <r>
    <s v="TS024"/>
    <s v="Building and amenities refurbishment"/>
    <s v="Program - Medium Term Need"/>
    <s v=""/>
    <n v="0"/>
    <n v="0"/>
    <n v="0"/>
    <n v="0"/>
    <n v="0"/>
    <n v="988576.18925646599"/>
    <n v="988576.18925646599"/>
    <n v="988576.18925646599"/>
    <n v="988576.18925646599"/>
    <n v="1000000"/>
    <n v="0"/>
    <n v="0"/>
    <n v="0"/>
    <n v="0"/>
    <n v="0"/>
    <n v="0"/>
    <n v="1146445.3000827041"/>
    <n v="1175106.4325847717"/>
    <n v="1204484.093399391"/>
    <n v="1234596.1957343756"/>
    <n v="1280084.544196357"/>
    <n v="0"/>
    <n v="4954304.757025864"/>
    <n v="0"/>
    <n v="6040716.5659975996"/>
    <n v="200"/>
    <n v="2000"/>
    <n v="0.80621784108474603"/>
    <s v="TS"/>
    <s v="TS024m"/>
    <x v="2"/>
    <s v="Std"/>
    <s v="Std"/>
    <x v="0"/>
  </r>
  <r>
    <s v="TS025"/>
    <s v="Asbestos and other hazardous material reporting, management and removal"/>
    <s v="Program - Short Term Need"/>
    <n v="650000"/>
    <n v="88897.055493430424"/>
    <n v="448660.76563306333"/>
    <n v="447412.90097487596"/>
    <n v="513429.74001951993"/>
    <n v="514059.6184133623"/>
    <n v="532842.5660092351"/>
    <n v="444859.28516540967"/>
    <n v="444859.28516540967"/>
    <n v="512082.46603484935"/>
    <n v="520000"/>
    <n v="641743.65"/>
    <n v="91119.48188076618"/>
    <n v="471374.21689323714"/>
    <n v="481814.75856389722"/>
    <n v="566730.36546378839"/>
    <n v="581611.27418829873"/>
    <n v="617934.01674457744"/>
    <n v="528797.89466314728"/>
    <n v="542017.8420297259"/>
    <n v="639520.82939040649"/>
    <n v="665643.96298210567"/>
    <n v="2012460.0805342519"/>
    <n v="4467103.6829091553"/>
    <n v="2192650.0969899874"/>
    <n v="5186564.6427999502"/>
    <n v="160"/>
    <n v="2400"/>
    <n v="0.6976020864775403"/>
    <s v="TS"/>
    <s v="TS025s"/>
    <x v="2"/>
    <s v="Std"/>
    <s v="Std"/>
    <x v="0"/>
  </r>
  <r>
    <s v="TS026"/>
    <s v="Noise attenuation in ZS and TS"/>
    <s v="Program - Short Term Need"/>
    <n v="0"/>
    <n v="0"/>
    <n v="0"/>
    <n v="994250.89105527988"/>
    <n v="0"/>
    <n v="988576.18925646599"/>
    <n v="0"/>
    <n v="988576.18925646599"/>
    <n v="0"/>
    <n v="988576.18925646599"/>
    <n v="0"/>
    <n v="0"/>
    <n v="0"/>
    <n v="0"/>
    <n v="1070699.4634753272"/>
    <n v="0"/>
    <n v="1118483.2195928821"/>
    <n v="0"/>
    <n v="1175106.4325847717"/>
    <n v="0"/>
    <n v="1234596.1957343756"/>
    <n v="0"/>
    <n v="1982827.0803117459"/>
    <n v="3959979.4588246779"/>
    <n v="2189182.6830682093"/>
    <n v="4598885.3113873564"/>
    <n v="210"/>
    <n v="3150"/>
    <n v="0.5487863519610563"/>
    <s v="TS"/>
    <s v="TS026s"/>
    <x v="2"/>
    <s v="Std"/>
    <s v="Std"/>
    <x v="0"/>
  </r>
  <r>
    <s v="TS027"/>
    <s v="Substation switchyard lighting improvement"/>
    <s v="Program - Short Term Need"/>
    <n v="0"/>
    <n v="109872.76521659939"/>
    <n v="109672.63159919326"/>
    <n v="109367.59801608078"/>
    <n v="109029.48147132662"/>
    <n v="108743.38081821126"/>
    <n v="108743.38081821126"/>
    <n v="108743.38081821126"/>
    <n v="108743.38081821126"/>
    <n v="108743.38081821126"/>
    <n v="110000"/>
    <n v="0"/>
    <n v="112619.58434701437"/>
    <n v="115224.80857390241"/>
    <n v="117776.94098228597"/>
    <n v="120348.14710620989"/>
    <n v="123033.15415521702"/>
    <n v="126108.98300909744"/>
    <n v="129261.70758432489"/>
    <n v="132493.25027393299"/>
    <n v="135805.58153078129"/>
    <n v="140809.29986159928"/>
    <n v="546685.85712141136"/>
    <n v="1091659.3803942562"/>
    <n v="589002.63516462967"/>
    <n v="1253481.4574243654"/>
    <n v="140"/>
    <n v="2100"/>
    <n v="0.78296875329960158"/>
    <s v="TS"/>
    <s v="TS027s"/>
    <x v="2"/>
    <s v="Std"/>
    <s v="Std"/>
    <x v="0"/>
  </r>
  <r>
    <s v="TS028"/>
    <s v="Control cable trench and cover refurbishment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600"/>
    <n v="0.99188771190067215"/>
    <s v="TS"/>
    <s v="TS028s"/>
    <x v="2"/>
    <s v="Std"/>
    <s v="Std"/>
    <x v="0"/>
  </r>
  <r>
    <s v="TS029"/>
    <s v="Substation control room temperature reduction initiatives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1500"/>
    <n v="0.92192259014895972"/>
    <s v="TS"/>
    <s v="TS029s"/>
    <x v="2"/>
    <s v="Std"/>
    <s v="Std"/>
    <x v="0"/>
  </r>
  <r>
    <s v="TS031"/>
    <s v="Substation safety fence upgrade program"/>
    <s v="Program - Short Term Need"/>
    <n v="300000"/>
    <n v="99884.33201509036"/>
    <n v="99702.392362902974"/>
    <n v="99425.089105527994"/>
    <n v="99117.710428478749"/>
    <n v="98857.618925646602"/>
    <n v="98857.618925646602"/>
    <n v="98857.618925646602"/>
    <n v="98857.618925646602"/>
    <n v="98857.618925646602"/>
    <n v="100000"/>
    <n v="646105.78"/>
    <n v="102381.44031546761"/>
    <n v="104749.82597627492"/>
    <n v="107069.94634753272"/>
    <n v="109407.40646019082"/>
    <n v="111848.32195928821"/>
    <n v="114644.53000827041"/>
    <n v="117510.64325847718"/>
    <n v="120448.4093399391"/>
    <n v="123459.61957343755"/>
    <n v="128008.4544196357"/>
    <n v="496987.14283764671"/>
    <n v="992417.61854023323"/>
    <n v="535456.94105875422"/>
    <n v="1139528.5976585143"/>
    <n v="230"/>
    <n v="3450"/>
    <n v="0.51296800094308148"/>
    <s v="TS"/>
    <s v="TS031s"/>
    <x v="2"/>
    <s v="Std"/>
    <s v="Std"/>
    <x v="0"/>
  </r>
  <r>
    <s v="TS032"/>
    <s v="Substation security systems"/>
    <s v="Program - Short Term Need"/>
    <n v="0"/>
    <n v="149826.49802263553"/>
    <n v="149553.58854435445"/>
    <n v="149137.63365829198"/>
    <n v="0"/>
    <n v="0"/>
    <n v="0"/>
    <n v="0"/>
    <n v="0"/>
    <n v="0"/>
    <n v="0"/>
    <n v="0"/>
    <n v="153572.16047320139"/>
    <n v="157124.73896441239"/>
    <n v="160604.91952129907"/>
    <n v="0"/>
    <n v="0"/>
    <n v="0"/>
    <n v="0"/>
    <n v="0"/>
    <n v="0"/>
    <n v="0"/>
    <n v="448517.72022528201"/>
    <n v="448517.72022528201"/>
    <n v="471301.81895891286"/>
    <n v="471301.81895891286"/>
    <n v="150"/>
    <n v="2250"/>
    <n v="0.70869822867965704"/>
    <s v="TS"/>
    <s v="TS032s"/>
    <x v="2"/>
    <s v="Std"/>
    <s v="Std"/>
    <x v="0"/>
  </r>
  <r>
    <s v="TS033"/>
    <s v="Substation fire hydrant installations"/>
    <s v="Program - Short Term Need"/>
    <n v="200000"/>
    <n v="199768.66403018072"/>
    <n v="199404.78472580595"/>
    <n v="198850.17821105599"/>
    <n v="198235.4208569575"/>
    <n v="197715.2378512932"/>
    <n v="197715.2378512932"/>
    <n v="197715.2378512932"/>
    <n v="197715.2378512932"/>
    <n v="197715.2378512932"/>
    <n v="200000"/>
    <n v="191793"/>
    <n v="204762.88063093522"/>
    <n v="209499.65195254984"/>
    <n v="214139.89269506544"/>
    <n v="218814.81292038164"/>
    <n v="223696.64391857642"/>
    <n v="229289.06001654081"/>
    <n v="235021.28651695437"/>
    <n v="240896.8186798782"/>
    <n v="246919.2391468751"/>
    <n v="256016.9088392714"/>
    <n v="993974.28567529342"/>
    <n v="1984835.2370804665"/>
    <n v="1070913.8821175084"/>
    <n v="2279057.1953170286"/>
    <n v="160"/>
    <n v="2400"/>
    <n v="0.6976020864775403"/>
    <s v="TS"/>
    <s v="TS033s"/>
    <x v="2"/>
    <s v="Std"/>
    <s v="Std"/>
    <x v="0"/>
  </r>
  <r>
    <s v="TS034"/>
    <s v="Substation deluge showers and fire blankets"/>
    <s v="Program - Short Term Need"/>
    <n v="160000"/>
    <n v="159814.93122414456"/>
    <n v="159523.82778064476"/>
    <n v="159080.14256884478"/>
    <n v="158588.336685566"/>
    <n v="158172.19028103456"/>
    <n v="158172.19028103456"/>
    <n v="158172.19028103456"/>
    <n v="158172.19028103456"/>
    <n v="158172.19028103456"/>
    <n v="160000"/>
    <n v="152066.07999999999"/>
    <n v="163810.30450474817"/>
    <n v="167599.72156203989"/>
    <n v="171311.91415605234"/>
    <n v="175051.8503363053"/>
    <n v="178957.31513486116"/>
    <n v="183431.24801323266"/>
    <n v="188017.02921356348"/>
    <n v="192717.45494390256"/>
    <n v="197535.39131750009"/>
    <n v="204813.52707141713"/>
    <n v="795179.42854023457"/>
    <n v="1587868.1896643727"/>
    <n v="856731.1056940069"/>
    <n v="1823245.7562536227"/>
    <n v="120"/>
    <n v="1800"/>
    <n v="0.8236630517994098"/>
    <s v="TS"/>
    <s v="TS034s"/>
    <x v="2"/>
    <s v="Std"/>
    <s v="Std"/>
    <x v="0"/>
  </r>
  <r>
    <s v="TS035"/>
    <s v="Substation oil containment program - bund walls"/>
    <s v="Program - Short Term Need"/>
    <n v="210000"/>
    <n v="69919.032410563246"/>
    <n v="69791.674654032075"/>
    <n v="69597.562373869587"/>
    <n v="69382.397299935124"/>
    <n v="69200.333247952614"/>
    <n v="69200.333247952614"/>
    <n v="69200.333247952614"/>
    <n v="69200.333247952614"/>
    <n v="69200.333247952614"/>
    <n v="70000"/>
    <n v="198616"/>
    <n v="71667.008220827323"/>
    <n v="73324.878183392444"/>
    <n v="74948.962443272889"/>
    <n v="76585.184522133568"/>
    <n v="78293.825371501749"/>
    <n v="80251.171005789278"/>
    <n v="82257.450280934019"/>
    <n v="84313.886537957354"/>
    <n v="86421.73370140628"/>
    <n v="89605.918093745"/>
    <n v="347890.99998635263"/>
    <n v="694692.33297816315"/>
    <n v="374819.85874112794"/>
    <n v="797670.01836095983"/>
    <n v="110"/>
    <n v="1650"/>
    <n v="0.8896136012931809"/>
    <s v="TS"/>
    <s v="TS035s"/>
    <x v="2"/>
    <s v="Std"/>
    <s v="Std"/>
    <x v="0"/>
  </r>
  <r>
    <s v="TS036"/>
    <s v="Substation earthing"/>
    <s v="Program - Short Term Need"/>
    <n v="998483"/>
    <n v="339606.72885130724"/>
    <n v="406785.76084064413"/>
    <n v="0"/>
    <n v="0"/>
    <n v="0"/>
    <n v="0"/>
    <n v="0"/>
    <n v="0"/>
    <n v="0"/>
    <n v="0"/>
    <n v="755210"/>
    <n v="348096.8970725899"/>
    <n v="427379.28998320171"/>
    <n v="0"/>
    <n v="0"/>
    <n v="0"/>
    <n v="0"/>
    <n v="0"/>
    <n v="0"/>
    <n v="0"/>
    <n v="0"/>
    <n v="746392.48969195131"/>
    <n v="746392.48969195131"/>
    <n v="775476.18705579161"/>
    <n v="775476.18705579161"/>
    <n v="370"/>
    <n v="5550"/>
    <n v="1.9511549853040121E-2"/>
    <s v="TS"/>
    <s v="TS036s"/>
    <x v="2"/>
    <s v="Std"/>
    <s v="Std"/>
    <x v="0"/>
  </r>
  <r>
    <s v="TS047"/>
    <s v="Equipment labelling in TS &amp; ZS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TS"/>
    <s v="TS047s"/>
    <x v="2"/>
    <s v="Std"/>
    <s v="Unallocated"/>
    <x v="2"/>
  </r>
  <r>
    <s v="TS048"/>
    <s v="Substation oil containment program - separators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1000"/>
    <n v="0.97399670486022427"/>
    <s v="TS"/>
    <s v="TS048s"/>
    <x v="2"/>
    <s v="Std"/>
    <s v="Std"/>
    <x v="0"/>
  </r>
  <r>
    <s v="TS049"/>
    <s v="Tunnelboard refurbishment"/>
    <s v="Program - Short Term Need"/>
    <n v="0"/>
    <n v="0"/>
    <n v="0"/>
    <n v="0"/>
    <n v="44602.969692815437"/>
    <n v="44485.928516540967"/>
    <n v="0"/>
    <n v="0"/>
    <n v="0"/>
    <n v="44485.928516540967"/>
    <n v="45000"/>
    <n v="0"/>
    <n v="0"/>
    <n v="0"/>
    <n v="0"/>
    <n v="49233.332907085867"/>
    <n v="50331.74488167969"/>
    <n v="0"/>
    <n v="0"/>
    <n v="0"/>
    <n v="55556.828808046892"/>
    <n v="57603.804488836067"/>
    <n v="89088.898209356412"/>
    <n v="178574.82672589738"/>
    <n v="99565.077788765557"/>
    <n v="212725.71108564851"/>
    <n v="150"/>
    <n v="2250"/>
    <n v="0.70869822867965704"/>
    <s v="TS"/>
    <s v="TS049s"/>
    <x v="2"/>
    <s v="Std"/>
    <s v="Std"/>
    <x v="0"/>
  </r>
  <r>
    <s v="TS050"/>
    <s v="POW switching for capacitors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2250"/>
    <n v="0.70869822867965704"/>
    <s v="TS"/>
    <s v="TS050s"/>
    <x v="2"/>
    <s v="Std"/>
    <s v="Std"/>
    <x v="0"/>
  </r>
  <r>
    <s v="TS055"/>
    <s v="66kV circuit breaker replacement"/>
    <s v="Program - Short Term Need"/>
    <n v="258000"/>
    <n v="257701.57659893311"/>
    <n v="257232.17229628965"/>
    <n v="0"/>
    <n v="0"/>
    <n v="0"/>
    <n v="255052.65682816823"/>
    <n v="255052.65682816823"/>
    <n v="255052.65682816823"/>
    <n v="255052.65682816823"/>
    <n v="258000"/>
    <n v="0"/>
    <n v="264144.11601390643"/>
    <n v="270254.55101878929"/>
    <n v="0"/>
    <n v="0"/>
    <n v="0"/>
    <n v="295782.88742133765"/>
    <n v="303177.45960687113"/>
    <n v="310756.89609704289"/>
    <n v="318525.81849946891"/>
    <n v="330261.81240266014"/>
    <n v="514933.74889522279"/>
    <n v="1793144.3762078958"/>
    <n v="534398.66703269572"/>
    <n v="2092903.5410600766"/>
    <n v="240"/>
    <n v="3600"/>
    <n v="0.42681182760415159"/>
    <s v="TS"/>
    <s v="TS055s"/>
    <x v="2"/>
    <s v="Std"/>
    <s v="Std"/>
    <x v="0"/>
  </r>
  <r>
    <s v="TS057"/>
    <s v="Substation insulation co-ordination"/>
    <s v="Program - Short Term Need"/>
    <n v="150000"/>
    <n v="0"/>
    <n v="0"/>
    <n v="0"/>
    <n v="0"/>
    <n v="0"/>
    <n v="0"/>
    <n v="0"/>
    <n v="0"/>
    <n v="0"/>
    <n v="0"/>
    <n v="135353"/>
    <n v="0"/>
    <n v="0"/>
    <n v="0"/>
    <n v="0"/>
    <n v="0"/>
    <n v="0"/>
    <n v="0"/>
    <n v="0"/>
    <n v="0"/>
    <n v="0"/>
    <n v="0"/>
    <n v="0"/>
    <n v="0"/>
    <n v="0"/>
    <s v=""/>
    <n v="2400"/>
    <n v="0.6976020864775403"/>
    <s v="TS"/>
    <s v="TS057s"/>
    <x v="2"/>
    <s v="Std"/>
    <s v="Std"/>
    <x v="0"/>
  </r>
  <r>
    <s v="TS060"/>
    <s v="Lawson TS rebuild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TS"/>
    <s v="TS060"/>
    <x v="2"/>
    <s v="Std"/>
    <s v="Unallocated"/>
    <x v="2"/>
  </r>
  <r>
    <s v="TS067"/>
    <s v="Rosehill ZS renewal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TS"/>
    <s v="TS067"/>
    <x v="2"/>
    <s v="Std"/>
    <s v="Std"/>
    <x v="0"/>
  </r>
  <r>
    <s v="TS072"/>
    <s v="Holroyd ZS renewal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TS"/>
    <s v="TS072"/>
    <x v="2"/>
    <s v="Std"/>
    <s v="Std"/>
    <x v="0"/>
  </r>
  <r>
    <s v="TS086"/>
    <s v="Busbar support and isolator replacement"/>
    <s v="Program - Short Term Need"/>
    <n v="325000"/>
    <n v="0"/>
    <n v="94218.760782943311"/>
    <n v="93956.709204723942"/>
    <n v="93666.236354912413"/>
    <n v="93420.449884736037"/>
    <n v="93420.449884736037"/>
    <n v="93420.449884736037"/>
    <n v="93420.449884736037"/>
    <n v="93420.449884736037"/>
    <n v="94500"/>
    <n v="197917"/>
    <n v="0"/>
    <n v="98988.585547579802"/>
    <n v="101181.09929841841"/>
    <n v="103389.99910488031"/>
    <n v="105696.66425152736"/>
    <n v="108339.08085781554"/>
    <n v="111047.55787926093"/>
    <n v="113823.74682624245"/>
    <n v="116669.34049689848"/>
    <n v="120967.98942655574"/>
    <n v="375262.15622731572"/>
    <n v="843443.95576625969"/>
    <n v="409256.34820240585"/>
    <n v="980104.06368917902"/>
    <n v="200"/>
    <n v="3000"/>
    <n v="0.58534242778377188"/>
    <s v="TS"/>
    <s v="TS086s"/>
    <x v="2"/>
    <s v="Std"/>
    <s v="Std"/>
    <x v="0"/>
  </r>
  <r>
    <s v="TS092"/>
    <s v="Jasper Rd 11kV CB renewal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TS"/>
    <s v="TS092"/>
    <x v="2"/>
    <s v="Std"/>
    <s v="Std"/>
    <x v="0"/>
  </r>
  <r>
    <s v="TS099"/>
    <s v="Substation power outlet installation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750"/>
    <n v="0.99188771190067215"/>
    <s v="TS"/>
    <s v="TS099s"/>
    <x v="2"/>
    <s v="Std"/>
    <s v="Std"/>
    <x v="0"/>
  </r>
  <r>
    <s v="TS100"/>
    <s v="Substation internal fence replacement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1350"/>
    <n v="0.92192259014895972"/>
    <s v="TS"/>
    <s v="TS100s"/>
    <x v="2"/>
    <s v="Std"/>
    <s v="Std"/>
    <x v="0"/>
  </r>
  <r>
    <s v="TS102"/>
    <s v="Rydalmere Zone Substation renewal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450"/>
    <n v="0.51296800094308148"/>
    <s v="TS"/>
    <s v="TS102"/>
    <x v="2"/>
    <s v="Std"/>
    <s v="Std"/>
    <x v="0"/>
  </r>
  <r>
    <s v="TS111"/>
    <s v="Blackheath ZS 11kV switchyard renewal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TS"/>
    <s v="TS111"/>
    <x v="2"/>
    <s v="Std"/>
    <s v="Std"/>
    <x v="0"/>
  </r>
  <r>
    <s v="TS116"/>
    <s v="Roof refurbishment for control and switch rooms"/>
    <s v="Program - Short Term Need"/>
    <n v="500000"/>
    <n v="998843.32015090354"/>
    <n v="997023.92362902965"/>
    <n v="994250.89105527988"/>
    <n v="991177.10428478743"/>
    <n v="988576.18925646599"/>
    <n v="988576.18925646599"/>
    <n v="988576.18925646599"/>
    <n v="988576.18925646599"/>
    <n v="988576.18925646599"/>
    <n v="1000000"/>
    <n v="556587.41999999993"/>
    <n v="1023814.4031546761"/>
    <n v="1047498.2597627492"/>
    <n v="1070699.4634753272"/>
    <n v="1094074.064601908"/>
    <n v="1118483.2195928821"/>
    <n v="1146445.3000827041"/>
    <n v="1175106.4325847717"/>
    <n v="1204484.093399391"/>
    <n v="1234596.1957343756"/>
    <n v="1280084.544196357"/>
    <n v="4969871.428376466"/>
    <n v="9924176.18540233"/>
    <n v="5354569.4105875436"/>
    <n v="11395285.976585142"/>
    <n v="280"/>
    <n v="4200"/>
    <n v="0.3629185514812126"/>
    <s v="TS"/>
    <s v="TS116s"/>
    <x v="2"/>
    <s v="Std"/>
    <s v="Std"/>
    <x v="0"/>
  </r>
  <r>
    <s v="TS116"/>
    <s v="Roof refurbishment for control and switch rooms"/>
    <s v="Program - Medium Term Need"/>
    <s v=""/>
    <n v="499421.66007545177"/>
    <n v="498511.96181451483"/>
    <n v="497125.44552763994"/>
    <n v="495588.55214239372"/>
    <n v="494288.094628233"/>
    <n v="494288.094628233"/>
    <n v="494288.094628233"/>
    <n v="494288.094628233"/>
    <n v="494288.094628233"/>
    <n v="500000"/>
    <n v="0"/>
    <n v="511907.20157733804"/>
    <n v="523749.1298813746"/>
    <n v="535349.73173766362"/>
    <n v="547037.03230095399"/>
    <n v="559241.60979644104"/>
    <n v="573222.65004135203"/>
    <n v="587553.21629238583"/>
    <n v="602242.04669969552"/>
    <n v="617298.09786718781"/>
    <n v="640042.27209817851"/>
    <n v="2484935.714188233"/>
    <n v="4962088.092701165"/>
    <n v="2677284.7052937718"/>
    <n v="5697642.9882925712"/>
    <n v="280"/>
    <n v="2800"/>
    <n v="0.66409290143844257"/>
    <s v="TS"/>
    <s v="TS116m"/>
    <x v="2"/>
    <s v="Std"/>
    <s v="Std"/>
    <x v="0"/>
  </r>
  <r>
    <s v="TS118"/>
    <s v="Smithfield Zone Substation rebuilding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TS"/>
    <s v="TS118"/>
    <x v="2"/>
    <s v="Std"/>
    <s v="Unallocated"/>
    <x v="2"/>
  </r>
  <r>
    <s v="TS119"/>
    <s v="Bomaderry ZS redevelopment (fmr PR403)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TS"/>
    <s v="TS119"/>
    <x v="2"/>
    <s v="Std"/>
    <s v="Std"/>
    <x v="0"/>
  </r>
  <r>
    <s v="TS120"/>
    <s v="Canley Vale ZS redevelop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TS"/>
    <s v="TS120"/>
    <x v="2"/>
    <s v="Std"/>
    <s v="Std"/>
    <x v="0"/>
  </r>
  <r>
    <s v="TS121"/>
    <s v="Port Kembla Z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200"/>
    <n v="0.3629185514812126"/>
    <s v="TS"/>
    <s v="TS121"/>
    <x v="2"/>
    <s v="Std"/>
    <s v="Std"/>
    <x v="0"/>
  </r>
  <r>
    <s v="TS122"/>
    <s v="Leabons Lane Zone Substation renewal"/>
    <s v="Major Project - Committed Project"/>
    <n v="75000"/>
    <n v="0"/>
    <n v="0"/>
    <n v="0"/>
    <n v="0"/>
    <n v="0"/>
    <n v="0"/>
    <n v="0"/>
    <n v="0"/>
    <n v="0"/>
    <n v="0"/>
    <n v="217104"/>
    <n v="0"/>
    <n v="0"/>
    <n v="0"/>
    <n v="0"/>
    <n v="0"/>
    <n v="0"/>
    <n v="0"/>
    <n v="0"/>
    <n v="0"/>
    <n v="0"/>
    <n v="0"/>
    <n v="0"/>
    <n v="0"/>
    <n v="0"/>
    <s v=""/>
    <n v="3450"/>
    <n v="0.51296800094308148"/>
    <s v="TS"/>
    <s v="TS122"/>
    <x v="2"/>
    <s v="Std"/>
    <s v="Std"/>
    <x v="0"/>
  </r>
  <r>
    <s v="TS123"/>
    <s v="St Marys Zone Substation renewal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450"/>
    <n v="0.51296800094308148"/>
    <s v="TS"/>
    <s v="TS123"/>
    <x v="2"/>
    <s v="Std"/>
    <s v="Std"/>
    <x v="0"/>
  </r>
  <r>
    <s v="TS124"/>
    <s v="Substation control building fire alarm systems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000"/>
    <n v="0.58534242778377188"/>
    <s v="TS"/>
    <s v="TS124s"/>
    <x v="2"/>
    <s v="Std"/>
    <s v="Std"/>
    <x v="0"/>
  </r>
  <r>
    <s v="TS125"/>
    <s v="Guildford Transmission Substation renewal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6300"/>
    <n v="0"/>
    <s v="TS"/>
    <s v="TS125"/>
    <x v="2"/>
    <s v="Std"/>
    <s v="Std"/>
    <x v="0"/>
  </r>
  <r>
    <s v="TS126"/>
    <s v="Comalco HVC renewal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TS"/>
    <s v="TS126"/>
    <x v="2"/>
    <s v="Std"/>
    <s v="Std"/>
    <x v="0"/>
  </r>
  <r>
    <s v="TS127"/>
    <s v="Castle Hill Zone Substation renewal"/>
    <s v="Major Project - Committed Project"/>
    <n v="163333"/>
    <n v="0"/>
    <n v="0"/>
    <n v="0"/>
    <n v="0"/>
    <n v="0"/>
    <n v="0"/>
    <n v="0"/>
    <n v="0"/>
    <n v="0"/>
    <n v="0"/>
    <n v="367933"/>
    <n v="0"/>
    <n v="0"/>
    <n v="0"/>
    <n v="0"/>
    <n v="0"/>
    <n v="0"/>
    <n v="0"/>
    <n v="0"/>
    <n v="0"/>
    <n v="0"/>
    <n v="0"/>
    <n v="0"/>
    <n v="0"/>
    <n v="0"/>
    <s v=""/>
    <n v="3450"/>
    <n v="0.51296800094308148"/>
    <s v="TS"/>
    <s v="TS127"/>
    <x v="2"/>
    <s v="Std"/>
    <s v="Std"/>
    <x v="0"/>
  </r>
  <r>
    <s v="TS128"/>
    <s v="Capacitor bank refurbishment"/>
    <s v="Program - Short Term Need"/>
    <n v="1270000"/>
    <n v="0"/>
    <n v="0"/>
    <n v="0"/>
    <n v="0"/>
    <n v="0"/>
    <n v="0"/>
    <n v="0"/>
    <n v="0"/>
    <n v="0"/>
    <n v="0"/>
    <n v="1372467"/>
    <n v="0"/>
    <n v="0"/>
    <n v="0"/>
    <n v="0"/>
    <n v="0"/>
    <n v="0"/>
    <n v="0"/>
    <n v="0"/>
    <n v="0"/>
    <n v="0"/>
    <n v="0"/>
    <n v="0"/>
    <n v="0"/>
    <n v="0"/>
    <s v=""/>
    <n v="4200"/>
    <n v="0.3629185514812126"/>
    <s v="TS"/>
    <s v="TS128s"/>
    <x v="2"/>
    <s v="Std"/>
    <s v="Std"/>
    <x v="0"/>
  </r>
  <r>
    <s v="TS130"/>
    <s v="Northmead Zone Substation renewal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500"/>
    <n v="0.25549185510069911"/>
    <s v="TS"/>
    <s v="TS130"/>
    <x v="2"/>
    <s v="Std"/>
    <s v="Std"/>
    <x v="0"/>
  </r>
  <r>
    <s v="TS131"/>
    <s v="Bulli Zone Substation renewal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125"/>
    <n v="0.3629185514812126"/>
    <s v="TS"/>
    <s v="TS131"/>
    <x v="2"/>
    <s v="Std"/>
    <s v="Std"/>
    <x v="0"/>
  </r>
  <r>
    <s v="TS133"/>
    <s v="Corrimal ZS redevelop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575"/>
    <n v="0.21004279400068629"/>
    <s v="TS"/>
    <s v="TS133"/>
    <x v="2"/>
    <s v="Std"/>
    <s v="Std"/>
    <x v="0"/>
  </r>
  <r>
    <s v="TS134"/>
    <s v="South Granville Zone Substation renewal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450"/>
    <n v="0.51296800094308148"/>
    <s v="TS"/>
    <s v="TS134"/>
    <x v="2"/>
    <s v="Std"/>
    <s v="Std"/>
    <x v="0"/>
  </r>
  <r>
    <s v="TS135"/>
    <s v="Ringwood ZS redevelop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TS"/>
    <s v="TS135"/>
    <x v="2"/>
    <s v="Std"/>
    <s v="Std"/>
    <x v="0"/>
  </r>
  <r>
    <s v="TS136"/>
    <s v="Kandos ZS redevelop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TS"/>
    <s v="TS136"/>
    <x v="2"/>
    <s v="Std"/>
    <s v="Std"/>
    <x v="0"/>
  </r>
  <r>
    <s v="TS137"/>
    <s v="Power transformer oil temperature indicator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TS"/>
    <s v="TS137s"/>
    <x v="2"/>
    <s v="Std"/>
    <s v="Unallocated"/>
    <x v="2"/>
  </r>
  <r>
    <s v="TS138"/>
    <s v="Baulkham Hills switchgear rearrange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TS"/>
    <s v="TS138"/>
    <x v="2"/>
    <s v="Std"/>
    <s v="Std"/>
    <x v="0"/>
  </r>
  <r>
    <s v="TS139"/>
    <s v="Oakdale ZS swgr rearrange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TS"/>
    <s v="TS139"/>
    <x v="2"/>
    <s v="Std"/>
    <s v="Std"/>
    <x v="0"/>
  </r>
  <r>
    <s v="TS143"/>
    <s v="Westmead Zone Substation renewal and augmentation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5700"/>
    <n v="1.6730787824177452E-2"/>
    <s v="TS"/>
    <s v="TS143"/>
    <x v="2"/>
    <s v="Std"/>
    <s v="Std"/>
    <x v="0"/>
  </r>
  <r>
    <s v="TS144"/>
    <s v="Substation fire stopping measures"/>
    <s v="Program - Short Term Need"/>
    <n v="198000"/>
    <n v="65923.659129959633"/>
    <n v="65803.578959515959"/>
    <n v="65620.558809648472"/>
    <n v="65417.68888279597"/>
    <n v="65246.02849092675"/>
    <n v="65246.02849092675"/>
    <n v="65246.02849092675"/>
    <n v="65246.02849092675"/>
    <n v="65246.02849092675"/>
    <n v="66000"/>
    <n v="186676"/>
    <n v="67571.750608208618"/>
    <n v="69134.885144341446"/>
    <n v="70666.16458937159"/>
    <n v="72208.888263725938"/>
    <n v="73819.892493130217"/>
    <n v="75665.389805458457"/>
    <n v="77557.024550594928"/>
    <n v="79495.950164359791"/>
    <n v="81483.348918468779"/>
    <n v="84485.57991695957"/>
    <n v="328011.51427284675"/>
    <n v="654995.62823655363"/>
    <n v="353401.58109877782"/>
    <n v="752088.87445461936"/>
    <n v="160"/>
    <n v="2400"/>
    <n v="0.6976020864775403"/>
    <s v="TS"/>
    <s v="TS144s"/>
    <x v="2"/>
    <s v="Std"/>
    <s v="Std"/>
    <x v="0"/>
  </r>
  <r>
    <s v="TS146"/>
    <s v="Marayong Zone Substation renewal"/>
    <s v="Major Project - Committed Project"/>
    <n v="13051000"/>
    <n v="8195387.5829531057"/>
    <n v="1823633.5271596147"/>
    <n v="0"/>
    <n v="0"/>
    <n v="0"/>
    <n v="0"/>
    <n v="0"/>
    <n v="0"/>
    <n v="0"/>
    <n v="0"/>
    <n v="2558031"/>
    <n v="8400272.2725269329"/>
    <n v="1915954.9744720701"/>
    <n v="0"/>
    <n v="0"/>
    <n v="0"/>
    <n v="0"/>
    <n v="0"/>
    <n v="0"/>
    <n v="0"/>
    <n v="0"/>
    <n v="10019021.110112721"/>
    <n v="10019021.110112721"/>
    <n v="10316227.246999003"/>
    <n v="10316227.246999003"/>
    <n v="230"/>
    <n v="3450"/>
    <n v="0.51296800094308148"/>
    <s v="TS"/>
    <s v="TS146"/>
    <x v="2"/>
    <s v="Std"/>
    <s v="Std"/>
    <x v="0"/>
  </r>
  <r>
    <s v="TS149"/>
    <s v="South Windsor ZS refurb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TS"/>
    <s v="TS149"/>
    <x v="2"/>
    <s v="Std"/>
    <s v="Std"/>
    <x v="0"/>
  </r>
  <r>
    <s v="TS155"/>
    <s v="Sussex Inlet Zone Substation - stage 2 renewal"/>
    <s v="Major Project - Committed Project"/>
    <n v="2400000"/>
    <n v="1676614.4480992202"/>
    <n v="37233.858427926112"/>
    <n v="0"/>
    <n v="0"/>
    <n v="0"/>
    <n v="0"/>
    <n v="0"/>
    <n v="0"/>
    <n v="0"/>
    <n v="0"/>
    <n v="3841000.34"/>
    <n v="1718529.8093017004"/>
    <n v="39118.822510839869"/>
    <n v="0"/>
    <n v="0"/>
    <n v="0"/>
    <n v="0"/>
    <n v="0"/>
    <n v="0"/>
    <n v="0"/>
    <n v="0"/>
    <n v="1713848.3065271464"/>
    <n v="1713848.3065271464"/>
    <n v="1757648.6318125403"/>
    <n v="1757648.6318125403"/>
    <n v="210"/>
    <n v="3150"/>
    <n v="0.5487863519610563"/>
    <s v="TS"/>
    <s v="TS155"/>
    <x v="2"/>
    <s v="Std"/>
    <s v="Std"/>
    <x v="0"/>
  </r>
  <r>
    <s v="TS156"/>
    <s v="Lawson TS - RailCorp connections work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975"/>
    <n v="0.37221491724488698"/>
    <s v="TS"/>
    <s v="TS156"/>
    <x v="2"/>
    <s v="Std"/>
    <s v="Std"/>
    <x v="0"/>
  </r>
  <r>
    <s v="TS167"/>
    <s v="Carlingford Transmission Substation control building replacement"/>
    <s v="Major Project - Prior to Approval"/>
    <n v="0"/>
    <n v="0"/>
    <n v="4486607.6563306339"/>
    <n v="4474129.0097487597"/>
    <n v="4460296.969281544"/>
    <n v="0"/>
    <n v="0"/>
    <n v="0"/>
    <n v="0"/>
    <n v="0"/>
    <n v="0"/>
    <n v="0"/>
    <n v="0"/>
    <n v="4713742.1689323718"/>
    <n v="4818147.585638972"/>
    <n v="4923333.2907085866"/>
    <n v="0"/>
    <n v="0"/>
    <n v="0"/>
    <n v="0"/>
    <n v="0"/>
    <n v="0"/>
    <n v="13421033.635360938"/>
    <n v="13421033.635360938"/>
    <n v="14455223.045279931"/>
    <n v="14455223.045279931"/>
    <n v="180"/>
    <n v="1800"/>
    <n v="0.8236630517994098"/>
    <s v="TS"/>
    <s v="TS167"/>
    <x v="2"/>
    <s v="Std"/>
    <s v="Std"/>
    <x v="0"/>
  </r>
  <r>
    <s v="TS168"/>
    <s v="Carramar Zone Substation switchgear replacement"/>
    <s v="Major Project - Committed Project"/>
    <n v="0"/>
    <n v="0"/>
    <n v="0"/>
    <n v="0"/>
    <n v="0"/>
    <n v="0"/>
    <n v="0"/>
    <n v="0"/>
    <n v="0"/>
    <n v="0"/>
    <n v="0"/>
    <n v="9370"/>
    <n v="0"/>
    <n v="0"/>
    <n v="0"/>
    <n v="0"/>
    <n v="0"/>
    <n v="0"/>
    <n v="0"/>
    <n v="0"/>
    <n v="0"/>
    <n v="0"/>
    <n v="0"/>
    <n v="0"/>
    <n v="0"/>
    <n v="0"/>
    <s v=""/>
    <n v="3750"/>
    <n v="0.38642128756419025"/>
    <s v="TS"/>
    <s v="TS168"/>
    <x v="2"/>
    <s v="Std"/>
    <s v="Std"/>
    <x v="0"/>
  </r>
  <r>
    <s v="TS173"/>
    <s v="11kV switchboard truck replacement program"/>
    <s v="Program - Short Term Need"/>
    <n v="2894255"/>
    <n v="3643780.4319104962"/>
    <n v="3637143.2733987002"/>
    <n v="3627027.2505696611"/>
    <n v="2902166.5613458576"/>
    <n v="2894551.0821429323"/>
    <n v="2894551.0821429323"/>
    <n v="2894551.0821429323"/>
    <n v="2894551.0821429323"/>
    <n v="0"/>
    <n v="0"/>
    <n v="1841138"/>
    <n v="3734874.9427082585"/>
    <n v="3821273.6516145091"/>
    <n v="3905911.6427579937"/>
    <n v="3203448.8611543868"/>
    <n v="3274918.8669679589"/>
    <n v="3356791.8386421576"/>
    <n v="3440711.6346082115"/>
    <n v="3526729.4254734167"/>
    <n v="0"/>
    <n v="0"/>
    <n v="16704668.599367647"/>
    <n v="25388321.845796444"/>
    <n v="17940427.965203106"/>
    <n v="28264660.863926895"/>
    <n v="290"/>
    <n v="4350"/>
    <n v="0.29291388772126109"/>
    <s v="TS"/>
    <s v="TS173s"/>
    <x v="2"/>
    <s v="Std"/>
    <s v="Std"/>
    <x v="0"/>
  </r>
  <r>
    <s v="TS175"/>
    <s v="Defective CT replacement program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2100"/>
    <n v="0.78296875329960158"/>
    <s v="TS"/>
    <s v="TS175s"/>
    <x v="2"/>
    <s v="Std"/>
    <s v="Std"/>
    <x v="0"/>
  </r>
  <r>
    <s v="TS177"/>
    <s v="Substation battery duplication"/>
    <s v="Program - Short Term Need"/>
    <n v="1582100"/>
    <n v="0"/>
    <n v="915267.96189144929"/>
    <n v="760601.93165728915"/>
    <n v="0"/>
    <n v="0"/>
    <n v="0"/>
    <n v="0"/>
    <n v="0"/>
    <n v="0"/>
    <n v="0"/>
    <n v="2245214.7999999998"/>
    <n v="0"/>
    <n v="961603.40246220387"/>
    <n v="819085.08955862536"/>
    <n v="0"/>
    <n v="0"/>
    <n v="0"/>
    <n v="0"/>
    <n v="0"/>
    <n v="0"/>
    <n v="0"/>
    <n v="1675869.8935487384"/>
    <n v="1675869.8935487384"/>
    <n v="1780688.4920208291"/>
    <n v="1780688.4920208291"/>
    <n v="330"/>
    <n v="4950"/>
    <n v="0.12557407790639435"/>
    <s v="TS"/>
    <s v="TS177s"/>
    <x v="2"/>
    <s v="Std"/>
    <s v="Std"/>
    <x v="0"/>
  </r>
  <r>
    <s v="TS178"/>
    <s v="Jerrara SS steel support structure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000"/>
    <n v="0.58534242778377188"/>
    <s v="TS"/>
    <s v="TS178"/>
    <x v="2"/>
    <s v="Std"/>
    <s v="Std"/>
    <x v="0"/>
  </r>
  <r>
    <s v="TS179"/>
    <s v="33kV wall bushing replacement"/>
    <s v="Program - Short Term Need"/>
    <n v="38000"/>
    <n v="0"/>
    <n v="0"/>
    <n v="0"/>
    <n v="0"/>
    <n v="0"/>
    <n v="0"/>
    <n v="0"/>
    <n v="0"/>
    <n v="0"/>
    <n v="0"/>
    <n v="237836.91"/>
    <n v="0"/>
    <n v="0"/>
    <n v="0"/>
    <n v="0"/>
    <n v="0"/>
    <n v="0"/>
    <n v="0"/>
    <n v="0"/>
    <n v="0"/>
    <n v="0"/>
    <n v="0"/>
    <n v="0"/>
    <n v="0"/>
    <n v="0"/>
    <s v=""/>
    <n v="3150"/>
    <n v="0.5487863519610563"/>
    <s v="TS"/>
    <s v="TS179s"/>
    <x v="2"/>
    <s v="Std"/>
    <s v="Std"/>
    <x v="0"/>
  </r>
  <r>
    <s v="TS180"/>
    <s v="Transformer fire wall installation"/>
    <s v="Program - Short Term Need"/>
    <n v="200000"/>
    <n v="0"/>
    <n v="598214.35417741782"/>
    <n v="596550.5346331679"/>
    <n v="594706.26257087244"/>
    <n v="593145.71355387953"/>
    <n v="593145.71355387953"/>
    <n v="593145.71355387953"/>
    <n v="593145.71355387953"/>
    <n v="593145.71355387953"/>
    <n v="600000"/>
    <n v="0"/>
    <n v="0"/>
    <n v="628498.95585764956"/>
    <n v="642419.6780851963"/>
    <n v="656444.43876114476"/>
    <n v="671089.93175572925"/>
    <n v="687867.18004962243"/>
    <n v="705063.85955086292"/>
    <n v="722690.45603963453"/>
    <n v="740757.71744062519"/>
    <n v="768050.72651781421"/>
    <n v="2382616.8649353376"/>
    <n v="5355199.7191508552"/>
    <n v="2598453.0044597201"/>
    <n v="6222882.9440582795"/>
    <n v="140"/>
    <n v="2100"/>
    <n v="0.78296875329960158"/>
    <s v="TS"/>
    <s v="TS180s"/>
    <x v="2"/>
    <s v="Std"/>
    <s v="Std"/>
    <x v="0"/>
  </r>
  <r>
    <s v="TS181"/>
    <s v="11kV capacitor bank refurbishment"/>
    <s v="Program - Short Term Need"/>
    <n v="887526"/>
    <n v="0"/>
    <n v="0"/>
    <n v="0"/>
    <n v="0"/>
    <n v="0"/>
    <n v="0"/>
    <n v="0"/>
    <n v="0"/>
    <n v="0"/>
    <n v="0"/>
    <n v="377909"/>
    <n v="0"/>
    <n v="0"/>
    <n v="0"/>
    <n v="0"/>
    <n v="0"/>
    <n v="0"/>
    <n v="0"/>
    <n v="0"/>
    <n v="0"/>
    <n v="0"/>
    <n v="0"/>
    <n v="0"/>
    <n v="0"/>
    <n v="0"/>
    <s v=""/>
    <n v="4050"/>
    <n v="0.37221491724488698"/>
    <s v="TS"/>
    <s v="TS181s"/>
    <x v="2"/>
    <s v="Std"/>
    <s v="Std"/>
    <x v="0"/>
  </r>
  <r>
    <s v="TS182"/>
    <s v="Substation civil capital works scoping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450"/>
    <n v="0.51296800094308148"/>
    <s v="TS"/>
    <s v="TS182s"/>
    <x v="2"/>
    <s v="Std"/>
    <s v="Std"/>
    <x v="0"/>
  </r>
  <r>
    <s v="TS183"/>
    <s v="Carlingford TS/Dundas ZS Redevelopment"/>
    <s v="Major Project - Committed Project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TS"/>
    <s v="TS183"/>
    <x v="2"/>
    <s v="Std"/>
    <s v="Std"/>
    <x v="0"/>
  </r>
  <r>
    <s v="TS184"/>
    <s v="Blaxland Zone Substation reinstatement"/>
    <s v="Major Project - Committed Project"/>
    <n v="691500"/>
    <n v="0"/>
    <n v="0"/>
    <n v="0"/>
    <n v="0"/>
    <n v="0"/>
    <n v="0"/>
    <n v="0"/>
    <n v="0"/>
    <n v="0"/>
    <n v="0"/>
    <n v="946244"/>
    <n v="0"/>
    <n v="0"/>
    <n v="0"/>
    <n v="0"/>
    <n v="0"/>
    <n v="0"/>
    <n v="0"/>
    <n v="0"/>
    <n v="0"/>
    <n v="0"/>
    <n v="0"/>
    <n v="0"/>
    <n v="0"/>
    <n v="0"/>
    <s v=""/>
    <n v="4500"/>
    <n v="0.25549185510069911"/>
    <s v="TS"/>
    <s v="TS184"/>
    <x v="2"/>
    <s v="Std"/>
    <s v="Std"/>
    <x v="0"/>
  </r>
  <r>
    <s v="TS185"/>
    <s v="Penrith TS civil development"/>
    <s v="Major Project - Committed Project"/>
    <n v="2101666.6300000004"/>
    <n v="0"/>
    <n v="0"/>
    <n v="0"/>
    <n v="0"/>
    <n v="0"/>
    <n v="0"/>
    <n v="0"/>
    <n v="0"/>
    <n v="0"/>
    <n v="0"/>
    <n v="2086556.6199999999"/>
    <n v="0"/>
    <n v="0"/>
    <n v="0"/>
    <n v="0"/>
    <n v="0"/>
    <n v="0"/>
    <n v="0"/>
    <n v="0"/>
    <n v="0"/>
    <n v="0"/>
    <n v="0"/>
    <n v="0"/>
    <n v="0"/>
    <n v="0"/>
    <s v=""/>
    <n v="3450"/>
    <n v="0.51296800094308148"/>
    <s v="TS"/>
    <s v="TS185"/>
    <x v="2"/>
    <s v="Std"/>
    <s v="Std"/>
    <x v="0"/>
  </r>
  <r>
    <s v="TS187"/>
    <s v="Mobile substation No 2 refurbishment"/>
    <s v="Program - Short Term Need"/>
    <n v="270000"/>
    <n v="0"/>
    <n v="0"/>
    <n v="0"/>
    <n v="0"/>
    <n v="0"/>
    <n v="0"/>
    <n v="0"/>
    <n v="0"/>
    <n v="0"/>
    <n v="0"/>
    <n v="481274"/>
    <n v="0"/>
    <n v="0"/>
    <n v="0"/>
    <n v="0"/>
    <n v="0"/>
    <n v="0"/>
    <n v="0"/>
    <n v="0"/>
    <n v="0"/>
    <n v="0"/>
    <n v="0"/>
    <n v="0"/>
    <n v="0"/>
    <n v="0"/>
    <s v=""/>
    <n v="2850"/>
    <n v="0.66126121559920048"/>
    <s v="TS"/>
    <s v="TS187s"/>
    <x v="2"/>
    <s v="Std"/>
    <s v="Std"/>
    <x v="0"/>
  </r>
  <r>
    <s v="TS188"/>
    <s v="Bossley Park ZS civil refurbishment"/>
    <s v="Major Project - Committed Project"/>
    <n v="200000"/>
    <n v="0"/>
    <n v="0"/>
    <n v="0"/>
    <n v="0"/>
    <n v="0"/>
    <n v="0"/>
    <n v="0"/>
    <n v="0"/>
    <n v="0"/>
    <n v="0"/>
    <n v="271743"/>
    <n v="0"/>
    <n v="0"/>
    <n v="0"/>
    <n v="0"/>
    <n v="0"/>
    <n v="0"/>
    <n v="0"/>
    <n v="0"/>
    <n v="0"/>
    <n v="0"/>
    <n v="0"/>
    <n v="0"/>
    <n v="0"/>
    <n v="0"/>
    <s v=""/>
    <n v="3000"/>
    <n v="0.58534242778377188"/>
    <s v="TS"/>
    <s v="TS188"/>
    <x v="2"/>
    <s v="Std"/>
    <s v="Std"/>
    <x v="0"/>
  </r>
  <r>
    <s v="TS199"/>
    <s v="Future sub-transmission substation renewal programs"/>
    <s v="Program - Short Term Need"/>
    <n v="0"/>
    <n v="0"/>
    <n v="0"/>
    <n v="0"/>
    <n v="0"/>
    <n v="0"/>
    <n v="0"/>
    <n v="0"/>
    <n v="3460016.662397631"/>
    <n v="7414321.4194234945"/>
    <n v="12000000"/>
    <n v="0"/>
    <n v="0"/>
    <n v="0"/>
    <n v="0"/>
    <n v="0"/>
    <n v="0"/>
    <n v="0"/>
    <n v="0"/>
    <n v="4215694.326897868"/>
    <n v="9259471.468007816"/>
    <n v="15361014.530356284"/>
    <n v="0"/>
    <n v="22874338.081821125"/>
    <n v="0"/>
    <n v="28836180.325261969"/>
    <n v="180"/>
    <n v="2700"/>
    <n v="0.66488045847782185"/>
    <s v="TS"/>
    <s v="TS199s"/>
    <x v="2"/>
    <s v="Std"/>
    <s v="Std"/>
    <x v="0"/>
  </r>
  <r>
    <s v="TS199"/>
    <s v="Future sub-transmission substation renewal programs"/>
    <s v="Program - Medium Term Need"/>
    <n v="0"/>
    <n v="0"/>
    <n v="0"/>
    <n v="0"/>
    <n v="0"/>
    <n v="0"/>
    <n v="0"/>
    <n v="0"/>
    <n v="494288.094628233"/>
    <n v="889718.57033081935"/>
    <n v="1500000"/>
    <n v="0"/>
    <n v="0"/>
    <n v="0"/>
    <n v="0"/>
    <n v="0"/>
    <n v="0"/>
    <n v="0"/>
    <n v="0"/>
    <n v="602242.04669969552"/>
    <n v="1111136.576160938"/>
    <n v="1920126.8162945355"/>
    <n v="0"/>
    <n v="2884006.6649590526"/>
    <n v="0"/>
    <n v="3633505.4391551688"/>
    <n v="180"/>
    <n v="1800"/>
    <n v="0.8236630517994098"/>
    <s v="TS"/>
    <s v="TS199m"/>
    <x v="2"/>
    <s v="Std"/>
    <s v="Std"/>
    <x v="0"/>
  </r>
  <r>
    <s v="TS199"/>
    <s v="Future sub-transmission substation renewal programs"/>
    <s v="Program - Long Term Need"/>
    <n v="0"/>
    <n v="0"/>
    <n v="0"/>
    <n v="0"/>
    <n v="0"/>
    <n v="0"/>
    <n v="0"/>
    <n v="0"/>
    <n v="494288.094628233"/>
    <n v="889718.57033081935"/>
    <n v="1500000"/>
    <n v="0"/>
    <n v="0"/>
    <n v="0"/>
    <n v="0"/>
    <n v="0"/>
    <n v="0"/>
    <n v="0"/>
    <n v="0"/>
    <n v="602242.04669969552"/>
    <n v="1111136.576160938"/>
    <n v="1920126.8162945355"/>
    <n v="0"/>
    <n v="2884006.6649590526"/>
    <n v="0"/>
    <n v="3633505.4391551688"/>
    <n v="180"/>
    <n v="900"/>
    <n v="0.97399670486022427"/>
    <s v="TS"/>
    <s v="TS199l"/>
    <x v="2"/>
    <s v="Std"/>
    <s v="Std"/>
    <x v="0"/>
  </r>
  <r>
    <s v="TS600"/>
    <s v="Power transformer replacement"/>
    <s v="Program - Short Term Need"/>
    <n v="0"/>
    <n v="1698033.6442565362"/>
    <n v="11565477.514096744"/>
    <n v="7456881.6829145988"/>
    <n v="10902948.147132663"/>
    <n v="10973195.700746773"/>
    <n v="12554917.603557117"/>
    <n v="12554917.603557117"/>
    <n v="12554917.603557117"/>
    <n v="12554917.603557117"/>
    <n v="12700000"/>
    <n v="0"/>
    <n v="1740484.4853629493"/>
    <n v="12150979.813247891"/>
    <n v="8030245.976064953"/>
    <n v="12034814.71062099"/>
    <n v="12415163.737480992"/>
    <n v="14559855.311050341"/>
    <n v="14923851.693826601"/>
    <n v="15296947.986172264"/>
    <n v="15679371.685826568"/>
    <n v="16257073.711293735"/>
    <n v="42596536.689147316"/>
    <n v="105516207.10337576"/>
    <n v="46371688.722777776"/>
    <n v="123088789.11094728"/>
    <n v="340"/>
    <n v="5100"/>
    <n v="9.28448390981199E-2"/>
    <s v="TS"/>
    <s v="TS600s"/>
    <x v="2"/>
    <s v="Std"/>
    <s v="Std"/>
    <x v="4"/>
  </r>
  <r>
    <s v="TS601"/>
    <s v="Cranebrook ZS 33kV No 3 - transformer replace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TS"/>
    <s v="TS601"/>
    <x v="2"/>
    <s v="Std"/>
    <s v="Std"/>
    <x v="4"/>
  </r>
  <r>
    <s v="TS602"/>
    <s v="Prospect ZS 33kV No3 transformer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TS"/>
    <s v="TS602"/>
    <x v="2"/>
    <s v="Std"/>
    <s v="Std"/>
    <x v="4"/>
  </r>
  <r>
    <s v="TS603"/>
    <s v="Kingwood ZS 33kV No 3 - transformer replace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TS"/>
    <s v="TS603"/>
    <x v="2"/>
    <s v="Std"/>
    <s v="Unallocated"/>
    <x v="2"/>
  </r>
  <r>
    <s v="TS604"/>
    <s v="Liverpool TS 132kV No 3 - transformer replace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TS"/>
    <s v="TS604"/>
    <x v="2"/>
    <s v="Std"/>
    <s v="Std"/>
    <x v="4"/>
  </r>
  <r>
    <s v="TS605"/>
    <s v="West Liverpool 132 kV No 3 transformer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7407790639435"/>
    <s v="TS"/>
    <s v="TS605"/>
    <x v="2"/>
    <s v="Std"/>
    <s v="Std"/>
    <x v="0"/>
  </r>
  <r>
    <s v="TS615"/>
    <s v="Gerringong ZS 33kV No 2 transformer replacement"/>
    <s v="Major Project - Committed Project"/>
    <n v="6894.09"/>
    <n v="0"/>
    <n v="0"/>
    <n v="0"/>
    <n v="0"/>
    <n v="0"/>
    <n v="0"/>
    <n v="0"/>
    <n v="0"/>
    <n v="0"/>
    <n v="0"/>
    <n v="15251.65"/>
    <n v="0"/>
    <n v="0"/>
    <n v="0"/>
    <n v="0"/>
    <n v="0"/>
    <n v="0"/>
    <n v="0"/>
    <n v="0"/>
    <n v="0"/>
    <n v="0"/>
    <n v="0"/>
    <n v="0"/>
    <n v="0"/>
    <n v="0"/>
    <s v=""/>
    <n v="5100"/>
    <n v="9.28448390981199E-2"/>
    <s v="TS"/>
    <s v="TS615"/>
    <x v="2"/>
    <s v="Std"/>
    <s v="Std"/>
    <x v="4"/>
  </r>
  <r>
    <s v="TS616"/>
    <s v="Camellia TS transformer replacement and 33kV busbar rearrangement"/>
    <s v="Major Project - Committed Project"/>
    <n v="2608611"/>
    <n v="332257.23970163689"/>
    <n v="0"/>
    <n v="0"/>
    <n v="0"/>
    <n v="0"/>
    <n v="0"/>
    <n v="0"/>
    <n v="0"/>
    <n v="0"/>
    <n v="0"/>
    <n v="2660563"/>
    <n v="340563.6706941778"/>
    <n v="0"/>
    <n v="0"/>
    <n v="0"/>
    <n v="0"/>
    <n v="0"/>
    <n v="0"/>
    <n v="0"/>
    <n v="0"/>
    <n v="0"/>
    <n v="332257.23970163689"/>
    <n v="332257.23970163689"/>
    <n v="340563.6706941778"/>
    <n v="340563.6706941778"/>
    <n v="340"/>
    <n v="5100"/>
    <n v="9.28448390981199E-2"/>
    <s v="TS"/>
    <s v="TS616"/>
    <x v="2"/>
    <s v="Std"/>
    <s v="Std"/>
    <x v="4"/>
  </r>
  <r>
    <s v="TS617"/>
    <s v="Prospect ZS transformer replacement"/>
    <s v="Major Project - Committed Project"/>
    <n v="2449406"/>
    <n v="29234.146294176644"/>
    <n v="0"/>
    <n v="0"/>
    <n v="0"/>
    <n v="0"/>
    <n v="0"/>
    <n v="0"/>
    <n v="0"/>
    <n v="0"/>
    <n v="0"/>
    <n v="2449406"/>
    <n v="29964.999951531059"/>
    <n v="0"/>
    <n v="0"/>
    <n v="0"/>
    <n v="0"/>
    <n v="0"/>
    <n v="0"/>
    <n v="0"/>
    <n v="0"/>
    <n v="0"/>
    <n v="29234.146294176644"/>
    <n v="29234.146294176644"/>
    <n v="29964.999951531059"/>
    <n v="29964.999951531059"/>
    <n v="340"/>
    <n v="5100"/>
    <n v="9.28448390981199E-2"/>
    <s v="TS"/>
    <s v="TS617"/>
    <x v="2"/>
    <s v="Std"/>
    <s v="Std"/>
    <x v="4"/>
  </r>
  <r>
    <s v="TS618"/>
    <s v="Albion Park ZS transformer replacement"/>
    <s v="Major Project - Committed Project"/>
    <n v="2457614"/>
    <n v="1575436.6139845343"/>
    <n v="0"/>
    <n v="0"/>
    <n v="0"/>
    <n v="0"/>
    <n v="0"/>
    <n v="0"/>
    <n v="0"/>
    <n v="0"/>
    <n v="0"/>
    <n v="1248155.45"/>
    <n v="1614822.5293341475"/>
    <n v="0"/>
    <n v="0"/>
    <n v="0"/>
    <n v="0"/>
    <n v="0"/>
    <n v="0"/>
    <n v="0"/>
    <n v="0"/>
    <n v="0"/>
    <n v="1575436.6139845343"/>
    <n v="1575436.6139845343"/>
    <n v="1614822.5293341475"/>
    <n v="1614822.5293341475"/>
    <n v="340"/>
    <n v="5100"/>
    <n v="9.28448390981199E-2"/>
    <s v="TS"/>
    <s v="TS618"/>
    <x v="2"/>
    <s v="Std"/>
    <s v="Std"/>
    <x v="4"/>
  </r>
  <r>
    <s v="TS619"/>
    <s v="Dundas ZS 66kV No 2 transformer"/>
    <s v="Major Project - Committed Project"/>
    <n v="0"/>
    <n v="0"/>
    <n v="0"/>
    <n v="0"/>
    <n v="0"/>
    <n v="0"/>
    <n v="0"/>
    <n v="0"/>
    <n v="0"/>
    <n v="0"/>
    <n v="0"/>
    <n v="375000"/>
    <n v="0"/>
    <n v="0"/>
    <n v="0"/>
    <n v="0"/>
    <n v="0"/>
    <n v="0"/>
    <n v="0"/>
    <n v="0"/>
    <n v="0"/>
    <n v="0"/>
    <n v="0"/>
    <n v="0"/>
    <n v="0"/>
    <n v="0"/>
    <s v=""/>
    <n v="5100"/>
    <n v="9.28448390981199E-2"/>
    <s v="TS"/>
    <s v="TS619"/>
    <x v="2"/>
    <s v="Std"/>
    <s v="Std"/>
    <x v="4"/>
  </r>
  <r>
    <s v="TS620"/>
    <s v="Minto 66/11kV No 1 transformer replacement"/>
    <s v="Major Project - Committed Project"/>
    <s v=""/>
    <n v="1079313.1345522208"/>
    <n v="0"/>
    <n v="0"/>
    <n v="0"/>
    <n v="0"/>
    <n v="0"/>
    <n v="0"/>
    <n v="0"/>
    <n v="0"/>
    <n v="0"/>
    <n v="662422.99999999988"/>
    <n v="1106295.9629160261"/>
    <n v="0"/>
    <n v="0"/>
    <n v="0"/>
    <n v="0"/>
    <n v="0"/>
    <n v="0"/>
    <n v="0"/>
    <n v="0"/>
    <n v="0"/>
    <n v="1079313.1345522208"/>
    <n v="1079313.1345522208"/>
    <n v="1106295.9629160261"/>
    <n v="1106295.9629160261"/>
    <n v="340"/>
    <n v="4950"/>
    <n v="0.12557407790639435"/>
    <s v="TS"/>
    <s v="TS620"/>
    <x v="2"/>
    <s v="Std"/>
    <s v="Std"/>
    <x v="4"/>
  </r>
  <r>
    <s v="TS700"/>
    <s v="11kV zone substation switchboard replacement"/>
    <s v="Program - Short Term Need"/>
    <n v="0"/>
    <n v="0"/>
    <n v="3988095.6945161186"/>
    <n v="3977003.5642211195"/>
    <n v="3964708.4171391497"/>
    <n v="3954304.757025864"/>
    <n v="3954304.757025864"/>
    <n v="3954304.757025864"/>
    <n v="3954304.757025864"/>
    <n v="3954304.757025864"/>
    <n v="4000000"/>
    <n v="0"/>
    <n v="0"/>
    <n v="4189993.0390509968"/>
    <n v="4282797.853901309"/>
    <n v="4376296.2584076319"/>
    <n v="4473932.8783715283"/>
    <n v="4585781.2003308162"/>
    <n v="4700425.7303390866"/>
    <n v="4817936.3735975642"/>
    <n v="4938384.7829375025"/>
    <n v="5120338.1767854281"/>
    <n v="15884112.432902252"/>
    <n v="35701331.461005703"/>
    <n v="17323020.029731467"/>
    <n v="41485886.29372187"/>
    <n v="290"/>
    <n v="4350"/>
    <n v="0.29291388772126109"/>
    <s v="TS"/>
    <s v="TS700s"/>
    <x v="2"/>
    <s v="Std"/>
    <s v="Std"/>
    <x v="0"/>
  </r>
  <r>
    <s v="TS700"/>
    <s v="11kV zone substation switchboard replacement"/>
    <s v="Program - Medium Term Need"/>
    <n v="0"/>
    <n v="0"/>
    <n v="0"/>
    <n v="0"/>
    <n v="3964708.4171391497"/>
    <n v="7908609.514051728"/>
    <n v="0"/>
    <n v="0"/>
    <n v="0"/>
    <n v="0"/>
    <n v="0"/>
    <n v="0"/>
    <n v="0"/>
    <n v="0"/>
    <n v="0"/>
    <n v="4376296.2584076319"/>
    <n v="8947865.7567430567"/>
    <n v="0"/>
    <n v="0"/>
    <n v="0"/>
    <n v="0"/>
    <n v="0"/>
    <n v="11873317.931190878"/>
    <n v="11873317.931190878"/>
    <n v="13324162.015150689"/>
    <n v="13324162.015150689"/>
    <n v="290"/>
    <n v="2900"/>
    <n v="0.59755608418878403"/>
    <s v="TS"/>
    <s v="TS700m"/>
    <x v="2"/>
    <s v="Std"/>
    <s v="Std"/>
    <x v="0"/>
  </r>
  <r>
    <s v="TS701"/>
    <s v="North Rocks ZS 11kV switchboard replacement"/>
    <s v="Major Project - Committed Project"/>
    <n v="2100000"/>
    <n v="776646.62821005448"/>
    <n v="36061.358293738376"/>
    <n v="0"/>
    <n v="0"/>
    <n v="0"/>
    <n v="0"/>
    <n v="0"/>
    <n v="0"/>
    <n v="0"/>
    <n v="0"/>
    <n v="1453893"/>
    <n v="796062.79391530575"/>
    <n v="37886.964557358879"/>
    <n v="0"/>
    <n v="0"/>
    <n v="0"/>
    <n v="0"/>
    <n v="0"/>
    <n v="0"/>
    <n v="0"/>
    <n v="0"/>
    <n v="812707.98650379281"/>
    <n v="812707.98650379281"/>
    <n v="833949.75847266463"/>
    <n v="833949.75847266463"/>
    <n v="290"/>
    <n v="4350"/>
    <n v="0.29291388772126109"/>
    <s v="TS"/>
    <s v="TS701"/>
    <x v="2"/>
    <s v="Std"/>
    <s v="Std"/>
    <x v="0"/>
  </r>
  <r>
    <s v="TS702"/>
    <s v="Kellyville ZS 11kV switchboard replacement"/>
    <s v="Major Project - Committed Project"/>
    <n v="1890000"/>
    <n v="952068.48631155689"/>
    <n v="264576.25051774108"/>
    <n v="0"/>
    <n v="0"/>
    <n v="0"/>
    <n v="0"/>
    <n v="0"/>
    <n v="0"/>
    <n v="0"/>
    <n v="0"/>
    <n v="573638"/>
    <n v="975870.19846934569"/>
    <n v="277970.42320020171"/>
    <n v="0"/>
    <n v="0"/>
    <n v="0"/>
    <n v="0"/>
    <n v="0"/>
    <n v="0"/>
    <n v="0"/>
    <n v="0"/>
    <n v="1216644.7368292981"/>
    <n v="1216644.7368292981"/>
    <n v="1253840.6216695474"/>
    <n v="1253840.6216695474"/>
    <n v="290"/>
    <n v="4350"/>
    <n v="0.29291388772126109"/>
    <s v="TS"/>
    <s v="TS702"/>
    <x v="2"/>
    <s v="Std"/>
    <s v="Std"/>
    <x v="0"/>
  </r>
  <r>
    <s v="TS703"/>
    <s v="Horsley Park ZS 11kV switchboard replacement"/>
    <s v="Major Project - Committed Project"/>
    <n v="2610000"/>
    <n v="423899.11663884198"/>
    <n v="0"/>
    <n v="0"/>
    <n v="0"/>
    <n v="0"/>
    <n v="0"/>
    <n v="0"/>
    <n v="0"/>
    <n v="0"/>
    <n v="0"/>
    <n v="1941242"/>
    <n v="434496.594554813"/>
    <n v="0"/>
    <n v="0"/>
    <n v="0"/>
    <n v="0"/>
    <n v="0"/>
    <n v="0"/>
    <n v="0"/>
    <n v="0"/>
    <n v="0"/>
    <n v="423899.11663884198"/>
    <n v="423899.11663884198"/>
    <n v="434496.594554813"/>
    <n v="434496.594554813"/>
    <n v="290"/>
    <n v="4350"/>
    <n v="0.29291388772126109"/>
    <s v="TS"/>
    <s v="TS703"/>
    <x v="2"/>
    <s v="Std"/>
    <s v="Std"/>
    <x v="0"/>
  </r>
  <r>
    <s v="TS704"/>
    <s v="Port Central ZS 11kV switchboard replacement"/>
    <s v="Major Project - Committed Project"/>
    <n v="1740000"/>
    <n v="488086.78607837931"/>
    <n v="0"/>
    <n v="0"/>
    <n v="0"/>
    <n v="0"/>
    <n v="0"/>
    <n v="0"/>
    <n v="0"/>
    <n v="0"/>
    <n v="0"/>
    <n v="1583396.0299999998"/>
    <n v="500288.95573033876"/>
    <n v="0"/>
    <n v="0"/>
    <n v="0"/>
    <n v="0"/>
    <n v="0"/>
    <n v="0"/>
    <n v="0"/>
    <n v="0"/>
    <n v="0"/>
    <n v="488086.78607837931"/>
    <n v="488086.78607837931"/>
    <n v="500288.95573033876"/>
    <n v="500288.95573033876"/>
    <n v="290"/>
    <n v="4350"/>
    <n v="0.29291388772126109"/>
    <s v="TS"/>
    <s v="TS704"/>
    <x v="2"/>
    <s v="Std"/>
    <s v="Std"/>
    <x v="0"/>
  </r>
  <r>
    <s v="UR"/>
    <s v="Underground residential"/>
    <s v="Program - Short Term Need"/>
    <n v="33939845.574120402"/>
    <n v="21633998.412157748"/>
    <n v="14557232.246371519"/>
    <n v="11691183.45822835"/>
    <n v="10959043.815349659"/>
    <n v="10680249.930008214"/>
    <n v="10680249.930008214"/>
    <n v="10680249.930008214"/>
    <n v="10680249.930008214"/>
    <n v="10680249.930008214"/>
    <n v="10803669"/>
    <n v="27120000.008000001"/>
    <n v="22174848.372461691"/>
    <n v="15294192.128844075"/>
    <n v="12590125.861321187"/>
    <n v="12096733.832307134"/>
    <n v="12083722.486535812"/>
    <n v="12385815.548699208"/>
    <n v="12695460.937416688"/>
    <n v="13012847.460852103"/>
    <n v="13338168.647373404"/>
    <n v="13829609.707513314"/>
    <n v="69521707.862115487"/>
    <n v="123046376.58214836"/>
    <n v="74239622.681469902"/>
    <n v="139501524.98332462"/>
    <n v="190"/>
    <n v="2850"/>
    <n v="0.66126121559920048"/>
    <s v="UR"/>
    <s v="URs"/>
    <x v="1"/>
    <s v="Std"/>
    <s v="Std"/>
    <x v="1"/>
  </r>
  <r>
    <s v="SW"/>
    <s v="Network Switching"/>
    <s v="Overheads"/>
    <n v="3277485.7600000002"/>
    <n v="6283900.8864677213"/>
    <n v="6382175.5445077857"/>
    <n v="6686467.7531523397"/>
    <n v="6495126.3572923364"/>
    <n v="6714861.539615334"/>
    <n v="7423719.2766590593"/>
    <n v="7683873.5145178428"/>
    <n v="7944102.7058396908"/>
    <n v="8085985.7683156794"/>
    <n v="8183178.697874113"/>
    <n v="3277485.7600000002"/>
    <n v="6440998.4086294137"/>
    <n v="6705273.1814484922"/>
    <n v="7200594.4377345685"/>
    <n v="7169404.1994174784"/>
    <n v="7597249.494344173"/>
    <n v="8609238.3838016689"/>
    <n v="9133710.9796958584"/>
    <n v="9679117.7549114563"/>
    <n v="10098288.201573275"/>
    <n v="10475160.573545523"/>
    <m/>
    <m/>
    <m/>
    <m/>
    <m/>
    <m/>
    <m/>
    <m/>
    <m/>
    <x v="5"/>
    <m/>
    <s v="Std"/>
    <x v="12"/>
  </r>
  <r>
    <s v="OH"/>
    <s v="Capitalised Overheads"/>
    <s v="Overheads"/>
    <n v="66922514.260000013"/>
    <n v="73106139.081208169"/>
    <n v="73273110.103678629"/>
    <n v="73775204.556416273"/>
    <n v="73462071.757048041"/>
    <n v="73820942.420613334"/>
    <n v="76860996.09989132"/>
    <n v="77233408.487903669"/>
    <n v="77593252.762439117"/>
    <n v="77784338.942599237"/>
    <n v="78058962.86008814"/>
    <n v="66922514.260000013"/>
    <n v="74933792.558238372"/>
    <n v="76982561.302677348"/>
    <n v="79447826.144261956"/>
    <n v="81088381.777448356"/>
    <n v="83521620.538007841"/>
    <n v="89135191.294330582"/>
    <n v="91806252.376808688"/>
    <n v="94539843.99297525"/>
    <n v="97141980.547270328"/>
    <n v="99922071.893196285"/>
    <m/>
    <m/>
    <m/>
    <m/>
    <m/>
    <m/>
    <m/>
    <m/>
    <m/>
    <x v="5"/>
    <m/>
    <s v="Std"/>
    <x v="1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19">
  <r>
    <s v="AG"/>
    <s v="Automation - operational/capacity risk "/>
    <s v="Program - Short Term Need"/>
    <n v="300000"/>
    <n v="300000"/>
    <n v="300000"/>
    <n v="300000"/>
    <n v="300000"/>
    <n v="300000"/>
    <n v="300000"/>
    <n v="300000"/>
    <n v="300000"/>
    <n v="300000"/>
    <n v="300000"/>
    <n v="0"/>
    <n v="307500"/>
    <n v="315187.5"/>
    <n v="323067.18749999994"/>
    <n v="331143.86718749994"/>
    <n v="339422.46386718738"/>
    <n v="347908.02546386706"/>
    <n v="356605.72610046377"/>
    <n v="365520.86925297533"/>
    <n v="374658.89098429965"/>
    <n v="384025.36325890711"/>
    <n v="1500000"/>
    <n v="3000000"/>
    <n v="1616321.0185546875"/>
    <n v="3445039.8936152006"/>
    <n v="190"/>
    <n v="2850"/>
    <n v="0.66107000204264199"/>
    <s v="AG"/>
    <s v="AGs"/>
    <x v="0"/>
    <s v="Std"/>
    <s v="Std"/>
    <x v="0"/>
  </r>
  <r>
    <s v="AR"/>
    <s v="Asset relocation"/>
    <s v="Program - Short Term Need"/>
    <n v="1674562.9105396892"/>
    <n v="1623650"/>
    <n v="1563851"/>
    <n v="1542485"/>
    <n v="1535001"/>
    <n v="1533069"/>
    <n v="1533069"/>
    <n v="1533069"/>
    <n v="1533069"/>
    <n v="1533069"/>
    <n v="1533069"/>
    <n v="1670000"/>
    <n v="1664241.2499999998"/>
    <n v="1643020.9568749999"/>
    <n v="1661087.6357031248"/>
    <n v="1694353.8909222654"/>
    <n v="1734526.8575280171"/>
    <n v="1777890.0289662173"/>
    <n v="1822337.2796903728"/>
    <n v="1867895.7116826321"/>
    <n v="1914593.1044746975"/>
    <n v="1962457.9320865651"/>
    <n v="7798056"/>
    <n v="15463401"/>
    <n v="8397230.5910284072"/>
    <n v="17742404.647928894"/>
    <n v="140"/>
    <n v="2100"/>
    <n v="0.78281578345034575"/>
    <s v="AR"/>
    <s v="ARs"/>
    <x v="1"/>
    <s v="Std"/>
    <s v="Std"/>
    <x v="1"/>
  </r>
  <r>
    <s v="AU002"/>
    <s v="Transmission substation SCADA upgrade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AU"/>
    <s v="AU002s"/>
    <x v="2"/>
    <s v="Std"/>
    <s v="Unallocated"/>
    <x v="2"/>
  </r>
  <r>
    <s v="AU004"/>
    <s v="Substation SCADA RTU replacement"/>
    <s v="Program - Short Term Need"/>
    <n v="1044144"/>
    <n v="2180000"/>
    <n v="2180000"/>
    <n v="2180000"/>
    <n v="2180000"/>
    <n v="2180000"/>
    <n v="2180000"/>
    <n v="2180000"/>
    <n v="2180000"/>
    <n v="2180000"/>
    <n v="2180000"/>
    <n v="714162"/>
    <n v="2234500"/>
    <n v="2290362.5"/>
    <n v="2347621.5624999995"/>
    <n v="2406312.1015624995"/>
    <n v="2466469.9041015618"/>
    <n v="2528131.6517041004"/>
    <n v="2591334.9429967031"/>
    <n v="2656118.3165716208"/>
    <n v="2722521.2744859108"/>
    <n v="2790584.3063480584"/>
    <n v="10900000"/>
    <n v="21800000"/>
    <n v="11745266.068164062"/>
    <n v="25033956.560270455"/>
    <n v="220"/>
    <n v="3300"/>
    <n v="0.54318155875920304"/>
    <s v="AU"/>
    <s v="AU004s"/>
    <x v="2"/>
    <s v="Std"/>
    <s v="Std"/>
    <x v="0"/>
  </r>
  <r>
    <s v="AU008"/>
    <s v="Western Sydney Ramtel SCADA upgrades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AU"/>
    <s v="AU008s"/>
    <x v="2"/>
    <s v="Std"/>
    <s v="Unallocated"/>
    <x v="2"/>
  </r>
  <r>
    <s v="AU013"/>
    <s v="SCADA master station development software"/>
    <s v="Program - Short Term Need"/>
    <n v="1000000"/>
    <n v="1110000"/>
    <n v="1110000"/>
    <n v="2110000"/>
    <n v="2110000"/>
    <n v="1110000"/>
    <n v="1110000"/>
    <n v="1110000"/>
    <n v="2110000"/>
    <n v="2110000"/>
    <n v="1110000"/>
    <n v="978004"/>
    <n v="1137750"/>
    <n v="1166193.75"/>
    <n v="2272239.2187499995"/>
    <n v="2329045.1992187495"/>
    <n v="1255863.1163085934"/>
    <n v="1287259.6942163082"/>
    <n v="1319441.1865717159"/>
    <n v="2570830.1137459264"/>
    <n v="2635100.8665895741"/>
    <n v="1420893.8440579565"/>
    <n v="7550000"/>
    <n v="15100000"/>
    <n v="8161091.2842773432"/>
    <n v="17394616.989458822"/>
    <n v="310"/>
    <n v="4650"/>
    <n v="0.21002457601323654"/>
    <s v="AU"/>
    <s v="AU013s"/>
    <x v="2"/>
    <s v="Std"/>
    <s v="Std"/>
    <x v="0"/>
  </r>
  <r>
    <s v="AU014"/>
    <s v="SCADA substation refurbishments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AU"/>
    <s v="AU014s"/>
    <x v="2"/>
    <s v="Std"/>
    <s v="Unallocated"/>
    <x v="2"/>
  </r>
  <r>
    <s v="AU016"/>
    <s v="PM121 (MD1000) MD3 to DNP3 conversion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2250"/>
    <n v="0.7084581062767964"/>
    <s v="AU"/>
    <s v="AU016s"/>
    <x v="2"/>
    <s v="Std"/>
    <s v="Std"/>
    <x v="0"/>
  </r>
  <r>
    <s v="AU017"/>
    <s v="AFIC availability and SCADA control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AU"/>
    <s v="AU017s"/>
    <x v="2"/>
    <s v="Std"/>
    <s v="Unallocated"/>
    <x v="2"/>
  </r>
  <r>
    <s v="CC002"/>
    <s v="Communications development SCADA"/>
    <s v="Program - Short Term Need"/>
    <n v="750000"/>
    <n v="625000"/>
    <n v="525000"/>
    <n v="525000"/>
    <n v="525000"/>
    <n v="525000"/>
    <n v="450000"/>
    <n v="450000"/>
    <n v="450000"/>
    <n v="450000"/>
    <n v="450000"/>
    <n v="515765.25000000006"/>
    <n v="640625"/>
    <n v="551578.125"/>
    <n v="565367.57812499988"/>
    <n v="579501.76757812488"/>
    <n v="593989.31176757789"/>
    <n v="521862.03819580056"/>
    <n v="534908.5891506956"/>
    <n v="548281.303879463"/>
    <n v="561988.33647644939"/>
    <n v="576038.04488836066"/>
    <n v="2725000"/>
    <n v="4975000"/>
    <n v="2931061.7824707031"/>
    <n v="5674140.0950614717"/>
    <n v="150"/>
    <n v="2250"/>
    <n v="0.7084581062767964"/>
    <s v="CC"/>
    <s v="CC002s"/>
    <x v="2"/>
    <s v="Std"/>
    <s v="Std"/>
    <x v="3"/>
  </r>
  <r>
    <s v="CC007"/>
    <s v="SCADA radio repeaters"/>
    <s v="Program - Short Term Need"/>
    <n v="870000"/>
    <n v="880000"/>
    <n v="840000"/>
    <n v="850000"/>
    <n v="690000"/>
    <n v="640000"/>
    <n v="740000"/>
    <n v="620000"/>
    <n v="610000"/>
    <n v="590000"/>
    <n v="490000"/>
    <n v="692279.50999999989"/>
    <n v="901999.99999999988"/>
    <n v="882524.99999999988"/>
    <n v="915357.03124999988"/>
    <n v="761630.89453124988"/>
    <n v="724101.25624999974"/>
    <n v="858173.12947753875"/>
    <n v="736985.16727429174"/>
    <n v="743225.76748104976"/>
    <n v="736829.15226912266"/>
    <n v="627241.42665621499"/>
    <n v="3900000"/>
    <n v="6950000"/>
    <n v="4185614.1820312492"/>
    <n v="7888068.8251894657"/>
    <n v="270"/>
    <n v="4050"/>
    <n v="0.3721870969591301"/>
    <s v="CC"/>
    <s v="CC007s"/>
    <x v="2"/>
    <s v="Std"/>
    <s v="Std"/>
    <x v="3"/>
  </r>
  <r>
    <s v="CC020"/>
    <s v="Microwave refurbishment and extension"/>
    <s v="Program - Short Term Need"/>
    <n v="550000"/>
    <n v="670000"/>
    <n v="670000"/>
    <n v="490000"/>
    <n v="430000"/>
    <n v="280000"/>
    <n v="940000"/>
    <n v="1550000"/>
    <n v="1230000"/>
    <n v="1520000"/>
    <n v="930000"/>
    <n v="418230.73"/>
    <n v="686749.99999999988"/>
    <n v="703918.75"/>
    <n v="527676.40624999988"/>
    <n v="474639.54296874988"/>
    <n v="316794.2996093749"/>
    <n v="1090111.8131201167"/>
    <n v="1842462.9181857293"/>
    <n v="1498635.5639371988"/>
    <n v="1898271.7143204515"/>
    <n v="1190478.6261026121"/>
    <n v="2540000"/>
    <n v="8710000"/>
    <n v="2709778.9988281247"/>
    <n v="10229739.634494232"/>
    <n v="230"/>
    <n v="3450"/>
    <n v="0.51286096895246069"/>
    <s v="CC"/>
    <s v="CC020s"/>
    <x v="2"/>
    <s v="Std"/>
    <s v="Std"/>
    <x v="3"/>
  </r>
  <r>
    <s v="DS002"/>
    <s v="Pole substation refurbishment"/>
    <s v="Program - Short Term Need"/>
    <n v="735000"/>
    <n v="700000"/>
    <n v="700000"/>
    <n v="700000"/>
    <n v="750000"/>
    <n v="800000"/>
    <n v="800000"/>
    <n v="800000"/>
    <n v="800000"/>
    <n v="800000"/>
    <n v="800000"/>
    <n v="740000"/>
    <n v="717499.99999999988"/>
    <n v="735437.5"/>
    <n v="753823.43749999988"/>
    <n v="827859.66796874977"/>
    <n v="905126.57031249977"/>
    <n v="927754.7345703122"/>
    <n v="950948.60293457005"/>
    <n v="974722.31800793414"/>
    <n v="999090.37595813232"/>
    <n v="1024067.6353570856"/>
    <n v="3650000"/>
    <n v="7650000"/>
    <n v="3939747.17578125"/>
    <n v="8816330.8426092844"/>
    <n v="280"/>
    <n v="4200"/>
    <n v="0.3628916443634847"/>
    <s v="DS"/>
    <s v="DS002s"/>
    <x v="2"/>
    <s v="Std"/>
    <s v="Std"/>
    <x v="4"/>
  </r>
  <r>
    <s v="DS003"/>
    <s v="Distribution substation refurbishment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DS"/>
    <s v="DS003s"/>
    <x v="2"/>
    <s v="Std"/>
    <s v="Std"/>
    <x v="0"/>
  </r>
  <r>
    <s v="DS004"/>
    <s v="Distribution mains refurbishment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DS"/>
    <s v="DS004s"/>
    <x v="2"/>
    <s v="Std"/>
    <s v="Std"/>
    <x v="1"/>
  </r>
  <r>
    <s v="DS005"/>
    <s v="Distribution pole replacement"/>
    <s v="Program - Short Term Need"/>
    <n v="10800000"/>
    <n v="11330000"/>
    <n v="12100000"/>
    <n v="12870000"/>
    <n v="13640000"/>
    <n v="14410000"/>
    <n v="15180000"/>
    <n v="16720000"/>
    <n v="17490000"/>
    <n v="17490000"/>
    <n v="17490000"/>
    <n v="10800000"/>
    <n v="11613249.999999998"/>
    <n v="12712562.499999998"/>
    <n v="13859582.343749998"/>
    <n v="15056007.828124996"/>
    <n v="16303592.347753901"/>
    <n v="17604146.088471673"/>
    <n v="19874825.801332515"/>
    <n v="21309866.677448459"/>
    <n v="21842613.34438467"/>
    <n v="22388678.677994285"/>
    <n v="64350000"/>
    <n v="148720000"/>
    <n v="69544995.019628882"/>
    <n v="172565125.6092605"/>
    <n v="310"/>
    <n v="4650"/>
    <n v="0.21002457601323654"/>
    <s v="DS"/>
    <s v="DS005s"/>
    <x v="2"/>
    <s v="Std"/>
    <s v="Std"/>
    <x v="1"/>
  </r>
  <r>
    <s v="DS006"/>
    <s v="LV CONSAC cable replacement"/>
    <s v="Program - Short Term Need"/>
    <n v="6000000"/>
    <n v="6750000"/>
    <n v="7500000"/>
    <n v="9750000"/>
    <n v="9750000"/>
    <n v="11250000"/>
    <n v="11250000"/>
    <n v="11250000"/>
    <n v="11250000"/>
    <n v="11250000"/>
    <n v="11250000"/>
    <n v="6053654"/>
    <n v="6918749.9999999991"/>
    <n v="7879687.4999999991"/>
    <n v="10499683.593749998"/>
    <n v="10762175.683593748"/>
    <n v="12728342.395019528"/>
    <n v="13046550.954895014"/>
    <n v="13372714.728767391"/>
    <n v="13707032.596986575"/>
    <n v="14049708.411911236"/>
    <n v="14400951.122209018"/>
    <n v="45000000"/>
    <n v="101250000"/>
    <n v="48788639.172363266"/>
    <n v="117365596.98713249"/>
    <n v="230"/>
    <n v="3450"/>
    <n v="0.51286096895246069"/>
    <s v="DS"/>
    <s v="DS006s"/>
    <x v="2"/>
    <s v="Std"/>
    <s v="Std"/>
    <x v="1"/>
  </r>
  <r>
    <s v="DS006"/>
    <s v="LV CONSAC cable replacement"/>
    <s v="Program - Medium Term Need"/>
    <m/>
    <n v="0"/>
    <n v="0"/>
    <n v="0"/>
    <n v="0"/>
    <n v="0"/>
    <n v="0"/>
    <n v="750000"/>
    <n v="750000"/>
    <n v="750000"/>
    <n v="750000"/>
    <n v="0"/>
    <n v="0"/>
    <n v="0"/>
    <n v="0"/>
    <n v="0"/>
    <n v="0"/>
    <n v="0"/>
    <n v="891514.31525115937"/>
    <n v="913802.17313243833"/>
    <n v="936647.2274607491"/>
    <n v="960063.40814726776"/>
    <n v="0"/>
    <n v="3000000"/>
    <n v="0"/>
    <n v="3702027.1239916142"/>
    <n v="230"/>
    <n v="2300"/>
    <n v="0.69736487155976334"/>
    <s v="DS"/>
    <s v="DS006m"/>
    <x v="2"/>
    <s v="Std"/>
    <s v="Std"/>
    <x v="1"/>
  </r>
  <r>
    <s v="DS006"/>
    <s v="LV CONSAC cable replacement"/>
    <s v="Program - Long Term Need"/>
    <m/>
    <n v="0"/>
    <n v="0"/>
    <n v="0"/>
    <n v="0"/>
    <n v="0"/>
    <n v="0"/>
    <n v="0"/>
    <n v="0"/>
    <n v="750000"/>
    <n v="750000"/>
    <n v="0"/>
    <n v="0"/>
    <n v="0"/>
    <n v="0"/>
    <n v="0"/>
    <n v="0"/>
    <n v="0"/>
    <n v="0"/>
    <n v="0"/>
    <n v="936647.2274607491"/>
    <n v="960063.40814726776"/>
    <n v="0"/>
    <n v="1500000"/>
    <n v="0"/>
    <n v="1896710.635608017"/>
    <n v="230"/>
    <n v="1150"/>
    <n v="0.94477179173927217"/>
    <s v="DS"/>
    <s v="DS006l"/>
    <x v="2"/>
    <s v="Std"/>
    <s v="Std"/>
    <x v="1"/>
  </r>
  <r>
    <s v="DS007"/>
    <s v="Service wire replacement program"/>
    <s v="Program - Short Term Need"/>
    <n v="9167401"/>
    <n v="9200000"/>
    <n v="9300000"/>
    <n v="9300000"/>
    <n v="9450000"/>
    <n v="9800000"/>
    <n v="9800000"/>
    <n v="9800000"/>
    <n v="9800000"/>
    <n v="9800000"/>
    <n v="9800000"/>
    <n v="4489678.5"/>
    <n v="9430000"/>
    <n v="9770812.5"/>
    <n v="10015082.812499998"/>
    <n v="10431031.816406248"/>
    <n v="11087800.486328121"/>
    <n v="11364995.498486323"/>
    <n v="11649120.385948483"/>
    <n v="11940348.395597193"/>
    <n v="12238857.105487121"/>
    <n v="12544828.5331243"/>
    <n v="47050000"/>
    <n v="96050000"/>
    <n v="50734727.615234375"/>
    <n v="110472877.53387779"/>
    <n v="300"/>
    <n v="4500"/>
    <n v="0.25546961376572502"/>
    <s v="DS"/>
    <s v="DS007s"/>
    <x v="2"/>
    <s v="Std"/>
    <s v="Std"/>
    <x v="5"/>
  </r>
  <r>
    <s v="DS007"/>
    <s v="Service wire replacement program"/>
    <s v="Program - Medium Term Need"/>
    <m/>
    <n v="0"/>
    <n v="0"/>
    <n v="0"/>
    <n v="0"/>
    <n v="0"/>
    <n v="0"/>
    <n v="500000"/>
    <n v="500000"/>
    <n v="500000"/>
    <n v="500000"/>
    <n v="0"/>
    <n v="0"/>
    <n v="0"/>
    <n v="0"/>
    <n v="0"/>
    <n v="0"/>
    <n v="0"/>
    <n v="594342.87683410628"/>
    <n v="609201.44875495881"/>
    <n v="624431.48497383273"/>
    <n v="640042.27209817851"/>
    <n v="0"/>
    <n v="2000000"/>
    <n v="0"/>
    <n v="2468018.0826610764"/>
    <n v="300"/>
    <n v="3000"/>
    <n v="0.5851644928423505"/>
    <s v="DS"/>
    <s v="DS007m"/>
    <x v="2"/>
    <s v="Std"/>
    <s v="Std"/>
    <x v="5"/>
  </r>
  <r>
    <s v="DS007"/>
    <s v="Service wire replacement program"/>
    <s v="Program - Long Term Need"/>
    <m/>
    <n v="0"/>
    <n v="0"/>
    <n v="0"/>
    <n v="0"/>
    <n v="0"/>
    <n v="0"/>
    <n v="0"/>
    <n v="0"/>
    <n v="500000"/>
    <n v="500000"/>
    <n v="0"/>
    <n v="0"/>
    <n v="0"/>
    <n v="0"/>
    <n v="0"/>
    <n v="0"/>
    <n v="0"/>
    <n v="0"/>
    <n v="0"/>
    <n v="624431.48497383273"/>
    <n v="640042.27209817851"/>
    <n v="0"/>
    <n v="1000000"/>
    <n v="0"/>
    <n v="1264473.7570720112"/>
    <n v="300"/>
    <n v="1500"/>
    <n v="0.92182585178561327"/>
    <s v="DS"/>
    <s v="DS007l"/>
    <x v="2"/>
    <s v="Std"/>
    <s v="Std"/>
    <x v="5"/>
  </r>
  <r>
    <s v="DS008"/>
    <s v="Traffic black spot remediation"/>
    <s v="Program - Short Term Need"/>
    <n v="1700000"/>
    <n v="1000000"/>
    <n v="1000000"/>
    <n v="1000000"/>
    <n v="1000000"/>
    <n v="1000000"/>
    <n v="1000000"/>
    <n v="1000000"/>
    <n v="1000000"/>
    <n v="1000000"/>
    <n v="1000000"/>
    <n v="917955.5"/>
    <n v="1024999.9999999999"/>
    <n v="1050625"/>
    <n v="1076890.6249999998"/>
    <n v="1103812.8906249998"/>
    <n v="1131408.2128906248"/>
    <n v="1159693.4182128902"/>
    <n v="1188685.7536682126"/>
    <n v="1218402.8975099176"/>
    <n v="1248862.9699476655"/>
    <n v="1280084.544196357"/>
    <n v="5000000"/>
    <n v="10000000"/>
    <n v="5387736.728515625"/>
    <n v="11483466.312050667"/>
    <n v="150"/>
    <n v="2250"/>
    <n v="0.7084581062767964"/>
    <s v="DS"/>
    <s v="DS008s"/>
    <x v="2"/>
    <s v="Std"/>
    <s v="Std"/>
    <x v="1"/>
  </r>
  <r>
    <s v="DS009"/>
    <s v="Reliability focused distribution mains renewal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750"/>
    <n v="0.38635121207798373"/>
    <s v="DS"/>
    <s v="DS009s"/>
    <x v="2"/>
    <s v="Std"/>
    <s v="Std"/>
    <x v="1"/>
  </r>
  <r>
    <s v="DS011"/>
    <s v="HV distribution steel mains replacement"/>
    <s v="Program - Short Term Need"/>
    <n v="4800000"/>
    <n v="3696000"/>
    <n v="4312000"/>
    <n v="5236000"/>
    <n v="5390000"/>
    <n v="6006000"/>
    <n v="6006000"/>
    <n v="6006000"/>
    <n v="6006000"/>
    <n v="6006000"/>
    <n v="6006000"/>
    <n v="4367566"/>
    <n v="3788399.9999999995"/>
    <n v="4530295"/>
    <n v="5638599.3124999991"/>
    <n v="5949551.4804687491"/>
    <n v="6795237.7266210914"/>
    <n v="6965118.6697866181"/>
    <n v="7139246.6365312841"/>
    <n v="7317727.802444566"/>
    <n v="7500670.9975056788"/>
    <n v="7688187.7724433206"/>
    <n v="24640000"/>
    <n v="54670000"/>
    <n v="26702083.519589841"/>
    <n v="63313035.398301318"/>
    <n v="280"/>
    <n v="4200"/>
    <n v="0.3628916443634847"/>
    <s v="DS"/>
    <s v="DS011s"/>
    <x v="2"/>
    <s v="Std"/>
    <s v="Std"/>
    <x v="1"/>
  </r>
  <r>
    <s v="DS012"/>
    <s v="HV porcelain expulsion drop-out fuse replacement program"/>
    <s v="Program - Short Term Need"/>
    <n v="0"/>
    <n v="0"/>
    <n v="0"/>
    <n v="0"/>
    <n v="0"/>
    <n v="0"/>
    <n v="0"/>
    <n v="0"/>
    <n v="0"/>
    <n v="0"/>
    <n v="0"/>
    <n v="3383.5299999999997"/>
    <n v="0"/>
    <n v="0"/>
    <n v="0"/>
    <n v="0"/>
    <n v="0"/>
    <n v="0"/>
    <n v="0"/>
    <n v="0"/>
    <n v="0"/>
    <n v="0"/>
    <n v="0"/>
    <n v="0"/>
    <n v="0"/>
    <n v="0"/>
    <s v=""/>
    <n v="4800"/>
    <n v="0.12555079734501071"/>
    <s v="DS"/>
    <s v="DS012s"/>
    <x v="2"/>
    <s v="Std"/>
    <s v="Std"/>
    <x v="1"/>
  </r>
  <r>
    <s v="DS014"/>
    <s v="LV cable network renewal"/>
    <s v="Program - Short Term Need"/>
    <n v="0"/>
    <n v="0"/>
    <n v="1300000"/>
    <n v="1300000"/>
    <n v="1300000"/>
    <n v="1300000"/>
    <n v="1300000"/>
    <n v="1300000"/>
    <n v="1300000"/>
    <n v="1300000"/>
    <n v="1300000"/>
    <n v="213.75"/>
    <n v="0"/>
    <n v="1365812.5"/>
    <n v="1399957.8124999998"/>
    <n v="1434956.7578124998"/>
    <n v="1470830.676757812"/>
    <n v="1507601.4436767572"/>
    <n v="1545291.4797686762"/>
    <n v="1583923.7667628929"/>
    <n v="1623521.8609319651"/>
    <n v="1664109.9074552641"/>
    <n v="5200000"/>
    <n v="11700000"/>
    <n v="5671557.7470703125"/>
    <n v="13596006.205665868"/>
    <n v="230"/>
    <n v="3450"/>
    <n v="0.51286096895246069"/>
    <s v="DS"/>
    <s v="DS014s"/>
    <x v="2"/>
    <s v="Std"/>
    <s v="Std"/>
    <x v="5"/>
  </r>
  <r>
    <s v="DS301"/>
    <s v="Ground substation refurbishment program"/>
    <s v="Program - Short Term Need"/>
    <n v="510000"/>
    <n v="510000"/>
    <n v="510000"/>
    <n v="510000"/>
    <n v="510000"/>
    <n v="510000"/>
    <n v="510000"/>
    <n v="510000"/>
    <n v="510000"/>
    <n v="510000"/>
    <n v="510000"/>
    <n v="504882.99000000005"/>
    <n v="522749.99999999994"/>
    <n v="535818.75"/>
    <n v="549214.21874999988"/>
    <n v="562944.57421874988"/>
    <n v="577018.18857421854"/>
    <n v="591443.64328857395"/>
    <n v="606229.73437078833"/>
    <n v="621385.47773005802"/>
    <n v="636920.11467330938"/>
    <n v="652843.11754014215"/>
    <n v="2550000"/>
    <n v="5100000"/>
    <n v="2747745.7315429687"/>
    <n v="5856567.8191458406"/>
    <n v="240"/>
    <n v="3600"/>
    <n v="0.42678271564317494"/>
    <s v="DS"/>
    <s v="DS301s"/>
    <x v="2"/>
    <s v="Std"/>
    <s v="Std"/>
    <x v="0"/>
  </r>
  <r>
    <s v="DS301"/>
    <s v="Ground substation refurbishment program"/>
    <s v="Program - Medium Term Need"/>
    <m/>
    <n v="0"/>
    <n v="0"/>
    <n v="340000"/>
    <n v="340000"/>
    <n v="510000"/>
    <n v="510000"/>
    <n v="510000"/>
    <n v="510000"/>
    <n v="510000"/>
    <n v="510000"/>
    <n v="0"/>
    <n v="0"/>
    <n v="0"/>
    <n v="366142.81249999994"/>
    <n v="375296.38281249994"/>
    <n v="577018.18857421854"/>
    <n v="591443.64328857395"/>
    <n v="606229.73437078833"/>
    <n v="621385.47773005802"/>
    <n v="636920.11467330938"/>
    <n v="652843.11754014215"/>
    <n v="1190000"/>
    <n v="3740000"/>
    <n v="1318457.3838867184"/>
    <n v="4427279.4714895906"/>
    <n v="240"/>
    <n v="2400"/>
    <n v="0.69736487155976334"/>
    <s v="DS"/>
    <s v="DS301m"/>
    <x v="2"/>
    <s v="Std"/>
    <s v="Std"/>
    <x v="0"/>
  </r>
  <r>
    <s v="DS301"/>
    <s v="Ground substation refurbishment program"/>
    <s v="Program - Long Term Need"/>
    <m/>
    <n v="0"/>
    <n v="0"/>
    <n v="0"/>
    <n v="0"/>
    <n v="0"/>
    <n v="255000"/>
    <n v="255000"/>
    <n v="255000"/>
    <n v="255000"/>
    <n v="255000"/>
    <n v="0"/>
    <n v="0"/>
    <n v="0"/>
    <n v="0"/>
    <n v="0"/>
    <n v="0"/>
    <n v="295721.82164428697"/>
    <n v="303114.86718539416"/>
    <n v="310692.73886502901"/>
    <n v="318460.05733665469"/>
    <n v="326421.55877007107"/>
    <n v="0"/>
    <n v="1275000"/>
    <n v="0"/>
    <n v="1554411.043801436"/>
    <n v="240"/>
    <n v="1200"/>
    <n v="0.94477179173927217"/>
    <s v="DS"/>
    <s v="DS301l"/>
    <x v="2"/>
    <s v="Std"/>
    <s v="Std"/>
    <x v="0"/>
  </r>
  <r>
    <s v="DS302"/>
    <s v="Distribution transformer replacement program"/>
    <s v="Program - Short Term Need"/>
    <n v="1170000"/>
    <n v="1125000"/>
    <n v="1125000"/>
    <n v="1125000"/>
    <n v="1437500"/>
    <n v="1437500"/>
    <n v="1437500"/>
    <n v="1437500"/>
    <n v="1437500"/>
    <n v="1437500"/>
    <n v="1437500"/>
    <n v="1169485.6300000001"/>
    <n v="1153125"/>
    <n v="1181953.125"/>
    <n v="1211501.9531249998"/>
    <n v="1586731.0302734373"/>
    <n v="1626399.306030273"/>
    <n v="1667059.2886810296"/>
    <n v="1708735.7708980555"/>
    <n v="1751454.1651705068"/>
    <n v="1795240.5192997691"/>
    <n v="1840121.5322822633"/>
    <n v="6250000"/>
    <n v="13437500"/>
    <n v="6759710.4144287109"/>
    <n v="15522321.690760337"/>
    <n v="270"/>
    <n v="4050"/>
    <n v="0.3721870969591301"/>
    <s v="DS"/>
    <s v="DS302s"/>
    <x v="2"/>
    <s v="Std"/>
    <s v="Std"/>
    <x v="0"/>
  </r>
  <r>
    <s v="DS302"/>
    <s v="Distribution transformer replacement program"/>
    <s v="Program - Medium Term Need"/>
    <m/>
    <n v="125000"/>
    <n v="125000"/>
    <n v="125000"/>
    <n v="125000"/>
    <n v="125000"/>
    <n v="125000"/>
    <n v="125000"/>
    <n v="125000"/>
    <n v="125000"/>
    <n v="125000"/>
    <n v="0"/>
    <n v="128124.99999999999"/>
    <n v="131328.125"/>
    <n v="134611.32812499997"/>
    <n v="137976.61132812497"/>
    <n v="141426.0266113281"/>
    <n v="144961.67727661127"/>
    <n v="148585.71920852657"/>
    <n v="152300.3621887397"/>
    <n v="156107.87124345818"/>
    <n v="160010.56802454463"/>
    <n v="625000"/>
    <n v="1250000"/>
    <n v="673467.09106445312"/>
    <n v="1435433.2890063333"/>
    <n v="270"/>
    <n v="2700"/>
    <n v="0.66468830746699936"/>
    <s v="DS"/>
    <s v="DS302m"/>
    <x v="2"/>
    <s v="Std"/>
    <s v="Std"/>
    <x v="0"/>
  </r>
  <r>
    <s v="DS302"/>
    <s v="Distribution transformer replacement program"/>
    <s v="Program - Long Term Need"/>
    <m/>
    <n v="0"/>
    <n v="0"/>
    <n v="0"/>
    <n v="0"/>
    <n v="0"/>
    <n v="0"/>
    <n v="0"/>
    <n v="125000"/>
    <n v="125000"/>
    <n v="125000"/>
    <n v="0"/>
    <n v="0"/>
    <n v="0"/>
    <n v="0"/>
    <n v="0"/>
    <n v="0"/>
    <n v="0"/>
    <n v="0"/>
    <n v="152300.3621887397"/>
    <n v="156107.87124345818"/>
    <n v="160010.56802454463"/>
    <n v="0"/>
    <n v="375000"/>
    <n v="0"/>
    <n v="468418.80145674251"/>
    <n v="270"/>
    <n v="1350"/>
    <n v="0.92182585178561327"/>
    <s v="DS"/>
    <s v="DS302l"/>
    <x v="2"/>
    <s v="Std"/>
    <s v="Std"/>
    <x v="0"/>
  </r>
  <r>
    <s v="DS305"/>
    <s v="Compact LV switchgear replacement"/>
    <s v="Program - Short Term Need"/>
    <n v="508400"/>
    <n v="300000"/>
    <n v="300000"/>
    <n v="300000"/>
    <n v="300000"/>
    <n v="300000"/>
    <n v="300000"/>
    <n v="300000"/>
    <n v="300000"/>
    <n v="300000"/>
    <n v="300000"/>
    <n v="387187.91"/>
    <n v="307500"/>
    <n v="315187.5"/>
    <n v="323067.18749999994"/>
    <n v="331143.86718749994"/>
    <n v="339422.46386718738"/>
    <n v="347908.02546386706"/>
    <n v="356605.72610046377"/>
    <n v="365520.86925297533"/>
    <n v="374658.89098429965"/>
    <n v="384025.36325890711"/>
    <n v="1500000"/>
    <n v="3000000"/>
    <n v="1616321.0185546875"/>
    <n v="3445039.8936152006"/>
    <n v="240"/>
    <n v="3600"/>
    <n v="0.42678271564317494"/>
    <s v="DS"/>
    <s v="DS305s"/>
    <x v="2"/>
    <s v="Std"/>
    <s v="Std"/>
    <x v="0"/>
  </r>
  <r>
    <s v="DS305"/>
    <s v="Compact LV switchgear replacement"/>
    <s v="Program - Medium Term Need"/>
    <m/>
    <n v="200000"/>
    <n v="200000"/>
    <n v="200000"/>
    <n v="200000"/>
    <n v="200000"/>
    <n v="200000"/>
    <n v="200000"/>
    <n v="200000"/>
    <n v="200000"/>
    <n v="200000"/>
    <n v="0"/>
    <n v="204999.99999999997"/>
    <n v="210124.99999999997"/>
    <n v="215378.12499999997"/>
    <n v="220762.57812499994"/>
    <n v="226281.64257812494"/>
    <n v="231938.68364257805"/>
    <n v="237737.15073364251"/>
    <n v="243680.57950198354"/>
    <n v="249772.59398953308"/>
    <n v="256016.9088392714"/>
    <n v="1000000"/>
    <n v="2000000"/>
    <n v="1077547.3457031248"/>
    <n v="2296693.2624101331"/>
    <n v="240"/>
    <n v="2400"/>
    <n v="0.69736487155976334"/>
    <s v="DS"/>
    <s v="DS305m"/>
    <x v="2"/>
    <s v="Std"/>
    <s v="Std"/>
    <x v="0"/>
  </r>
  <r>
    <s v="DS307"/>
    <s v="Holec MD4 epoxy switchgear replacement"/>
    <s v="Program - Short Term Need"/>
    <n v="4035224.6687746001"/>
    <n v="5950000"/>
    <n v="5600000"/>
    <n v="5950000"/>
    <n v="5950000"/>
    <n v="5950000"/>
    <n v="5950000"/>
    <n v="5950000"/>
    <n v="5950000"/>
    <n v="5950000"/>
    <n v="5950000"/>
    <n v="2360741.09"/>
    <n v="6098749.9999999991"/>
    <n v="5883500"/>
    <n v="6407499.2187499991"/>
    <n v="6567686.6992187481"/>
    <n v="6731878.8666992169"/>
    <n v="6900175.8383666966"/>
    <n v="7072680.2343258644"/>
    <n v="7249497.24018401"/>
    <n v="7430734.6711886097"/>
    <n v="7616503.0379683245"/>
    <n v="29400000"/>
    <n v="59150000"/>
    <n v="31689314.784667969"/>
    <n v="67958905.806701466"/>
    <n v="280"/>
    <n v="4200"/>
    <n v="0.3628916443634847"/>
    <s v="DS"/>
    <s v="DS307s"/>
    <x v="2"/>
    <s v="Std"/>
    <s v="Std"/>
    <x v="0"/>
  </r>
  <r>
    <s v="DS307"/>
    <s v="Holec MD4 epoxy switchgear replacement"/>
    <s v="Program - Medium Term Need"/>
    <m/>
    <n v="0"/>
    <n v="0"/>
    <n v="0"/>
    <n v="0"/>
    <n v="0"/>
    <n v="0"/>
    <n v="1750000"/>
    <n v="1750000"/>
    <n v="1750000"/>
    <n v="1750000"/>
    <n v="0"/>
    <n v="0"/>
    <n v="0"/>
    <n v="0"/>
    <n v="0"/>
    <n v="0"/>
    <n v="0"/>
    <n v="2080200.0689193718"/>
    <n v="2132205.0706423558"/>
    <n v="2185510.1974084144"/>
    <n v="2240147.952343625"/>
    <n v="0"/>
    <n v="7000000"/>
    <n v="0"/>
    <n v="8638063.2893137671"/>
    <n v="280"/>
    <n v="2800"/>
    <n v="0.66390124577660958"/>
    <s v="DS"/>
    <s v="DS307m"/>
    <x v="2"/>
    <s v="Std"/>
    <s v="Std"/>
    <x v="0"/>
  </r>
  <r>
    <s v="DS307"/>
    <s v="Holec MD4 epoxy switchgear replacement"/>
    <s v="Program - Long Term Need"/>
    <m/>
    <n v="0"/>
    <n v="0"/>
    <n v="0"/>
    <n v="0"/>
    <n v="0"/>
    <n v="0"/>
    <n v="0"/>
    <n v="0"/>
    <n v="1750000"/>
    <n v="1750000"/>
    <n v="0"/>
    <n v="0"/>
    <n v="0"/>
    <n v="0"/>
    <n v="0"/>
    <n v="0"/>
    <n v="0"/>
    <n v="0"/>
    <n v="0"/>
    <n v="2185510.1974084144"/>
    <n v="2240147.952343625"/>
    <n v="0"/>
    <n v="3500000"/>
    <n v="0"/>
    <n v="4425658.1497520395"/>
    <n v="280"/>
    <n v="1400"/>
    <n v="0.92182585178561327"/>
    <s v="DS"/>
    <s v="DS307l"/>
    <x v="2"/>
    <s v="Std"/>
    <s v="Std"/>
    <x v="0"/>
  </r>
  <r>
    <s v="DS308"/>
    <s v="HV RGB12 switchgear replacement"/>
    <s v="Program - Short Term Need"/>
    <n v="598000"/>
    <n v="0"/>
    <n v="0"/>
    <n v="0"/>
    <n v="0"/>
    <n v="0"/>
    <n v="0"/>
    <n v="0"/>
    <n v="0"/>
    <n v="0"/>
    <n v="0"/>
    <n v="454584"/>
    <n v="0"/>
    <n v="0"/>
    <n v="0"/>
    <n v="0"/>
    <n v="0"/>
    <n v="0"/>
    <n v="0"/>
    <n v="0"/>
    <n v="0"/>
    <n v="0"/>
    <n v="0"/>
    <n v="0"/>
    <n v="0"/>
    <n v="0"/>
    <s v=""/>
    <n v="4200"/>
    <n v="0.3628916443634847"/>
    <s v="DS"/>
    <s v="DS308s"/>
    <x v="2"/>
    <s v="Std"/>
    <s v="Std"/>
    <x v="0"/>
  </r>
  <r>
    <s v="DS312"/>
    <s v="Miscellaneous substation renewal expenditure"/>
    <s v="Program - Short Term Need"/>
    <n v="750000"/>
    <n v="1500000"/>
    <n v="1500000"/>
    <n v="1500000"/>
    <n v="1500000"/>
    <n v="1500000"/>
    <n v="1500000"/>
    <n v="1500000"/>
    <n v="1500000"/>
    <n v="1500000"/>
    <n v="1500000"/>
    <n v="877711.91999999993"/>
    <n v="1537499.9999999998"/>
    <n v="1575937.4999999998"/>
    <n v="1615335.9374999998"/>
    <n v="1655719.3359374995"/>
    <n v="1697112.319335937"/>
    <n v="1739540.1273193352"/>
    <n v="1783028.6305023187"/>
    <n v="1827604.3462648767"/>
    <n v="1873294.4549214982"/>
    <n v="1920126.8162945355"/>
    <n v="7500000"/>
    <n v="15000000"/>
    <n v="8081605.0927734356"/>
    <n v="17225199.468076002"/>
    <n v="230"/>
    <n v="3450"/>
    <n v="0.51286096895246069"/>
    <s v="DS"/>
    <s v="DS312s"/>
    <x v="2"/>
    <s v="Std"/>
    <s v="Std"/>
    <x v="0"/>
  </r>
  <r>
    <s v="DS312"/>
    <s v="Miscellaneous substation renewal expenditure"/>
    <s v="Program - Medium Term Need"/>
    <m/>
    <n v="0"/>
    <n v="0"/>
    <n v="0"/>
    <n v="0"/>
    <n v="0"/>
    <n v="0"/>
    <n v="500000"/>
    <n v="500000"/>
    <n v="500000"/>
    <n v="500000"/>
    <n v="0"/>
    <n v="0"/>
    <n v="0"/>
    <n v="0"/>
    <n v="0"/>
    <n v="0"/>
    <n v="0"/>
    <n v="594342.87683410628"/>
    <n v="609201.44875495881"/>
    <n v="624431.48497383273"/>
    <n v="640042.27209817851"/>
    <n v="0"/>
    <n v="2000000"/>
    <n v="0"/>
    <n v="2468018.0826610764"/>
    <n v="230"/>
    <n v="2300"/>
    <n v="0.69736487155976334"/>
    <s v="DS"/>
    <s v="DS312m"/>
    <x v="2"/>
    <s v="Std"/>
    <s v="Std"/>
    <x v="0"/>
  </r>
  <r>
    <s v="DS312"/>
    <s v="Miscellaneous substation renewal expenditure"/>
    <s v="Program - Long Term Need"/>
    <m/>
    <n v="0"/>
    <n v="0"/>
    <n v="0"/>
    <n v="0"/>
    <n v="0"/>
    <n v="0"/>
    <n v="0"/>
    <n v="0"/>
    <n v="500000"/>
    <n v="500000"/>
    <n v="0"/>
    <n v="0"/>
    <n v="0"/>
    <n v="0"/>
    <n v="0"/>
    <n v="0"/>
    <n v="0"/>
    <n v="0"/>
    <n v="0"/>
    <n v="624431.48497383273"/>
    <n v="640042.27209817851"/>
    <n v="0"/>
    <n v="1000000"/>
    <n v="0"/>
    <n v="1264473.7570720112"/>
    <n v="230"/>
    <n v="1150"/>
    <n v="0.94477179173927217"/>
    <s v="DS"/>
    <s v="DS312l"/>
    <x v="2"/>
    <s v="Std"/>
    <s v="Std"/>
    <x v="0"/>
  </r>
  <r>
    <s v="DS313"/>
    <s v="Padmount substation fire risk mitigation"/>
    <s v="Program - Short Term Need"/>
    <n v="0"/>
    <n v="0"/>
    <n v="0"/>
    <n v="0"/>
    <n v="0"/>
    <n v="0"/>
    <n v="0"/>
    <n v="0"/>
    <n v="0"/>
    <n v="0"/>
    <n v="0"/>
    <n v="61797.11"/>
    <n v="0"/>
    <n v="0"/>
    <n v="0"/>
    <n v="0"/>
    <n v="0"/>
    <n v="0"/>
    <n v="0"/>
    <n v="0"/>
    <n v="0"/>
    <n v="0"/>
    <n v="0"/>
    <n v="0"/>
    <n v="0"/>
    <n v="0"/>
    <s v=""/>
    <n v="3300"/>
    <n v="0.54318155875920304"/>
    <s v="DS"/>
    <s v="DS313s"/>
    <x v="2"/>
    <s v="Std"/>
    <s v="Std"/>
    <x v="0"/>
  </r>
  <r>
    <s v="DS315"/>
    <s v="Low voltage switchgear replacement"/>
    <s v="Program - Short Term Need"/>
    <n v="354000"/>
    <n v="531000"/>
    <n v="531000"/>
    <n v="531000"/>
    <n v="531000"/>
    <n v="531000"/>
    <n v="531000"/>
    <n v="531000"/>
    <n v="531000"/>
    <n v="531000"/>
    <n v="531000"/>
    <n v="263730.92"/>
    <n v="544275"/>
    <n v="557881.875"/>
    <n v="571828.92187499988"/>
    <n v="586124.64492187486"/>
    <n v="600777.7610449217"/>
    <n v="615797.20507104474"/>
    <n v="631192.13519782084"/>
    <n v="646971.9385777663"/>
    <n v="663146.2370422103"/>
    <n v="679724.89296826557"/>
    <n v="2655000"/>
    <n v="5310000"/>
    <n v="2860888.2028417964"/>
    <n v="6097720.6116989041"/>
    <n v="280"/>
    <n v="4200"/>
    <n v="0.3628916443634847"/>
    <s v="DS"/>
    <s v="DS315s"/>
    <x v="2"/>
    <s v="Std"/>
    <s v="Std"/>
    <x v="0"/>
  </r>
  <r>
    <s v="DS315"/>
    <s v="Low voltage switchgear replacement"/>
    <s v="Program - Medium Term Need"/>
    <m/>
    <n v="177000"/>
    <n v="177000"/>
    <n v="177000"/>
    <n v="177000"/>
    <n v="177000"/>
    <n v="177000"/>
    <n v="177000"/>
    <n v="177000"/>
    <n v="177000"/>
    <n v="177000"/>
    <n v="0"/>
    <n v="181424.99999999997"/>
    <n v="185960.625"/>
    <n v="190609.64062499997"/>
    <n v="195374.88164062495"/>
    <n v="200259.25368164058"/>
    <n v="205265.73502368157"/>
    <n v="210397.37839927361"/>
    <n v="215657.31285925544"/>
    <n v="221048.74568073679"/>
    <n v="226574.9643227552"/>
    <n v="885000"/>
    <n v="1770000"/>
    <n v="953629.40094726556"/>
    <n v="2032573.537232968"/>
    <n v="280"/>
    <n v="2800"/>
    <n v="0.66390124577660958"/>
    <s v="DS"/>
    <s v="DS315m"/>
    <x v="2"/>
    <s v="Std"/>
    <s v="Std"/>
    <x v="0"/>
  </r>
  <r>
    <s v="DS316"/>
    <s v="HV oil switchgear replacement program"/>
    <s v="Program - Short Term Need"/>
    <n v="0"/>
    <n v="0"/>
    <n v="0"/>
    <n v="0"/>
    <n v="0"/>
    <n v="0"/>
    <n v="0"/>
    <n v="0"/>
    <n v="0"/>
    <n v="0"/>
    <n v="0"/>
    <n v="17102.96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DS"/>
    <s v="DS316s"/>
    <x v="2"/>
    <s v="Std"/>
    <s v="Std"/>
    <x v="0"/>
  </r>
  <r>
    <s v="DS317"/>
    <s v="Future distribution substation renewals"/>
    <s v="Program - Short Term Need"/>
    <n v="0"/>
    <n v="0"/>
    <n v="0"/>
    <n v="0"/>
    <n v="0"/>
    <n v="0"/>
    <n v="0"/>
    <n v="0"/>
    <n v="3500000"/>
    <n v="7500000"/>
    <n v="12000000"/>
    <n v="0"/>
    <n v="0"/>
    <n v="0"/>
    <n v="0"/>
    <n v="0"/>
    <n v="0"/>
    <n v="0"/>
    <n v="0"/>
    <n v="4264410.1412847117"/>
    <n v="9366472.2746074907"/>
    <n v="15361014.530356284"/>
    <n v="0"/>
    <n v="23000000"/>
    <n v="0"/>
    <n v="28991896.946248487"/>
    <n v="180"/>
    <n v="2700"/>
    <n v="0.66468830746699936"/>
    <s v="DS"/>
    <s v="DS317s"/>
    <x v="2"/>
    <s v="Std"/>
    <s v="Unallocated"/>
    <x v="2"/>
  </r>
  <r>
    <s v="DS317"/>
    <s v="Future distribution substation renewals"/>
    <s v="Program - Medium Term Need"/>
    <n v="0"/>
    <n v="0"/>
    <n v="0"/>
    <n v="0"/>
    <n v="0"/>
    <n v="0"/>
    <n v="0"/>
    <n v="0"/>
    <n v="500000"/>
    <n v="900000"/>
    <n v="1500000"/>
    <n v="0"/>
    <n v="0"/>
    <n v="0"/>
    <n v="0"/>
    <n v="0"/>
    <n v="0"/>
    <n v="0"/>
    <n v="0"/>
    <n v="609201.44875495881"/>
    <n v="1123976.6729528988"/>
    <n v="1920126.8162945355"/>
    <n v="0"/>
    <n v="2900000"/>
    <n v="0"/>
    <n v="3653304.9380023931"/>
    <n v="180"/>
    <n v="1800"/>
    <n v="0.82350067897951695"/>
    <s v="DS"/>
    <s v="DS317m"/>
    <x v="2"/>
    <s v="Std"/>
    <s v="Unallocated"/>
    <x v="2"/>
  </r>
  <r>
    <s v="DS317"/>
    <s v="Future distribution substation renewals"/>
    <s v="Program - Long Term Need"/>
    <n v="0"/>
    <n v="0"/>
    <n v="0"/>
    <n v="0"/>
    <n v="0"/>
    <n v="0"/>
    <n v="0"/>
    <n v="0"/>
    <n v="500000"/>
    <n v="900000"/>
    <n v="1500000"/>
    <n v="0"/>
    <n v="0"/>
    <n v="0"/>
    <n v="0"/>
    <n v="0"/>
    <n v="0"/>
    <n v="0"/>
    <n v="0"/>
    <n v="609201.44875495881"/>
    <n v="1123976.6729528988"/>
    <n v="1920126.8162945355"/>
    <n v="0"/>
    <n v="2900000"/>
    <n v="0"/>
    <n v="3653304.9380023931"/>
    <n v="180"/>
    <n v="900"/>
    <n v="0.97397603708176128"/>
    <s v="DS"/>
    <s v="DS317l"/>
    <x v="2"/>
    <s v="Std"/>
    <s v="Unallocated"/>
    <x v="2"/>
  </r>
  <r>
    <s v="DS318"/>
    <s v="Distribution substation earthing refurbishment"/>
    <s v="Program - Short Term Need"/>
    <n v="676000"/>
    <n v="180000"/>
    <n v="180000"/>
    <n v="180000"/>
    <n v="180000"/>
    <n v="180000"/>
    <n v="180000"/>
    <n v="180000"/>
    <n v="180000"/>
    <n v="180000"/>
    <n v="180000"/>
    <n v="0"/>
    <n v="184499.99999999997"/>
    <n v="189112.5"/>
    <n v="193840.31249999997"/>
    <n v="198686.32031249997"/>
    <n v="203653.47832031242"/>
    <n v="208744.81527832022"/>
    <n v="213963.43566027825"/>
    <n v="219312.52155178518"/>
    <n v="224795.33459057979"/>
    <n v="230415.21795534427"/>
    <n v="900000"/>
    <n v="1800000"/>
    <n v="969792.61113281245"/>
    <n v="2067023.9361691205"/>
    <n v="340"/>
    <n v="5100"/>
    <n v="9.2833650452859295E-2"/>
    <s v="DS"/>
    <s v="DS318s"/>
    <x v="2"/>
    <s v="Std"/>
    <s v="Std"/>
    <x v="0"/>
  </r>
  <r>
    <s v="DS318"/>
    <s v="Distribution substation earthing refurbishment"/>
    <s v="Program - Medium Term Need"/>
    <m/>
    <n v="90000"/>
    <n v="90000"/>
    <n v="90000"/>
    <n v="90000"/>
    <n v="90000"/>
    <n v="90000"/>
    <n v="90000"/>
    <n v="90000"/>
    <n v="90000"/>
    <n v="90000"/>
    <n v="0"/>
    <n v="92249.999999999985"/>
    <n v="94556.25"/>
    <n v="96920.156249999985"/>
    <n v="99343.160156249985"/>
    <n v="101826.73916015621"/>
    <n v="104372.40763916011"/>
    <n v="106981.71783013912"/>
    <n v="109656.26077589259"/>
    <n v="112397.6672952899"/>
    <n v="115207.60897767213"/>
    <n v="450000"/>
    <n v="900000"/>
    <n v="484896.30556640623"/>
    <n v="1033511.9680845602"/>
    <n v="340"/>
    <n v="3400"/>
    <n v="0.51323735290527772"/>
    <s v="DS"/>
    <s v="DS318m"/>
    <x v="2"/>
    <s v="Std"/>
    <s v="Std"/>
    <x v="0"/>
  </r>
  <r>
    <s v="DS404"/>
    <s v="Cast iron UGOH replacement program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DS"/>
    <s v="DS404s"/>
    <x v="2"/>
    <s v="Std"/>
    <s v="Std"/>
    <x v="1"/>
  </r>
  <r>
    <s v="DS405"/>
    <s v="Air break switch replacement program"/>
    <s v="Program - Short Term Need"/>
    <n v="6146400.548651576"/>
    <n v="3640000"/>
    <n v="3640000"/>
    <n v="3640000"/>
    <n v="3640000"/>
    <n v="3640000"/>
    <n v="3640000"/>
    <n v="3640000"/>
    <n v="3640000"/>
    <n v="3640000"/>
    <n v="3640000"/>
    <n v="7304354.4200000009"/>
    <n v="3730999.9999999995"/>
    <n v="3824274.9999999995"/>
    <n v="3919881.8749999995"/>
    <n v="4017878.9218749991"/>
    <n v="4118325.8949218737"/>
    <n v="4221284.0422949204"/>
    <n v="4326816.1433522934"/>
    <n v="4434986.5469361003"/>
    <n v="4545861.2106095022"/>
    <n v="4659507.7408747394"/>
    <n v="18200000"/>
    <n v="36400000"/>
    <n v="19611361.691796869"/>
    <n v="41799817.375864424"/>
    <n v="280"/>
    <n v="4200"/>
    <n v="0.3628916443634847"/>
    <s v="DS"/>
    <s v="DS405s"/>
    <x v="2"/>
    <s v="Std"/>
    <s v="Std"/>
    <x v="1"/>
  </r>
  <r>
    <s v="DS409"/>
    <s v="Miscellaneous mains renewal expenditure"/>
    <s v="Program - Short Term Need"/>
    <n v="750000"/>
    <n v="1095000"/>
    <n v="1095000"/>
    <n v="1095000"/>
    <n v="1095000"/>
    <n v="1095000"/>
    <n v="1200000"/>
    <n v="1200000"/>
    <n v="1200000"/>
    <n v="1200000"/>
    <n v="1200000"/>
    <n v="2087412.32"/>
    <n v="1122375"/>
    <n v="1150434.375"/>
    <n v="1179195.2343749998"/>
    <n v="1208675.1152343748"/>
    <n v="1238891.993115234"/>
    <n v="1391632.1018554682"/>
    <n v="1426422.9044018551"/>
    <n v="1462083.4770119013"/>
    <n v="1498635.5639371986"/>
    <n v="1536101.4530356284"/>
    <n v="5475000"/>
    <n v="11475000"/>
    <n v="5899571.7177246092"/>
    <n v="13214447.217966659"/>
    <n v="290"/>
    <n v="4350"/>
    <n v="0.29288390369739509"/>
    <s v="DS"/>
    <s v="DS409s"/>
    <x v="2"/>
    <s v="Std"/>
    <s v="Std"/>
    <x v="1"/>
  </r>
  <r>
    <s v="DS410"/>
    <s v="Capital works for compliance to NSW Maritime Waterways - crossing codes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200"/>
    <n v="0.54318155875920304"/>
    <s v="DS"/>
    <s v="DS410s"/>
    <x v="2"/>
    <s v="Std"/>
    <s v="Std"/>
    <x v="1"/>
  </r>
  <r>
    <s v="DS411"/>
    <s v="Capital works for compliance to NSW Maritime Waterways - signage replacement and drawings update 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200"/>
    <n v="0.54318155875920304"/>
    <s v="DS"/>
    <s v="DS411s"/>
    <x v="2"/>
    <s v="Std"/>
    <s v="Std"/>
    <x v="1"/>
  </r>
  <r>
    <s v="DS413"/>
    <s v="Low mains remediation"/>
    <s v="Program - Short Term Need"/>
    <n v="1800000"/>
    <n v="1625000"/>
    <n v="1625000"/>
    <n v="1625000"/>
    <n v="1625000"/>
    <n v="1625000"/>
    <n v="975000"/>
    <n v="975000"/>
    <n v="975000"/>
    <n v="975000"/>
    <n v="975000"/>
    <n v="2293431.29"/>
    <n v="1665624.9999999998"/>
    <n v="1707265.6249999998"/>
    <n v="1749947.2656249998"/>
    <n v="1793695.9472656245"/>
    <n v="1838538.3459472652"/>
    <n v="1130701.082757568"/>
    <n v="1158968.6098265073"/>
    <n v="1187942.8250721698"/>
    <n v="1217641.3956989739"/>
    <n v="1248082.4305914482"/>
    <n v="8125000"/>
    <n v="13000000"/>
    <n v="8755072.1838378888"/>
    <n v="14698408.527784556"/>
    <n v="230"/>
    <n v="3450"/>
    <n v="0.51286096895246069"/>
    <s v="DS"/>
    <s v="DS413s"/>
    <x v="2"/>
    <s v="Std"/>
    <s v="Std"/>
    <x v="1"/>
  </r>
  <r>
    <s v="DS414"/>
    <s v="Copper distribution mains replacement"/>
    <s v="Program - Short Term Need"/>
    <n v="5600000"/>
    <n v="0"/>
    <n v="960000"/>
    <n v="960000"/>
    <n v="960000"/>
    <n v="960000"/>
    <n v="960000"/>
    <n v="960000"/>
    <n v="960000"/>
    <n v="960000"/>
    <n v="960000"/>
    <n v="4779336"/>
    <n v="0"/>
    <n v="1008599.9999999999"/>
    <n v="1033814.9999999999"/>
    <n v="1059660.3749999998"/>
    <n v="1086151.8843749997"/>
    <n v="1113305.6814843747"/>
    <n v="1141138.3235214839"/>
    <n v="1169666.781609521"/>
    <n v="1198908.4511497589"/>
    <n v="1228881.1624285027"/>
    <n v="3840000"/>
    <n v="8640000"/>
    <n v="4188227.2593749994"/>
    <n v="10040127.659568639"/>
    <n v="260"/>
    <n v="3900"/>
    <n v="0.3853057010979366"/>
    <s v="DS"/>
    <s v="DS414s"/>
    <x v="2"/>
    <s v="Std"/>
    <s v="Std"/>
    <x v="1"/>
  </r>
  <r>
    <s v="DS414"/>
    <s v="Copper distribution mains replacement"/>
    <s v="Program - Medium Term Need"/>
    <m/>
    <n v="0"/>
    <n v="0"/>
    <n v="0"/>
    <n v="0"/>
    <n v="0"/>
    <n v="0"/>
    <n v="240000"/>
    <n v="480000"/>
    <n v="480000"/>
    <n v="480000"/>
    <n v="0"/>
    <n v="0"/>
    <n v="0"/>
    <n v="0"/>
    <n v="0"/>
    <n v="0"/>
    <n v="0"/>
    <n v="285284.58088037098"/>
    <n v="584833.39080476051"/>
    <n v="599454.22557487944"/>
    <n v="614440.58121425135"/>
    <n v="0"/>
    <n v="1680000"/>
    <n v="0"/>
    <n v="2084012.7784742624"/>
    <n v="260"/>
    <n v="2600"/>
    <n v="0.66698944151754636"/>
    <s v="DS"/>
    <s v="DS414m"/>
    <x v="2"/>
    <s v="Std"/>
    <s v="Std"/>
    <x v="1"/>
  </r>
  <r>
    <s v="DS414"/>
    <s v="Copper distribution mains replacement"/>
    <s v="Program - Long Term Need"/>
    <m/>
    <n v="0"/>
    <n v="0"/>
    <n v="0"/>
    <n v="0"/>
    <n v="0"/>
    <n v="0"/>
    <n v="0"/>
    <n v="240000"/>
    <n v="480000"/>
    <n v="480000"/>
    <n v="0"/>
    <n v="0"/>
    <n v="0"/>
    <n v="0"/>
    <n v="0"/>
    <n v="0"/>
    <n v="0"/>
    <n v="0"/>
    <n v="292416.69540238025"/>
    <n v="599454.22557487944"/>
    <n v="614440.58121425135"/>
    <n v="0"/>
    <n v="1200000"/>
    <n v="0"/>
    <n v="1506311.502191511"/>
    <n v="260"/>
    <n v="1300"/>
    <n v="0.92182585178561327"/>
    <s v="DS"/>
    <s v="DS414l"/>
    <x v="2"/>
    <s v="Std"/>
    <s v="Std"/>
    <x v="1"/>
  </r>
  <r>
    <s v="DS415"/>
    <s v="LV mains replacement"/>
    <s v="Program - Short Term Need"/>
    <n v="550000"/>
    <n v="966000"/>
    <n v="966000"/>
    <n v="966000"/>
    <n v="966000"/>
    <n v="966000"/>
    <n v="960000"/>
    <n v="960000"/>
    <n v="960000"/>
    <n v="960000"/>
    <n v="960000"/>
    <n v="0"/>
    <n v="990149.99999999988"/>
    <n v="1014903.7499999999"/>
    <n v="1040276.3437499999"/>
    <n v="1066283.2523437499"/>
    <n v="1092940.3336523434"/>
    <n v="1113305.6814843747"/>
    <n v="1141138.3235214839"/>
    <n v="1169666.781609521"/>
    <n v="1198908.4511497589"/>
    <n v="1228881.1624285027"/>
    <n v="4830000"/>
    <n v="9630000"/>
    <n v="5204553.6797460932"/>
    <n v="11056454.079939734"/>
    <n v="190"/>
    <n v="2850"/>
    <n v="0.66107000204264199"/>
    <s v="DS"/>
    <s v="DS415s"/>
    <x v="2"/>
    <s v="Std"/>
    <s v="Std"/>
    <x v="1"/>
  </r>
  <r>
    <s v="DS415"/>
    <s v="LV mains replacement"/>
    <s v="Program - Medium Term Need"/>
    <m/>
    <n v="134000"/>
    <n v="134000"/>
    <n v="134000"/>
    <n v="134000"/>
    <n v="134000"/>
    <n v="135000"/>
    <n v="135000"/>
    <n v="135000"/>
    <n v="135000"/>
    <n v="135000"/>
    <n v="0"/>
    <n v="137350"/>
    <n v="140783.75"/>
    <n v="144303.34374999997"/>
    <n v="147910.92734374997"/>
    <n v="151608.7005273437"/>
    <n v="156558.61145874017"/>
    <n v="160472.57674520867"/>
    <n v="164484.39116383888"/>
    <n v="168596.50094293483"/>
    <n v="172811.41346650821"/>
    <n v="670000"/>
    <n v="1345000"/>
    <n v="721956.72162109357"/>
    <n v="1544880.2153983244"/>
    <n v="190"/>
    <n v="1900"/>
    <n v="0.80682115184086189"/>
    <s v="DS"/>
    <s v="DS415m"/>
    <x v="2"/>
    <s v="Std"/>
    <s v="Std"/>
    <x v="1"/>
  </r>
  <r>
    <s v="DS416"/>
    <s v="Asbestos service fuse replacement"/>
    <s v="Program - Short Term Need"/>
    <n v="261000"/>
    <n v="261000"/>
    <n v="0"/>
    <n v="0"/>
    <n v="0"/>
    <n v="0"/>
    <n v="0"/>
    <n v="0"/>
    <n v="0"/>
    <n v="0"/>
    <n v="0"/>
    <n v="86000"/>
    <n v="267525"/>
    <n v="0"/>
    <n v="0"/>
    <n v="0"/>
    <n v="0"/>
    <n v="0"/>
    <n v="0"/>
    <n v="0"/>
    <n v="0"/>
    <n v="0"/>
    <n v="261000"/>
    <n v="261000"/>
    <n v="267525"/>
    <n v="267525"/>
    <n v="200"/>
    <n v="3000"/>
    <n v="0.5851644928423505"/>
    <s v="DS"/>
    <s v="DS416s"/>
    <x v="2"/>
    <s v="Std"/>
    <s v="Std"/>
    <x v="6"/>
  </r>
  <r>
    <s v="DS417"/>
    <s v="Distribution access track reconstruction"/>
    <s v="Program - Short Term Need"/>
    <n v="500000"/>
    <n v="440000"/>
    <n v="1408000"/>
    <n v="528000"/>
    <n v="528000"/>
    <n v="616000"/>
    <n v="616000"/>
    <n v="616000"/>
    <n v="616000"/>
    <n v="616000"/>
    <n v="616000"/>
    <n v="500000"/>
    <n v="450999.99999999994"/>
    <n v="1479280"/>
    <n v="568598.24999999988"/>
    <n v="582813.20624999993"/>
    <n v="696947.45914062473"/>
    <n v="714371.14561914036"/>
    <n v="732230.42425961886"/>
    <n v="750536.18486610928"/>
    <n v="769299.58948776196"/>
    <n v="788532.07922495599"/>
    <n v="3520000"/>
    <n v="6600000"/>
    <n v="3778638.9153906247"/>
    <n v="7533608.3388482109"/>
    <n v="290"/>
    <n v="4350"/>
    <n v="0.29288390369739509"/>
    <s v="DS"/>
    <s v="DS417s"/>
    <x v="2"/>
    <s v="Std"/>
    <s v="Std"/>
    <x v="1"/>
  </r>
  <r>
    <s v="DS417"/>
    <s v="Distribution access track reconstruction"/>
    <s v="Program - Medium Term Need"/>
    <m/>
    <n v="0"/>
    <n v="0"/>
    <n v="704000"/>
    <n v="704000"/>
    <n v="704000"/>
    <n v="704000"/>
    <n v="704000"/>
    <n v="704000"/>
    <n v="704000"/>
    <n v="704000"/>
    <n v="0"/>
    <n v="0"/>
    <n v="0"/>
    <n v="758130.99999999988"/>
    <n v="777084.27499999979"/>
    <n v="796511.38187499973"/>
    <n v="816424.16642187466"/>
    <n v="836834.77058242157"/>
    <n v="857755.63984698209"/>
    <n v="879199.53084315651"/>
    <n v="901179.51911423542"/>
    <n v="2112000"/>
    <n v="5632000"/>
    <n v="2331726.6568749994"/>
    <n v="6623120.2836836698"/>
    <n v="290"/>
    <n v="2900"/>
    <n v="0.59742733218935595"/>
    <s v="DS"/>
    <s v="DS417m"/>
    <x v="2"/>
    <s v="Std"/>
    <s v="Std"/>
    <x v="1"/>
  </r>
  <r>
    <s v="DS417"/>
    <s v="Distribution access track reconstruction"/>
    <s v="Program - Long Term Need"/>
    <m/>
    <n v="0"/>
    <n v="0"/>
    <n v="0"/>
    <n v="0"/>
    <n v="0"/>
    <n v="0"/>
    <n v="0"/>
    <n v="220000"/>
    <n v="220000"/>
    <n v="220000"/>
    <n v="0"/>
    <n v="0"/>
    <n v="0"/>
    <n v="0"/>
    <n v="0"/>
    <n v="0"/>
    <n v="0"/>
    <n v="0"/>
    <n v="268048.63745218189"/>
    <n v="274749.85338848637"/>
    <n v="281618.59972319857"/>
    <n v="0"/>
    <n v="660000"/>
    <n v="0"/>
    <n v="824417.09056386689"/>
    <n v="290"/>
    <n v="1450"/>
    <n v="0.92182585178561327"/>
    <s v="DS"/>
    <s v="DS417l"/>
    <x v="2"/>
    <s v="Std"/>
    <s v="Std"/>
    <x v="1"/>
  </r>
  <r>
    <s v="DS418"/>
    <s v="Pole top structure/hardware refurbishment (LV)"/>
    <s v="Program - Short Term Need"/>
    <n v="5000000"/>
    <n v="2609650"/>
    <n v="2609650"/>
    <n v="2609650"/>
    <n v="2609650"/>
    <n v="2609650"/>
    <n v="2609650"/>
    <n v="2609650"/>
    <n v="2609650"/>
    <n v="2609650"/>
    <n v="2609650"/>
    <n v="3923342.5"/>
    <n v="2674891.25"/>
    <n v="2741763.53125"/>
    <n v="2810307.6195312496"/>
    <n v="2880565.3100195308"/>
    <n v="2952579.4427700187"/>
    <n v="3026393.9288392691"/>
    <n v="3102053.7770602508"/>
    <n v="3179605.121486757"/>
    <n v="3259095.2495239251"/>
    <n v="3340572.6307620234"/>
    <n v="13048250"/>
    <n v="26096500"/>
    <n v="14060107.153570799"/>
    <n v="29967827.861243024"/>
    <n v="330"/>
    <n v="4950"/>
    <n v="0.12555079734501071"/>
    <s v="DS"/>
    <s v="DS418s"/>
    <x v="2"/>
    <s v="Std"/>
    <s v="Std"/>
    <x v="1"/>
  </r>
  <r>
    <s v="DS420"/>
    <s v="Future distribution feeder refurbishment works"/>
    <s v="Program - Short Term Need"/>
    <n v="0"/>
    <n v="0"/>
    <n v="0"/>
    <n v="0"/>
    <n v="0"/>
    <n v="0"/>
    <n v="0"/>
    <n v="0"/>
    <n v="3500000"/>
    <n v="7500000"/>
    <n v="12000000"/>
    <n v="0"/>
    <n v="0"/>
    <n v="0"/>
    <n v="0"/>
    <n v="0"/>
    <n v="0"/>
    <n v="0"/>
    <n v="0"/>
    <n v="4264410.1412847117"/>
    <n v="9366472.2746074907"/>
    <n v="15361014.530356284"/>
    <n v="0"/>
    <n v="23000000"/>
    <n v="0"/>
    <n v="28991896.946248487"/>
    <n v="180"/>
    <n v="2700"/>
    <n v="0.66468830746699936"/>
    <s v="DS"/>
    <s v="DS420s"/>
    <x v="2"/>
    <s v="Std"/>
    <s v="Unallocated"/>
    <x v="2"/>
  </r>
  <r>
    <s v="DS420"/>
    <s v="Future distribution feeder refurbishment works"/>
    <s v="Program - Medium Term Need"/>
    <n v="0"/>
    <n v="0"/>
    <n v="0"/>
    <n v="0"/>
    <n v="0"/>
    <n v="0"/>
    <n v="0"/>
    <n v="0"/>
    <n v="500000"/>
    <n v="900000"/>
    <n v="1500000"/>
    <n v="0"/>
    <n v="0"/>
    <n v="0"/>
    <n v="0"/>
    <n v="0"/>
    <n v="0"/>
    <n v="0"/>
    <n v="0"/>
    <n v="609201.44875495881"/>
    <n v="1123976.6729528988"/>
    <n v="1920126.8162945355"/>
    <n v="0"/>
    <n v="2900000"/>
    <n v="0"/>
    <n v="3653304.9380023931"/>
    <n v="180"/>
    <n v="1800"/>
    <n v="0.82350067897951695"/>
    <s v="DS"/>
    <s v="DS420m"/>
    <x v="2"/>
    <s v="Std"/>
    <s v="Unallocated"/>
    <x v="2"/>
  </r>
  <r>
    <s v="DS420"/>
    <s v="Future distribution feeder refurbishment works"/>
    <s v="Program - Long Term Need"/>
    <n v="0"/>
    <n v="0"/>
    <n v="0"/>
    <n v="0"/>
    <n v="0"/>
    <n v="0"/>
    <n v="0"/>
    <n v="0"/>
    <n v="500000"/>
    <n v="900000"/>
    <n v="1500000"/>
    <n v="0"/>
    <n v="0"/>
    <n v="0"/>
    <n v="0"/>
    <n v="0"/>
    <n v="0"/>
    <n v="0"/>
    <n v="0"/>
    <n v="609201.44875495881"/>
    <n v="1123976.6729528988"/>
    <n v="1920126.8162945355"/>
    <n v="0"/>
    <n v="2900000"/>
    <n v="0"/>
    <n v="3653304.9380023931"/>
    <n v="180"/>
    <n v="900"/>
    <n v="0.97397603708176128"/>
    <s v="DS"/>
    <s v="DS420l"/>
    <x v="2"/>
    <s v="Std"/>
    <s v="Unallocated"/>
    <x v="2"/>
  </r>
  <r>
    <s v="DS421"/>
    <s v="Pole top structure/hardware refurbishment (HV)"/>
    <s v="Program - Short Term Need"/>
    <s v=""/>
    <n v="3248430"/>
    <n v="3248430"/>
    <n v="3248430"/>
    <n v="3248430"/>
    <n v="3248430"/>
    <n v="3248430"/>
    <n v="3248430"/>
    <n v="3248430"/>
    <n v="3248430"/>
    <n v="3248430"/>
    <n v="3793027.4690000005"/>
    <n v="3329640.7499999995"/>
    <n v="3412881.7687499998"/>
    <n v="3498203.8129687496"/>
    <n v="3585658.9082929678"/>
    <n v="3675300.381000292"/>
    <n v="3767182.8905252987"/>
    <n v="3861362.4627884314"/>
    <n v="3957896.5243581422"/>
    <n v="4056843.937467095"/>
    <n v="4158265.0359037723"/>
    <n v="16242150"/>
    <n v="32484300"/>
    <n v="17501685.62101201"/>
    <n v="37303236.47205475"/>
    <n v="330"/>
    <n v="4950"/>
    <n v="0.12555079734501071"/>
    <s v="DS"/>
    <s v="DS421s"/>
    <x v="2"/>
    <s v="Std"/>
    <s v="Std"/>
    <x v="1"/>
  </r>
  <r>
    <s v="DU"/>
    <s v="Duct installation RMS road works"/>
    <s v="Program - Short Term Need"/>
    <n v="1955226.0176457285"/>
    <n v="2152731"/>
    <n v="2206549"/>
    <n v="2261713"/>
    <n v="2318255"/>
    <n v="2376212"/>
    <n v="2376212"/>
    <n v="2376212"/>
    <n v="2376212"/>
    <n v="2376212"/>
    <n v="2558920"/>
    <n v="700000"/>
    <n v="2206549.2749999999"/>
    <n v="2318255.5431249999"/>
    <n v="2435617.5261406247"/>
    <n v="2558919.7527558589"/>
    <n v="2688465.7723692572"/>
    <n v="2755677.4166784883"/>
    <n v="2824569.3520954507"/>
    <n v="2895183.5858978364"/>
    <n v="2967563.1755452822"/>
    <n v="3275633.941834942"/>
    <n v="11315460"/>
    <n v="23379228"/>
    <n v="12207807.869390741"/>
    <n v="26926435.341442741"/>
    <n v="170"/>
    <n v="2550"/>
    <n v="0.68667229603054858"/>
    <s v="DU"/>
    <s v="DUs"/>
    <x v="1"/>
    <s v="Std"/>
    <s v="Std"/>
    <x v="1"/>
  </r>
  <r>
    <s v="EF001"/>
    <s v="Distribution management system"/>
    <s v="Program - Short Term Need"/>
    <n v="12000000"/>
    <n v="8585366"/>
    <n v="3616895"/>
    <n v="92860"/>
    <n v="0"/>
    <n v="0"/>
    <n v="0"/>
    <n v="0"/>
    <n v="0"/>
    <n v="0"/>
    <n v="0"/>
    <n v="11928177.609999999"/>
    <n v="8800000.1499999985"/>
    <n v="3800000.3093749997"/>
    <n v="100000.06343749999"/>
    <n v="0"/>
    <n v="0"/>
    <n v="0"/>
    <n v="0"/>
    <n v="0"/>
    <n v="0"/>
    <n v="0"/>
    <n v="12295121"/>
    <n v="12295121"/>
    <n v="12700000.522812497"/>
    <n v="12700000.522812497"/>
    <n v="260"/>
    <n v="3900"/>
    <n v="0.3853057010979366"/>
    <s v="EF"/>
    <s v="EF001s"/>
    <x v="3"/>
    <s v="Std"/>
    <s v="Std"/>
    <x v="3"/>
  </r>
  <r>
    <s v="EF002"/>
    <s v="Technology pilots"/>
    <s v="Program - Short Term Need"/>
    <n v="552599"/>
    <n v="500000"/>
    <n v="500000"/>
    <n v="2000000"/>
    <n v="2000000"/>
    <n v="2000000"/>
    <n v="2000000"/>
    <n v="2000000"/>
    <n v="2000000"/>
    <n v="2000000"/>
    <n v="2000000"/>
    <n v="505504.11"/>
    <n v="512499.99999999994"/>
    <n v="525312.5"/>
    <n v="2153781.2499999995"/>
    <n v="2207625.7812499995"/>
    <n v="2262816.4257812495"/>
    <n v="2319386.8364257803"/>
    <n v="2377371.5073364251"/>
    <n v="2436805.7950198352"/>
    <n v="2497725.9398953309"/>
    <n v="2560169.088392714"/>
    <n v="7000000"/>
    <n v="17000000"/>
    <n v="7662035.9570312481"/>
    <n v="19853495.124101333"/>
    <n v="230"/>
    <n v="3450"/>
    <n v="0.51286096895246069"/>
    <s v="EF"/>
    <s v="EF002s"/>
    <x v="3"/>
    <s v="Std"/>
    <s v="Std"/>
    <x v="1"/>
  </r>
  <r>
    <s v="EF003"/>
    <s v="Battery energy storage system pilot"/>
    <s v="Program - Short Term Need"/>
    <n v="1692215"/>
    <n v="0"/>
    <n v="0"/>
    <n v="0"/>
    <n v="0"/>
    <n v="0"/>
    <n v="0"/>
    <n v="0"/>
    <n v="0"/>
    <n v="0"/>
    <n v="0"/>
    <n v="1639952.52"/>
    <n v="0"/>
    <n v="0"/>
    <n v="0"/>
    <n v="0"/>
    <n v="0"/>
    <n v="0"/>
    <n v="0"/>
    <n v="0"/>
    <n v="0"/>
    <n v="0"/>
    <n v="0"/>
    <n v="0"/>
    <n v="0"/>
    <n v="0"/>
    <s v=""/>
    <n v="3450"/>
    <n v="0.51286096895246069"/>
    <s v="EF"/>
    <s v="EF003s"/>
    <x v="3"/>
    <s v="Std"/>
    <s v="Std"/>
    <x v="0"/>
  </r>
  <r>
    <s v="EH"/>
    <s v="Dist environmental enhancement program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"/>
    <n v="2850"/>
    <n v="0.66107000204264199"/>
    <s v="EH"/>
    <s v="EHs"/>
    <x v="3"/>
    <s v="Std"/>
    <s v="Std"/>
    <x v="1"/>
  </r>
  <r>
    <s v="HVW"/>
    <s v="HV development works"/>
    <s v="Program - Short Term Need"/>
    <n v="7057544"/>
    <n v="6800844"/>
    <n v="7103063"/>
    <n v="6647368"/>
    <n v="6275047"/>
    <n v="5947097"/>
    <n v="6000000"/>
    <n v="6000000"/>
    <n v="6000000"/>
    <n v="6000000"/>
    <n v="6000000"/>
    <n v="8536573.1465000007"/>
    <n v="6970865.0999999996"/>
    <n v="7462655.5643749991"/>
    <n v="7158488.2801249996"/>
    <n v="6926477.7678777333"/>
    <n v="6728594.3886571955"/>
    <n v="6958160.509277341"/>
    <n v="7132114.5220092749"/>
    <n v="7310417.3850595066"/>
    <n v="7493177.8196859928"/>
    <n v="7680507.2651781421"/>
    <n v="32773419"/>
    <n v="62773419"/>
    <n v="35247081.101034932"/>
    <n v="71821458.602245197"/>
    <n v="350"/>
    <n v="5250"/>
    <n v="4.7098268012210509E-2"/>
    <s v="HV"/>
    <s v="HVWs"/>
    <x v="0"/>
    <s v="Std"/>
    <s v="Std"/>
    <x v="1"/>
  </r>
  <r>
    <s v="IC"/>
    <s v="Industrial &amp; commercial"/>
    <s v="Program - Short Term Need"/>
    <n v="10000000"/>
    <n v="7501444"/>
    <n v="5332550"/>
    <n v="4584087"/>
    <n v="4321346"/>
    <n v="4245553"/>
    <n v="4245553"/>
    <n v="4245553"/>
    <n v="4245553"/>
    <n v="4245553"/>
    <n v="4245553"/>
    <n v="10000000"/>
    <n v="7688980.0999999996"/>
    <n v="5602510.34375"/>
    <n v="4936560.3144843746"/>
    <n v="4769957.41965078"/>
    <n v="4803453.5324624302"/>
    <n v="4923539.8707739906"/>
    <n v="5046628.3675433407"/>
    <n v="5172794.076731924"/>
    <n v="5302113.9286502209"/>
    <n v="5434666.7768664761"/>
    <n v="25984980"/>
    <n v="47212745"/>
    <n v="27801461.710347582"/>
    <n v="53681204.730913535"/>
    <n v="200"/>
    <n v="3000"/>
    <n v="0.5851644928423505"/>
    <s v="IC"/>
    <s v="ICs"/>
    <x v="1"/>
    <s v="Std"/>
    <s v="Std"/>
    <x v="1"/>
  </r>
  <r>
    <s v="LV001"/>
    <s v="Overloaded distribution sub uprates"/>
    <s v="Program - Short Term Need"/>
    <n v="120000"/>
    <n v="80000"/>
    <n v="80000"/>
    <n v="80000"/>
    <n v="80000"/>
    <n v="80000"/>
    <n v="80000"/>
    <n v="80000"/>
    <n v="80000"/>
    <n v="80000"/>
    <n v="80000"/>
    <n v="120000"/>
    <n v="82000"/>
    <n v="84050"/>
    <n v="86151.249999999985"/>
    <n v="88305.031249999985"/>
    <n v="90512.657031249968"/>
    <n v="92775.473457031214"/>
    <n v="95094.860293456994"/>
    <n v="97472.231800793423"/>
    <n v="99909.037595813235"/>
    <n v="102406.76353570857"/>
    <n v="400000"/>
    <n v="800000"/>
    <n v="431018.93828124995"/>
    <n v="918677.30496405344"/>
    <n v="330"/>
    <n v="4950"/>
    <n v="0.12555079734501071"/>
    <s v="LV"/>
    <s v="LV001s"/>
    <x v="0"/>
    <s v="Std"/>
    <s v="Std"/>
    <x v="5"/>
  </r>
  <r>
    <s v="LV002"/>
    <s v="Quality of supply reactive projects"/>
    <s v="Program - Short Term Need"/>
    <n v="500000"/>
    <n v="500000"/>
    <n v="500000"/>
    <n v="500000"/>
    <n v="500000"/>
    <n v="500000"/>
    <n v="500000"/>
    <n v="500000"/>
    <n v="500000"/>
    <n v="500000"/>
    <n v="500000"/>
    <n v="499406.74"/>
    <n v="512499.99999999994"/>
    <n v="525312.5"/>
    <n v="538445.31249999988"/>
    <n v="551906.44531249988"/>
    <n v="565704.10644531238"/>
    <n v="579846.70910644508"/>
    <n v="594342.87683410628"/>
    <n v="609201.44875495881"/>
    <n v="624431.48497383273"/>
    <n v="640042.27209817851"/>
    <n v="2500000"/>
    <n v="5000000"/>
    <n v="2693868.3642578125"/>
    <n v="5741733.1560253333"/>
    <n v="300"/>
    <n v="4500"/>
    <n v="0.25546961376572502"/>
    <s v="LV"/>
    <s v="LV002s"/>
    <x v="3"/>
    <s v="Std"/>
    <s v="Std"/>
    <x v="5"/>
  </r>
  <r>
    <s v="LV003"/>
    <s v="LV planning reactive projects"/>
    <s v="Program - Short Term Need"/>
    <n v="1000000"/>
    <n v="850000"/>
    <n v="850000"/>
    <n v="850000"/>
    <n v="850000"/>
    <n v="850000"/>
    <n v="850000"/>
    <n v="850000"/>
    <n v="850000"/>
    <n v="850000"/>
    <n v="850000"/>
    <n v="998030.36"/>
    <n v="871249.99999999988"/>
    <n v="893031.24999999988"/>
    <n v="915357.03124999988"/>
    <n v="938240.95703124977"/>
    <n v="961696.9809570309"/>
    <n v="985739.40548095666"/>
    <n v="1010382.8906179806"/>
    <n v="1035642.4628834301"/>
    <n v="1061533.5244555157"/>
    <n v="1088071.8625669035"/>
    <n v="4250000"/>
    <n v="8500000"/>
    <n v="4579576.2192382803"/>
    <n v="9760946.3652430661"/>
    <n v="300"/>
    <n v="4500"/>
    <n v="0.25546961376572502"/>
    <s v="LV"/>
    <s v="LV003s"/>
    <x v="3"/>
    <s v="Std"/>
    <s v="Std"/>
    <x v="5"/>
  </r>
  <r>
    <s v="LV003"/>
    <s v="LV planning reactive projects"/>
    <s v="Program - Medium Term Need"/>
    <m/>
    <n v="150000"/>
    <n v="150000"/>
    <n v="150000"/>
    <n v="150000"/>
    <n v="150000"/>
    <n v="150000"/>
    <n v="150000"/>
    <n v="150000"/>
    <n v="150000"/>
    <n v="150000"/>
    <n v="998030.36"/>
    <n v="153750"/>
    <n v="157593.75"/>
    <n v="161533.59374999997"/>
    <n v="165571.93359374997"/>
    <n v="169711.23193359369"/>
    <n v="173954.01273193353"/>
    <n v="178302.86305023188"/>
    <n v="182760.43462648767"/>
    <n v="187329.44549214983"/>
    <n v="192012.68162945355"/>
    <n v="750000"/>
    <n v="1500000"/>
    <n v="808160.50927734375"/>
    <n v="1722519.9468076003"/>
    <n v="300"/>
    <n v="3000"/>
    <n v="0.5851644928423505"/>
    <s v="LV"/>
    <s v="LV003m"/>
    <x v="3"/>
    <s v="Std"/>
    <s v="Std"/>
    <x v="5"/>
  </r>
  <r>
    <s v="LV004"/>
    <s v="Low voltage system augmentations"/>
    <s v="Program - Short Term Need"/>
    <n v="0"/>
    <n v="0"/>
    <n v="0"/>
    <n v="0"/>
    <n v="0"/>
    <n v="0"/>
    <n v="0"/>
    <n v="0"/>
    <n v="0"/>
    <n v="0"/>
    <n v="0"/>
    <n v="2498.0200000000004"/>
    <n v="0"/>
    <n v="0"/>
    <n v="0"/>
    <n v="0"/>
    <n v="0"/>
    <n v="0"/>
    <n v="0"/>
    <n v="0"/>
    <n v="0"/>
    <n v="0"/>
    <n v="0"/>
    <n v="0"/>
    <n v="0"/>
    <n v="0"/>
    <s v=""/>
    <n v="1200"/>
    <n v="0.94477179173927217"/>
    <s v="LV"/>
    <s v="LV004s"/>
    <x v="3"/>
    <s v="Std"/>
    <s v="Std"/>
    <x v="5"/>
  </r>
  <r>
    <s v="LV005"/>
    <s v="Dsub monitoring &amp; LV feeder monitoring for solar PV"/>
    <s v="Program - Short Term Need"/>
    <n v="250000"/>
    <n v="250000"/>
    <n v="250000"/>
    <n v="250000"/>
    <n v="250000"/>
    <n v="250000"/>
    <n v="250000"/>
    <n v="250000"/>
    <n v="250000"/>
    <n v="250000"/>
    <n v="250000"/>
    <n v="232429.44999999998"/>
    <n v="256249.99999999997"/>
    <n v="262656.25"/>
    <n v="269222.65624999994"/>
    <n v="275953.22265624994"/>
    <n v="282852.05322265619"/>
    <n v="289923.35455322254"/>
    <n v="297171.43841705314"/>
    <n v="304600.7243774794"/>
    <n v="312215.74248691637"/>
    <n v="320021.13604908925"/>
    <n v="1250000"/>
    <n v="2500000"/>
    <n v="1346934.1821289063"/>
    <n v="2870866.5780126667"/>
    <n v="250"/>
    <n v="3750"/>
    <n v="0.38635121207798373"/>
    <s v="LV"/>
    <s v="LV005s"/>
    <x v="3"/>
    <s v="Std"/>
    <s v="Std"/>
    <x v="5"/>
  </r>
  <r>
    <s v="MC101"/>
    <s v="Meters - Growth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1050"/>
    <n v="0.95929032091161537"/>
    <s v="MC"/>
    <s v="MC101s"/>
    <x v="3"/>
    <s v="Alt"/>
    <s v="Alt"/>
    <x v="7"/>
  </r>
  <r>
    <s v="MC102"/>
    <s v="Relays - growth"/>
    <s v="Program - Short Term Need"/>
    <n v="0"/>
    <n v="0"/>
    <n v="0"/>
    <n v="0"/>
    <n v="0"/>
    <n v="0"/>
    <n v="0"/>
    <n v="0"/>
    <n v="0"/>
    <n v="0"/>
    <n v="0"/>
    <n v="2847.56"/>
    <n v="0"/>
    <n v="0"/>
    <n v="0"/>
    <n v="0"/>
    <n v="0"/>
    <n v="0"/>
    <n v="0"/>
    <n v="0"/>
    <n v="0"/>
    <n v="0"/>
    <n v="0"/>
    <n v="0"/>
    <n v="0"/>
    <n v="0"/>
    <s v=""/>
    <n v="1050"/>
    <n v="0.95929032091161537"/>
    <s v="MC"/>
    <s v="MC102s"/>
    <x v="3"/>
    <s v="Std"/>
    <s v="Std"/>
    <x v="6"/>
  </r>
  <r>
    <s v="MC104"/>
    <s v="Meters - renewal"/>
    <s v="Program - Short Term Need"/>
    <n v="25000"/>
    <n v="60000"/>
    <n v="60000"/>
    <n v="10000"/>
    <n v="10000"/>
    <n v="10000"/>
    <n v="10000"/>
    <n v="10000"/>
    <n v="10000"/>
    <n v="10000"/>
    <n v="10000"/>
    <n v="25000"/>
    <n v="61499.999999999993"/>
    <n v="63037.499999999993"/>
    <n v="10768.906249999998"/>
    <n v="11038.128906249998"/>
    <n v="11314.082128906246"/>
    <n v="11596.934182128902"/>
    <n v="11886.857536682124"/>
    <n v="12184.028975099178"/>
    <n v="12488.629699476654"/>
    <n v="12800.845441963571"/>
    <n v="150000"/>
    <n v="200000"/>
    <n v="157658.61728515622"/>
    <n v="218615.91312050665"/>
    <n v="50"/>
    <n v="750"/>
    <n v="0.99186931464833539"/>
    <s v="MC"/>
    <s v="MC104s"/>
    <x v="3"/>
    <s v="Alt"/>
    <s v="Alt"/>
    <x v="7"/>
  </r>
  <r>
    <s v="MC105"/>
    <s v="Relays - renewal"/>
    <s v="Program - Short Term Need"/>
    <n v="300000"/>
    <n v="400000"/>
    <n v="400000"/>
    <n v="400000"/>
    <n v="400000"/>
    <n v="400000"/>
    <n v="400000"/>
    <n v="400000"/>
    <n v="400000"/>
    <n v="400000"/>
    <n v="400000"/>
    <n v="100000"/>
    <n v="409999.99999999994"/>
    <n v="420249.99999999994"/>
    <n v="430756.24999999994"/>
    <n v="441525.15624999988"/>
    <n v="452563.28515624988"/>
    <n v="463877.3672851561"/>
    <n v="475474.30146728503"/>
    <n v="487361.15900396707"/>
    <n v="499545.18797906616"/>
    <n v="512033.81767854281"/>
    <n v="2000000"/>
    <n v="4000000"/>
    <n v="2155094.6914062495"/>
    <n v="4593386.5248202663"/>
    <n v="100"/>
    <n v="1500"/>
    <n v="0.92182585178561327"/>
    <s v="MC"/>
    <s v="MC105s"/>
    <x v="3"/>
    <s v="Std"/>
    <s v="Std"/>
    <x v="6"/>
  </r>
  <r>
    <s v="MC105"/>
    <s v="Relays - renewal"/>
    <s v="Program - Medium Term Need"/>
    <m/>
    <n v="557584"/>
    <n v="507185"/>
    <n v="456786"/>
    <n v="406386"/>
    <n v="355987"/>
    <n v="305588"/>
    <n v="255189"/>
    <n v="204790"/>
    <n v="154391"/>
    <n v="103992"/>
    <n v="100000"/>
    <n v="571523.6"/>
    <n v="532861.24062499998"/>
    <n v="491908.56103124993"/>
    <n v="448574.10536953114"/>
    <n v="402766.61548229482"/>
    <n v="354388.39228484069"/>
    <n v="303339.52879283746"/>
    <n v="249516.72938105604"/>
    <n v="192813.20279319002"/>
    <n v="133118.55192006758"/>
    <n v="2283928"/>
    <n v="3307878"/>
    <n v="2447634.122508076"/>
    <n v="3680810.5276800683"/>
    <n v="100"/>
    <n v="1000"/>
    <n v="0.97397603708176128"/>
    <s v="MC"/>
    <s v="MC105m"/>
    <x v="3"/>
    <s v="Std"/>
    <s v="Std"/>
    <x v="6"/>
  </r>
  <r>
    <s v="MC106"/>
    <s v="Labour (meter/relay renewal)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MC"/>
    <s v="MC106s"/>
    <x v="3"/>
    <s v="Alt"/>
    <s v="Alt"/>
    <x v="7"/>
  </r>
  <r>
    <s v="MC107"/>
    <s v="Test equipment"/>
    <s v="Program - Short Term Need"/>
    <n v="80000"/>
    <n v="120000"/>
    <n v="80000"/>
    <n v="120000"/>
    <n v="80000"/>
    <n v="120000"/>
    <n v="85000"/>
    <n v="120000"/>
    <n v="85000"/>
    <n v="120000"/>
    <n v="85000"/>
    <n v="80000"/>
    <n v="122999.99999999999"/>
    <n v="84050"/>
    <n v="129226.87499999999"/>
    <n v="88305.031249999985"/>
    <n v="135768.98554687496"/>
    <n v="98573.940548095663"/>
    <n v="142642.29044018549"/>
    <n v="103564.246288343"/>
    <n v="149863.55639371986"/>
    <n v="108807.18625669036"/>
    <n v="520000"/>
    <n v="1015000"/>
    <n v="560350.89179687493"/>
    <n v="1163802.1117239092"/>
    <n v="50"/>
    <n v="750"/>
    <n v="0.99186931464833539"/>
    <s v="MC"/>
    <s v="MC107s"/>
    <x v="3"/>
    <s v="Alt"/>
    <s v="Alt"/>
    <x v="7"/>
  </r>
  <r>
    <s v="MC108"/>
    <s v="Smart metering pilot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MC"/>
    <s v="MC108s"/>
    <x v="3"/>
    <s v="Alt"/>
    <s v="Unallocated"/>
    <x v="2"/>
  </r>
  <r>
    <s v="MC109"/>
    <s v="Demand management technology"/>
    <s v="Program - Short Term Need"/>
    <n v="500000"/>
    <n v="1400000"/>
    <n v="750000"/>
    <n v="750000"/>
    <n v="750000"/>
    <n v="750000"/>
    <n v="750000"/>
    <n v="750000"/>
    <n v="750000"/>
    <n v="750000"/>
    <n v="750000"/>
    <n v="508000"/>
    <n v="1434999.9999999998"/>
    <n v="787968.74999999988"/>
    <n v="807667.96874999988"/>
    <n v="827859.66796874977"/>
    <n v="848556.15966796852"/>
    <n v="869770.06365966762"/>
    <n v="891514.31525115937"/>
    <n v="913802.17313243833"/>
    <n v="936647.2274607491"/>
    <n v="960063.40814726776"/>
    <n v="4400000"/>
    <n v="8150000"/>
    <n v="4707052.5463867178"/>
    <n v="9278849.7340380009"/>
    <n v="80"/>
    <n v="1200"/>
    <n v="0.94477179173927217"/>
    <s v="MC"/>
    <s v="MC109s"/>
    <x v="3"/>
    <s v="Std"/>
    <s v="Std"/>
    <x v="1"/>
  </r>
  <r>
    <s v="MC110"/>
    <s v="Labour meter renewal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MC"/>
    <s v="MC110s"/>
    <x v="3"/>
    <s v="Alt"/>
    <s v="Alt"/>
    <x v="7"/>
  </r>
  <r>
    <s v="MC111"/>
    <s v="Labour relay renewal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MC"/>
    <s v="MC111s"/>
    <x v="3"/>
    <s v="Std"/>
    <s v="Unallocated"/>
    <x v="2"/>
  </r>
  <r>
    <s v="MC112"/>
    <s v="Neutral integrity monitoring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600"/>
    <n v="0.42678271564317494"/>
    <s v="MC"/>
    <s v="MC112s"/>
    <x v="3"/>
    <s v="Std"/>
    <s v="Std"/>
    <x v="6"/>
  </r>
  <r>
    <s v="NU"/>
    <s v="Non urban extension"/>
    <s v="Program - Short Term Need"/>
    <n v="850000"/>
    <n v="1019340"/>
    <n v="743122"/>
    <n v="661806"/>
    <n v="631694"/>
    <n v="619417"/>
    <n v="619417"/>
    <n v="619417"/>
    <n v="619417"/>
    <n v="619417"/>
    <n v="619417"/>
    <n v="850000"/>
    <n v="1044823.4999999999"/>
    <n v="780742.5512499999"/>
    <n v="712692.67696874996"/>
    <n v="697271.98013046861"/>
    <n v="700813.481004072"/>
    <n v="718333.81802917377"/>
    <n v="736292.16347990313"/>
    <n v="754699.46756690065"/>
    <n v="773566.95425607311"/>
    <n v="792906.12811247492"/>
    <n v="3675379"/>
    <n v="6772464"/>
    <n v="3936344.18935329"/>
    <n v="7712142.7207978144"/>
    <n v="120"/>
    <n v="1800"/>
    <n v="0.82350067897951695"/>
    <s v="NU"/>
    <s v="NUs"/>
    <x v="1"/>
    <s v="Std"/>
    <s v="Std"/>
    <x v="1"/>
  </r>
  <r>
    <s v="OFP"/>
    <s v="Overloaded feeders (compliance)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200"/>
    <n v="0.54318155875920304"/>
    <s v="OF"/>
    <s v="OFPs"/>
    <x v="0"/>
    <s v="Std"/>
    <s v="Std"/>
    <x v="1"/>
  </r>
  <r>
    <s v="PF"/>
    <s v="Power factor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F"/>
    <s v="PFs"/>
    <x v="3"/>
    <s v="Std"/>
    <s v="Unallocated"/>
    <x v="2"/>
  </r>
  <r>
    <s v="PQ001"/>
    <s v="Permanent power quality monitoring"/>
    <s v="Program - Short Term Need"/>
    <n v="615000"/>
    <n v="100000"/>
    <n v="100000"/>
    <n v="100000"/>
    <n v="100000"/>
    <n v="100000"/>
    <n v="100000"/>
    <n v="100000"/>
    <n v="100000"/>
    <n v="100000"/>
    <n v="100000"/>
    <n v="428055.67"/>
    <n v="102499.99999999999"/>
    <n v="105062.49999999999"/>
    <n v="107689.06249999999"/>
    <n v="110381.28906249997"/>
    <n v="113140.82128906247"/>
    <n v="115969.34182128902"/>
    <n v="118868.57536682126"/>
    <n v="121840.28975099177"/>
    <n v="124886.29699476654"/>
    <n v="128008.4544196357"/>
    <n v="500000"/>
    <n v="1000000"/>
    <n v="538773.67285156238"/>
    <n v="1148346.6312050666"/>
    <n v="300"/>
    <n v="4500"/>
    <n v="0.25546961376572502"/>
    <s v="PQ"/>
    <s v="PQ001s"/>
    <x v="3"/>
    <s v="Std"/>
    <s v="Std"/>
    <x v="0"/>
  </r>
  <r>
    <s v="PQ003"/>
    <s v="PQ surveying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600"/>
    <n v="0.42678271564317494"/>
    <s v="PQ"/>
    <s v="PQ003s"/>
    <x v="3"/>
    <s v="Std"/>
    <s v="Std"/>
    <x v="0"/>
  </r>
  <r>
    <s v="PQ004"/>
    <s v="Power quality monitoring replacement"/>
    <s v="Program - Short Term Need"/>
    <n v="400000"/>
    <n v="342400"/>
    <n v="617700"/>
    <n v="873300"/>
    <n v="947600"/>
    <n v="1364538"/>
    <n v="1299560"/>
    <n v="1429516"/>
    <n v="1429516"/>
    <n v="1169604"/>
    <n v="1169604"/>
    <n v="363621.62"/>
    <n v="350959.99999999994"/>
    <n v="648971.0625"/>
    <n v="940448.58281249984"/>
    <n v="1045973.0951562498"/>
    <n v="1543849.5000013472"/>
    <n v="1507091.1785727437"/>
    <n v="1699245.3038407685"/>
    <n v="1741726.4364367875"/>
    <n v="1460675.1251026692"/>
    <n v="1497192.003230236"/>
    <n v="4145538"/>
    <n v="10643338"/>
    <n v="4530202.2404700965"/>
    <n v="12436132.287653303"/>
    <n v="200"/>
    <n v="3000"/>
    <n v="0.5851644928423505"/>
    <s v="PQ"/>
    <s v="PQ004s"/>
    <x v="3"/>
    <s v="Std"/>
    <s v="Std"/>
    <x v="0"/>
  </r>
  <r>
    <s v="PR017"/>
    <s v="Werrington ZS rebuild to 132kV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017"/>
    <x v="0"/>
    <s v="Std"/>
    <s v="Unallocated"/>
    <x v="2"/>
  </r>
  <r>
    <s v="PR035"/>
    <s v="Baulkham Hills TS 11kV supply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035"/>
    <x v="0"/>
    <s v="Std"/>
    <s v="Unallocated"/>
    <x v="2"/>
  </r>
  <r>
    <s v="PR044"/>
    <s v="West Liverpool ZS (Hoxton Park ZS rebuild)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6450"/>
    <n v="0"/>
    <s v="PR"/>
    <s v="PR044"/>
    <x v="0"/>
    <s v="Std"/>
    <s v="Std"/>
    <x v="0"/>
  </r>
  <r>
    <s v="PR052"/>
    <s v="Penrith TS transformer and busbar aug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6150"/>
    <n v="0"/>
    <s v="PR"/>
    <s v="PR052"/>
    <x v="0"/>
    <s v="Std"/>
    <s v="Std"/>
    <x v="0"/>
  </r>
  <r>
    <s v="PR054"/>
    <s v="Quakers Hill ZS augment (132kV bar + 1st 132/11kV tfr)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054"/>
    <x v="0"/>
    <s v="Std"/>
    <s v="Std"/>
    <x v="8"/>
  </r>
  <r>
    <s v="PR059"/>
    <s v="ELTS 132kV busbar &amp; substation work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059"/>
    <x v="0"/>
    <s v="Std"/>
    <s v="Std"/>
    <x v="0"/>
  </r>
  <r>
    <s v="PR060"/>
    <s v="WLTS-ELTS first 132kV cable link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060"/>
    <x v="0"/>
    <s v="Std"/>
    <s v="Std"/>
    <x v="8"/>
  </r>
  <r>
    <s v="PR061"/>
    <s v="Russell Vale ZS aug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5325"/>
    <n v="1.9738942816751353E-2"/>
    <s v="PR"/>
    <s v="PR061"/>
    <x v="0"/>
    <s v="Std"/>
    <s v="Std"/>
    <x v="0"/>
  </r>
  <r>
    <s v="PR070"/>
    <s v="Caddens ZS establishment and feeder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070"/>
    <x v="0"/>
    <s v="Std"/>
    <s v="Std"/>
    <x v="0"/>
  </r>
  <r>
    <s v="PR073"/>
    <s v="Campbelltown 66kV busbar &amp; line to Ambarvale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073"/>
    <x v="0"/>
    <s v="Std"/>
    <s v="Unallocated"/>
    <x v="2"/>
  </r>
  <r>
    <s v="PR081"/>
    <s v="Collimore Park ZS establishment"/>
    <s v="Major Project - Future/Planning Stage"/>
    <n v="0"/>
    <n v="0"/>
    <n v="0"/>
    <n v="0"/>
    <n v="0"/>
    <n v="0"/>
    <n v="0"/>
    <n v="0"/>
    <n v="4195200"/>
    <n v="12585600"/>
    <n v="11187200"/>
    <n v="0"/>
    <n v="0"/>
    <n v="0"/>
    <n v="0"/>
    <n v="0"/>
    <n v="0"/>
    <n v="0"/>
    <n v="0"/>
    <n v="5111443.8356336066"/>
    <n v="15717689.794573339"/>
    <n v="14320561.812833486"/>
    <n v="0"/>
    <n v="27968000"/>
    <n v="0"/>
    <n v="35149695.443040431"/>
    <n v="210"/>
    <n v="1050"/>
    <n v="0.95929032091161537"/>
    <s v="PR"/>
    <s v="PR081"/>
    <x v="0"/>
    <s v="Std"/>
    <s v="Unallocated"/>
    <x v="2"/>
  </r>
  <r>
    <s v="PR090"/>
    <s v="Doonside 132kV/11kV ZS rebuild"/>
    <s v="Major Project - Committed Project"/>
    <n v="0"/>
    <n v="0"/>
    <n v="0"/>
    <n v="0"/>
    <n v="0"/>
    <n v="0"/>
    <n v="0"/>
    <n v="0"/>
    <n v="0"/>
    <n v="0"/>
    <n v="0"/>
    <n v="51000"/>
    <n v="0"/>
    <n v="0"/>
    <n v="0"/>
    <n v="0"/>
    <n v="0"/>
    <n v="0"/>
    <n v="0"/>
    <n v="0"/>
    <n v="0"/>
    <n v="0"/>
    <n v="0"/>
    <n v="0"/>
    <n v="0"/>
    <n v="0"/>
    <s v=""/>
    <n v="6750"/>
    <n v="0"/>
    <s v="PR"/>
    <s v="PR090"/>
    <x v="0"/>
    <s v="Std"/>
    <s v="Std"/>
    <x v="0"/>
  </r>
  <r>
    <s v="PR091"/>
    <s v="West Parramatta CBD 132kV/11kV ZS establ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5850"/>
    <n v="1.6728175680754468E-2"/>
    <s v="PR"/>
    <s v="PR091"/>
    <x v="0"/>
    <s v="Std"/>
    <s v="Std"/>
    <x v="0"/>
  </r>
  <r>
    <s v="PR096"/>
    <s v="Berry ZS LDC CT'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096"/>
    <x v="0"/>
    <s v="Std"/>
    <s v="Unallocated"/>
    <x v="2"/>
  </r>
  <r>
    <s v="PR102"/>
    <s v="Kemps Creek/Luddenham capacity uprate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500"/>
    <n v="0.25546961376572502"/>
    <s v="PR"/>
    <s v="PR102"/>
    <x v="0"/>
    <s v="Std"/>
    <s v="Std"/>
    <x v="8"/>
  </r>
  <r>
    <s v="PR110"/>
    <s v="Edmondson Park ZS establishment"/>
    <s v="Major Project - Committed Project"/>
    <n v="2187000"/>
    <n v="1765854"/>
    <n v="5111"/>
    <n v="0"/>
    <n v="0"/>
    <n v="0"/>
    <n v="0"/>
    <n v="0"/>
    <n v="0"/>
    <n v="0"/>
    <n v="0"/>
    <n v="3153918"/>
    <n v="1810000.3499999999"/>
    <n v="5369.7443749999993"/>
    <n v="0"/>
    <n v="0"/>
    <n v="0"/>
    <n v="0"/>
    <n v="0"/>
    <n v="0"/>
    <n v="0"/>
    <n v="0"/>
    <n v="1770965"/>
    <n v="1770965"/>
    <n v="1815370.0943749999"/>
    <n v="1815370.0943749999"/>
    <n v="170"/>
    <n v="2550"/>
    <n v="0.68667229603054858"/>
    <s v="PR"/>
    <s v="PR110"/>
    <x v="0"/>
    <s v="Std"/>
    <s v="Std"/>
    <x v="0"/>
  </r>
  <r>
    <s v="PR113"/>
    <s v="Augment feeder 308 Nepean to Douglas Park"/>
    <s v="Major Project - Committed Project"/>
    <n v="518000"/>
    <n v="1313250"/>
    <n v="3939750"/>
    <n v="3502000"/>
    <n v="0"/>
    <n v="0"/>
    <n v="0"/>
    <n v="0"/>
    <n v="0"/>
    <n v="0"/>
    <n v="0"/>
    <n v="99996"/>
    <n v="1346081.2499999998"/>
    <n v="4139199.8437499995"/>
    <n v="3771270.9687499995"/>
    <n v="0"/>
    <n v="0"/>
    <n v="0"/>
    <n v="0"/>
    <n v="0"/>
    <n v="0"/>
    <n v="0"/>
    <n v="8755000"/>
    <n v="8755000"/>
    <n v="9256552.0624999981"/>
    <n v="9256552.0624999981"/>
    <n v="340"/>
    <n v="5100"/>
    <n v="9.2833650452859295E-2"/>
    <s v="PR"/>
    <s v="PR113"/>
    <x v="0"/>
    <s v="Std"/>
    <s v="Std"/>
    <x v="8"/>
  </r>
  <r>
    <s v="PR123"/>
    <s v="Connection works associated with Tomerong/Bamarang BSP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123"/>
    <x v="0"/>
    <s v="Std"/>
    <s v="Std"/>
    <x v="8"/>
  </r>
  <r>
    <s v="PR126"/>
    <s v="Chipping Norton 33/11kV ZS establ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126"/>
    <x v="0"/>
    <s v="Std"/>
    <s v="Std"/>
    <x v="0"/>
  </r>
  <r>
    <s v="PR128"/>
    <s v="Nepean ZS establ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750"/>
    <n v="0.38635121207798373"/>
    <s v="PR"/>
    <s v="PR128"/>
    <x v="0"/>
    <s v="Std"/>
    <s v="Std"/>
    <x v="0"/>
  </r>
  <r>
    <s v="PR144"/>
    <s v="Sherwood ZS aug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144"/>
    <x v="0"/>
    <s v="Std"/>
    <s v="Std"/>
    <x v="0"/>
  </r>
  <r>
    <s v="PR148"/>
    <s v="Dapto ZS 3rd transformer &amp; 33kV bus section CB's 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148"/>
    <x v="0"/>
    <s v="Std"/>
    <s v="Std"/>
    <x v="4"/>
  </r>
  <r>
    <s v="PR149"/>
    <s v="Gerringong ZS aug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149"/>
    <x v="0"/>
    <s v="Std"/>
    <s v="Std"/>
    <x v="0"/>
  </r>
  <r>
    <s v="PR157"/>
    <s v="Richmond ZS rebuild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6450"/>
    <n v="0"/>
    <s v="PR"/>
    <s v="PR157"/>
    <x v="0"/>
    <s v="Std"/>
    <s v="Std"/>
    <x v="0"/>
  </r>
  <r>
    <s v="PR170"/>
    <s v="Holsworthy 33/11kV ZS establishment"/>
    <s v="Major Project - Future/Planning Stage"/>
    <n v="0"/>
    <n v="0"/>
    <n v="0"/>
    <n v="0"/>
    <n v="0"/>
    <n v="0"/>
    <n v="0"/>
    <n v="0"/>
    <n v="4202400"/>
    <n v="8404800"/>
    <n v="8404800"/>
    <n v="0"/>
    <n v="0"/>
    <n v="0"/>
    <n v="0"/>
    <n v="0"/>
    <n v="0"/>
    <n v="0"/>
    <n v="0"/>
    <n v="5120216.3364956779"/>
    <n v="10496443.489816139"/>
    <n v="10758854.577061541"/>
    <n v="0"/>
    <n v="21012000"/>
    <n v="0"/>
    <n v="26375514.403373357"/>
    <n v="40"/>
    <n v="200"/>
    <n v="1"/>
    <s v="PR"/>
    <s v="PR170"/>
    <x v="0"/>
    <s v="Std"/>
    <s v="Std"/>
    <x v="0"/>
  </r>
  <r>
    <s v="PR172"/>
    <s v="Parklea ZS 3rd transformer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172"/>
    <x v="0"/>
    <s v="Std"/>
    <s v="Std"/>
    <x v="4"/>
  </r>
  <r>
    <s v="PR176"/>
    <s v="Cheriton Av 132/11kV ZS establ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176"/>
    <x v="0"/>
    <s v="Std"/>
    <s v="Std"/>
    <x v="0"/>
  </r>
  <r>
    <s v="PR183"/>
    <s v="Schofields ZS establ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183"/>
    <x v="0"/>
    <s v="Std"/>
    <s v="Unallocated"/>
    <x v="2"/>
  </r>
  <r>
    <s v="PR184"/>
    <s v="Box Hill 22kV conversion"/>
    <s v="Major Project - Committed Project"/>
    <n v="0"/>
    <n v="0"/>
    <n v="0"/>
    <n v="0"/>
    <n v="0"/>
    <n v="0"/>
    <n v="0"/>
    <n v="0"/>
    <n v="0"/>
    <n v="0"/>
    <n v="0"/>
    <n v="195.82"/>
    <n v="0"/>
    <n v="0"/>
    <n v="0"/>
    <n v="0"/>
    <n v="0"/>
    <n v="0"/>
    <n v="0"/>
    <n v="0"/>
    <n v="0"/>
    <n v="0"/>
    <n v="0"/>
    <n v="0"/>
    <n v="0"/>
    <n v="0"/>
    <s v=""/>
    <n v="3750"/>
    <n v="0.38635121207798373"/>
    <s v="PR"/>
    <s v="PR184"/>
    <x v="0"/>
    <s v="Std"/>
    <s v="Std"/>
    <x v="0"/>
  </r>
  <r>
    <s v="PR186"/>
    <s v="Glenorie ZS establ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186"/>
    <x v="0"/>
    <s v="Std"/>
    <s v="Std"/>
    <x v="0"/>
  </r>
  <r>
    <s v="PR190"/>
    <s v="Eschol Park ZS establishment"/>
    <s v="Major Project - Future/Planning Stage"/>
    <n v="0"/>
    <n v="0"/>
    <n v="0"/>
    <n v="0"/>
    <n v="0"/>
    <n v="0"/>
    <n v="0"/>
    <n v="4429200"/>
    <n v="8858400"/>
    <n v="8858400"/>
    <n v="0"/>
    <n v="0"/>
    <n v="0"/>
    <n v="0"/>
    <n v="0"/>
    <n v="0"/>
    <n v="0"/>
    <n v="0"/>
    <n v="5264926.9401472472"/>
    <n v="10793100.227301855"/>
    <n v="11062927.732984399"/>
    <n v="0"/>
    <n v="0"/>
    <n v="22146000"/>
    <n v="0"/>
    <n v="27120954.900433503"/>
    <n v="80"/>
    <n v="400"/>
    <n v="0.99707435340427153"/>
    <s v="PR"/>
    <s v="PR190"/>
    <x v="0"/>
    <s v="Std"/>
    <s v="Std"/>
    <x v="1"/>
  </r>
  <r>
    <s v="PR192"/>
    <s v="Feeder 7158 augment from Albion Park to Warilla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192"/>
    <x v="0"/>
    <s v="Std"/>
    <s v="Unallocated"/>
    <x v="2"/>
  </r>
  <r>
    <s v="PR200"/>
    <s v="Cordeaux/Figtree 33/11kV ZS establ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200"/>
    <x v="0"/>
    <s v="Std"/>
    <s v="Std"/>
    <x v="0"/>
  </r>
  <r>
    <s v="PR204"/>
    <s v="Canley Vale subtransmission network upgrade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5400"/>
    <n v="1.9738942816751353E-2"/>
    <s v="PR"/>
    <s v="PR204"/>
    <x v="0"/>
    <s v="Std"/>
    <s v="Std"/>
    <x v="8"/>
  </r>
  <r>
    <s v="PR206"/>
    <s v="Cawdor 66/11kV ZS establ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206"/>
    <x v="0"/>
    <s v="Std"/>
    <s v="Std"/>
    <x v="0"/>
  </r>
  <r>
    <s v="PR208"/>
    <s v="Abbotsbury 132/11kV ZS establ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5700"/>
    <n v="1.6728175680754468E-2"/>
    <s v="PR"/>
    <s v="PR208"/>
    <x v="0"/>
    <s v="Std"/>
    <s v="Std"/>
    <x v="0"/>
  </r>
  <r>
    <s v="PR244"/>
    <s v="Bellavista ZS establishment with two 132kV cable link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244"/>
    <x v="0"/>
    <s v="Std"/>
    <s v="Unallocated"/>
    <x v="2"/>
  </r>
  <r>
    <s v="PR248"/>
    <s v="Penrith Lakes ZS site acquisition"/>
    <s v="Major Project - Future/Planning Stage"/>
    <n v="0"/>
    <n v="0"/>
    <n v="0"/>
    <n v="0"/>
    <n v="0"/>
    <n v="0"/>
    <n v="300000"/>
    <n v="0"/>
    <n v="0"/>
    <n v="0"/>
    <n v="0"/>
    <n v="0"/>
    <n v="0"/>
    <n v="0"/>
    <n v="0"/>
    <n v="0"/>
    <n v="0"/>
    <n v="347908.02546386706"/>
    <n v="0"/>
    <n v="0"/>
    <n v="0"/>
    <n v="0"/>
    <n v="0"/>
    <n v="300000"/>
    <n v="0"/>
    <n v="347908.02546386706"/>
    <n v="140"/>
    <n v="700"/>
    <n v="0.99186931464833539"/>
    <s v="PRL"/>
    <s v="PR248"/>
    <x v="0"/>
    <s v="Std"/>
    <s v="Std"/>
    <x v="9"/>
  </r>
  <r>
    <s v="PR249"/>
    <s v="Establish Penrith Lakes 33/11kV Zone Substation"/>
    <s v="Major Project - Future/Planning Stage"/>
    <n v="0"/>
    <n v="0"/>
    <n v="0"/>
    <n v="0"/>
    <n v="0"/>
    <n v="0"/>
    <n v="1571001"/>
    <n v="6284004"/>
    <n v="0"/>
    <n v="0"/>
    <n v="0"/>
    <n v="0"/>
    <n v="0"/>
    <n v="0"/>
    <n v="0"/>
    <n v="0"/>
    <n v="0"/>
    <n v="1821879.5197058688"/>
    <n v="7469706.0307940617"/>
    <n v="0"/>
    <n v="0"/>
    <n v="0"/>
    <n v="0"/>
    <n v="7855005"/>
    <n v="0"/>
    <n v="9291585.550499931"/>
    <n v="140"/>
    <n v="700"/>
    <n v="0.99186931464833539"/>
    <s v="PR"/>
    <s v="PR249"/>
    <x v="0"/>
    <s v="Std"/>
    <s v="Std"/>
    <x v="0"/>
  </r>
  <r>
    <s v="PR255"/>
    <s v="Line works associated with Oran Park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300"/>
    <n v="0.54318155875920304"/>
    <s v="PR"/>
    <s v="PR255"/>
    <x v="0"/>
    <s v="Std"/>
    <s v="Std"/>
    <x v="8"/>
  </r>
  <r>
    <s v="PR257"/>
    <s v="Menangle Park 66/11kV ZS site purchase"/>
    <s v="Major Project - Committed Project"/>
    <n v="0"/>
    <n v="0"/>
    <n v="0"/>
    <n v="0"/>
    <n v="0"/>
    <n v="0"/>
    <n v="0"/>
    <n v="0"/>
    <n v="0"/>
    <n v="0"/>
    <n v="0"/>
    <n v="4023"/>
    <n v="0"/>
    <n v="0"/>
    <n v="0"/>
    <n v="0"/>
    <n v="0"/>
    <n v="0"/>
    <n v="0"/>
    <n v="0"/>
    <n v="0"/>
    <n v="0"/>
    <n v="0"/>
    <n v="0"/>
    <n v="0"/>
    <n v="0"/>
    <s v=""/>
    <n v="3150"/>
    <n v="0.54862535054081596"/>
    <s v="PRL"/>
    <s v="PR257"/>
    <x v="0"/>
    <s v="Std"/>
    <s v="Std"/>
    <x v="9"/>
  </r>
  <r>
    <s v="PR258"/>
    <s v="Menangle Park 66/11kV ZS establishment"/>
    <s v="Major Project - Committed Project"/>
    <n v="3800000"/>
    <n v="4487188"/>
    <n v="8566"/>
    <n v="0"/>
    <n v="0"/>
    <n v="0"/>
    <n v="0"/>
    <n v="0"/>
    <n v="0"/>
    <n v="0"/>
    <n v="0"/>
    <n v="295852.70999999996"/>
    <n v="4599367.6999999993"/>
    <n v="8999.6537499999995"/>
    <n v="0"/>
    <n v="0"/>
    <n v="0"/>
    <n v="0"/>
    <n v="0"/>
    <n v="0"/>
    <n v="0"/>
    <n v="0"/>
    <n v="4495754"/>
    <n v="4495754"/>
    <n v="4608367.3537499988"/>
    <n v="4608367.3537499988"/>
    <n v="170"/>
    <n v="2550"/>
    <n v="0.68667229603054858"/>
    <s v="PR"/>
    <s v="PR258"/>
    <x v="0"/>
    <s v="Std"/>
    <s v="Std"/>
    <x v="0"/>
  </r>
  <r>
    <s v="PR261"/>
    <s v="Huntingwood ZS establ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261"/>
    <x v="0"/>
    <s v="Std"/>
    <s v="Std"/>
    <x v="0"/>
  </r>
  <r>
    <s v="PR278"/>
    <s v="Kemps Creek new BSP associated works"/>
    <s v="Major Project - Future/Planning Stage"/>
    <n v="0"/>
    <n v="0"/>
    <n v="0"/>
    <n v="0"/>
    <n v="0"/>
    <n v="0"/>
    <n v="0"/>
    <n v="0"/>
    <n v="1278000"/>
    <n v="1278000"/>
    <n v="0"/>
    <n v="0"/>
    <n v="0"/>
    <n v="0"/>
    <n v="0"/>
    <n v="0"/>
    <n v="0"/>
    <n v="0"/>
    <n v="0"/>
    <n v="1557118.9030176748"/>
    <n v="1596046.8755931165"/>
    <n v="0"/>
    <n v="0"/>
    <n v="2556000"/>
    <n v="0"/>
    <n v="3153165.7786107911"/>
    <n v="20"/>
    <n v="100"/>
    <n v="1"/>
    <s v="PR"/>
    <s v="PR278"/>
    <x v="0"/>
    <s v="Std"/>
    <s v="Std"/>
    <x v="8"/>
  </r>
  <r>
    <s v="PR280"/>
    <s v="Wilton Park 66/11kV ZS establishment &amp; 66kV line work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280"/>
    <x v="0"/>
    <s v="Std"/>
    <s v="Std"/>
    <x v="0"/>
  </r>
  <r>
    <s v="PR288"/>
    <s v="Holroyd 330/132kV BSP associated work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288"/>
    <x v="0"/>
    <s v="Std"/>
    <s v="Std"/>
    <x v="8"/>
  </r>
  <r>
    <s v="PR291"/>
    <s v="Marsden Park Zone Substation site acquisition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L"/>
    <s v="PR291"/>
    <x v="0"/>
    <s v="Std"/>
    <s v="Unallocated"/>
    <x v="2"/>
  </r>
  <r>
    <s v="PR292"/>
    <s v="South Marsden Park (industrial) 132/11kV ZS establishment"/>
    <s v="Major Project - Committed Project"/>
    <n v="14500000"/>
    <n v="1215012"/>
    <n v="0"/>
    <n v="0"/>
    <n v="0"/>
    <n v="0"/>
    <n v="0"/>
    <n v="0"/>
    <n v="0"/>
    <n v="0"/>
    <n v="0"/>
    <n v="14082714.109999999"/>
    <n v="1245387.2999999998"/>
    <n v="0"/>
    <n v="0"/>
    <n v="0"/>
    <n v="0"/>
    <n v="0"/>
    <n v="0"/>
    <n v="0"/>
    <n v="0"/>
    <n v="0"/>
    <n v="1215012"/>
    <n v="1215012"/>
    <n v="1245387.2999999998"/>
    <n v="1245387.2999999998"/>
    <n v="210"/>
    <n v="3150"/>
    <n v="0.54862535054081596"/>
    <s v="PR"/>
    <s v="PR292"/>
    <x v="0"/>
    <s v="Std"/>
    <s v="Std"/>
    <x v="0"/>
  </r>
  <r>
    <s v="PR303"/>
    <s v="Mittagong ZS transformer aug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303"/>
    <x v="0"/>
    <s v="Std"/>
    <s v="Std"/>
    <x v="4"/>
  </r>
  <r>
    <s v="PR308"/>
    <s v="Granville ZS &amp; Camellia TS rebuild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900"/>
    <n v="0.3853057010979366"/>
    <s v="PR"/>
    <s v="PR308"/>
    <x v="0"/>
    <s v="Std"/>
    <s v="Std"/>
    <x v="0"/>
  </r>
  <r>
    <s v="PR311"/>
    <s v="Quakers Hill ZS 2nd 132kV feeder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311"/>
    <x v="0"/>
    <s v="Std"/>
    <s v="Unallocated"/>
    <x v="2"/>
  </r>
  <r>
    <s v="PR326"/>
    <s v="Casula 33/11kV ZS establishment with link to LTS or WLT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326"/>
    <x v="0"/>
    <s v="Std"/>
    <s v="Std"/>
    <x v="0"/>
  </r>
  <r>
    <s v="PR329"/>
    <s v="Box Hill site purchase"/>
    <s v="Major Project - Committed Project"/>
    <n v="0"/>
    <n v="0"/>
    <n v="0"/>
    <n v="0"/>
    <n v="0"/>
    <n v="0"/>
    <n v="0"/>
    <n v="0"/>
    <n v="0"/>
    <n v="0"/>
    <n v="0"/>
    <n v="350271"/>
    <n v="0"/>
    <n v="0"/>
    <n v="0"/>
    <n v="0"/>
    <n v="0"/>
    <n v="0"/>
    <n v="0"/>
    <n v="0"/>
    <n v="0"/>
    <n v="0"/>
    <n v="0"/>
    <n v="0"/>
    <n v="0"/>
    <n v="0"/>
    <s v=""/>
    <n v="3750"/>
    <n v="0.38635121207798373"/>
    <s v="PRL"/>
    <s v="PR329"/>
    <x v="0"/>
    <s v="Std"/>
    <s v="Std"/>
    <x v="9"/>
  </r>
  <r>
    <s v="PR339"/>
    <s v="North Eastern Creek ZS establ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339"/>
    <x v="0"/>
    <s v="Std"/>
    <s v="Std"/>
    <x v="0"/>
  </r>
  <r>
    <s v="PR342"/>
    <s v="Jordan Springs establ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300"/>
    <n v="0.54318155875920304"/>
    <s v="PR"/>
    <s v="PR342"/>
    <x v="0"/>
    <s v="Std"/>
    <s v="Std"/>
    <x v="0"/>
  </r>
  <r>
    <s v="PR343"/>
    <s v="Wetherill Park ZS augmentation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343"/>
    <x v="0"/>
    <s v="Std"/>
    <s v="Unallocated"/>
    <x v="2"/>
  </r>
  <r>
    <s v="PR353"/>
    <s v="Shoalhaven Feeder 7510/7511 Aug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353"/>
    <x v="0"/>
    <s v="Std"/>
    <s v="Std"/>
    <x v="8"/>
  </r>
  <r>
    <s v="PR384"/>
    <s v="Glossodia ZS transformer augment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384"/>
    <x v="0"/>
    <s v="Std"/>
    <s v="Std"/>
    <x v="0"/>
  </r>
  <r>
    <s v="PR406"/>
    <s v="Tomerong ZS establ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350"/>
    <n v="0.29288390369739509"/>
    <s v="PR"/>
    <s v="PR406"/>
    <x v="0"/>
    <s v="Std"/>
    <s v="Std"/>
    <x v="0"/>
  </r>
  <r>
    <s v="PR408"/>
    <s v="Oran Park (permanent) ZS establ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000"/>
    <n v="0.5851644928423505"/>
    <s v="PR"/>
    <s v="PR408"/>
    <x v="0"/>
    <s v="Std"/>
    <s v="Std"/>
    <x v="0"/>
  </r>
  <r>
    <s v="PR413"/>
    <s v="Windsor transformer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300"/>
    <n v="0.54318155875920304"/>
    <s v="PR"/>
    <s v="PR413"/>
    <x v="0"/>
    <s v="Std"/>
    <s v="Std"/>
    <x v="4"/>
  </r>
  <r>
    <s v="PR423"/>
    <s v="Maryland ZS establishment"/>
    <s v="Major Project - Prior to Approval"/>
    <n v="0"/>
    <n v="0"/>
    <n v="4126720"/>
    <n v="8253440"/>
    <n v="8253440"/>
    <n v="0"/>
    <n v="0"/>
    <n v="0"/>
    <n v="0"/>
    <n v="0"/>
    <n v="0"/>
    <n v="0"/>
    <n v="0"/>
    <n v="4335635.1999999993"/>
    <n v="8888052.1599999983"/>
    <n v="9110253.4639999978"/>
    <n v="0"/>
    <n v="0"/>
    <n v="0"/>
    <n v="0"/>
    <n v="0"/>
    <n v="0"/>
    <n v="20633600"/>
    <n v="20633600"/>
    <n v="22333940.823999994"/>
    <n v="22333940.823999994"/>
    <n v="80"/>
    <n v="800"/>
    <n v="0.99131198464997028"/>
    <s v="PR"/>
    <s v="PR423"/>
    <x v="0"/>
    <s v="Std"/>
    <s v="Std"/>
    <x v="0"/>
  </r>
  <r>
    <s v="PR424"/>
    <s v="Austral ZS site purchase"/>
    <s v="Major Project - Committed Project"/>
    <n v="0"/>
    <n v="0"/>
    <n v="0"/>
    <n v="0"/>
    <n v="0"/>
    <n v="0"/>
    <n v="0"/>
    <n v="0"/>
    <n v="0"/>
    <n v="0"/>
    <n v="0"/>
    <n v="1520855.6"/>
    <n v="0"/>
    <n v="0"/>
    <n v="0"/>
    <n v="0"/>
    <n v="0"/>
    <n v="0"/>
    <n v="0"/>
    <n v="0"/>
    <n v="0"/>
    <n v="0"/>
    <n v="0"/>
    <n v="0"/>
    <n v="0"/>
    <n v="0"/>
    <s v=""/>
    <n v="3200"/>
    <n v="0.54318155875920304"/>
    <s v="PRL"/>
    <s v="PR424"/>
    <x v="0"/>
    <s v="Std"/>
    <s v="Std"/>
    <x v="9"/>
  </r>
  <r>
    <s v="PR425"/>
    <s v="Austral ZS establishment (interim initially)"/>
    <s v="Major Project - Prior to Approval"/>
    <n v="0"/>
    <n v="0"/>
    <n v="3556000"/>
    <n v="0"/>
    <n v="0"/>
    <n v="0"/>
    <n v="0"/>
    <n v="0"/>
    <n v="0"/>
    <n v="0"/>
    <n v="0"/>
    <n v="0"/>
    <n v="0"/>
    <n v="3736022.4999999995"/>
    <n v="0"/>
    <n v="0"/>
    <n v="0"/>
    <n v="0"/>
    <n v="0"/>
    <n v="0"/>
    <n v="0"/>
    <n v="0"/>
    <n v="3556000"/>
    <n v="3556000"/>
    <n v="3736022.4999999995"/>
    <n v="3736022.4999999995"/>
    <n v="160"/>
    <n v="1600"/>
    <n v="0.91181853039954963"/>
    <s v="PR"/>
    <s v="PR425"/>
    <x v="0"/>
    <s v="Std"/>
    <s v="Std"/>
    <x v="0"/>
  </r>
  <r>
    <s v="PR426"/>
    <s v="Leppington North ZS site purchase (strategic)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L"/>
    <s v="PR426"/>
    <x v="0"/>
    <s v="Std"/>
    <s v="Std"/>
    <x v="9"/>
  </r>
  <r>
    <s v="PR427"/>
    <s v="Leppington North ZS establishment"/>
    <s v="Major Project - Committed Project"/>
    <n v="10000000"/>
    <n v="1755910"/>
    <n v="0"/>
    <n v="0"/>
    <n v="0"/>
    <n v="0"/>
    <n v="0"/>
    <n v="0"/>
    <n v="0"/>
    <n v="0"/>
    <n v="0"/>
    <n v="9689043"/>
    <n v="1799807.7499999998"/>
    <n v="0"/>
    <n v="0"/>
    <n v="0"/>
    <n v="0"/>
    <n v="0"/>
    <n v="0"/>
    <n v="0"/>
    <n v="0"/>
    <n v="0"/>
    <n v="1755910"/>
    <n v="1755910"/>
    <n v="1799807.7499999998"/>
    <n v="1799807.7499999998"/>
    <n v="210"/>
    <n v="3150"/>
    <n v="0.54862535054081596"/>
    <s v="PR"/>
    <s v="PR427"/>
    <x v="0"/>
    <s v="Std"/>
    <s v="Std"/>
    <x v="0"/>
  </r>
  <r>
    <s v="PR429"/>
    <s v="Leppington South ZS establishment (interim initially)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675"/>
    <n v="0.38635121207798373"/>
    <s v="PR"/>
    <s v="PR429"/>
    <x v="0"/>
    <s v="Std"/>
    <s v="Std"/>
    <x v="0"/>
  </r>
  <r>
    <s v="PR430"/>
    <s v="North Rossmore ZS site purchase"/>
    <s v="Major Project - Prior to Approval"/>
    <n v="0"/>
    <n v="0"/>
    <n v="0"/>
    <n v="0"/>
    <n v="3000000"/>
    <n v="0"/>
    <n v="0"/>
    <n v="0"/>
    <n v="0"/>
    <n v="0"/>
    <n v="0"/>
    <n v="0"/>
    <n v="0"/>
    <n v="0"/>
    <n v="0"/>
    <n v="3311438.6718749991"/>
    <n v="0"/>
    <n v="0"/>
    <n v="0"/>
    <n v="0"/>
    <n v="0"/>
    <n v="0"/>
    <n v="3000000"/>
    <n v="3000000"/>
    <n v="3311438.6718749991"/>
    <n v="3311438.6718749991"/>
    <n v="40"/>
    <n v="400"/>
    <n v="0.99707435340427153"/>
    <s v="PRL"/>
    <s v="PR430"/>
    <x v="0"/>
    <s v="Std"/>
    <s v="Std"/>
    <x v="9"/>
  </r>
  <r>
    <s v="PR432"/>
    <s v="Rossmore ZS site purchase"/>
    <s v="Major Project - Prior to Approval"/>
    <n v="0"/>
    <n v="0"/>
    <n v="0"/>
    <n v="0"/>
    <n v="0"/>
    <n v="3000000"/>
    <n v="0"/>
    <n v="0"/>
    <n v="0"/>
    <n v="0"/>
    <n v="0"/>
    <n v="0"/>
    <n v="0"/>
    <n v="0"/>
    <n v="0"/>
    <n v="0"/>
    <n v="3394224.6386718741"/>
    <n v="0"/>
    <n v="0"/>
    <n v="0"/>
    <n v="0"/>
    <n v="0"/>
    <n v="3000000"/>
    <n v="3000000"/>
    <n v="3394224.6386718741"/>
    <n v="3394224.6386718741"/>
    <n v="40"/>
    <n v="400"/>
    <n v="0.99707435340427153"/>
    <s v="PRL"/>
    <s v="PR432"/>
    <x v="0"/>
    <s v="Std"/>
    <s v="Std"/>
    <x v="9"/>
  </r>
  <r>
    <s v="PR433"/>
    <s v="Rossmore ZS establishment"/>
    <s v="Major Project - Future/Planning Stage"/>
    <n v="0"/>
    <n v="0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12800845.44196357"/>
    <n v="0"/>
    <n v="10000000"/>
    <n v="0"/>
    <n v="12800845.44196357"/>
    <n v="160"/>
    <n v="800"/>
    <n v="0.99131198464997028"/>
    <s v="PR"/>
    <s v="PR433"/>
    <x v="0"/>
    <s v="Std"/>
    <s v="Unallocated"/>
    <x v="2"/>
  </r>
  <r>
    <s v="PR434"/>
    <s v="Catherine Fields North land purchase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L"/>
    <s v="PR434"/>
    <x v="0"/>
    <s v="Std"/>
    <s v="Unallocated"/>
    <x v="2"/>
  </r>
  <r>
    <s v="PR435"/>
    <s v="Catherine Fields North ZS establishment (interim)"/>
    <s v="Major Project - Future/Planning Stage"/>
    <n v="0"/>
    <n v="0"/>
    <n v="0"/>
    <n v="0"/>
    <n v="0"/>
    <n v="0"/>
    <n v="0"/>
    <n v="0"/>
    <n v="4291200"/>
    <n v="8582400"/>
    <n v="8582400"/>
    <n v="0"/>
    <n v="0"/>
    <n v="0"/>
    <n v="0"/>
    <n v="0"/>
    <n v="0"/>
    <n v="0"/>
    <n v="0"/>
    <n v="5228410.5137945591"/>
    <n v="10718241.553278843"/>
    <n v="10986197.592110815"/>
    <n v="0"/>
    <n v="21456000"/>
    <n v="0"/>
    <n v="26932849.659184217"/>
    <n v="140"/>
    <n v="700"/>
    <n v="0.99186931464833539"/>
    <s v="PR"/>
    <s v="PR435"/>
    <x v="0"/>
    <s v="Std"/>
    <s v="Std"/>
    <x v="0"/>
  </r>
  <r>
    <s v="PR436"/>
    <s v="Catherine Fields ZS site purchase"/>
    <s v="Major Project - Committed Project"/>
    <n v="0"/>
    <n v="653024"/>
    <n v="0"/>
    <n v="0"/>
    <n v="0"/>
    <n v="0"/>
    <n v="0"/>
    <n v="0"/>
    <n v="0"/>
    <n v="0"/>
    <n v="0"/>
    <n v="0"/>
    <n v="669349.6"/>
    <n v="0"/>
    <n v="0"/>
    <n v="0"/>
    <n v="0"/>
    <n v="0"/>
    <n v="0"/>
    <n v="0"/>
    <n v="0"/>
    <n v="0"/>
    <n v="653024"/>
    <n v="653024"/>
    <n v="669349.6"/>
    <n v="669349.6"/>
    <n v="240"/>
    <n v="3600"/>
    <n v="0.42678271564317494"/>
    <s v="PRL"/>
    <s v="PR436"/>
    <x v="0"/>
    <s v="Std"/>
    <s v="Std"/>
    <x v="9"/>
  </r>
  <r>
    <s v="PR437"/>
    <s v="Catherine Fields 11kV feeder works"/>
    <s v="Major Project - Committed Project"/>
    <n v="530000"/>
    <n v="0"/>
    <n v="0"/>
    <n v="0"/>
    <n v="0"/>
    <n v="0"/>
    <n v="0"/>
    <n v="0"/>
    <n v="0"/>
    <n v="0"/>
    <n v="0"/>
    <n v="239162"/>
    <n v="0"/>
    <n v="0"/>
    <n v="0"/>
    <n v="0"/>
    <n v="0"/>
    <n v="0"/>
    <n v="0"/>
    <n v="0"/>
    <n v="0"/>
    <n v="0"/>
    <n v="0"/>
    <n v="0"/>
    <n v="0"/>
    <n v="0"/>
    <s v=""/>
    <n v="2400"/>
    <n v="0.69736487155976334"/>
    <s v="PR"/>
    <s v="PR437"/>
    <x v="0"/>
    <s v="Std"/>
    <s v="Std"/>
    <x v="0"/>
  </r>
  <r>
    <s v="PR438"/>
    <s v="North Bringelly ZS site purchase"/>
    <s v="Major Project - Prior to Approval"/>
    <n v="0"/>
    <n v="0"/>
    <n v="0"/>
    <n v="3500000"/>
    <n v="0"/>
    <n v="0"/>
    <n v="0"/>
    <n v="0"/>
    <n v="0"/>
    <n v="0"/>
    <n v="0"/>
    <n v="0"/>
    <n v="0"/>
    <n v="0"/>
    <n v="3769117.1874999995"/>
    <n v="0"/>
    <n v="0"/>
    <n v="0"/>
    <n v="0"/>
    <n v="0"/>
    <n v="0"/>
    <n v="0"/>
    <n v="3500000"/>
    <n v="3500000"/>
    <n v="3769117.1874999995"/>
    <n v="3769117.1874999995"/>
    <n v="20"/>
    <n v="200"/>
    <n v="1"/>
    <s v="PRL"/>
    <s v="PR438"/>
    <x v="0"/>
    <s v="Std"/>
    <s v="Std"/>
    <x v="9"/>
  </r>
  <r>
    <s v="PR439"/>
    <s v="North Bringelly ZS establishment"/>
    <s v="Major Project - Future/Planning Stage"/>
    <n v="0"/>
    <n v="0"/>
    <n v="0"/>
    <n v="0"/>
    <n v="0"/>
    <n v="0"/>
    <n v="0"/>
    <n v="4420000"/>
    <n v="8840000"/>
    <n v="8840000"/>
    <n v="0"/>
    <n v="0"/>
    <n v="0"/>
    <n v="0"/>
    <n v="0"/>
    <n v="0"/>
    <n v="0"/>
    <n v="0"/>
    <n v="5253991.0312134996"/>
    <n v="10770681.613987673"/>
    <n v="11039948.654337363"/>
    <n v="0"/>
    <n v="0"/>
    <n v="22100000"/>
    <n v="0"/>
    <n v="27064621.299538538"/>
    <n v="40"/>
    <n v="200"/>
    <n v="1"/>
    <s v="PR"/>
    <s v="PR439"/>
    <x v="0"/>
    <s v="Std"/>
    <s v="Unallocated"/>
    <x v="2"/>
  </r>
  <r>
    <s v="PR440"/>
    <s v="Feeder 443 and 458/1 augmentation and Cattai rebuild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800"/>
    <n v="0.12555079734501071"/>
    <s v="PR"/>
    <s v="PR440"/>
    <x v="0"/>
    <s v="Std"/>
    <s v="Std"/>
    <x v="8"/>
  </r>
  <r>
    <s v="PR444"/>
    <s v="Culburra Beach development (33kV fdr and single transformer ZS)"/>
    <s v="Major Project - Future/Planning Stage"/>
    <n v="0"/>
    <n v="0"/>
    <n v="0"/>
    <n v="0"/>
    <n v="0"/>
    <n v="0"/>
    <n v="0"/>
    <n v="3832500"/>
    <n v="1916250"/>
    <n v="0"/>
    <n v="0"/>
    <n v="0"/>
    <n v="0"/>
    <n v="0"/>
    <n v="0"/>
    <n v="0"/>
    <n v="0"/>
    <n v="0"/>
    <n v="4555638.150933424"/>
    <n v="2334764.5523533798"/>
    <n v="0"/>
    <n v="0"/>
    <n v="0"/>
    <n v="5748750"/>
    <n v="0"/>
    <n v="6890402.7032868043"/>
    <n v="110"/>
    <n v="550"/>
    <n v="0.99186931464833539"/>
    <s v="PR"/>
    <s v="PR444"/>
    <x v="0"/>
    <s v="Std"/>
    <s v="Std"/>
    <x v="0"/>
  </r>
  <r>
    <s v="PR479"/>
    <s v="Far South Coast 132kV voltage constraints"/>
    <s v="Major Project - Committed Project"/>
    <n v="0"/>
    <n v="0"/>
    <n v="0"/>
    <n v="0"/>
    <n v="0"/>
    <n v="0"/>
    <n v="0"/>
    <n v="0"/>
    <n v="0"/>
    <n v="0"/>
    <n v="0"/>
    <n v="12266.55"/>
    <n v="0"/>
    <n v="0"/>
    <n v="0"/>
    <n v="0"/>
    <n v="0"/>
    <n v="0"/>
    <n v="0"/>
    <n v="0"/>
    <n v="0"/>
    <n v="0"/>
    <n v="0"/>
    <n v="0"/>
    <n v="0"/>
    <n v="0"/>
    <s v=""/>
    <n v="4800"/>
    <n v="0.12555079734501071"/>
    <s v="PR"/>
    <s v="PR479"/>
    <x v="0"/>
    <s v="Std"/>
    <s v="Std"/>
    <x v="4"/>
  </r>
  <r>
    <s v="PR487"/>
    <s v="Connection works associated with Macarthur BSP"/>
    <s v="Major Project - Committed Project"/>
    <n v="0"/>
    <n v="0"/>
    <n v="0"/>
    <n v="0"/>
    <n v="0"/>
    <n v="0"/>
    <n v="0"/>
    <n v="0"/>
    <n v="0"/>
    <n v="0"/>
    <n v="0"/>
    <n v="14791.17"/>
    <n v="0"/>
    <n v="0"/>
    <n v="0"/>
    <n v="0"/>
    <n v="0"/>
    <n v="0"/>
    <n v="0"/>
    <n v="0"/>
    <n v="0"/>
    <n v="0"/>
    <n v="0"/>
    <n v="0"/>
    <n v="0"/>
    <n v="0"/>
    <s v=""/>
    <n v="4050"/>
    <n v="0.3721870969591301"/>
    <s v="PR"/>
    <s v="PR487"/>
    <x v="0"/>
    <s v="Std"/>
    <s v="Std"/>
    <x v="8"/>
  </r>
  <r>
    <s v="PR499"/>
    <s v="Southpipe (Oakdale Estate) ZS 132/11kV establishment"/>
    <s v="Major Project - Committed Project"/>
    <n v="0"/>
    <n v="6347200"/>
    <n v="12694400"/>
    <n v="12694400"/>
    <n v="0"/>
    <n v="0"/>
    <n v="0"/>
    <n v="0"/>
    <n v="0"/>
    <n v="0"/>
    <n v="0"/>
    <n v="50000"/>
    <n v="6505879.9999999991"/>
    <n v="13337053.999999998"/>
    <n v="13670480.349999998"/>
    <n v="0"/>
    <n v="0"/>
    <n v="0"/>
    <n v="0"/>
    <n v="0"/>
    <n v="0"/>
    <n v="0"/>
    <n v="31736000"/>
    <n v="31736000"/>
    <n v="33513414.349999994"/>
    <n v="33513414.349999994"/>
    <n v="140"/>
    <n v="2100"/>
    <n v="0.78281578345034575"/>
    <s v="PR"/>
    <s v="PR499"/>
    <x v="0"/>
    <s v="Std"/>
    <s v="Std"/>
    <x v="0"/>
  </r>
  <r>
    <s v="PR517"/>
    <s v="Installation of OPGW on Feeders 98W and 98F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825"/>
    <n v="0.3853057010979366"/>
    <s v="PR"/>
    <s v="PR517"/>
    <x v="0"/>
    <s v="Std"/>
    <s v="Std"/>
    <x v="8"/>
  </r>
  <r>
    <s v="PR521"/>
    <s v="Culburra ZS fdr duplication &amp; provision for rural ZS'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150"/>
    <n v="0.54862535054081596"/>
    <s v="PR"/>
    <s v="PR521"/>
    <x v="0"/>
    <s v="Std"/>
    <s v="Std"/>
    <x v="8"/>
  </r>
  <r>
    <s v="PR559"/>
    <s v="Mamre ZS transformer augment and 11kV busbar extension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750"/>
    <n v="0.38635121207798373"/>
    <s v="PR"/>
    <s v="PR559"/>
    <x v="0"/>
    <s v="Std"/>
    <s v="Std"/>
    <x v="0"/>
  </r>
  <r>
    <s v="PR563"/>
    <s v="Shoalhaven TS 132kV capacitor install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563"/>
    <x v="0"/>
    <s v="Std"/>
    <s v="Unallocated"/>
    <x v="2"/>
  </r>
  <r>
    <s v="PR595"/>
    <s v="The Oaks ZS establ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595"/>
    <x v="0"/>
    <s v="Std"/>
    <s v="Unallocated"/>
    <x v="2"/>
  </r>
  <r>
    <s v="PR596"/>
    <s v="Marsden Park (residential) 132/11kV ZS establishment - stage 1"/>
    <s v="Major Project - Committed Project"/>
    <n v="0"/>
    <n v="0"/>
    <n v="0"/>
    <n v="0"/>
    <n v="0"/>
    <n v="0"/>
    <n v="0"/>
    <n v="0"/>
    <n v="0"/>
    <n v="0"/>
    <n v="0"/>
    <n v="179571.14"/>
    <n v="0"/>
    <n v="0"/>
    <n v="0"/>
    <n v="0"/>
    <n v="0"/>
    <n v="0"/>
    <n v="0"/>
    <n v="0"/>
    <n v="0"/>
    <n v="0"/>
    <n v="0"/>
    <n v="0"/>
    <n v="0"/>
    <n v="0"/>
    <s v=""/>
    <n v="4050"/>
    <n v="0.3721870969591301"/>
    <s v="PR"/>
    <s v="PR596"/>
    <x v="0"/>
    <s v="Std"/>
    <s v="Std"/>
    <x v="0"/>
  </r>
  <r>
    <s v="PR599"/>
    <s v="Penrith CBD ZS site purchase"/>
    <s v="Major Project - Committed Project"/>
    <n v="3720000"/>
    <n v="0"/>
    <n v="0"/>
    <n v="0"/>
    <n v="0"/>
    <n v="0"/>
    <n v="0"/>
    <n v="0"/>
    <n v="0"/>
    <n v="0"/>
    <n v="0"/>
    <n v="3367600"/>
    <n v="0"/>
    <n v="0"/>
    <n v="0"/>
    <n v="0"/>
    <n v="0"/>
    <n v="0"/>
    <n v="0"/>
    <n v="0"/>
    <n v="0"/>
    <n v="0"/>
    <n v="0"/>
    <n v="0"/>
    <n v="0"/>
    <n v="0"/>
    <s v=""/>
    <n v="2100"/>
    <n v="0.78281578345034575"/>
    <s v="PRL"/>
    <s v="PR599"/>
    <x v="0"/>
    <s v="Std"/>
    <s v="Std"/>
    <x v="9"/>
  </r>
  <r>
    <s v="PR602"/>
    <s v="Riverstone West site purchase"/>
    <s v="Major Project - Future/Planning Stage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6092014.4875495881"/>
    <n v="0"/>
    <n v="0"/>
    <n v="0"/>
    <n v="5000000"/>
    <n v="0"/>
    <n v="6092014.4875495881"/>
    <n v="70"/>
    <n v="350"/>
    <n v="0.99707435340427153"/>
    <s v="PRL"/>
    <s v="PR602"/>
    <x v="0"/>
    <s v="Std"/>
    <s v="Std"/>
    <x v="9"/>
  </r>
  <r>
    <s v="PR603"/>
    <s v="Eschol Park ZS site purchase"/>
    <s v="Major Project - Future/Planning Stage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6400422.7209817851"/>
    <n v="0"/>
    <n v="5000000"/>
    <n v="0"/>
    <n v="6400422.7209817851"/>
    <n v="100"/>
    <n v="500"/>
    <n v="0.99186931464833539"/>
    <s v="PRL"/>
    <s v="PR603"/>
    <x v="0"/>
    <s v="Std"/>
    <s v="Std"/>
    <x v="9"/>
  </r>
  <r>
    <s v="PR620"/>
    <s v="West Dapto ZS establishment"/>
    <s v="Major Project - Prior to Approval"/>
    <n v="0"/>
    <n v="0"/>
    <n v="0"/>
    <n v="4085600"/>
    <n v="8171200"/>
    <n v="4671200"/>
    <n v="3500000"/>
    <n v="0"/>
    <n v="0"/>
    <n v="0"/>
    <n v="0"/>
    <n v="0"/>
    <n v="0"/>
    <n v="0"/>
    <n v="4399744.3374999994"/>
    <n v="9019475.8918749988"/>
    <n v="5285034.0440546861"/>
    <n v="4058926.9637451158"/>
    <n v="0"/>
    <n v="0"/>
    <n v="0"/>
    <n v="0"/>
    <n v="16928000"/>
    <n v="20428000"/>
    <n v="18704254.273429684"/>
    <n v="22763181.237174802"/>
    <n v="110"/>
    <n v="1100"/>
    <n v="0.95929032091161537"/>
    <s v="PR"/>
    <s v="PR620"/>
    <x v="0"/>
    <s v="Std"/>
    <s v="Std"/>
    <x v="0"/>
  </r>
  <r>
    <s v="PR632"/>
    <s v="Mt Druitt TS automation scheme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632"/>
    <x v="0"/>
    <s v="Std"/>
    <s v="Unallocated"/>
    <x v="2"/>
  </r>
  <r>
    <s v="PR642"/>
    <s v="Auxiliary transformer at Shoalhaven T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642"/>
    <x v="0"/>
    <s v="Std"/>
    <s v="Unallocated"/>
    <x v="2"/>
  </r>
  <r>
    <s v="PR643"/>
    <s v="Fibre works at Carlingford TS for Ausgrid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643"/>
    <x v="0"/>
    <s v="Std"/>
    <s v="Std"/>
    <x v="0"/>
  </r>
  <r>
    <s v="PR652"/>
    <s v="Purchase of additional land Lawson T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L"/>
    <s v="PR652"/>
    <x v="0"/>
    <s v="Std"/>
    <s v="Unallocated"/>
    <x v="2"/>
  </r>
  <r>
    <s v="PR653"/>
    <s v="Avondale (South West Dapto) 132/11kV ZS establishment"/>
    <s v="Major Project - Future/Planning Stage"/>
    <n v="0"/>
    <n v="0"/>
    <n v="0"/>
    <n v="0"/>
    <n v="0"/>
    <n v="0"/>
    <n v="0"/>
    <n v="5000000"/>
    <n v="5000000"/>
    <n v="5000000"/>
    <n v="0"/>
    <n v="0"/>
    <n v="0"/>
    <n v="0"/>
    <n v="0"/>
    <n v="0"/>
    <n v="0"/>
    <n v="0"/>
    <n v="5943428.7683410626"/>
    <n v="6092014.4875495881"/>
    <n v="6244314.8497383269"/>
    <n v="0"/>
    <n v="0"/>
    <n v="15000000"/>
    <n v="0"/>
    <n v="18279758.105628978"/>
    <n v="110"/>
    <n v="550"/>
    <n v="0.99186931464833539"/>
    <s v="PR"/>
    <s v="PR653"/>
    <x v="0"/>
    <s v="Std"/>
    <s v="Unallocated"/>
    <x v="2"/>
  </r>
  <r>
    <s v="PR656"/>
    <s v="Leppington South ZS establishment (permanent)"/>
    <s v="Major Project - Committed Project"/>
    <n v="10900000"/>
    <n v="13566645"/>
    <n v="3526693"/>
    <n v="0"/>
    <n v="0"/>
    <n v="0"/>
    <n v="0"/>
    <n v="0"/>
    <n v="0"/>
    <n v="0"/>
    <n v="0"/>
    <n v="7152455"/>
    <n v="13905811.124999998"/>
    <n v="3705231.8331249999"/>
    <n v="0"/>
    <n v="0"/>
    <n v="0"/>
    <n v="0"/>
    <n v="0"/>
    <n v="0"/>
    <n v="0"/>
    <n v="0"/>
    <n v="17093338"/>
    <n v="17093338"/>
    <n v="17611042.958124999"/>
    <n v="17611042.958124999"/>
    <n v="230"/>
    <n v="3450"/>
    <n v="0.51286096895246069"/>
    <s v="PR"/>
    <s v="PR656"/>
    <x v="0"/>
    <s v="Std"/>
    <s v="Std"/>
    <x v="0"/>
  </r>
  <r>
    <s v="PR657"/>
    <s v="Calderwood ZS establishment (interim initially)"/>
    <s v="Major Project - Committed Project"/>
    <n v="200000"/>
    <n v="1476500"/>
    <n v="1476500"/>
    <n v="0"/>
    <n v="0"/>
    <n v="0"/>
    <n v="0"/>
    <n v="0"/>
    <n v="0"/>
    <n v="0"/>
    <n v="0"/>
    <n v="46912.520000000004"/>
    <n v="1513412.4999999998"/>
    <n v="1551247.8124999998"/>
    <n v="0"/>
    <n v="0"/>
    <n v="0"/>
    <n v="0"/>
    <n v="0"/>
    <n v="0"/>
    <n v="0"/>
    <n v="0"/>
    <n v="2953000"/>
    <n v="2953000"/>
    <n v="3064660.3124999995"/>
    <n v="3064660.3124999995"/>
    <n v="170"/>
    <n v="2550"/>
    <n v="0.68667229603054858"/>
    <s v="PR"/>
    <s v="PR657"/>
    <x v="0"/>
    <s v="Std"/>
    <s v="Std"/>
    <x v="0"/>
  </r>
  <r>
    <s v="PR659"/>
    <s v="Avondale (South West Dapto) 132/11kV Zone Substation establishment site purchase"/>
    <s v="Major Project - Future/Planning Stage"/>
    <n v="0"/>
    <n v="0"/>
    <n v="0"/>
    <n v="0"/>
    <n v="0"/>
    <n v="0"/>
    <n v="2500000"/>
    <n v="0"/>
    <n v="0"/>
    <n v="0"/>
    <n v="0"/>
    <n v="0"/>
    <n v="0"/>
    <n v="0"/>
    <n v="0"/>
    <n v="0"/>
    <n v="0"/>
    <n v="2899233.5455322256"/>
    <n v="0"/>
    <n v="0"/>
    <n v="0"/>
    <n v="0"/>
    <n v="0"/>
    <n v="2500000"/>
    <n v="0"/>
    <n v="2899233.5455322256"/>
    <n v="60"/>
    <n v="300"/>
    <n v="0.99707435340427153"/>
    <s v="PRL"/>
    <s v="PR659"/>
    <x v="0"/>
    <s v="Std"/>
    <s v="Std"/>
    <x v="9"/>
  </r>
  <r>
    <s v="PR660"/>
    <s v="Install 66kV iso Douglas Pk/Appin/Wcliff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660"/>
    <x v="0"/>
    <s v="Std"/>
    <s v="Unallocated"/>
    <x v="2"/>
  </r>
  <r>
    <s v="PR673"/>
    <s v="Liverpool ZS 11kV switchboard extension &amp; distribution works"/>
    <s v="Major Project - Committed Project"/>
    <n v="950000"/>
    <n v="292683"/>
    <n v="0"/>
    <n v="0"/>
    <n v="0"/>
    <n v="0"/>
    <n v="0"/>
    <n v="0"/>
    <n v="0"/>
    <n v="0"/>
    <n v="0"/>
    <n v="1625842"/>
    <n v="300000.07499999995"/>
    <n v="0"/>
    <n v="0"/>
    <n v="0"/>
    <n v="0"/>
    <n v="0"/>
    <n v="0"/>
    <n v="0"/>
    <n v="0"/>
    <n v="0"/>
    <n v="292683"/>
    <n v="292683"/>
    <n v="300000.07499999995"/>
    <n v="300000.07499999995"/>
    <n v="360"/>
    <n v="5400"/>
    <n v="1.9738942816751353E-2"/>
    <s v="PR"/>
    <s v="PR673"/>
    <x v="0"/>
    <s v="Std"/>
    <s v="Std"/>
    <x v="0"/>
  </r>
  <r>
    <s v="PR674"/>
    <s v="South Marsden Park (stage 1)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5100"/>
    <n v="9.2833650452859295E-2"/>
    <s v="PR"/>
    <s v="PR674"/>
    <x v="0"/>
    <s v="Std"/>
    <s v="Std"/>
    <x v="0"/>
  </r>
  <r>
    <s v="PR677"/>
    <s v="South Penrith Zone Substation"/>
    <s v="Major Project - Prior to Approval"/>
    <n v="0"/>
    <n v="0"/>
    <n v="0"/>
    <n v="0"/>
    <n v="5826000"/>
    <n v="11652000"/>
    <n v="11652000"/>
    <n v="0"/>
    <n v="0"/>
    <n v="0"/>
    <n v="0"/>
    <n v="0"/>
    <n v="0"/>
    <n v="0"/>
    <n v="0"/>
    <n v="6430813.9007812487"/>
    <n v="13183168.496601559"/>
    <n v="13512747.709016597"/>
    <n v="0"/>
    <n v="0"/>
    <n v="0"/>
    <n v="0"/>
    <n v="17478000"/>
    <n v="29130000"/>
    <n v="19613982.397382807"/>
    <n v="33126730.106399402"/>
    <n v="210"/>
    <n v="2100"/>
    <n v="0.78281578345034575"/>
    <s v="PR"/>
    <s v="PR677"/>
    <x v="0"/>
    <s v="Std"/>
    <s v="Std"/>
    <x v="0"/>
  </r>
  <r>
    <s v="PR698"/>
    <s v="Marsden Park (residential) 132/11kV ZS - stage 2"/>
    <s v="Major Project - Prior to Approval"/>
    <n v="0"/>
    <n v="3064000"/>
    <n v="3064000"/>
    <n v="0"/>
    <n v="0"/>
    <n v="0"/>
    <n v="0"/>
    <n v="0"/>
    <n v="0"/>
    <n v="0"/>
    <n v="0"/>
    <n v="0"/>
    <n v="3140599.9999999995"/>
    <n v="3219114.9999999995"/>
    <n v="0"/>
    <n v="0"/>
    <n v="0"/>
    <n v="0"/>
    <n v="0"/>
    <n v="0"/>
    <n v="0"/>
    <n v="0"/>
    <n v="6128000"/>
    <n v="6128000"/>
    <n v="6359714.9999999991"/>
    <n v="6359714.9999999991"/>
    <n v="200"/>
    <n v="2000"/>
    <n v="0.80606824448435888"/>
    <s v="PR"/>
    <s v="PR698"/>
    <x v="0"/>
    <s v="Std"/>
    <s v="Std"/>
    <x v="0"/>
  </r>
  <r>
    <s v="PR700"/>
    <s v="Riverstone east ZS establishment"/>
    <s v="Major Project - Prior to Approval"/>
    <n v="0"/>
    <n v="0"/>
    <n v="0"/>
    <n v="4085600"/>
    <n v="8171200"/>
    <n v="4671200"/>
    <n v="3500000"/>
    <n v="0"/>
    <n v="0"/>
    <n v="0"/>
    <n v="0"/>
    <n v="0"/>
    <n v="0"/>
    <n v="0"/>
    <n v="4399744.3374999994"/>
    <n v="9019475.8918749988"/>
    <n v="5285034.0440546861"/>
    <n v="4058926.9637451158"/>
    <n v="0"/>
    <n v="0"/>
    <n v="0"/>
    <n v="0"/>
    <n v="16928000"/>
    <n v="20428000"/>
    <n v="18704254.273429684"/>
    <n v="22763181.237174802"/>
    <n v="120"/>
    <n v="1200"/>
    <n v="0.94477179173927217"/>
    <s v="PR"/>
    <s v="PR700"/>
    <x v="0"/>
    <s v="Std"/>
    <s v="Std"/>
    <x v="0"/>
  </r>
  <r>
    <s v="PR701"/>
    <s v="Dapto 33kV feeder constraint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2400"/>
    <n v="0.69736487155976334"/>
    <s v="PR"/>
    <s v="PR701"/>
    <x v="0"/>
    <s v="Std"/>
    <s v="Std"/>
    <x v="8"/>
  </r>
  <r>
    <s v="PR702"/>
    <s v="Penrith ZS 11kV transformer cable constraints"/>
    <s v="Major Project - Committed Project"/>
    <n v="50400"/>
    <n v="0"/>
    <n v="0"/>
    <n v="0"/>
    <n v="0"/>
    <n v="0"/>
    <n v="0"/>
    <n v="0"/>
    <n v="0"/>
    <n v="0"/>
    <n v="0"/>
    <n v="7722"/>
    <n v="0"/>
    <n v="0"/>
    <n v="0"/>
    <n v="0"/>
    <n v="0"/>
    <n v="0"/>
    <n v="0"/>
    <n v="0"/>
    <n v="0"/>
    <n v="0"/>
    <n v="0"/>
    <n v="0"/>
    <n v="0"/>
    <n v="0"/>
    <s v=""/>
    <n v="3750"/>
    <n v="0.38635121207798373"/>
    <s v="PR"/>
    <s v="PR702"/>
    <x v="0"/>
    <s v="Std"/>
    <s v="Std"/>
    <x v="4"/>
  </r>
  <r>
    <s v="PR703"/>
    <s v="Riverstone East site purchase"/>
    <s v="Major Project - Prior to Approval"/>
    <n v="0"/>
    <n v="6000000"/>
    <n v="0"/>
    <n v="0"/>
    <n v="0"/>
    <n v="0"/>
    <n v="0"/>
    <n v="0"/>
    <n v="0"/>
    <n v="0"/>
    <n v="0"/>
    <n v="0"/>
    <n v="6149999.9999999991"/>
    <n v="0"/>
    <n v="0"/>
    <n v="0"/>
    <n v="0"/>
    <n v="0"/>
    <n v="0"/>
    <n v="0"/>
    <n v="0"/>
    <n v="0"/>
    <n v="6000000"/>
    <n v="6000000"/>
    <n v="6149999.9999999991"/>
    <n v="6149999.9999999991"/>
    <n v="120"/>
    <n v="1200"/>
    <n v="0.94477179173927217"/>
    <s v="PRL"/>
    <s v="PR703"/>
    <x v="0"/>
    <s v="Std"/>
    <s v="Std"/>
    <x v="9"/>
  </r>
  <r>
    <s v="PR704"/>
    <s v="Oakdale (Southpipe) site purchase"/>
    <s v="Major Project - Committed Project"/>
    <n v="300000"/>
    <n v="195122"/>
    <n v="0"/>
    <n v="0"/>
    <n v="0"/>
    <n v="0"/>
    <n v="0"/>
    <n v="0"/>
    <n v="0"/>
    <n v="0"/>
    <n v="0"/>
    <n v="128559"/>
    <n v="200000.05"/>
    <n v="0"/>
    <n v="0"/>
    <n v="0"/>
    <n v="0"/>
    <n v="0"/>
    <n v="0"/>
    <n v="0"/>
    <n v="0"/>
    <n v="0"/>
    <n v="195122"/>
    <n v="195122"/>
    <n v="200000.05"/>
    <n v="200000.05"/>
    <n v="160"/>
    <n v="2400"/>
    <n v="0.69736487155976334"/>
    <s v="PRL"/>
    <s v="PR704"/>
    <x v="0"/>
    <s v="Std"/>
    <s v="Std"/>
    <x v="9"/>
  </r>
  <r>
    <s v="PR707"/>
    <s v="132kV ducts Bringelly Rd"/>
    <s v="Major Project - Committed Project"/>
    <n v="0"/>
    <n v="0"/>
    <n v="0"/>
    <n v="0"/>
    <n v="0"/>
    <n v="0"/>
    <n v="0"/>
    <n v="0"/>
    <n v="0"/>
    <n v="0"/>
    <n v="0"/>
    <n v="850291.17999999993"/>
    <n v="0"/>
    <n v="0"/>
    <n v="0"/>
    <n v="0"/>
    <n v="0"/>
    <n v="0"/>
    <n v="0"/>
    <n v="0"/>
    <n v="0"/>
    <n v="0"/>
    <n v="0"/>
    <n v="0"/>
    <n v="0"/>
    <n v="0"/>
    <s v=""/>
    <n v="2850"/>
    <n v="0.66107000204264199"/>
    <s v="PR"/>
    <s v="PR707"/>
    <x v="0"/>
    <s v="Std"/>
    <s v="Std"/>
    <x v="8"/>
  </r>
  <r>
    <s v="PR709"/>
    <s v="Feeder 230 undergrounding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300"/>
    <n v="0.54318155875920304"/>
    <s v="PR"/>
    <s v="PR709"/>
    <x v="0"/>
    <s v="Std"/>
    <s v="Std"/>
    <x v="8"/>
  </r>
  <r>
    <s v="PR710"/>
    <s v="Feeder 868 rebuild &amp; rearrangement South32"/>
    <s v="Major Project - Committed Project"/>
    <n v="22000"/>
    <n v="0"/>
    <n v="0"/>
    <n v="0"/>
    <n v="0"/>
    <n v="0"/>
    <n v="0"/>
    <n v="0"/>
    <n v="0"/>
    <n v="0"/>
    <n v="0"/>
    <n v="25008"/>
    <n v="0"/>
    <n v="0"/>
    <n v="0"/>
    <n v="0"/>
    <n v="0"/>
    <n v="0"/>
    <n v="0"/>
    <n v="0"/>
    <n v="0"/>
    <n v="0"/>
    <n v="0"/>
    <n v="0"/>
    <n v="0"/>
    <n v="0"/>
    <s v=""/>
    <n v="1050"/>
    <n v="0.95929032091161537"/>
    <s v="PR"/>
    <s v="PR710"/>
    <x v="0"/>
    <s v="Std"/>
    <s v="Std"/>
    <x v="8"/>
  </r>
  <r>
    <s v="PR713"/>
    <s v="Box Hill 132/22kV ZS establishment"/>
    <s v="Major Project - Prior to Approval"/>
    <n v="0"/>
    <n v="7169600"/>
    <n v="14339200"/>
    <n v="14339200"/>
    <n v="0"/>
    <n v="0"/>
    <n v="0"/>
    <n v="0"/>
    <n v="0"/>
    <n v="0"/>
    <n v="0"/>
    <n v="0"/>
    <n v="7348839.9999999991"/>
    <n v="15065121.999999998"/>
    <n v="15441750.049999999"/>
    <n v="0"/>
    <n v="0"/>
    <n v="0"/>
    <n v="0"/>
    <n v="0"/>
    <n v="0"/>
    <n v="0"/>
    <n v="35848000"/>
    <n v="35848000"/>
    <n v="37855712.049999997"/>
    <n v="37855712.049999997"/>
    <n v="170"/>
    <n v="1700"/>
    <n v="0.8891759667200767"/>
    <s v="PR"/>
    <s v="PR713"/>
    <x v="0"/>
    <s v="Std"/>
    <s v="Std"/>
    <x v="0"/>
  </r>
  <r>
    <s v="PR715"/>
    <s v="Nepean TS constraint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715"/>
    <x v="0"/>
    <s v="Std"/>
    <s v="Std"/>
    <x v="0"/>
  </r>
  <r>
    <s v="PR716"/>
    <s v="Box Hill ZS - 132kV ducts Old Pitt Town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716"/>
    <x v="0"/>
    <s v="Std"/>
    <s v="Std"/>
    <x v="8"/>
  </r>
  <r>
    <s v="PR717"/>
    <s v="Acquire improved site for West Dapto ZS"/>
    <s v="Major Project - Committed Project"/>
    <n v="0"/>
    <n v="2000000"/>
    <n v="0"/>
    <n v="0"/>
    <n v="0"/>
    <n v="0"/>
    <n v="0"/>
    <n v="0"/>
    <n v="0"/>
    <n v="0"/>
    <n v="0"/>
    <n v="1250000"/>
    <n v="2049999.9999999998"/>
    <n v="0"/>
    <n v="0"/>
    <n v="0"/>
    <n v="0"/>
    <n v="0"/>
    <n v="0"/>
    <n v="0"/>
    <n v="0"/>
    <n v="0"/>
    <n v="2000000"/>
    <n v="2000000"/>
    <n v="2049999.9999999998"/>
    <n v="2049999.9999999998"/>
    <n v="140"/>
    <n v="2100"/>
    <n v="0.78281578345034575"/>
    <s v="PRL"/>
    <s v="PR717"/>
    <x v="0"/>
    <s v="Std"/>
    <s v="Std"/>
    <x v="9"/>
  </r>
  <r>
    <s v="PR722"/>
    <s v="Camellia TS connection works for Ausgrid"/>
    <s v="Major Project - Committed Project"/>
    <n v="187082"/>
    <n v="274973"/>
    <n v="104989"/>
    <n v="0"/>
    <n v="0"/>
    <n v="0"/>
    <n v="0"/>
    <n v="0"/>
    <n v="0"/>
    <n v="0"/>
    <n v="0"/>
    <n v="1247859"/>
    <n v="281847.32499999995"/>
    <n v="110304.06812499999"/>
    <n v="0"/>
    <n v="0"/>
    <n v="0"/>
    <n v="0"/>
    <n v="0"/>
    <n v="0"/>
    <n v="0"/>
    <n v="0"/>
    <n v="379962"/>
    <n v="379962"/>
    <n v="392151.39312499994"/>
    <n v="392151.39312499994"/>
    <n v="170"/>
    <n v="2550"/>
    <n v="0.68667229603054858"/>
    <s v="PR"/>
    <s v="PR722"/>
    <x v="0"/>
    <s v="Std"/>
    <s v="Std"/>
    <x v="0"/>
  </r>
  <r>
    <s v="PR723"/>
    <s v="Supply to Luddenham Science Park"/>
    <s v="Major Project - Prior to Approval"/>
    <n v="0"/>
    <n v="0"/>
    <n v="0"/>
    <n v="0"/>
    <n v="8617000"/>
    <n v="17234000"/>
    <n v="17234000"/>
    <n v="0"/>
    <n v="0"/>
    <n v="0"/>
    <n v="0"/>
    <n v="0"/>
    <n v="0"/>
    <n v="0"/>
    <n v="0"/>
    <n v="9511555.6785156224"/>
    <n v="19498689.140957024"/>
    <n v="19986156.369480949"/>
    <n v="0"/>
    <n v="0"/>
    <n v="0"/>
    <n v="0"/>
    <n v="25851000"/>
    <n v="43085000"/>
    <n v="29010244.819472648"/>
    <n v="48996401.188953593"/>
    <n v="210"/>
    <n v="2100"/>
    <n v="0.78281578345034575"/>
    <s v="PR"/>
    <s v="PR723"/>
    <x v="0"/>
    <s v="Std"/>
    <s v="Std"/>
    <x v="0"/>
  </r>
  <r>
    <s v="PR724"/>
    <s v="Establish Mt Gilead ZS"/>
    <s v="Major Project - Prior to Approval"/>
    <n v="0"/>
    <n v="0"/>
    <n v="0"/>
    <n v="4044600"/>
    <n v="8089200"/>
    <n v="4589200"/>
    <n v="3500000"/>
    <n v="0"/>
    <n v="0"/>
    <n v="0"/>
    <n v="0"/>
    <n v="0"/>
    <n v="0"/>
    <n v="0"/>
    <n v="4355591.8218749994"/>
    <n v="8928963.2348437477"/>
    <n v="5192258.5705976542"/>
    <n v="4058926.9637451158"/>
    <n v="0"/>
    <n v="0"/>
    <n v="0"/>
    <n v="0"/>
    <n v="16723000"/>
    <n v="20223000"/>
    <n v="18476813.6273164"/>
    <n v="22535740.591061518"/>
    <n v="200"/>
    <n v="2000"/>
    <n v="0.80606824448435888"/>
    <s v="PR"/>
    <s v="PR724"/>
    <x v="0"/>
    <s v="Std"/>
    <s v="Std"/>
    <x v="0"/>
  </r>
  <r>
    <s v="PR727"/>
    <s v="Luddenham ZS site purchase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L"/>
    <s v="PR727"/>
    <x v="0"/>
    <s v="Std"/>
    <s v="Std"/>
    <x v="9"/>
  </r>
  <r>
    <s v="PR728"/>
    <s v="Western Sydney Employment Lands ZS"/>
    <s v="Major Project - Prior to Approval"/>
    <n v="0"/>
    <n v="0"/>
    <n v="0"/>
    <n v="4517000"/>
    <n v="9034000"/>
    <n v="9034000"/>
    <n v="0"/>
    <n v="0"/>
    <n v="0"/>
    <n v="0"/>
    <n v="0"/>
    <n v="0"/>
    <n v="0"/>
    <n v="0"/>
    <n v="4864314.9531249991"/>
    <n v="9971845.6539062485"/>
    <n v="10221141.795253903"/>
    <n v="0"/>
    <n v="0"/>
    <n v="0"/>
    <n v="0"/>
    <n v="0"/>
    <n v="22585000"/>
    <n v="22585000"/>
    <n v="25057302.402285151"/>
    <n v="25057302.402285151"/>
    <n v="160"/>
    <n v="1600"/>
    <n v="0.91181853039954963"/>
    <s v="PR"/>
    <s v="PR728"/>
    <x v="0"/>
    <s v="Std"/>
    <s v="Std"/>
    <x v="0"/>
  </r>
  <r>
    <s v="PR729"/>
    <s v="Cheriton Avenue 3rd transformer"/>
    <s v="Major Project - Future/Planning Stage"/>
    <n v="0"/>
    <n v="0"/>
    <n v="0"/>
    <n v="0"/>
    <n v="0"/>
    <n v="0"/>
    <n v="0"/>
    <n v="0"/>
    <n v="0"/>
    <n v="0"/>
    <n v="5520000"/>
    <n v="0"/>
    <n v="0"/>
    <n v="0"/>
    <n v="0"/>
    <n v="0"/>
    <n v="0"/>
    <n v="0"/>
    <n v="0"/>
    <n v="0"/>
    <n v="0"/>
    <n v="7066066.6839638911"/>
    <n v="0"/>
    <n v="5520000"/>
    <n v="0"/>
    <n v="7066066.6839638911"/>
    <n v="210"/>
    <n v="1050"/>
    <n v="0.95929032091161537"/>
    <s v="PR"/>
    <s v="PR729"/>
    <x v="0"/>
    <s v="Std"/>
    <s v="Unallocated"/>
    <x v="2"/>
  </r>
  <r>
    <s v="PR732"/>
    <s v="Feeder 214/215 contraints"/>
    <s v="Major Project - Committed Project"/>
    <n v="0"/>
    <n v="5140000"/>
    <n v="5140000"/>
    <n v="0"/>
    <n v="0"/>
    <n v="0"/>
    <n v="0"/>
    <n v="0"/>
    <n v="0"/>
    <n v="0"/>
    <n v="0"/>
    <n v="0"/>
    <n v="5268500"/>
    <n v="5400212.5"/>
    <n v="0"/>
    <n v="0"/>
    <n v="0"/>
    <n v="0"/>
    <n v="0"/>
    <n v="0"/>
    <n v="0"/>
    <n v="0"/>
    <n v="10280000"/>
    <n v="10280000"/>
    <n v="10668712.5"/>
    <n v="10668712.5"/>
    <n v="220"/>
    <n v="3300"/>
    <n v="0.54318155875920304"/>
    <s v="PR"/>
    <s v="PR732"/>
    <x v="0"/>
    <s v="Std"/>
    <s v="Std"/>
    <x v="8"/>
  </r>
  <r>
    <s v="PR733"/>
    <s v="Bringelly ZS augmentation"/>
    <s v="Major Project - Future/Planning Stage"/>
    <n v="0"/>
    <n v="0"/>
    <n v="0"/>
    <n v="0"/>
    <n v="0"/>
    <n v="0"/>
    <n v="4264000"/>
    <n v="8528000"/>
    <n v="8528000"/>
    <n v="0"/>
    <n v="0"/>
    <n v="0"/>
    <n v="0"/>
    <n v="0"/>
    <n v="0"/>
    <n v="0"/>
    <n v="0"/>
    <n v="4944932.7352597639"/>
    <n v="10137112.107282516"/>
    <n v="10390539.909964578"/>
    <n v="0"/>
    <n v="0"/>
    <n v="0"/>
    <n v="21320000"/>
    <n v="0"/>
    <n v="25472584.75250686"/>
    <n v="140"/>
    <n v="700"/>
    <n v="0.99186931464833539"/>
    <s v="PR"/>
    <s v="PR733"/>
    <x v="0"/>
    <s v="Std"/>
    <s v="Unallocated"/>
    <x v="2"/>
  </r>
  <r>
    <s v="PR735"/>
    <s v="Termeil area distribution works"/>
    <s v="Major Project - Committed Project"/>
    <n v="0"/>
    <n v="0"/>
    <n v="0"/>
    <n v="0"/>
    <n v="0"/>
    <n v="0"/>
    <n v="0"/>
    <n v="0"/>
    <n v="0"/>
    <n v="0"/>
    <n v="0"/>
    <n v="1131110.1400000001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R"/>
    <s v="PR735"/>
    <x v="0"/>
    <s v="Std"/>
    <s v="Std"/>
    <x v="1"/>
  </r>
  <r>
    <s v="PR739"/>
    <s v="South Gilead (South Campbelltown)"/>
    <s v="Major Project - Future/Planning Stage"/>
    <n v="0"/>
    <n v="0"/>
    <n v="0"/>
    <n v="0"/>
    <n v="0"/>
    <n v="0"/>
    <n v="4044600"/>
    <n v="8089200"/>
    <n v="8089200"/>
    <n v="0"/>
    <n v="0"/>
    <n v="0"/>
    <n v="0"/>
    <n v="0"/>
    <n v="0"/>
    <n v="0"/>
    <n v="0"/>
    <n v="4690495.9993038559"/>
    <n v="9615516.7985729054"/>
    <n v="9855904.7185372263"/>
    <n v="0"/>
    <n v="0"/>
    <n v="0"/>
    <n v="20223000"/>
    <n v="0"/>
    <n v="24161917.516413987"/>
    <n v="110"/>
    <n v="550"/>
    <n v="0.99186931464833539"/>
    <s v="PR"/>
    <s v="PR739"/>
    <x v="0"/>
    <s v="Std"/>
    <s v="Std"/>
    <x v="0"/>
  </r>
  <r>
    <s v="PR740"/>
    <s v="AFIC upgrade Minto, Prospect, Kingswood"/>
    <s v="Major Project - Committed Project"/>
    <n v="1900000"/>
    <n v="311163"/>
    <n v="0"/>
    <n v="0"/>
    <n v="0"/>
    <n v="0"/>
    <n v="0"/>
    <n v="0"/>
    <n v="0"/>
    <n v="0"/>
    <n v="0"/>
    <n v="2242841"/>
    <n v="318942.07499999995"/>
    <n v="0"/>
    <n v="0"/>
    <n v="0"/>
    <n v="0"/>
    <n v="0"/>
    <n v="0"/>
    <n v="0"/>
    <n v="0"/>
    <n v="0"/>
    <n v="311163"/>
    <n v="311163"/>
    <n v="318942.07499999995"/>
    <n v="318942.07499999995"/>
    <n v="150"/>
    <n v="2250"/>
    <n v="0.7084581062767964"/>
    <s v="PR"/>
    <s v="PR740"/>
    <x v="0"/>
    <s v="Std"/>
    <s v="Std"/>
    <x v="0"/>
  </r>
  <r>
    <s v="PR741"/>
    <s v="Western Sydney Airport 132kV supply"/>
    <s v="Major Project - Prior to Approval"/>
    <n v="0"/>
    <n v="0"/>
    <n v="0"/>
    <n v="7860000"/>
    <n v="15720000"/>
    <n v="15720000"/>
    <n v="0"/>
    <n v="0"/>
    <n v="0"/>
    <n v="0"/>
    <n v="0"/>
    <n v="0"/>
    <n v="0"/>
    <n v="0"/>
    <n v="8464360.3124999981"/>
    <n v="17351938.640624996"/>
    <n v="17785737.106640618"/>
    <n v="0"/>
    <n v="0"/>
    <n v="0"/>
    <n v="0"/>
    <n v="0"/>
    <n v="39300000"/>
    <n v="39300000"/>
    <n v="43602036.059765607"/>
    <n v="43602036.059765607"/>
    <n v="170"/>
    <n v="1700"/>
    <n v="0.8891759667200767"/>
    <s v="PR"/>
    <s v="PR741"/>
    <x v="0"/>
    <s v="Cont"/>
    <s v="Std"/>
    <x v="8"/>
  </r>
  <r>
    <s v="PR742"/>
    <s v="North Bomaderry ZS establishment"/>
    <s v="Major Project - Prior to Approval"/>
    <n v="0"/>
    <n v="0"/>
    <n v="0"/>
    <n v="3683200"/>
    <n v="7366400"/>
    <n v="3866400"/>
    <n v="3500000"/>
    <n v="0"/>
    <n v="0"/>
    <n v="0"/>
    <n v="0"/>
    <n v="0"/>
    <n v="0"/>
    <n v="0"/>
    <n v="3966403.5499999993"/>
    <n v="8131127.277499998"/>
    <n v="4374476.7143203113"/>
    <n v="4058926.9637451158"/>
    <n v="0"/>
    <n v="0"/>
    <n v="0"/>
    <n v="0"/>
    <n v="14916000"/>
    <n v="18416000"/>
    <n v="16472007.541820308"/>
    <n v="20530934.505565424"/>
    <n v="100"/>
    <n v="1000"/>
    <n v="0.97397603708176128"/>
    <s v="PR"/>
    <s v="PR742"/>
    <x v="0"/>
    <s v="Std"/>
    <s v="Std"/>
    <x v="0"/>
  </r>
  <r>
    <s v="PR744"/>
    <s v="Termeil ZS establishment"/>
    <s v="Major Project - Future/Planning Stage"/>
    <n v="0"/>
    <n v="0"/>
    <n v="0"/>
    <n v="0"/>
    <n v="0"/>
    <n v="0"/>
    <n v="3980750"/>
    <n v="3980750"/>
    <n v="0"/>
    <n v="0"/>
    <n v="0"/>
    <n v="0"/>
    <n v="0"/>
    <n v="0"/>
    <n v="0"/>
    <n v="0"/>
    <n v="0"/>
    <n v="4616449.574550963"/>
    <n v="4731860.8139147367"/>
    <n v="0"/>
    <n v="0"/>
    <n v="0"/>
    <n v="0"/>
    <n v="7961500"/>
    <n v="0"/>
    <n v="9348310.3884656988"/>
    <n v="270"/>
    <n v="1350"/>
    <n v="0.92182585178561327"/>
    <s v="PR"/>
    <s v="PR744"/>
    <x v="0"/>
    <s v="Std"/>
    <s v="Std"/>
    <x v="0"/>
  </r>
  <r>
    <s v="PR745"/>
    <s v="Austral Permanent ZS establishment"/>
    <s v="Major Project - Future/Planning Stage"/>
    <n v="0"/>
    <n v="0"/>
    <n v="0"/>
    <n v="0"/>
    <n v="0"/>
    <n v="0"/>
    <n v="10518500"/>
    <n v="10518500"/>
    <n v="0"/>
    <n v="0"/>
    <n v="0"/>
    <n v="0"/>
    <n v="0"/>
    <n v="0"/>
    <n v="0"/>
    <n v="0"/>
    <n v="0"/>
    <n v="12198235.219472285"/>
    <n v="12503191.099959094"/>
    <n v="0"/>
    <n v="0"/>
    <n v="0"/>
    <n v="0"/>
    <n v="21037000"/>
    <n v="0"/>
    <n v="24701426.319431379"/>
    <n v="160"/>
    <n v="800"/>
    <n v="0.99131198464997028"/>
    <s v="PR"/>
    <s v="PR745"/>
    <x v="0"/>
    <s v="Std"/>
    <s v="Unallocated"/>
    <x v="2"/>
  </r>
  <r>
    <s v="PR746"/>
    <s v="Sydney University - Western Sydney Employment Lands ZS establishment"/>
    <s v="Major Project - Future/Planning Stage"/>
    <n v="0"/>
    <n v="0"/>
    <n v="0"/>
    <n v="0"/>
    <n v="0"/>
    <n v="0"/>
    <n v="0"/>
    <n v="0"/>
    <n v="12256000"/>
    <n v="12256000"/>
    <n v="0"/>
    <n v="0"/>
    <n v="0"/>
    <n v="0"/>
    <n v="0"/>
    <n v="0"/>
    <n v="0"/>
    <n v="0"/>
    <n v="0"/>
    <n v="14932745.911881551"/>
    <n v="15306064.559678588"/>
    <n v="0"/>
    <n v="0"/>
    <n v="24512000"/>
    <n v="0"/>
    <n v="30238810.471560139"/>
    <n v="80"/>
    <n v="400"/>
    <n v="0.99707435340427153"/>
    <s v="PR"/>
    <s v="PR746"/>
    <x v="0"/>
    <s v="Std"/>
    <s v="Unallocated"/>
    <x v="2"/>
  </r>
  <r>
    <s v="PR748"/>
    <s v="Establish permanent Catherine Park ZS"/>
    <s v="Major Project - Prior to Approval"/>
    <n v="0"/>
    <n v="0"/>
    <n v="0"/>
    <n v="0"/>
    <n v="0"/>
    <n v="1900000"/>
    <n v="3800000"/>
    <n v="3800000"/>
    <n v="0"/>
    <n v="0"/>
    <n v="0"/>
    <n v="0"/>
    <n v="0"/>
    <n v="0"/>
    <n v="0"/>
    <n v="0"/>
    <n v="2149675.604492187"/>
    <n v="4406834.9892089823"/>
    <n v="4517005.863939207"/>
    <n v="0"/>
    <n v="0"/>
    <n v="0"/>
    <n v="1900000"/>
    <n v="9500000"/>
    <n v="2149675.604492187"/>
    <n v="11073516.457640376"/>
    <n v="240"/>
    <n v="2400"/>
    <n v="0.69736487155976334"/>
    <s v="PR"/>
    <s v="PR748"/>
    <x v="0"/>
    <s v="Std"/>
    <s v="Std"/>
    <x v="0"/>
  </r>
  <r>
    <s v="PR749"/>
    <s v="Nepean ZS augmentation"/>
    <s v="Major Project - Future/Planning Stage"/>
    <n v="0"/>
    <n v="0"/>
    <n v="0"/>
    <n v="0"/>
    <n v="0"/>
    <n v="0"/>
    <n v="0"/>
    <n v="3600000"/>
    <n v="0"/>
    <n v="0"/>
    <n v="0"/>
    <n v="0"/>
    <n v="0"/>
    <n v="0"/>
    <n v="0"/>
    <n v="0"/>
    <n v="0"/>
    <n v="0"/>
    <n v="4279268.7132055648"/>
    <n v="0"/>
    <n v="0"/>
    <n v="0"/>
    <n v="0"/>
    <n v="3600000"/>
    <n v="0"/>
    <n v="4279268.7132055648"/>
    <n v="250"/>
    <n v="1250"/>
    <n v="0.92182585178561327"/>
    <s v="PR"/>
    <s v="PR749"/>
    <x v="0"/>
    <s v="Std"/>
    <s v="Unallocated"/>
    <x v="2"/>
  </r>
  <r>
    <s v="PR750"/>
    <s v="Feeder 512 augmentation"/>
    <s v="Major Project - Committed Project"/>
    <n v="280000"/>
    <n v="0"/>
    <n v="0"/>
    <n v="0"/>
    <n v="0"/>
    <n v="0"/>
    <n v="0"/>
    <n v="0"/>
    <n v="0"/>
    <n v="0"/>
    <n v="0"/>
    <n v="2000"/>
    <n v="0"/>
    <n v="0"/>
    <n v="0"/>
    <n v="0"/>
    <n v="0"/>
    <n v="0"/>
    <n v="0"/>
    <n v="0"/>
    <n v="0"/>
    <n v="0"/>
    <n v="0"/>
    <n v="0"/>
    <n v="0"/>
    <n v="0"/>
    <s v=""/>
    <n v="2300"/>
    <n v="0.69736487155976334"/>
    <s v="PR"/>
    <s v="PR750"/>
    <x v="0"/>
    <s v="Std"/>
    <s v="Std"/>
    <x v="8"/>
  </r>
  <r>
    <s v="PR751"/>
    <s v="Parklea ZS to Bella Vista ZS load transfer"/>
    <s v="Major Project - Prior to Approval"/>
    <n v="0"/>
    <n v="0"/>
    <n v="1000000"/>
    <n v="0"/>
    <n v="0"/>
    <n v="0"/>
    <n v="0"/>
    <n v="0"/>
    <n v="0"/>
    <n v="0"/>
    <n v="0"/>
    <n v="0"/>
    <n v="0"/>
    <n v="1050625"/>
    <n v="0"/>
    <n v="0"/>
    <n v="0"/>
    <n v="0"/>
    <n v="0"/>
    <n v="0"/>
    <n v="0"/>
    <n v="0"/>
    <n v="1000000"/>
    <n v="1000000"/>
    <n v="1050625"/>
    <n v="1050625"/>
    <n v="360"/>
    <n v="3600"/>
    <n v="0.42678271564317494"/>
    <s v="PR"/>
    <s v="PR751"/>
    <x v="0"/>
    <s v="Std"/>
    <s v="Std"/>
    <x v="0"/>
  </r>
  <r>
    <s v="PR752"/>
    <s v="Kemps Creek 132kV conversion"/>
    <s v="Major Project - Future/Planning Stage"/>
    <n v="0"/>
    <n v="0"/>
    <n v="0"/>
    <n v="0"/>
    <n v="0"/>
    <n v="0"/>
    <n v="0"/>
    <n v="0"/>
    <n v="0"/>
    <n v="0"/>
    <n v="8898000"/>
    <n v="0"/>
    <n v="0"/>
    <n v="0"/>
    <n v="0"/>
    <n v="0"/>
    <n v="0"/>
    <n v="0"/>
    <n v="0"/>
    <n v="0"/>
    <n v="0"/>
    <n v="11390192.274259185"/>
    <n v="0"/>
    <n v="8898000"/>
    <n v="0"/>
    <n v="11390192.274259185"/>
    <n v="340"/>
    <n v="1700"/>
    <n v="0.8891759667200767"/>
    <s v="PR"/>
    <s v="PR752"/>
    <x v="0"/>
    <s v="Std"/>
    <s v="Unallocated"/>
    <x v="2"/>
  </r>
  <r>
    <s v="PR754"/>
    <s v="Augment Westmead Zone Substation"/>
    <s v="Major Project - Prior to Approval"/>
    <n v="0"/>
    <n v="0"/>
    <n v="0"/>
    <n v="0"/>
    <n v="5126500"/>
    <n v="5126500"/>
    <n v="0"/>
    <n v="0"/>
    <n v="0"/>
    <n v="0"/>
    <n v="0"/>
    <n v="0"/>
    <n v="0"/>
    <n v="0"/>
    <n v="0"/>
    <n v="5658696.783789061"/>
    <n v="5800164.2033837875"/>
    <n v="0"/>
    <n v="0"/>
    <n v="0"/>
    <n v="0"/>
    <n v="0"/>
    <n v="10253000"/>
    <n v="10253000"/>
    <n v="11458860.987172849"/>
    <n v="11458860.987172849"/>
    <n v="360"/>
    <n v="3600"/>
    <n v="0.42678271564317494"/>
    <s v="PR"/>
    <s v="PR754"/>
    <x v="0"/>
    <s v="Std"/>
    <s v="Std"/>
    <x v="0"/>
  </r>
  <r>
    <s v="PR755"/>
    <s v="Narellan ZS busbar augmentation"/>
    <s v="Major Project - Future/Planning Stage"/>
    <n v="0"/>
    <n v="0"/>
    <n v="0"/>
    <n v="0"/>
    <n v="0"/>
    <n v="0"/>
    <n v="0"/>
    <n v="7280000"/>
    <n v="0"/>
    <n v="0"/>
    <n v="0"/>
    <n v="0"/>
    <n v="0"/>
    <n v="0"/>
    <n v="0"/>
    <n v="0"/>
    <n v="0"/>
    <n v="0"/>
    <n v="8653632.2867045868"/>
    <n v="0"/>
    <n v="0"/>
    <n v="0"/>
    <n v="0"/>
    <n v="7280000"/>
    <n v="0"/>
    <n v="8653632.2867045868"/>
    <n v="360"/>
    <n v="1800"/>
    <n v="0.82350067897951695"/>
    <s v="PR"/>
    <s v="PR755"/>
    <x v="0"/>
    <s v="Std"/>
    <s v="Unallocated"/>
    <x v="2"/>
  </r>
  <r>
    <s v="PR761"/>
    <s v="Glenfield Zone Substation site acquisition"/>
    <s v="Major Project - Prior to Approval"/>
    <s v=""/>
    <n v="0"/>
    <n v="3000000"/>
    <n v="0"/>
    <n v="0"/>
    <n v="0"/>
    <n v="0"/>
    <n v="0"/>
    <n v="0"/>
    <n v="0"/>
    <n v="0"/>
    <n v="0"/>
    <n v="0"/>
    <n v="3151874.9999999995"/>
    <n v="0"/>
    <n v="0"/>
    <n v="0"/>
    <n v="0"/>
    <n v="0"/>
    <n v="0"/>
    <n v="0"/>
    <n v="0"/>
    <n v="3000000"/>
    <n v="3000000"/>
    <n v="3151874.9999999995"/>
    <n v="3151874.9999999995"/>
    <n v="170"/>
    <n v="1700"/>
    <n v="0.8891759667200767"/>
    <s v="PRL"/>
    <s v="PR761"/>
    <x v="0"/>
    <s v="Std"/>
    <s v="Std"/>
    <x v="0"/>
  </r>
  <r>
    <s v="PR765"/>
    <s v="Minto 66kV Reconfiguration"/>
    <s v="Major Project - Prior to Approval"/>
    <s v=""/>
    <n v="300000"/>
    <n v="400000"/>
    <n v="0"/>
    <n v="0"/>
    <n v="0"/>
    <n v="0"/>
    <n v="0"/>
    <n v="0"/>
    <n v="0"/>
    <n v="0"/>
    <n v="0"/>
    <n v="307500"/>
    <n v="420249.99999999994"/>
    <n v="0"/>
    <n v="0"/>
    <n v="0"/>
    <n v="0"/>
    <n v="0"/>
    <n v="0"/>
    <n v="0"/>
    <n v="0"/>
    <n v="700000"/>
    <n v="700000"/>
    <n v="727750"/>
    <n v="727750"/>
    <n v="180"/>
    <n v="1800"/>
    <n v="0.82350067897951695"/>
    <s v="PR"/>
    <s v="PR765"/>
    <x v="0"/>
    <s v="Std"/>
    <s v="Std"/>
    <x v="0"/>
  </r>
  <r>
    <s v="PR766"/>
    <s v="Baulkham Hills 132kV bus section CB"/>
    <s v="Major Project - Prior to Approval"/>
    <s v=""/>
    <n v="0"/>
    <n v="350000"/>
    <n v="0"/>
    <n v="0"/>
    <n v="0"/>
    <n v="0"/>
    <n v="0"/>
    <n v="0"/>
    <n v="0"/>
    <n v="0"/>
    <n v="0"/>
    <n v="0"/>
    <n v="367718.75"/>
    <n v="0"/>
    <n v="0"/>
    <n v="0"/>
    <n v="0"/>
    <n v="0"/>
    <n v="0"/>
    <n v="0"/>
    <n v="0"/>
    <n v="350000"/>
    <n v="350000"/>
    <n v="367718.75"/>
    <n v="367718.75"/>
    <n v="180"/>
    <n v="1800"/>
    <n v="0.82350067897951695"/>
    <s v="PR"/>
    <s v="PR766"/>
    <x v="0"/>
    <s v="Std"/>
    <s v="Std"/>
    <x v="0"/>
  </r>
  <r>
    <s v="PR767"/>
    <s v="Mt Terry 132kV bus section CB"/>
    <s v="Major Project - Prior to Approval"/>
    <s v=""/>
    <n v="0"/>
    <n v="0"/>
    <n v="400000"/>
    <n v="0"/>
    <n v="0"/>
    <n v="0"/>
    <n v="0"/>
    <n v="0"/>
    <n v="0"/>
    <n v="0"/>
    <n v="0"/>
    <n v="0"/>
    <n v="0"/>
    <n v="430756.24999999994"/>
    <n v="0"/>
    <n v="0"/>
    <n v="0"/>
    <n v="0"/>
    <n v="0"/>
    <n v="0"/>
    <n v="0"/>
    <n v="400000"/>
    <n v="400000"/>
    <n v="430756.24999999994"/>
    <n v="430756.24999999994"/>
    <n v="180"/>
    <n v="1800"/>
    <n v="0.82350067897951695"/>
    <s v="PR"/>
    <s v="PR767"/>
    <x v="0"/>
    <s v="Std"/>
    <s v="Std"/>
    <x v="0"/>
  </r>
  <r>
    <s v="PR768"/>
    <s v="Establish Glenfield 66/11kV Zone Substation"/>
    <s v="Major Project - Future/Planning Stage"/>
    <s v=""/>
    <n v="0"/>
    <n v="0"/>
    <n v="0"/>
    <n v="0"/>
    <n v="0"/>
    <n v="0"/>
    <n v="0"/>
    <n v="6220000"/>
    <n v="12440000"/>
    <n v="12440000"/>
    <n v="0"/>
    <n v="0"/>
    <n v="0"/>
    <n v="0"/>
    <n v="0"/>
    <n v="0"/>
    <n v="0"/>
    <n v="0"/>
    <n v="7578466.0225116881"/>
    <n v="15535855.346148958"/>
    <n v="15924251.729802683"/>
    <n v="0"/>
    <n v="31100000"/>
    <n v="0"/>
    <n v="39038573.098463327"/>
    <n v="170"/>
    <n v="850"/>
    <n v="0.97397603708176128"/>
    <s v="PR"/>
    <s v="PR768"/>
    <x v="0"/>
    <s v="Std"/>
    <s v="Unallocated"/>
    <x v="2"/>
  </r>
  <r>
    <s v="PR769"/>
    <s v="Nepean TS 132kV bus section CB"/>
    <s v="Major Project - Prior to Approval"/>
    <s v=""/>
    <n v="300000"/>
    <n v="300000"/>
    <n v="0"/>
    <n v="0"/>
    <n v="0"/>
    <n v="0"/>
    <n v="0"/>
    <n v="0"/>
    <n v="0"/>
    <n v="0"/>
    <n v="0"/>
    <n v="307500"/>
    <n v="315187.5"/>
    <n v="0"/>
    <n v="0"/>
    <n v="0"/>
    <n v="0"/>
    <n v="0"/>
    <n v="0"/>
    <n v="0"/>
    <n v="0"/>
    <n v="600000"/>
    <n v="600000"/>
    <n v="622687.5"/>
    <n v="622687.5"/>
    <n v="180"/>
    <n v="1800"/>
    <n v="0.82350067897951695"/>
    <s v="PR"/>
    <s v="PR769"/>
    <x v="0"/>
    <s v="Std"/>
    <s v="Std"/>
    <x v="0"/>
  </r>
  <r>
    <s v="PS002"/>
    <s v="Replacement of ASEA RI O/C relays"/>
    <s v="Program - Short Term Need"/>
    <n v="0"/>
    <n v="0"/>
    <n v="0"/>
    <n v="0"/>
    <n v="0"/>
    <n v="0"/>
    <n v="0"/>
    <n v="0"/>
    <n v="0"/>
    <n v="0"/>
    <n v="0"/>
    <n v="8296.02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S"/>
    <s v="PS002s"/>
    <x v="2"/>
    <s v="Std"/>
    <s v="Std"/>
    <x v="0"/>
  </r>
  <r>
    <s v="PS004"/>
    <s v="Underfrequency load shed program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PS"/>
    <s v="PS004s"/>
    <x v="2"/>
    <s v="Std"/>
    <s v="Unallocated"/>
    <x v="2"/>
  </r>
  <r>
    <s v="PS008"/>
    <s v="Substation protection relay refurbishment"/>
    <s v="Program - Short Term Need"/>
    <n v="3600000"/>
    <n v="4375000"/>
    <n v="4500000"/>
    <n v="4500000"/>
    <n v="4500000"/>
    <n v="4500000"/>
    <n v="4750000"/>
    <n v="4750000"/>
    <n v="4750000"/>
    <n v="4750000"/>
    <n v="4750000"/>
    <n v="4598385"/>
    <n v="4484375"/>
    <n v="4727812.5"/>
    <n v="4846007.8124999991"/>
    <n v="4967158.0078124991"/>
    <n v="5091336.9580078106"/>
    <n v="5508543.7365112286"/>
    <n v="5646257.3299240097"/>
    <n v="5787413.7631721087"/>
    <n v="5932099.1072514104"/>
    <n v="6080401.5849326961"/>
    <n v="22375000"/>
    <n v="46125000"/>
    <n v="24116690.278320312"/>
    <n v="53071405.800111771"/>
    <n v="240"/>
    <n v="3600"/>
    <n v="0.42678271564317494"/>
    <s v="PS"/>
    <s v="PS008s"/>
    <x v="2"/>
    <s v="Std"/>
    <s v="Std"/>
    <x v="0"/>
  </r>
  <r>
    <s v="PS009"/>
    <s v="Installation of SEF relays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2850"/>
    <n v="0.66107000204264199"/>
    <s v="PS"/>
    <s v="PS009s"/>
    <x v="2"/>
    <s v="Std"/>
    <s v="Std"/>
    <x v="0"/>
  </r>
  <r>
    <s v="PS010"/>
    <s v="Protection refurbishment (interfacing feeders)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2550"/>
    <n v="0.68667229603054858"/>
    <s v="PS"/>
    <s v="PS010s"/>
    <x v="2"/>
    <s v="Std"/>
    <s v="Std"/>
    <x v="0"/>
  </r>
  <r>
    <s v="PS011"/>
    <s v="Protection refurbishment (miscellaneous)"/>
    <s v="Program - Short Term Need"/>
    <n v="895000"/>
    <n v="700000"/>
    <n v="700000"/>
    <n v="700000"/>
    <n v="700000"/>
    <n v="700000"/>
    <n v="700000"/>
    <n v="700000"/>
    <n v="700000"/>
    <n v="700000"/>
    <n v="700000"/>
    <n v="1259449.92"/>
    <n v="717499.99999999988"/>
    <n v="735437.5"/>
    <n v="753823.43749999988"/>
    <n v="772669.02343749988"/>
    <n v="791985.74902343727"/>
    <n v="811785.39274902316"/>
    <n v="832080.0275677488"/>
    <n v="852882.0282569424"/>
    <n v="874204.07896336576"/>
    <n v="896059.18093744991"/>
    <n v="3500000"/>
    <n v="7000000"/>
    <n v="3771415.7099609375"/>
    <n v="8038426.4184354674"/>
    <n v="150"/>
    <n v="2250"/>
    <n v="0.7084581062767964"/>
    <s v="PS"/>
    <s v="PS011s"/>
    <x v="2"/>
    <s v="Std"/>
    <s v="Std"/>
    <x v="0"/>
  </r>
  <r>
    <s v="PS012"/>
    <s v="Distribution feeder safety improvement"/>
    <s v="Program - Short Term Need"/>
    <n v="4615800"/>
    <n v="3100000"/>
    <n v="0"/>
    <n v="0"/>
    <n v="0"/>
    <n v="0"/>
    <n v="0"/>
    <n v="0"/>
    <n v="0"/>
    <n v="0"/>
    <n v="0"/>
    <n v="2633018.75"/>
    <n v="3177499.9999999995"/>
    <n v="0"/>
    <n v="0"/>
    <n v="0"/>
    <n v="0"/>
    <n v="0"/>
    <n v="0"/>
    <n v="0"/>
    <n v="0"/>
    <n v="0"/>
    <n v="3100000"/>
    <n v="3100000"/>
    <n v="3177499.9999999995"/>
    <n v="3177499.9999999995"/>
    <n v="310"/>
    <n v="4650"/>
    <n v="0.21002457601323654"/>
    <s v="PS"/>
    <s v="PS012s"/>
    <x v="2"/>
    <s v="Std"/>
    <s v="Std"/>
    <x v="0"/>
  </r>
  <r>
    <s v="PS013"/>
    <s v="Feeder differential relay replacement"/>
    <s v="Program - Short Term Need"/>
    <n v="330000"/>
    <n v="0"/>
    <n v="330000"/>
    <n v="330000"/>
    <n v="330000"/>
    <n v="330000"/>
    <n v="330000"/>
    <n v="330000"/>
    <n v="330000"/>
    <n v="330000"/>
    <n v="330000"/>
    <n v="0"/>
    <n v="0"/>
    <n v="346706.25"/>
    <n v="355373.90624999994"/>
    <n v="364258.25390624994"/>
    <n v="373364.71025390615"/>
    <n v="382698.82801025378"/>
    <n v="392266.29871051013"/>
    <n v="402072.95617827284"/>
    <n v="412124.78008272959"/>
    <n v="422427.89958479785"/>
    <n v="1320000"/>
    <n v="2970000"/>
    <n v="1439703.1204101562"/>
    <n v="3451293.8829767206"/>
    <n v="240"/>
    <n v="3600"/>
    <n v="0.42678271564317494"/>
    <s v="PS"/>
    <s v="PS013s"/>
    <x v="2"/>
    <s v="Std"/>
    <s v="Std"/>
    <x v="0"/>
  </r>
  <r>
    <s v="PS014"/>
    <s v="Under frequency load shedding"/>
    <s v="Program - Short Term Need"/>
    <n v="500000"/>
    <n v="550000"/>
    <n v="550000"/>
    <n v="0"/>
    <n v="0"/>
    <n v="0"/>
    <n v="0"/>
    <n v="0"/>
    <n v="0"/>
    <n v="0"/>
    <n v="0"/>
    <n v="313232.73"/>
    <n v="563750"/>
    <n v="577843.75"/>
    <n v="0"/>
    <n v="0"/>
    <n v="0"/>
    <n v="0"/>
    <n v="0"/>
    <n v="0"/>
    <n v="0"/>
    <n v="0"/>
    <n v="1100000"/>
    <n v="1100000"/>
    <n v="1141593.75"/>
    <n v="1141593.75"/>
    <n v="170"/>
    <n v="2550"/>
    <n v="0.68667229603054858"/>
    <s v="PS"/>
    <s v="PS014s"/>
    <x v="2"/>
    <s v="Std"/>
    <s v="Std"/>
    <x v="0"/>
  </r>
  <r>
    <s v="RC"/>
    <s v="Reliability compliance"/>
    <s v="Program - Short Term Need"/>
    <n v="4000000"/>
    <n v="4000000"/>
    <n v="4000000"/>
    <n v="4000000"/>
    <n v="4000000"/>
    <n v="4000000"/>
    <n v="4000000"/>
    <n v="4000000"/>
    <n v="4000000"/>
    <n v="4000000"/>
    <n v="4000000"/>
    <n v="3685231.26"/>
    <n v="4099999.9999999995"/>
    <n v="4202500"/>
    <n v="4307562.4999999991"/>
    <n v="4415251.5624999991"/>
    <n v="4525632.8515624991"/>
    <n v="4638773.6728515606"/>
    <n v="4754743.0146728503"/>
    <n v="4873611.5900396705"/>
    <n v="4995451.8797906619"/>
    <n v="5120338.1767854281"/>
    <n v="20000000"/>
    <n v="40000000"/>
    <n v="21550946.9140625"/>
    <n v="45933865.248202667"/>
    <n v="400"/>
    <n v="6000"/>
    <n v="1.6728175680754468E-2"/>
    <s v="RC"/>
    <s v="RCs"/>
    <x v="4"/>
    <s v="Std"/>
    <s v="Std"/>
    <x v="1"/>
  </r>
  <r>
    <s v="RI"/>
    <s v="Reliability enhancement"/>
    <s v="Program - Short Term Need"/>
    <n v="0"/>
    <n v="0"/>
    <n v="0"/>
    <n v="0"/>
    <n v="0"/>
    <n v="0"/>
    <n v="0"/>
    <n v="0"/>
    <n v="0"/>
    <n v="0"/>
    <n v="0"/>
    <n v="359985.37"/>
    <n v="0"/>
    <n v="0"/>
    <n v="0"/>
    <n v="0"/>
    <n v="0"/>
    <n v="0"/>
    <n v="0"/>
    <n v="0"/>
    <n v="0"/>
    <n v="0"/>
    <n v="0"/>
    <n v="0"/>
    <n v="0"/>
    <n v="0"/>
    <s v=""/>
    <n v="6000"/>
    <n v="1.6728175680754468E-2"/>
    <s v="RI"/>
    <s v="RIs"/>
    <x v="4"/>
    <s v="Std"/>
    <s v="Std"/>
    <x v="1"/>
  </r>
  <r>
    <s v="SG001"/>
    <s v="Smart grid fibre rollout &amp; trial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SG"/>
    <s v="SG001s"/>
    <x v="3"/>
    <s v="Std"/>
    <s v="Unallocated"/>
    <x v="2"/>
  </r>
  <r>
    <s v="SG002"/>
    <s v="Smart meter rollout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SG"/>
    <s v="SG002s"/>
    <x v="3"/>
    <s v="Std"/>
    <s v="Unallocated"/>
    <x v="2"/>
  </r>
  <r>
    <s v="SL001"/>
    <s v="Streetlighting growth"/>
    <s v="Program - Short Term Need"/>
    <n v="1400000"/>
    <n v="1750000"/>
    <n v="1750000"/>
    <n v="1750000"/>
    <n v="1750000"/>
    <n v="1750000"/>
    <n v="1750000"/>
    <n v="1750000"/>
    <n v="1750000"/>
    <n v="1750000"/>
    <n v="1750000"/>
    <n v="1100000"/>
    <n v="1793749.9999999998"/>
    <n v="1838593.7499999998"/>
    <n v="1884558.5937499998"/>
    <n v="1931672.5585937495"/>
    <n v="1979964.3725585931"/>
    <n v="2029463.4818725579"/>
    <n v="2080200.0689193718"/>
    <n v="2132205.0706423558"/>
    <n v="2185510.1974084144"/>
    <n v="2240147.952343625"/>
    <n v="8750000"/>
    <n v="17500000"/>
    <n v="9428539.2749023419"/>
    <n v="20096066.046088666"/>
    <n v="100"/>
    <n v="1500"/>
    <n v="0.92182585178561327"/>
    <s v="SL"/>
    <s v="SL001s"/>
    <x v="3"/>
    <s v="Alt"/>
    <s v="Alt"/>
    <x v="10"/>
  </r>
  <r>
    <s v="SL002"/>
    <s v="Streetlighting refurbishment"/>
    <s v="Program - Short Term Need"/>
    <n v="3000000"/>
    <n v="3000000"/>
    <n v="3000000"/>
    <n v="3000000"/>
    <n v="3000000"/>
    <n v="3000000"/>
    <n v="3000000"/>
    <n v="3000000"/>
    <n v="3000000"/>
    <n v="3000000"/>
    <n v="3000000"/>
    <n v="1900000"/>
    <n v="3074999.9999999995"/>
    <n v="3151874.9999999995"/>
    <n v="3230671.8749999995"/>
    <n v="3311438.6718749991"/>
    <n v="3394224.6386718741"/>
    <n v="3479080.2546386705"/>
    <n v="3566057.2610046375"/>
    <n v="3655208.6925297533"/>
    <n v="3746588.9098429964"/>
    <n v="3840253.6325890711"/>
    <n v="15000000"/>
    <n v="30000000"/>
    <n v="16163210.185546871"/>
    <n v="34450398.936152004"/>
    <n v="220"/>
    <n v="3300"/>
    <n v="0.54318155875920304"/>
    <s v="SL"/>
    <s v="SL002s"/>
    <x v="3"/>
    <s v="Alt"/>
    <s v="Alt"/>
    <x v="10"/>
  </r>
  <r>
    <s v="SP"/>
    <s v="Essential spares"/>
    <s v="Program - Short Term Need"/>
    <n v="1239026"/>
    <n v="1000000"/>
    <n v="1000000"/>
    <n v="1000000"/>
    <n v="1000000"/>
    <n v="1000000"/>
    <n v="1000000"/>
    <n v="1000000"/>
    <n v="1000000"/>
    <n v="1000000"/>
    <n v="1000000"/>
    <n v="1423626.78"/>
    <n v="1024999.9999999999"/>
    <n v="1050625"/>
    <n v="1076890.6249999998"/>
    <n v="1103812.8906249998"/>
    <n v="1131408.2128906248"/>
    <n v="1159693.4182128902"/>
    <n v="1188685.7536682126"/>
    <n v="1218402.8975099176"/>
    <n v="1248862.9699476655"/>
    <n v="1280084.544196357"/>
    <n v="5000000"/>
    <n v="10000000"/>
    <n v="5387736.728515625"/>
    <n v="11483466.312050667"/>
    <n v="160"/>
    <n v="2400"/>
    <n v="0.69736487155976334"/>
    <s v="SP"/>
    <s v="SPs"/>
    <x v="2"/>
    <s v="Std"/>
    <s v="Std"/>
    <x v="11"/>
  </r>
  <r>
    <s v="TM004"/>
    <s v="66 &amp; 33kV line refurbishment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TM"/>
    <s v="TM004s"/>
    <x v="2"/>
    <s v="Std"/>
    <s v="Unallocated"/>
    <x v="2"/>
  </r>
  <r>
    <s v="TM008"/>
    <s v="132kV tower refurb/safety upgrade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TM"/>
    <s v="TM008s"/>
    <x v="2"/>
    <s v="Std"/>
    <s v="Std"/>
    <x v="8"/>
  </r>
  <r>
    <s v="TM012"/>
    <s v="Sub-transmission pole replacement"/>
    <s v="Program - Short Term Need"/>
    <n v="2500000"/>
    <n v="2760000"/>
    <n v="2760000"/>
    <n v="2760000"/>
    <n v="2760000"/>
    <n v="3960000"/>
    <n v="4270000"/>
    <n v="4270000"/>
    <n v="4270000"/>
    <n v="4270000"/>
    <n v="4270000"/>
    <n v="2499999.9900000002"/>
    <n v="2828999.9999999995"/>
    <n v="2899725"/>
    <n v="2972218.1249999995"/>
    <n v="3046523.5781249995"/>
    <n v="4480376.5230468735"/>
    <n v="4951890.895769041"/>
    <n v="5075688.168163267"/>
    <n v="5202580.3723673485"/>
    <n v="5332644.8816765314"/>
    <n v="5465961.0037184451"/>
    <n v="15000000"/>
    <n v="36350000"/>
    <n v="16227843.226171874"/>
    <n v="42256608.547866501"/>
    <n v="310"/>
    <n v="4650"/>
    <n v="0.21002457601323654"/>
    <s v="TM"/>
    <s v="TM012s"/>
    <x v="2"/>
    <s v="Std"/>
    <s v="Std"/>
    <x v="8"/>
  </r>
  <r>
    <s v="TM012"/>
    <s v="Sub-transmission pole replacement"/>
    <s v="Program - Medium Term Need"/>
    <m/>
    <n v="960000"/>
    <n v="960000"/>
    <n v="960000"/>
    <n v="960000"/>
    <n v="960000"/>
    <n v="1270000"/>
    <n v="1270000"/>
    <n v="1270000"/>
    <n v="1270000"/>
    <n v="1270000"/>
    <n v="0"/>
    <n v="983999.99999999988"/>
    <n v="1008599.9999999999"/>
    <n v="1033814.9999999999"/>
    <n v="1059660.3749999998"/>
    <n v="1086151.8843749997"/>
    <n v="1472810.6411303706"/>
    <n v="1509630.90715863"/>
    <n v="1547371.6798375954"/>
    <n v="1586055.971833535"/>
    <n v="1625707.3711293736"/>
    <n v="4800000"/>
    <n v="11150000"/>
    <n v="5172227.2593749985"/>
    <n v="12913803.830464503"/>
    <n v="310"/>
    <n v="3100"/>
    <n v="0.552640112704197"/>
    <s v="TM"/>
    <s v="TM012m"/>
    <x v="2"/>
    <s v="Std"/>
    <s v="Std"/>
    <x v="8"/>
  </r>
  <r>
    <s v="TM013"/>
    <s v="Underground pilots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TM"/>
    <s v="TM013s"/>
    <x v="2"/>
    <s v="Std"/>
    <s v="Unallocated"/>
    <x v="2"/>
  </r>
  <r>
    <s v="TM014"/>
    <s v="Renewal of 33kV and 66kV gas and oil filled cables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2700"/>
    <n v="0.66468830746699936"/>
    <s v="TM"/>
    <s v="TM014s"/>
    <x v="2"/>
    <s v="Std"/>
    <s v="Std"/>
    <x v="8"/>
  </r>
  <r>
    <s v="TM014"/>
    <s v="Renewal of 33kV and 66kV gas and oil filled cables"/>
    <s v="Program - Medium Term Need"/>
    <n v="0"/>
    <n v="0"/>
    <n v="0"/>
    <n v="0"/>
    <n v="0"/>
    <n v="0"/>
    <n v="0"/>
    <n v="2250000"/>
    <n v="2250000"/>
    <n v="2250000"/>
    <n v="2250000"/>
    <n v="0"/>
    <n v="0"/>
    <n v="0"/>
    <n v="0"/>
    <n v="0"/>
    <n v="0"/>
    <n v="0"/>
    <n v="2674542.945753478"/>
    <n v="2741406.5193973146"/>
    <n v="2809941.6823822474"/>
    <n v="2880190.2244418035"/>
    <n v="0"/>
    <n v="9000000"/>
    <n v="0"/>
    <n v="11106081.371974843"/>
    <n v="180"/>
    <n v="1800"/>
    <n v="0.82350067897951695"/>
    <s v="TM"/>
    <s v="TM014m"/>
    <x v="2"/>
    <s v="Std"/>
    <s v="Std"/>
    <x v="8"/>
  </r>
  <r>
    <s v="TM015"/>
    <s v="Subtransmission tower replacement"/>
    <s v="Program - Short Term Need"/>
    <n v="1600000"/>
    <n v="960000"/>
    <n v="960000"/>
    <n v="960000"/>
    <n v="960000"/>
    <n v="960000"/>
    <n v="1920000"/>
    <n v="1920000"/>
    <n v="1920000"/>
    <n v="1920000"/>
    <n v="1920000"/>
    <n v="0"/>
    <n v="983999.99999999988"/>
    <n v="1008599.9999999999"/>
    <n v="1033814.9999999999"/>
    <n v="1059660.3749999998"/>
    <n v="1086151.8843749997"/>
    <n v="2226611.3629687494"/>
    <n v="2282276.6470429678"/>
    <n v="2339333.563219042"/>
    <n v="2397816.9022995178"/>
    <n v="2457762.3248570054"/>
    <n v="4800000"/>
    <n v="14400000"/>
    <n v="5172227.2593749985"/>
    <n v="16876028.05976228"/>
    <n v="310"/>
    <n v="4650"/>
    <n v="0.21002457601323654"/>
    <s v="TM"/>
    <s v="TM015s"/>
    <x v="2"/>
    <s v="Std"/>
    <s v="Std"/>
    <x v="8"/>
  </r>
  <r>
    <s v="TM016"/>
    <s v="Cast iron UGOH  replacement within zone substations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750"/>
    <n v="0.38635121207798373"/>
    <s v="TM"/>
    <s v="TM016s"/>
    <x v="2"/>
    <s v="Std"/>
    <s v="Std"/>
    <x v="8"/>
  </r>
  <r>
    <s v="TM017"/>
    <s v="Installation of overhead earthwire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TM"/>
    <s v="TM017s"/>
    <x v="2"/>
    <s v="Std"/>
    <s v="Unallocated"/>
    <x v="2"/>
  </r>
  <r>
    <s v="TM019"/>
    <s v="Access track reconstruction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500"/>
    <n v="0.25546961376572502"/>
    <s v="TM"/>
    <s v="TM019s"/>
    <x v="2"/>
    <s v="Std"/>
    <s v="Std"/>
    <x v="8"/>
  </r>
  <r>
    <s v="TM020"/>
    <s v="Traffic blackspot remediation - transmission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TM"/>
    <s v="TM020"/>
    <x v="2"/>
    <s v="Std"/>
    <s v="Unallocated"/>
    <x v="2"/>
  </r>
  <r>
    <s v="TM021"/>
    <s v="Capital works for compliance to NSW Maritime Waterway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TM"/>
    <s v="TM021"/>
    <x v="2"/>
    <s v="Std"/>
    <s v="Std"/>
    <x v="8"/>
  </r>
  <r>
    <s v="TM023"/>
    <s v="Renewal of 132kV cable 233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750"/>
    <n v="0.38635121207798373"/>
    <s v="TM"/>
    <s v="TM023"/>
    <x v="2"/>
    <s v="Std"/>
    <s v="Std"/>
    <x v="8"/>
  </r>
  <r>
    <s v="TM027"/>
    <s v="Steel tower asbestos removal"/>
    <s v="Major Project - Committed Project"/>
    <n v="3013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900"/>
    <n v="0.3853057010979366"/>
    <s v="TM"/>
    <s v="TM027"/>
    <x v="2"/>
    <s v="Std"/>
    <s v="Std"/>
    <x v="8"/>
  </r>
  <r>
    <s v="TM028"/>
    <s v="132kV oil cable replacement"/>
    <s v="Program - Long Term Need"/>
    <n v="0"/>
    <n v="0"/>
    <n v="0"/>
    <n v="0"/>
    <n v="0"/>
    <n v="0"/>
    <n v="10200000"/>
    <n v="9900000"/>
    <n v="9900000"/>
    <n v="10200000"/>
    <n v="10200000"/>
    <n v="0"/>
    <n v="0"/>
    <n v="0"/>
    <n v="0"/>
    <n v="0"/>
    <n v="0"/>
    <n v="11828872.86577148"/>
    <n v="11767988.961315304"/>
    <n v="12062188.685348185"/>
    <n v="12738402.293466188"/>
    <n v="13056862.350802843"/>
    <n v="0"/>
    <n v="50400000"/>
    <n v="0"/>
    <n v="61454315.156703994"/>
    <n v="260"/>
    <n v="1300"/>
    <n v="0.92182585178561327"/>
    <s v="TM"/>
    <s v="TM028l"/>
    <x v="2"/>
    <s v="Std"/>
    <s v="Std"/>
    <x v="8"/>
  </r>
  <r>
    <s v="TM029"/>
    <s v="Installation of aerial marker malls on high spans"/>
    <s v="Program - Short Term Need"/>
    <n v="0"/>
    <n v="0"/>
    <n v="0"/>
    <n v="0"/>
    <n v="0"/>
    <n v="0"/>
    <n v="0"/>
    <n v="0"/>
    <n v="0"/>
    <n v="0"/>
    <n v="0"/>
    <n v="122585.18"/>
    <n v="0"/>
    <n v="0"/>
    <n v="0"/>
    <n v="0"/>
    <n v="0"/>
    <n v="0"/>
    <n v="0"/>
    <n v="0"/>
    <n v="0"/>
    <n v="0"/>
    <n v="0"/>
    <n v="0"/>
    <n v="0"/>
    <n v="0"/>
    <s v=""/>
    <n v="2100"/>
    <n v="0.78281578345034575"/>
    <s v="TM"/>
    <s v="TM029s"/>
    <x v="2"/>
    <s v="Std"/>
    <s v="Std"/>
    <x v="8"/>
  </r>
  <r>
    <s v="TM030"/>
    <s v="Feeder 7028 replacement"/>
    <s v="Major Project - Prior to Approval"/>
    <n v="500000"/>
    <n v="1600000"/>
    <n v="1600000"/>
    <n v="1600000"/>
    <n v="0"/>
    <n v="0"/>
    <n v="0"/>
    <n v="0"/>
    <n v="0"/>
    <n v="0"/>
    <n v="0"/>
    <n v="0"/>
    <n v="1639999.9999999998"/>
    <n v="1680999.9999999998"/>
    <n v="1723024.9999999998"/>
    <n v="0"/>
    <n v="0"/>
    <n v="0"/>
    <n v="0"/>
    <n v="0"/>
    <n v="0"/>
    <n v="0"/>
    <n v="4800000"/>
    <n v="4800000"/>
    <n v="5044024.9999999991"/>
    <n v="5044024.9999999991"/>
    <n v="200"/>
    <n v="2000"/>
    <n v="0.80606824448435888"/>
    <s v="TM"/>
    <s v="TM030"/>
    <x v="2"/>
    <s v="Std"/>
    <s v="Std"/>
    <x v="8"/>
  </r>
  <r>
    <s v="TM031"/>
    <s v="Steel tower asbestos removal"/>
    <s v="Program - Short Term Need"/>
    <s v=""/>
    <n v="12195"/>
    <n v="0"/>
    <n v="0"/>
    <n v="0"/>
    <n v="0"/>
    <n v="0"/>
    <n v="0"/>
    <n v="0"/>
    <n v="0"/>
    <n v="0"/>
    <n v="112125"/>
    <n v="12499.874999999998"/>
    <n v="0"/>
    <n v="0"/>
    <n v="0"/>
    <n v="0"/>
    <n v="0"/>
    <n v="0"/>
    <n v="0"/>
    <n v="0"/>
    <n v="0"/>
    <n v="12195"/>
    <n v="12195"/>
    <n v="12499.874999999998"/>
    <n v="12499.874999999998"/>
    <n v="260"/>
    <n v="3900"/>
    <n v="0.3853057010979366"/>
    <s v="TM"/>
    <s v="TM031s"/>
    <x v="2"/>
    <s v="Std"/>
    <s v="Std"/>
    <x v="8"/>
  </r>
  <r>
    <s v="TM031"/>
    <s v="Steel tower asbestos removal"/>
    <s v="Program - Medium Term Need"/>
    <s v=""/>
    <n v="2800000"/>
    <n v="0"/>
    <n v="0"/>
    <n v="0"/>
    <n v="0"/>
    <n v="0"/>
    <n v="0"/>
    <n v="0"/>
    <n v="0"/>
    <n v="0"/>
    <n v="0"/>
    <n v="2869999.9999999995"/>
    <n v="0"/>
    <n v="0"/>
    <n v="0"/>
    <n v="0"/>
    <n v="0"/>
    <n v="0"/>
    <n v="0"/>
    <n v="0"/>
    <n v="0"/>
    <n v="2800000"/>
    <n v="2800000"/>
    <n v="2869999.9999999995"/>
    <n v="2869999.9999999995"/>
    <n v="260"/>
    <n v="2600"/>
    <n v="0.66698944151754636"/>
    <s v="TM"/>
    <s v="TM031m"/>
    <x v="2"/>
    <s v="Std"/>
    <s v="Std"/>
    <x v="8"/>
  </r>
  <r>
    <s v="TM033"/>
    <s v="Pole top structure/hardware refurbishment (TR)"/>
    <s v="Program - Short Term Need"/>
    <s v=""/>
    <n v="1347670"/>
    <n v="1347670"/>
    <n v="1347670"/>
    <n v="1347670"/>
    <n v="1347670"/>
    <n v="1347670"/>
    <n v="1347670"/>
    <n v="1347670"/>
    <n v="1347670"/>
    <n v="1347670"/>
    <n v="734759.36"/>
    <n v="1381361.7499999998"/>
    <n v="1415895.79375"/>
    <n v="1451293.1885937499"/>
    <n v="1487575.5183085934"/>
    <n v="1524764.9062663082"/>
    <n v="1562884.0289229658"/>
    <n v="1601956.12964604"/>
    <n v="1642005.0328871908"/>
    <n v="1683055.1587093703"/>
    <n v="1725131.5376771046"/>
    <n v="6738350"/>
    <n v="13476700"/>
    <n v="7260891.1569186514"/>
    <n v="15475923.044761322"/>
    <n v="330"/>
    <n v="4950"/>
    <n v="0.12555079734501071"/>
    <s v="TM"/>
    <s v="TM033s"/>
    <x v="2"/>
    <s v="Std"/>
    <s v="Std"/>
    <x v="8"/>
  </r>
  <r>
    <s v="TM131"/>
    <s v="Underground pilots replacement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1950"/>
    <n v="0.80606824448435888"/>
    <s v="TM"/>
    <s v="TM131s"/>
    <x v="2"/>
    <s v="Std"/>
    <s v="Std"/>
    <x v="8"/>
  </r>
  <r>
    <s v="TM132"/>
    <s v="Sub-transmission pilot cable renewal program"/>
    <s v="Program - Short Term Need"/>
    <n v="0"/>
    <n v="0"/>
    <n v="0"/>
    <n v="0"/>
    <n v="0"/>
    <n v="0"/>
    <n v="0"/>
    <n v="1115000"/>
    <n v="1115000"/>
    <n v="1115000"/>
    <n v="1115000"/>
    <n v="0"/>
    <n v="0"/>
    <n v="0"/>
    <n v="0"/>
    <n v="0"/>
    <n v="0"/>
    <n v="0"/>
    <n v="1325384.6153400568"/>
    <n v="1358519.2307235582"/>
    <n v="1392482.2114916469"/>
    <n v="1427294.2667789382"/>
    <n v="0"/>
    <n v="4460000"/>
    <n v="0"/>
    <n v="5503680.3243342005"/>
    <n v="160"/>
    <n v="2400"/>
    <n v="0.69736487155976334"/>
    <s v="TM"/>
    <s v="TM132s"/>
    <x v="2"/>
    <s v="Std"/>
    <s v="Std"/>
    <x v="8"/>
  </r>
  <r>
    <s v="TM133"/>
    <s v="Hardex pilot cable renewal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300"/>
    <n v="0.54318155875920304"/>
    <s v="TM"/>
    <s v="TM133s"/>
    <x v="2"/>
    <s v="Std"/>
    <s v="Std"/>
    <x v="8"/>
  </r>
  <r>
    <s v="TM134"/>
    <s v="Wollongong - Port Kembla pilot cable replacement"/>
    <s v="Program - Short Term Need"/>
    <n v="0"/>
    <n v="0"/>
    <n v="0"/>
    <n v="0"/>
    <n v="0"/>
    <n v="0"/>
    <n v="0"/>
    <n v="1665000"/>
    <n v="1665000"/>
    <n v="1665000"/>
    <n v="1665000"/>
    <n v="0"/>
    <n v="0"/>
    <n v="0"/>
    <n v="0"/>
    <n v="0"/>
    <n v="0"/>
    <n v="0"/>
    <n v="1979161.7798575738"/>
    <n v="2028640.824354013"/>
    <n v="2079356.844962863"/>
    <n v="2131340.7660869346"/>
    <n v="0"/>
    <n v="6660000"/>
    <n v="0"/>
    <n v="8218500.2152613848"/>
    <n v="110"/>
    <n v="1650"/>
    <n v="0.88946870979448978"/>
    <s v="TM"/>
    <s v="TM134s"/>
    <x v="2"/>
    <s v="Std"/>
    <s v="Std"/>
    <x v="8"/>
  </r>
  <r>
    <s v="TM135"/>
    <s v="Optical fibre protection and communication upgrades in the Blue Mountains"/>
    <s v="Program - Short Term Need"/>
    <n v="0"/>
    <n v="0"/>
    <n v="0"/>
    <n v="0"/>
    <n v="0"/>
    <n v="0"/>
    <n v="0"/>
    <n v="928000"/>
    <n v="928000"/>
    <n v="928000"/>
    <n v="928000"/>
    <n v="0"/>
    <n v="0"/>
    <n v="0"/>
    <n v="0"/>
    <n v="0"/>
    <n v="0"/>
    <n v="0"/>
    <n v="1103100.3794041013"/>
    <n v="1130677.8888892035"/>
    <n v="1158944.8361114336"/>
    <n v="1187918.4570142194"/>
    <n v="0"/>
    <n v="3712000"/>
    <n v="0"/>
    <n v="4580641.561418958"/>
    <n v="110"/>
    <n v="1650"/>
    <n v="0.88946870979448978"/>
    <s v="TM"/>
    <s v="TM135s"/>
    <x v="2"/>
    <s v="Std"/>
    <s v="Std"/>
    <x v="8"/>
  </r>
  <r>
    <s v="TM137"/>
    <s v="Optical fibre protection and communication upgrades in the Macarthur area"/>
    <s v="Program - Short Term Need"/>
    <n v="0"/>
    <n v="0"/>
    <n v="0"/>
    <n v="0"/>
    <n v="0"/>
    <n v="0"/>
    <n v="0"/>
    <n v="908000"/>
    <n v="908000"/>
    <n v="908000"/>
    <n v="908000"/>
    <n v="0"/>
    <n v="0"/>
    <n v="0"/>
    <n v="0"/>
    <n v="0"/>
    <n v="0"/>
    <n v="0"/>
    <n v="1079326.664330737"/>
    <n v="1106309.8309390054"/>
    <n v="1133967.5767124803"/>
    <n v="1162316.7661302923"/>
    <n v="0"/>
    <n v="3632000"/>
    <n v="0"/>
    <n v="4481920.8381125145"/>
    <n v="110"/>
    <n v="1650"/>
    <n v="0.88946870979448978"/>
    <s v="TM"/>
    <s v="TM137s"/>
    <x v="2"/>
    <s v="Std"/>
    <s v="Std"/>
    <x v="8"/>
  </r>
  <r>
    <s v="TM138"/>
    <s v="132kV optical fibre ring completion"/>
    <s v="Major Project - Committed Project"/>
    <n v="500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n v="0"/>
    <n v="0"/>
    <s v=""/>
    <n v="1650"/>
    <n v="0.88946870979448978"/>
    <s v="TM"/>
    <s v="TM138"/>
    <x v="2"/>
    <s v="Std"/>
    <s v="Std"/>
    <x v="8"/>
  </r>
  <r>
    <s v="TM171"/>
    <s v="Replacement of corroded earthwires"/>
    <s v="Program - Short Term Need"/>
    <n v="2000000"/>
    <n v="0"/>
    <n v="0"/>
    <n v="0"/>
    <n v="0"/>
    <n v="138000"/>
    <n v="897000"/>
    <n v="897000"/>
    <n v="897000"/>
    <n v="897000"/>
    <n v="897000"/>
    <n v="3545011.83"/>
    <n v="0"/>
    <n v="0"/>
    <n v="0"/>
    <n v="0"/>
    <n v="156134.33337890622"/>
    <n v="1040244.9961369624"/>
    <n v="1066251.1210403866"/>
    <n v="1092907.3990663963"/>
    <n v="1120230.084043056"/>
    <n v="1148235.8361441323"/>
    <n v="138000"/>
    <n v="4623000"/>
    <n v="156134.33337890622"/>
    <n v="5624003.7698098393"/>
    <n v="270"/>
    <n v="4050"/>
    <n v="0.3721870969591301"/>
    <s v="TM"/>
    <s v="TM171s"/>
    <x v="2"/>
    <s v="Std"/>
    <s v="Std"/>
    <x v="8"/>
  </r>
  <r>
    <s v="TM172"/>
    <s v="Earthwire replacement due to fault rating"/>
    <s v="Program - Short Term Need"/>
    <n v="0"/>
    <n v="0"/>
    <n v="1000000"/>
    <n v="1000000"/>
    <n v="0"/>
    <n v="0"/>
    <n v="0"/>
    <n v="0"/>
    <n v="0"/>
    <n v="0"/>
    <n v="0"/>
    <n v="0"/>
    <n v="0"/>
    <n v="1050625"/>
    <n v="1076890.6249999998"/>
    <n v="0"/>
    <n v="0"/>
    <n v="0"/>
    <n v="0"/>
    <n v="0"/>
    <n v="0"/>
    <n v="0"/>
    <n v="2000000"/>
    <n v="2000000"/>
    <n v="2127515.625"/>
    <n v="2127515.625"/>
    <n v="170"/>
    <n v="2550"/>
    <n v="0.68667229603054858"/>
    <s v="TM"/>
    <s v="TM172s"/>
    <x v="2"/>
    <s v="Std"/>
    <s v="Std"/>
    <x v="8"/>
  </r>
  <r>
    <s v="TM174"/>
    <s v="Hardex earthwire replacement"/>
    <s v="Program - Short Term Need"/>
    <n v="0"/>
    <n v="0"/>
    <n v="1000000"/>
    <n v="1000000"/>
    <n v="1000000"/>
    <n v="1000000"/>
    <n v="1000000"/>
    <n v="1000000"/>
    <n v="1000000"/>
    <n v="1000000"/>
    <n v="1000000"/>
    <n v="0"/>
    <n v="0"/>
    <n v="1050625"/>
    <n v="1076890.6249999998"/>
    <n v="1103812.8906249998"/>
    <n v="1131408.2128906248"/>
    <n v="1159693.4182128902"/>
    <n v="1188685.7536682126"/>
    <n v="1218402.8975099176"/>
    <n v="1248862.9699476655"/>
    <n v="1280084.544196357"/>
    <n v="4000000"/>
    <n v="9000000"/>
    <n v="4362736.728515625"/>
    <n v="10458466.312050667"/>
    <n v="240"/>
    <n v="3600"/>
    <n v="0.42678271564317494"/>
    <s v="TM"/>
    <s v="TM174s"/>
    <x v="2"/>
    <s v="Std"/>
    <s v="Std"/>
    <x v="8"/>
  </r>
  <r>
    <s v="TM302"/>
    <s v="Oil filled cable auxiliary equipment refurbishment"/>
    <s v="Program - Short Term Need"/>
    <n v="0"/>
    <n v="0"/>
    <n v="0"/>
    <n v="0"/>
    <n v="0"/>
    <n v="0"/>
    <n v="0"/>
    <n v="0"/>
    <n v="0"/>
    <n v="0"/>
    <n v="0"/>
    <n v="321511"/>
    <n v="0"/>
    <n v="0"/>
    <n v="0"/>
    <n v="0"/>
    <n v="0"/>
    <n v="0"/>
    <n v="0"/>
    <n v="0"/>
    <n v="0"/>
    <n v="0"/>
    <n v="0"/>
    <n v="0"/>
    <n v="0"/>
    <n v="0"/>
    <s v=""/>
    <n v="3000"/>
    <n v="0.5851644928423505"/>
    <s v="TM"/>
    <s v="TM302s"/>
    <x v="2"/>
    <s v="Std"/>
    <s v="Std"/>
    <x v="8"/>
  </r>
  <r>
    <s v="TM302"/>
    <s v="Oil filled cable auxiliary equipment refurbishment"/>
    <s v="Program - Medium Term Need"/>
    <n v="0"/>
    <n v="0"/>
    <n v="72000"/>
    <n v="0"/>
    <n v="0"/>
    <n v="0"/>
    <n v="0"/>
    <n v="72000"/>
    <n v="0"/>
    <n v="0"/>
    <n v="0"/>
    <n v="0"/>
    <n v="0"/>
    <n v="75645"/>
    <n v="0"/>
    <n v="0"/>
    <n v="0"/>
    <n v="0"/>
    <n v="85585.374264111306"/>
    <n v="0"/>
    <n v="0"/>
    <n v="0"/>
    <n v="72000"/>
    <n v="144000"/>
    <n v="75645"/>
    <n v="161230.37426411131"/>
    <n v="200"/>
    <n v="2000"/>
    <n v="0.80606824448435888"/>
    <s v="TM"/>
    <s v="TM302m"/>
    <x v="2"/>
    <s v="Std"/>
    <s v="Std"/>
    <x v="8"/>
  </r>
  <r>
    <s v="TM303"/>
    <s v="Guilford and Camellia 132kV cables oil testing and flushing"/>
    <s v="Program - Short Term Need"/>
    <n v="465136"/>
    <n v="0"/>
    <n v="0"/>
    <n v="0"/>
    <n v="0"/>
    <n v="0"/>
    <n v="0"/>
    <n v="0"/>
    <n v="0"/>
    <n v="0"/>
    <n v="0"/>
    <n v="168040"/>
    <n v="0"/>
    <n v="0"/>
    <n v="0"/>
    <n v="0"/>
    <n v="0"/>
    <n v="0"/>
    <n v="0"/>
    <n v="0"/>
    <n v="0"/>
    <n v="0"/>
    <n v="0"/>
    <n v="0"/>
    <n v="0"/>
    <n v="0"/>
    <s v=""/>
    <n v="3900"/>
    <n v="0.3853057010979366"/>
    <s v="TM"/>
    <s v="TM303s"/>
    <x v="2"/>
    <s v="Std"/>
    <s v="Std"/>
    <x v="8"/>
  </r>
  <r>
    <s v="TM303"/>
    <s v="Guilford and Camellia 132kV cables oil testing and flushing"/>
    <s v="Program - Medium Term Need"/>
    <m/>
    <n v="0"/>
    <n v="90000"/>
    <n v="0"/>
    <n v="0"/>
    <n v="0"/>
    <n v="0"/>
    <n v="90000"/>
    <n v="0"/>
    <n v="0"/>
    <n v="0"/>
    <n v="0"/>
    <n v="0"/>
    <n v="94556.25"/>
    <n v="0"/>
    <n v="0"/>
    <n v="0"/>
    <n v="0"/>
    <n v="106981.71783013912"/>
    <n v="0"/>
    <n v="0"/>
    <n v="0"/>
    <n v="90000"/>
    <n v="180000"/>
    <n v="94556.25"/>
    <n v="201537.96783013912"/>
    <n v="260"/>
    <n v="2600"/>
    <n v="0.66698944151754636"/>
    <s v="TM"/>
    <s v="TM303m"/>
    <x v="2"/>
    <s v="Std"/>
    <s v="Std"/>
    <x v="8"/>
  </r>
  <r>
    <s v="TM401"/>
    <s v="South Coast 33kV overhead line refurbishment"/>
    <s v="Program - Short Term Need"/>
    <n v="998000"/>
    <n v="0"/>
    <n v="0"/>
    <n v="0"/>
    <n v="0"/>
    <n v="0"/>
    <n v="0"/>
    <n v="0"/>
    <n v="0"/>
    <n v="0"/>
    <n v="0"/>
    <n v="932355.84"/>
    <n v="0"/>
    <n v="0"/>
    <n v="0"/>
    <n v="0"/>
    <n v="0"/>
    <n v="0"/>
    <n v="0"/>
    <n v="0"/>
    <n v="0"/>
    <n v="0"/>
    <n v="0"/>
    <n v="0"/>
    <n v="0"/>
    <n v="0"/>
    <s v=""/>
    <n v="3600"/>
    <n v="0.42678271564317494"/>
    <s v="TM"/>
    <s v="TM401s"/>
    <x v="2"/>
    <s v="Std"/>
    <s v="Std"/>
    <x v="8"/>
  </r>
  <r>
    <s v="TM404"/>
    <s v="Avon/Nepean Dam feeder refurb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5250"/>
    <n v="4.7098268012210509E-2"/>
    <s v="TM"/>
    <s v="TM404"/>
    <x v="2"/>
    <s v="Std"/>
    <s v="Std"/>
    <x v="8"/>
  </r>
  <r>
    <s v="TM408"/>
    <s v="Ringwood Feeder 7906 Refurb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200"/>
    <n v="0.54318155875920304"/>
    <s v="TM"/>
    <s v="TM408"/>
    <x v="2"/>
    <s v="Std"/>
    <s v="Std"/>
    <x v="8"/>
  </r>
  <r>
    <s v="TM410"/>
    <s v="Hazelbook ZS to Springwood ZS Feeder 808 refurbishment"/>
    <s v="Major Project - Committed Project"/>
    <n v="0"/>
    <n v="0"/>
    <n v="0"/>
    <n v="0"/>
    <n v="0"/>
    <n v="0"/>
    <n v="0"/>
    <n v="0"/>
    <n v="0"/>
    <n v="0"/>
    <n v="0"/>
    <n v="13970"/>
    <n v="0"/>
    <n v="0"/>
    <n v="0"/>
    <n v="0"/>
    <n v="0"/>
    <n v="0"/>
    <n v="0"/>
    <n v="0"/>
    <n v="0"/>
    <n v="0"/>
    <n v="0"/>
    <n v="0"/>
    <n v="0"/>
    <n v="0"/>
    <s v=""/>
    <n v="4350"/>
    <n v="0.29288390369739509"/>
    <s v="TM"/>
    <s v="TM410"/>
    <x v="2"/>
    <s v="Std"/>
    <s v="Std"/>
    <x v="8"/>
  </r>
  <r>
    <s v="TM419"/>
    <s v="Future sub-transmission feeder refurbishment works"/>
    <s v="Program - Short Term Need"/>
    <n v="0"/>
    <n v="0"/>
    <n v="0"/>
    <n v="0"/>
    <n v="0"/>
    <n v="0"/>
    <n v="0"/>
    <n v="0"/>
    <n v="3500000"/>
    <n v="7500000"/>
    <n v="12000000"/>
    <n v="0"/>
    <n v="0"/>
    <n v="0"/>
    <n v="0"/>
    <n v="0"/>
    <n v="0"/>
    <n v="0"/>
    <n v="0"/>
    <n v="4264410.1412847117"/>
    <n v="9366472.2746074907"/>
    <n v="15361014.530356284"/>
    <n v="0"/>
    <n v="23000000"/>
    <n v="0"/>
    <n v="28991896.946248487"/>
    <n v="150"/>
    <n v="2250"/>
    <n v="0.7084581062767964"/>
    <s v="TM"/>
    <s v="TM419s"/>
    <x v="2"/>
    <s v="Std"/>
    <s v="Std"/>
    <x v="8"/>
  </r>
  <r>
    <s v="TM419"/>
    <s v="Future sub-transmission feeder refurbishment works"/>
    <s v="Program - Medium Term Need"/>
    <n v="0"/>
    <n v="0"/>
    <n v="0"/>
    <n v="0"/>
    <n v="0"/>
    <n v="0"/>
    <n v="0"/>
    <n v="0"/>
    <n v="500000"/>
    <n v="900000"/>
    <n v="1500000"/>
    <n v="0"/>
    <n v="0"/>
    <n v="0"/>
    <n v="0"/>
    <n v="0"/>
    <n v="0"/>
    <n v="0"/>
    <n v="0"/>
    <n v="609201.44875495881"/>
    <n v="1123976.6729528988"/>
    <n v="1920126.8162945355"/>
    <n v="0"/>
    <n v="2900000"/>
    <n v="0"/>
    <n v="3653304.9380023931"/>
    <n v="150"/>
    <n v="1500"/>
    <n v="0.92182585178561327"/>
    <s v="TM"/>
    <s v="TM419m"/>
    <x v="2"/>
    <s v="Std"/>
    <s v="Std"/>
    <x v="8"/>
  </r>
  <r>
    <s v="TM419"/>
    <s v="Future sub-transmission feeder refurbishment works"/>
    <s v="Program - Long Term Need"/>
    <n v="0"/>
    <n v="0"/>
    <n v="0"/>
    <n v="0"/>
    <n v="0"/>
    <n v="0"/>
    <n v="0"/>
    <n v="0"/>
    <n v="500000"/>
    <n v="900000"/>
    <n v="1500000"/>
    <n v="0"/>
    <n v="0"/>
    <n v="0"/>
    <n v="0"/>
    <n v="0"/>
    <n v="0"/>
    <n v="0"/>
    <n v="0"/>
    <n v="609201.44875495881"/>
    <n v="1123976.6729528988"/>
    <n v="1920126.8162945355"/>
    <n v="0"/>
    <n v="2900000"/>
    <n v="0"/>
    <n v="3653304.9380023931"/>
    <n v="150"/>
    <n v="750"/>
    <n v="0.99186931464833539"/>
    <s v="TM"/>
    <s v="TM419l"/>
    <x v="2"/>
    <s v="Std"/>
    <s v="Std"/>
    <x v="8"/>
  </r>
  <r>
    <s v="TM801"/>
    <s v="Steel tower painting program"/>
    <s v="Program - Short Term Need"/>
    <n v="0"/>
    <n v="0"/>
    <n v="0"/>
    <n v="0"/>
    <n v="0"/>
    <n v="0"/>
    <n v="800000"/>
    <n v="800000"/>
    <n v="800000"/>
    <n v="800000"/>
    <n v="800000"/>
    <n v="0"/>
    <n v="0"/>
    <n v="0"/>
    <n v="0"/>
    <n v="0"/>
    <n v="0"/>
    <n v="927754.7345703122"/>
    <n v="950948.60293457005"/>
    <n v="974722.31800793414"/>
    <n v="999090.37595813232"/>
    <n v="1024067.6353570856"/>
    <n v="0"/>
    <n v="4000000"/>
    <n v="0"/>
    <n v="4876583.6668280344"/>
    <n v="170"/>
    <n v="2550"/>
    <n v="0.68667229603054858"/>
    <s v="TM"/>
    <s v="TM801s"/>
    <x v="2"/>
    <s v="Std"/>
    <s v="Std"/>
    <x v="8"/>
  </r>
  <r>
    <s v="TM803"/>
    <s v="Steel tower below ground rectification work"/>
    <s v="Program - Short Term Need"/>
    <n v="2599999.92"/>
    <n v="0"/>
    <n v="1500000"/>
    <n v="1500000"/>
    <n v="1500000"/>
    <n v="1500000"/>
    <n v="1500000"/>
    <n v="1500000"/>
    <n v="1200000"/>
    <n v="750000"/>
    <n v="750000"/>
    <n v="4408559.1199999992"/>
    <n v="0"/>
    <n v="1575937.4999999998"/>
    <n v="1615335.9374999998"/>
    <n v="1655719.3359374995"/>
    <n v="1697112.319335937"/>
    <n v="1739540.1273193352"/>
    <n v="1783028.6305023187"/>
    <n v="1462083.4770119013"/>
    <n v="936647.2274607491"/>
    <n v="960063.40814726776"/>
    <n v="6000000"/>
    <n v="11700000"/>
    <n v="6544105.0927734356"/>
    <n v="13425467.963215008"/>
    <n v="310"/>
    <n v="4650"/>
    <n v="0.21002457601323654"/>
    <s v="TM"/>
    <s v="TM803s"/>
    <x v="2"/>
    <s v="Std"/>
    <s v="Std"/>
    <x v="8"/>
  </r>
  <r>
    <s v="TM805"/>
    <s v="Earthing refurbishment of lines 940/941"/>
    <s v="Program - Short Term Need"/>
    <n v="178388.89"/>
    <n v="200000"/>
    <n v="200000"/>
    <n v="200000"/>
    <n v="200000"/>
    <n v="20000"/>
    <n v="20000"/>
    <n v="20000"/>
    <n v="20000"/>
    <n v="20000"/>
    <n v="20000"/>
    <n v="46970"/>
    <n v="204999.99999999997"/>
    <n v="210124.99999999997"/>
    <n v="215378.12499999997"/>
    <n v="220762.57812499994"/>
    <n v="22628.164257812492"/>
    <n v="23193.868364257803"/>
    <n v="23773.715073364248"/>
    <n v="24368.057950198356"/>
    <n v="24977.259398953309"/>
    <n v="25601.690883927142"/>
    <n v="820000"/>
    <n v="920000"/>
    <n v="873893.86738281231"/>
    <n v="995808.45905351313"/>
    <n v="270"/>
    <n v="4050"/>
    <n v="0.3721870969591301"/>
    <s v="TM"/>
    <s v="TM805s"/>
    <x v="2"/>
    <s v="Std"/>
    <s v="Std"/>
    <x v="8"/>
  </r>
  <r>
    <s v="TM805"/>
    <s v="Earthing refurbishment of lines 940/941"/>
    <s v="Program - Medium Term Need"/>
    <m/>
    <n v="80000"/>
    <n v="80000"/>
    <n v="80000"/>
    <n v="80000"/>
    <n v="0"/>
    <n v="0"/>
    <n v="0"/>
    <n v="0"/>
    <n v="0"/>
    <n v="0"/>
    <n v="0"/>
    <n v="82000"/>
    <n v="84050"/>
    <n v="86151.249999999985"/>
    <n v="88305.031249999985"/>
    <n v="0"/>
    <n v="0"/>
    <n v="0"/>
    <n v="0"/>
    <n v="0"/>
    <n v="0"/>
    <n v="320000"/>
    <n v="320000"/>
    <n v="340506.28125"/>
    <n v="340506.28125"/>
    <n v="270"/>
    <n v="2700"/>
    <n v="0.66468830746699936"/>
    <s v="TM"/>
    <s v="TM805m"/>
    <x v="2"/>
    <s v="Std"/>
    <s v="Std"/>
    <x v="8"/>
  </r>
  <r>
    <s v="TM809"/>
    <s v="Subtransmission line earthing refurbishment"/>
    <s v="Program - Short Term Need"/>
    <n v="0"/>
    <n v="0"/>
    <n v="300000"/>
    <n v="300000"/>
    <n v="300000"/>
    <n v="300000"/>
    <n v="300000"/>
    <n v="300000"/>
    <n v="300000"/>
    <n v="300000"/>
    <n v="300000"/>
    <n v="0"/>
    <n v="0"/>
    <n v="315187.5"/>
    <n v="323067.18749999994"/>
    <n v="331143.86718749994"/>
    <n v="339422.46386718738"/>
    <n v="347908.02546386706"/>
    <n v="356605.72610046377"/>
    <n v="365520.86925297533"/>
    <n v="374658.89098429965"/>
    <n v="384025.36325890711"/>
    <n v="1200000"/>
    <n v="2700000"/>
    <n v="1308821.0185546875"/>
    <n v="3137539.8936152006"/>
    <n v="150"/>
    <n v="2250"/>
    <n v="0.7084581062767964"/>
    <s v="TM"/>
    <s v="TM809s"/>
    <x v="2"/>
    <s v="Std"/>
    <s v="Std"/>
    <x v="8"/>
  </r>
  <r>
    <s v="TM809"/>
    <s v="Subtransmission line earthing refurbishment"/>
    <s v="Program - Medium Term Need"/>
    <n v="0"/>
    <n v="0"/>
    <n v="300000"/>
    <n v="300000"/>
    <n v="300000"/>
    <n v="300000"/>
    <n v="300000"/>
    <n v="300000"/>
    <n v="300000"/>
    <n v="300000"/>
    <n v="300000"/>
    <n v="0"/>
    <n v="0"/>
    <n v="315187.5"/>
    <n v="323067.18749999994"/>
    <n v="331143.86718749994"/>
    <n v="339422.46386718738"/>
    <n v="347908.02546386706"/>
    <n v="356605.72610046377"/>
    <n v="365520.86925297533"/>
    <n v="374658.89098429965"/>
    <n v="384025.36325890711"/>
    <n v="1200000"/>
    <n v="2700000"/>
    <n v="1308821.0185546875"/>
    <n v="3137539.8936152006"/>
    <n v="150"/>
    <n v="1500"/>
    <n v="0.92182585178561327"/>
    <s v="TM"/>
    <s v="TM809m"/>
    <x v="2"/>
    <s v="Std"/>
    <s v="Std"/>
    <x v="8"/>
  </r>
  <r>
    <s v="TS001"/>
    <s v="Power transformer replacement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TS"/>
    <s v="TS001s"/>
    <x v="2"/>
    <s v="Std"/>
    <s v="Unallocated"/>
    <x v="2"/>
  </r>
  <r>
    <s v="TS004"/>
    <s v="132kV circuit breaker replacement"/>
    <s v="Program - Short Term Need"/>
    <n v="903000"/>
    <n v="0"/>
    <n v="0"/>
    <n v="0"/>
    <n v="362000"/>
    <n v="362000"/>
    <n v="362000"/>
    <n v="362000"/>
    <n v="362000"/>
    <n v="362000"/>
    <n v="362000"/>
    <n v="100000"/>
    <n v="0"/>
    <n v="0"/>
    <n v="0"/>
    <n v="399580.2664062499"/>
    <n v="409569.77306640614"/>
    <n v="419809.01739306626"/>
    <n v="430304.24282789294"/>
    <n v="441061.84889859019"/>
    <n v="452088.3951210549"/>
    <n v="463390.60499908129"/>
    <n v="724000"/>
    <n v="2534000"/>
    <n v="809150.03947265609"/>
    <n v="3015804.1487123417"/>
    <n v="240"/>
    <n v="3600"/>
    <n v="0.42678271564317494"/>
    <s v="TS"/>
    <s v="TS004s"/>
    <x v="2"/>
    <s v="Std"/>
    <s v="Std"/>
    <x v="0"/>
  </r>
  <r>
    <s v="TS005"/>
    <s v="33kV circuit breaker replacement"/>
    <s v="Program - Short Term Need"/>
    <n v="3410000"/>
    <n v="0"/>
    <n v="0"/>
    <n v="0"/>
    <n v="770000"/>
    <n v="770000"/>
    <n v="1184000"/>
    <n v="1184000"/>
    <n v="1184000"/>
    <n v="1184000"/>
    <n v="1184000"/>
    <n v="1522311.5100000002"/>
    <n v="0"/>
    <n v="0"/>
    <n v="0"/>
    <n v="849935.92578124977"/>
    <n v="871184.32392578095"/>
    <n v="1373077.007164062"/>
    <n v="1407403.9323431635"/>
    <n v="1442589.0306517426"/>
    <n v="1478653.7564180358"/>
    <n v="1515620.1003284869"/>
    <n v="1540000"/>
    <n v="7460000"/>
    <n v="1721120.2497070306"/>
    <n v="8938464.076612521"/>
    <n v="240"/>
    <n v="3600"/>
    <n v="0.42678271564317494"/>
    <s v="TS"/>
    <s v="TS005s"/>
    <x v="2"/>
    <s v="Std"/>
    <s v="Std"/>
    <x v="0"/>
  </r>
  <r>
    <s v="TS007"/>
    <s v="11kV circuit breaker replacement"/>
    <s v="Program - Short Term Need"/>
    <n v="0"/>
    <n v="0"/>
    <n v="350000"/>
    <n v="350000"/>
    <n v="0"/>
    <n v="0"/>
    <n v="0"/>
    <n v="0"/>
    <n v="0"/>
    <n v="0"/>
    <n v="0"/>
    <n v="33.590000000000003"/>
    <n v="0"/>
    <n v="367718.75"/>
    <n v="376911.71874999994"/>
    <n v="0"/>
    <n v="0"/>
    <n v="0"/>
    <n v="0"/>
    <n v="0"/>
    <n v="0"/>
    <n v="0"/>
    <n v="700000"/>
    <n v="700000"/>
    <n v="744630.46875"/>
    <n v="744630.46875"/>
    <n v="230"/>
    <n v="3450"/>
    <n v="0.51286096895246069"/>
    <s v="TS"/>
    <s v="TS007s"/>
    <x v="2"/>
    <s v="Std"/>
    <s v="Std"/>
    <x v="0"/>
  </r>
  <r>
    <s v="TS008"/>
    <s v="Battery replacement"/>
    <s v="Program - Short Term Need"/>
    <n v="1253792"/>
    <n v="520000"/>
    <n v="520000"/>
    <n v="520000"/>
    <n v="520000"/>
    <n v="520000"/>
    <n v="520000"/>
    <n v="520000"/>
    <n v="520000"/>
    <n v="520000"/>
    <n v="520000"/>
    <n v="1300326.8399999999"/>
    <n v="533000"/>
    <n v="546325"/>
    <n v="559983.12499999988"/>
    <n v="573982.70312499988"/>
    <n v="588332.27070312481"/>
    <n v="603040.57747070293"/>
    <n v="618116.59190747049"/>
    <n v="633569.50670515723"/>
    <n v="649408.74437278602"/>
    <n v="665643.96298210567"/>
    <n v="2600000"/>
    <n v="5200000"/>
    <n v="2801623.0988281248"/>
    <n v="5971402.4822663479"/>
    <n v="370"/>
    <n v="5550"/>
    <n v="1.9506078155219247E-2"/>
    <s v="TS"/>
    <s v="TS008s"/>
    <x v="2"/>
    <s v="Std"/>
    <s v="Std"/>
    <x v="0"/>
  </r>
  <r>
    <s v="TS008"/>
    <s v="Battery replacement"/>
    <s v="Program - Medium Term Need"/>
    <m/>
    <n v="0"/>
    <n v="0"/>
    <n v="0"/>
    <n v="0"/>
    <n v="0"/>
    <n v="520000"/>
    <n v="520000"/>
    <n v="520000"/>
    <n v="520000"/>
    <n v="520000"/>
    <n v="0"/>
    <n v="0"/>
    <n v="0"/>
    <n v="0"/>
    <n v="0"/>
    <n v="0"/>
    <n v="603040.57747070293"/>
    <n v="618116.59190747049"/>
    <n v="633569.50670515723"/>
    <n v="649408.74437278602"/>
    <n v="665643.96298210567"/>
    <n v="0"/>
    <n v="2600000"/>
    <n v="0"/>
    <n v="3169779.3834382226"/>
    <n v="370"/>
    <n v="3700"/>
    <n v="0.38635121207798373"/>
    <s v="TS"/>
    <s v="TS008m"/>
    <x v="2"/>
    <s v="Std"/>
    <s v="Std"/>
    <x v="0"/>
  </r>
  <r>
    <s v="TS009"/>
    <s v="Auxiliary switchgear replacement"/>
    <s v="Program - Short Term Need"/>
    <n v="817000"/>
    <n v="0"/>
    <n v="0"/>
    <n v="0"/>
    <n v="282000"/>
    <n v="0"/>
    <n v="282000"/>
    <n v="0"/>
    <n v="0"/>
    <n v="0"/>
    <n v="0"/>
    <n v="647392"/>
    <n v="0"/>
    <n v="0"/>
    <n v="0"/>
    <n v="311275.23515624995"/>
    <n v="0"/>
    <n v="327033.54393603501"/>
    <n v="0"/>
    <n v="0"/>
    <n v="0"/>
    <n v="0"/>
    <n v="282000"/>
    <n v="564000"/>
    <n v="311275.23515624995"/>
    <n v="638308.77909228497"/>
    <n v="190"/>
    <n v="2850"/>
    <n v="0.66107000204264199"/>
    <s v="TS"/>
    <s v="TS009s"/>
    <x v="2"/>
    <s v="Std"/>
    <s v="Std"/>
    <x v="0"/>
  </r>
  <r>
    <s v="TS011"/>
    <s v="Freq injection replacement/augmentation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TS"/>
    <s v="TS011s"/>
    <x v="2"/>
    <s v="Std"/>
    <s v="Unallocated"/>
    <x v="2"/>
  </r>
  <r>
    <s v="TS015"/>
    <s v="Replacement of surge arrester in zone and sub-transmission substations"/>
    <s v="Program - Short Term Need"/>
    <n v="132000"/>
    <n v="37000"/>
    <n v="50000"/>
    <n v="50000"/>
    <n v="50000"/>
    <n v="25000"/>
    <n v="50000"/>
    <n v="50000"/>
    <n v="50000"/>
    <n v="50000"/>
    <n v="50000"/>
    <n v="57400"/>
    <n v="37925"/>
    <n v="52531.249999999993"/>
    <n v="53844.531249999993"/>
    <n v="55190.644531249985"/>
    <n v="28285.205322265618"/>
    <n v="57984.670910644512"/>
    <n v="59434.287683410628"/>
    <n v="60920.144875495884"/>
    <n v="62443.14849738327"/>
    <n v="64004.227209817851"/>
    <n v="212000"/>
    <n v="462000"/>
    <n v="227776.63110351563"/>
    <n v="532563.11028026778"/>
    <n v="190"/>
    <n v="2850"/>
    <n v="0.66107000204264199"/>
    <s v="TS"/>
    <s v="TS015s"/>
    <x v="2"/>
    <s v="Std"/>
    <s v="Std"/>
    <x v="0"/>
  </r>
  <r>
    <s v="TS015"/>
    <s v="Replacement of surge arrester in zone and sub-transmission substations"/>
    <s v="Program - Medium Term Need"/>
    <m/>
    <n v="0"/>
    <n v="68000"/>
    <n v="68000"/>
    <n v="68000"/>
    <n v="25000"/>
    <n v="0"/>
    <n v="0"/>
    <n v="0"/>
    <n v="0"/>
    <n v="0"/>
    <n v="0"/>
    <n v="0"/>
    <n v="71442.5"/>
    <n v="73228.562499999985"/>
    <n v="75059.276562499988"/>
    <n v="28285.205322265618"/>
    <n v="0"/>
    <n v="0"/>
    <n v="0"/>
    <n v="0"/>
    <n v="0"/>
    <n v="229000"/>
    <n v="229000"/>
    <n v="248015.54438476561"/>
    <n v="248015.54438476561"/>
    <n v="190"/>
    <n v="1900"/>
    <n v="0.80682115184086189"/>
    <s v="TS"/>
    <s v="TS015m"/>
    <x v="2"/>
    <s v="Std"/>
    <s v="Std"/>
    <x v="0"/>
  </r>
  <r>
    <s v="TS016"/>
    <s v="VT and CT replacement"/>
    <s v="Program - Short Term Need"/>
    <n v="1095000"/>
    <n v="0"/>
    <n v="0"/>
    <n v="0"/>
    <n v="698000"/>
    <n v="698000"/>
    <n v="698000"/>
    <n v="698000"/>
    <n v="698000"/>
    <n v="698000"/>
    <n v="698000"/>
    <n v="1131559.1599999999"/>
    <n v="0"/>
    <n v="0"/>
    <n v="0"/>
    <n v="770461.39765624981"/>
    <n v="789722.93259765604"/>
    <n v="809466.00591259729"/>
    <n v="829702.65606041229"/>
    <n v="850445.22246192256"/>
    <n v="871706.3530234705"/>
    <n v="893499.01184905728"/>
    <n v="1396000"/>
    <n v="4886000"/>
    <n v="1560184.3302539058"/>
    <n v="5815003.5795613658"/>
    <n v="240"/>
    <n v="3600"/>
    <n v="0.42678271564317494"/>
    <s v="TS"/>
    <s v="TS016s"/>
    <x v="2"/>
    <s v="Std"/>
    <s v="Std"/>
    <x v="0"/>
  </r>
  <r>
    <s v="TS017"/>
    <s v="Power transformer refurbishment"/>
    <s v="Program - Short Term Need"/>
    <n v="6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2100"/>
    <n v="0.78281578345034575"/>
    <s v="TS"/>
    <s v="TS017s"/>
    <x v="2"/>
    <s v="Std"/>
    <s v="Std"/>
    <x v="4"/>
  </r>
  <r>
    <s v="TS020"/>
    <s v="Portable earthing set cabinets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1350"/>
    <n v="0.92182585178561327"/>
    <s v="TS"/>
    <s v="TS020s"/>
    <x v="2"/>
    <s v="Std"/>
    <s v="Std"/>
    <x v="0"/>
  </r>
  <r>
    <s v="TS024"/>
    <s v="Building and amenities refurbishment"/>
    <s v="Program - Short Term Need"/>
    <n v="500000"/>
    <n v="1500000"/>
    <n v="1500000"/>
    <n v="1500000"/>
    <n v="1500000"/>
    <n v="1500000"/>
    <n v="1000000"/>
    <n v="1000000"/>
    <n v="1000000"/>
    <n v="1000000"/>
    <n v="1000000"/>
    <n v="740909.15"/>
    <n v="1537499.9999999998"/>
    <n v="1575937.4999999998"/>
    <n v="1615335.9374999998"/>
    <n v="1655719.3359374995"/>
    <n v="1697112.319335937"/>
    <n v="1159693.4182128902"/>
    <n v="1188685.7536682126"/>
    <n v="1218402.8975099176"/>
    <n v="1248862.9699476655"/>
    <n v="1280084.544196357"/>
    <n v="7500000"/>
    <n v="12500000"/>
    <n v="8081605.0927734356"/>
    <n v="14177334.676308479"/>
    <n v="200"/>
    <n v="3000"/>
    <n v="0.5851644928423505"/>
    <s v="TS"/>
    <s v="TS024s"/>
    <x v="2"/>
    <s v="Std"/>
    <s v="Std"/>
    <x v="0"/>
  </r>
  <r>
    <s v="TS024"/>
    <s v="Building and amenities refurbishment"/>
    <s v="Program - Medium Term Need"/>
    <m/>
    <n v="0"/>
    <n v="0"/>
    <n v="0"/>
    <n v="0"/>
    <n v="0"/>
    <n v="1000000"/>
    <n v="1000000"/>
    <n v="1000000"/>
    <n v="1000000"/>
    <n v="1000000"/>
    <n v="0"/>
    <n v="0"/>
    <n v="0"/>
    <n v="0"/>
    <n v="0"/>
    <n v="0"/>
    <n v="1159693.4182128902"/>
    <n v="1188685.7536682126"/>
    <n v="1218402.8975099176"/>
    <n v="1248862.9699476655"/>
    <n v="1280084.544196357"/>
    <n v="0"/>
    <n v="5000000"/>
    <n v="0"/>
    <n v="6095729.5835350426"/>
    <n v="200"/>
    <n v="2000"/>
    <n v="0.80606824448435888"/>
    <s v="TS"/>
    <s v="TS024m"/>
    <x v="2"/>
    <s v="Std"/>
    <s v="Std"/>
    <x v="0"/>
  </r>
  <r>
    <s v="TS025"/>
    <s v="Asbestos and other hazardous material reporting, management and removal"/>
    <s v="Program - Short Term Need"/>
    <n v="650000"/>
    <n v="89000"/>
    <n v="450000"/>
    <n v="450000"/>
    <n v="518000"/>
    <n v="520000"/>
    <n v="539000"/>
    <n v="450000"/>
    <n v="450000"/>
    <n v="518000"/>
    <n v="520000"/>
    <n v="641743.65"/>
    <n v="91224.999999999985"/>
    <n v="472781.24999999994"/>
    <n v="484600.78124999994"/>
    <n v="571775.07734374993"/>
    <n v="588332.27070312481"/>
    <n v="625074.75241674786"/>
    <n v="534908.5891506956"/>
    <n v="548281.303879463"/>
    <n v="646911.01843289065"/>
    <n v="665643.96298210567"/>
    <n v="2027000"/>
    <n v="4504000"/>
    <n v="2208714.3792968746"/>
    <n v="5229534.0061587775"/>
    <n v="160"/>
    <n v="2400"/>
    <n v="0.69736487155976334"/>
    <s v="TS"/>
    <s v="TS025s"/>
    <x v="2"/>
    <s v="Std"/>
    <s v="Std"/>
    <x v="0"/>
  </r>
  <r>
    <s v="TS026"/>
    <s v="Noise attenuation in ZS and TS"/>
    <s v="Program - Short Term Need"/>
    <n v="0"/>
    <n v="0"/>
    <n v="0"/>
    <n v="1000000"/>
    <n v="0"/>
    <n v="1000000"/>
    <n v="0"/>
    <n v="1000000"/>
    <n v="0"/>
    <n v="1000000"/>
    <n v="0"/>
    <n v="0"/>
    <n v="0"/>
    <n v="0"/>
    <n v="1076890.6249999998"/>
    <n v="0"/>
    <n v="1131408.2128906248"/>
    <n v="0"/>
    <n v="1188685.7536682126"/>
    <n v="0"/>
    <n v="1248862.9699476655"/>
    <n v="0"/>
    <n v="2000000"/>
    <n v="4000000"/>
    <n v="2208298.8378906245"/>
    <n v="4645847.5615065023"/>
    <n v="210"/>
    <n v="3150"/>
    <n v="0.54862535054081596"/>
    <s v="TS"/>
    <s v="TS026s"/>
    <x v="2"/>
    <s v="Std"/>
    <s v="Std"/>
    <x v="0"/>
  </r>
  <r>
    <s v="TS027"/>
    <s v="Substation switchyard lighting improvement"/>
    <s v="Program - Short Term Need"/>
    <n v="0"/>
    <n v="110000"/>
    <n v="110000"/>
    <n v="110000"/>
    <n v="110000"/>
    <n v="110000"/>
    <n v="110000"/>
    <n v="110000"/>
    <n v="110000"/>
    <n v="110000"/>
    <n v="110000"/>
    <n v="0"/>
    <n v="112749.99999999999"/>
    <n v="115568.74999999999"/>
    <n v="118457.96874999999"/>
    <n v="121419.41796874997"/>
    <n v="124454.90341796872"/>
    <n v="127566.27600341792"/>
    <n v="130755.43290350337"/>
    <n v="134024.31872609095"/>
    <n v="137374.92669424319"/>
    <n v="140809.29986159928"/>
    <n v="550000"/>
    <n v="1100000"/>
    <n v="592651.04013671866"/>
    <n v="1263181.2943255734"/>
    <n v="140"/>
    <n v="2100"/>
    <n v="0.78281578345034575"/>
    <s v="TS"/>
    <s v="TS027s"/>
    <x v="2"/>
    <s v="Std"/>
    <s v="Std"/>
    <x v="0"/>
  </r>
  <r>
    <s v="TS028"/>
    <s v="Control cable trench and cover refurbishment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600"/>
    <n v="0.99186931464833539"/>
    <s v="TS"/>
    <s v="TS028s"/>
    <x v="2"/>
    <s v="Std"/>
    <s v="Std"/>
    <x v="0"/>
  </r>
  <r>
    <s v="TS029"/>
    <s v="Substation control room temperature reduction initiatives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1500"/>
    <n v="0.92182585178561327"/>
    <s v="TS"/>
    <s v="TS029s"/>
    <x v="2"/>
    <s v="Std"/>
    <s v="Std"/>
    <x v="0"/>
  </r>
  <r>
    <s v="TS031"/>
    <s v="Substation safety fence upgrade program"/>
    <s v="Program - Short Term Need"/>
    <n v="300000"/>
    <n v="100000"/>
    <n v="100000"/>
    <n v="100000"/>
    <n v="100000"/>
    <n v="100000"/>
    <n v="100000"/>
    <n v="100000"/>
    <n v="100000"/>
    <n v="100000"/>
    <n v="100000"/>
    <n v="646105.78"/>
    <n v="102499.99999999999"/>
    <n v="105062.49999999999"/>
    <n v="107689.06249999999"/>
    <n v="110381.28906249997"/>
    <n v="113140.82128906247"/>
    <n v="115969.34182128902"/>
    <n v="118868.57536682126"/>
    <n v="121840.28975099177"/>
    <n v="124886.29699476654"/>
    <n v="128008.4544196357"/>
    <n v="500000"/>
    <n v="1000000"/>
    <n v="538773.67285156238"/>
    <n v="1148346.6312050666"/>
    <n v="230"/>
    <n v="3450"/>
    <n v="0.51286096895246069"/>
    <s v="TS"/>
    <s v="TS031s"/>
    <x v="2"/>
    <s v="Std"/>
    <s v="Std"/>
    <x v="0"/>
  </r>
  <r>
    <s v="TS032"/>
    <s v="Substation security systems"/>
    <s v="Program - Short Term Need"/>
    <n v="0"/>
    <n v="150000"/>
    <n v="150000"/>
    <n v="150000"/>
    <n v="0"/>
    <n v="0"/>
    <n v="0"/>
    <n v="0"/>
    <n v="0"/>
    <n v="0"/>
    <n v="0"/>
    <n v="0"/>
    <n v="153750"/>
    <n v="157593.75"/>
    <n v="161533.59374999997"/>
    <n v="0"/>
    <n v="0"/>
    <n v="0"/>
    <n v="0"/>
    <n v="0"/>
    <n v="0"/>
    <n v="0"/>
    <n v="450000"/>
    <n v="450000"/>
    <n v="472877.34375"/>
    <n v="472877.34375"/>
    <n v="150"/>
    <n v="2250"/>
    <n v="0.7084581062767964"/>
    <s v="TS"/>
    <s v="TS032s"/>
    <x v="2"/>
    <s v="Std"/>
    <s v="Std"/>
    <x v="0"/>
  </r>
  <r>
    <s v="TS033"/>
    <s v="Substation fire hydrant installations"/>
    <s v="Program - Short Term Need"/>
    <n v="200000"/>
    <n v="200000"/>
    <n v="200000"/>
    <n v="200000"/>
    <n v="200000"/>
    <n v="200000"/>
    <n v="200000"/>
    <n v="200000"/>
    <n v="200000"/>
    <n v="200000"/>
    <n v="200000"/>
    <n v="191793"/>
    <n v="204999.99999999997"/>
    <n v="210124.99999999997"/>
    <n v="215378.12499999997"/>
    <n v="220762.57812499994"/>
    <n v="226281.64257812494"/>
    <n v="231938.68364257805"/>
    <n v="237737.15073364251"/>
    <n v="243680.57950198354"/>
    <n v="249772.59398953308"/>
    <n v="256016.9088392714"/>
    <n v="1000000"/>
    <n v="2000000"/>
    <n v="1077547.3457031248"/>
    <n v="2296693.2624101331"/>
    <n v="160"/>
    <n v="2400"/>
    <n v="0.69736487155976334"/>
    <s v="TS"/>
    <s v="TS033s"/>
    <x v="2"/>
    <s v="Std"/>
    <s v="Std"/>
    <x v="0"/>
  </r>
  <r>
    <s v="TS034"/>
    <s v="Substation deluge showers and fire blankets"/>
    <s v="Program - Short Term Need"/>
    <n v="160000"/>
    <n v="160000"/>
    <n v="160000"/>
    <n v="160000"/>
    <n v="160000"/>
    <n v="160000"/>
    <n v="160000"/>
    <n v="160000"/>
    <n v="160000"/>
    <n v="160000"/>
    <n v="160000"/>
    <n v="152066.07999999999"/>
    <n v="164000"/>
    <n v="168100"/>
    <n v="172302.49999999997"/>
    <n v="176610.06249999997"/>
    <n v="181025.31406249994"/>
    <n v="185550.94691406243"/>
    <n v="190189.72058691399"/>
    <n v="194944.46360158685"/>
    <n v="199818.07519162647"/>
    <n v="204813.52707141713"/>
    <n v="800000"/>
    <n v="1600000"/>
    <n v="862037.87656249991"/>
    <n v="1837354.6099281069"/>
    <n v="120"/>
    <n v="1800"/>
    <n v="0.82350067897951695"/>
    <s v="TS"/>
    <s v="TS034s"/>
    <x v="2"/>
    <s v="Std"/>
    <s v="Std"/>
    <x v="0"/>
  </r>
  <r>
    <s v="TS035"/>
    <s v="Substation oil containment program - bund walls"/>
    <s v="Program - Short Term Need"/>
    <n v="210000"/>
    <n v="70000"/>
    <n v="70000"/>
    <n v="70000"/>
    <n v="70000"/>
    <n v="70000"/>
    <n v="70000"/>
    <n v="70000"/>
    <n v="70000"/>
    <n v="70000"/>
    <n v="70000"/>
    <n v="198616"/>
    <n v="71750"/>
    <n v="73543.75"/>
    <n v="75382.343749999985"/>
    <n v="77266.902343749985"/>
    <n v="79198.574902343724"/>
    <n v="81178.539274902316"/>
    <n v="83208.002756774877"/>
    <n v="85288.202825694243"/>
    <n v="87420.407896336576"/>
    <n v="89605.918093745"/>
    <n v="350000"/>
    <n v="700000"/>
    <n v="377141.57099609374"/>
    <n v="803842.64184354676"/>
    <n v="110"/>
    <n v="1650"/>
    <n v="0.88946870979448978"/>
    <s v="TS"/>
    <s v="TS035s"/>
    <x v="2"/>
    <s v="Std"/>
    <s v="Std"/>
    <x v="0"/>
  </r>
  <r>
    <s v="TS036"/>
    <s v="Substation earthing"/>
    <s v="Program - Short Term Need"/>
    <n v="998483"/>
    <n v="340000"/>
    <n v="408000"/>
    <n v="0"/>
    <n v="0"/>
    <n v="0"/>
    <n v="0"/>
    <n v="0"/>
    <n v="0"/>
    <n v="0"/>
    <n v="0"/>
    <n v="755210"/>
    <n v="348499.99999999994"/>
    <n v="428654.99999999994"/>
    <n v="0"/>
    <n v="0"/>
    <n v="0"/>
    <n v="0"/>
    <n v="0"/>
    <n v="0"/>
    <n v="0"/>
    <n v="0"/>
    <n v="748000"/>
    <n v="748000"/>
    <n v="777154.99999999988"/>
    <n v="777154.99999999988"/>
    <n v="370"/>
    <n v="5550"/>
    <n v="1.9506078155219247E-2"/>
    <s v="TS"/>
    <s v="TS036s"/>
    <x v="2"/>
    <s v="Std"/>
    <s v="Std"/>
    <x v="0"/>
  </r>
  <r>
    <s v="TS047"/>
    <s v="Equipment labelling in TS &amp; ZS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TS"/>
    <s v="TS047s"/>
    <x v="2"/>
    <s v="Std"/>
    <s v="Unallocated"/>
    <x v="2"/>
  </r>
  <r>
    <s v="TS048"/>
    <s v="Substation oil containment program - separators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1000"/>
    <n v="0.97397603708176128"/>
    <s v="TS"/>
    <s v="TS048s"/>
    <x v="2"/>
    <s v="Std"/>
    <s v="Std"/>
    <x v="0"/>
  </r>
  <r>
    <s v="TS049"/>
    <s v="Tunnelboard refurbishment"/>
    <s v="Program - Short Term Need"/>
    <n v="0"/>
    <n v="0"/>
    <n v="0"/>
    <n v="0"/>
    <n v="45000"/>
    <n v="45000"/>
    <n v="0"/>
    <n v="0"/>
    <n v="0"/>
    <n v="45000"/>
    <n v="45000"/>
    <n v="0"/>
    <n v="0"/>
    <n v="0"/>
    <n v="0"/>
    <n v="49671.580078124993"/>
    <n v="50913.369580078106"/>
    <n v="0"/>
    <n v="0"/>
    <n v="0"/>
    <n v="56198.833647644948"/>
    <n v="57603.804488836067"/>
    <n v="90000"/>
    <n v="180000"/>
    <n v="100584.9496582031"/>
    <n v="214387.58779468411"/>
    <n v="150"/>
    <n v="2250"/>
    <n v="0.7084581062767964"/>
    <s v="TS"/>
    <s v="TS049s"/>
    <x v="2"/>
    <s v="Std"/>
    <s v="Std"/>
    <x v="0"/>
  </r>
  <r>
    <s v="TS050"/>
    <s v="POW switching for capacitors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2250"/>
    <n v="0.7084581062767964"/>
    <s v="TS"/>
    <s v="TS050s"/>
    <x v="2"/>
    <s v="Std"/>
    <s v="Std"/>
    <x v="0"/>
  </r>
  <r>
    <s v="TS055"/>
    <s v="66kV circuit breaker replacement"/>
    <s v="Program - Short Term Need"/>
    <n v="258000"/>
    <n v="258000"/>
    <n v="258000"/>
    <n v="0"/>
    <n v="0"/>
    <n v="0"/>
    <n v="258000"/>
    <n v="258000"/>
    <n v="258000"/>
    <n v="258000"/>
    <n v="258000"/>
    <n v="0"/>
    <n v="264450"/>
    <n v="271061.25"/>
    <n v="0"/>
    <n v="0"/>
    <n v="0"/>
    <n v="299200.90189892566"/>
    <n v="306680.9244463988"/>
    <n v="314347.94755755877"/>
    <n v="322206.64624649769"/>
    <n v="330261.81240266014"/>
    <n v="516000"/>
    <n v="1806000"/>
    <n v="535511.25"/>
    <n v="2108209.4825520413"/>
    <n v="240"/>
    <n v="3600"/>
    <n v="0.42678271564317494"/>
    <s v="TS"/>
    <s v="TS055s"/>
    <x v="2"/>
    <s v="Std"/>
    <s v="Std"/>
    <x v="0"/>
  </r>
  <r>
    <s v="TS057"/>
    <s v="Substation insulation co-ordination"/>
    <s v="Program - Short Term Need"/>
    <n v="150000"/>
    <n v="0"/>
    <n v="0"/>
    <n v="0"/>
    <n v="0"/>
    <n v="0"/>
    <n v="0"/>
    <n v="0"/>
    <n v="0"/>
    <n v="0"/>
    <n v="0"/>
    <n v="135353"/>
    <n v="0"/>
    <n v="0"/>
    <n v="0"/>
    <n v="0"/>
    <n v="0"/>
    <n v="0"/>
    <n v="0"/>
    <n v="0"/>
    <n v="0"/>
    <n v="0"/>
    <n v="0"/>
    <n v="0"/>
    <n v="0"/>
    <n v="0"/>
    <s v=""/>
    <n v="2400"/>
    <n v="0.69736487155976334"/>
    <s v="TS"/>
    <s v="TS057s"/>
    <x v="2"/>
    <s v="Std"/>
    <s v="Std"/>
    <x v="0"/>
  </r>
  <r>
    <s v="TS060"/>
    <s v="Lawson TS rebuild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TS"/>
    <s v="TS060"/>
    <x v="2"/>
    <s v="Std"/>
    <s v="Unallocated"/>
    <x v="2"/>
  </r>
  <r>
    <s v="TS067"/>
    <s v="Rosehill ZS renewal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TS"/>
    <s v="TS067"/>
    <x v="2"/>
    <s v="Std"/>
    <s v="Std"/>
    <x v="0"/>
  </r>
  <r>
    <s v="TS072"/>
    <s v="Holroyd ZS renewal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TS"/>
    <s v="TS072"/>
    <x v="2"/>
    <s v="Std"/>
    <s v="Std"/>
    <x v="0"/>
  </r>
  <r>
    <s v="TS086"/>
    <s v="Busbar support and isolator replacement"/>
    <s v="Program - Short Term Need"/>
    <n v="325000"/>
    <n v="0"/>
    <n v="94500"/>
    <n v="94500"/>
    <n v="94500"/>
    <n v="94500"/>
    <n v="94500"/>
    <n v="94500"/>
    <n v="94500"/>
    <n v="94500"/>
    <n v="94500"/>
    <n v="197917"/>
    <n v="0"/>
    <n v="99284.062499999985"/>
    <n v="101766.16406249999"/>
    <n v="104310.31816406248"/>
    <n v="106918.07611816403"/>
    <n v="109591.02802111812"/>
    <n v="112330.80372164608"/>
    <n v="115139.07381468722"/>
    <n v="118017.55066005439"/>
    <n v="120967.98942655574"/>
    <n v="378000"/>
    <n v="850500"/>
    <n v="412278.62084472645"/>
    <n v="988325.066488788"/>
    <n v="200"/>
    <n v="3000"/>
    <n v="0.5851644928423505"/>
    <s v="TS"/>
    <s v="TS086s"/>
    <x v="2"/>
    <s v="Std"/>
    <s v="Std"/>
    <x v="0"/>
  </r>
  <r>
    <s v="TS092"/>
    <s v="Jasper Rd 11kV CB renewal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TS"/>
    <s v="TS092"/>
    <x v="2"/>
    <s v="Std"/>
    <s v="Std"/>
    <x v="0"/>
  </r>
  <r>
    <s v="TS099"/>
    <s v="Substation power outlet installation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750"/>
    <n v="0.99186931464833539"/>
    <s v="TS"/>
    <s v="TS099s"/>
    <x v="2"/>
    <s v="Std"/>
    <s v="Std"/>
    <x v="0"/>
  </r>
  <r>
    <s v="TS100"/>
    <s v="Substation internal fence replacement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1350"/>
    <n v="0.92182585178561327"/>
    <s v="TS"/>
    <s v="TS100s"/>
    <x v="2"/>
    <s v="Std"/>
    <s v="Std"/>
    <x v="0"/>
  </r>
  <r>
    <s v="TS102"/>
    <s v="Rydalmere Zone Substation renewal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450"/>
    <n v="0.51286096895246069"/>
    <s v="TS"/>
    <s v="TS102"/>
    <x v="2"/>
    <s v="Std"/>
    <s v="Std"/>
    <x v="0"/>
  </r>
  <r>
    <s v="TS111"/>
    <s v="Blackheath ZS 11kV switchyard renewal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TS"/>
    <s v="TS111"/>
    <x v="2"/>
    <s v="Std"/>
    <s v="Std"/>
    <x v="0"/>
  </r>
  <r>
    <s v="TS116"/>
    <s v="Roof refurbishment for control and switch rooms"/>
    <s v="Program - Short Term Need"/>
    <n v="500000"/>
    <n v="1000000"/>
    <n v="1000000"/>
    <n v="1000000"/>
    <n v="1000000"/>
    <n v="1000000"/>
    <n v="1000000"/>
    <n v="1000000"/>
    <n v="1000000"/>
    <n v="1000000"/>
    <n v="1000000"/>
    <n v="556587.41999999993"/>
    <n v="1024999.9999999999"/>
    <n v="1050625"/>
    <n v="1076890.6249999998"/>
    <n v="1103812.8906249998"/>
    <n v="1131408.2128906248"/>
    <n v="1159693.4182128902"/>
    <n v="1188685.7536682126"/>
    <n v="1218402.8975099176"/>
    <n v="1248862.9699476655"/>
    <n v="1280084.544196357"/>
    <n v="5000000"/>
    <n v="10000000"/>
    <n v="5387736.728515625"/>
    <n v="11483466.312050667"/>
    <n v="280"/>
    <n v="4200"/>
    <n v="0.3628916443634847"/>
    <s v="TS"/>
    <s v="TS116s"/>
    <x v="2"/>
    <s v="Std"/>
    <s v="Std"/>
    <x v="0"/>
  </r>
  <r>
    <s v="TS116"/>
    <s v="Roof refurbishment for control and switch rooms"/>
    <s v="Program - Medium Term Need"/>
    <m/>
    <n v="500000"/>
    <n v="500000"/>
    <n v="500000"/>
    <n v="500000"/>
    <n v="500000"/>
    <n v="500000"/>
    <n v="500000"/>
    <n v="500000"/>
    <n v="500000"/>
    <n v="500000"/>
    <n v="0"/>
    <n v="512499.99999999994"/>
    <n v="525312.5"/>
    <n v="538445.31249999988"/>
    <n v="551906.44531249988"/>
    <n v="565704.10644531238"/>
    <n v="579846.70910644508"/>
    <n v="594342.87683410628"/>
    <n v="609201.44875495881"/>
    <n v="624431.48497383273"/>
    <n v="640042.27209817851"/>
    <n v="2500000"/>
    <n v="5000000"/>
    <n v="2693868.3642578125"/>
    <n v="5741733.1560253333"/>
    <n v="280"/>
    <n v="2800"/>
    <n v="0.66390124577660958"/>
    <s v="TS"/>
    <s v="TS116m"/>
    <x v="2"/>
    <s v="Std"/>
    <s v="Std"/>
    <x v="0"/>
  </r>
  <r>
    <s v="TS118"/>
    <s v="Smithfield Zone Substation rebuilding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TS"/>
    <s v="TS118"/>
    <x v="2"/>
    <s v="Std"/>
    <s v="Unallocated"/>
    <x v="2"/>
  </r>
  <r>
    <s v="TS119"/>
    <s v="Bomaderry ZS redevelopment (fmr PR403)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TS"/>
    <s v="TS119"/>
    <x v="2"/>
    <s v="Std"/>
    <s v="Std"/>
    <x v="0"/>
  </r>
  <r>
    <s v="TS120"/>
    <s v="Canley Vale ZS redevelop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TS"/>
    <s v="TS120"/>
    <x v="2"/>
    <s v="Std"/>
    <s v="Std"/>
    <x v="0"/>
  </r>
  <r>
    <s v="TS121"/>
    <s v="Port Kembla Z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200"/>
    <n v="0.3628916443634847"/>
    <s v="TS"/>
    <s v="TS121"/>
    <x v="2"/>
    <s v="Std"/>
    <s v="Std"/>
    <x v="0"/>
  </r>
  <r>
    <s v="TS122"/>
    <s v="Leabons Lane Zone Substation renewal"/>
    <s v="Major Project - Committed Project"/>
    <n v="75000"/>
    <n v="0"/>
    <n v="0"/>
    <n v="0"/>
    <n v="0"/>
    <n v="0"/>
    <n v="0"/>
    <n v="0"/>
    <n v="0"/>
    <n v="0"/>
    <n v="0"/>
    <n v="217104"/>
    <n v="0"/>
    <n v="0"/>
    <n v="0"/>
    <n v="0"/>
    <n v="0"/>
    <n v="0"/>
    <n v="0"/>
    <n v="0"/>
    <n v="0"/>
    <n v="0"/>
    <n v="0"/>
    <n v="0"/>
    <n v="0"/>
    <n v="0"/>
    <s v=""/>
    <n v="3450"/>
    <n v="0.51286096895246069"/>
    <s v="TS"/>
    <s v="TS122"/>
    <x v="2"/>
    <s v="Std"/>
    <s v="Std"/>
    <x v="0"/>
  </r>
  <r>
    <s v="TS123"/>
    <s v="St Marys Zone Substation renewal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450"/>
    <n v="0.51286096895246069"/>
    <s v="TS"/>
    <s v="TS123"/>
    <x v="2"/>
    <s v="Std"/>
    <s v="Std"/>
    <x v="0"/>
  </r>
  <r>
    <s v="TS124"/>
    <s v="Substation control building fire alarm systems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000"/>
    <n v="0.5851644928423505"/>
    <s v="TS"/>
    <s v="TS124s"/>
    <x v="2"/>
    <s v="Std"/>
    <s v="Std"/>
    <x v="0"/>
  </r>
  <r>
    <s v="TS125"/>
    <s v="Guildford Transmission Substation renewal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6300"/>
    <n v="0"/>
    <s v="TS"/>
    <s v="TS125"/>
    <x v="2"/>
    <s v="Std"/>
    <s v="Std"/>
    <x v="0"/>
  </r>
  <r>
    <s v="TS126"/>
    <s v="Comalco HVC renewal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TS"/>
    <s v="TS126"/>
    <x v="2"/>
    <s v="Std"/>
    <s v="Std"/>
    <x v="0"/>
  </r>
  <r>
    <s v="TS127"/>
    <s v="Castle Hill Zone Substation renewal"/>
    <s v="Major Project - Committed Project"/>
    <n v="163333"/>
    <n v="0"/>
    <n v="0"/>
    <n v="0"/>
    <n v="0"/>
    <n v="0"/>
    <n v="0"/>
    <n v="0"/>
    <n v="0"/>
    <n v="0"/>
    <n v="0"/>
    <n v="367933"/>
    <n v="0"/>
    <n v="0"/>
    <n v="0"/>
    <n v="0"/>
    <n v="0"/>
    <n v="0"/>
    <n v="0"/>
    <n v="0"/>
    <n v="0"/>
    <n v="0"/>
    <n v="0"/>
    <n v="0"/>
    <n v="0"/>
    <n v="0"/>
    <s v=""/>
    <n v="3450"/>
    <n v="0.51286096895246069"/>
    <s v="TS"/>
    <s v="TS127"/>
    <x v="2"/>
    <s v="Std"/>
    <s v="Std"/>
    <x v="0"/>
  </r>
  <r>
    <s v="TS128"/>
    <s v="Capacitor bank refurbishment"/>
    <s v="Program - Short Term Need"/>
    <n v="1270000"/>
    <n v="0"/>
    <n v="0"/>
    <n v="0"/>
    <n v="0"/>
    <n v="0"/>
    <n v="0"/>
    <n v="0"/>
    <n v="0"/>
    <n v="0"/>
    <n v="0"/>
    <n v="1372467"/>
    <n v="0"/>
    <n v="0"/>
    <n v="0"/>
    <n v="0"/>
    <n v="0"/>
    <n v="0"/>
    <n v="0"/>
    <n v="0"/>
    <n v="0"/>
    <n v="0"/>
    <n v="0"/>
    <n v="0"/>
    <n v="0"/>
    <n v="0"/>
    <s v=""/>
    <n v="4200"/>
    <n v="0.3628916443634847"/>
    <s v="TS"/>
    <s v="TS128s"/>
    <x v="2"/>
    <s v="Std"/>
    <s v="Std"/>
    <x v="0"/>
  </r>
  <r>
    <s v="TS130"/>
    <s v="Northmead Zone Substation renewal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500"/>
    <n v="0.25546961376572502"/>
    <s v="TS"/>
    <s v="TS130"/>
    <x v="2"/>
    <s v="Std"/>
    <s v="Std"/>
    <x v="0"/>
  </r>
  <r>
    <s v="TS131"/>
    <s v="Bulli Zone Substation renewal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125"/>
    <n v="0.3628916443634847"/>
    <s v="TS"/>
    <s v="TS131"/>
    <x v="2"/>
    <s v="Std"/>
    <s v="Std"/>
    <x v="0"/>
  </r>
  <r>
    <s v="TS133"/>
    <s v="Corrimal ZS redevelop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575"/>
    <n v="0.21002457601323654"/>
    <s v="TS"/>
    <s v="TS133"/>
    <x v="2"/>
    <s v="Std"/>
    <s v="Std"/>
    <x v="0"/>
  </r>
  <r>
    <s v="TS134"/>
    <s v="South Granville Zone Substation renewal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450"/>
    <n v="0.51286096895246069"/>
    <s v="TS"/>
    <s v="TS134"/>
    <x v="2"/>
    <s v="Std"/>
    <s v="Std"/>
    <x v="0"/>
  </r>
  <r>
    <s v="TS135"/>
    <s v="Ringwood ZS redevelop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TS"/>
    <s v="TS135"/>
    <x v="2"/>
    <s v="Std"/>
    <s v="Std"/>
    <x v="0"/>
  </r>
  <r>
    <s v="TS136"/>
    <s v="Kandos ZS redevelop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TS"/>
    <s v="TS136"/>
    <x v="2"/>
    <s v="Std"/>
    <s v="Std"/>
    <x v="0"/>
  </r>
  <r>
    <s v="TS137"/>
    <s v="Power transformer oil temperature indicator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TS"/>
    <s v="TS137s"/>
    <x v="2"/>
    <s v="Std"/>
    <s v="Unallocated"/>
    <x v="2"/>
  </r>
  <r>
    <s v="TS138"/>
    <s v="Baulkham Hills switchgear rearrange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TS"/>
    <s v="TS138"/>
    <x v="2"/>
    <s v="Std"/>
    <s v="Std"/>
    <x v="0"/>
  </r>
  <r>
    <s v="TS139"/>
    <s v="Oakdale ZS swgr rearrange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TS"/>
    <s v="TS139"/>
    <x v="2"/>
    <s v="Std"/>
    <s v="Std"/>
    <x v="0"/>
  </r>
  <r>
    <s v="TS143"/>
    <s v="Westmead Zone Substation renewal and augmentation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5700"/>
    <n v="1.6728175680754468E-2"/>
    <s v="TS"/>
    <s v="TS143"/>
    <x v="2"/>
    <s v="Std"/>
    <s v="Std"/>
    <x v="0"/>
  </r>
  <r>
    <s v="TS144"/>
    <s v="Substation fire stopping measures"/>
    <s v="Program - Short Term Need"/>
    <n v="198000"/>
    <n v="66000"/>
    <n v="66000"/>
    <n v="66000"/>
    <n v="66000"/>
    <n v="66000"/>
    <n v="66000"/>
    <n v="66000"/>
    <n v="66000"/>
    <n v="66000"/>
    <n v="66000"/>
    <n v="186676"/>
    <n v="67650"/>
    <n v="69341.25"/>
    <n v="71074.781249999985"/>
    <n v="72851.650781249991"/>
    <n v="74672.942050781232"/>
    <n v="76539.765602050757"/>
    <n v="78453.259742102018"/>
    <n v="80414.591235654574"/>
    <n v="82424.956016545912"/>
    <n v="84485.57991695957"/>
    <n v="330000"/>
    <n v="660000"/>
    <n v="355590.62408203119"/>
    <n v="757908.77659534407"/>
    <n v="160"/>
    <n v="2400"/>
    <n v="0.69736487155976334"/>
    <s v="TS"/>
    <s v="TS144s"/>
    <x v="2"/>
    <s v="Std"/>
    <s v="Std"/>
    <x v="0"/>
  </r>
  <r>
    <s v="TS146"/>
    <s v="Marayong Zone Substation renewal"/>
    <s v="Major Project - Committed Project"/>
    <n v="13051000"/>
    <n v="8204878"/>
    <n v="1829077"/>
    <n v="0"/>
    <n v="0"/>
    <n v="0"/>
    <n v="0"/>
    <n v="0"/>
    <n v="0"/>
    <n v="0"/>
    <n v="0"/>
    <n v="2558031"/>
    <n v="8409999.9499999993"/>
    <n v="1921674.0231249998"/>
    <n v="0"/>
    <n v="0"/>
    <n v="0"/>
    <n v="0"/>
    <n v="0"/>
    <n v="0"/>
    <n v="0"/>
    <n v="0"/>
    <n v="10033955"/>
    <n v="10033955"/>
    <n v="10331673.973125"/>
    <n v="10331673.973125"/>
    <n v="230"/>
    <n v="3450"/>
    <n v="0.51286096895246069"/>
    <s v="TS"/>
    <s v="TS146"/>
    <x v="2"/>
    <s v="Std"/>
    <s v="Std"/>
    <x v="0"/>
  </r>
  <r>
    <s v="TS149"/>
    <s v="South Windsor ZS refurbish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TS"/>
    <s v="TS149"/>
    <x v="2"/>
    <s v="Std"/>
    <s v="Std"/>
    <x v="0"/>
  </r>
  <r>
    <s v="TS155"/>
    <s v="Sussex Inlet Zone Substation - stage 2 renewal"/>
    <s v="Major Project - Committed Project"/>
    <n v="2400000"/>
    <n v="1678556"/>
    <n v="37345"/>
    <n v="0"/>
    <n v="0"/>
    <n v="0"/>
    <n v="0"/>
    <n v="0"/>
    <n v="0"/>
    <n v="0"/>
    <n v="0"/>
    <n v="3841000.34"/>
    <n v="1720519.9"/>
    <n v="39235.590624999997"/>
    <n v="0"/>
    <n v="0"/>
    <n v="0"/>
    <n v="0"/>
    <n v="0"/>
    <n v="0"/>
    <n v="0"/>
    <n v="0"/>
    <n v="1715901"/>
    <n v="1715901"/>
    <n v="1759755.4906249999"/>
    <n v="1759755.4906249999"/>
    <n v="210"/>
    <n v="3150"/>
    <n v="0.54862535054081596"/>
    <s v="TS"/>
    <s v="TS155"/>
    <x v="2"/>
    <s v="Std"/>
    <s v="Std"/>
    <x v="0"/>
  </r>
  <r>
    <s v="TS156"/>
    <s v="Lawson TS - RailCorp connections work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975"/>
    <n v="0.3721870969591301"/>
    <s v="TS"/>
    <s v="TS156"/>
    <x v="2"/>
    <s v="Std"/>
    <s v="Std"/>
    <x v="0"/>
  </r>
  <r>
    <s v="TS167"/>
    <s v="Carlingford Transmission Substation control building replacement"/>
    <s v="Major Project - Prior to Approval"/>
    <n v="0"/>
    <n v="0"/>
    <n v="4500000"/>
    <n v="4500000"/>
    <n v="4500000"/>
    <n v="0"/>
    <n v="0"/>
    <n v="0"/>
    <n v="0"/>
    <n v="0"/>
    <n v="0"/>
    <n v="0"/>
    <n v="0"/>
    <n v="4727812.5"/>
    <n v="4846007.8124999991"/>
    <n v="4967158.0078124991"/>
    <n v="0"/>
    <n v="0"/>
    <n v="0"/>
    <n v="0"/>
    <n v="0"/>
    <n v="0"/>
    <n v="13500000"/>
    <n v="13500000"/>
    <n v="14540978.3203125"/>
    <n v="14540978.3203125"/>
    <n v="180"/>
    <n v="1800"/>
    <n v="0.82350067897951695"/>
    <s v="TS"/>
    <s v="TS167"/>
    <x v="2"/>
    <s v="Std"/>
    <s v="Std"/>
    <x v="0"/>
  </r>
  <r>
    <s v="TS168"/>
    <s v="Carramar Zone Substation switchgear replacement"/>
    <s v="Major Project - Committed Project"/>
    <n v="0"/>
    <n v="0"/>
    <n v="0"/>
    <n v="0"/>
    <n v="0"/>
    <n v="0"/>
    <n v="0"/>
    <n v="0"/>
    <n v="0"/>
    <n v="0"/>
    <n v="0"/>
    <n v="9370"/>
    <n v="0"/>
    <n v="0"/>
    <n v="0"/>
    <n v="0"/>
    <n v="0"/>
    <n v="0"/>
    <n v="0"/>
    <n v="0"/>
    <n v="0"/>
    <n v="0"/>
    <n v="0"/>
    <n v="0"/>
    <n v="0"/>
    <n v="0"/>
    <s v=""/>
    <n v="3750"/>
    <n v="0.38635121207798373"/>
    <s v="TS"/>
    <s v="TS168"/>
    <x v="2"/>
    <s v="Std"/>
    <s v="Std"/>
    <x v="0"/>
  </r>
  <r>
    <s v="TS173"/>
    <s v="11kV switchboard truck replacement program"/>
    <s v="Program - Short Term Need"/>
    <n v="2894255"/>
    <n v="3648000"/>
    <n v="3648000"/>
    <n v="3648000"/>
    <n v="2928000"/>
    <n v="2928000"/>
    <n v="2928000"/>
    <n v="2928000"/>
    <n v="2928000"/>
    <n v="0"/>
    <n v="0"/>
    <n v="1841138"/>
    <n v="3739199.9999999995"/>
    <n v="3832679.9999999995"/>
    <n v="3928496.9999999995"/>
    <n v="3231964.1437499993"/>
    <n v="3312763.2473437488"/>
    <n v="3395582.3285273425"/>
    <n v="3480471.8867405262"/>
    <n v="3567483.683909039"/>
    <n v="0"/>
    <n v="0"/>
    <n v="16800000"/>
    <n v="25584000"/>
    <n v="18045104.391093746"/>
    <n v="28488642.290270653"/>
    <n v="290"/>
    <n v="4350"/>
    <n v="0.29288390369739509"/>
    <s v="TS"/>
    <s v="TS173s"/>
    <x v="2"/>
    <s v="Std"/>
    <s v="Std"/>
    <x v="0"/>
  </r>
  <r>
    <s v="TS175"/>
    <s v="Defective CT replacement program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2100"/>
    <n v="0.78281578345034575"/>
    <s v="TS"/>
    <s v="TS175s"/>
    <x v="2"/>
    <s v="Std"/>
    <s v="Std"/>
    <x v="0"/>
  </r>
  <r>
    <s v="TS177"/>
    <s v="Substation battery duplication"/>
    <s v="Program - Short Term Need"/>
    <n v="1582100"/>
    <n v="0"/>
    <n v="918000"/>
    <n v="765000"/>
    <n v="0"/>
    <n v="0"/>
    <n v="0"/>
    <n v="0"/>
    <n v="0"/>
    <n v="0"/>
    <n v="0"/>
    <n v="2245214.7999999998"/>
    <n v="0"/>
    <n v="964473.74999999988"/>
    <n v="823821.32812499988"/>
    <n v="0"/>
    <n v="0"/>
    <n v="0"/>
    <n v="0"/>
    <n v="0"/>
    <n v="0"/>
    <n v="0"/>
    <n v="1683000"/>
    <n v="1683000"/>
    <n v="1788295.0781249998"/>
    <n v="1788295.0781249998"/>
    <n v="330"/>
    <n v="4950"/>
    <n v="0.12555079734501071"/>
    <s v="TS"/>
    <s v="TS177s"/>
    <x v="2"/>
    <s v="Std"/>
    <s v="Std"/>
    <x v="0"/>
  </r>
  <r>
    <s v="TS178"/>
    <s v="Jerrara SS steel support structures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000"/>
    <n v="0.5851644928423505"/>
    <s v="TS"/>
    <s v="TS178"/>
    <x v="2"/>
    <s v="Std"/>
    <s v="Std"/>
    <x v="0"/>
  </r>
  <r>
    <s v="TS179"/>
    <s v="33kV wall bushing replacement"/>
    <s v="Program - Short Term Need"/>
    <n v="38000"/>
    <n v="0"/>
    <n v="0"/>
    <n v="0"/>
    <n v="0"/>
    <n v="0"/>
    <n v="0"/>
    <n v="0"/>
    <n v="0"/>
    <n v="0"/>
    <n v="0"/>
    <n v="237836.91"/>
    <n v="0"/>
    <n v="0"/>
    <n v="0"/>
    <n v="0"/>
    <n v="0"/>
    <n v="0"/>
    <n v="0"/>
    <n v="0"/>
    <n v="0"/>
    <n v="0"/>
    <n v="0"/>
    <n v="0"/>
    <n v="0"/>
    <n v="0"/>
    <s v=""/>
    <n v="3150"/>
    <n v="0.54862535054081596"/>
    <s v="TS"/>
    <s v="TS179s"/>
    <x v="2"/>
    <s v="Std"/>
    <s v="Std"/>
    <x v="0"/>
  </r>
  <r>
    <s v="TS180"/>
    <s v="Transformer fire wall installation"/>
    <s v="Program - Short Term Need"/>
    <n v="200000"/>
    <n v="0"/>
    <n v="600000"/>
    <n v="600000"/>
    <n v="600000"/>
    <n v="600000"/>
    <n v="600000"/>
    <n v="600000"/>
    <n v="600000"/>
    <n v="600000"/>
    <n v="600000"/>
    <n v="0"/>
    <n v="0"/>
    <n v="630375"/>
    <n v="646134.37499999988"/>
    <n v="662287.73437499988"/>
    <n v="678844.92773437477"/>
    <n v="695816.05092773412"/>
    <n v="713211.45220092754"/>
    <n v="731041.73850595066"/>
    <n v="749317.7819685993"/>
    <n v="768050.72651781421"/>
    <n v="2400000"/>
    <n v="5400000"/>
    <n v="2617642.037109375"/>
    <n v="6275079.7872304013"/>
    <n v="140"/>
    <n v="2100"/>
    <n v="0.78281578345034575"/>
    <s v="TS"/>
    <s v="TS180s"/>
    <x v="2"/>
    <s v="Std"/>
    <s v="Std"/>
    <x v="0"/>
  </r>
  <r>
    <s v="TS181"/>
    <s v="11kV capacitor bank refurbishment"/>
    <s v="Program - Short Term Need"/>
    <n v="887526"/>
    <n v="0"/>
    <n v="0"/>
    <n v="0"/>
    <n v="0"/>
    <n v="0"/>
    <n v="0"/>
    <n v="0"/>
    <n v="0"/>
    <n v="0"/>
    <n v="0"/>
    <n v="377909"/>
    <n v="0"/>
    <n v="0"/>
    <n v="0"/>
    <n v="0"/>
    <n v="0"/>
    <n v="0"/>
    <n v="0"/>
    <n v="0"/>
    <n v="0"/>
    <n v="0"/>
    <n v="0"/>
    <n v="0"/>
    <n v="0"/>
    <n v="0"/>
    <s v=""/>
    <n v="4050"/>
    <n v="0.3721870969591301"/>
    <s v="TS"/>
    <s v="TS181s"/>
    <x v="2"/>
    <s v="Std"/>
    <s v="Std"/>
    <x v="0"/>
  </r>
  <r>
    <s v="TS182"/>
    <s v="Substation civil capital works scoping"/>
    <s v="Program - Short Term Ne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450"/>
    <n v="0.51286096895246069"/>
    <s v="TS"/>
    <s v="TS182s"/>
    <x v="2"/>
    <s v="Std"/>
    <s v="Std"/>
    <x v="0"/>
  </r>
  <r>
    <s v="TS183"/>
    <s v="Carlingford TS/Dundas ZS Redevelopment"/>
    <s v="Major Project - Committed Project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TS"/>
    <s v="TS183"/>
    <x v="2"/>
    <s v="Std"/>
    <s v="Std"/>
    <x v="0"/>
  </r>
  <r>
    <s v="TS184"/>
    <s v="Blaxland Zone Substation reinstatement"/>
    <s v="Major Project - Committed Project"/>
    <n v="691500"/>
    <n v="0"/>
    <n v="0"/>
    <n v="0"/>
    <n v="0"/>
    <n v="0"/>
    <n v="0"/>
    <n v="0"/>
    <n v="0"/>
    <n v="0"/>
    <n v="0"/>
    <n v="946244"/>
    <n v="0"/>
    <n v="0"/>
    <n v="0"/>
    <n v="0"/>
    <n v="0"/>
    <n v="0"/>
    <n v="0"/>
    <n v="0"/>
    <n v="0"/>
    <n v="0"/>
    <n v="0"/>
    <n v="0"/>
    <n v="0"/>
    <n v="0"/>
    <s v=""/>
    <n v="4500"/>
    <n v="0.25546961376572502"/>
    <s v="TS"/>
    <s v="TS184"/>
    <x v="2"/>
    <s v="Std"/>
    <s v="Std"/>
    <x v="0"/>
  </r>
  <r>
    <s v="TS185"/>
    <s v="Penrith TS civil development"/>
    <s v="Major Project - Committed Project"/>
    <n v="2101666.6300000004"/>
    <n v="0"/>
    <n v="0"/>
    <n v="0"/>
    <n v="0"/>
    <n v="0"/>
    <n v="0"/>
    <n v="0"/>
    <n v="0"/>
    <n v="0"/>
    <n v="0"/>
    <n v="2086556.6199999999"/>
    <n v="0"/>
    <n v="0"/>
    <n v="0"/>
    <n v="0"/>
    <n v="0"/>
    <n v="0"/>
    <n v="0"/>
    <n v="0"/>
    <n v="0"/>
    <n v="0"/>
    <n v="0"/>
    <n v="0"/>
    <n v="0"/>
    <n v="0"/>
    <s v=""/>
    <n v="3450"/>
    <n v="0.51286096895246069"/>
    <s v="TS"/>
    <s v="TS185"/>
    <x v="2"/>
    <s v="Std"/>
    <s v="Std"/>
    <x v="0"/>
  </r>
  <r>
    <s v="TS187"/>
    <s v="Mobile substation No 2 refurbishment"/>
    <s v="Program - Short Term Need"/>
    <n v="270000"/>
    <n v="0"/>
    <n v="0"/>
    <n v="0"/>
    <n v="0"/>
    <n v="0"/>
    <n v="0"/>
    <n v="0"/>
    <n v="0"/>
    <n v="0"/>
    <n v="0"/>
    <n v="481274"/>
    <n v="0"/>
    <n v="0"/>
    <n v="0"/>
    <n v="0"/>
    <n v="0"/>
    <n v="0"/>
    <n v="0"/>
    <n v="0"/>
    <n v="0"/>
    <n v="0"/>
    <n v="0"/>
    <n v="0"/>
    <n v="0"/>
    <n v="0"/>
    <s v=""/>
    <n v="2850"/>
    <n v="0.66107000204264199"/>
    <s v="TS"/>
    <s v="TS187s"/>
    <x v="2"/>
    <s v="Std"/>
    <s v="Std"/>
    <x v="0"/>
  </r>
  <r>
    <s v="TS188"/>
    <s v="Bossley Park ZS civil refurbishment"/>
    <s v="Major Project - Committed Project"/>
    <n v="200000"/>
    <n v="0"/>
    <n v="0"/>
    <n v="0"/>
    <n v="0"/>
    <n v="0"/>
    <n v="0"/>
    <n v="0"/>
    <n v="0"/>
    <n v="0"/>
    <n v="0"/>
    <n v="271743"/>
    <n v="0"/>
    <n v="0"/>
    <n v="0"/>
    <n v="0"/>
    <n v="0"/>
    <n v="0"/>
    <n v="0"/>
    <n v="0"/>
    <n v="0"/>
    <n v="0"/>
    <n v="0"/>
    <n v="0"/>
    <n v="0"/>
    <n v="0"/>
    <s v=""/>
    <n v="3000"/>
    <n v="0.5851644928423505"/>
    <s v="TS"/>
    <s v="TS188"/>
    <x v="2"/>
    <s v="Std"/>
    <s v="Std"/>
    <x v="0"/>
  </r>
  <r>
    <s v="TS199"/>
    <s v="Future sub-transmission substation renewal programs"/>
    <s v="Program - Short Term Need"/>
    <n v="0"/>
    <n v="0"/>
    <n v="0"/>
    <n v="0"/>
    <n v="0"/>
    <n v="0"/>
    <n v="0"/>
    <n v="0"/>
    <n v="3500000"/>
    <n v="7500000"/>
    <n v="12000000"/>
    <n v="0"/>
    <n v="0"/>
    <n v="0"/>
    <n v="0"/>
    <n v="0"/>
    <n v="0"/>
    <n v="0"/>
    <n v="0"/>
    <n v="4264410.1412847117"/>
    <n v="9366472.2746074907"/>
    <n v="15361014.530356284"/>
    <n v="0"/>
    <n v="23000000"/>
    <n v="0"/>
    <n v="28991896.946248487"/>
    <n v="180"/>
    <n v="2700"/>
    <n v="0.66468830746699936"/>
    <s v="TS"/>
    <s v="TS199s"/>
    <x v="2"/>
    <s v="Std"/>
    <s v="Std"/>
    <x v="0"/>
  </r>
  <r>
    <s v="TS199"/>
    <s v="Future sub-transmission substation renewal programs"/>
    <s v="Program - Medium Term Need"/>
    <n v="0"/>
    <n v="0"/>
    <n v="0"/>
    <n v="0"/>
    <n v="0"/>
    <n v="0"/>
    <n v="0"/>
    <n v="0"/>
    <n v="500000"/>
    <n v="900000"/>
    <n v="1500000"/>
    <n v="0"/>
    <n v="0"/>
    <n v="0"/>
    <n v="0"/>
    <n v="0"/>
    <n v="0"/>
    <n v="0"/>
    <n v="0"/>
    <n v="609201.44875495881"/>
    <n v="1123976.6729528988"/>
    <n v="1920126.8162945355"/>
    <n v="0"/>
    <n v="2900000"/>
    <n v="0"/>
    <n v="3653304.9380023931"/>
    <n v="180"/>
    <n v="1800"/>
    <n v="0.82350067897951695"/>
    <s v="TS"/>
    <s v="TS199m"/>
    <x v="2"/>
    <s v="Std"/>
    <s v="Std"/>
    <x v="0"/>
  </r>
  <r>
    <s v="TS199"/>
    <s v="Future sub-transmission substation renewal programs"/>
    <s v="Program - Long Term Need"/>
    <n v="0"/>
    <n v="0"/>
    <n v="0"/>
    <n v="0"/>
    <n v="0"/>
    <n v="0"/>
    <n v="0"/>
    <n v="0"/>
    <n v="500000"/>
    <n v="900000"/>
    <n v="1500000"/>
    <n v="0"/>
    <n v="0"/>
    <n v="0"/>
    <n v="0"/>
    <n v="0"/>
    <n v="0"/>
    <n v="0"/>
    <n v="0"/>
    <n v="609201.44875495881"/>
    <n v="1123976.6729528988"/>
    <n v="1920126.8162945355"/>
    <n v="0"/>
    <n v="2900000"/>
    <n v="0"/>
    <n v="3653304.9380023931"/>
    <n v="180"/>
    <n v="900"/>
    <n v="0.97397603708176128"/>
    <s v="TS"/>
    <s v="TS199l"/>
    <x v="2"/>
    <s v="Std"/>
    <s v="Std"/>
    <x v="0"/>
  </r>
  <r>
    <s v="TS600"/>
    <s v="Power transformer replacement"/>
    <s v="Program - Short Term Need"/>
    <n v="0"/>
    <n v="1700000"/>
    <n v="11600000"/>
    <n v="7500000"/>
    <n v="11000000"/>
    <n v="11100000"/>
    <n v="12700000"/>
    <n v="12700000"/>
    <n v="12700000"/>
    <n v="12700000"/>
    <n v="12700000"/>
    <n v="0"/>
    <n v="1742499.9999999998"/>
    <n v="12187250"/>
    <n v="8076679.6874999991"/>
    <n v="12141941.796874998"/>
    <n v="12558631.163085934"/>
    <n v="14728106.411303705"/>
    <n v="15096309.071586298"/>
    <n v="15473716.798375955"/>
    <n v="15860559.718335351"/>
    <n v="16257073.711293735"/>
    <n v="42900000"/>
    <n v="106400000"/>
    <n v="46707002.647460937"/>
    <n v="124122768.35835597"/>
    <n v="340"/>
    <n v="5100"/>
    <n v="9.2833650452859295E-2"/>
    <s v="TS"/>
    <s v="TS600s"/>
    <x v="2"/>
    <s v="Std"/>
    <s v="Std"/>
    <x v="4"/>
  </r>
  <r>
    <s v="TS601"/>
    <s v="Cranebrook ZS 33kV No 3 - transformer replace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TS"/>
    <s v="TS601"/>
    <x v="2"/>
    <s v="Std"/>
    <s v="Std"/>
    <x v="4"/>
  </r>
  <r>
    <s v="TS602"/>
    <s v="Prospect ZS 33kV No3 transformer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TS"/>
    <s v="TS602"/>
    <x v="2"/>
    <s v="Std"/>
    <s v="Std"/>
    <x v="4"/>
  </r>
  <r>
    <s v="TS603"/>
    <s v="Kingwood ZS 33kV No 3 - transformer replace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TS"/>
    <s v="TS603"/>
    <x v="2"/>
    <s v="Std"/>
    <s v="Unallocated"/>
    <x v="2"/>
  </r>
  <r>
    <s v="TS604"/>
    <s v="Liverpool TS 132kV No 3 - transformer replacement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TS"/>
    <s v="TS604"/>
    <x v="2"/>
    <s v="Std"/>
    <s v="Std"/>
    <x v="4"/>
  </r>
  <r>
    <s v="TS605"/>
    <s v="West Liverpool 132 kV No 3 transformer"/>
    <s v="Major Project - Committed Proje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555079734501071"/>
    <s v="TS"/>
    <s v="TS605"/>
    <x v="2"/>
    <s v="Std"/>
    <s v="Std"/>
    <x v="0"/>
  </r>
  <r>
    <s v="TS615"/>
    <s v="Gerringong ZS 33kV No 2 transformer replacement"/>
    <s v="Major Project - Committed Project"/>
    <n v="6894.09"/>
    <n v="0"/>
    <n v="0"/>
    <n v="0"/>
    <n v="0"/>
    <n v="0"/>
    <n v="0"/>
    <n v="0"/>
    <n v="0"/>
    <n v="0"/>
    <n v="0"/>
    <n v="15251.65"/>
    <n v="0"/>
    <n v="0"/>
    <n v="0"/>
    <n v="0"/>
    <n v="0"/>
    <n v="0"/>
    <n v="0"/>
    <n v="0"/>
    <n v="0"/>
    <n v="0"/>
    <n v="0"/>
    <n v="0"/>
    <n v="0"/>
    <n v="0"/>
    <s v=""/>
    <n v="5100"/>
    <n v="9.2833650452859295E-2"/>
    <s v="TS"/>
    <s v="TS615"/>
    <x v="2"/>
    <s v="Std"/>
    <s v="Std"/>
    <x v="4"/>
  </r>
  <r>
    <s v="TS616"/>
    <s v="Camellia TS transformer replacement and 33kV busbar rearrangement"/>
    <s v="Major Project - Committed Project"/>
    <n v="2608611"/>
    <n v="332642"/>
    <n v="0"/>
    <n v="0"/>
    <n v="0"/>
    <n v="0"/>
    <n v="0"/>
    <n v="0"/>
    <n v="0"/>
    <n v="0"/>
    <n v="0"/>
    <n v="2660563"/>
    <n v="340958.05"/>
    <n v="0"/>
    <n v="0"/>
    <n v="0"/>
    <n v="0"/>
    <n v="0"/>
    <n v="0"/>
    <n v="0"/>
    <n v="0"/>
    <n v="0"/>
    <n v="332642"/>
    <n v="332642"/>
    <n v="340958.05"/>
    <n v="340958.05"/>
    <n v="340"/>
    <n v="5100"/>
    <n v="9.2833650452859295E-2"/>
    <s v="TS"/>
    <s v="TS616"/>
    <x v="2"/>
    <s v="Std"/>
    <s v="Std"/>
    <x v="4"/>
  </r>
  <r>
    <s v="TS617"/>
    <s v="Prospect ZS transformer replacement"/>
    <s v="Major Project - Committed Project"/>
    <n v="2449406"/>
    <n v="29268"/>
    <n v="0"/>
    <n v="0"/>
    <n v="0"/>
    <n v="0"/>
    <n v="0"/>
    <n v="0"/>
    <n v="0"/>
    <n v="0"/>
    <n v="0"/>
    <n v="2449406"/>
    <n v="29999.699999999997"/>
    <n v="0"/>
    <n v="0"/>
    <n v="0"/>
    <n v="0"/>
    <n v="0"/>
    <n v="0"/>
    <n v="0"/>
    <n v="0"/>
    <n v="0"/>
    <n v="29268"/>
    <n v="29268"/>
    <n v="29999.699999999997"/>
    <n v="29999.699999999997"/>
    <n v="340"/>
    <n v="5100"/>
    <n v="9.2833650452859295E-2"/>
    <s v="TS"/>
    <s v="TS617"/>
    <x v="2"/>
    <s v="Std"/>
    <s v="Std"/>
    <x v="4"/>
  </r>
  <r>
    <s v="TS618"/>
    <s v="Albion Park ZS transformer replacement"/>
    <s v="Major Project - Committed Project"/>
    <n v="2457614"/>
    <n v="1577261"/>
    <n v="0"/>
    <n v="0"/>
    <n v="0"/>
    <n v="0"/>
    <n v="0"/>
    <n v="0"/>
    <n v="0"/>
    <n v="0"/>
    <n v="0"/>
    <n v="1248155.45"/>
    <n v="1616692.5249999999"/>
    <n v="0"/>
    <n v="0"/>
    <n v="0"/>
    <n v="0"/>
    <n v="0"/>
    <n v="0"/>
    <n v="0"/>
    <n v="0"/>
    <n v="0"/>
    <n v="1577261"/>
    <n v="1577261"/>
    <n v="1616692.5249999999"/>
    <n v="1616692.5249999999"/>
    <n v="340"/>
    <n v="5100"/>
    <n v="9.2833650452859295E-2"/>
    <s v="TS"/>
    <s v="TS618"/>
    <x v="2"/>
    <s v="Std"/>
    <s v="Std"/>
    <x v="4"/>
  </r>
  <r>
    <s v="TS619"/>
    <s v="Dundas ZS 66kV No 2 transformer"/>
    <s v="Major Project - Committed Project"/>
    <n v="0"/>
    <n v="0"/>
    <n v="0"/>
    <n v="0"/>
    <n v="0"/>
    <n v="0"/>
    <n v="0"/>
    <n v="0"/>
    <n v="0"/>
    <n v="0"/>
    <n v="0"/>
    <n v="375000"/>
    <n v="0"/>
    <n v="0"/>
    <n v="0"/>
    <n v="0"/>
    <n v="0"/>
    <n v="0"/>
    <n v="0"/>
    <n v="0"/>
    <n v="0"/>
    <n v="0"/>
    <n v="0"/>
    <n v="0"/>
    <n v="0"/>
    <n v="0"/>
    <s v=""/>
    <n v="5100"/>
    <n v="9.2833650452859295E-2"/>
    <s v="TS"/>
    <s v="TS619"/>
    <x v="2"/>
    <s v="Std"/>
    <s v="Std"/>
    <x v="4"/>
  </r>
  <r>
    <s v="TS620"/>
    <s v="Minto 66/11kV No 1 transformer replacement"/>
    <s v="Major Project - Committed Project"/>
    <s v=""/>
    <n v="1080563"/>
    <n v="0"/>
    <n v="0"/>
    <n v="0"/>
    <n v="0"/>
    <n v="0"/>
    <n v="0"/>
    <n v="0"/>
    <n v="0"/>
    <n v="0"/>
    <n v="662422.99999999988"/>
    <n v="1107577.075"/>
    <n v="0"/>
    <n v="0"/>
    <n v="0"/>
    <n v="0"/>
    <n v="0"/>
    <n v="0"/>
    <n v="0"/>
    <n v="0"/>
    <n v="0"/>
    <n v="1080563"/>
    <n v="1080563"/>
    <n v="1107577.075"/>
    <n v="1107577.075"/>
    <n v="340"/>
    <n v="4950"/>
    <n v="0.12555079734501071"/>
    <s v="TS"/>
    <s v="TS620"/>
    <x v="2"/>
    <s v="Std"/>
    <s v="Std"/>
    <x v="4"/>
  </r>
  <r>
    <s v="TS700"/>
    <s v="11kV zone substation switchboard replacement"/>
    <s v="Program - Short Term Need"/>
    <n v="0"/>
    <n v="0"/>
    <n v="4000000"/>
    <n v="4000000"/>
    <n v="4000000"/>
    <n v="4000000"/>
    <n v="4000000"/>
    <n v="4000000"/>
    <n v="4000000"/>
    <n v="4000000"/>
    <n v="4000000"/>
    <n v="0"/>
    <n v="0"/>
    <n v="4202500"/>
    <n v="4307562.4999999991"/>
    <n v="4415251.5624999991"/>
    <n v="4525632.8515624991"/>
    <n v="4638773.6728515606"/>
    <n v="4754743.0146728503"/>
    <n v="4873611.5900396705"/>
    <n v="4995451.8797906619"/>
    <n v="5120338.1767854281"/>
    <n v="16000000"/>
    <n v="36000000"/>
    <n v="17450946.9140625"/>
    <n v="41833865.248202667"/>
    <n v="290"/>
    <n v="4350"/>
    <n v="0.29288390369739509"/>
    <s v="TS"/>
    <s v="TS700s"/>
    <x v="2"/>
    <s v="Std"/>
    <s v="Std"/>
    <x v="0"/>
  </r>
  <r>
    <s v="TS700"/>
    <s v="11kV zone substation switchboard replacement"/>
    <s v="Program - Medium Term Need"/>
    <n v="0"/>
    <n v="0"/>
    <n v="0"/>
    <n v="0"/>
    <n v="4000000"/>
    <n v="8000000"/>
    <n v="0"/>
    <n v="0"/>
    <n v="0"/>
    <n v="0"/>
    <n v="0"/>
    <n v="0"/>
    <n v="0"/>
    <n v="0"/>
    <n v="0"/>
    <n v="4415251.5624999991"/>
    <n v="9051265.7031249981"/>
    <n v="0"/>
    <n v="0"/>
    <n v="0"/>
    <n v="0"/>
    <n v="0"/>
    <n v="12000000"/>
    <n v="12000000"/>
    <n v="13466517.265624996"/>
    <n v="13466517.265624996"/>
    <n v="290"/>
    <n v="2900"/>
    <n v="0.59742733218935595"/>
    <s v="TS"/>
    <s v="TS700m"/>
    <x v="2"/>
    <s v="Std"/>
    <s v="Std"/>
    <x v="0"/>
  </r>
  <r>
    <s v="TS701"/>
    <s v="North Rocks ZS 11kV switchboard replacement"/>
    <s v="Major Project - Committed Project"/>
    <n v="2100000"/>
    <n v="777546"/>
    <n v="36169"/>
    <n v="0"/>
    <n v="0"/>
    <n v="0"/>
    <n v="0"/>
    <n v="0"/>
    <n v="0"/>
    <n v="0"/>
    <n v="0"/>
    <n v="1453893"/>
    <n v="796984.64999999991"/>
    <n v="38000.055624999994"/>
    <n v="0"/>
    <n v="0"/>
    <n v="0"/>
    <n v="0"/>
    <n v="0"/>
    <n v="0"/>
    <n v="0"/>
    <n v="0"/>
    <n v="813715"/>
    <n v="813715"/>
    <n v="834984.70562499994"/>
    <n v="834984.70562499994"/>
    <n v="290"/>
    <n v="4350"/>
    <n v="0.29288390369739509"/>
    <s v="TS"/>
    <s v="TS701"/>
    <x v="2"/>
    <s v="Std"/>
    <s v="Std"/>
    <x v="0"/>
  </r>
  <r>
    <s v="TS702"/>
    <s v="Kellyville ZS 11kV switchboard replacement"/>
    <s v="Major Project - Committed Project"/>
    <n v="1890000"/>
    <n v="953171"/>
    <n v="265366"/>
    <n v="0"/>
    <n v="0"/>
    <n v="0"/>
    <n v="0"/>
    <n v="0"/>
    <n v="0"/>
    <n v="0"/>
    <n v="0"/>
    <n v="573638"/>
    <n v="977000.27499999991"/>
    <n v="278800.15375"/>
    <n v="0"/>
    <n v="0"/>
    <n v="0"/>
    <n v="0"/>
    <n v="0"/>
    <n v="0"/>
    <n v="0"/>
    <n v="0"/>
    <n v="1218537"/>
    <n v="1218537"/>
    <n v="1255800.42875"/>
    <n v="1255800.42875"/>
    <n v="290"/>
    <n v="4350"/>
    <n v="0.29288390369739509"/>
    <s v="TS"/>
    <s v="TS702"/>
    <x v="2"/>
    <s v="Std"/>
    <s v="Std"/>
    <x v="0"/>
  </r>
  <r>
    <s v="TS703"/>
    <s v="Horsley Park ZS 11kV switchboard replacement"/>
    <s v="Major Project - Committed Project"/>
    <n v="2610000"/>
    <n v="424390"/>
    <n v="0"/>
    <n v="0"/>
    <n v="0"/>
    <n v="0"/>
    <n v="0"/>
    <n v="0"/>
    <n v="0"/>
    <n v="0"/>
    <n v="0"/>
    <n v="1941242"/>
    <n v="434999.74999999994"/>
    <n v="0"/>
    <n v="0"/>
    <n v="0"/>
    <n v="0"/>
    <n v="0"/>
    <n v="0"/>
    <n v="0"/>
    <n v="0"/>
    <n v="0"/>
    <n v="424390"/>
    <n v="424390"/>
    <n v="434999.74999999994"/>
    <n v="434999.74999999994"/>
    <n v="290"/>
    <n v="4350"/>
    <n v="0.29288390369739509"/>
    <s v="TS"/>
    <s v="TS703"/>
    <x v="2"/>
    <s v="Std"/>
    <s v="Std"/>
    <x v="0"/>
  </r>
  <r>
    <s v="TS704"/>
    <s v="Port Central ZS 11kV switchboard replacement"/>
    <s v="Major Project - Committed Project"/>
    <n v="1740000"/>
    <n v="488652"/>
    <n v="0"/>
    <n v="0"/>
    <n v="0"/>
    <n v="0"/>
    <n v="0"/>
    <n v="0"/>
    <n v="0"/>
    <n v="0"/>
    <n v="0"/>
    <n v="1583396.0299999998"/>
    <n v="500868.29999999993"/>
    <n v="0"/>
    <n v="0"/>
    <n v="0"/>
    <n v="0"/>
    <n v="0"/>
    <n v="0"/>
    <n v="0"/>
    <n v="0"/>
    <n v="0"/>
    <n v="488652"/>
    <n v="488652"/>
    <n v="500868.29999999993"/>
    <n v="500868.29999999993"/>
    <n v="290"/>
    <n v="4350"/>
    <n v="0.29288390369739509"/>
    <s v="TS"/>
    <s v="TS704"/>
    <x v="2"/>
    <s v="Std"/>
    <s v="Std"/>
    <x v="0"/>
  </r>
  <r>
    <s v="UR"/>
    <s v="Underground residential"/>
    <s v="Program - Short Term Need"/>
    <n v="33939845.574120402"/>
    <n v="21659051"/>
    <n v="14600685"/>
    <n v="11758786"/>
    <n v="11056595"/>
    <n v="10803669"/>
    <n v="10803669"/>
    <n v="10803669"/>
    <n v="10803669"/>
    <n v="10803669"/>
    <n v="10803669"/>
    <n v="27120000.008000001"/>
    <n v="22200527.274999999"/>
    <n v="15339844.678125"/>
    <n v="12662926.404781248"/>
    <n v="12204412.08741992"/>
    <n v="12223359.835951842"/>
    <n v="12528943.831850637"/>
    <n v="12842167.427646903"/>
    <n v="13163221.613338076"/>
    <n v="13492302.153671525"/>
    <n v="13829609.707513314"/>
    <n v="69878786"/>
    <n v="123897131"/>
    <n v="74631070.281278014"/>
    <n v="140487315.01529846"/>
    <n v="190"/>
    <n v="2850"/>
    <n v="0.66107000204264199"/>
    <s v="UR"/>
    <s v="URs"/>
    <x v="1"/>
    <s v="Std"/>
    <s v="Std"/>
    <x v="1"/>
  </r>
  <r>
    <s v="SW"/>
    <s v="Network Switching"/>
    <s v="Overheads"/>
    <n v="3277639.0026074401"/>
    <n v="6283900.8864677213"/>
    <n v="6382175.5445077857"/>
    <n v="6686467.7531523397"/>
    <n v="6495126.3572923364"/>
    <n v="6714861.539615334"/>
    <n v="7423719.2766590593"/>
    <n v="7683873.5145178428"/>
    <n v="7944102.7058396908"/>
    <n v="8085985.7683156794"/>
    <n v="8183178.697874113"/>
    <n v="3277485.7600000002"/>
    <n v="6440998.4086294137"/>
    <n v="6705273.1814484922"/>
    <n v="7200594.4377345685"/>
    <n v="7169404.1994174784"/>
    <n v="7597249.494344173"/>
    <n v="8609238.3838016689"/>
    <n v="9133710.9796958584"/>
    <n v="9679117.7549114563"/>
    <n v="10098288.201573275"/>
    <n v="10475160.573545523"/>
    <m/>
    <m/>
    <m/>
    <m/>
    <m/>
    <m/>
    <m/>
    <m/>
    <m/>
    <x v="5"/>
    <m/>
    <s v="Std"/>
    <x v="12"/>
  </r>
  <r>
    <s v="OH"/>
    <s v="Capitalised Overheads"/>
    <s v="Overheads"/>
    <n v="73255146"/>
    <n v="73106139.081208169"/>
    <n v="73273110.103678629"/>
    <n v="73775204.556416273"/>
    <n v="73462071.757048041"/>
    <n v="73820942.420613334"/>
    <n v="76860996.09989132"/>
    <n v="77233408.487903669"/>
    <n v="77593252.762439117"/>
    <n v="77784338.942599237"/>
    <n v="78058962.86008814"/>
    <n v="66922514.260000013"/>
    <n v="74933792.558238372"/>
    <n v="76982561.302677348"/>
    <n v="79447826.144261956"/>
    <n v="81088381.777448356"/>
    <n v="83521620.538007841"/>
    <n v="89135191.294330582"/>
    <n v="91806252.376808688"/>
    <n v="94539843.99297525"/>
    <n v="97141980.547270328"/>
    <n v="99922071.893196285"/>
    <m/>
    <m/>
    <m/>
    <m/>
    <m/>
    <m/>
    <m/>
    <m/>
    <m/>
    <x v="5"/>
    <m/>
    <s v="Std"/>
    <x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C37:M44" firstHeaderRow="0" firstDataRow="1" firstDataCol="1"/>
  <pivotFields count="38">
    <pivotField showAll="0"/>
    <pivotField showAll="0"/>
    <pivotField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numFmtId="179" showAll="0"/>
    <pivotField numFmtId="179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0"/>
        <item x="1"/>
        <item x="3"/>
        <item x="5"/>
        <item x="4"/>
        <item x="2"/>
        <item t="default"/>
      </items>
    </pivotField>
    <pivotField showAll="0"/>
    <pivotField showAll="0"/>
    <pivotField showAll="0"/>
  </pivotFields>
  <rowFields count="1">
    <field x="3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um of FY19 (R)" fld="3" baseField="0" baseItem="0"/>
    <dataField name="Sum of FY20 (R)" fld="4" baseField="0" baseItem="0"/>
    <dataField name="Sum of FY21 (R)" fld="5" baseField="0" baseItem="0"/>
    <dataField name="Sum of FY22 (R)" fld="6" baseField="0" baseItem="0"/>
    <dataField name="Sum of FY23 (R)" fld="7" baseField="0" baseItem="0"/>
    <dataField name="Sum of FY24 (R)" fld="8" baseField="0" baseItem="0"/>
    <dataField name="Sum of FY25 (R)" fld="9" baseField="0" baseItem="0"/>
    <dataField name="Sum of FY26 (R)" fld="10" baseField="0" baseItem="0"/>
    <dataField name="Sum of FY27 (R)" fld="11" baseField="0" baseItem="0"/>
    <dataField name="Sum of FY28 (R)" fld="12" baseField="0" baseItem="0"/>
  </dataFields>
  <formats count="27">
    <format dxfId="112">
      <pivotArea type="all" dataOnly="0" outline="0" fieldPosition="0"/>
    </format>
    <format dxfId="111">
      <pivotArea field="34" type="button" dataOnly="0" labelOnly="1" outline="0" axis="axisRow" fieldPosition="0"/>
    </format>
    <format dxfId="110">
      <pivotArea dataOnly="0" labelOnly="1" fieldPosition="0">
        <references count="1">
          <reference field="34" count="0"/>
        </references>
      </pivotArea>
    </format>
    <format dxfId="109">
      <pivotArea dataOnly="0" labelOnly="1" grandRow="1" outline="0" fieldPosition="0"/>
    </format>
    <format dxfId="108">
      <pivotArea dataOnly="0" labelOnly="1" grandRow="1" outline="0" fieldPosition="0"/>
    </format>
    <format dxfId="107">
      <pivotArea outline="0" collapsedLevelsAreSubtotals="1" fieldPosition="0"/>
    </format>
    <format dxfId="106">
      <pivotArea dataOnly="0" labelOnly="1" fieldPosition="0">
        <references count="1">
          <reference field="34" count="0"/>
        </references>
      </pivotArea>
    </format>
    <format dxfId="105">
      <pivotArea dataOnly="0" labelOnly="1" grandRow="1" outline="0" fieldPosition="0"/>
    </format>
    <format dxfId="104">
      <pivotArea collapsedLevelsAreSubtotals="1" fieldPosition="0">
        <references count="1">
          <reference field="34" count="0"/>
        </references>
      </pivotArea>
    </format>
    <format dxfId="103">
      <pivotArea field="34" type="button" dataOnly="0" labelOnly="1" outline="0" axis="axisRow" fieldPosition="0"/>
    </format>
    <format dxfId="102">
      <pivotArea field="34" type="button" dataOnly="0" labelOnly="1" outline="0" axis="axisRow" fieldPosition="0"/>
    </format>
    <format dxfId="101">
      <pivotArea type="all" dataOnly="0" outline="0" fieldPosition="0"/>
    </format>
    <format dxfId="100">
      <pivotArea outline="0" collapsedLevelsAreSubtotals="1" fieldPosition="0">
        <references count="1">
          <reference field="4294967294" count="5" selected="0">
            <x v="2"/>
            <x v="3"/>
            <x v="4"/>
            <x v="5"/>
            <x v="6"/>
          </reference>
        </references>
      </pivotArea>
    </format>
    <format dxfId="99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98">
      <pivotArea outline="0" collapsedLevelsAreSubtotals="1" fieldPosition="0"/>
    </format>
    <format dxfId="97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96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95">
      <pivotArea field="34" grandRow="1" outline="0" collapsedLevelsAreSubtotals="1" axis="axisRow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94">
      <pivotArea collapsedLevelsAreSubtotals="1" fieldPosition="0">
        <references count="2">
          <reference field="4294967294" count="3" selected="0">
            <x v="7"/>
            <x v="8"/>
            <x v="9"/>
          </reference>
          <reference field="34" count="0"/>
        </references>
      </pivotArea>
    </format>
    <format dxfId="93">
      <pivotArea collapsedLevelsAreSubtotals="1" fieldPosition="0">
        <references count="2">
          <reference field="4294967294" count="5" selected="0">
            <x v="1"/>
            <x v="2"/>
            <x v="3"/>
            <x v="4"/>
            <x v="5"/>
          </reference>
          <reference field="34" count="0"/>
        </references>
      </pivotArea>
    </format>
    <format dxfId="92">
      <pivotArea field="34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91">
      <pivotArea outline="0" collapsedLevelsAreSubtotals="1" fieldPosition="0">
        <references count="1">
          <reference field="4294967294" count="5" selected="0">
            <x v="1"/>
            <x v="2"/>
            <x v="3"/>
            <x v="4"/>
            <x v="5"/>
          </reference>
        </references>
      </pivotArea>
    </format>
    <format dxfId="90">
      <pivotArea dataOnly="0" labelOnly="1" outline="0" fieldPosition="0">
        <references count="1">
          <reference field="4294967294" count="5">
            <x v="1"/>
            <x v="2"/>
            <x v="3"/>
            <x v="4"/>
            <x v="5"/>
          </reference>
        </references>
      </pivotArea>
    </format>
    <format dxfId="89">
      <pivotArea outline="0" collapsedLevelsAreSubtotals="1" fieldPosition="0">
        <references count="1">
          <reference field="4294967294" count="4" selected="0">
            <x v="6"/>
            <x v="7"/>
            <x v="8"/>
            <x v="9"/>
          </reference>
        </references>
      </pivotArea>
    </format>
    <format dxfId="88">
      <pivotArea dataOnly="0" labelOnly="1" outline="0" fieldPosition="0">
        <references count="1">
          <reference field="4294967294" count="4">
            <x v="6"/>
            <x v="7"/>
            <x v="8"/>
            <x v="9"/>
          </reference>
        </references>
      </pivotArea>
    </format>
    <format dxfId="8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6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C81:I95" firstHeaderRow="0" firstDataRow="1" firstDataCol="1"/>
  <pivotFields count="38">
    <pivotField showAll="0"/>
    <pivotField showAll="0"/>
    <pivotField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numFmtId="179" showAll="0"/>
    <pivotField numFmtId="179" showAll="0"/>
    <pivotField numFmtId="179" showAll="0"/>
    <pivotField numFmtId="179" showAll="0"/>
    <pivotField numFmtId="179"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 defaultSubtotal="0"/>
    <pivotField showAll="0"/>
    <pivotField axis="axisRow" showAll="0">
      <items count="14">
        <item x="3"/>
        <item x="6"/>
        <item x="1"/>
        <item x="11"/>
        <item x="9"/>
        <item x="5"/>
        <item x="7"/>
        <item x="12"/>
        <item x="10"/>
        <item x="0"/>
        <item x="8"/>
        <item x="4"/>
        <item x="2"/>
        <item t="default"/>
      </items>
    </pivotField>
  </pivotFields>
  <rowFields count="1">
    <field x="37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 of FY19 (R)" fld="3" baseField="0" baseItem="0"/>
    <dataField name="Sum of FY20 (R)" fld="4" baseField="0" baseItem="0"/>
    <dataField name="Sum of FY21 (R)" fld="5" baseField="0" baseItem="0"/>
    <dataField name="Sum of FY22 (R)" fld="6" baseField="0" baseItem="0"/>
    <dataField name="Sum of FY23 (R)" fld="7" baseField="0" baseItem="0"/>
    <dataField name="Sum of FY24 (R)" fld="8" baseField="0" baseItem="0"/>
  </dataFields>
  <formats count="24">
    <format dxfId="85">
      <pivotArea type="all" dataOnly="0" outline="0" fieldPosition="0"/>
    </format>
    <format dxfId="84">
      <pivotArea type="all" dataOnly="0" outline="0" fieldPosition="0"/>
    </format>
    <format dxfId="83">
      <pivotArea type="all" dataOnly="0" outline="0" fieldPosition="0"/>
    </format>
    <format dxfId="82">
      <pivotArea type="all" dataOnly="0" outline="0" fieldPosition="0"/>
    </format>
    <format dxfId="81">
      <pivotArea collapsedLevelsAreSubtotals="1" fieldPosition="0">
        <references count="1">
          <reference field="37" count="1">
            <x v="12"/>
          </reference>
        </references>
      </pivotArea>
    </format>
    <format dxfId="80">
      <pivotArea dataOnly="0" labelOnly="1" fieldPosition="0">
        <references count="1">
          <reference field="37" count="1">
            <x v="12"/>
          </reference>
        </references>
      </pivotArea>
    </format>
    <format dxfId="79">
      <pivotArea collapsedLevelsAreSubtotals="1" fieldPosition="0">
        <references count="1">
          <reference field="37" count="1">
            <x v="12"/>
          </reference>
        </references>
      </pivotArea>
    </format>
    <format dxfId="78">
      <pivotArea dataOnly="0" labelOnly="1" fieldPosition="0">
        <references count="1">
          <reference field="37" count="1">
            <x v="12"/>
          </reference>
        </references>
      </pivotArea>
    </format>
    <format dxfId="77">
      <pivotArea type="all" dataOnly="0" outline="0" fieldPosition="0"/>
    </format>
    <format dxfId="7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5">
      <pivotArea collapsedLevelsAreSubtotals="1" fieldPosition="0">
        <references count="1">
          <reference field="37" count="1">
            <x v="6"/>
          </reference>
        </references>
      </pivotArea>
    </format>
    <format dxfId="74">
      <pivotArea dataOnly="0" labelOnly="1" fieldPosition="0">
        <references count="1">
          <reference field="37" count="1">
            <x v="6"/>
          </reference>
        </references>
      </pivotArea>
    </format>
    <format dxfId="73">
      <pivotArea collapsedLevelsAreSubtotals="1" fieldPosition="0">
        <references count="1">
          <reference field="37" count="1">
            <x v="8"/>
          </reference>
        </references>
      </pivotArea>
    </format>
    <format dxfId="72">
      <pivotArea dataOnly="0" labelOnly="1" fieldPosition="0">
        <references count="1">
          <reference field="37" count="1">
            <x v="8"/>
          </reference>
        </references>
      </pivotArea>
    </format>
    <format dxfId="71">
      <pivotArea collapsedLevelsAreSubtotals="1" fieldPosition="0">
        <references count="2">
          <reference field="4294967294" count="1" selected="0">
            <x v="0"/>
          </reference>
          <reference field="37" count="6">
            <x v="0"/>
            <x v="1"/>
            <x v="2"/>
            <x v="3"/>
            <x v="4"/>
            <x v="5"/>
          </reference>
        </references>
      </pivotArea>
    </format>
    <format dxfId="7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9">
      <pivotArea collapsedLevelsAreSubtotals="1" fieldPosition="0">
        <references count="2">
          <reference field="4294967294" count="1" selected="0">
            <x v="0"/>
          </reference>
          <reference field="37" count="1">
            <x v="7"/>
          </reference>
        </references>
      </pivotArea>
    </format>
    <format dxfId="68">
      <pivotArea collapsedLevelsAreSubtotals="1" fieldPosition="0">
        <references count="2">
          <reference field="4294967294" count="1" selected="0">
            <x v="0"/>
          </reference>
          <reference field="37" count="3">
            <x v="9"/>
            <x v="10"/>
            <x v="11"/>
          </reference>
        </references>
      </pivotArea>
    </format>
    <format dxfId="67">
      <pivotArea field="37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66">
      <pivotArea collapsedLevelsAreSubtotals="1" fieldPosition="0">
        <references count="2">
          <reference field="4294967294" count="5" selected="0">
            <x v="1"/>
            <x v="2"/>
            <x v="3"/>
            <x v="4"/>
            <x v="5"/>
          </reference>
          <reference field="37" count="6">
            <x v="0"/>
            <x v="1"/>
            <x v="2"/>
            <x v="3"/>
            <x v="4"/>
            <x v="5"/>
          </reference>
        </references>
      </pivotArea>
    </format>
    <format dxfId="65">
      <pivotArea dataOnly="0" labelOnly="1" outline="0" fieldPosition="0">
        <references count="1">
          <reference field="4294967294" count="5">
            <x v="1"/>
            <x v="2"/>
            <x v="3"/>
            <x v="4"/>
            <x v="5"/>
          </reference>
        </references>
      </pivotArea>
    </format>
    <format dxfId="64">
      <pivotArea collapsedLevelsAreSubtotals="1" fieldPosition="0">
        <references count="2">
          <reference field="4294967294" count="5" selected="0">
            <x v="1"/>
            <x v="2"/>
            <x v="3"/>
            <x v="4"/>
            <x v="5"/>
          </reference>
          <reference field="37" count="1">
            <x v="7"/>
          </reference>
        </references>
      </pivotArea>
    </format>
    <format dxfId="63">
      <pivotArea collapsedLevelsAreSubtotals="1" fieldPosition="0">
        <references count="2">
          <reference field="4294967294" count="5" selected="0">
            <x v="1"/>
            <x v="2"/>
            <x v="3"/>
            <x v="4"/>
            <x v="5"/>
          </reference>
          <reference field="37" count="3">
            <x v="9"/>
            <x v="10"/>
            <x v="11"/>
          </reference>
        </references>
      </pivotArea>
    </format>
    <format dxfId="62">
      <pivotArea field="37" grandRow="1" outline="0" collapsedLevelsAreSubtotals="1" axis="axisRow" fieldPosition="0">
        <references count="1">
          <reference field="4294967294" count="5" selected="0">
            <x v="1"/>
            <x v="2"/>
            <x v="3"/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C37:M44" firstHeaderRow="0" firstDataRow="1" firstDataCol="1"/>
  <pivotFields count="38">
    <pivotField showAll="0"/>
    <pivotField showAll="0"/>
    <pivotField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numFmtId="179" showAll="0"/>
    <pivotField numFmtId="179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0"/>
        <item x="1"/>
        <item x="3"/>
        <item x="5"/>
        <item x="4"/>
        <item x="2"/>
        <item t="default"/>
      </items>
    </pivotField>
    <pivotField showAll="0"/>
    <pivotField showAll="0"/>
    <pivotField showAll="0"/>
  </pivotFields>
  <rowFields count="1">
    <field x="3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um of FY19 (R)" fld="3" baseField="0" baseItem="0"/>
    <dataField name="Sum of FY20 (R)" fld="4" baseField="0" baseItem="0"/>
    <dataField name="Sum of FY21 (R)" fld="5" baseField="0" baseItem="0"/>
    <dataField name="Sum of FY22 (R)" fld="6" baseField="0" baseItem="0"/>
    <dataField name="Sum of FY23 (R)" fld="7" baseField="0" baseItem="0"/>
    <dataField name="Sum of FY24 (R)" fld="8" baseField="0" baseItem="0"/>
    <dataField name="Sum of FY25 (R)" fld="9" baseField="0" baseItem="0"/>
    <dataField name="Sum of FY26 (R)" fld="10" baseField="0" baseItem="0"/>
    <dataField name="Sum of FY27 (R)" fld="11" baseField="0" baseItem="0"/>
    <dataField name="Sum of FY28 (R)" fld="12" baseField="0" baseItem="0"/>
  </dataFields>
  <formats count="27">
    <format dxfId="50">
      <pivotArea type="all" dataOnly="0" outline="0" fieldPosition="0"/>
    </format>
    <format dxfId="49">
      <pivotArea field="34" type="button" dataOnly="0" labelOnly="1" outline="0" axis="axisRow" fieldPosition="0"/>
    </format>
    <format dxfId="48">
      <pivotArea dataOnly="0" labelOnly="1" fieldPosition="0">
        <references count="1">
          <reference field="34" count="0"/>
        </references>
      </pivotArea>
    </format>
    <format dxfId="47">
      <pivotArea dataOnly="0" labelOnly="1" grandRow="1" outline="0" fieldPosition="0"/>
    </format>
    <format dxfId="46">
      <pivotArea dataOnly="0" labelOnly="1" grandRow="1" outline="0" fieldPosition="0"/>
    </format>
    <format dxfId="45">
      <pivotArea outline="0" collapsedLevelsAreSubtotals="1" fieldPosition="0"/>
    </format>
    <format dxfId="44">
      <pivotArea dataOnly="0" labelOnly="1" fieldPosition="0">
        <references count="1">
          <reference field="34" count="0"/>
        </references>
      </pivotArea>
    </format>
    <format dxfId="43">
      <pivotArea dataOnly="0" labelOnly="1" grandRow="1" outline="0" fieldPosition="0"/>
    </format>
    <format dxfId="42">
      <pivotArea collapsedLevelsAreSubtotals="1" fieldPosition="0">
        <references count="1">
          <reference field="34" count="0"/>
        </references>
      </pivotArea>
    </format>
    <format dxfId="41">
      <pivotArea field="34" type="button" dataOnly="0" labelOnly="1" outline="0" axis="axisRow" fieldPosition="0"/>
    </format>
    <format dxfId="40">
      <pivotArea field="34" type="button" dataOnly="0" labelOnly="1" outline="0" axis="axisRow" fieldPosition="0"/>
    </format>
    <format dxfId="39">
      <pivotArea type="all" dataOnly="0" outline="0" fieldPosition="0"/>
    </format>
    <format dxfId="38">
      <pivotArea outline="0" collapsedLevelsAreSubtotals="1" fieldPosition="0">
        <references count="1">
          <reference field="4294967294" count="5" selected="0">
            <x v="2"/>
            <x v="3"/>
            <x v="4"/>
            <x v="5"/>
            <x v="6"/>
          </reference>
        </references>
      </pivotArea>
    </format>
    <format dxfId="37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36">
      <pivotArea outline="0" collapsedLevelsAreSubtotals="1" fieldPosition="0"/>
    </format>
    <format dxfId="35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4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3">
      <pivotArea field="34" grandRow="1" outline="0" collapsedLevelsAreSubtotals="1" axis="axisRow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2">
      <pivotArea collapsedLevelsAreSubtotals="1" fieldPosition="0">
        <references count="2">
          <reference field="4294967294" count="3" selected="0">
            <x v="7"/>
            <x v="8"/>
            <x v="9"/>
          </reference>
          <reference field="34" count="0"/>
        </references>
      </pivotArea>
    </format>
    <format dxfId="31">
      <pivotArea collapsedLevelsAreSubtotals="1" fieldPosition="0">
        <references count="2">
          <reference field="4294967294" count="5" selected="0">
            <x v="1"/>
            <x v="2"/>
            <x v="3"/>
            <x v="4"/>
            <x v="5"/>
          </reference>
          <reference field="34" count="0"/>
        </references>
      </pivotArea>
    </format>
    <format dxfId="30">
      <pivotArea field="34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29">
      <pivotArea outline="0" collapsedLevelsAreSubtotals="1" fieldPosition="0">
        <references count="1">
          <reference field="4294967294" count="5" selected="0">
            <x v="1"/>
            <x v="2"/>
            <x v="3"/>
            <x v="4"/>
            <x v="5"/>
          </reference>
        </references>
      </pivotArea>
    </format>
    <format dxfId="28">
      <pivotArea dataOnly="0" labelOnly="1" outline="0" fieldPosition="0">
        <references count="1">
          <reference field="4294967294" count="5">
            <x v="1"/>
            <x v="2"/>
            <x v="3"/>
            <x v="4"/>
            <x v="5"/>
          </reference>
        </references>
      </pivotArea>
    </format>
    <format dxfId="27">
      <pivotArea outline="0" collapsedLevelsAreSubtotals="1" fieldPosition="0">
        <references count="1">
          <reference field="4294967294" count="4" selected="0">
            <x v="6"/>
            <x v="7"/>
            <x v="8"/>
            <x v="9"/>
          </reference>
        </references>
      </pivotArea>
    </format>
    <format dxfId="26">
      <pivotArea dataOnly="0" labelOnly="1" outline="0" fieldPosition="0">
        <references count="1">
          <reference field="4294967294" count="4">
            <x v="6"/>
            <x v="7"/>
            <x v="8"/>
            <x v="9"/>
          </reference>
        </references>
      </pivotArea>
    </format>
    <format dxfId="2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4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C81:I95" firstHeaderRow="0" firstDataRow="1" firstDataCol="1"/>
  <pivotFields count="38">
    <pivotField showAll="0"/>
    <pivotField showAll="0"/>
    <pivotField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numFmtId="179" showAll="0"/>
    <pivotField numFmtId="179" showAll="0"/>
    <pivotField numFmtId="179" showAll="0"/>
    <pivotField numFmtId="179" showAll="0"/>
    <pivotField numFmtId="179"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 defaultSubtotal="0"/>
    <pivotField showAll="0"/>
    <pivotField axis="axisRow" showAll="0">
      <items count="14">
        <item x="3"/>
        <item x="6"/>
        <item x="1"/>
        <item x="11"/>
        <item x="9"/>
        <item x="5"/>
        <item x="7"/>
        <item x="12"/>
        <item x="10"/>
        <item x="0"/>
        <item x="8"/>
        <item x="4"/>
        <item x="2"/>
        <item t="default"/>
      </items>
    </pivotField>
  </pivotFields>
  <rowFields count="1">
    <field x="37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 of FY19 (R)" fld="3" baseField="0" baseItem="0"/>
    <dataField name="Sum of FY20 (R)" fld="4" baseField="0" baseItem="0"/>
    <dataField name="Sum of FY21 (R)" fld="5" baseField="0" baseItem="0"/>
    <dataField name="Sum of FY22 (R)" fld="6" baseField="0" baseItem="0"/>
    <dataField name="Sum of FY23 (R)" fld="7" baseField="0" baseItem="0"/>
    <dataField name="Sum of FY24 (R)" fld="8" baseField="0" baseItem="0"/>
  </dataFields>
  <formats count="24">
    <format dxfId="23">
      <pivotArea type="all" dataOnly="0" outline="0" fieldPosition="0"/>
    </format>
    <format dxfId="22">
      <pivotArea type="all" dataOnly="0" outline="0" fieldPosition="0"/>
    </format>
    <format dxfId="21">
      <pivotArea type="all" dataOnly="0" outline="0" fieldPosition="0"/>
    </format>
    <format dxfId="20">
      <pivotArea type="all" dataOnly="0" outline="0" fieldPosition="0"/>
    </format>
    <format dxfId="19">
      <pivotArea collapsedLevelsAreSubtotals="1" fieldPosition="0">
        <references count="1">
          <reference field="37" count="1">
            <x v="12"/>
          </reference>
        </references>
      </pivotArea>
    </format>
    <format dxfId="18">
      <pivotArea dataOnly="0" labelOnly="1" fieldPosition="0">
        <references count="1">
          <reference field="37" count="1">
            <x v="12"/>
          </reference>
        </references>
      </pivotArea>
    </format>
    <format dxfId="17">
      <pivotArea collapsedLevelsAreSubtotals="1" fieldPosition="0">
        <references count="1">
          <reference field="37" count="1">
            <x v="12"/>
          </reference>
        </references>
      </pivotArea>
    </format>
    <format dxfId="16">
      <pivotArea dataOnly="0" labelOnly="1" fieldPosition="0">
        <references count="1">
          <reference field="37" count="1">
            <x v="12"/>
          </reference>
        </references>
      </pivotArea>
    </format>
    <format dxfId="15">
      <pivotArea type="all" dataOnly="0" outline="0" fieldPosition="0"/>
    </format>
    <format dxfId="1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3">
      <pivotArea collapsedLevelsAreSubtotals="1" fieldPosition="0">
        <references count="1">
          <reference field="37" count="1">
            <x v="6"/>
          </reference>
        </references>
      </pivotArea>
    </format>
    <format dxfId="12">
      <pivotArea dataOnly="0" labelOnly="1" fieldPosition="0">
        <references count="1">
          <reference field="37" count="1">
            <x v="6"/>
          </reference>
        </references>
      </pivotArea>
    </format>
    <format dxfId="11">
      <pivotArea collapsedLevelsAreSubtotals="1" fieldPosition="0">
        <references count="1">
          <reference field="37" count="1">
            <x v="8"/>
          </reference>
        </references>
      </pivotArea>
    </format>
    <format dxfId="10">
      <pivotArea dataOnly="0" labelOnly="1" fieldPosition="0">
        <references count="1">
          <reference field="37" count="1">
            <x v="8"/>
          </reference>
        </references>
      </pivotArea>
    </format>
    <format dxfId="9">
      <pivotArea collapsedLevelsAreSubtotals="1" fieldPosition="0">
        <references count="2">
          <reference field="4294967294" count="1" selected="0">
            <x v="0"/>
          </reference>
          <reference field="37" count="6">
            <x v="0"/>
            <x v="1"/>
            <x v="2"/>
            <x v="3"/>
            <x v="4"/>
            <x v="5"/>
          </reference>
        </references>
      </pivotArea>
    </format>
    <format dxfId="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">
      <pivotArea collapsedLevelsAreSubtotals="1" fieldPosition="0">
        <references count="2">
          <reference field="4294967294" count="1" selected="0">
            <x v="0"/>
          </reference>
          <reference field="37" count="1">
            <x v="7"/>
          </reference>
        </references>
      </pivotArea>
    </format>
    <format dxfId="6">
      <pivotArea collapsedLevelsAreSubtotals="1" fieldPosition="0">
        <references count="2">
          <reference field="4294967294" count="1" selected="0">
            <x v="0"/>
          </reference>
          <reference field="37" count="3">
            <x v="9"/>
            <x v="10"/>
            <x v="11"/>
          </reference>
        </references>
      </pivotArea>
    </format>
    <format dxfId="5">
      <pivotArea field="37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4">
      <pivotArea collapsedLevelsAreSubtotals="1" fieldPosition="0">
        <references count="2">
          <reference field="4294967294" count="5" selected="0">
            <x v="1"/>
            <x v="2"/>
            <x v="3"/>
            <x v="4"/>
            <x v="5"/>
          </reference>
          <reference field="37" count="6">
            <x v="0"/>
            <x v="1"/>
            <x v="2"/>
            <x v="3"/>
            <x v="4"/>
            <x v="5"/>
          </reference>
        </references>
      </pivotArea>
    </format>
    <format dxfId="3">
      <pivotArea dataOnly="0" labelOnly="1" outline="0" fieldPosition="0">
        <references count="1">
          <reference field="4294967294" count="5">
            <x v="1"/>
            <x v="2"/>
            <x v="3"/>
            <x v="4"/>
            <x v="5"/>
          </reference>
        </references>
      </pivotArea>
    </format>
    <format dxfId="2">
      <pivotArea collapsedLevelsAreSubtotals="1" fieldPosition="0">
        <references count="2">
          <reference field="4294967294" count="5" selected="0">
            <x v="1"/>
            <x v="2"/>
            <x v="3"/>
            <x v="4"/>
            <x v="5"/>
          </reference>
          <reference field="37" count="1">
            <x v="7"/>
          </reference>
        </references>
      </pivotArea>
    </format>
    <format dxfId="1">
      <pivotArea collapsedLevelsAreSubtotals="1" fieldPosition="0">
        <references count="2">
          <reference field="4294967294" count="5" selected="0">
            <x v="1"/>
            <x v="2"/>
            <x v="3"/>
            <x v="4"/>
            <x v="5"/>
          </reference>
          <reference field="37" count="3">
            <x v="9"/>
            <x v="10"/>
            <x v="11"/>
          </reference>
        </references>
      </pivotArea>
    </format>
    <format dxfId="0">
      <pivotArea field="37" grandRow="1" outline="0" collapsedLevelsAreSubtotals="1" axis="axisRow" fieldPosition="0">
        <references count="1">
          <reference field="4294967294" count="5" selected="0">
            <x v="1"/>
            <x v="2"/>
            <x v="3"/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Endeavour Colour Theme">
  <a:themeElements>
    <a:clrScheme name="EE Corp Colours">
      <a:dk1>
        <a:srgbClr val="5E6A71"/>
      </a:dk1>
      <a:lt1>
        <a:sysClr val="window" lastClr="FFFFFF"/>
      </a:lt1>
      <a:dk2>
        <a:srgbClr val="DEEA7F"/>
      </a:dk2>
      <a:lt2>
        <a:srgbClr val="FFFFFF"/>
      </a:lt2>
      <a:accent1>
        <a:srgbClr val="BED600"/>
      </a:accent1>
      <a:accent2>
        <a:srgbClr val="F2AF00"/>
      </a:accent2>
      <a:accent3>
        <a:srgbClr val="9DBCAC"/>
      </a:accent3>
      <a:accent4>
        <a:srgbClr val="0094B3"/>
      </a:accent4>
      <a:accent5>
        <a:srgbClr val="5E6A71"/>
      </a:accent5>
      <a:accent6>
        <a:srgbClr val="DEEA7F"/>
      </a:accent6>
      <a:hlink>
        <a:srgbClr val="5E6A71"/>
      </a:hlink>
      <a:folHlink>
        <a:srgbClr val="9DBCAC"/>
      </a:folHlink>
    </a:clrScheme>
    <a:fontScheme name="Office Classic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-0.499984740745262"/>
  </sheetPr>
  <dimension ref="A1"/>
  <sheetViews>
    <sheetView workbookViewId="0">
      <selection activeCell="G44" sqref="G44"/>
    </sheetView>
  </sheetViews>
  <sheetFormatPr defaultRowHeight="12.75" x14ac:dyDescent="0.2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"/>
  <sheetViews>
    <sheetView workbookViewId="0">
      <selection activeCell="L50" sqref="L50"/>
    </sheetView>
  </sheetViews>
  <sheetFormatPr defaultRowHeight="12.75" x14ac:dyDescent="0.2"/>
  <cols>
    <col min="1" max="16384" width="9.140625" style="109"/>
  </cols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6" tint="-0.249977111117893"/>
  </sheetPr>
  <dimension ref="A1:O40"/>
  <sheetViews>
    <sheetView workbookViewId="0">
      <selection activeCell="G42" sqref="G42"/>
    </sheetView>
  </sheetViews>
  <sheetFormatPr defaultColWidth="9.140625" defaultRowHeight="14.25" x14ac:dyDescent="0.2"/>
  <cols>
    <col min="1" max="1" width="11.85546875" style="6" customWidth="1"/>
    <col min="2" max="2" width="12.7109375" style="6" customWidth="1"/>
    <col min="3" max="15" width="11.85546875" style="6" customWidth="1"/>
    <col min="16" max="16384" width="9.140625" style="6"/>
  </cols>
  <sheetData>
    <row r="1" spans="1:3" ht="20.25" x14ac:dyDescent="0.3">
      <c r="A1" s="28" t="s">
        <v>779</v>
      </c>
    </row>
    <row r="3" spans="1:3" x14ac:dyDescent="0.2">
      <c r="A3" s="435" t="s">
        <v>512</v>
      </c>
      <c r="B3" s="435"/>
      <c r="C3" s="3">
        <v>15</v>
      </c>
    </row>
    <row r="4" spans="1:3" x14ac:dyDescent="0.2">
      <c r="A4" s="435" t="s">
        <v>778</v>
      </c>
      <c r="B4" s="435"/>
      <c r="C4" s="3">
        <v>10</v>
      </c>
    </row>
    <row r="5" spans="1:3" x14ac:dyDescent="0.2">
      <c r="A5" s="435" t="s">
        <v>777</v>
      </c>
      <c r="B5" s="435"/>
      <c r="C5" s="3">
        <v>5</v>
      </c>
    </row>
    <row r="6" spans="1:3" x14ac:dyDescent="0.2">
      <c r="A6" s="435" t="s">
        <v>513</v>
      </c>
      <c r="B6" s="435"/>
      <c r="C6" s="3">
        <v>15</v>
      </c>
    </row>
    <row r="7" spans="1:3" x14ac:dyDescent="0.2">
      <c r="A7" s="435" t="s">
        <v>516</v>
      </c>
      <c r="B7" s="435"/>
      <c r="C7" s="3">
        <v>10</v>
      </c>
    </row>
    <row r="8" spans="1:3" x14ac:dyDescent="0.2">
      <c r="A8" s="435" t="s">
        <v>514</v>
      </c>
      <c r="B8" s="435"/>
      <c r="C8" s="3">
        <v>5</v>
      </c>
    </row>
    <row r="10" spans="1:3" ht="20.25" x14ac:dyDescent="0.3">
      <c r="A10" s="28" t="s">
        <v>793</v>
      </c>
    </row>
    <row r="12" spans="1:3" x14ac:dyDescent="0.2">
      <c r="A12" s="8" t="s">
        <v>351</v>
      </c>
    </row>
    <row r="13" spans="1:3" x14ac:dyDescent="0.2">
      <c r="A13" s="8" t="s">
        <v>141</v>
      </c>
    </row>
    <row r="14" spans="1:3" x14ac:dyDescent="0.2">
      <c r="A14" s="8" t="s">
        <v>483</v>
      </c>
    </row>
    <row r="15" spans="1:3" x14ac:dyDescent="0.2">
      <c r="A15" s="8" t="s">
        <v>142</v>
      </c>
    </row>
    <row r="16" spans="1:3" x14ac:dyDescent="0.2">
      <c r="A16" s="8" t="s">
        <v>460</v>
      </c>
    </row>
    <row r="17" spans="1:1" x14ac:dyDescent="0.2">
      <c r="A17" s="8" t="s">
        <v>400</v>
      </c>
    </row>
    <row r="18" spans="1:1" x14ac:dyDescent="0.2">
      <c r="A18" s="8" t="s">
        <v>143</v>
      </c>
    </row>
    <row r="19" spans="1:1" x14ac:dyDescent="0.2">
      <c r="A19" s="8" t="s">
        <v>144</v>
      </c>
    </row>
    <row r="20" spans="1:1" x14ac:dyDescent="0.2">
      <c r="A20" s="8" t="s">
        <v>381</v>
      </c>
    </row>
    <row r="21" spans="1:1" x14ac:dyDescent="0.2">
      <c r="A21" s="8" t="s">
        <v>145</v>
      </c>
    </row>
    <row r="22" spans="1:1" x14ac:dyDescent="0.2">
      <c r="A22" s="8" t="s">
        <v>146</v>
      </c>
    </row>
    <row r="23" spans="1:1" x14ac:dyDescent="0.2">
      <c r="A23" s="8" t="s">
        <v>147</v>
      </c>
    </row>
    <row r="24" spans="1:1" x14ac:dyDescent="0.2">
      <c r="A24" s="8" t="s">
        <v>148</v>
      </c>
    </row>
    <row r="25" spans="1:1" x14ac:dyDescent="0.2">
      <c r="A25" s="8" t="s">
        <v>149</v>
      </c>
    </row>
    <row r="26" spans="1:1" x14ac:dyDescent="0.2">
      <c r="A26" s="8" t="s">
        <v>409</v>
      </c>
    </row>
    <row r="27" spans="1:1" x14ac:dyDescent="0.2">
      <c r="A27" s="8" t="s">
        <v>150</v>
      </c>
    </row>
    <row r="28" spans="1:1" x14ac:dyDescent="0.2">
      <c r="A28" s="8" t="s">
        <v>214</v>
      </c>
    </row>
    <row r="29" spans="1:1" x14ac:dyDescent="0.2">
      <c r="A29" s="8" t="s">
        <v>215</v>
      </c>
    </row>
    <row r="30" spans="1:1" x14ac:dyDescent="0.2">
      <c r="A30" s="8" t="s">
        <v>736</v>
      </c>
    </row>
    <row r="31" spans="1:1" x14ac:dyDescent="0.2">
      <c r="A31" s="8" t="s">
        <v>739</v>
      </c>
    </row>
    <row r="32" spans="1:1" x14ac:dyDescent="0.2">
      <c r="A32" s="8" t="s">
        <v>1093</v>
      </c>
    </row>
    <row r="34" spans="1:15" ht="20.25" x14ac:dyDescent="0.3">
      <c r="A34" s="28" t="s">
        <v>964</v>
      </c>
    </row>
    <row r="36" spans="1:15" ht="15" x14ac:dyDescent="0.25">
      <c r="A36" s="7" t="s">
        <v>1081</v>
      </c>
      <c r="B36" s="8" t="s">
        <v>859</v>
      </c>
    </row>
    <row r="37" spans="1:15" ht="15" x14ac:dyDescent="0.25">
      <c r="A37" s="7" t="s">
        <v>1082</v>
      </c>
      <c r="B37" s="101">
        <v>2.5000000000000001E-2</v>
      </c>
    </row>
    <row r="39" spans="1:15" ht="15" x14ac:dyDescent="0.25">
      <c r="A39" s="7" t="s">
        <v>860</v>
      </c>
      <c r="B39" s="7" t="s">
        <v>861</v>
      </c>
      <c r="C39" s="7" t="s">
        <v>862</v>
      </c>
      <c r="D39" s="7" t="s">
        <v>863</v>
      </c>
      <c r="E39" s="7" t="s">
        <v>859</v>
      </c>
      <c r="F39" s="7" t="s">
        <v>864</v>
      </c>
      <c r="G39" s="7" t="s">
        <v>865</v>
      </c>
      <c r="H39" s="7" t="s">
        <v>866</v>
      </c>
      <c r="I39" s="7" t="s">
        <v>867</v>
      </c>
      <c r="J39" s="7" t="s">
        <v>868</v>
      </c>
      <c r="K39" s="7" t="s">
        <v>869</v>
      </c>
      <c r="L39" s="7" t="s">
        <v>870</v>
      </c>
      <c r="M39" s="7" t="s">
        <v>871</v>
      </c>
      <c r="N39" s="7" t="s">
        <v>872</v>
      </c>
      <c r="O39" s="7" t="s">
        <v>1071</v>
      </c>
    </row>
    <row r="40" spans="1:15" x14ac:dyDescent="0.2">
      <c r="A40" s="39">
        <f t="shared" ref="A40:E40" si="0">(1+$B$37)^(RIGHT(A39,2)-RIGHT($B$36,2))</f>
        <v>0.90595064479975507</v>
      </c>
      <c r="B40" s="39">
        <f t="shared" si="0"/>
        <v>0.92859941091974885</v>
      </c>
      <c r="C40" s="39">
        <f t="shared" si="0"/>
        <v>0.95181439619274244</v>
      </c>
      <c r="D40" s="39">
        <f t="shared" si="0"/>
        <v>0.97560975609756106</v>
      </c>
      <c r="E40" s="39">
        <f t="shared" si="0"/>
        <v>1</v>
      </c>
      <c r="F40" s="39">
        <f>(1+$B$37)^(RIGHT(F39,2)-RIGHT($B$36,2))</f>
        <v>1.0249999999999999</v>
      </c>
      <c r="G40" s="39">
        <f t="shared" ref="G40:O40" si="1">(1+$B$37)^(RIGHT(G39,2)-RIGHT($B$36,2))</f>
        <v>1.0506249999999999</v>
      </c>
      <c r="H40" s="39">
        <f t="shared" si="1"/>
        <v>1.0768906249999999</v>
      </c>
      <c r="I40" s="39">
        <f t="shared" si="1"/>
        <v>1.1038128906249998</v>
      </c>
      <c r="J40" s="39">
        <f t="shared" si="1"/>
        <v>1.1314082128906247</v>
      </c>
      <c r="K40" s="39">
        <f t="shared" si="1"/>
        <v>1.1596934182128902</v>
      </c>
      <c r="L40" s="39">
        <f t="shared" si="1"/>
        <v>1.1886857536682125</v>
      </c>
      <c r="M40" s="39">
        <f t="shared" si="1"/>
        <v>1.2184028975099177</v>
      </c>
      <c r="N40" s="39">
        <f t="shared" si="1"/>
        <v>1.2488629699476654</v>
      </c>
      <c r="O40" s="39">
        <f t="shared" si="1"/>
        <v>1.2800845441963571</v>
      </c>
    </row>
  </sheetData>
  <sortState ref="A12:A32">
    <sortCondition ref="A12"/>
  </sortState>
  <customSheetViews>
    <customSheetView guid="{F825F3C4-2C1B-4430-9FB5-E00CF4CE7953}" state="hidden" topLeftCell="A10">
      <selection activeCell="F34" sqref="F34"/>
      <pageMargins left="0.7" right="0.7" top="0.75" bottom="0.75" header="0.3" footer="0.3"/>
    </customSheetView>
    <customSheetView guid="{EA50F573-595E-4091-ADB0-1AFF7D56C6BE}" state="hidden" topLeftCell="A10">
      <selection activeCell="F34" sqref="F34"/>
      <pageMargins left="0.7" right="0.7" top="0.75" bottom="0.75" header="0.3" footer="0.3"/>
    </customSheetView>
  </customSheetViews>
  <mergeCells count="6">
    <mergeCell ref="A3:B3"/>
    <mergeCell ref="A8:B8"/>
    <mergeCell ref="A7:B7"/>
    <mergeCell ref="A6:B6"/>
    <mergeCell ref="A5:B5"/>
    <mergeCell ref="A4:B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6" tint="-0.249977111117893"/>
  </sheetPr>
  <dimension ref="A1:B2"/>
  <sheetViews>
    <sheetView workbookViewId="0"/>
  </sheetViews>
  <sheetFormatPr defaultRowHeight="12.75" x14ac:dyDescent="0.2"/>
  <cols>
    <col min="1" max="1" width="17" bestFit="1" customWidth="1"/>
    <col min="2" max="2" width="114.42578125" customWidth="1"/>
  </cols>
  <sheetData>
    <row r="1" spans="1:2" ht="15" x14ac:dyDescent="0.25">
      <c r="A1" s="44" t="s">
        <v>1078</v>
      </c>
      <c r="B1" s="5" t="s">
        <v>1035</v>
      </c>
    </row>
    <row r="2" spans="1:2" ht="14.25" x14ac:dyDescent="0.2">
      <c r="A2" s="45" t="s">
        <v>1037</v>
      </c>
      <c r="B2" s="6" t="s">
        <v>1036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94B3"/>
    <pageSetUpPr fitToPage="1"/>
  </sheetPr>
  <dimension ref="A1:U1105"/>
  <sheetViews>
    <sheetView workbookViewId="0"/>
  </sheetViews>
  <sheetFormatPr defaultColWidth="9.140625" defaultRowHeight="12.75" x14ac:dyDescent="0.2"/>
  <cols>
    <col min="1" max="1" width="15" style="2" customWidth="1"/>
    <col min="2" max="13" width="12.28515625" style="2" bestFit="1" customWidth="1"/>
    <col min="14" max="16384" width="9.140625" style="2"/>
  </cols>
  <sheetData>
    <row r="1" spans="1:13" x14ac:dyDescent="0.2">
      <c r="B1" s="2" t="s">
        <v>859</v>
      </c>
      <c r="C1" s="2" t="s">
        <v>864</v>
      </c>
      <c r="D1" s="2" t="s">
        <v>865</v>
      </c>
      <c r="E1" s="2" t="s">
        <v>866</v>
      </c>
      <c r="F1" s="2" t="s">
        <v>867</v>
      </c>
      <c r="G1" s="2" t="s">
        <v>868</v>
      </c>
      <c r="H1" s="2" t="s">
        <v>869</v>
      </c>
      <c r="I1" s="2" t="s">
        <v>870</v>
      </c>
      <c r="J1" s="2" t="s">
        <v>871</v>
      </c>
      <c r="K1" s="2" t="s">
        <v>872</v>
      </c>
      <c r="L1" s="2" t="s">
        <v>1005</v>
      </c>
      <c r="M1" s="2" t="s">
        <v>1006</v>
      </c>
    </row>
    <row r="2" spans="1:13" x14ac:dyDescent="0.2">
      <c r="A2" s="2" t="s">
        <v>881</v>
      </c>
      <c r="B2" s="41">
        <f>'Division Lvl'!O426</f>
        <v>57478433.086500004</v>
      </c>
      <c r="C2" s="41">
        <f>'Division Lvl'!P426</f>
        <v>66429192.200000003</v>
      </c>
      <c r="D2" s="41">
        <f>'Division Lvl'!Q426</f>
        <v>67781063.469999999</v>
      </c>
      <c r="E2" s="41">
        <f>'Division Lvl'!R426</f>
        <v>75524932.68387498</v>
      </c>
      <c r="F2" s="41">
        <f>'Division Lvl'!S426</f>
        <v>86439573.115276158</v>
      </c>
      <c r="G2" s="41">
        <f>'Division Lvl'!T426</f>
        <v>81542396.76194331</v>
      </c>
      <c r="H2" s="41">
        <f>'Division Lvl'!U426</f>
        <v>93059425.550174057</v>
      </c>
      <c r="I2" s="41">
        <f>'Division Lvl'!V426</f>
        <v>90509093.713411093</v>
      </c>
      <c r="J2" s="41">
        <f>'Division Lvl'!W426</f>
        <v>103630832.00669192</v>
      </c>
      <c r="K2" s="41">
        <f>'Division Lvl'!X426</f>
        <v>105685278.60441518</v>
      </c>
      <c r="L2" s="40">
        <f>SUM(C2:G2)</f>
        <v>377717158.23109448</v>
      </c>
      <c r="M2" s="40">
        <f>SUM(D2:H2)</f>
        <v>404347391.58126849</v>
      </c>
    </row>
    <row r="3" spans="1:13" x14ac:dyDescent="0.2">
      <c r="A3" s="2" t="s">
        <v>882</v>
      </c>
      <c r="B3" s="41">
        <f>'Division Lvl'!O427</f>
        <v>123680707.79900005</v>
      </c>
      <c r="C3" s="41">
        <f>'Division Lvl'!P427</f>
        <v>112020068.80000003</v>
      </c>
      <c r="D3" s="41">
        <f>'Division Lvl'!Q427</f>
        <v>126389354.354375</v>
      </c>
      <c r="E3" s="41">
        <f>'Division Lvl'!R427</f>
        <v>127921952.78515622</v>
      </c>
      <c r="F3" s="41">
        <f>'Division Lvl'!S427</f>
        <v>137032575.35341796</v>
      </c>
      <c r="G3" s="41">
        <f>'Division Lvl'!T427</f>
        <v>144615183.51141354</v>
      </c>
      <c r="H3" s="41">
        <f>'Division Lvl'!U427</f>
        <v>159012232.80832404</v>
      </c>
      <c r="I3" s="41">
        <f>'Division Lvl'!V427</f>
        <v>178591416.5169349</v>
      </c>
      <c r="J3" s="41">
        <f>'Division Lvl'!W427</f>
        <v>205965831.61173731</v>
      </c>
      <c r="K3" s="41">
        <f>'Division Lvl'!X427</f>
        <v>237647071.1985687</v>
      </c>
      <c r="L3" s="40">
        <f t="shared" ref="L3:M6" si="0">SUM(C3:G3)</f>
        <v>647979134.80436277</v>
      </c>
      <c r="M3" s="40">
        <f t="shared" si="0"/>
        <v>694971298.81268668</v>
      </c>
    </row>
    <row r="4" spans="1:13" x14ac:dyDescent="0.2">
      <c r="A4" s="2" t="s">
        <v>884</v>
      </c>
      <c r="B4" s="41">
        <f>'Division Lvl'!O428</f>
        <v>40340000.008000001</v>
      </c>
      <c r="C4" s="41">
        <f>'Division Lvl'!P428</f>
        <v>34805121.399999999</v>
      </c>
      <c r="D4" s="41">
        <f>'Division Lvl'!Q428</f>
        <v>25684374.073124997</v>
      </c>
      <c r="E4" s="41">
        <f>'Division Lvl'!R428</f>
        <v>22408884.558078121</v>
      </c>
      <c r="F4" s="41">
        <f>'Division Lvl'!S428</f>
        <v>21924915.13087929</v>
      </c>
      <c r="G4" s="41">
        <f>'Division Lvl'!T428</f>
        <v>22150619.479315616</v>
      </c>
      <c r="H4" s="41">
        <f>'Division Lvl'!U428</f>
        <v>22704384.966298506</v>
      </c>
      <c r="I4" s="41">
        <f>'Division Lvl'!V428</f>
        <v>23271994.590455972</v>
      </c>
      <c r="J4" s="41">
        <f>'Division Lvl'!W428</f>
        <v>23853794.455217369</v>
      </c>
      <c r="K4" s="41">
        <f>'Division Lvl'!X428</f>
        <v>24450139.316597797</v>
      </c>
      <c r="L4" s="40">
        <f t="shared" si="0"/>
        <v>126973914.64139801</v>
      </c>
      <c r="M4" s="40">
        <f t="shared" si="0"/>
        <v>114873178.20769651</v>
      </c>
    </row>
    <row r="5" spans="1:13" x14ac:dyDescent="0.2">
      <c r="A5" s="2" t="s">
        <v>179</v>
      </c>
      <c r="B5" s="41">
        <f>'Division Lvl'!O429</f>
        <v>4045216.63</v>
      </c>
      <c r="C5" s="41">
        <f>'Division Lvl'!P429</f>
        <v>4099999.9999999995</v>
      </c>
      <c r="D5" s="41">
        <f>'Division Lvl'!Q429</f>
        <v>4202500</v>
      </c>
      <c r="E5" s="41">
        <f>'Division Lvl'!R429</f>
        <v>4307562.4999999991</v>
      </c>
      <c r="F5" s="41">
        <f>'Division Lvl'!S429</f>
        <v>4415251.5624999991</v>
      </c>
      <c r="G5" s="41">
        <f>'Division Lvl'!T429</f>
        <v>4525632.8515624991</v>
      </c>
      <c r="H5" s="41">
        <f>'Division Lvl'!U429</f>
        <v>4638773.6728515606</v>
      </c>
      <c r="I5" s="41">
        <f>'Division Lvl'!V429</f>
        <v>4754743.0146728503</v>
      </c>
      <c r="J5" s="41">
        <f>'Division Lvl'!W429</f>
        <v>4873611.5900396705</v>
      </c>
      <c r="K5" s="41">
        <f>'Division Lvl'!X429</f>
        <v>4995451.8797906619</v>
      </c>
      <c r="L5" s="40">
        <f t="shared" si="0"/>
        <v>21550946.9140625</v>
      </c>
      <c r="M5" s="40">
        <f t="shared" si="0"/>
        <v>22089720.586914062</v>
      </c>
    </row>
    <row r="6" spans="1:13" x14ac:dyDescent="0.2">
      <c r="A6" s="2" t="s">
        <v>684</v>
      </c>
      <c r="B6" s="41">
        <f>'Division Lvl'!O430</f>
        <v>18306554.02</v>
      </c>
      <c r="C6" s="41">
        <f>'Division Lvl'!P430</f>
        <v>13976233.749999998</v>
      </c>
      <c r="D6" s="41">
        <f>'Division Lvl'!Q430</f>
        <v>8659020.1124999989</v>
      </c>
      <c r="E6" s="41">
        <f>'Division Lvl'!R430</f>
        <v>6916810.3322812496</v>
      </c>
      <c r="F6" s="41">
        <f>'Division Lvl'!S430</f>
        <v>7013611.6536507802</v>
      </c>
      <c r="G6" s="41">
        <f>'Division Lvl'!T430</f>
        <v>7603657.1799367666</v>
      </c>
      <c r="H6" s="41">
        <f>'Division Lvl'!U430</f>
        <v>7659946.6619220339</v>
      </c>
      <c r="I6" s="41">
        <f>'Division Lvl'!V430</f>
        <v>7946013.6009746678</v>
      </c>
      <c r="J6" s="41">
        <f>'Division Lvl'!W430</f>
        <v>8083257.6533674318</v>
      </c>
      <c r="K6" s="41">
        <f>'Division Lvl'!X430</f>
        <v>7897803.177634187</v>
      </c>
      <c r="L6" s="40">
        <f t="shared" si="0"/>
        <v>44169333.028368793</v>
      </c>
      <c r="M6" s="40">
        <f t="shared" si="0"/>
        <v>37853045.940290824</v>
      </c>
    </row>
    <row r="7" spans="1:13" x14ac:dyDescent="0.2">
      <c r="A7" s="2" t="s">
        <v>517</v>
      </c>
      <c r="B7" s="41">
        <f>'Division Lvl'!O431</f>
        <v>70200000.020000011</v>
      </c>
      <c r="C7" s="41">
        <f>'Division Lvl'!P431</f>
        <v>81374790.96686779</v>
      </c>
      <c r="D7" s="41">
        <f>'Division Lvl'!Q431</f>
        <v>83687834.484125838</v>
      </c>
      <c r="E7" s="41">
        <f>'Division Lvl'!R431</f>
        <v>86648420.58199653</v>
      </c>
      <c r="F7" s="41">
        <f>'Division Lvl'!S431</f>
        <v>88257785.976865828</v>
      </c>
      <c r="G7" s="41">
        <f>'Division Lvl'!T431</f>
        <v>91118870.032352015</v>
      </c>
      <c r="H7" s="41">
        <f>'Division Lvl'!U431</f>
        <v>97744429.678132251</v>
      </c>
      <c r="I7" s="41">
        <f>'Division Lvl'!V431</f>
        <v>100939963.35650454</v>
      </c>
      <c r="J7" s="41">
        <f>'Division Lvl'!W431</f>
        <v>104218961.7478867</v>
      </c>
      <c r="K7" s="41">
        <f>'Division Lvl'!X431</f>
        <v>107240268.74884361</v>
      </c>
    </row>
    <row r="8" spans="1:13" x14ac:dyDescent="0.2">
      <c r="A8" s="2" t="s">
        <v>170</v>
      </c>
      <c r="B8" s="41">
        <f>SUM(B2:B7)</f>
        <v>314050911.56350011</v>
      </c>
      <c r="C8" s="41">
        <f t="shared" ref="C8:K8" si="1">SUM(C2:C7)</f>
        <v>312705407.11686784</v>
      </c>
      <c r="D8" s="41">
        <f t="shared" si="1"/>
        <v>316404146.49412584</v>
      </c>
      <c r="E8" s="41">
        <f t="shared" si="1"/>
        <v>323728563.44138712</v>
      </c>
      <c r="F8" s="41">
        <f t="shared" si="1"/>
        <v>345083712.79259002</v>
      </c>
      <c r="G8" s="41">
        <f t="shared" si="1"/>
        <v>351556359.81652373</v>
      </c>
      <c r="H8" s="41">
        <f t="shared" si="1"/>
        <v>384819193.33770245</v>
      </c>
      <c r="I8" s="41">
        <f t="shared" si="1"/>
        <v>406013224.79295403</v>
      </c>
      <c r="J8" s="41">
        <f t="shared" si="1"/>
        <v>450626289.06494045</v>
      </c>
      <c r="K8" s="41">
        <f t="shared" si="1"/>
        <v>487916012.92585015</v>
      </c>
    </row>
    <row r="73" spans="1:1" x14ac:dyDescent="0.2">
      <c r="A73" s="1" t="s">
        <v>171</v>
      </c>
    </row>
    <row r="102" spans="1:1" x14ac:dyDescent="0.2">
      <c r="A102" s="1" t="s">
        <v>1004</v>
      </c>
    </row>
    <row r="131" spans="1:1" x14ac:dyDescent="0.2">
      <c r="A131" s="1" t="s">
        <v>185</v>
      </c>
    </row>
    <row r="160" spans="1:1" x14ac:dyDescent="0.2">
      <c r="A160" s="1" t="s">
        <v>207</v>
      </c>
    </row>
    <row r="189" spans="1:1" x14ac:dyDescent="0.2">
      <c r="A189" s="1" t="s">
        <v>756</v>
      </c>
    </row>
    <row r="218" spans="1:1" x14ac:dyDescent="0.2">
      <c r="A218" s="1" t="s">
        <v>926</v>
      </c>
    </row>
    <row r="247" spans="1:1" x14ac:dyDescent="0.2">
      <c r="A247" s="1" t="s">
        <v>172</v>
      </c>
    </row>
    <row r="276" spans="1:1" x14ac:dyDescent="0.2">
      <c r="A276" s="1" t="s">
        <v>279</v>
      </c>
    </row>
    <row r="305" spans="1:1" x14ac:dyDescent="0.2">
      <c r="A305" s="1" t="s">
        <v>192</v>
      </c>
    </row>
    <row r="334" spans="1:1" x14ac:dyDescent="0.2">
      <c r="A334" s="1" t="s">
        <v>173</v>
      </c>
    </row>
    <row r="409" spans="1:2" x14ac:dyDescent="0.2">
      <c r="A409" s="2" t="s">
        <v>686</v>
      </c>
      <c r="B409" s="30">
        <f>SUMIF('Plan Lvl'!$Y$2:$Y$24,A409,'Plan Lvl'!$W$2:$W$24)</f>
        <v>1025842176</v>
      </c>
    </row>
    <row r="410" spans="1:2" x14ac:dyDescent="0.2">
      <c r="A410" s="2" t="s">
        <v>179</v>
      </c>
      <c r="B410" s="30">
        <f>SUMIF('Plan Lvl'!$Y$2:$Y$24,A410,'Plan Lvl'!$W$2:$W$24)</f>
        <v>51643338</v>
      </c>
    </row>
    <row r="411" spans="1:2" x14ac:dyDescent="0.2">
      <c r="A411" s="2" t="s">
        <v>687</v>
      </c>
      <c r="B411" s="30">
        <f>SUMIF('Plan Lvl'!$Y$2:$Y$24,A411,'Plan Lvl'!$W$2:$W$24)</f>
        <v>1447436579</v>
      </c>
    </row>
    <row r="412" spans="1:2" x14ac:dyDescent="0.2">
      <c r="A412" s="2" t="s">
        <v>192</v>
      </c>
      <c r="B412" s="30">
        <f>SUMIF('Plan Lvl'!$Y$2:$Y$24,A412,'Plan Lvl'!$W$2:$W$24)</f>
        <v>29295121</v>
      </c>
    </row>
    <row r="413" spans="1:2" x14ac:dyDescent="0.2">
      <c r="A413" s="2" t="s">
        <v>688</v>
      </c>
      <c r="B413" s="30">
        <f>SUMIF('Plan Lvl'!$Y$2:$Y$24,A413,'Plan Lvl'!$W$2:$W$24)</f>
        <v>26672878</v>
      </c>
    </row>
    <row r="414" spans="1:2" x14ac:dyDescent="0.2">
      <c r="A414"/>
    </row>
    <row r="415" spans="1:2" x14ac:dyDescent="0.2">
      <c r="A415"/>
    </row>
    <row r="416" spans="1:2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48" spans="1:21" x14ac:dyDescent="0.2">
      <c r="A448" s="11"/>
      <c r="B448" s="12" t="s">
        <v>992</v>
      </c>
      <c r="C448" s="12" t="s">
        <v>993</v>
      </c>
      <c r="D448" s="12" t="s">
        <v>994</v>
      </c>
      <c r="E448" s="12" t="s">
        <v>995</v>
      </c>
      <c r="F448" s="12" t="s">
        <v>996</v>
      </c>
      <c r="G448" s="12" t="s">
        <v>997</v>
      </c>
      <c r="H448" s="12" t="s">
        <v>860</v>
      </c>
      <c r="I448" s="12" t="s">
        <v>861</v>
      </c>
      <c r="J448" s="12" t="s">
        <v>862</v>
      </c>
      <c r="K448" s="12" t="s">
        <v>863</v>
      </c>
      <c r="L448" s="12" t="s">
        <v>859</v>
      </c>
      <c r="M448" s="12" t="s">
        <v>864</v>
      </c>
      <c r="N448" s="12" t="s">
        <v>865</v>
      </c>
      <c r="O448" s="12" t="s">
        <v>866</v>
      </c>
      <c r="P448" s="12" t="s">
        <v>867</v>
      </c>
      <c r="Q448" s="12" t="s">
        <v>868</v>
      </c>
      <c r="R448" s="12" t="s">
        <v>869</v>
      </c>
      <c r="S448" s="12" t="s">
        <v>870</v>
      </c>
      <c r="T448" s="12" t="s">
        <v>871</v>
      </c>
      <c r="U448" s="38" t="s">
        <v>872</v>
      </c>
    </row>
    <row r="449" spans="1:21" x14ac:dyDescent="0.2">
      <c r="A449" s="12" t="s">
        <v>690</v>
      </c>
      <c r="B449" s="11">
        <v>381</v>
      </c>
      <c r="C449" s="11">
        <v>369</v>
      </c>
      <c r="D449" s="11">
        <v>420</v>
      </c>
      <c r="E449" s="13">
        <v>575.85888203693298</v>
      </c>
      <c r="F449" s="13">
        <v>545.26247730000023</v>
      </c>
      <c r="G449" s="11">
        <v>485</v>
      </c>
      <c r="H449" s="11">
        <v>335</v>
      </c>
      <c r="I449" s="11">
        <v>241</v>
      </c>
      <c r="J449" s="11">
        <v>191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</row>
    <row r="450" spans="1:21" x14ac:dyDescent="0.2">
      <c r="A450" s="12" t="s">
        <v>691</v>
      </c>
      <c r="B450" s="11"/>
      <c r="C450" s="11"/>
      <c r="D450" s="11"/>
      <c r="E450" s="11"/>
      <c r="F450" s="11"/>
      <c r="G450" s="11"/>
      <c r="H450" s="11"/>
      <c r="I450" s="11"/>
      <c r="J450" s="36"/>
      <c r="K450" s="13" t="e">
        <f>'Division Lvl'!#REF!/1000000</f>
        <v>#REF!</v>
      </c>
      <c r="L450" s="13"/>
      <c r="M450" s="11"/>
      <c r="N450" s="11"/>
      <c r="O450" s="11"/>
      <c r="P450" s="11"/>
      <c r="Q450" s="11"/>
      <c r="R450" s="11"/>
      <c r="S450" s="11"/>
      <c r="T450" s="11"/>
      <c r="U450" s="11"/>
    </row>
    <row r="451" spans="1:21" x14ac:dyDescent="0.2">
      <c r="A451" s="12" t="s">
        <v>692</v>
      </c>
      <c r="B451" s="11"/>
      <c r="C451" s="11"/>
      <c r="D451" s="11"/>
      <c r="E451" s="11"/>
      <c r="F451" s="11"/>
      <c r="G451" s="11"/>
      <c r="H451" s="11"/>
      <c r="I451" s="13"/>
      <c r="J451" s="13"/>
      <c r="K451" s="13"/>
      <c r="L451" s="13">
        <f>'Division Lvl'!O423/1000000</f>
        <v>317.15591156350007</v>
      </c>
      <c r="M451" s="13">
        <f>'Division Lvl'!P423/1000000</f>
        <v>317.75865711686777</v>
      </c>
      <c r="N451" s="13">
        <f>'Division Lvl'!Q423/1000000</f>
        <v>321.54170274412576</v>
      </c>
      <c r="O451" s="13">
        <f>'Division Lvl'!R423/1000000</f>
        <v>337.44815000388718</v>
      </c>
      <c r="P451" s="13">
        <f>'Division Lvl'!S423/1000000</f>
        <v>367.77810582384001</v>
      </c>
      <c r="Q451" s="13">
        <f>'Division Lvl'!T423/1000000</f>
        <v>374.86336900207073</v>
      </c>
      <c r="R451" s="13">
        <f>'Division Lvl'!U423/1000000</f>
        <v>390.43790794894397</v>
      </c>
      <c r="S451" s="13">
        <f>'Division Lvl'!V423/1000000</f>
        <v>411.81401127085485</v>
      </c>
      <c r="T451" s="13">
        <f>'Division Lvl'!W423/1000000</f>
        <v>456.52945110337618</v>
      </c>
      <c r="U451" s="13">
        <f>'Division Lvl'!X423/1000000</f>
        <v>494.01046421919455</v>
      </c>
    </row>
    <row r="480" spans="1:7" ht="15" x14ac:dyDescent="0.25">
      <c r="A480" s="14"/>
      <c r="B480" s="16" t="s">
        <v>860</v>
      </c>
      <c r="C480" s="16" t="s">
        <v>861</v>
      </c>
      <c r="D480" s="16" t="s">
        <v>862</v>
      </c>
      <c r="E480" s="16" t="s">
        <v>863</v>
      </c>
      <c r="F480" s="16" t="s">
        <v>859</v>
      </c>
      <c r="G480" s="16"/>
    </row>
    <row r="481" spans="1:7" ht="15" x14ac:dyDescent="0.25">
      <c r="A481" s="16" t="s">
        <v>693</v>
      </c>
      <c r="B481" s="29">
        <v>383577421.93433148</v>
      </c>
      <c r="C481" s="29">
        <v>352775925.05130219</v>
      </c>
      <c r="D481" s="29">
        <v>315527945.74576414</v>
      </c>
      <c r="E481" s="29">
        <v>322770777.92066538</v>
      </c>
      <c r="F481" s="29">
        <v>327119010.46361417</v>
      </c>
      <c r="G481" s="15"/>
    </row>
    <row r="482" spans="1:7" ht="15" x14ac:dyDescent="0.25">
      <c r="A482" s="16" t="s">
        <v>694</v>
      </c>
      <c r="B482" s="29">
        <v>381350412</v>
      </c>
      <c r="C482" s="29">
        <v>337012327</v>
      </c>
      <c r="D482" s="29">
        <v>289532929</v>
      </c>
      <c r="E482" s="29">
        <v>284470000</v>
      </c>
      <c r="F482" s="29">
        <v>277078966</v>
      </c>
      <c r="G482" s="15"/>
    </row>
    <row r="483" spans="1:7" ht="15" x14ac:dyDescent="0.25">
      <c r="A483" s="16" t="s">
        <v>695</v>
      </c>
      <c r="B483" s="29" t="e">
        <f>'Division Lvl'!#REF!</f>
        <v>#REF!</v>
      </c>
      <c r="C483" s="29" t="e">
        <f>'Division Lvl'!#REF!</f>
        <v>#REF!</v>
      </c>
      <c r="D483" s="29" t="e">
        <f>'Division Lvl'!#REF!</f>
        <v>#REF!</v>
      </c>
      <c r="E483" s="29" t="e">
        <f>'Division Lvl'!#REF!</f>
        <v>#REF!</v>
      </c>
      <c r="F483" s="29">
        <f>'Division Lvl'!O423</f>
        <v>317155911.56350005</v>
      </c>
      <c r="G483" s="15"/>
    </row>
    <row r="513" spans="1:14" s="9" customFormat="1" ht="15" x14ac:dyDescent="0.2">
      <c r="A513" s="8"/>
      <c r="B513" s="4" t="str">
        <f>L448</f>
        <v>FY19</v>
      </c>
      <c r="C513" s="4" t="str">
        <f t="shared" ref="C513:K513" si="2">M448</f>
        <v>FY20</v>
      </c>
      <c r="D513" s="4" t="str">
        <f>N448</f>
        <v>FY21</v>
      </c>
      <c r="E513" s="4" t="str">
        <f t="shared" si="2"/>
        <v>FY22</v>
      </c>
      <c r="F513" s="4" t="str">
        <f t="shared" si="2"/>
        <v>FY23</v>
      </c>
      <c r="G513" s="4" t="str">
        <f t="shared" si="2"/>
        <v>FY24</v>
      </c>
      <c r="H513" s="4" t="str">
        <f t="shared" si="2"/>
        <v>FY25</v>
      </c>
      <c r="I513" s="4" t="str">
        <f t="shared" si="2"/>
        <v>FY26</v>
      </c>
      <c r="J513" s="4" t="str">
        <f t="shared" si="2"/>
        <v>FY27</v>
      </c>
      <c r="K513" s="4" t="str">
        <f t="shared" si="2"/>
        <v>FY28</v>
      </c>
      <c r="L513" s="4" t="s">
        <v>170</v>
      </c>
      <c r="M513" s="9" t="s">
        <v>927</v>
      </c>
    </row>
    <row r="514" spans="1:14" s="9" customFormat="1" ht="14.25" x14ac:dyDescent="0.2">
      <c r="A514" s="8" t="s">
        <v>881</v>
      </c>
      <c r="B514" s="27" t="e">
        <f>SUM('Division Lvl'!#REF!)</f>
        <v>#REF!</v>
      </c>
      <c r="C514" s="27" t="e">
        <f>SUM('Division Lvl'!#REF!)</f>
        <v>#REF!</v>
      </c>
      <c r="D514" s="27" t="e">
        <f>SUM('Division Lvl'!#REF!)</f>
        <v>#REF!</v>
      </c>
      <c r="E514" s="27" t="e">
        <f>SUM('Division Lvl'!#REF!)</f>
        <v>#REF!</v>
      </c>
      <c r="F514" s="27" t="e">
        <f>SUM('Division Lvl'!#REF!)</f>
        <v>#REF!</v>
      </c>
      <c r="G514" s="27" t="e">
        <f>SUM('Division Lvl'!#REF!)</f>
        <v>#REF!</v>
      </c>
      <c r="H514" s="27" t="e">
        <f>SUM('Division Lvl'!#REF!)</f>
        <v>#REF!</v>
      </c>
      <c r="I514" s="27" t="e">
        <f>SUM('Division Lvl'!#REF!)</f>
        <v>#REF!</v>
      </c>
      <c r="J514" s="27" t="e">
        <f>SUM('Division Lvl'!#REF!)</f>
        <v>#REF!</v>
      </c>
      <c r="K514" s="27" t="e">
        <f>SUM('Division Lvl'!#REF!)</f>
        <v>#REF!</v>
      </c>
      <c r="L514" s="27" t="e">
        <f>SUM(B514:K514)</f>
        <v>#REF!</v>
      </c>
      <c r="M514" s="31" t="e">
        <f>SUM(C514:G514)</f>
        <v>#REF!</v>
      </c>
      <c r="N514" s="31"/>
    </row>
    <row r="515" spans="1:14" s="9" customFormat="1" ht="14.25" x14ac:dyDescent="0.2">
      <c r="A515" s="8" t="s">
        <v>756</v>
      </c>
      <c r="B515" s="27" t="e">
        <f>'Division Lvl'!#REF!</f>
        <v>#REF!</v>
      </c>
      <c r="C515" s="27" t="e">
        <f>'Division Lvl'!#REF!</f>
        <v>#REF!</v>
      </c>
      <c r="D515" s="27" t="e">
        <f>'Division Lvl'!#REF!</f>
        <v>#REF!</v>
      </c>
      <c r="E515" s="27" t="e">
        <f>'Division Lvl'!#REF!</f>
        <v>#REF!</v>
      </c>
      <c r="F515" s="27" t="e">
        <f>'Division Lvl'!#REF!</f>
        <v>#REF!</v>
      </c>
      <c r="G515" s="27" t="e">
        <f>'Division Lvl'!#REF!</f>
        <v>#REF!</v>
      </c>
      <c r="H515" s="27" t="e">
        <f>'Division Lvl'!#REF!</f>
        <v>#REF!</v>
      </c>
      <c r="I515" s="27" t="e">
        <f>'Division Lvl'!#REF!</f>
        <v>#REF!</v>
      </c>
      <c r="J515" s="27" t="e">
        <f>'Division Lvl'!#REF!</f>
        <v>#REF!</v>
      </c>
      <c r="K515" s="27" t="e">
        <f>'Division Lvl'!#REF!</f>
        <v>#REF!</v>
      </c>
      <c r="L515" s="27" t="e">
        <f>SUM(B515:K515)</f>
        <v>#REF!</v>
      </c>
      <c r="M515" s="31" t="e">
        <f t="shared" ref="M515:M517" si="3">SUM(C515:G515)</f>
        <v>#REF!</v>
      </c>
      <c r="N515" s="31"/>
    </row>
    <row r="516" spans="1:14" s="9" customFormat="1" ht="14.25" x14ac:dyDescent="0.2">
      <c r="A516" s="8" t="s">
        <v>608</v>
      </c>
      <c r="B516" s="27" t="e">
        <f>'Division Lvl'!#REF!</f>
        <v>#REF!</v>
      </c>
      <c r="C516" s="27" t="e">
        <f>'Division Lvl'!#REF!</f>
        <v>#REF!</v>
      </c>
      <c r="D516" s="27" t="e">
        <f>'Division Lvl'!#REF!</f>
        <v>#REF!</v>
      </c>
      <c r="E516" s="27" t="e">
        <f>'Division Lvl'!#REF!</f>
        <v>#REF!</v>
      </c>
      <c r="F516" s="27" t="e">
        <f>'Division Lvl'!#REF!</f>
        <v>#REF!</v>
      </c>
      <c r="G516" s="27" t="e">
        <f>'Division Lvl'!#REF!</f>
        <v>#REF!</v>
      </c>
      <c r="H516" s="27" t="e">
        <f>'Division Lvl'!#REF!</f>
        <v>#REF!</v>
      </c>
      <c r="I516" s="27" t="e">
        <f>'Division Lvl'!#REF!</f>
        <v>#REF!</v>
      </c>
      <c r="J516" s="27" t="e">
        <f>'Division Lvl'!#REF!</f>
        <v>#REF!</v>
      </c>
      <c r="K516" s="27" t="e">
        <f>'Division Lvl'!#REF!</f>
        <v>#REF!</v>
      </c>
      <c r="L516" s="27" t="e">
        <f>SUM(B516:K516)</f>
        <v>#REF!</v>
      </c>
      <c r="M516" s="31" t="e">
        <f t="shared" si="3"/>
        <v>#REF!</v>
      </c>
      <c r="N516" s="31"/>
    </row>
    <row r="517" spans="1:14" s="9" customFormat="1" ht="14.25" x14ac:dyDescent="0.2">
      <c r="A517" s="8" t="s">
        <v>882</v>
      </c>
      <c r="B517" s="27" t="e">
        <f>SUM('Division Lvl'!#REF!)</f>
        <v>#REF!</v>
      </c>
      <c r="C517" s="27" t="e">
        <f>SUM('Division Lvl'!#REF!)</f>
        <v>#REF!</v>
      </c>
      <c r="D517" s="27" t="e">
        <f>SUM('Division Lvl'!#REF!)</f>
        <v>#REF!</v>
      </c>
      <c r="E517" s="27" t="e">
        <f>SUM('Division Lvl'!#REF!)</f>
        <v>#REF!</v>
      </c>
      <c r="F517" s="27" t="e">
        <f>SUM('Division Lvl'!#REF!)</f>
        <v>#REF!</v>
      </c>
      <c r="G517" s="27" t="e">
        <f>SUM('Division Lvl'!#REF!)</f>
        <v>#REF!</v>
      </c>
      <c r="H517" s="27" t="e">
        <f>SUM('Division Lvl'!#REF!)</f>
        <v>#REF!</v>
      </c>
      <c r="I517" s="27" t="e">
        <f>SUM('Division Lvl'!#REF!)</f>
        <v>#REF!</v>
      </c>
      <c r="J517" s="27" t="e">
        <f>SUM('Division Lvl'!#REF!)</f>
        <v>#REF!</v>
      </c>
      <c r="K517" s="27" t="e">
        <f>SUM('Division Lvl'!#REF!)</f>
        <v>#REF!</v>
      </c>
      <c r="L517" s="27" t="e">
        <f>SUM(B517:K517)</f>
        <v>#REF!</v>
      </c>
      <c r="M517" s="31" t="e">
        <f t="shared" si="3"/>
        <v>#REF!</v>
      </c>
      <c r="N517" s="31"/>
    </row>
    <row r="518" spans="1:14" s="9" customFormat="1" ht="14.25" x14ac:dyDescent="0.2">
      <c r="A518" s="32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10"/>
    </row>
    <row r="519" spans="1:14" s="9" customFormat="1" ht="14.25" x14ac:dyDescent="0.2"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10"/>
    </row>
    <row r="520" spans="1:14" s="9" customFormat="1" ht="14.25" x14ac:dyDescent="0.2"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10"/>
    </row>
    <row r="521" spans="1:14" s="9" customFormat="1" ht="14.25" x14ac:dyDescent="0.2"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10"/>
    </row>
    <row r="522" spans="1:14" s="9" customFormat="1" ht="14.25" x14ac:dyDescent="0.2"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10"/>
    </row>
    <row r="523" spans="1:14" s="9" customFormat="1" ht="14.25" x14ac:dyDescent="0.2"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10"/>
    </row>
    <row r="524" spans="1:14" s="9" customFormat="1" ht="14.25" x14ac:dyDescent="0.2"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10"/>
    </row>
    <row r="525" spans="1:14" s="9" customFormat="1" ht="14.25" x14ac:dyDescent="0.2"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10"/>
    </row>
    <row r="526" spans="1:14" s="9" customFormat="1" ht="14.25" x14ac:dyDescent="0.2"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10"/>
    </row>
    <row r="527" spans="1:14" s="9" customFormat="1" ht="14.25" x14ac:dyDescent="0.2"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10"/>
    </row>
    <row r="528" spans="1:14" s="9" customFormat="1" ht="14.25" x14ac:dyDescent="0.2"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10"/>
    </row>
    <row r="529" spans="2:12" s="9" customFormat="1" ht="14.25" x14ac:dyDescent="0.2"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10"/>
    </row>
    <row r="530" spans="2:12" s="9" customFormat="1" ht="14.25" x14ac:dyDescent="0.2"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10"/>
    </row>
    <row r="531" spans="2:12" s="9" customFormat="1" ht="14.25" x14ac:dyDescent="0.2"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10"/>
    </row>
    <row r="532" spans="2:12" s="9" customFormat="1" ht="14.25" x14ac:dyDescent="0.2"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10"/>
    </row>
    <row r="533" spans="2:12" s="9" customFormat="1" ht="14.25" x14ac:dyDescent="0.2"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10"/>
    </row>
    <row r="534" spans="2:12" s="9" customFormat="1" ht="14.25" x14ac:dyDescent="0.2"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10"/>
    </row>
    <row r="535" spans="2:12" s="9" customFormat="1" ht="14.25" x14ac:dyDescent="0.2"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10"/>
    </row>
    <row r="536" spans="2:12" s="9" customFormat="1" ht="14.25" x14ac:dyDescent="0.2"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10"/>
    </row>
    <row r="537" spans="2:12" s="9" customFormat="1" ht="14.25" x14ac:dyDescent="0.2"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10"/>
    </row>
    <row r="538" spans="2:12" s="9" customFormat="1" ht="14.25" x14ac:dyDescent="0.2"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10"/>
    </row>
    <row r="539" spans="2:12" s="9" customFormat="1" ht="14.25" x14ac:dyDescent="0.2"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10"/>
    </row>
    <row r="540" spans="2:12" s="9" customFormat="1" ht="14.25" x14ac:dyDescent="0.2"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10"/>
    </row>
    <row r="541" spans="2:12" s="9" customFormat="1" ht="14.25" x14ac:dyDescent="0.2"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10"/>
    </row>
    <row r="542" spans="2:12" s="9" customFormat="1" ht="14.25" x14ac:dyDescent="0.2"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10"/>
    </row>
    <row r="543" spans="2:12" s="9" customFormat="1" ht="14.25" x14ac:dyDescent="0.2"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10"/>
    </row>
    <row r="544" spans="2:12" s="9" customFormat="1" ht="14.25" x14ac:dyDescent="0.2"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10"/>
    </row>
    <row r="545" spans="2:12" s="9" customFormat="1" ht="14.25" x14ac:dyDescent="0.2"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10"/>
    </row>
    <row r="546" spans="2:12" s="9" customFormat="1" ht="14.25" x14ac:dyDescent="0.2"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10"/>
    </row>
    <row r="547" spans="2:12" s="9" customFormat="1" ht="14.25" x14ac:dyDescent="0.2"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10"/>
    </row>
    <row r="548" spans="2:12" s="9" customFormat="1" ht="14.25" x14ac:dyDescent="0.2"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10"/>
    </row>
    <row r="549" spans="2:12" s="9" customFormat="1" ht="14.25" x14ac:dyDescent="0.2"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10"/>
    </row>
    <row r="550" spans="2:12" s="9" customFormat="1" ht="14.25" x14ac:dyDescent="0.2"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10"/>
    </row>
    <row r="551" spans="2:12" s="9" customFormat="1" ht="14.25" x14ac:dyDescent="0.2"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10"/>
    </row>
    <row r="552" spans="2:12" s="9" customFormat="1" ht="14.25" x14ac:dyDescent="0.2"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10"/>
    </row>
    <row r="553" spans="2:12" s="9" customFormat="1" ht="14.25" x14ac:dyDescent="0.2"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10"/>
    </row>
    <row r="554" spans="2:12" s="9" customFormat="1" ht="14.25" x14ac:dyDescent="0.2"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10"/>
    </row>
    <row r="555" spans="2:12" s="9" customFormat="1" ht="14.25" x14ac:dyDescent="0.2"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10"/>
    </row>
    <row r="556" spans="2:12" s="9" customFormat="1" ht="14.25" x14ac:dyDescent="0.2"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10"/>
    </row>
    <row r="557" spans="2:12" s="9" customFormat="1" ht="14.25" x14ac:dyDescent="0.2"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10"/>
    </row>
    <row r="558" spans="2:12" s="9" customFormat="1" ht="14.25" x14ac:dyDescent="0.2"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10"/>
    </row>
    <row r="559" spans="2:12" s="9" customFormat="1" ht="14.25" x14ac:dyDescent="0.2"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10"/>
    </row>
    <row r="560" spans="2:12" s="9" customFormat="1" ht="14.25" x14ac:dyDescent="0.2"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10"/>
    </row>
    <row r="561" spans="2:12" s="9" customFormat="1" ht="14.25" x14ac:dyDescent="0.2"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10"/>
    </row>
    <row r="562" spans="2:12" s="9" customFormat="1" ht="14.25" x14ac:dyDescent="0.2"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10"/>
    </row>
    <row r="563" spans="2:12" s="9" customFormat="1" ht="14.25" x14ac:dyDescent="0.2"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10"/>
    </row>
    <row r="564" spans="2:12" s="9" customFormat="1" ht="14.25" x14ac:dyDescent="0.2">
      <c r="L564" s="10"/>
    </row>
    <row r="594" spans="1:12" x14ac:dyDescent="0.2">
      <c r="A594" s="2" t="s">
        <v>881</v>
      </c>
    </row>
    <row r="596" spans="1:12" x14ac:dyDescent="0.2">
      <c r="C596" s="2" t="s">
        <v>859</v>
      </c>
      <c r="D596" s="2" t="s">
        <v>864</v>
      </c>
      <c r="E596" s="2" t="s">
        <v>865</v>
      </c>
      <c r="F596" s="2" t="s">
        <v>866</v>
      </c>
      <c r="G596" s="2" t="s">
        <v>867</v>
      </c>
      <c r="H596" s="2" t="s">
        <v>868</v>
      </c>
      <c r="I596" s="2" t="s">
        <v>869</v>
      </c>
      <c r="J596" s="2" t="s">
        <v>870</v>
      </c>
      <c r="K596" s="2" t="s">
        <v>871</v>
      </c>
      <c r="L596" s="2" t="s">
        <v>872</v>
      </c>
    </row>
    <row r="597" spans="1:12" x14ac:dyDescent="0.2">
      <c r="A597" s="2" t="s">
        <v>949</v>
      </c>
      <c r="B597" s="2" t="str">
        <f>VLOOKUP(A597,'Plan Lvl'!$A$2:$B$26,2,FALSE)</f>
        <v>Automation growth</v>
      </c>
      <c r="C597" s="2">
        <f>SUMIFS('Division Lvl'!O$2:O$418,'Division Lvl'!$AI$2:$AI$418,$A$594,'Division Lvl'!$AG$2:$AG$418,$A597)</f>
        <v>0</v>
      </c>
      <c r="D597" s="2">
        <f>SUMIFS('Division Lvl'!P$2:P$418,'Division Lvl'!$AI$2:$AI$418,$A$594,'Division Lvl'!$AG$2:$AG$418,$A597)</f>
        <v>307500</v>
      </c>
      <c r="E597" s="2">
        <f>SUMIFS('Division Lvl'!Q$2:Q$418,'Division Lvl'!$AI$2:$AI$418,$A$594,'Division Lvl'!$AG$2:$AG$418,$A597)</f>
        <v>315187.5</v>
      </c>
      <c r="F597" s="2">
        <f>SUMIFS('Division Lvl'!R$2:R$418,'Division Lvl'!$AI$2:$AI$418,$A$594,'Division Lvl'!$AG$2:$AG$418,$A597)</f>
        <v>323067.18749999994</v>
      </c>
      <c r="G597" s="2">
        <f>SUMIFS('Division Lvl'!S$2:S$418,'Division Lvl'!$AI$2:$AI$418,$A$594,'Division Lvl'!$AG$2:$AG$418,$A597)</f>
        <v>331143.86718749994</v>
      </c>
      <c r="H597" s="2">
        <f>SUMIFS('Division Lvl'!T$2:T$418,'Division Lvl'!$AI$2:$AI$418,$A$594,'Division Lvl'!$AG$2:$AG$418,$A597)</f>
        <v>339422.46386718738</v>
      </c>
      <c r="I597" s="2">
        <f>SUMIFS('Division Lvl'!U$2:U$418,'Division Lvl'!$AI$2:$AI$418,$A$594,'Division Lvl'!$AG$2:$AG$418,$A597)</f>
        <v>347908.02546386706</v>
      </c>
      <c r="J597" s="2">
        <f>SUMIFS('Division Lvl'!V$2:V$418,'Division Lvl'!$AI$2:$AI$418,$A$594,'Division Lvl'!$AG$2:$AG$418,$A597)</f>
        <v>356605.72610046377</v>
      </c>
      <c r="K597" s="2">
        <f>SUMIFS('Division Lvl'!W$2:W$418,'Division Lvl'!$AI$2:$AI$418,$A$594,'Division Lvl'!$AG$2:$AG$418,$A597)</f>
        <v>365520.86925297533</v>
      </c>
      <c r="L597" s="2">
        <f>SUMIFS('Division Lvl'!X$2:X$418,'Division Lvl'!$AI$2:$AI$418,$A$594,'Division Lvl'!$AG$2:$AG$418,$A597)</f>
        <v>374658.89098429965</v>
      </c>
    </row>
    <row r="598" spans="1:12" x14ac:dyDescent="0.2">
      <c r="A598" s="2" t="s">
        <v>152</v>
      </c>
      <c r="B598" s="2" t="str">
        <f>VLOOKUP(A598,'Plan Lvl'!$A$2:$B$26,2,FALSE)</f>
        <v>Distribution works program</v>
      </c>
      <c r="C598" s="2">
        <f>SUMIFS('Division Lvl'!O$2:O$418,'Division Lvl'!$AI$2:$AI$418,$A$594,'Division Lvl'!$AG$2:$AG$418,$A598)</f>
        <v>8536573.1465000007</v>
      </c>
      <c r="D598" s="2">
        <f>SUMIFS('Division Lvl'!P$2:P$418,'Division Lvl'!$AI$2:$AI$418,$A$594,'Division Lvl'!$AG$2:$AG$418,$A598)</f>
        <v>6970865.0999999996</v>
      </c>
      <c r="E598" s="2">
        <f>SUMIFS('Division Lvl'!Q$2:Q$418,'Division Lvl'!$AI$2:$AI$418,$A$594,'Division Lvl'!$AG$2:$AG$418,$A598)</f>
        <v>7462655.5643749991</v>
      </c>
      <c r="F598" s="2">
        <f>SUMIFS('Division Lvl'!R$2:R$418,'Division Lvl'!$AI$2:$AI$418,$A$594,'Division Lvl'!$AG$2:$AG$418,$A598)</f>
        <v>7158488.2801249996</v>
      </c>
      <c r="G598" s="2">
        <f>SUMIFS('Division Lvl'!S$2:S$418,'Division Lvl'!$AI$2:$AI$418,$A$594,'Division Lvl'!$AG$2:$AG$418,$A598)</f>
        <v>6926477.7678777333</v>
      </c>
      <c r="H598" s="2">
        <f>SUMIFS('Division Lvl'!T$2:T$418,'Division Lvl'!$AI$2:$AI$418,$A$594,'Division Lvl'!$AG$2:$AG$418,$A598)</f>
        <v>6728594.3886571955</v>
      </c>
      <c r="I598" s="2">
        <f>SUMIFS('Division Lvl'!U$2:U$418,'Division Lvl'!$AI$2:$AI$418,$A$594,'Division Lvl'!$AG$2:$AG$418,$A598)</f>
        <v>6958160.509277341</v>
      </c>
      <c r="J598" s="2">
        <f>SUMIFS('Division Lvl'!V$2:V$418,'Division Lvl'!$AI$2:$AI$418,$A$594,'Division Lvl'!$AG$2:$AG$418,$A598)</f>
        <v>7132114.5220092749</v>
      </c>
      <c r="K598" s="2">
        <f>SUMIFS('Division Lvl'!W$2:W$418,'Division Lvl'!$AI$2:$AI$418,$A$594,'Division Lvl'!$AG$2:$AG$418,$A598)</f>
        <v>7310417.3850595066</v>
      </c>
      <c r="L598" s="2">
        <f>SUMIFS('Division Lvl'!X$2:X$418,'Division Lvl'!$AI$2:$AI$418,$A$594,'Division Lvl'!$AG$2:$AG$418,$A598)</f>
        <v>7493177.8196859928</v>
      </c>
    </row>
    <row r="599" spans="1:12" x14ac:dyDescent="0.2">
      <c r="A599" s="2" t="s">
        <v>156</v>
      </c>
      <c r="B599" s="2" t="str">
        <f>VLOOKUP(A599,'Plan Lvl'!$A$2:$B$26,2,FALSE)</f>
        <v>Low voltage development capital</v>
      </c>
      <c r="C599" s="2">
        <f>SUMIFS('Division Lvl'!O$2:O$418,'Division Lvl'!$AI$2:$AI$418,$A$594,'Division Lvl'!$AG$2:$AG$418,$A599)</f>
        <v>120000</v>
      </c>
      <c r="D599" s="2">
        <f>SUMIFS('Division Lvl'!P$2:P$418,'Division Lvl'!$AI$2:$AI$418,$A$594,'Division Lvl'!$AG$2:$AG$418,$A599)</f>
        <v>82000</v>
      </c>
      <c r="E599" s="2">
        <f>SUMIFS('Division Lvl'!Q$2:Q$418,'Division Lvl'!$AI$2:$AI$418,$A$594,'Division Lvl'!$AG$2:$AG$418,$A599)</f>
        <v>84050</v>
      </c>
      <c r="F599" s="2">
        <f>SUMIFS('Division Lvl'!R$2:R$418,'Division Lvl'!$AI$2:$AI$418,$A$594,'Division Lvl'!$AG$2:$AG$418,$A599)</f>
        <v>86151.249999999985</v>
      </c>
      <c r="G599" s="2">
        <f>SUMIFS('Division Lvl'!S$2:S$418,'Division Lvl'!$AI$2:$AI$418,$A$594,'Division Lvl'!$AG$2:$AG$418,$A599)</f>
        <v>88305.031249999985</v>
      </c>
      <c r="H599" s="2">
        <f>SUMIFS('Division Lvl'!T$2:T$418,'Division Lvl'!$AI$2:$AI$418,$A$594,'Division Lvl'!$AG$2:$AG$418,$A599)</f>
        <v>90512.657031249968</v>
      </c>
      <c r="I599" s="2">
        <f>SUMIFS('Division Lvl'!U$2:U$418,'Division Lvl'!$AI$2:$AI$418,$A$594,'Division Lvl'!$AG$2:$AG$418,$A599)</f>
        <v>92775.473457031214</v>
      </c>
      <c r="J599" s="2">
        <f>SUMIFS('Division Lvl'!V$2:V$418,'Division Lvl'!$AI$2:$AI$418,$A$594,'Division Lvl'!$AG$2:$AG$418,$A599)</f>
        <v>95094.860293456994</v>
      </c>
      <c r="K599" s="2">
        <f>SUMIFS('Division Lvl'!W$2:W$418,'Division Lvl'!$AI$2:$AI$418,$A$594,'Division Lvl'!$AG$2:$AG$418,$A599)</f>
        <v>97472.231800793423</v>
      </c>
      <c r="L599" s="2">
        <f>SUMIFS('Division Lvl'!X$2:X$418,'Division Lvl'!$AI$2:$AI$418,$A$594,'Division Lvl'!$AG$2:$AG$418,$A599)</f>
        <v>99909.037595813235</v>
      </c>
    </row>
    <row r="600" spans="1:12" x14ac:dyDescent="0.2">
      <c r="A600" s="2" t="s">
        <v>151</v>
      </c>
      <c r="B600" s="2" t="str">
        <f>VLOOKUP(A600,'Plan Lvl'!$A$2:$B$26,2,FALSE)</f>
        <v>Major projects</v>
      </c>
      <c r="C600" s="2">
        <f>SUMIFS('Division Lvl'!O$2:O$418,'Division Lvl'!$AI$2:$AI$418,$A$594,'Division Lvl'!$AG$2:$AG$418,$A600)</f>
        <v>42200551.340000004</v>
      </c>
      <c r="D600" s="2">
        <f>SUMIFS('Division Lvl'!P$2:P$418,'Division Lvl'!$AI$2:$AI$418,$A$594,'Division Lvl'!$AG$2:$AG$418,$A600)</f>
        <v>49999477.449999996</v>
      </c>
      <c r="E600" s="2">
        <f>SUMIFS('Division Lvl'!Q$2:Q$418,'Division Lvl'!$AI$2:$AI$418,$A$594,'Division Lvl'!$AG$2:$AG$418,$A600)</f>
        <v>56767295.405624993</v>
      </c>
      <c r="F600" s="2">
        <f>SUMIFS('Division Lvl'!R$2:R$418,'Division Lvl'!$AI$2:$AI$418,$A$594,'Division Lvl'!$AG$2:$AG$418,$A600)</f>
        <v>72652469.091249987</v>
      </c>
      <c r="G600" s="2">
        <f>SUMIFS('Division Lvl'!S$2:S$418,'Division Lvl'!$AI$2:$AI$418,$A$594,'Division Lvl'!$AG$2:$AG$418,$A600)</f>
        <v>93134146.41771093</v>
      </c>
      <c r="H600" s="2">
        <f>SUMIFS('Division Lvl'!T$2:T$418,'Division Lvl'!$AI$2:$AI$418,$A$594,'Division Lvl'!$AG$2:$AG$418,$A600)</f>
        <v>88775379.72035642</v>
      </c>
      <c r="I600" s="2">
        <f>SUMIFS('Division Lvl'!U$2:U$418,'Division Lvl'!$AI$2:$AI$418,$A$594,'Division Lvl'!$AG$2:$AG$418,$A600)</f>
        <v>82413439.970979735</v>
      </c>
      <c r="J600" s="2">
        <f>SUMIFS('Division Lvl'!V$2:V$418,'Division Lvl'!$AI$2:$AI$418,$A$594,'Division Lvl'!$AG$2:$AG$418,$A600)</f>
        <v>82925278.605007902</v>
      </c>
      <c r="K600" s="2">
        <f>SUMIFS('Division Lvl'!W$2:W$418,'Division Lvl'!$AI$2:$AI$418,$A$594,'Division Lvl'!$AG$2:$AG$418,$A600)</f>
        <v>89765407.033029065</v>
      </c>
      <c r="L600" s="2">
        <f>SUMIFS('Division Lvl'!X$2:X$418,'Division Lvl'!$AI$2:$AI$418,$A$594,'Division Lvl'!$AG$2:$AG$418,$A600)</f>
        <v>97717532.856149063</v>
      </c>
    </row>
    <row r="601" spans="1:12" x14ac:dyDescent="0.2">
      <c r="A601" s="2" t="s">
        <v>140</v>
      </c>
      <c r="B601" s="2" t="str">
        <f>VLOOKUP(A601,'Plan Lvl'!$A$2:$B$26,2,FALSE)</f>
        <v>Major projects - land</v>
      </c>
      <c r="C601" s="2">
        <f>SUMIFS('Division Lvl'!O$2:O$418,'Division Lvl'!$AI$2:$AI$418,$A$594,'Division Lvl'!$AG$2:$AG$418,$A601)</f>
        <v>6621308.5999999996</v>
      </c>
      <c r="D601" s="2">
        <f>SUMIFS('Division Lvl'!P$2:P$418,'Division Lvl'!$AI$2:$AI$418,$A$594,'Division Lvl'!$AG$2:$AG$418,$A601)</f>
        <v>9069349.6499999985</v>
      </c>
      <c r="E601" s="2">
        <f>SUMIFS('Division Lvl'!Q$2:Q$418,'Division Lvl'!$AI$2:$AI$418,$A$594,'Division Lvl'!$AG$2:$AG$418,$A601)</f>
        <v>3151874.9999999995</v>
      </c>
      <c r="F601" s="2">
        <f>SUMIFS('Division Lvl'!R$2:R$418,'Division Lvl'!$AI$2:$AI$418,$A$594,'Division Lvl'!$AG$2:$AG$418,$A601)</f>
        <v>3769117.1874999995</v>
      </c>
      <c r="G601" s="2">
        <f>SUMIFS('Division Lvl'!S$2:S$418,'Division Lvl'!$AI$2:$AI$418,$A$594,'Division Lvl'!$AG$2:$AG$418,$A601)</f>
        <v>3311438.6718749991</v>
      </c>
      <c r="H601" s="2">
        <f>SUMIFS('Division Lvl'!T$2:T$418,'Division Lvl'!$AI$2:$AI$418,$A$594,'Division Lvl'!$AG$2:$AG$418,$A601)</f>
        <v>3394224.6386718741</v>
      </c>
      <c r="I601" s="2">
        <f>SUMIFS('Division Lvl'!U$2:U$418,'Division Lvl'!$AI$2:$AI$418,$A$594,'Division Lvl'!$AG$2:$AG$418,$A601)</f>
        <v>3247141.5709960926</v>
      </c>
      <c r="J601" s="2">
        <f>SUMIFS('Division Lvl'!V$2:V$418,'Division Lvl'!$AI$2:$AI$418,$A$594,'Division Lvl'!$AG$2:$AG$418,$A601)</f>
        <v>0</v>
      </c>
      <c r="K601" s="2">
        <f>SUMIFS('Division Lvl'!W$2:W$418,'Division Lvl'!$AI$2:$AI$418,$A$594,'Division Lvl'!$AG$2:$AG$418,$A601)</f>
        <v>6092014.4875495881</v>
      </c>
      <c r="L601" s="2">
        <f>SUMIFS('Division Lvl'!X$2:X$418,'Division Lvl'!$AI$2:$AI$418,$A$594,'Division Lvl'!$AG$2:$AG$418,$A601)</f>
        <v>0</v>
      </c>
    </row>
    <row r="634" spans="1:12" x14ac:dyDescent="0.2">
      <c r="A634" s="2" t="s">
        <v>884</v>
      </c>
    </row>
    <row r="636" spans="1:12" x14ac:dyDescent="0.2">
      <c r="C636" s="2" t="s">
        <v>859</v>
      </c>
      <c r="D636" s="2" t="s">
        <v>864</v>
      </c>
      <c r="E636" s="2" t="s">
        <v>865</v>
      </c>
      <c r="F636" s="2" t="s">
        <v>866</v>
      </c>
      <c r="G636" s="2" t="s">
        <v>867</v>
      </c>
      <c r="H636" s="2" t="s">
        <v>868</v>
      </c>
      <c r="I636" s="2" t="s">
        <v>869</v>
      </c>
      <c r="J636" s="2" t="s">
        <v>870</v>
      </c>
      <c r="K636" s="2" t="s">
        <v>871</v>
      </c>
      <c r="L636" s="2" t="s">
        <v>872</v>
      </c>
    </row>
    <row r="637" spans="1:12" x14ac:dyDescent="0.2">
      <c r="A637" s="2" t="s">
        <v>96</v>
      </c>
      <c r="B637" s="2" t="str">
        <f>VLOOKUP(A637,'Plan Lvl'!$A$2:$B$26,2,FALSE)</f>
        <v>Asset relocation</v>
      </c>
      <c r="C637" s="2">
        <f>SUMIFS('Division Lvl'!O$2:O$418,'Division Lvl'!$AI$2:$AI$418,$A$634,'Division Lvl'!$AG$2:$AG$418,$A637)</f>
        <v>0</v>
      </c>
      <c r="D637" s="2">
        <f>SUMIFS('Division Lvl'!P$2:P$418,'Division Lvl'!$AI$2:$AI$418,$A$634,'Division Lvl'!$AG$2:$AG$418,$A637)</f>
        <v>0</v>
      </c>
      <c r="E637" s="2">
        <f>SUMIFS('Division Lvl'!Q$2:Q$418,'Division Lvl'!$AI$2:$AI$418,$A$634,'Division Lvl'!$AG$2:$AG$418,$A637)</f>
        <v>0</v>
      </c>
      <c r="F637" s="2">
        <f>SUMIFS('Division Lvl'!R$2:R$418,'Division Lvl'!$AI$2:$AI$418,$A$634,'Division Lvl'!$AG$2:$AG$418,$A637)</f>
        <v>0</v>
      </c>
      <c r="G637" s="2">
        <f>SUMIFS('Division Lvl'!S$2:S$418,'Division Lvl'!$AI$2:$AI$418,$A$634,'Division Lvl'!$AG$2:$AG$418,$A637)</f>
        <v>0</v>
      </c>
      <c r="H637" s="2">
        <f>SUMIFS('Division Lvl'!T$2:T$418,'Division Lvl'!$AI$2:$AI$418,$A$634,'Division Lvl'!$AG$2:$AG$418,$A637)</f>
        <v>0</v>
      </c>
      <c r="I637" s="2">
        <f>SUMIFS('Division Lvl'!U$2:U$418,'Division Lvl'!$AI$2:$AI$418,$A$634,'Division Lvl'!$AG$2:$AG$418,$A637)</f>
        <v>0</v>
      </c>
      <c r="J637" s="2">
        <f>SUMIFS('Division Lvl'!V$2:V$418,'Division Lvl'!$AI$2:$AI$418,$A$634,'Division Lvl'!$AG$2:$AG$418,$A637)</f>
        <v>0</v>
      </c>
      <c r="K637" s="2">
        <f>SUMIFS('Division Lvl'!W$2:W$418,'Division Lvl'!$AI$2:$AI$418,$A$634,'Division Lvl'!$AG$2:$AG$418,$A637)</f>
        <v>0</v>
      </c>
      <c r="L637" s="2">
        <f>SUMIFS('Division Lvl'!X$2:X$418,'Division Lvl'!$AI$2:$AI$418,$A$634,'Division Lvl'!$AG$2:$AG$418,$A637)</f>
        <v>0</v>
      </c>
    </row>
    <row r="638" spans="1:12" x14ac:dyDescent="0.2">
      <c r="A638" s="2" t="s">
        <v>735</v>
      </c>
      <c r="B638" s="2" t="str">
        <f>VLOOKUP(A638,'Plan Lvl'!$A$2:$B$26,2,FALSE)</f>
        <v>Duct installation RMS road works</v>
      </c>
      <c r="C638" s="2">
        <f>SUMIFS('Division Lvl'!O$2:O$418,'Division Lvl'!$AI$2:$AI$418,$A$634,'Division Lvl'!$AG$2:$AG$418,$A638)</f>
        <v>0</v>
      </c>
      <c r="D638" s="2">
        <f>SUMIFS('Division Lvl'!P$2:P$418,'Division Lvl'!$AI$2:$AI$418,$A$634,'Division Lvl'!$AG$2:$AG$418,$A638)</f>
        <v>0</v>
      </c>
      <c r="E638" s="2">
        <f>SUMIFS('Division Lvl'!Q$2:Q$418,'Division Lvl'!$AI$2:$AI$418,$A$634,'Division Lvl'!$AG$2:$AG$418,$A638)</f>
        <v>0</v>
      </c>
      <c r="F638" s="2">
        <f>SUMIFS('Division Lvl'!R$2:R$418,'Division Lvl'!$AI$2:$AI$418,$A$634,'Division Lvl'!$AG$2:$AG$418,$A638)</f>
        <v>0</v>
      </c>
      <c r="G638" s="2">
        <f>SUMIFS('Division Lvl'!S$2:S$418,'Division Lvl'!$AI$2:$AI$418,$A$634,'Division Lvl'!$AG$2:$AG$418,$A638)</f>
        <v>0</v>
      </c>
      <c r="H638" s="2">
        <f>SUMIFS('Division Lvl'!T$2:T$418,'Division Lvl'!$AI$2:$AI$418,$A$634,'Division Lvl'!$AG$2:$AG$418,$A638)</f>
        <v>0</v>
      </c>
      <c r="I638" s="2">
        <f>SUMIFS('Division Lvl'!U$2:U$418,'Division Lvl'!$AI$2:$AI$418,$A$634,'Division Lvl'!$AG$2:$AG$418,$A638)</f>
        <v>0</v>
      </c>
      <c r="J638" s="2">
        <f>SUMIFS('Division Lvl'!V$2:V$418,'Division Lvl'!$AI$2:$AI$418,$A$634,'Division Lvl'!$AG$2:$AG$418,$A638)</f>
        <v>0</v>
      </c>
      <c r="K638" s="2">
        <f>SUMIFS('Division Lvl'!W$2:W$418,'Division Lvl'!$AI$2:$AI$418,$A$634,'Division Lvl'!$AG$2:$AG$418,$A638)</f>
        <v>0</v>
      </c>
      <c r="L638" s="2">
        <f>SUMIFS('Division Lvl'!X$2:X$418,'Division Lvl'!$AI$2:$AI$418,$A$634,'Division Lvl'!$AG$2:$AG$418,$A638)</f>
        <v>0</v>
      </c>
    </row>
    <row r="639" spans="1:12" x14ac:dyDescent="0.2">
      <c r="A639" s="2" t="s">
        <v>97</v>
      </c>
      <c r="B639" s="2" t="str">
        <f>VLOOKUP(A639,'Plan Lvl'!$A$2:$B$26,2,FALSE)</f>
        <v>Industrial &amp; commercial</v>
      </c>
      <c r="C639" s="2">
        <f>SUMIFS('Division Lvl'!O$2:O$418,'Division Lvl'!$AI$2:$AI$418,$A$634,'Division Lvl'!$AG$2:$AG$418,$A639)</f>
        <v>0</v>
      </c>
      <c r="D639" s="2">
        <f>SUMIFS('Division Lvl'!P$2:P$418,'Division Lvl'!$AI$2:$AI$418,$A$634,'Division Lvl'!$AG$2:$AG$418,$A639)</f>
        <v>0</v>
      </c>
      <c r="E639" s="2">
        <f>SUMIFS('Division Lvl'!Q$2:Q$418,'Division Lvl'!$AI$2:$AI$418,$A$634,'Division Lvl'!$AG$2:$AG$418,$A639)</f>
        <v>0</v>
      </c>
      <c r="F639" s="2">
        <f>SUMIFS('Division Lvl'!R$2:R$418,'Division Lvl'!$AI$2:$AI$418,$A$634,'Division Lvl'!$AG$2:$AG$418,$A639)</f>
        <v>0</v>
      </c>
      <c r="G639" s="2">
        <f>SUMIFS('Division Lvl'!S$2:S$418,'Division Lvl'!$AI$2:$AI$418,$A$634,'Division Lvl'!$AG$2:$AG$418,$A639)</f>
        <v>0</v>
      </c>
      <c r="H639" s="2">
        <f>SUMIFS('Division Lvl'!T$2:T$418,'Division Lvl'!$AI$2:$AI$418,$A$634,'Division Lvl'!$AG$2:$AG$418,$A639)</f>
        <v>0</v>
      </c>
      <c r="I639" s="2">
        <f>SUMIFS('Division Lvl'!U$2:U$418,'Division Lvl'!$AI$2:$AI$418,$A$634,'Division Lvl'!$AG$2:$AG$418,$A639)</f>
        <v>0</v>
      </c>
      <c r="J639" s="2">
        <f>SUMIFS('Division Lvl'!V$2:V$418,'Division Lvl'!$AI$2:$AI$418,$A$634,'Division Lvl'!$AG$2:$AG$418,$A639)</f>
        <v>0</v>
      </c>
      <c r="K639" s="2">
        <f>SUMIFS('Division Lvl'!W$2:W$418,'Division Lvl'!$AI$2:$AI$418,$A$634,'Division Lvl'!$AG$2:$AG$418,$A639)</f>
        <v>0</v>
      </c>
      <c r="L639" s="2">
        <f>SUMIFS('Division Lvl'!X$2:X$418,'Division Lvl'!$AI$2:$AI$418,$A$634,'Division Lvl'!$AG$2:$AG$418,$A639)</f>
        <v>0</v>
      </c>
    </row>
    <row r="640" spans="1:12" x14ac:dyDescent="0.2">
      <c r="A640" s="2" t="s">
        <v>98</v>
      </c>
      <c r="B640" s="2" t="str">
        <f>VLOOKUP(A640,'Plan Lvl'!$A$2:$B$26,2,FALSE)</f>
        <v>Non-urban extension</v>
      </c>
      <c r="C640" s="2">
        <f>SUMIFS('Division Lvl'!O$2:O$418,'Division Lvl'!$AI$2:$AI$418,$A$634,'Division Lvl'!$AG$2:$AG$418,$A640)</f>
        <v>0</v>
      </c>
      <c r="D640" s="2">
        <f>SUMIFS('Division Lvl'!P$2:P$418,'Division Lvl'!$AI$2:$AI$418,$A$634,'Division Lvl'!$AG$2:$AG$418,$A640)</f>
        <v>0</v>
      </c>
      <c r="E640" s="2">
        <f>SUMIFS('Division Lvl'!Q$2:Q$418,'Division Lvl'!$AI$2:$AI$418,$A$634,'Division Lvl'!$AG$2:$AG$418,$A640)</f>
        <v>0</v>
      </c>
      <c r="F640" s="2">
        <f>SUMIFS('Division Lvl'!R$2:R$418,'Division Lvl'!$AI$2:$AI$418,$A$634,'Division Lvl'!$AG$2:$AG$418,$A640)</f>
        <v>0</v>
      </c>
      <c r="G640" s="2">
        <f>SUMIFS('Division Lvl'!S$2:S$418,'Division Lvl'!$AI$2:$AI$418,$A$634,'Division Lvl'!$AG$2:$AG$418,$A640)</f>
        <v>0</v>
      </c>
      <c r="H640" s="2">
        <f>SUMIFS('Division Lvl'!T$2:T$418,'Division Lvl'!$AI$2:$AI$418,$A$634,'Division Lvl'!$AG$2:$AG$418,$A640)</f>
        <v>0</v>
      </c>
      <c r="I640" s="2">
        <f>SUMIFS('Division Lvl'!U$2:U$418,'Division Lvl'!$AI$2:$AI$418,$A$634,'Division Lvl'!$AG$2:$AG$418,$A640)</f>
        <v>0</v>
      </c>
      <c r="J640" s="2">
        <f>SUMIFS('Division Lvl'!V$2:V$418,'Division Lvl'!$AI$2:$AI$418,$A$634,'Division Lvl'!$AG$2:$AG$418,$A640)</f>
        <v>0</v>
      </c>
      <c r="K640" s="2">
        <f>SUMIFS('Division Lvl'!W$2:W$418,'Division Lvl'!$AI$2:$AI$418,$A$634,'Division Lvl'!$AG$2:$AG$418,$A640)</f>
        <v>0</v>
      </c>
      <c r="L640" s="2">
        <f>SUMIFS('Division Lvl'!X$2:X$418,'Division Lvl'!$AI$2:$AI$418,$A$634,'Division Lvl'!$AG$2:$AG$418,$A640)</f>
        <v>0</v>
      </c>
    </row>
    <row r="641" spans="1:12" x14ac:dyDescent="0.2">
      <c r="A641" s="2" t="s">
        <v>99</v>
      </c>
      <c r="B641" s="2" t="str">
        <f>VLOOKUP(A641,'Plan Lvl'!$A$2:$B$26,2,FALSE)</f>
        <v>Underground residential</v>
      </c>
      <c r="C641" s="2">
        <f>SUMIFS('Division Lvl'!O$2:O$418,'Division Lvl'!$AI$2:$AI$418,$A$634,'Division Lvl'!$AG$2:$AG$418,$A641)</f>
        <v>0</v>
      </c>
      <c r="D641" s="2">
        <f>SUMIFS('Division Lvl'!P$2:P$418,'Division Lvl'!$AI$2:$AI$418,$A$634,'Division Lvl'!$AG$2:$AG$418,$A641)</f>
        <v>0</v>
      </c>
      <c r="E641" s="2">
        <f>SUMIFS('Division Lvl'!Q$2:Q$418,'Division Lvl'!$AI$2:$AI$418,$A$634,'Division Lvl'!$AG$2:$AG$418,$A641)</f>
        <v>0</v>
      </c>
      <c r="F641" s="2">
        <f>SUMIFS('Division Lvl'!R$2:R$418,'Division Lvl'!$AI$2:$AI$418,$A$634,'Division Lvl'!$AG$2:$AG$418,$A641)</f>
        <v>0</v>
      </c>
      <c r="G641" s="2">
        <f>SUMIFS('Division Lvl'!S$2:S$418,'Division Lvl'!$AI$2:$AI$418,$A$634,'Division Lvl'!$AG$2:$AG$418,$A641)</f>
        <v>0</v>
      </c>
      <c r="H641" s="2">
        <f>SUMIFS('Division Lvl'!T$2:T$418,'Division Lvl'!$AI$2:$AI$418,$A$634,'Division Lvl'!$AG$2:$AG$418,$A641)</f>
        <v>0</v>
      </c>
      <c r="I641" s="2">
        <f>SUMIFS('Division Lvl'!U$2:U$418,'Division Lvl'!$AI$2:$AI$418,$A$634,'Division Lvl'!$AG$2:$AG$418,$A641)</f>
        <v>0</v>
      </c>
      <c r="J641" s="2">
        <f>SUMIFS('Division Lvl'!V$2:V$418,'Division Lvl'!$AI$2:$AI$418,$A$634,'Division Lvl'!$AG$2:$AG$418,$A641)</f>
        <v>0</v>
      </c>
      <c r="K641" s="2">
        <f>SUMIFS('Division Lvl'!W$2:W$418,'Division Lvl'!$AI$2:$AI$418,$A$634,'Division Lvl'!$AG$2:$AG$418,$A641)</f>
        <v>0</v>
      </c>
      <c r="L641" s="2">
        <f>SUMIFS('Division Lvl'!X$2:X$418,'Division Lvl'!$AI$2:$AI$418,$A$634,'Division Lvl'!$AG$2:$AG$418,$A641)</f>
        <v>0</v>
      </c>
    </row>
    <row r="674" spans="1:12" x14ac:dyDescent="0.2">
      <c r="A674" s="2" t="s">
        <v>684</v>
      </c>
    </row>
    <row r="676" spans="1:12" x14ac:dyDescent="0.2">
      <c r="C676" s="2" t="s">
        <v>859</v>
      </c>
      <c r="D676" s="2" t="s">
        <v>864</v>
      </c>
      <c r="E676" s="2" t="s">
        <v>865</v>
      </c>
      <c r="F676" s="2" t="s">
        <v>866</v>
      </c>
      <c r="G676" s="2" t="s">
        <v>867</v>
      </c>
      <c r="H676" s="2" t="s">
        <v>868</v>
      </c>
      <c r="I676" s="2" t="s">
        <v>869</v>
      </c>
      <c r="J676" s="2" t="s">
        <v>870</v>
      </c>
      <c r="K676" s="2" t="s">
        <v>871</v>
      </c>
      <c r="L676" s="2" t="s">
        <v>872</v>
      </c>
    </row>
    <row r="677" spans="1:12" x14ac:dyDescent="0.2">
      <c r="A677" s="2" t="s">
        <v>194</v>
      </c>
      <c r="B677" s="2" t="str">
        <f>VLOOKUP(A677,'Plan Lvl'!$A$2:$B$26,2,FALSE)</f>
        <v>Efficiency</v>
      </c>
      <c r="C677" s="2">
        <f>SUMIFS('Division Lvl'!O$2:O$418,'Division Lvl'!$AI$2:$AI$418,$A$674,'Division Lvl'!$AG$2:$AG$418,$A677)</f>
        <v>14073634.239999998</v>
      </c>
      <c r="D677" s="2">
        <f>SUMIFS('Division Lvl'!P$2:P$418,'Division Lvl'!$AI$2:$AI$418,$A$674,'Division Lvl'!$AG$2:$AG$418,$A677)</f>
        <v>9312500.1499999985</v>
      </c>
      <c r="E677" s="2">
        <f>SUMIFS('Division Lvl'!Q$2:Q$418,'Division Lvl'!$AI$2:$AI$418,$A$674,'Division Lvl'!$AG$2:$AG$418,$A677)</f>
        <v>4325312.8093749993</v>
      </c>
      <c r="F677" s="2">
        <f>SUMIFS('Division Lvl'!R$2:R$418,'Division Lvl'!$AI$2:$AI$418,$A$674,'Division Lvl'!$AG$2:$AG$418,$A677)</f>
        <v>2253781.3134374996</v>
      </c>
      <c r="G677" s="2">
        <f>SUMIFS('Division Lvl'!S$2:S$418,'Division Lvl'!$AI$2:$AI$418,$A$674,'Division Lvl'!$AG$2:$AG$418,$A677)</f>
        <v>2207625.7812499995</v>
      </c>
      <c r="H677" s="2">
        <f>SUMIFS('Division Lvl'!T$2:T$418,'Division Lvl'!$AI$2:$AI$418,$A$674,'Division Lvl'!$AG$2:$AG$418,$A677)</f>
        <v>2262816.4257812495</v>
      </c>
      <c r="I677" s="2">
        <f>SUMIFS('Division Lvl'!U$2:U$418,'Division Lvl'!$AI$2:$AI$418,$A$674,'Division Lvl'!$AG$2:$AG$418,$A677)</f>
        <v>2319386.8364257803</v>
      </c>
      <c r="J677" s="2">
        <f>SUMIFS('Division Lvl'!V$2:V$418,'Division Lvl'!$AI$2:$AI$418,$A$674,'Division Lvl'!$AG$2:$AG$418,$A677)</f>
        <v>2377371.5073364251</v>
      </c>
      <c r="K677" s="2">
        <f>SUMIFS('Division Lvl'!W$2:W$418,'Division Lvl'!$AI$2:$AI$418,$A$674,'Division Lvl'!$AG$2:$AG$418,$A677)</f>
        <v>2436805.7950198352</v>
      </c>
      <c r="L677" s="2">
        <f>SUMIFS('Division Lvl'!X$2:X$418,'Division Lvl'!$AI$2:$AI$418,$A$674,'Division Lvl'!$AG$2:$AG$418,$A677)</f>
        <v>2497725.9398953309</v>
      </c>
    </row>
    <row r="678" spans="1:12" x14ac:dyDescent="0.2">
      <c r="A678" s="2" t="s">
        <v>156</v>
      </c>
      <c r="B678" s="2" t="str">
        <f>VLOOKUP(A678,'Plan Lvl'!$A$2:$B$26,2,FALSE)</f>
        <v>Low voltage development capital</v>
      </c>
      <c r="C678" s="2">
        <f>SUMIFS('Division Lvl'!O$2:O$418,'Division Lvl'!$AI$2:$AI$418,$A$674,'Division Lvl'!$AG$2:$AG$418,$A678)</f>
        <v>2730394.93</v>
      </c>
      <c r="D678" s="2">
        <f>SUMIFS('Division Lvl'!P$2:P$418,'Division Lvl'!$AI$2:$AI$418,$A$674,'Division Lvl'!$AG$2:$AG$418,$A678)</f>
        <v>1793749.9999999998</v>
      </c>
      <c r="E678" s="2">
        <f>SUMIFS('Division Lvl'!Q$2:Q$418,'Division Lvl'!$AI$2:$AI$418,$A$674,'Division Lvl'!$AG$2:$AG$418,$A678)</f>
        <v>1838593.75</v>
      </c>
      <c r="F678" s="2">
        <f>SUMIFS('Division Lvl'!R$2:R$418,'Division Lvl'!$AI$2:$AI$418,$A$674,'Division Lvl'!$AG$2:$AG$418,$A678)</f>
        <v>1884558.5937499998</v>
      </c>
      <c r="G678" s="2">
        <f>SUMIFS('Division Lvl'!S$2:S$418,'Division Lvl'!$AI$2:$AI$418,$A$674,'Division Lvl'!$AG$2:$AG$418,$A678)</f>
        <v>1931672.5585937495</v>
      </c>
      <c r="H678" s="2">
        <f>SUMIFS('Division Lvl'!T$2:T$418,'Division Lvl'!$AI$2:$AI$418,$A$674,'Division Lvl'!$AG$2:$AG$418,$A678)</f>
        <v>1979964.3725585933</v>
      </c>
      <c r="I678" s="2">
        <f>SUMIFS('Division Lvl'!U$2:U$418,'Division Lvl'!$AI$2:$AI$418,$A$674,'Division Lvl'!$AG$2:$AG$418,$A678)</f>
        <v>2029463.4818725577</v>
      </c>
      <c r="J678" s="2">
        <f>SUMIFS('Division Lvl'!V$2:V$418,'Division Lvl'!$AI$2:$AI$418,$A$674,'Division Lvl'!$AG$2:$AG$418,$A678)</f>
        <v>2080200.0689193718</v>
      </c>
      <c r="K678" s="2">
        <f>SUMIFS('Division Lvl'!W$2:W$418,'Division Lvl'!$AI$2:$AI$418,$A$674,'Division Lvl'!$AG$2:$AG$418,$A678)</f>
        <v>2132205.0706423558</v>
      </c>
      <c r="L678" s="2">
        <f>SUMIFS('Division Lvl'!X$2:X$418,'Division Lvl'!$AI$2:$AI$418,$A$674,'Division Lvl'!$AG$2:$AG$418,$A678)</f>
        <v>2185510.1974084144</v>
      </c>
    </row>
    <row r="679" spans="1:12" x14ac:dyDescent="0.2">
      <c r="A679" s="2" t="s">
        <v>133</v>
      </c>
      <c r="B679" s="2" t="str">
        <f>VLOOKUP(A679,'Plan Lvl'!$A$2:$B$26,2,FALSE)</f>
        <v>Metering capital</v>
      </c>
      <c r="C679" s="2">
        <f>SUMIFS('Division Lvl'!O$2:O$418,'Division Lvl'!$AI$2:$AI$418,$A$674,'Division Lvl'!$AG$2:$AG$418,$A679)</f>
        <v>815847.56</v>
      </c>
      <c r="D679" s="2">
        <f>SUMIFS('Division Lvl'!P$2:P$418,'Division Lvl'!$AI$2:$AI$418,$A$674,'Division Lvl'!$AG$2:$AG$418,$A679)</f>
        <v>2601023.5999999996</v>
      </c>
      <c r="E679" s="2">
        <f>SUMIFS('Division Lvl'!Q$2:Q$418,'Division Lvl'!$AI$2:$AI$418,$A$674,'Division Lvl'!$AG$2:$AG$418,$A679)</f>
        <v>1888167.4906249996</v>
      </c>
      <c r="F679" s="2">
        <f>SUMIFS('Division Lvl'!R$2:R$418,'Division Lvl'!$AI$2:$AI$418,$A$674,'Division Lvl'!$AG$2:$AG$418,$A679)</f>
        <v>1870328.5610312498</v>
      </c>
      <c r="G679" s="2">
        <f>SUMIFS('Division Lvl'!S$2:S$418,'Division Lvl'!$AI$2:$AI$418,$A$674,'Division Lvl'!$AG$2:$AG$418,$A679)</f>
        <v>1817302.0897445309</v>
      </c>
      <c r="H679" s="2">
        <f>SUMIFS('Division Lvl'!T$2:T$418,'Division Lvl'!$AI$2:$AI$418,$A$674,'Division Lvl'!$AG$2:$AG$418,$A679)</f>
        <v>1850969.1279822944</v>
      </c>
      <c r="I679" s="2">
        <f>SUMIFS('Division Lvl'!U$2:U$418,'Division Lvl'!$AI$2:$AI$418,$A$674,'Division Lvl'!$AG$2:$AG$418,$A679)</f>
        <v>1798206.697959889</v>
      </c>
      <c r="J679" s="2">
        <f>SUMIFS('Division Lvl'!V$2:V$418,'Division Lvl'!$AI$2:$AI$418,$A$674,'Division Lvl'!$AG$2:$AG$418,$A679)</f>
        <v>1824857.2934881495</v>
      </c>
      <c r="K679" s="2">
        <f>SUMIFS('Division Lvl'!W$2:W$418,'Division Lvl'!$AI$2:$AI$418,$A$674,'Division Lvl'!$AG$2:$AG$418,$A679)</f>
        <v>1766428.3367809036</v>
      </c>
      <c r="L679" s="2">
        <f>SUMIFS('Division Lvl'!X$2:X$418,'Division Lvl'!$AI$2:$AI$418,$A$674,'Division Lvl'!$AG$2:$AG$418,$A679)</f>
        <v>1791357.8043262018</v>
      </c>
    </row>
    <row r="680" spans="1:12" x14ac:dyDescent="0.2">
      <c r="A680" s="2" t="s">
        <v>128</v>
      </c>
      <c r="B680" s="2" t="str">
        <f>VLOOKUP(A680,'Plan Lvl'!$A$2:$B$26,2,FALSE)</f>
        <v>Power quality capital</v>
      </c>
      <c r="C680" s="2">
        <f>SUMIFS('Division Lvl'!O$2:O$418,'Division Lvl'!$AI$2:$AI$418,$A$674,'Division Lvl'!$AG$2:$AG$418,$A680)</f>
        <v>791677.29</v>
      </c>
      <c r="D680" s="2">
        <f>SUMIFS('Division Lvl'!P$2:P$418,'Division Lvl'!$AI$2:$AI$418,$A$674,'Division Lvl'!$AG$2:$AG$418,$A680)</f>
        <v>453459.99999999994</v>
      </c>
      <c r="E680" s="2">
        <f>SUMIFS('Division Lvl'!Q$2:Q$418,'Division Lvl'!$AI$2:$AI$418,$A$674,'Division Lvl'!$AG$2:$AG$418,$A680)</f>
        <v>754033.5625</v>
      </c>
      <c r="F680" s="2">
        <f>SUMIFS('Division Lvl'!R$2:R$418,'Division Lvl'!$AI$2:$AI$418,$A$674,'Division Lvl'!$AG$2:$AG$418,$A680)</f>
        <v>1048137.6453124998</v>
      </c>
      <c r="G680" s="2">
        <f>SUMIFS('Division Lvl'!S$2:S$418,'Division Lvl'!$AI$2:$AI$418,$A$674,'Division Lvl'!$AG$2:$AG$418,$A680)</f>
        <v>1156354.3842187498</v>
      </c>
      <c r="H680" s="2">
        <f>SUMIFS('Division Lvl'!T$2:T$418,'Division Lvl'!$AI$2:$AI$418,$A$674,'Division Lvl'!$AG$2:$AG$418,$A680)</f>
        <v>1656990.3212904097</v>
      </c>
      <c r="I680" s="2">
        <f>SUMIFS('Division Lvl'!U$2:U$418,'Division Lvl'!$AI$2:$AI$418,$A$674,'Division Lvl'!$AG$2:$AG$418,$A680)</f>
        <v>1623060.5203940326</v>
      </c>
      <c r="J680" s="2">
        <f>SUMIFS('Division Lvl'!V$2:V$418,'Division Lvl'!$AI$2:$AI$418,$A$674,'Division Lvl'!$AG$2:$AG$418,$A680)</f>
        <v>1818113.8792075897</v>
      </c>
      <c r="K680" s="2">
        <f>SUMIFS('Division Lvl'!W$2:W$418,'Division Lvl'!$AI$2:$AI$418,$A$674,'Division Lvl'!$AG$2:$AG$418,$A680)</f>
        <v>1863566.7261877793</v>
      </c>
      <c r="L680" s="2">
        <f>SUMIFS('Division Lvl'!X$2:X$418,'Division Lvl'!$AI$2:$AI$418,$A$674,'Division Lvl'!$AG$2:$AG$418,$A680)</f>
        <v>1585561.4220974357</v>
      </c>
    </row>
    <row r="681" spans="1:12" x14ac:dyDescent="0.2">
      <c r="A681" s="2" t="s">
        <v>1027</v>
      </c>
      <c r="B681" s="2" t="str">
        <f>VLOOKUP(A681,'Plan Lvl'!$A$2:$B$26,2,FALSE)</f>
        <v>Streetlighting capital</v>
      </c>
      <c r="C681" s="2">
        <f>SUMIFS('Division Lvl'!O$2:O$418,'Division Lvl'!$AI$2:$AI$418,$A$674,'Division Lvl'!$AG$2:$AG$418,$A681)</f>
        <v>3000000</v>
      </c>
      <c r="D681" s="2">
        <f>SUMIFS('Division Lvl'!P$2:P$418,'Division Lvl'!$AI$2:$AI$418,$A$674,'Division Lvl'!$AG$2:$AG$418,$A681)</f>
        <v>4868749.9999999991</v>
      </c>
      <c r="E681" s="2">
        <f>SUMIFS('Division Lvl'!Q$2:Q$418,'Division Lvl'!$AI$2:$AI$418,$A$674,'Division Lvl'!$AG$2:$AG$418,$A681)</f>
        <v>4990468.7499999991</v>
      </c>
      <c r="F681" s="2">
        <f>SUMIFS('Division Lvl'!R$2:R$418,'Division Lvl'!$AI$2:$AI$418,$A$674,'Division Lvl'!$AG$2:$AG$418,$A681)</f>
        <v>5115230.4687499991</v>
      </c>
      <c r="G681" s="2">
        <f>SUMIFS('Division Lvl'!S$2:S$418,'Division Lvl'!$AI$2:$AI$418,$A$674,'Division Lvl'!$AG$2:$AG$418,$A681)</f>
        <v>5243111.2304687481</v>
      </c>
      <c r="H681" s="2">
        <f>SUMIFS('Division Lvl'!T$2:T$418,'Division Lvl'!$AI$2:$AI$418,$A$674,'Division Lvl'!$AG$2:$AG$418,$A681)</f>
        <v>5374189.0112304669</v>
      </c>
      <c r="I681" s="2">
        <f>SUMIFS('Division Lvl'!U$2:U$418,'Division Lvl'!$AI$2:$AI$418,$A$674,'Division Lvl'!$AG$2:$AG$418,$A681)</f>
        <v>5508543.7365112286</v>
      </c>
      <c r="J681" s="2">
        <f>SUMIFS('Division Lvl'!V$2:V$418,'Division Lvl'!$AI$2:$AI$418,$A$674,'Division Lvl'!$AG$2:$AG$418,$A681)</f>
        <v>5646257.3299240097</v>
      </c>
      <c r="K681" s="2">
        <f>SUMIFS('Division Lvl'!W$2:W$418,'Division Lvl'!$AI$2:$AI$418,$A$674,'Division Lvl'!$AG$2:$AG$418,$A681)</f>
        <v>5787413.7631721087</v>
      </c>
      <c r="L681" s="2">
        <f>SUMIFS('Division Lvl'!X$2:X$418,'Division Lvl'!$AI$2:$AI$418,$A$674,'Division Lvl'!$AG$2:$AG$418,$A681)</f>
        <v>5932099.1072514113</v>
      </c>
    </row>
    <row r="714" spans="1:12" x14ac:dyDescent="0.2">
      <c r="A714" s="2" t="s">
        <v>179</v>
      </c>
    </row>
    <row r="716" spans="1:12" x14ac:dyDescent="0.2">
      <c r="C716" s="2" t="s">
        <v>859</v>
      </c>
      <c r="D716" s="2" t="s">
        <v>864</v>
      </c>
      <c r="E716" s="2" t="s">
        <v>865</v>
      </c>
      <c r="F716" s="2" t="s">
        <v>866</v>
      </c>
      <c r="G716" s="2" t="s">
        <v>867</v>
      </c>
      <c r="H716" s="2" t="s">
        <v>868</v>
      </c>
      <c r="I716" s="2" t="s">
        <v>869</v>
      </c>
      <c r="J716" s="2" t="s">
        <v>870</v>
      </c>
      <c r="K716" s="2" t="s">
        <v>871</v>
      </c>
      <c r="L716" s="2" t="s">
        <v>872</v>
      </c>
    </row>
    <row r="717" spans="1:12" x14ac:dyDescent="0.2">
      <c r="A717" s="2" t="s">
        <v>924</v>
      </c>
      <c r="B717" s="2" t="str">
        <f>VLOOKUP(A717,'Plan Lvl'!$A$2:$B$26,2,FALSE)</f>
        <v>Reliability compliance</v>
      </c>
      <c r="C717" s="2">
        <f>SUMIFS('Division Lvl'!O$2:O$418,'Division Lvl'!$AI$2:$AI$418,$A$714,'Division Lvl'!$AG$2:$AG$418,$A717)</f>
        <v>3685231.26</v>
      </c>
      <c r="D717" s="2">
        <f>SUMIFS('Division Lvl'!P$2:P$418,'Division Lvl'!$AI$2:$AI$418,$A$714,'Division Lvl'!$AG$2:$AG$418,$A717)</f>
        <v>4099999.9999999995</v>
      </c>
      <c r="E717" s="2">
        <f>SUMIFS('Division Lvl'!Q$2:Q$418,'Division Lvl'!$AI$2:$AI$418,$A$714,'Division Lvl'!$AG$2:$AG$418,$A717)</f>
        <v>4202500</v>
      </c>
      <c r="F717" s="2">
        <f>SUMIFS('Division Lvl'!R$2:R$418,'Division Lvl'!$AI$2:$AI$418,$A$714,'Division Lvl'!$AG$2:$AG$418,$A717)</f>
        <v>4307562.4999999991</v>
      </c>
      <c r="G717" s="2">
        <f>SUMIFS('Division Lvl'!S$2:S$418,'Division Lvl'!$AI$2:$AI$418,$A$714,'Division Lvl'!$AG$2:$AG$418,$A717)</f>
        <v>4415251.5624999991</v>
      </c>
      <c r="H717" s="2">
        <f>SUMIFS('Division Lvl'!T$2:T$418,'Division Lvl'!$AI$2:$AI$418,$A$714,'Division Lvl'!$AG$2:$AG$418,$A717)</f>
        <v>4525632.8515624991</v>
      </c>
      <c r="I717" s="2">
        <f>SUMIFS('Division Lvl'!U$2:U$418,'Division Lvl'!$AI$2:$AI$418,$A$714,'Division Lvl'!$AG$2:$AG$418,$A717)</f>
        <v>4638773.6728515606</v>
      </c>
      <c r="J717" s="2">
        <f>SUMIFS('Division Lvl'!V$2:V$418,'Division Lvl'!$AI$2:$AI$418,$A$714,'Division Lvl'!$AG$2:$AG$418,$A717)</f>
        <v>4754743.0146728503</v>
      </c>
      <c r="K717" s="2">
        <f>SUMIFS('Division Lvl'!W$2:W$418,'Division Lvl'!$AI$2:$AI$418,$A$714,'Division Lvl'!$AG$2:$AG$418,$A717)</f>
        <v>4873611.5900396705</v>
      </c>
      <c r="L717" s="2">
        <f>SUMIFS('Division Lvl'!X$2:X$418,'Division Lvl'!$AI$2:$AI$418,$A$714,'Division Lvl'!$AG$2:$AG$418,$A717)</f>
        <v>4995451.8797906619</v>
      </c>
    </row>
    <row r="750" spans="1:12" x14ac:dyDescent="0.2">
      <c r="A750" s="2" t="s">
        <v>882</v>
      </c>
    </row>
    <row r="752" spans="1:12" x14ac:dyDescent="0.2">
      <c r="C752" s="2" t="s">
        <v>859</v>
      </c>
      <c r="D752" s="2" t="s">
        <v>864</v>
      </c>
      <c r="E752" s="2" t="s">
        <v>865</v>
      </c>
      <c r="F752" s="2" t="s">
        <v>866</v>
      </c>
      <c r="G752" s="2" t="s">
        <v>867</v>
      </c>
      <c r="H752" s="2" t="s">
        <v>868</v>
      </c>
      <c r="I752" s="2" t="s">
        <v>869</v>
      </c>
      <c r="J752" s="2" t="s">
        <v>870</v>
      </c>
      <c r="K752" s="2" t="s">
        <v>871</v>
      </c>
      <c r="L752" s="2" t="s">
        <v>872</v>
      </c>
    </row>
    <row r="753" spans="1:17" x14ac:dyDescent="0.2">
      <c r="A753" s="2" t="s">
        <v>160</v>
      </c>
      <c r="B753" s="2" t="str">
        <f>VLOOKUP(A753,'Plan Lvl'!$A$2:$B$26,2,FALSE)</f>
        <v>Automation capital</v>
      </c>
      <c r="C753" s="2">
        <f>SUMIFS('Division Lvl'!O$2:O$418,'Division Lvl'!$AI$2:$AI$418,$A$750,'Division Lvl'!$AG$2:$AG$418,$A753)</f>
        <v>1692166</v>
      </c>
      <c r="D753" s="2">
        <f>SUMIFS('Division Lvl'!P$2:P$418,'Division Lvl'!$AI$2:$AI$418,$A$750,'Division Lvl'!$AG$2:$AG$418,$A753)</f>
        <v>3372250</v>
      </c>
      <c r="E753" s="2">
        <f>SUMIFS('Division Lvl'!Q$2:Q$418,'Division Lvl'!$AI$2:$AI$418,$A$750,'Division Lvl'!$AG$2:$AG$418,$A753)</f>
        <v>3456556.25</v>
      </c>
      <c r="F753" s="2">
        <f>SUMIFS('Division Lvl'!R$2:R$418,'Division Lvl'!$AI$2:$AI$418,$A$750,'Division Lvl'!$AG$2:$AG$418,$A753)</f>
        <v>4619860.7812499991</v>
      </c>
      <c r="G753" s="2">
        <f>SUMIFS('Division Lvl'!S$2:S$418,'Division Lvl'!$AI$2:$AI$418,$A$750,'Division Lvl'!$AG$2:$AG$418,$A753)</f>
        <v>4735357.3007812491</v>
      </c>
      <c r="H753" s="2">
        <f>SUMIFS('Division Lvl'!T$2:T$418,'Division Lvl'!$AI$2:$AI$418,$A$750,'Division Lvl'!$AG$2:$AG$418,$A753)</f>
        <v>3722333.0204101549</v>
      </c>
      <c r="I753" s="2">
        <f>SUMIFS('Division Lvl'!U$2:U$418,'Division Lvl'!$AI$2:$AI$418,$A$750,'Division Lvl'!$AG$2:$AG$418,$A753)</f>
        <v>3815391.3459204086</v>
      </c>
      <c r="J753" s="2">
        <f>SUMIFS('Division Lvl'!V$2:V$418,'Division Lvl'!$AI$2:$AI$418,$A$750,'Division Lvl'!$AG$2:$AG$418,$A753)</f>
        <v>3910776.129568419</v>
      </c>
      <c r="K753" s="2">
        <f>SUMIFS('Division Lvl'!W$2:W$418,'Division Lvl'!$AI$2:$AI$418,$A$750,'Division Lvl'!$AG$2:$AG$418,$A753)</f>
        <v>5226948.4303175472</v>
      </c>
      <c r="L753" s="2">
        <f>SUMIFS('Division Lvl'!X$2:X$418,'Division Lvl'!$AI$2:$AI$418,$A$750,'Division Lvl'!$AG$2:$AG$418,$A753)</f>
        <v>5357622.1410754845</v>
      </c>
    </row>
    <row r="754" spans="1:17" x14ac:dyDescent="0.2">
      <c r="A754" s="2" t="s">
        <v>161</v>
      </c>
      <c r="B754" s="2" t="str">
        <f>VLOOKUP(A754,'Plan Lvl'!$A$2:$B$26,2,FALSE)</f>
        <v>Communications refurbishment</v>
      </c>
      <c r="C754" s="2">
        <f>SUMIFS('Division Lvl'!O$2:O$418,'Division Lvl'!$AI$2:$AI$418,$A$750,'Division Lvl'!$AG$2:$AG$418,$A754)</f>
        <v>1626275.49</v>
      </c>
      <c r="D754" s="2">
        <f>SUMIFS('Division Lvl'!P$2:P$418,'Division Lvl'!$AI$2:$AI$418,$A$750,'Division Lvl'!$AG$2:$AG$418,$A754)</f>
        <v>2229375</v>
      </c>
      <c r="E754" s="2">
        <f>SUMIFS('Division Lvl'!Q$2:Q$418,'Division Lvl'!$AI$2:$AI$418,$A$750,'Division Lvl'!$AG$2:$AG$418,$A754)</f>
        <v>2138021.875</v>
      </c>
      <c r="F754" s="2">
        <f>SUMIFS('Division Lvl'!R$2:R$418,'Division Lvl'!$AI$2:$AI$418,$A$750,'Division Lvl'!$AG$2:$AG$418,$A754)</f>
        <v>2008401.0156249995</v>
      </c>
      <c r="G754" s="2">
        <f>SUMIFS('Division Lvl'!S$2:S$418,'Division Lvl'!$AI$2:$AI$418,$A$750,'Division Lvl'!$AG$2:$AG$418,$A754)</f>
        <v>1815772.2050781245</v>
      </c>
      <c r="H754" s="2">
        <f>SUMIFS('Division Lvl'!T$2:T$418,'Division Lvl'!$AI$2:$AI$418,$A$750,'Division Lvl'!$AG$2:$AG$418,$A754)</f>
        <v>1634884.8676269527</v>
      </c>
      <c r="I754" s="2">
        <f>SUMIFS('Division Lvl'!U$2:U$418,'Division Lvl'!$AI$2:$AI$418,$A$750,'Division Lvl'!$AG$2:$AG$418,$A754)</f>
        <v>2470146.9807934561</v>
      </c>
      <c r="J754" s="2">
        <f>SUMIFS('Division Lvl'!V$2:V$418,'Division Lvl'!$AI$2:$AI$418,$A$750,'Division Lvl'!$AG$2:$AG$418,$A754)</f>
        <v>3114356.6746107163</v>
      </c>
      <c r="K754" s="2">
        <f>SUMIFS('Division Lvl'!W$2:W$418,'Division Lvl'!$AI$2:$AI$418,$A$750,'Division Lvl'!$AG$2:$AG$418,$A754)</f>
        <v>2790142.6352977115</v>
      </c>
      <c r="L754" s="2">
        <f>SUMIFS('Division Lvl'!X$2:X$418,'Division Lvl'!$AI$2:$AI$418,$A$750,'Division Lvl'!$AG$2:$AG$418,$A754)</f>
        <v>3197089.2030660235</v>
      </c>
    </row>
    <row r="755" spans="1:17" x14ac:dyDescent="0.2">
      <c r="A755" s="2" t="s">
        <v>155</v>
      </c>
      <c r="B755" s="2" t="str">
        <f>VLOOKUP(A755,'Plan Lvl'!$A$2:$B$26,2,FALSE)</f>
        <v>Distribution refurbishment capital</v>
      </c>
      <c r="C755" s="2">
        <f>SUMIFS('Division Lvl'!O$2:O$418,'Division Lvl'!$AI$2:$AI$418,$A$750,'Division Lvl'!$AG$2:$AG$418,$A755)</f>
        <v>58236579.809</v>
      </c>
      <c r="D755" s="2">
        <f>SUMIFS('Division Lvl'!P$2:P$418,'Division Lvl'!$AI$2:$AI$418,$A$750,'Division Lvl'!$AG$2:$AG$418,$A755)</f>
        <v>58817656.999999993</v>
      </c>
      <c r="E755" s="2">
        <f>SUMIFS('Division Lvl'!Q$2:Q$418,'Division Lvl'!$AI$2:$AI$418,$A$750,'Division Lvl'!$AG$2:$AG$418,$A755)</f>
        <v>65386781.549999997</v>
      </c>
      <c r="F755" s="2">
        <f>SUMIFS('Division Lvl'!R$2:R$418,'Division Lvl'!$AI$2:$AI$418,$A$750,'Division Lvl'!$AG$2:$AG$418,$A755)</f>
        <v>71822229.49499999</v>
      </c>
      <c r="G755" s="2">
        <f>SUMIFS('Division Lvl'!S$2:S$418,'Division Lvl'!$AI$2:$AI$418,$A$750,'Division Lvl'!$AG$2:$AG$418,$A755)</f>
        <v>75203412.449757814</v>
      </c>
      <c r="H755" s="2">
        <f>SUMIFS('Division Lvl'!T$2:T$418,'Division Lvl'!$AI$2:$AI$418,$A$750,'Division Lvl'!$AG$2:$AG$418,$A755)</f>
        <v>81093208.467486113</v>
      </c>
      <c r="I755" s="2">
        <f>SUMIFS('Division Lvl'!U$2:U$418,'Division Lvl'!$AI$2:$AI$418,$A$750,'Division Lvl'!$AG$2:$AG$418,$A755)</f>
        <v>83671393.052824363</v>
      </c>
      <c r="J755" s="2">
        <f>SUMIFS('Division Lvl'!V$2:V$418,'Division Lvl'!$AI$2:$AI$418,$A$750,'Division Lvl'!$AG$2:$AG$418,$A755)</f>
        <v>92039438.658513159</v>
      </c>
      <c r="K755" s="2">
        <f>SUMIFS('Division Lvl'!W$2:W$418,'Division Lvl'!$AI$2:$AI$418,$A$750,'Division Lvl'!$AG$2:$AG$418,$A755)</f>
        <v>107249403.32409362</v>
      </c>
      <c r="L755" s="2">
        <f>SUMIFS('Division Lvl'!X$2:X$418,'Division Lvl'!$AI$2:$AI$418,$A$750,'Division Lvl'!$AG$2:$AG$418,$A755)</f>
        <v>126590470.42629775</v>
      </c>
    </row>
    <row r="756" spans="1:17" x14ac:dyDescent="0.2">
      <c r="A756" s="2" t="s">
        <v>158</v>
      </c>
      <c r="B756" s="2" t="str">
        <f>VLOOKUP(A756,'Plan Lvl'!$A$2:$B$26,2,FALSE)</f>
        <v>Transmission mains capital (refurb)</v>
      </c>
      <c r="C756" s="2">
        <f>SUMIFS('Division Lvl'!O$2:O$418,'Division Lvl'!$AI$2:$AI$418,$A$750,'Division Lvl'!$AG$2:$AG$418,$A756)</f>
        <v>12910887.32</v>
      </c>
      <c r="D756" s="2">
        <f>SUMIFS('Division Lvl'!P$2:P$418,'Division Lvl'!$AI$2:$AI$418,$A$750,'Division Lvl'!$AG$2:$AG$418,$A756)</f>
        <v>10987861.624999998</v>
      </c>
      <c r="E756" s="2">
        <f>SUMIFS('Division Lvl'!Q$2:Q$418,'Division Lvl'!$AI$2:$AI$418,$A$750,'Division Lvl'!$AG$2:$AG$418,$A756)</f>
        <v>12785759.543749999</v>
      </c>
      <c r="F756" s="2">
        <f>SUMIFS('Division Lvl'!R$2:R$418,'Division Lvl'!$AI$2:$AI$418,$A$750,'Division Lvl'!$AG$2:$AG$418,$A756)</f>
        <v>12930947.251093749</v>
      </c>
      <c r="G756" s="2">
        <f>SUMIFS('Division Lvl'!S$2:S$418,'Division Lvl'!$AI$2:$AI$418,$A$750,'Division Lvl'!$AG$2:$AG$418,$A756)</f>
        <v>10384307.416746093</v>
      </c>
      <c r="H756" s="2">
        <f>SUMIFS('Division Lvl'!T$2:T$418,'Division Lvl'!$AI$2:$AI$418,$A$750,'Division Lvl'!$AG$2:$AG$418,$A756)</f>
        <v>11863573.155660838</v>
      </c>
      <c r="I756" s="2">
        <f>SUMIFS('Division Lvl'!U$2:U$418,'Division Lvl'!$AI$2:$AI$418,$A$750,'Division Lvl'!$AG$2:$AG$418,$A756)</f>
        <v>27629312.990094107</v>
      </c>
      <c r="J756" s="2">
        <f>SUMIFS('Division Lvl'!V$2:V$418,'Division Lvl'!$AI$2:$AI$418,$A$750,'Division Lvl'!$AG$2:$AG$418,$A756)</f>
        <v>36317523.565526187</v>
      </c>
      <c r="K756" s="2">
        <f>SUMIFS('Division Lvl'!W$2:W$418,'Division Lvl'!$AI$2:$AI$418,$A$750,'Division Lvl'!$AG$2:$AG$418,$A756)</f>
        <v>42145372.554809377</v>
      </c>
      <c r="L756" s="2">
        <f>SUMIFS('Division Lvl'!X$2:X$418,'Division Lvl'!$AI$2:$AI$418,$A$750,'Division Lvl'!$AG$2:$AG$418,$A756)</f>
        <v>49006219.678936251</v>
      </c>
    </row>
    <row r="757" spans="1:17" x14ac:dyDescent="0.2">
      <c r="A757" s="2" t="s">
        <v>157</v>
      </c>
      <c r="B757" s="2" t="str">
        <f>VLOOKUP(A757,'Plan Lvl'!$A$2:$B$26,2,FALSE)</f>
        <v>Transmission substation capital (rebuild)</v>
      </c>
      <c r="C757" s="2">
        <f>SUMIFS('Division Lvl'!O$2:O$418,'Division Lvl'!$AI$2:$AI$418,$A$750,'Division Lvl'!$AG$2:$AG$418,$A757)</f>
        <v>38978789.980000004</v>
      </c>
      <c r="D757" s="2">
        <f>SUMIFS('Division Lvl'!P$2:P$418,'Division Lvl'!$AI$2:$AI$418,$A$750,'Division Lvl'!$AG$2:$AG$418,$A757)</f>
        <v>26644800.174999993</v>
      </c>
      <c r="E757" s="2">
        <f>SUMIFS('Division Lvl'!Q$2:Q$418,'Division Lvl'!$AI$2:$AI$418,$A$750,'Division Lvl'!$AG$2:$AG$418,$A757)</f>
        <v>35183810.135624997</v>
      </c>
      <c r="F757" s="2">
        <f>SUMIFS('Division Lvl'!R$2:R$418,'Division Lvl'!$AI$2:$AI$418,$A$750,'Division Lvl'!$AG$2:$AG$418,$A757)</f>
        <v>29508418.460937496</v>
      </c>
      <c r="G757" s="2">
        <f>SUMIFS('Division Lvl'!S$2:S$418,'Division Lvl'!$AI$2:$AI$418,$A$750,'Division Lvl'!$AG$2:$AG$418,$A757)</f>
        <v>37685827.805273429</v>
      </c>
      <c r="H757" s="2">
        <f>SUMIFS('Division Lvl'!T$2:T$418,'Division Lvl'!$AI$2:$AI$418,$A$750,'Division Lvl'!$AG$2:$AG$418,$A757)</f>
        <v>38913088.370053701</v>
      </c>
      <c r="I757" s="2">
        <f>SUMIFS('Division Lvl'!U$2:U$418,'Division Lvl'!$AI$2:$AI$418,$A$750,'Division Lvl'!$AG$2:$AG$418,$A757)</f>
        <v>33563267.063208364</v>
      </c>
      <c r="J757" s="2">
        <f>SUMIFS('Division Lvl'!V$2:V$418,'Division Lvl'!$AI$2:$AI$418,$A$750,'Division Lvl'!$AG$2:$AG$418,$A757)</f>
        <v>35150032.078845873</v>
      </c>
      <c r="K757" s="2">
        <f>SUMIFS('Division Lvl'!W$2:W$418,'Division Lvl'!$AI$2:$AI$418,$A$750,'Division Lvl'!$AG$2:$AG$418,$A757)</f>
        <v>40293193.02210173</v>
      </c>
      <c r="L757" s="2">
        <f>SUMIFS('Division Lvl'!X$2:X$418,'Division Lvl'!$AI$2:$AI$418,$A$750,'Division Lvl'!$AG$2:$AG$418,$A757)</f>
        <v>45028378.812948056</v>
      </c>
    </row>
    <row r="758" spans="1:17" x14ac:dyDescent="0.2">
      <c r="A758" s="2" t="s">
        <v>159</v>
      </c>
      <c r="B758" s="2" t="str">
        <f>VLOOKUP(A758,'Plan Lvl'!$A$2:$B$26,2,FALSE)</f>
        <v>Protection systems capital</v>
      </c>
      <c r="C758" s="2">
        <f>SUMIFS('Division Lvl'!O$2:O$418,'Division Lvl'!$AI$2:$AI$418,$A$750,'Division Lvl'!$AG$2:$AG$418,$A758)</f>
        <v>8812382.4199999999</v>
      </c>
      <c r="D758" s="2">
        <f>SUMIFS('Division Lvl'!P$2:P$418,'Division Lvl'!$AI$2:$AI$418,$A$750,'Division Lvl'!$AG$2:$AG$418,$A758)</f>
        <v>8943125</v>
      </c>
      <c r="E758" s="2">
        <f>SUMIFS('Division Lvl'!Q$2:Q$418,'Division Lvl'!$AI$2:$AI$418,$A$750,'Division Lvl'!$AG$2:$AG$418,$A758)</f>
        <v>6387800</v>
      </c>
      <c r="F758" s="2">
        <f>SUMIFS('Division Lvl'!R$2:R$418,'Division Lvl'!$AI$2:$AI$418,$A$750,'Division Lvl'!$AG$2:$AG$418,$A758)</f>
        <v>5955205.1562499991</v>
      </c>
      <c r="G758" s="2">
        <f>SUMIFS('Division Lvl'!S$2:S$418,'Division Lvl'!$AI$2:$AI$418,$A$750,'Division Lvl'!$AG$2:$AG$418,$A758)</f>
        <v>6104085.2851562491</v>
      </c>
      <c r="H758" s="2">
        <f>SUMIFS('Division Lvl'!T$2:T$418,'Division Lvl'!$AI$2:$AI$418,$A$750,'Division Lvl'!$AG$2:$AG$418,$A758)</f>
        <v>6256687.4172851546</v>
      </c>
      <c r="I758" s="2">
        <f>SUMIFS('Division Lvl'!U$2:U$418,'Division Lvl'!$AI$2:$AI$418,$A$750,'Division Lvl'!$AG$2:$AG$418,$A758)</f>
        <v>6703027.9572705049</v>
      </c>
      <c r="J758" s="2">
        <f>SUMIFS('Division Lvl'!V$2:V$418,'Division Lvl'!$AI$2:$AI$418,$A$750,'Division Lvl'!$AG$2:$AG$418,$A758)</f>
        <v>6870603.6562022688</v>
      </c>
      <c r="K758" s="2">
        <f>SUMIFS('Division Lvl'!W$2:W$418,'Division Lvl'!$AI$2:$AI$418,$A$750,'Division Lvl'!$AG$2:$AG$418,$A758)</f>
        <v>7042368.7476073243</v>
      </c>
      <c r="L758" s="2">
        <f>SUMIFS('Division Lvl'!X$2:X$418,'Division Lvl'!$AI$2:$AI$418,$A$750,'Division Lvl'!$AG$2:$AG$418,$A758)</f>
        <v>7218427.9662975054</v>
      </c>
    </row>
    <row r="759" spans="1:17" x14ac:dyDescent="0.2">
      <c r="A759" s="2" t="s">
        <v>175</v>
      </c>
      <c r="B759" s="2" t="str">
        <f>VLOOKUP(A759,'Plan Lvl'!$A$2:$B$26,2,FALSE)</f>
        <v>Essential spares</v>
      </c>
      <c r="C759" s="2">
        <f>SUMIFS('Division Lvl'!O$2:O$418,'Division Lvl'!$AI$2:$AI$418,$A$750,'Division Lvl'!$AG$2:$AG$418,$A759)</f>
        <v>1423626.78</v>
      </c>
      <c r="D759" s="2">
        <f>SUMIFS('Division Lvl'!P$2:P$418,'Division Lvl'!$AI$2:$AI$418,$A$750,'Division Lvl'!$AG$2:$AG$418,$A759)</f>
        <v>1024999.9999999999</v>
      </c>
      <c r="E759" s="2">
        <f>SUMIFS('Division Lvl'!Q$2:Q$418,'Division Lvl'!$AI$2:$AI$418,$A$750,'Division Lvl'!$AG$2:$AG$418,$A759)</f>
        <v>1050625</v>
      </c>
      <c r="F759" s="2">
        <f>SUMIFS('Division Lvl'!R$2:R$418,'Division Lvl'!$AI$2:$AI$418,$A$750,'Division Lvl'!$AG$2:$AG$418,$A759)</f>
        <v>1076890.6249999998</v>
      </c>
      <c r="G759" s="2">
        <f>SUMIFS('Division Lvl'!S$2:S$418,'Division Lvl'!$AI$2:$AI$418,$A$750,'Division Lvl'!$AG$2:$AG$418,$A759)</f>
        <v>1103812.8906249998</v>
      </c>
      <c r="H759" s="2">
        <f>SUMIFS('Division Lvl'!T$2:T$418,'Division Lvl'!$AI$2:$AI$418,$A$750,'Division Lvl'!$AG$2:$AG$418,$A759)</f>
        <v>1131408.2128906248</v>
      </c>
      <c r="I759" s="2">
        <f>SUMIFS('Division Lvl'!U$2:U$418,'Division Lvl'!$AI$2:$AI$418,$A$750,'Division Lvl'!$AG$2:$AG$418,$A759)</f>
        <v>1159693.4182128902</v>
      </c>
      <c r="J759" s="2">
        <f>SUMIFS('Division Lvl'!V$2:V$418,'Division Lvl'!$AI$2:$AI$418,$A$750,'Division Lvl'!$AG$2:$AG$418,$A759)</f>
        <v>1188685.7536682126</v>
      </c>
      <c r="K759" s="2">
        <f>SUMIFS('Division Lvl'!W$2:W$418,'Division Lvl'!$AI$2:$AI$418,$A$750,'Division Lvl'!$AG$2:$AG$418,$A759)</f>
        <v>1218402.8975099176</v>
      </c>
      <c r="L759" s="2">
        <f>SUMIFS('Division Lvl'!X$2:X$418,'Division Lvl'!$AI$2:$AI$418,$A$750,'Division Lvl'!$AG$2:$AG$418,$A759)</f>
        <v>1248862.9699476655</v>
      </c>
    </row>
    <row r="760" spans="1:17" x14ac:dyDescent="0.2">
      <c r="A760"/>
    </row>
    <row r="761" spans="1:17" x14ac:dyDescent="0.2">
      <c r="A761"/>
    </row>
    <row r="762" spans="1:17" x14ac:dyDescent="0.2">
      <c r="A762"/>
      <c r="Q762"/>
    </row>
    <row r="763" spans="1:17" x14ac:dyDescent="0.2">
      <c r="A763"/>
      <c r="N763"/>
    </row>
    <row r="764" spans="1:17" x14ac:dyDescent="0.2">
      <c r="A764"/>
      <c r="N764"/>
    </row>
    <row r="765" spans="1:17" x14ac:dyDescent="0.2">
      <c r="A765"/>
      <c r="N765"/>
    </row>
    <row r="766" spans="1:17" x14ac:dyDescent="0.2">
      <c r="A766"/>
      <c r="N766"/>
    </row>
    <row r="767" spans="1:17" x14ac:dyDescent="0.2">
      <c r="A767"/>
      <c r="N767"/>
    </row>
    <row r="768" spans="1:17" x14ac:dyDescent="0.2">
      <c r="A768"/>
      <c r="N768"/>
    </row>
    <row r="769" spans="1:14" x14ac:dyDescent="0.2">
      <c r="A769" s="37"/>
      <c r="N769" s="37"/>
    </row>
    <row r="770" spans="1:14" x14ac:dyDescent="0.2">
      <c r="A770" s="37"/>
      <c r="N770" s="37"/>
    </row>
    <row r="771" spans="1:14" x14ac:dyDescent="0.2">
      <c r="A771" s="37"/>
      <c r="N771" s="37"/>
    </row>
    <row r="772" spans="1:14" x14ac:dyDescent="0.2">
      <c r="A772" s="37"/>
      <c r="N772" s="37"/>
    </row>
    <row r="773" spans="1:14" x14ac:dyDescent="0.2">
      <c r="A773" s="37"/>
      <c r="N773" s="37"/>
    </row>
    <row r="774" spans="1:14" x14ac:dyDescent="0.2">
      <c r="A774"/>
      <c r="N774"/>
    </row>
    <row r="775" spans="1:14" x14ac:dyDescent="0.2">
      <c r="A775"/>
      <c r="N775"/>
    </row>
    <row r="776" spans="1:14" x14ac:dyDescent="0.2">
      <c r="A776"/>
      <c r="N776"/>
    </row>
    <row r="777" spans="1:14" x14ac:dyDescent="0.2">
      <c r="A777"/>
      <c r="N777"/>
    </row>
    <row r="778" spans="1:14" x14ac:dyDescent="0.2">
      <c r="A778"/>
      <c r="N778"/>
    </row>
    <row r="779" spans="1:14" x14ac:dyDescent="0.2">
      <c r="A779"/>
      <c r="N779"/>
    </row>
    <row r="780" spans="1:14" x14ac:dyDescent="0.2">
      <c r="A780"/>
      <c r="N780"/>
    </row>
    <row r="781" spans="1:14" x14ac:dyDescent="0.2">
      <c r="A781"/>
      <c r="N781"/>
    </row>
    <row r="782" spans="1:14" x14ac:dyDescent="0.2">
      <c r="A782"/>
      <c r="N782"/>
    </row>
    <row r="783" spans="1:14" x14ac:dyDescent="0.2">
      <c r="A783"/>
      <c r="N783"/>
    </row>
    <row r="784" spans="1:14" x14ac:dyDescent="0.2">
      <c r="A784"/>
      <c r="N784"/>
    </row>
    <row r="785" spans="1:14" x14ac:dyDescent="0.2">
      <c r="A785"/>
      <c r="N785"/>
    </row>
    <row r="786" spans="1:14" x14ac:dyDescent="0.2">
      <c r="A786"/>
      <c r="N786"/>
    </row>
    <row r="787" spans="1:14" x14ac:dyDescent="0.2">
      <c r="A787"/>
      <c r="N787"/>
    </row>
    <row r="788" spans="1:14" x14ac:dyDescent="0.2">
      <c r="A788"/>
      <c r="N788"/>
    </row>
    <row r="789" spans="1:14" x14ac:dyDescent="0.2">
      <c r="A789"/>
      <c r="N789"/>
    </row>
    <row r="790" spans="1:14" x14ac:dyDescent="0.2">
      <c r="A790"/>
      <c r="N790"/>
    </row>
    <row r="791" spans="1:14" x14ac:dyDescent="0.2">
      <c r="A791"/>
      <c r="N791"/>
    </row>
    <row r="792" spans="1:14" x14ac:dyDescent="0.2">
      <c r="A792"/>
      <c r="N792"/>
    </row>
    <row r="793" spans="1:14" x14ac:dyDescent="0.2">
      <c r="A793"/>
      <c r="N793"/>
    </row>
    <row r="794" spans="1:14" x14ac:dyDescent="0.2">
      <c r="A794"/>
      <c r="N794"/>
    </row>
    <row r="795" spans="1:14" x14ac:dyDescent="0.2">
      <c r="A795"/>
      <c r="N795"/>
    </row>
    <row r="796" spans="1:14" x14ac:dyDescent="0.2">
      <c r="A796"/>
      <c r="N796"/>
    </row>
    <row r="797" spans="1:14" x14ac:dyDescent="0.2">
      <c r="A797"/>
      <c r="N797"/>
    </row>
    <row r="798" spans="1:14" x14ac:dyDescent="0.2">
      <c r="A798"/>
      <c r="N798"/>
    </row>
    <row r="799" spans="1:14" x14ac:dyDescent="0.2">
      <c r="A799"/>
      <c r="N799"/>
    </row>
    <row r="800" spans="1:14" x14ac:dyDescent="0.2">
      <c r="A800"/>
      <c r="N800"/>
    </row>
    <row r="801" spans="1:14" x14ac:dyDescent="0.2">
      <c r="A801"/>
      <c r="N801"/>
    </row>
    <row r="802" spans="1:14" x14ac:dyDescent="0.2">
      <c r="A802"/>
      <c r="N802"/>
    </row>
    <row r="803" spans="1:14" x14ac:dyDescent="0.2">
      <c r="A803"/>
      <c r="N803"/>
    </row>
    <row r="804" spans="1:14" x14ac:dyDescent="0.2">
      <c r="A804"/>
      <c r="N804"/>
    </row>
    <row r="805" spans="1:14" x14ac:dyDescent="0.2">
      <c r="A805"/>
      <c r="N805"/>
    </row>
    <row r="806" spans="1:14" x14ac:dyDescent="0.2">
      <c r="A806"/>
      <c r="N806"/>
    </row>
    <row r="807" spans="1:14" x14ac:dyDescent="0.2">
      <c r="A807"/>
      <c r="N807"/>
    </row>
    <row r="808" spans="1:14" x14ac:dyDescent="0.2">
      <c r="A808"/>
      <c r="N808"/>
    </row>
    <row r="809" spans="1:14" x14ac:dyDescent="0.2">
      <c r="A809"/>
      <c r="N809"/>
    </row>
    <row r="810" spans="1:14" x14ac:dyDescent="0.2">
      <c r="A810"/>
      <c r="N810"/>
    </row>
    <row r="811" spans="1:14" x14ac:dyDescent="0.2">
      <c r="A811"/>
      <c r="N811"/>
    </row>
    <row r="812" spans="1:14" x14ac:dyDescent="0.2">
      <c r="A812"/>
      <c r="N812"/>
    </row>
    <row r="813" spans="1:14" x14ac:dyDescent="0.2">
      <c r="A813"/>
      <c r="N813"/>
    </row>
    <row r="814" spans="1:14" x14ac:dyDescent="0.2">
      <c r="A814"/>
      <c r="N814"/>
    </row>
    <row r="815" spans="1:14" x14ac:dyDescent="0.2">
      <c r="A815"/>
      <c r="N815"/>
    </row>
    <row r="816" spans="1:14" x14ac:dyDescent="0.2">
      <c r="A816"/>
      <c r="N816"/>
    </row>
    <row r="817" spans="1:14" x14ac:dyDescent="0.2">
      <c r="A817"/>
      <c r="N817"/>
    </row>
    <row r="818" spans="1:14" x14ac:dyDescent="0.2">
      <c r="A818"/>
      <c r="N818"/>
    </row>
    <row r="819" spans="1:14" x14ac:dyDescent="0.2">
      <c r="A819"/>
      <c r="N819"/>
    </row>
    <row r="820" spans="1:14" x14ac:dyDescent="0.2">
      <c r="A820"/>
      <c r="N820"/>
    </row>
    <row r="821" spans="1:14" x14ac:dyDescent="0.2">
      <c r="A821"/>
      <c r="N821"/>
    </row>
    <row r="822" spans="1:14" x14ac:dyDescent="0.2">
      <c r="A822"/>
      <c r="N822"/>
    </row>
    <row r="823" spans="1:14" x14ac:dyDescent="0.2">
      <c r="A823"/>
      <c r="N823"/>
    </row>
    <row r="824" spans="1:14" x14ac:dyDescent="0.2">
      <c r="A824"/>
      <c r="N824"/>
    </row>
    <row r="825" spans="1:14" x14ac:dyDescent="0.2">
      <c r="A825"/>
      <c r="N825"/>
    </row>
    <row r="826" spans="1:14" x14ac:dyDescent="0.2">
      <c r="A826"/>
      <c r="N826"/>
    </row>
    <row r="827" spans="1:14" x14ac:dyDescent="0.2">
      <c r="A827"/>
      <c r="N827"/>
    </row>
    <row r="828" spans="1:14" x14ac:dyDescent="0.2">
      <c r="A828"/>
      <c r="N828"/>
    </row>
    <row r="829" spans="1:14" x14ac:dyDescent="0.2">
      <c r="A829"/>
      <c r="N829"/>
    </row>
    <row r="830" spans="1:14" x14ac:dyDescent="0.2">
      <c r="A830"/>
      <c r="N830"/>
    </row>
    <row r="831" spans="1:14" x14ac:dyDescent="0.2">
      <c r="A831"/>
      <c r="N831"/>
    </row>
    <row r="832" spans="1:14" x14ac:dyDescent="0.2">
      <c r="A832"/>
      <c r="N832"/>
    </row>
    <row r="833" spans="1:14" x14ac:dyDescent="0.2">
      <c r="A833"/>
      <c r="N833"/>
    </row>
    <row r="834" spans="1:14" x14ac:dyDescent="0.2">
      <c r="A834"/>
      <c r="N834"/>
    </row>
    <row r="835" spans="1:14" x14ac:dyDescent="0.2">
      <c r="A835"/>
      <c r="N835"/>
    </row>
    <row r="836" spans="1:14" x14ac:dyDescent="0.2">
      <c r="A836"/>
      <c r="N836"/>
    </row>
    <row r="837" spans="1:14" x14ac:dyDescent="0.2">
      <c r="A837"/>
      <c r="N837"/>
    </row>
    <row r="838" spans="1:14" x14ac:dyDescent="0.2">
      <c r="A838"/>
      <c r="N838"/>
    </row>
    <row r="839" spans="1:14" x14ac:dyDescent="0.2">
      <c r="A839"/>
      <c r="N839"/>
    </row>
    <row r="840" spans="1:14" x14ac:dyDescent="0.2">
      <c r="A840"/>
      <c r="N840"/>
    </row>
    <row r="841" spans="1:14" x14ac:dyDescent="0.2">
      <c r="A841"/>
      <c r="N841"/>
    </row>
    <row r="842" spans="1:14" x14ac:dyDescent="0.2">
      <c r="A842"/>
      <c r="N842"/>
    </row>
    <row r="843" spans="1:14" x14ac:dyDescent="0.2">
      <c r="A843"/>
      <c r="N843"/>
    </row>
    <row r="844" spans="1:14" x14ac:dyDescent="0.2">
      <c r="A844"/>
      <c r="N844"/>
    </row>
    <row r="845" spans="1:14" x14ac:dyDescent="0.2">
      <c r="A845"/>
      <c r="N845"/>
    </row>
    <row r="846" spans="1:14" x14ac:dyDescent="0.2">
      <c r="A846"/>
      <c r="N846"/>
    </row>
    <row r="847" spans="1:14" x14ac:dyDescent="0.2">
      <c r="A847"/>
      <c r="N847"/>
    </row>
    <row r="848" spans="1:14" x14ac:dyDescent="0.2">
      <c r="A848"/>
      <c r="N848"/>
    </row>
    <row r="849" spans="1:14" x14ac:dyDescent="0.2">
      <c r="A849"/>
      <c r="N849"/>
    </row>
    <row r="850" spans="1:14" x14ac:dyDescent="0.2">
      <c r="A850"/>
      <c r="N850"/>
    </row>
    <row r="851" spans="1:14" x14ac:dyDescent="0.2">
      <c r="A851"/>
      <c r="N851"/>
    </row>
    <row r="852" spans="1:14" x14ac:dyDescent="0.2">
      <c r="A852"/>
      <c r="N852"/>
    </row>
    <row r="853" spans="1:14" x14ac:dyDescent="0.2">
      <c r="A853"/>
      <c r="N853"/>
    </row>
    <row r="854" spans="1:14" x14ac:dyDescent="0.2">
      <c r="A854"/>
      <c r="N854"/>
    </row>
    <row r="855" spans="1:14" x14ac:dyDescent="0.2">
      <c r="A855"/>
      <c r="N855"/>
    </row>
    <row r="856" spans="1:14" x14ac:dyDescent="0.2">
      <c r="A856"/>
      <c r="N856"/>
    </row>
    <row r="857" spans="1:14" x14ac:dyDescent="0.2">
      <c r="A857"/>
      <c r="N857"/>
    </row>
    <row r="858" spans="1:14" x14ac:dyDescent="0.2">
      <c r="A858"/>
      <c r="N858"/>
    </row>
    <row r="859" spans="1:14" x14ac:dyDescent="0.2">
      <c r="A859"/>
      <c r="N859"/>
    </row>
    <row r="860" spans="1:14" x14ac:dyDescent="0.2">
      <c r="A860"/>
      <c r="N860"/>
    </row>
    <row r="861" spans="1:14" x14ac:dyDescent="0.2">
      <c r="A861"/>
      <c r="N861"/>
    </row>
    <row r="862" spans="1:14" x14ac:dyDescent="0.2">
      <c r="A862"/>
      <c r="N862"/>
    </row>
    <row r="863" spans="1:14" x14ac:dyDescent="0.2">
      <c r="A863"/>
      <c r="N863"/>
    </row>
    <row r="864" spans="1:14" x14ac:dyDescent="0.2">
      <c r="A864"/>
      <c r="N864"/>
    </row>
    <row r="865" spans="1:14" x14ac:dyDescent="0.2">
      <c r="A865"/>
      <c r="N865"/>
    </row>
    <row r="866" spans="1:14" x14ac:dyDescent="0.2">
      <c r="A866"/>
      <c r="N866"/>
    </row>
    <row r="867" spans="1:14" x14ac:dyDescent="0.2">
      <c r="A867"/>
      <c r="N867"/>
    </row>
    <row r="868" spans="1:14" x14ac:dyDescent="0.2">
      <c r="A868"/>
      <c r="N868"/>
    </row>
    <row r="869" spans="1:14" x14ac:dyDescent="0.2">
      <c r="A869"/>
      <c r="N869"/>
    </row>
    <row r="870" spans="1:14" x14ac:dyDescent="0.2">
      <c r="A870"/>
      <c r="N870"/>
    </row>
    <row r="871" spans="1:14" x14ac:dyDescent="0.2">
      <c r="A871"/>
      <c r="N871"/>
    </row>
    <row r="872" spans="1:14" x14ac:dyDescent="0.2">
      <c r="A872"/>
      <c r="N872"/>
    </row>
    <row r="873" spans="1:14" x14ac:dyDescent="0.2">
      <c r="A873"/>
      <c r="N873"/>
    </row>
    <row r="874" spans="1:14" x14ac:dyDescent="0.2">
      <c r="A874"/>
      <c r="N874"/>
    </row>
    <row r="875" spans="1:14" x14ac:dyDescent="0.2">
      <c r="A875"/>
      <c r="N875"/>
    </row>
    <row r="876" spans="1:14" x14ac:dyDescent="0.2">
      <c r="A876"/>
      <c r="N876"/>
    </row>
    <row r="877" spans="1:14" x14ac:dyDescent="0.2">
      <c r="A877"/>
      <c r="N877"/>
    </row>
    <row r="878" spans="1:14" x14ac:dyDescent="0.2">
      <c r="A878"/>
      <c r="N878"/>
    </row>
    <row r="879" spans="1:14" x14ac:dyDescent="0.2">
      <c r="A879"/>
      <c r="N879"/>
    </row>
    <row r="880" spans="1:14" x14ac:dyDescent="0.2">
      <c r="A880"/>
      <c r="N880"/>
    </row>
    <row r="881" spans="1:14" x14ac:dyDescent="0.2">
      <c r="A881"/>
      <c r="N881"/>
    </row>
    <row r="882" spans="1:14" x14ac:dyDescent="0.2">
      <c r="A882"/>
      <c r="N882"/>
    </row>
    <row r="883" spans="1:14" x14ac:dyDescent="0.2">
      <c r="A883"/>
      <c r="N883"/>
    </row>
    <row r="884" spans="1:14" x14ac:dyDescent="0.2">
      <c r="A884"/>
      <c r="N884"/>
    </row>
    <row r="885" spans="1:14" x14ac:dyDescent="0.2">
      <c r="A885"/>
      <c r="N885"/>
    </row>
    <row r="886" spans="1:14" x14ac:dyDescent="0.2">
      <c r="A886"/>
      <c r="N886"/>
    </row>
    <row r="887" spans="1:14" x14ac:dyDescent="0.2">
      <c r="A887"/>
      <c r="N887"/>
    </row>
    <row r="888" spans="1:14" x14ac:dyDescent="0.2">
      <c r="A888"/>
      <c r="N888"/>
    </row>
    <row r="889" spans="1:14" x14ac:dyDescent="0.2">
      <c r="A889"/>
      <c r="N889"/>
    </row>
    <row r="890" spans="1:14" x14ac:dyDescent="0.2">
      <c r="A890"/>
      <c r="N890"/>
    </row>
    <row r="891" spans="1:14" x14ac:dyDescent="0.2">
      <c r="A891"/>
      <c r="N891"/>
    </row>
    <row r="892" spans="1:14" x14ac:dyDescent="0.2">
      <c r="A892"/>
      <c r="N892"/>
    </row>
    <row r="893" spans="1:14" x14ac:dyDescent="0.2">
      <c r="A893"/>
      <c r="N893"/>
    </row>
    <row r="894" spans="1:14" x14ac:dyDescent="0.2">
      <c r="A894"/>
      <c r="N894"/>
    </row>
    <row r="895" spans="1:14" x14ac:dyDescent="0.2">
      <c r="A895"/>
      <c r="N895"/>
    </row>
    <row r="896" spans="1:14" x14ac:dyDescent="0.2">
      <c r="A896"/>
      <c r="N896"/>
    </row>
    <row r="897" spans="1:14" x14ac:dyDescent="0.2">
      <c r="A897"/>
      <c r="N897"/>
    </row>
    <row r="898" spans="1:14" x14ac:dyDescent="0.2">
      <c r="A898"/>
      <c r="N898"/>
    </row>
    <row r="899" spans="1:14" x14ac:dyDescent="0.2">
      <c r="A899"/>
      <c r="N899"/>
    </row>
    <row r="900" spans="1:14" x14ac:dyDescent="0.2">
      <c r="A900"/>
      <c r="N900"/>
    </row>
    <row r="901" spans="1:14" x14ac:dyDescent="0.2">
      <c r="A901"/>
      <c r="N901"/>
    </row>
    <row r="902" spans="1:14" x14ac:dyDescent="0.2">
      <c r="A902"/>
      <c r="N902"/>
    </row>
    <row r="903" spans="1:14" x14ac:dyDescent="0.2">
      <c r="A903"/>
      <c r="N903"/>
    </row>
    <row r="904" spans="1:14" x14ac:dyDescent="0.2">
      <c r="A904"/>
      <c r="N904"/>
    </row>
    <row r="905" spans="1:14" x14ac:dyDescent="0.2">
      <c r="A905"/>
      <c r="N905"/>
    </row>
    <row r="906" spans="1:14" x14ac:dyDescent="0.2">
      <c r="A906"/>
      <c r="N906"/>
    </row>
    <row r="907" spans="1:14" x14ac:dyDescent="0.2">
      <c r="A907"/>
      <c r="N907"/>
    </row>
    <row r="908" spans="1:14" x14ac:dyDescent="0.2">
      <c r="A908"/>
      <c r="N908"/>
    </row>
    <row r="909" spans="1:14" x14ac:dyDescent="0.2">
      <c r="A909"/>
      <c r="N909"/>
    </row>
    <row r="910" spans="1:14" x14ac:dyDescent="0.2">
      <c r="A910"/>
      <c r="N910"/>
    </row>
    <row r="911" spans="1:14" x14ac:dyDescent="0.2">
      <c r="A911"/>
      <c r="N911"/>
    </row>
    <row r="912" spans="1:14" x14ac:dyDescent="0.2">
      <c r="A912"/>
      <c r="N912"/>
    </row>
    <row r="913" spans="1:14" x14ac:dyDescent="0.2">
      <c r="A913"/>
      <c r="N913"/>
    </row>
    <row r="914" spans="1:14" x14ac:dyDescent="0.2">
      <c r="A914"/>
      <c r="N914"/>
    </row>
    <row r="915" spans="1:14" x14ac:dyDescent="0.2">
      <c r="A915"/>
      <c r="N915"/>
    </row>
    <row r="916" spans="1:14" x14ac:dyDescent="0.2">
      <c r="A916"/>
      <c r="N916"/>
    </row>
    <row r="917" spans="1:14" x14ac:dyDescent="0.2">
      <c r="A917"/>
      <c r="N917"/>
    </row>
    <row r="918" spans="1:14" x14ac:dyDescent="0.2">
      <c r="A918"/>
      <c r="N918"/>
    </row>
    <row r="919" spans="1:14" x14ac:dyDescent="0.2">
      <c r="A919"/>
      <c r="N919"/>
    </row>
    <row r="920" spans="1:14" x14ac:dyDescent="0.2">
      <c r="A920"/>
      <c r="N920"/>
    </row>
    <row r="921" spans="1:14" x14ac:dyDescent="0.2">
      <c r="A921"/>
      <c r="N921"/>
    </row>
    <row r="922" spans="1:14" x14ac:dyDescent="0.2">
      <c r="A922"/>
      <c r="N922"/>
    </row>
    <row r="923" spans="1:14" x14ac:dyDescent="0.2">
      <c r="A923"/>
      <c r="N923"/>
    </row>
    <row r="924" spans="1:14" x14ac:dyDescent="0.2">
      <c r="A924"/>
      <c r="N924"/>
    </row>
    <row r="925" spans="1:14" x14ac:dyDescent="0.2">
      <c r="A925"/>
      <c r="N925"/>
    </row>
    <row r="926" spans="1:14" x14ac:dyDescent="0.2">
      <c r="A926"/>
      <c r="N926"/>
    </row>
    <row r="927" spans="1:14" x14ac:dyDescent="0.2">
      <c r="A927"/>
      <c r="N927"/>
    </row>
    <row r="928" spans="1:14" x14ac:dyDescent="0.2">
      <c r="A928"/>
      <c r="N928"/>
    </row>
    <row r="929" spans="1:14" x14ac:dyDescent="0.2">
      <c r="A929"/>
      <c r="N929"/>
    </row>
    <row r="930" spans="1:14" x14ac:dyDescent="0.2">
      <c r="A930"/>
      <c r="N930"/>
    </row>
    <row r="931" spans="1:14" x14ac:dyDescent="0.2">
      <c r="A931"/>
      <c r="N931"/>
    </row>
    <row r="932" spans="1:14" x14ac:dyDescent="0.2">
      <c r="A932"/>
      <c r="N932"/>
    </row>
    <row r="933" spans="1:14" x14ac:dyDescent="0.2">
      <c r="A933"/>
      <c r="N933"/>
    </row>
    <row r="934" spans="1:14" x14ac:dyDescent="0.2">
      <c r="A934"/>
      <c r="N934"/>
    </row>
    <row r="935" spans="1:14" x14ac:dyDescent="0.2">
      <c r="A935"/>
      <c r="N935"/>
    </row>
    <row r="936" spans="1:14" x14ac:dyDescent="0.2">
      <c r="A936"/>
      <c r="N936"/>
    </row>
    <row r="937" spans="1:14" x14ac:dyDescent="0.2">
      <c r="A937"/>
      <c r="N937"/>
    </row>
    <row r="938" spans="1:14" x14ac:dyDescent="0.2">
      <c r="A938"/>
      <c r="N938"/>
    </row>
    <row r="939" spans="1:14" x14ac:dyDescent="0.2">
      <c r="A939"/>
      <c r="N939"/>
    </row>
    <row r="940" spans="1:14" x14ac:dyDescent="0.2">
      <c r="A940"/>
      <c r="N940"/>
    </row>
    <row r="941" spans="1:14" x14ac:dyDescent="0.2">
      <c r="A941"/>
      <c r="N941"/>
    </row>
    <row r="942" spans="1:14" x14ac:dyDescent="0.2">
      <c r="A942"/>
      <c r="N942"/>
    </row>
    <row r="943" spans="1:14" x14ac:dyDescent="0.2">
      <c r="A943"/>
      <c r="N943"/>
    </row>
    <row r="944" spans="1:14" x14ac:dyDescent="0.2">
      <c r="A944"/>
      <c r="N944"/>
    </row>
    <row r="945" spans="1:14" x14ac:dyDescent="0.2">
      <c r="A945"/>
      <c r="N945"/>
    </row>
    <row r="946" spans="1:14" x14ac:dyDescent="0.2">
      <c r="A946"/>
      <c r="N946"/>
    </row>
    <row r="947" spans="1:14" x14ac:dyDescent="0.2">
      <c r="A947"/>
      <c r="N947"/>
    </row>
    <row r="948" spans="1:14" x14ac:dyDescent="0.2">
      <c r="A948"/>
      <c r="N948"/>
    </row>
    <row r="949" spans="1:14" x14ac:dyDescent="0.2">
      <c r="A949"/>
      <c r="N949"/>
    </row>
    <row r="950" spans="1:14" x14ac:dyDescent="0.2">
      <c r="A950"/>
      <c r="N950"/>
    </row>
    <row r="951" spans="1:14" x14ac:dyDescent="0.2">
      <c r="A951"/>
      <c r="N951"/>
    </row>
    <row r="952" spans="1:14" x14ac:dyDescent="0.2">
      <c r="A952"/>
      <c r="N952"/>
    </row>
    <row r="953" spans="1:14" x14ac:dyDescent="0.2">
      <c r="A953"/>
      <c r="N953"/>
    </row>
    <row r="954" spans="1:14" x14ac:dyDescent="0.2">
      <c r="A954"/>
      <c r="N954"/>
    </row>
    <row r="955" spans="1:14" x14ac:dyDescent="0.2">
      <c r="A955"/>
      <c r="N955"/>
    </row>
    <row r="956" spans="1:14" x14ac:dyDescent="0.2">
      <c r="A956"/>
      <c r="N956"/>
    </row>
    <row r="957" spans="1:14" x14ac:dyDescent="0.2">
      <c r="A957"/>
      <c r="N957"/>
    </row>
    <row r="958" spans="1:14" x14ac:dyDescent="0.2">
      <c r="A958"/>
      <c r="N958"/>
    </row>
    <row r="959" spans="1:14" x14ac:dyDescent="0.2">
      <c r="A959"/>
      <c r="N959"/>
    </row>
    <row r="960" spans="1:14" x14ac:dyDescent="0.2">
      <c r="A960"/>
      <c r="N960"/>
    </row>
    <row r="961" spans="1:14" x14ac:dyDescent="0.2">
      <c r="A961"/>
      <c r="N961"/>
    </row>
    <row r="962" spans="1:14" x14ac:dyDescent="0.2">
      <c r="A962"/>
      <c r="N962"/>
    </row>
    <row r="963" spans="1:14" x14ac:dyDescent="0.2">
      <c r="A963"/>
      <c r="N963"/>
    </row>
    <row r="964" spans="1:14" x14ac:dyDescent="0.2">
      <c r="A964"/>
      <c r="N964"/>
    </row>
    <row r="965" spans="1:14" x14ac:dyDescent="0.2">
      <c r="A965"/>
      <c r="N965"/>
    </row>
    <row r="966" spans="1:14" x14ac:dyDescent="0.2">
      <c r="A966"/>
      <c r="N966"/>
    </row>
    <row r="967" spans="1:14" x14ac:dyDescent="0.2">
      <c r="A967"/>
      <c r="N967"/>
    </row>
    <row r="968" spans="1:14" x14ac:dyDescent="0.2">
      <c r="A968"/>
      <c r="N968"/>
    </row>
    <row r="969" spans="1:14" x14ac:dyDescent="0.2">
      <c r="A969"/>
      <c r="N969"/>
    </row>
    <row r="970" spans="1:14" x14ac:dyDescent="0.2">
      <c r="A970"/>
      <c r="N970"/>
    </row>
    <row r="971" spans="1:14" x14ac:dyDescent="0.2">
      <c r="A971"/>
      <c r="N971"/>
    </row>
    <row r="972" spans="1:14" x14ac:dyDescent="0.2">
      <c r="A972"/>
      <c r="N972"/>
    </row>
    <row r="973" spans="1:14" x14ac:dyDescent="0.2">
      <c r="A973"/>
      <c r="N973"/>
    </row>
    <row r="974" spans="1:14" x14ac:dyDescent="0.2">
      <c r="A974"/>
      <c r="N974"/>
    </row>
    <row r="975" spans="1:14" x14ac:dyDescent="0.2">
      <c r="A975"/>
      <c r="N975"/>
    </row>
    <row r="976" spans="1:14" x14ac:dyDescent="0.2">
      <c r="A976"/>
      <c r="N976"/>
    </row>
    <row r="977" spans="1:14" x14ac:dyDescent="0.2">
      <c r="A977"/>
      <c r="N977"/>
    </row>
    <row r="978" spans="1:14" x14ac:dyDescent="0.2">
      <c r="A978"/>
      <c r="N978"/>
    </row>
    <row r="979" spans="1:14" x14ac:dyDescent="0.2">
      <c r="A979"/>
      <c r="N979"/>
    </row>
    <row r="980" spans="1:14" x14ac:dyDescent="0.2">
      <c r="A980"/>
      <c r="N980"/>
    </row>
    <row r="981" spans="1:14" x14ac:dyDescent="0.2">
      <c r="A981"/>
      <c r="N981"/>
    </row>
    <row r="982" spans="1:14" x14ac:dyDescent="0.2">
      <c r="A982"/>
      <c r="N982"/>
    </row>
    <row r="983" spans="1:14" x14ac:dyDescent="0.2">
      <c r="A983"/>
      <c r="N983"/>
    </row>
    <row r="984" spans="1:14" x14ac:dyDescent="0.2">
      <c r="A984"/>
      <c r="N984"/>
    </row>
    <row r="985" spans="1:14" x14ac:dyDescent="0.2">
      <c r="A985"/>
      <c r="N985"/>
    </row>
    <row r="986" spans="1:14" x14ac:dyDescent="0.2">
      <c r="A986"/>
      <c r="N986"/>
    </row>
    <row r="987" spans="1:14" x14ac:dyDescent="0.2">
      <c r="A987"/>
      <c r="N987"/>
    </row>
    <row r="988" spans="1:14" x14ac:dyDescent="0.2">
      <c r="A988"/>
      <c r="N988"/>
    </row>
    <row r="989" spans="1:14" x14ac:dyDescent="0.2">
      <c r="A989"/>
      <c r="N989"/>
    </row>
    <row r="990" spans="1:14" x14ac:dyDescent="0.2">
      <c r="A990"/>
      <c r="N990"/>
    </row>
    <row r="991" spans="1:14" x14ac:dyDescent="0.2">
      <c r="A991"/>
      <c r="N991"/>
    </row>
    <row r="992" spans="1:14" x14ac:dyDescent="0.2">
      <c r="A992"/>
      <c r="N992"/>
    </row>
    <row r="993" spans="1:14" x14ac:dyDescent="0.2">
      <c r="A993"/>
      <c r="N993"/>
    </row>
    <row r="994" spans="1:14" x14ac:dyDescent="0.2">
      <c r="A994"/>
      <c r="N994"/>
    </row>
    <row r="995" spans="1:14" x14ac:dyDescent="0.2">
      <c r="A995"/>
      <c r="N995"/>
    </row>
    <row r="996" spans="1:14" x14ac:dyDescent="0.2">
      <c r="A996"/>
      <c r="N996"/>
    </row>
    <row r="997" spans="1:14" x14ac:dyDescent="0.2">
      <c r="A997"/>
      <c r="N997"/>
    </row>
    <row r="998" spans="1:14" x14ac:dyDescent="0.2">
      <c r="A998"/>
      <c r="N998"/>
    </row>
    <row r="999" spans="1:14" x14ac:dyDescent="0.2">
      <c r="A999"/>
      <c r="N999"/>
    </row>
    <row r="1000" spans="1:14" x14ac:dyDescent="0.2">
      <c r="A1000"/>
      <c r="N1000"/>
    </row>
    <row r="1001" spans="1:14" x14ac:dyDescent="0.2">
      <c r="A1001"/>
      <c r="N1001"/>
    </row>
    <row r="1002" spans="1:14" x14ac:dyDescent="0.2">
      <c r="A1002"/>
      <c r="N1002"/>
    </row>
    <row r="1003" spans="1:14" x14ac:dyDescent="0.2">
      <c r="A1003"/>
      <c r="N1003"/>
    </row>
    <row r="1004" spans="1:14" x14ac:dyDescent="0.2">
      <c r="A1004"/>
      <c r="N1004"/>
    </row>
    <row r="1005" spans="1:14" x14ac:dyDescent="0.2">
      <c r="A1005"/>
      <c r="N1005"/>
    </row>
    <row r="1006" spans="1:14" x14ac:dyDescent="0.2">
      <c r="A1006"/>
      <c r="N1006"/>
    </row>
    <row r="1007" spans="1:14" x14ac:dyDescent="0.2">
      <c r="A1007"/>
      <c r="N1007"/>
    </row>
    <row r="1008" spans="1:14" x14ac:dyDescent="0.2">
      <c r="A1008"/>
      <c r="N1008"/>
    </row>
    <row r="1009" spans="1:14" x14ac:dyDescent="0.2">
      <c r="A1009"/>
      <c r="N1009"/>
    </row>
    <row r="1010" spans="1:14" x14ac:dyDescent="0.2">
      <c r="A1010"/>
      <c r="N1010"/>
    </row>
    <row r="1011" spans="1:14" x14ac:dyDescent="0.2">
      <c r="A1011"/>
      <c r="N1011"/>
    </row>
    <row r="1012" spans="1:14" x14ac:dyDescent="0.2">
      <c r="A1012"/>
      <c r="N1012"/>
    </row>
    <row r="1013" spans="1:14" x14ac:dyDescent="0.2">
      <c r="A1013"/>
      <c r="N1013"/>
    </row>
    <row r="1014" spans="1:14" x14ac:dyDescent="0.2">
      <c r="A1014"/>
      <c r="N1014"/>
    </row>
    <row r="1015" spans="1:14" x14ac:dyDescent="0.2">
      <c r="A1015"/>
      <c r="N1015"/>
    </row>
    <row r="1016" spans="1:14" x14ac:dyDescent="0.2">
      <c r="A1016"/>
      <c r="N1016"/>
    </row>
    <row r="1017" spans="1:14" x14ac:dyDescent="0.2">
      <c r="A1017"/>
      <c r="N1017"/>
    </row>
    <row r="1018" spans="1:14" x14ac:dyDescent="0.2">
      <c r="A1018"/>
      <c r="N1018"/>
    </row>
    <row r="1019" spans="1:14" x14ac:dyDescent="0.2">
      <c r="A1019"/>
      <c r="N1019"/>
    </row>
    <row r="1020" spans="1:14" x14ac:dyDescent="0.2">
      <c r="A1020"/>
      <c r="N1020"/>
    </row>
    <row r="1021" spans="1:14" x14ac:dyDescent="0.2">
      <c r="A1021"/>
      <c r="N1021"/>
    </row>
    <row r="1022" spans="1:14" x14ac:dyDescent="0.2">
      <c r="A1022"/>
      <c r="N1022"/>
    </row>
    <row r="1023" spans="1:14" x14ac:dyDescent="0.2">
      <c r="A1023"/>
      <c r="N1023"/>
    </row>
    <row r="1024" spans="1:14" x14ac:dyDescent="0.2">
      <c r="A1024"/>
      <c r="N1024"/>
    </row>
    <row r="1025" spans="1:14" x14ac:dyDescent="0.2">
      <c r="A1025"/>
      <c r="N1025"/>
    </row>
    <row r="1026" spans="1:14" x14ac:dyDescent="0.2">
      <c r="A1026"/>
      <c r="N1026"/>
    </row>
    <row r="1027" spans="1:14" x14ac:dyDescent="0.2">
      <c r="A1027"/>
      <c r="N1027"/>
    </row>
    <row r="1028" spans="1:14" x14ac:dyDescent="0.2">
      <c r="A1028"/>
      <c r="N1028"/>
    </row>
    <row r="1029" spans="1:14" x14ac:dyDescent="0.2">
      <c r="A1029"/>
      <c r="N1029"/>
    </row>
    <row r="1030" spans="1:14" x14ac:dyDescent="0.2">
      <c r="A1030"/>
      <c r="N1030"/>
    </row>
    <row r="1031" spans="1:14" x14ac:dyDescent="0.2">
      <c r="A1031"/>
      <c r="N1031"/>
    </row>
    <row r="1032" spans="1:14" x14ac:dyDescent="0.2">
      <c r="A1032"/>
      <c r="N1032"/>
    </row>
    <row r="1033" spans="1:14" x14ac:dyDescent="0.2">
      <c r="A1033"/>
      <c r="N1033"/>
    </row>
    <row r="1034" spans="1:14" x14ac:dyDescent="0.2">
      <c r="A1034"/>
      <c r="N1034"/>
    </row>
    <row r="1035" spans="1:14" x14ac:dyDescent="0.2">
      <c r="A1035"/>
      <c r="N1035"/>
    </row>
    <row r="1036" spans="1:14" x14ac:dyDescent="0.2">
      <c r="A1036"/>
      <c r="N1036"/>
    </row>
    <row r="1037" spans="1:14" x14ac:dyDescent="0.2">
      <c r="A1037"/>
      <c r="N1037"/>
    </row>
    <row r="1038" spans="1:14" x14ac:dyDescent="0.2">
      <c r="A1038"/>
      <c r="N1038"/>
    </row>
    <row r="1039" spans="1:14" x14ac:dyDescent="0.2">
      <c r="A1039"/>
      <c r="N1039"/>
    </row>
    <row r="1040" spans="1:14" x14ac:dyDescent="0.2">
      <c r="A1040"/>
      <c r="N1040"/>
    </row>
    <row r="1041" spans="1:14" x14ac:dyDescent="0.2">
      <c r="A1041"/>
      <c r="N1041"/>
    </row>
    <row r="1042" spans="1:14" x14ac:dyDescent="0.2">
      <c r="A1042"/>
      <c r="N1042"/>
    </row>
    <row r="1043" spans="1:14" x14ac:dyDescent="0.2">
      <c r="A1043"/>
      <c r="N1043"/>
    </row>
    <row r="1044" spans="1:14" x14ac:dyDescent="0.2">
      <c r="A1044"/>
      <c r="N1044"/>
    </row>
    <row r="1045" spans="1:14" x14ac:dyDescent="0.2">
      <c r="A1045"/>
      <c r="N1045"/>
    </row>
    <row r="1046" spans="1:14" x14ac:dyDescent="0.2">
      <c r="A1046"/>
      <c r="N1046"/>
    </row>
    <row r="1047" spans="1:14" x14ac:dyDescent="0.2">
      <c r="A1047"/>
      <c r="N1047"/>
    </row>
    <row r="1048" spans="1:14" x14ac:dyDescent="0.2">
      <c r="A1048"/>
      <c r="N1048"/>
    </row>
    <row r="1049" spans="1:14" x14ac:dyDescent="0.2">
      <c r="A1049"/>
      <c r="N1049"/>
    </row>
    <row r="1050" spans="1:14" x14ac:dyDescent="0.2">
      <c r="A1050"/>
      <c r="N1050"/>
    </row>
    <row r="1051" spans="1:14" x14ac:dyDescent="0.2">
      <c r="A1051"/>
      <c r="N1051"/>
    </row>
    <row r="1052" spans="1:14" x14ac:dyDescent="0.2">
      <c r="A1052"/>
      <c r="N1052"/>
    </row>
    <row r="1053" spans="1:14" x14ac:dyDescent="0.2">
      <c r="A1053"/>
      <c r="N1053"/>
    </row>
    <row r="1054" spans="1:14" x14ac:dyDescent="0.2">
      <c r="A1054"/>
      <c r="N1054"/>
    </row>
    <row r="1055" spans="1:14" x14ac:dyDescent="0.2">
      <c r="A1055"/>
      <c r="N1055"/>
    </row>
    <row r="1056" spans="1:14" x14ac:dyDescent="0.2">
      <c r="A1056"/>
      <c r="N1056"/>
    </row>
    <row r="1057" spans="1:14" x14ac:dyDescent="0.2">
      <c r="A1057"/>
      <c r="N1057"/>
    </row>
    <row r="1058" spans="1:14" x14ac:dyDescent="0.2">
      <c r="A1058"/>
      <c r="N1058"/>
    </row>
    <row r="1059" spans="1:14" x14ac:dyDescent="0.2">
      <c r="A1059"/>
      <c r="N1059"/>
    </row>
    <row r="1060" spans="1:14" x14ac:dyDescent="0.2">
      <c r="A1060"/>
      <c r="N1060"/>
    </row>
    <row r="1061" spans="1:14" x14ac:dyDescent="0.2">
      <c r="A1061"/>
      <c r="N1061"/>
    </row>
    <row r="1062" spans="1:14" x14ac:dyDescent="0.2">
      <c r="A1062"/>
      <c r="N1062"/>
    </row>
    <row r="1063" spans="1:14" x14ac:dyDescent="0.2">
      <c r="A1063"/>
      <c r="N1063"/>
    </row>
    <row r="1064" spans="1:14" x14ac:dyDescent="0.2">
      <c r="A1064"/>
      <c r="N1064"/>
    </row>
    <row r="1065" spans="1:14" x14ac:dyDescent="0.2">
      <c r="A1065"/>
      <c r="N1065"/>
    </row>
    <row r="1066" spans="1:14" x14ac:dyDescent="0.2">
      <c r="A1066"/>
      <c r="N1066"/>
    </row>
    <row r="1067" spans="1:14" x14ac:dyDescent="0.2">
      <c r="A1067"/>
      <c r="N1067"/>
    </row>
    <row r="1068" spans="1:14" x14ac:dyDescent="0.2">
      <c r="A1068"/>
      <c r="N1068"/>
    </row>
    <row r="1069" spans="1:14" x14ac:dyDescent="0.2">
      <c r="A1069"/>
      <c r="N1069"/>
    </row>
    <row r="1070" spans="1:14" x14ac:dyDescent="0.2">
      <c r="A1070"/>
      <c r="N1070"/>
    </row>
    <row r="1071" spans="1:14" x14ac:dyDescent="0.2">
      <c r="A1071"/>
      <c r="N1071"/>
    </row>
    <row r="1072" spans="1:14" x14ac:dyDescent="0.2">
      <c r="A1072"/>
      <c r="N1072"/>
    </row>
    <row r="1073" spans="1:14" x14ac:dyDescent="0.2">
      <c r="A1073"/>
      <c r="N1073"/>
    </row>
    <row r="1074" spans="1:14" x14ac:dyDescent="0.2">
      <c r="A1074"/>
      <c r="N1074"/>
    </row>
    <row r="1075" spans="1:14" x14ac:dyDescent="0.2">
      <c r="A1075"/>
      <c r="N1075"/>
    </row>
    <row r="1076" spans="1:14" x14ac:dyDescent="0.2">
      <c r="A1076"/>
      <c r="N1076"/>
    </row>
    <row r="1077" spans="1:14" x14ac:dyDescent="0.2">
      <c r="A1077"/>
      <c r="N1077"/>
    </row>
    <row r="1078" spans="1:14" x14ac:dyDescent="0.2">
      <c r="A1078"/>
      <c r="N1078"/>
    </row>
    <row r="1079" spans="1:14" x14ac:dyDescent="0.2">
      <c r="A1079"/>
      <c r="N1079"/>
    </row>
    <row r="1080" spans="1:14" x14ac:dyDescent="0.2">
      <c r="A1080"/>
      <c r="N1080"/>
    </row>
    <row r="1081" spans="1:14" x14ac:dyDescent="0.2">
      <c r="A1081"/>
      <c r="N1081"/>
    </row>
    <row r="1082" spans="1:14" x14ac:dyDescent="0.2">
      <c r="A1082"/>
      <c r="N1082"/>
    </row>
    <row r="1083" spans="1:14" x14ac:dyDescent="0.2">
      <c r="A1083"/>
      <c r="N1083"/>
    </row>
    <row r="1084" spans="1:14" x14ac:dyDescent="0.2">
      <c r="A1084"/>
      <c r="N1084"/>
    </row>
    <row r="1085" spans="1:14" x14ac:dyDescent="0.2">
      <c r="A1085"/>
      <c r="N1085"/>
    </row>
    <row r="1086" spans="1:14" x14ac:dyDescent="0.2">
      <c r="A1086"/>
      <c r="N1086"/>
    </row>
    <row r="1087" spans="1:14" x14ac:dyDescent="0.2">
      <c r="A1087"/>
      <c r="N1087"/>
    </row>
    <row r="1088" spans="1:14" x14ac:dyDescent="0.2">
      <c r="A1088"/>
      <c r="N1088"/>
    </row>
    <row r="1089" spans="1:14" x14ac:dyDescent="0.2">
      <c r="A1089"/>
      <c r="N1089"/>
    </row>
    <row r="1090" spans="1:14" x14ac:dyDescent="0.2">
      <c r="A1090"/>
      <c r="N1090"/>
    </row>
    <row r="1091" spans="1:14" x14ac:dyDescent="0.2">
      <c r="A1091"/>
      <c r="N1091"/>
    </row>
    <row r="1092" spans="1:14" x14ac:dyDescent="0.2">
      <c r="A1092"/>
      <c r="N1092"/>
    </row>
    <row r="1093" spans="1:14" x14ac:dyDescent="0.2">
      <c r="A1093"/>
      <c r="N1093"/>
    </row>
    <row r="1094" spans="1:14" x14ac:dyDescent="0.2">
      <c r="A1094"/>
      <c r="N1094"/>
    </row>
    <row r="1095" spans="1:14" x14ac:dyDescent="0.2">
      <c r="A1095"/>
      <c r="N1095"/>
    </row>
    <row r="1096" spans="1:14" x14ac:dyDescent="0.2">
      <c r="A1096"/>
      <c r="N1096"/>
    </row>
    <row r="1097" spans="1:14" x14ac:dyDescent="0.2">
      <c r="A1097"/>
      <c r="N1097"/>
    </row>
    <row r="1098" spans="1:14" x14ac:dyDescent="0.2">
      <c r="A1098"/>
      <c r="N1098"/>
    </row>
    <row r="1099" spans="1:14" x14ac:dyDescent="0.2">
      <c r="A1099"/>
      <c r="N1099"/>
    </row>
    <row r="1100" spans="1:14" x14ac:dyDescent="0.2">
      <c r="A1100"/>
      <c r="N1100"/>
    </row>
    <row r="1101" spans="1:14" x14ac:dyDescent="0.2">
      <c r="A1101"/>
      <c r="N1101"/>
    </row>
    <row r="1102" spans="1:14" x14ac:dyDescent="0.2">
      <c r="A1102"/>
      <c r="N1102"/>
    </row>
    <row r="1103" spans="1:14" x14ac:dyDescent="0.2">
      <c r="N1103"/>
    </row>
    <row r="1104" spans="1:14" x14ac:dyDescent="0.2">
      <c r="N1104"/>
    </row>
    <row r="1105" spans="14:14" x14ac:dyDescent="0.2">
      <c r="N1105"/>
    </row>
  </sheetData>
  <pageMargins left="0.7" right="0.7" top="0.75" bottom="0.75" header="0.3" footer="0.3"/>
  <pageSetup paperSize="9" scale="45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0094B3"/>
    <pageSetUpPr autoPageBreaks="0" fitToPage="1"/>
  </sheetPr>
  <dimension ref="A1:M322"/>
  <sheetViews>
    <sheetView workbookViewId="0">
      <selection sqref="A1:B1"/>
    </sheetView>
  </sheetViews>
  <sheetFormatPr defaultColWidth="9.140625" defaultRowHeight="12.75" x14ac:dyDescent="0.2"/>
  <cols>
    <col min="1" max="1" width="6.85546875" style="20" bestFit="1" customWidth="1"/>
    <col min="2" max="2" width="58.140625" style="20" bestFit="1" customWidth="1"/>
    <col min="3" max="3" width="10" style="20" bestFit="1" customWidth="1"/>
    <col min="4" max="12" width="7.5703125" style="20" bestFit="1" customWidth="1"/>
    <col min="13" max="13" width="8.5703125" style="20" bestFit="1" customWidth="1"/>
    <col min="14" max="16384" width="9.140625" style="37"/>
  </cols>
  <sheetData>
    <row r="1" spans="1:13" x14ac:dyDescent="0.2">
      <c r="A1" s="436" t="s">
        <v>696</v>
      </c>
      <c r="B1" s="438"/>
      <c r="C1" s="18" t="e">
        <f>LEFT('Program Lvl'!#REF!,4)</f>
        <v>#REF!</v>
      </c>
      <c r="D1" s="18" t="str">
        <f>LEFT('Program Lvl'!D1,4)</f>
        <v>FY20</v>
      </c>
      <c r="E1" s="18" t="str">
        <f>LEFT('Program Lvl'!E1,4)</f>
        <v>FY21</v>
      </c>
      <c r="F1" s="18" t="str">
        <f>LEFT('Program Lvl'!F1,4)</f>
        <v>FY22</v>
      </c>
      <c r="G1" s="18" t="str">
        <f>LEFT('Program Lvl'!G1,4)</f>
        <v>FY23</v>
      </c>
      <c r="H1" s="18" t="str">
        <f>LEFT('Program Lvl'!H1,4)</f>
        <v>FY24</v>
      </c>
      <c r="I1" s="18" t="str">
        <f>LEFT('Program Lvl'!I1,4)</f>
        <v>FY25</v>
      </c>
      <c r="J1" s="18" t="str">
        <f>LEFT('Program Lvl'!J1,4)</f>
        <v>FY26</v>
      </c>
      <c r="K1" s="18" t="str">
        <f>LEFT('Program Lvl'!K1,4)</f>
        <v>FY27</v>
      </c>
      <c r="L1" s="18" t="str">
        <f>LEFT('Program Lvl'!L1,4)</f>
        <v>FY28</v>
      </c>
      <c r="M1" s="19" t="s">
        <v>170</v>
      </c>
    </row>
    <row r="2" spans="1:13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</row>
    <row r="3" spans="1:13" x14ac:dyDescent="0.2">
      <c r="A3" s="436" t="s">
        <v>881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8"/>
    </row>
    <row r="4" spans="1:13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1:13" x14ac:dyDescent="0.2">
      <c r="A5" s="21" t="s">
        <v>151</v>
      </c>
      <c r="B5" s="21" t="s">
        <v>171</v>
      </c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</row>
    <row r="6" spans="1:13" x14ac:dyDescent="0.2">
      <c r="A6" s="22" t="s">
        <v>895</v>
      </c>
      <c r="B6" s="22" t="str">
        <f>VLOOKUP(A6,'Program Lvl'!$B$2:$C$182,2,FALSE)</f>
        <v>Collimore Park ZS establishment</v>
      </c>
      <c r="C6" s="34" t="e">
        <f>INDEX('Program Lvl'!#REF!,MATCH($A6,'Program Lvl'!$B$2:$B$182,0))</f>
        <v>#REF!</v>
      </c>
      <c r="D6" s="34">
        <f>INDEX('Program Lvl'!N$2:N$182,MATCH($A6,'Program Lvl'!$B$2:$B$182,0))</f>
        <v>0</v>
      </c>
      <c r="E6" s="34">
        <f>INDEX('Program Lvl'!O$2:O$182,MATCH($A6,'Program Lvl'!$B$2:$B$182,0))</f>
        <v>0</v>
      </c>
      <c r="F6" s="34">
        <f>INDEX('Program Lvl'!P$2:P$182,MATCH($A6,'Program Lvl'!$B$2:$B$182,0))</f>
        <v>0</v>
      </c>
      <c r="G6" s="34">
        <f>INDEX('Program Lvl'!Q$2:Q$182,MATCH($A6,'Program Lvl'!$B$2:$B$182,0))</f>
        <v>0</v>
      </c>
      <c r="H6" s="34">
        <f>INDEX('Program Lvl'!R$2:R$182,MATCH($A6,'Program Lvl'!$B$2:$B$182,0))</f>
        <v>0</v>
      </c>
      <c r="I6" s="34">
        <f>INDEX('Program Lvl'!S$2:S$182,MATCH($A6,'Program Lvl'!$B$2:$B$182,0))</f>
        <v>0</v>
      </c>
      <c r="J6" s="34">
        <f>INDEX('Program Lvl'!T$2:T$182,MATCH($A6,'Program Lvl'!$B$2:$B$182,0))</f>
        <v>0</v>
      </c>
      <c r="K6" s="34">
        <f>INDEX('Program Lvl'!U$2:U$182,MATCH($A6,'Program Lvl'!$B$2:$B$182,0))</f>
        <v>5111443.8356336066</v>
      </c>
      <c r="L6" s="34">
        <f>INDEX('Program Lvl'!V$2:V$182,MATCH($A6,'Program Lvl'!$B$2:$B$182,0))</f>
        <v>15717689.794573339</v>
      </c>
      <c r="M6" s="34" t="e">
        <f t="shared" ref="M6:M77" si="0">SUM(C6:L6)</f>
        <v>#REF!</v>
      </c>
    </row>
    <row r="7" spans="1:13" x14ac:dyDescent="0.2">
      <c r="A7" s="22" t="s">
        <v>100</v>
      </c>
      <c r="B7" s="22" t="str">
        <f>VLOOKUP(A7,'Program Lvl'!$B$2:$C$182,2,FALSE)</f>
        <v>Edmondson Park ZS establishment</v>
      </c>
      <c r="C7" s="34" t="e">
        <f>INDEX('Program Lvl'!#REF!,MATCH($A7,'Program Lvl'!$B$2:$B$182,0))</f>
        <v>#REF!</v>
      </c>
      <c r="D7" s="34">
        <f>INDEX('Program Lvl'!N$2:N$182,MATCH($A7,'Program Lvl'!$B$2:$B$182,0))</f>
        <v>1810000.3499999999</v>
      </c>
      <c r="E7" s="34">
        <f>INDEX('Program Lvl'!O$2:O$182,MATCH($A7,'Program Lvl'!$B$2:$B$182,0))</f>
        <v>5369.7443749999993</v>
      </c>
      <c r="F7" s="34">
        <f>INDEX('Program Lvl'!P$2:P$182,MATCH($A7,'Program Lvl'!$B$2:$B$182,0))</f>
        <v>0</v>
      </c>
      <c r="G7" s="34">
        <f>INDEX('Program Lvl'!Q$2:Q$182,MATCH($A7,'Program Lvl'!$B$2:$B$182,0))</f>
        <v>0</v>
      </c>
      <c r="H7" s="34">
        <f>INDEX('Program Lvl'!R$2:R$182,MATCH($A7,'Program Lvl'!$B$2:$B$182,0))</f>
        <v>0</v>
      </c>
      <c r="I7" s="34">
        <f>INDEX('Program Lvl'!S$2:S$182,MATCH($A7,'Program Lvl'!$B$2:$B$182,0))</f>
        <v>0</v>
      </c>
      <c r="J7" s="34">
        <f>INDEX('Program Lvl'!T$2:T$182,MATCH($A7,'Program Lvl'!$B$2:$B$182,0))</f>
        <v>0</v>
      </c>
      <c r="K7" s="34">
        <f>INDEX('Program Lvl'!U$2:U$182,MATCH($A7,'Program Lvl'!$B$2:$B$182,0))</f>
        <v>0</v>
      </c>
      <c r="L7" s="34">
        <f>INDEX('Program Lvl'!V$2:V$182,MATCH($A7,'Program Lvl'!$B$2:$B$182,0))</f>
        <v>0</v>
      </c>
      <c r="M7" s="34" t="e">
        <f t="shared" ref="M7:M8" si="1">SUM(C7:L7)</f>
        <v>#REF!</v>
      </c>
    </row>
    <row r="8" spans="1:13" x14ac:dyDescent="0.2">
      <c r="A8" s="22" t="s">
        <v>112</v>
      </c>
      <c r="B8" s="22" t="str">
        <f>VLOOKUP(A8,'Program Lvl'!$B$2:$C$182,2,FALSE)</f>
        <v>Augment feeder 308 Nepean to Douglas Park</v>
      </c>
      <c r="C8" s="34" t="e">
        <f>INDEX('Program Lvl'!#REF!,MATCH($A8,'Program Lvl'!$B$2:$B$182,0))</f>
        <v>#REF!</v>
      </c>
      <c r="D8" s="34">
        <f>INDEX('Program Lvl'!N$2:N$182,MATCH($A8,'Program Lvl'!$B$2:$B$182,0))</f>
        <v>1346081.2499999998</v>
      </c>
      <c r="E8" s="34">
        <f>INDEX('Program Lvl'!O$2:O$182,MATCH($A8,'Program Lvl'!$B$2:$B$182,0))</f>
        <v>4139199.8437499995</v>
      </c>
      <c r="F8" s="34">
        <f>INDEX('Program Lvl'!P$2:P$182,MATCH($A8,'Program Lvl'!$B$2:$B$182,0))</f>
        <v>3771270.9687499995</v>
      </c>
      <c r="G8" s="34">
        <f>INDEX('Program Lvl'!Q$2:Q$182,MATCH($A8,'Program Lvl'!$B$2:$B$182,0))</f>
        <v>0</v>
      </c>
      <c r="H8" s="34">
        <f>INDEX('Program Lvl'!R$2:R$182,MATCH($A8,'Program Lvl'!$B$2:$B$182,0))</f>
        <v>0</v>
      </c>
      <c r="I8" s="34">
        <f>INDEX('Program Lvl'!S$2:S$182,MATCH($A8,'Program Lvl'!$B$2:$B$182,0))</f>
        <v>0</v>
      </c>
      <c r="J8" s="34">
        <f>INDEX('Program Lvl'!T$2:T$182,MATCH($A8,'Program Lvl'!$B$2:$B$182,0))</f>
        <v>0</v>
      </c>
      <c r="K8" s="34">
        <f>INDEX('Program Lvl'!U$2:U$182,MATCH($A8,'Program Lvl'!$B$2:$B$182,0))</f>
        <v>0</v>
      </c>
      <c r="L8" s="34">
        <f>INDEX('Program Lvl'!V$2:V$182,MATCH($A8,'Program Lvl'!$B$2:$B$182,0))</f>
        <v>0</v>
      </c>
      <c r="M8" s="34" t="e">
        <f t="shared" si="1"/>
        <v>#REF!</v>
      </c>
    </row>
    <row r="9" spans="1:13" x14ac:dyDescent="0.2">
      <c r="A9" s="22" t="s">
        <v>113</v>
      </c>
      <c r="B9" s="22" t="str">
        <f>VLOOKUP(A9,'Program Lvl'!$B$2:$C$182,2,FALSE)</f>
        <v>Holsworthy 33/11kV ZS establishment</v>
      </c>
      <c r="C9" s="34" t="e">
        <f>INDEX('Program Lvl'!#REF!,MATCH($A9,'Program Lvl'!$B$2:$B$182,0))</f>
        <v>#REF!</v>
      </c>
      <c r="D9" s="34">
        <f>INDEX('Program Lvl'!N$2:N$182,MATCH($A9,'Program Lvl'!$B$2:$B$182,0))</f>
        <v>0</v>
      </c>
      <c r="E9" s="34">
        <f>INDEX('Program Lvl'!O$2:O$182,MATCH($A9,'Program Lvl'!$B$2:$B$182,0))</f>
        <v>0</v>
      </c>
      <c r="F9" s="34">
        <f>INDEX('Program Lvl'!P$2:P$182,MATCH($A9,'Program Lvl'!$B$2:$B$182,0))</f>
        <v>0</v>
      </c>
      <c r="G9" s="34">
        <f>INDEX('Program Lvl'!Q$2:Q$182,MATCH($A9,'Program Lvl'!$B$2:$B$182,0))</f>
        <v>0</v>
      </c>
      <c r="H9" s="34">
        <f>INDEX('Program Lvl'!R$2:R$182,MATCH($A9,'Program Lvl'!$B$2:$B$182,0))</f>
        <v>0</v>
      </c>
      <c r="I9" s="34">
        <f>INDEX('Program Lvl'!S$2:S$182,MATCH($A9,'Program Lvl'!$B$2:$B$182,0))</f>
        <v>0</v>
      </c>
      <c r="J9" s="34">
        <f>INDEX('Program Lvl'!T$2:T$182,MATCH($A9,'Program Lvl'!$B$2:$B$182,0))</f>
        <v>0</v>
      </c>
      <c r="K9" s="34">
        <f>INDEX('Program Lvl'!U$2:U$182,MATCH($A9,'Program Lvl'!$B$2:$B$182,0))</f>
        <v>5120216.3364956779</v>
      </c>
      <c r="L9" s="34">
        <f>INDEX('Program Lvl'!V$2:V$182,MATCH($A9,'Program Lvl'!$B$2:$B$182,0))</f>
        <v>10496443.489816139</v>
      </c>
      <c r="M9" s="34" t="e">
        <f t="shared" ref="M9" si="2">SUM(C9:L9)</f>
        <v>#REF!</v>
      </c>
    </row>
    <row r="10" spans="1:13" x14ac:dyDescent="0.2">
      <c r="A10" s="22" t="s">
        <v>115</v>
      </c>
      <c r="B10" s="22" t="str">
        <f>VLOOKUP(A10,'Program Lvl'!$B$2:$C$182,2,FALSE)</f>
        <v>Eschol Park ZS establishment</v>
      </c>
      <c r="C10" s="34" t="e">
        <f>INDEX('Program Lvl'!#REF!,MATCH($A10,'Program Lvl'!$B$2:$B$182,0))</f>
        <v>#REF!</v>
      </c>
      <c r="D10" s="34">
        <f>INDEX('Program Lvl'!N$2:N$182,MATCH($A10,'Program Lvl'!$B$2:$B$182,0))</f>
        <v>0</v>
      </c>
      <c r="E10" s="34">
        <f>INDEX('Program Lvl'!O$2:O$182,MATCH($A10,'Program Lvl'!$B$2:$B$182,0))</f>
        <v>0</v>
      </c>
      <c r="F10" s="34">
        <f>INDEX('Program Lvl'!P$2:P$182,MATCH($A10,'Program Lvl'!$B$2:$B$182,0))</f>
        <v>0</v>
      </c>
      <c r="G10" s="34">
        <f>INDEX('Program Lvl'!Q$2:Q$182,MATCH($A10,'Program Lvl'!$B$2:$B$182,0))</f>
        <v>0</v>
      </c>
      <c r="H10" s="34">
        <f>INDEX('Program Lvl'!R$2:R$182,MATCH($A10,'Program Lvl'!$B$2:$B$182,0))</f>
        <v>0</v>
      </c>
      <c r="I10" s="34">
        <f>INDEX('Program Lvl'!S$2:S$182,MATCH($A10,'Program Lvl'!$B$2:$B$182,0))</f>
        <v>0</v>
      </c>
      <c r="J10" s="34">
        <f>INDEX('Program Lvl'!T$2:T$182,MATCH($A10,'Program Lvl'!$B$2:$B$182,0))</f>
        <v>5264926.9401472472</v>
      </c>
      <c r="K10" s="34">
        <f>INDEX('Program Lvl'!U$2:U$182,MATCH($A10,'Program Lvl'!$B$2:$B$182,0))</f>
        <v>10793100.227301855</v>
      </c>
      <c r="L10" s="34">
        <f>INDEX('Program Lvl'!V$2:V$182,MATCH($A10,'Program Lvl'!$B$2:$B$182,0))</f>
        <v>11062927.732984399</v>
      </c>
      <c r="M10" s="34" t="e">
        <f t="shared" ref="M10:M15" si="3">SUM(C10:L10)</f>
        <v>#REF!</v>
      </c>
    </row>
    <row r="11" spans="1:13" x14ac:dyDescent="0.2">
      <c r="A11" s="22" t="s">
        <v>353</v>
      </c>
      <c r="B11" s="22" t="str">
        <f>VLOOKUP(A11,'Program Lvl'!$B$2:$C$182,2,FALSE)</f>
        <v>Establish Penrith Lakes 33/11kV Zone Substation</v>
      </c>
      <c r="C11" s="34" t="e">
        <f>INDEX('Program Lvl'!#REF!,MATCH($A11,'Program Lvl'!$B$2:$B$182,0))</f>
        <v>#REF!</v>
      </c>
      <c r="D11" s="34">
        <f>INDEX('Program Lvl'!N$2:N$182,MATCH($A11,'Program Lvl'!$B$2:$B$182,0))</f>
        <v>0</v>
      </c>
      <c r="E11" s="34">
        <f>INDEX('Program Lvl'!O$2:O$182,MATCH($A11,'Program Lvl'!$B$2:$B$182,0))</f>
        <v>0</v>
      </c>
      <c r="F11" s="34">
        <f>INDEX('Program Lvl'!P$2:P$182,MATCH($A11,'Program Lvl'!$B$2:$B$182,0))</f>
        <v>0</v>
      </c>
      <c r="G11" s="34">
        <f>INDEX('Program Lvl'!Q$2:Q$182,MATCH($A11,'Program Lvl'!$B$2:$B$182,0))</f>
        <v>0</v>
      </c>
      <c r="H11" s="34">
        <f>INDEX('Program Lvl'!R$2:R$182,MATCH($A11,'Program Lvl'!$B$2:$B$182,0))</f>
        <v>0</v>
      </c>
      <c r="I11" s="34">
        <f>INDEX('Program Lvl'!S$2:S$182,MATCH($A11,'Program Lvl'!$B$2:$B$182,0))</f>
        <v>1821879.5197058688</v>
      </c>
      <c r="J11" s="34">
        <f>INDEX('Program Lvl'!T$2:T$182,MATCH($A11,'Program Lvl'!$B$2:$B$182,0))</f>
        <v>7469706.0307940617</v>
      </c>
      <c r="K11" s="34">
        <f>INDEX('Program Lvl'!U$2:U$182,MATCH($A11,'Program Lvl'!$B$2:$B$182,0))</f>
        <v>0</v>
      </c>
      <c r="L11" s="34">
        <f>INDEX('Program Lvl'!V$2:V$182,MATCH($A11,'Program Lvl'!$B$2:$B$182,0))</f>
        <v>0</v>
      </c>
      <c r="M11" s="34" t="e">
        <f t="shared" si="3"/>
        <v>#REF!</v>
      </c>
    </row>
    <row r="12" spans="1:13" x14ac:dyDescent="0.2">
      <c r="A12" s="22" t="s">
        <v>116</v>
      </c>
      <c r="B12" s="22" t="str">
        <f>VLOOKUP(A12,'Program Lvl'!$B$2:$C$182,2,FALSE)</f>
        <v>Menangle Park 66/11kV ZS establishment</v>
      </c>
      <c r="C12" s="34" t="e">
        <f>INDEX('Program Lvl'!#REF!,MATCH($A12,'Program Lvl'!$B$2:$B$182,0))</f>
        <v>#REF!</v>
      </c>
      <c r="D12" s="34">
        <f>INDEX('Program Lvl'!N$2:N$182,MATCH($A12,'Program Lvl'!$B$2:$B$182,0))</f>
        <v>4599367.6999999993</v>
      </c>
      <c r="E12" s="34">
        <f>INDEX('Program Lvl'!O$2:O$182,MATCH($A12,'Program Lvl'!$B$2:$B$182,0))</f>
        <v>8999.6537499999995</v>
      </c>
      <c r="F12" s="34">
        <f>INDEX('Program Lvl'!P$2:P$182,MATCH($A12,'Program Lvl'!$B$2:$B$182,0))</f>
        <v>0</v>
      </c>
      <c r="G12" s="34">
        <f>INDEX('Program Lvl'!Q$2:Q$182,MATCH($A12,'Program Lvl'!$B$2:$B$182,0))</f>
        <v>0</v>
      </c>
      <c r="H12" s="34">
        <f>INDEX('Program Lvl'!R$2:R$182,MATCH($A12,'Program Lvl'!$B$2:$B$182,0))</f>
        <v>0</v>
      </c>
      <c r="I12" s="34">
        <f>INDEX('Program Lvl'!S$2:S$182,MATCH($A12,'Program Lvl'!$B$2:$B$182,0))</f>
        <v>0</v>
      </c>
      <c r="J12" s="34">
        <f>INDEX('Program Lvl'!T$2:T$182,MATCH($A12,'Program Lvl'!$B$2:$B$182,0))</f>
        <v>0</v>
      </c>
      <c r="K12" s="34">
        <f>INDEX('Program Lvl'!U$2:U$182,MATCH($A12,'Program Lvl'!$B$2:$B$182,0))</f>
        <v>0</v>
      </c>
      <c r="L12" s="34">
        <f>INDEX('Program Lvl'!V$2:V$182,MATCH($A12,'Program Lvl'!$B$2:$B$182,0))</f>
        <v>0</v>
      </c>
      <c r="M12" s="34" t="e">
        <f t="shared" si="3"/>
        <v>#REF!</v>
      </c>
    </row>
    <row r="13" spans="1:13" x14ac:dyDescent="0.2">
      <c r="A13" s="22" t="s">
        <v>919</v>
      </c>
      <c r="B13" s="22" t="e">
        <f>VLOOKUP(A13,'Program Lvl'!$B$2:$C$182,2,FALSE)</f>
        <v>#N/A</v>
      </c>
      <c r="C13" s="34" t="e">
        <f>INDEX('Program Lvl'!#REF!,MATCH($A13,'Program Lvl'!$B$2:$B$182,0))</f>
        <v>#REF!</v>
      </c>
      <c r="D13" s="34" t="e">
        <f>INDEX('Program Lvl'!N$2:N$182,MATCH($A13,'Program Lvl'!$B$2:$B$182,0))</f>
        <v>#N/A</v>
      </c>
      <c r="E13" s="34" t="e">
        <f>INDEX('Program Lvl'!O$2:O$182,MATCH($A13,'Program Lvl'!$B$2:$B$182,0))</f>
        <v>#N/A</v>
      </c>
      <c r="F13" s="34" t="e">
        <f>INDEX('Program Lvl'!P$2:P$182,MATCH($A13,'Program Lvl'!$B$2:$B$182,0))</f>
        <v>#N/A</v>
      </c>
      <c r="G13" s="34" t="e">
        <f>INDEX('Program Lvl'!Q$2:Q$182,MATCH($A13,'Program Lvl'!$B$2:$B$182,0))</f>
        <v>#N/A</v>
      </c>
      <c r="H13" s="34" t="e">
        <f>INDEX('Program Lvl'!R$2:R$182,MATCH($A13,'Program Lvl'!$B$2:$B$182,0))</f>
        <v>#N/A</v>
      </c>
      <c r="I13" s="34" t="e">
        <f>INDEX('Program Lvl'!S$2:S$182,MATCH($A13,'Program Lvl'!$B$2:$B$182,0))</f>
        <v>#N/A</v>
      </c>
      <c r="J13" s="34" t="e">
        <f>INDEX('Program Lvl'!T$2:T$182,MATCH($A13,'Program Lvl'!$B$2:$B$182,0))</f>
        <v>#N/A</v>
      </c>
      <c r="K13" s="34" t="e">
        <f>INDEX('Program Lvl'!U$2:U$182,MATCH($A13,'Program Lvl'!$B$2:$B$182,0))</f>
        <v>#N/A</v>
      </c>
      <c r="L13" s="34" t="e">
        <f>INDEX('Program Lvl'!V$2:V$182,MATCH($A13,'Program Lvl'!$B$2:$B$182,0))</f>
        <v>#N/A</v>
      </c>
      <c r="M13" s="34" t="e">
        <f t="shared" si="3"/>
        <v>#REF!</v>
      </c>
    </row>
    <row r="14" spans="1:13" x14ac:dyDescent="0.2">
      <c r="A14" s="22" t="s">
        <v>117</v>
      </c>
      <c r="B14" s="22" t="str">
        <f>VLOOKUP(A14,'Program Lvl'!$B$2:$C$182,2,FALSE)</f>
        <v>Kemps Creek new BSP associated works</v>
      </c>
      <c r="C14" s="34" t="e">
        <f>INDEX('Program Lvl'!#REF!,MATCH($A14,'Program Lvl'!$B$2:$B$182,0))</f>
        <v>#REF!</v>
      </c>
      <c r="D14" s="34">
        <f>INDEX('Program Lvl'!N$2:N$182,MATCH($A14,'Program Lvl'!$B$2:$B$182,0))</f>
        <v>0</v>
      </c>
      <c r="E14" s="34">
        <f>INDEX('Program Lvl'!O$2:O$182,MATCH($A14,'Program Lvl'!$B$2:$B$182,0))</f>
        <v>0</v>
      </c>
      <c r="F14" s="34">
        <f>INDEX('Program Lvl'!P$2:P$182,MATCH($A14,'Program Lvl'!$B$2:$B$182,0))</f>
        <v>0</v>
      </c>
      <c r="G14" s="34">
        <f>INDEX('Program Lvl'!Q$2:Q$182,MATCH($A14,'Program Lvl'!$B$2:$B$182,0))</f>
        <v>0</v>
      </c>
      <c r="H14" s="34">
        <f>INDEX('Program Lvl'!R$2:R$182,MATCH($A14,'Program Lvl'!$B$2:$B$182,0))</f>
        <v>0</v>
      </c>
      <c r="I14" s="34">
        <f>INDEX('Program Lvl'!S$2:S$182,MATCH($A14,'Program Lvl'!$B$2:$B$182,0))</f>
        <v>0</v>
      </c>
      <c r="J14" s="34">
        <f>INDEX('Program Lvl'!T$2:T$182,MATCH($A14,'Program Lvl'!$B$2:$B$182,0))</f>
        <v>0</v>
      </c>
      <c r="K14" s="34">
        <f>INDEX('Program Lvl'!U$2:U$182,MATCH($A14,'Program Lvl'!$B$2:$B$182,0))</f>
        <v>1557118.9030176748</v>
      </c>
      <c r="L14" s="34">
        <f>INDEX('Program Lvl'!V$2:V$182,MATCH($A14,'Program Lvl'!$B$2:$B$182,0))</f>
        <v>1596046.8755931165</v>
      </c>
      <c r="M14" s="34" t="e">
        <f t="shared" si="3"/>
        <v>#REF!</v>
      </c>
    </row>
    <row r="15" spans="1:13" x14ac:dyDescent="0.2">
      <c r="A15" s="22" t="s">
        <v>119</v>
      </c>
      <c r="B15" s="22" t="str">
        <f>VLOOKUP(A15,'Program Lvl'!$B$2:$C$182,2,FALSE)</f>
        <v>South Marsden Park (industrial) 132/11kV ZS establishment</v>
      </c>
      <c r="C15" s="34" t="e">
        <f>INDEX('Program Lvl'!#REF!,MATCH($A15,'Program Lvl'!$B$2:$B$182,0))</f>
        <v>#REF!</v>
      </c>
      <c r="D15" s="34">
        <f>INDEX('Program Lvl'!N$2:N$182,MATCH($A15,'Program Lvl'!$B$2:$B$182,0))</f>
        <v>1245387.2999999998</v>
      </c>
      <c r="E15" s="34">
        <f>INDEX('Program Lvl'!O$2:O$182,MATCH($A15,'Program Lvl'!$B$2:$B$182,0))</f>
        <v>0</v>
      </c>
      <c r="F15" s="34">
        <f>INDEX('Program Lvl'!P$2:P$182,MATCH($A15,'Program Lvl'!$B$2:$B$182,0))</f>
        <v>0</v>
      </c>
      <c r="G15" s="34">
        <f>INDEX('Program Lvl'!Q$2:Q$182,MATCH($A15,'Program Lvl'!$B$2:$B$182,0))</f>
        <v>0</v>
      </c>
      <c r="H15" s="34">
        <f>INDEX('Program Lvl'!R$2:R$182,MATCH($A15,'Program Lvl'!$B$2:$B$182,0))</f>
        <v>0</v>
      </c>
      <c r="I15" s="34">
        <f>INDEX('Program Lvl'!S$2:S$182,MATCH($A15,'Program Lvl'!$B$2:$B$182,0))</f>
        <v>0</v>
      </c>
      <c r="J15" s="34">
        <f>INDEX('Program Lvl'!T$2:T$182,MATCH($A15,'Program Lvl'!$B$2:$B$182,0))</f>
        <v>0</v>
      </c>
      <c r="K15" s="34">
        <f>INDEX('Program Lvl'!U$2:U$182,MATCH($A15,'Program Lvl'!$B$2:$B$182,0))</f>
        <v>0</v>
      </c>
      <c r="L15" s="34">
        <f>INDEX('Program Lvl'!V$2:V$182,MATCH($A15,'Program Lvl'!$B$2:$B$182,0))</f>
        <v>0</v>
      </c>
      <c r="M15" s="34" t="e">
        <f t="shared" si="3"/>
        <v>#REF!</v>
      </c>
    </row>
    <row r="16" spans="1:13" x14ac:dyDescent="0.2">
      <c r="A16" s="22" t="s">
        <v>213</v>
      </c>
      <c r="B16" s="22" t="str">
        <f>VLOOKUP(A16,'Program Lvl'!$B$2:$C$182,2,FALSE)</f>
        <v>Maryland ZS establishment</v>
      </c>
      <c r="C16" s="34" t="e">
        <f>INDEX('Program Lvl'!#REF!,MATCH($A16,'Program Lvl'!$B$2:$B$182,0))</f>
        <v>#REF!</v>
      </c>
      <c r="D16" s="34">
        <f>INDEX('Program Lvl'!N$2:N$182,MATCH($A16,'Program Lvl'!$B$2:$B$182,0))</f>
        <v>0</v>
      </c>
      <c r="E16" s="34">
        <f>INDEX('Program Lvl'!O$2:O$182,MATCH($A16,'Program Lvl'!$B$2:$B$182,0))</f>
        <v>4335635.1999999993</v>
      </c>
      <c r="F16" s="34">
        <f>INDEX('Program Lvl'!P$2:P$182,MATCH($A16,'Program Lvl'!$B$2:$B$182,0))</f>
        <v>8888052.1599999983</v>
      </c>
      <c r="G16" s="34">
        <f>INDEX('Program Lvl'!Q$2:Q$182,MATCH($A16,'Program Lvl'!$B$2:$B$182,0))</f>
        <v>9110253.4639999978</v>
      </c>
      <c r="H16" s="34">
        <f>INDEX('Program Lvl'!R$2:R$182,MATCH($A16,'Program Lvl'!$B$2:$B$182,0))</f>
        <v>0</v>
      </c>
      <c r="I16" s="34">
        <f>INDEX('Program Lvl'!S$2:S$182,MATCH($A16,'Program Lvl'!$B$2:$B$182,0))</f>
        <v>0</v>
      </c>
      <c r="J16" s="34">
        <f>INDEX('Program Lvl'!T$2:T$182,MATCH($A16,'Program Lvl'!$B$2:$B$182,0))</f>
        <v>0</v>
      </c>
      <c r="K16" s="34">
        <f>INDEX('Program Lvl'!U$2:U$182,MATCH($A16,'Program Lvl'!$B$2:$B$182,0))</f>
        <v>0</v>
      </c>
      <c r="L16" s="34">
        <f>INDEX('Program Lvl'!V$2:V$182,MATCH($A16,'Program Lvl'!$B$2:$B$182,0))</f>
        <v>0</v>
      </c>
      <c r="M16" s="34" t="e">
        <f t="shared" si="0"/>
        <v>#REF!</v>
      </c>
    </row>
    <row r="17" spans="1:13" x14ac:dyDescent="0.2">
      <c r="A17" s="22" t="s">
        <v>120</v>
      </c>
      <c r="B17" s="22" t="str">
        <f>VLOOKUP(A17,'Program Lvl'!$B$2:$C$182,2,FALSE)</f>
        <v>Austral ZS establishment (interim initially)</v>
      </c>
      <c r="C17" s="34" t="e">
        <f>INDEX('Program Lvl'!#REF!,MATCH($A17,'Program Lvl'!$B$2:$B$182,0))</f>
        <v>#REF!</v>
      </c>
      <c r="D17" s="34">
        <f>INDEX('Program Lvl'!N$2:N$182,MATCH($A17,'Program Lvl'!$B$2:$B$182,0))</f>
        <v>0</v>
      </c>
      <c r="E17" s="34">
        <f>INDEX('Program Lvl'!O$2:O$182,MATCH($A17,'Program Lvl'!$B$2:$B$182,0))</f>
        <v>3736022.4999999995</v>
      </c>
      <c r="F17" s="34">
        <f>INDEX('Program Lvl'!P$2:P$182,MATCH($A17,'Program Lvl'!$B$2:$B$182,0))</f>
        <v>0</v>
      </c>
      <c r="G17" s="34">
        <f>INDEX('Program Lvl'!Q$2:Q$182,MATCH($A17,'Program Lvl'!$B$2:$B$182,0))</f>
        <v>0</v>
      </c>
      <c r="H17" s="34">
        <f>INDEX('Program Lvl'!R$2:R$182,MATCH($A17,'Program Lvl'!$B$2:$B$182,0))</f>
        <v>0</v>
      </c>
      <c r="I17" s="34">
        <f>INDEX('Program Lvl'!S$2:S$182,MATCH($A17,'Program Lvl'!$B$2:$B$182,0))</f>
        <v>0</v>
      </c>
      <c r="J17" s="34">
        <f>INDEX('Program Lvl'!T$2:T$182,MATCH($A17,'Program Lvl'!$B$2:$B$182,0))</f>
        <v>0</v>
      </c>
      <c r="K17" s="34">
        <f>INDEX('Program Lvl'!U$2:U$182,MATCH($A17,'Program Lvl'!$B$2:$B$182,0))</f>
        <v>0</v>
      </c>
      <c r="L17" s="34">
        <f>INDEX('Program Lvl'!V$2:V$182,MATCH($A17,'Program Lvl'!$B$2:$B$182,0))</f>
        <v>0</v>
      </c>
      <c r="M17" s="34" t="e">
        <f t="shared" ref="M17:M57" si="4">SUM(C17:L17)</f>
        <v>#REF!</v>
      </c>
    </row>
    <row r="18" spans="1:13" x14ac:dyDescent="0.2">
      <c r="A18" s="22" t="s">
        <v>121</v>
      </c>
      <c r="B18" s="22" t="str">
        <f>VLOOKUP(A18,'Program Lvl'!$B$2:$C$182,2,FALSE)</f>
        <v>Leppington North ZS establishment</v>
      </c>
      <c r="C18" s="34" t="e">
        <f>INDEX('Program Lvl'!#REF!,MATCH($A18,'Program Lvl'!$B$2:$B$182,0))</f>
        <v>#REF!</v>
      </c>
      <c r="D18" s="34">
        <f>INDEX('Program Lvl'!N$2:N$182,MATCH($A18,'Program Lvl'!$B$2:$B$182,0))</f>
        <v>1799807.7499999998</v>
      </c>
      <c r="E18" s="34">
        <f>INDEX('Program Lvl'!O$2:O$182,MATCH($A18,'Program Lvl'!$B$2:$B$182,0))</f>
        <v>0</v>
      </c>
      <c r="F18" s="34">
        <f>INDEX('Program Lvl'!P$2:P$182,MATCH($A18,'Program Lvl'!$B$2:$B$182,0))</f>
        <v>0</v>
      </c>
      <c r="G18" s="34">
        <f>INDEX('Program Lvl'!Q$2:Q$182,MATCH($A18,'Program Lvl'!$B$2:$B$182,0))</f>
        <v>0</v>
      </c>
      <c r="H18" s="34">
        <f>INDEX('Program Lvl'!R$2:R$182,MATCH($A18,'Program Lvl'!$B$2:$B$182,0))</f>
        <v>0</v>
      </c>
      <c r="I18" s="34">
        <f>INDEX('Program Lvl'!S$2:S$182,MATCH($A18,'Program Lvl'!$B$2:$B$182,0))</f>
        <v>0</v>
      </c>
      <c r="J18" s="34">
        <f>INDEX('Program Lvl'!T$2:T$182,MATCH($A18,'Program Lvl'!$B$2:$B$182,0))</f>
        <v>0</v>
      </c>
      <c r="K18" s="34">
        <f>INDEX('Program Lvl'!U$2:U$182,MATCH($A18,'Program Lvl'!$B$2:$B$182,0))</f>
        <v>0</v>
      </c>
      <c r="L18" s="34">
        <f>INDEX('Program Lvl'!V$2:V$182,MATCH($A18,'Program Lvl'!$B$2:$B$182,0))</f>
        <v>0</v>
      </c>
      <c r="M18" s="34" t="e">
        <f t="shared" si="4"/>
        <v>#REF!</v>
      </c>
    </row>
    <row r="19" spans="1:13" x14ac:dyDescent="0.2">
      <c r="A19" s="22" t="s">
        <v>896</v>
      </c>
      <c r="B19" s="22" t="str">
        <f>VLOOKUP(A19,'Program Lvl'!$B$2:$C$182,2,FALSE)</f>
        <v>Rossmore ZS establishment</v>
      </c>
      <c r="C19" s="34" t="e">
        <f>INDEX('Program Lvl'!#REF!,MATCH($A19,'Program Lvl'!$B$2:$B$182,0))</f>
        <v>#REF!</v>
      </c>
      <c r="D19" s="34">
        <f>INDEX('Program Lvl'!N$2:N$182,MATCH($A19,'Program Lvl'!$B$2:$B$182,0))</f>
        <v>0</v>
      </c>
      <c r="E19" s="34">
        <f>INDEX('Program Lvl'!O$2:O$182,MATCH($A19,'Program Lvl'!$B$2:$B$182,0))</f>
        <v>0</v>
      </c>
      <c r="F19" s="34">
        <f>INDEX('Program Lvl'!P$2:P$182,MATCH($A19,'Program Lvl'!$B$2:$B$182,0))</f>
        <v>0</v>
      </c>
      <c r="G19" s="34">
        <f>INDEX('Program Lvl'!Q$2:Q$182,MATCH($A19,'Program Lvl'!$B$2:$B$182,0))</f>
        <v>0</v>
      </c>
      <c r="H19" s="34">
        <f>INDEX('Program Lvl'!R$2:R$182,MATCH($A19,'Program Lvl'!$B$2:$B$182,0))</f>
        <v>0</v>
      </c>
      <c r="I19" s="34">
        <f>INDEX('Program Lvl'!S$2:S$182,MATCH($A19,'Program Lvl'!$B$2:$B$182,0))</f>
        <v>0</v>
      </c>
      <c r="J19" s="34">
        <f>INDEX('Program Lvl'!T$2:T$182,MATCH($A19,'Program Lvl'!$B$2:$B$182,0))</f>
        <v>0</v>
      </c>
      <c r="K19" s="34">
        <f>INDEX('Program Lvl'!U$2:U$182,MATCH($A19,'Program Lvl'!$B$2:$B$182,0))</f>
        <v>0</v>
      </c>
      <c r="L19" s="34">
        <f>INDEX('Program Lvl'!V$2:V$182,MATCH($A19,'Program Lvl'!$B$2:$B$182,0))</f>
        <v>0</v>
      </c>
      <c r="M19" s="34" t="e">
        <f t="shared" si="4"/>
        <v>#REF!</v>
      </c>
    </row>
    <row r="20" spans="1:13" x14ac:dyDescent="0.2">
      <c r="A20" s="22" t="s">
        <v>122</v>
      </c>
      <c r="B20" s="22" t="str">
        <f>VLOOKUP(A20,'Program Lvl'!$B$2:$C$182,2,FALSE)</f>
        <v>Catherine Fields North ZS establishment (interim)</v>
      </c>
      <c r="C20" s="34" t="e">
        <f>INDEX('Program Lvl'!#REF!,MATCH($A20,'Program Lvl'!$B$2:$B$182,0))</f>
        <v>#REF!</v>
      </c>
      <c r="D20" s="34">
        <f>INDEX('Program Lvl'!N$2:N$182,MATCH($A20,'Program Lvl'!$B$2:$B$182,0))</f>
        <v>0</v>
      </c>
      <c r="E20" s="34">
        <f>INDEX('Program Lvl'!O$2:O$182,MATCH($A20,'Program Lvl'!$B$2:$B$182,0))</f>
        <v>0</v>
      </c>
      <c r="F20" s="34">
        <f>INDEX('Program Lvl'!P$2:P$182,MATCH($A20,'Program Lvl'!$B$2:$B$182,0))</f>
        <v>0</v>
      </c>
      <c r="G20" s="34">
        <f>INDEX('Program Lvl'!Q$2:Q$182,MATCH($A20,'Program Lvl'!$B$2:$B$182,0))</f>
        <v>0</v>
      </c>
      <c r="H20" s="34">
        <f>INDEX('Program Lvl'!R$2:R$182,MATCH($A20,'Program Lvl'!$B$2:$B$182,0))</f>
        <v>0</v>
      </c>
      <c r="I20" s="34">
        <f>INDEX('Program Lvl'!S$2:S$182,MATCH($A20,'Program Lvl'!$B$2:$B$182,0))</f>
        <v>0</v>
      </c>
      <c r="J20" s="34">
        <f>INDEX('Program Lvl'!T$2:T$182,MATCH($A20,'Program Lvl'!$B$2:$B$182,0))</f>
        <v>0</v>
      </c>
      <c r="K20" s="34">
        <f>INDEX('Program Lvl'!U$2:U$182,MATCH($A20,'Program Lvl'!$B$2:$B$182,0))</f>
        <v>5228410.5137945591</v>
      </c>
      <c r="L20" s="34">
        <f>INDEX('Program Lvl'!V$2:V$182,MATCH($A20,'Program Lvl'!$B$2:$B$182,0))</f>
        <v>10718241.553278843</v>
      </c>
      <c r="M20" s="34" t="e">
        <f t="shared" si="4"/>
        <v>#REF!</v>
      </c>
    </row>
    <row r="21" spans="1:13" x14ac:dyDescent="0.2">
      <c r="A21" s="22" t="s">
        <v>123</v>
      </c>
      <c r="B21" s="22" t="e">
        <f>VLOOKUP(A21,'Program Lvl'!$B$2:$C$182,2,FALSE)</f>
        <v>#N/A</v>
      </c>
      <c r="C21" s="34" t="e">
        <f>INDEX('Program Lvl'!#REF!,MATCH($A21,'Program Lvl'!$B$2:$B$182,0))</f>
        <v>#REF!</v>
      </c>
      <c r="D21" s="34" t="e">
        <f>INDEX('Program Lvl'!N$2:N$182,MATCH($A21,'Program Lvl'!$B$2:$B$182,0))</f>
        <v>#N/A</v>
      </c>
      <c r="E21" s="34" t="e">
        <f>INDEX('Program Lvl'!O$2:O$182,MATCH($A21,'Program Lvl'!$B$2:$B$182,0))</f>
        <v>#N/A</v>
      </c>
      <c r="F21" s="34" t="e">
        <f>INDEX('Program Lvl'!P$2:P$182,MATCH($A21,'Program Lvl'!$B$2:$B$182,0))</f>
        <v>#N/A</v>
      </c>
      <c r="G21" s="34" t="e">
        <f>INDEX('Program Lvl'!Q$2:Q$182,MATCH($A21,'Program Lvl'!$B$2:$B$182,0))</f>
        <v>#N/A</v>
      </c>
      <c r="H21" s="34" t="e">
        <f>INDEX('Program Lvl'!R$2:R$182,MATCH($A21,'Program Lvl'!$B$2:$B$182,0))</f>
        <v>#N/A</v>
      </c>
      <c r="I21" s="34" t="e">
        <f>INDEX('Program Lvl'!S$2:S$182,MATCH($A21,'Program Lvl'!$B$2:$B$182,0))</f>
        <v>#N/A</v>
      </c>
      <c r="J21" s="34" t="e">
        <f>INDEX('Program Lvl'!T$2:T$182,MATCH($A21,'Program Lvl'!$B$2:$B$182,0))</f>
        <v>#N/A</v>
      </c>
      <c r="K21" s="34" t="e">
        <f>INDEX('Program Lvl'!U$2:U$182,MATCH($A21,'Program Lvl'!$B$2:$B$182,0))</f>
        <v>#N/A</v>
      </c>
      <c r="L21" s="34" t="e">
        <f>INDEX('Program Lvl'!V$2:V$182,MATCH($A21,'Program Lvl'!$B$2:$B$182,0))</f>
        <v>#N/A</v>
      </c>
      <c r="M21" s="34" t="e">
        <f t="shared" si="4"/>
        <v>#REF!</v>
      </c>
    </row>
    <row r="22" spans="1:13" x14ac:dyDescent="0.2">
      <c r="A22" s="22" t="s">
        <v>897</v>
      </c>
      <c r="B22" s="22" t="str">
        <f>VLOOKUP(A22,'Program Lvl'!$B$2:$C$182,2,FALSE)</f>
        <v>North Bringelly ZS establishment</v>
      </c>
      <c r="C22" s="34" t="e">
        <f>INDEX('Program Lvl'!#REF!,MATCH($A22,'Program Lvl'!$B$2:$B$182,0))</f>
        <v>#REF!</v>
      </c>
      <c r="D22" s="34">
        <f>INDEX('Program Lvl'!N$2:N$182,MATCH($A22,'Program Lvl'!$B$2:$B$182,0))</f>
        <v>0</v>
      </c>
      <c r="E22" s="34">
        <f>INDEX('Program Lvl'!O$2:O$182,MATCH($A22,'Program Lvl'!$B$2:$B$182,0))</f>
        <v>0</v>
      </c>
      <c r="F22" s="34">
        <f>INDEX('Program Lvl'!P$2:P$182,MATCH($A22,'Program Lvl'!$B$2:$B$182,0))</f>
        <v>0</v>
      </c>
      <c r="G22" s="34">
        <f>INDEX('Program Lvl'!Q$2:Q$182,MATCH($A22,'Program Lvl'!$B$2:$B$182,0))</f>
        <v>0</v>
      </c>
      <c r="H22" s="34">
        <f>INDEX('Program Lvl'!R$2:R$182,MATCH($A22,'Program Lvl'!$B$2:$B$182,0))</f>
        <v>0</v>
      </c>
      <c r="I22" s="34">
        <f>INDEX('Program Lvl'!S$2:S$182,MATCH($A22,'Program Lvl'!$B$2:$B$182,0))</f>
        <v>0</v>
      </c>
      <c r="J22" s="34">
        <f>INDEX('Program Lvl'!T$2:T$182,MATCH($A22,'Program Lvl'!$B$2:$B$182,0))</f>
        <v>5253991.0312134996</v>
      </c>
      <c r="K22" s="34">
        <f>INDEX('Program Lvl'!U$2:U$182,MATCH($A22,'Program Lvl'!$B$2:$B$182,0))</f>
        <v>10770681.613987673</v>
      </c>
      <c r="L22" s="34">
        <f>INDEX('Program Lvl'!V$2:V$182,MATCH($A22,'Program Lvl'!$B$2:$B$182,0))</f>
        <v>11039948.654337363</v>
      </c>
      <c r="M22" s="34" t="e">
        <f t="shared" si="4"/>
        <v>#REF!</v>
      </c>
    </row>
    <row r="23" spans="1:13" x14ac:dyDescent="0.2">
      <c r="A23" s="22" t="s">
        <v>176</v>
      </c>
      <c r="B23" s="22" t="str">
        <f>VLOOKUP(A23,'Program Lvl'!$B$2:$C$182,2,FALSE)</f>
        <v>Culburra Beach development (33kV fdr and single transformer ZS)</v>
      </c>
      <c r="C23" s="34" t="e">
        <f>INDEX('Program Lvl'!#REF!,MATCH($A23,'Program Lvl'!$B$2:$B$182,0))</f>
        <v>#REF!</v>
      </c>
      <c r="D23" s="34">
        <f>INDEX('Program Lvl'!N$2:N$182,MATCH($A23,'Program Lvl'!$B$2:$B$182,0))</f>
        <v>0</v>
      </c>
      <c r="E23" s="34">
        <f>INDEX('Program Lvl'!O$2:O$182,MATCH($A23,'Program Lvl'!$B$2:$B$182,0))</f>
        <v>0</v>
      </c>
      <c r="F23" s="34">
        <f>INDEX('Program Lvl'!P$2:P$182,MATCH($A23,'Program Lvl'!$B$2:$B$182,0))</f>
        <v>0</v>
      </c>
      <c r="G23" s="34">
        <f>INDEX('Program Lvl'!Q$2:Q$182,MATCH($A23,'Program Lvl'!$B$2:$B$182,0))</f>
        <v>0</v>
      </c>
      <c r="H23" s="34">
        <f>INDEX('Program Lvl'!R$2:R$182,MATCH($A23,'Program Lvl'!$B$2:$B$182,0))</f>
        <v>0</v>
      </c>
      <c r="I23" s="34">
        <f>INDEX('Program Lvl'!S$2:S$182,MATCH($A23,'Program Lvl'!$B$2:$B$182,0))</f>
        <v>0</v>
      </c>
      <c r="J23" s="34">
        <f>INDEX('Program Lvl'!T$2:T$182,MATCH($A23,'Program Lvl'!$B$2:$B$182,0))</f>
        <v>4555638.150933424</v>
      </c>
      <c r="K23" s="34">
        <f>INDEX('Program Lvl'!U$2:U$182,MATCH($A23,'Program Lvl'!$B$2:$B$182,0))</f>
        <v>2334764.5523533798</v>
      </c>
      <c r="L23" s="34">
        <f>INDEX('Program Lvl'!V$2:V$182,MATCH($A23,'Program Lvl'!$B$2:$B$182,0))</f>
        <v>0</v>
      </c>
      <c r="M23" s="34" t="e">
        <f t="shared" si="4"/>
        <v>#REF!</v>
      </c>
    </row>
    <row r="24" spans="1:13" x14ac:dyDescent="0.2">
      <c r="A24" s="22" t="s">
        <v>124</v>
      </c>
      <c r="B24" s="22" t="str">
        <f>VLOOKUP(A24,'Program Lvl'!$B$2:$C$182,2,FALSE)</f>
        <v>Southpipe (Oakdale Estate) ZS 132/11kV establishment</v>
      </c>
      <c r="C24" s="34" t="e">
        <f>INDEX('Program Lvl'!#REF!,MATCH($A24,'Program Lvl'!$B$2:$B$182,0))</f>
        <v>#REF!</v>
      </c>
      <c r="D24" s="34">
        <f>INDEX('Program Lvl'!N$2:N$182,MATCH($A24,'Program Lvl'!$B$2:$B$182,0))</f>
        <v>6505879.9999999991</v>
      </c>
      <c r="E24" s="34">
        <f>INDEX('Program Lvl'!O$2:O$182,MATCH($A24,'Program Lvl'!$B$2:$B$182,0))</f>
        <v>13337053.999999998</v>
      </c>
      <c r="F24" s="34">
        <f>INDEX('Program Lvl'!P$2:P$182,MATCH($A24,'Program Lvl'!$B$2:$B$182,0))</f>
        <v>13670480.349999998</v>
      </c>
      <c r="G24" s="34">
        <f>INDEX('Program Lvl'!Q$2:Q$182,MATCH($A24,'Program Lvl'!$B$2:$B$182,0))</f>
        <v>0</v>
      </c>
      <c r="H24" s="34">
        <f>INDEX('Program Lvl'!R$2:R$182,MATCH($A24,'Program Lvl'!$B$2:$B$182,0))</f>
        <v>0</v>
      </c>
      <c r="I24" s="34">
        <f>INDEX('Program Lvl'!S$2:S$182,MATCH($A24,'Program Lvl'!$B$2:$B$182,0))</f>
        <v>0</v>
      </c>
      <c r="J24" s="34">
        <f>INDEX('Program Lvl'!T$2:T$182,MATCH($A24,'Program Lvl'!$B$2:$B$182,0))</f>
        <v>0</v>
      </c>
      <c r="K24" s="34">
        <f>INDEX('Program Lvl'!U$2:U$182,MATCH($A24,'Program Lvl'!$B$2:$B$182,0))</f>
        <v>0</v>
      </c>
      <c r="L24" s="34">
        <f>INDEX('Program Lvl'!V$2:V$182,MATCH($A24,'Program Lvl'!$B$2:$B$182,0))</f>
        <v>0</v>
      </c>
      <c r="M24" s="34" t="e">
        <f t="shared" si="4"/>
        <v>#REF!</v>
      </c>
    </row>
    <row r="25" spans="1:13" x14ac:dyDescent="0.2">
      <c r="A25" s="22" t="s">
        <v>108</v>
      </c>
      <c r="B25" s="22" t="str">
        <f>VLOOKUP(A25,'Program Lvl'!$B$2:$C$182,2,FALSE)</f>
        <v>West Dapto ZS establishment</v>
      </c>
      <c r="C25" s="34" t="e">
        <f>INDEX('Program Lvl'!#REF!,MATCH($A25,'Program Lvl'!$B$2:$B$182,0))</f>
        <v>#REF!</v>
      </c>
      <c r="D25" s="34">
        <f>INDEX('Program Lvl'!N$2:N$182,MATCH($A25,'Program Lvl'!$B$2:$B$182,0))</f>
        <v>0</v>
      </c>
      <c r="E25" s="34">
        <f>INDEX('Program Lvl'!O$2:O$182,MATCH($A25,'Program Lvl'!$B$2:$B$182,0))</f>
        <v>0</v>
      </c>
      <c r="F25" s="34">
        <f>INDEX('Program Lvl'!P$2:P$182,MATCH($A25,'Program Lvl'!$B$2:$B$182,0))</f>
        <v>4399744.3374999994</v>
      </c>
      <c r="G25" s="34">
        <f>INDEX('Program Lvl'!Q$2:Q$182,MATCH($A25,'Program Lvl'!$B$2:$B$182,0))</f>
        <v>9019475.8918749988</v>
      </c>
      <c r="H25" s="34">
        <f>INDEX('Program Lvl'!R$2:R$182,MATCH($A25,'Program Lvl'!$B$2:$B$182,0))</f>
        <v>5285034.0440546861</v>
      </c>
      <c r="I25" s="34">
        <f>INDEX('Program Lvl'!S$2:S$182,MATCH($A25,'Program Lvl'!$B$2:$B$182,0))</f>
        <v>4058926.9637451158</v>
      </c>
      <c r="J25" s="34">
        <f>INDEX('Program Lvl'!T$2:T$182,MATCH($A25,'Program Lvl'!$B$2:$B$182,0))</f>
        <v>0</v>
      </c>
      <c r="K25" s="34">
        <f>INDEX('Program Lvl'!U$2:U$182,MATCH($A25,'Program Lvl'!$B$2:$B$182,0))</f>
        <v>0</v>
      </c>
      <c r="L25" s="34">
        <f>INDEX('Program Lvl'!V$2:V$182,MATCH($A25,'Program Lvl'!$B$2:$B$182,0))</f>
        <v>0</v>
      </c>
      <c r="M25" s="34" t="e">
        <f t="shared" si="4"/>
        <v>#REF!</v>
      </c>
    </row>
    <row r="26" spans="1:13" x14ac:dyDescent="0.2">
      <c r="A26" s="22" t="s">
        <v>922</v>
      </c>
      <c r="B26" s="22" t="str">
        <f>VLOOKUP(A26,'Program Lvl'!$B$2:$C$182,2,FALSE)</f>
        <v>Avondale (South West Dapto) 132/11kV ZS establishment</v>
      </c>
      <c r="C26" s="34" t="e">
        <f>INDEX('Program Lvl'!#REF!,MATCH($A26,'Program Lvl'!$B$2:$B$182,0))</f>
        <v>#REF!</v>
      </c>
      <c r="D26" s="34">
        <f>INDEX('Program Lvl'!N$2:N$182,MATCH($A26,'Program Lvl'!$B$2:$B$182,0))</f>
        <v>0</v>
      </c>
      <c r="E26" s="34">
        <f>INDEX('Program Lvl'!O$2:O$182,MATCH($A26,'Program Lvl'!$B$2:$B$182,0))</f>
        <v>0</v>
      </c>
      <c r="F26" s="34">
        <f>INDEX('Program Lvl'!P$2:P$182,MATCH($A26,'Program Lvl'!$B$2:$B$182,0))</f>
        <v>0</v>
      </c>
      <c r="G26" s="34">
        <f>INDEX('Program Lvl'!Q$2:Q$182,MATCH($A26,'Program Lvl'!$B$2:$B$182,0))</f>
        <v>0</v>
      </c>
      <c r="H26" s="34">
        <f>INDEX('Program Lvl'!R$2:R$182,MATCH($A26,'Program Lvl'!$B$2:$B$182,0))</f>
        <v>0</v>
      </c>
      <c r="I26" s="34">
        <f>INDEX('Program Lvl'!S$2:S$182,MATCH($A26,'Program Lvl'!$B$2:$B$182,0))</f>
        <v>0</v>
      </c>
      <c r="J26" s="34">
        <f>INDEX('Program Lvl'!T$2:T$182,MATCH($A26,'Program Lvl'!$B$2:$B$182,0))</f>
        <v>5943428.7683410626</v>
      </c>
      <c r="K26" s="34">
        <f>INDEX('Program Lvl'!U$2:U$182,MATCH($A26,'Program Lvl'!$B$2:$B$182,0))</f>
        <v>6092014.4875495881</v>
      </c>
      <c r="L26" s="34">
        <f>INDEX('Program Lvl'!V$2:V$182,MATCH($A26,'Program Lvl'!$B$2:$B$182,0))</f>
        <v>6244314.8497383269</v>
      </c>
      <c r="M26" s="34" t="e">
        <f t="shared" si="4"/>
        <v>#REF!</v>
      </c>
    </row>
    <row r="27" spans="1:13" x14ac:dyDescent="0.2">
      <c r="A27" s="22" t="s">
        <v>109</v>
      </c>
      <c r="B27" s="22" t="str">
        <f>VLOOKUP(A27,'Program Lvl'!$B$2:$C$182,2,FALSE)</f>
        <v>Leppington South ZS establishment (permanent)</v>
      </c>
      <c r="C27" s="34" t="e">
        <f>INDEX('Program Lvl'!#REF!,MATCH($A27,'Program Lvl'!$B$2:$B$182,0))</f>
        <v>#REF!</v>
      </c>
      <c r="D27" s="34">
        <f>INDEX('Program Lvl'!N$2:N$182,MATCH($A27,'Program Lvl'!$B$2:$B$182,0))</f>
        <v>13905811.124999998</v>
      </c>
      <c r="E27" s="34">
        <f>INDEX('Program Lvl'!O$2:O$182,MATCH($A27,'Program Lvl'!$B$2:$B$182,0))</f>
        <v>3705231.8331249999</v>
      </c>
      <c r="F27" s="34">
        <f>INDEX('Program Lvl'!P$2:P$182,MATCH($A27,'Program Lvl'!$B$2:$B$182,0))</f>
        <v>0</v>
      </c>
      <c r="G27" s="34">
        <f>INDEX('Program Lvl'!Q$2:Q$182,MATCH($A27,'Program Lvl'!$B$2:$B$182,0))</f>
        <v>0</v>
      </c>
      <c r="H27" s="34">
        <f>INDEX('Program Lvl'!R$2:R$182,MATCH($A27,'Program Lvl'!$B$2:$B$182,0))</f>
        <v>0</v>
      </c>
      <c r="I27" s="34">
        <f>INDEX('Program Lvl'!S$2:S$182,MATCH($A27,'Program Lvl'!$B$2:$B$182,0))</f>
        <v>0</v>
      </c>
      <c r="J27" s="34">
        <f>INDEX('Program Lvl'!T$2:T$182,MATCH($A27,'Program Lvl'!$B$2:$B$182,0))</f>
        <v>0</v>
      </c>
      <c r="K27" s="34">
        <f>INDEX('Program Lvl'!U$2:U$182,MATCH($A27,'Program Lvl'!$B$2:$B$182,0))</f>
        <v>0</v>
      </c>
      <c r="L27" s="34">
        <f>INDEX('Program Lvl'!V$2:V$182,MATCH($A27,'Program Lvl'!$B$2:$B$182,0))</f>
        <v>0</v>
      </c>
      <c r="M27" s="34" t="e">
        <f t="shared" si="4"/>
        <v>#REF!</v>
      </c>
    </row>
    <row r="28" spans="1:13" x14ac:dyDescent="0.2">
      <c r="A28" s="22" t="s">
        <v>126</v>
      </c>
      <c r="B28" s="22" t="str">
        <f>VLOOKUP(A28,'Program Lvl'!$B$2:$C$182,2,FALSE)</f>
        <v>Calderwood ZS establishment (interim initially)</v>
      </c>
      <c r="C28" s="34" t="e">
        <f>INDEX('Program Lvl'!#REF!,MATCH($A28,'Program Lvl'!$B$2:$B$182,0))</f>
        <v>#REF!</v>
      </c>
      <c r="D28" s="34">
        <f>INDEX('Program Lvl'!N$2:N$182,MATCH($A28,'Program Lvl'!$B$2:$B$182,0))</f>
        <v>1513412.4999999998</v>
      </c>
      <c r="E28" s="34">
        <f>INDEX('Program Lvl'!O$2:O$182,MATCH($A28,'Program Lvl'!$B$2:$B$182,0))</f>
        <v>1551247.8124999998</v>
      </c>
      <c r="F28" s="34">
        <f>INDEX('Program Lvl'!P$2:P$182,MATCH($A28,'Program Lvl'!$B$2:$B$182,0))</f>
        <v>0</v>
      </c>
      <c r="G28" s="34">
        <f>INDEX('Program Lvl'!Q$2:Q$182,MATCH($A28,'Program Lvl'!$B$2:$B$182,0))</f>
        <v>0</v>
      </c>
      <c r="H28" s="34">
        <f>INDEX('Program Lvl'!R$2:R$182,MATCH($A28,'Program Lvl'!$B$2:$B$182,0))</f>
        <v>0</v>
      </c>
      <c r="I28" s="34">
        <f>INDEX('Program Lvl'!S$2:S$182,MATCH($A28,'Program Lvl'!$B$2:$B$182,0))</f>
        <v>0</v>
      </c>
      <c r="J28" s="34">
        <f>INDEX('Program Lvl'!T$2:T$182,MATCH($A28,'Program Lvl'!$B$2:$B$182,0))</f>
        <v>0</v>
      </c>
      <c r="K28" s="34">
        <f>INDEX('Program Lvl'!U$2:U$182,MATCH($A28,'Program Lvl'!$B$2:$B$182,0))</f>
        <v>0</v>
      </c>
      <c r="L28" s="34">
        <f>INDEX('Program Lvl'!V$2:V$182,MATCH($A28,'Program Lvl'!$B$2:$B$182,0))</f>
        <v>0</v>
      </c>
      <c r="M28" s="34" t="e">
        <f t="shared" si="4"/>
        <v>#REF!</v>
      </c>
    </row>
    <row r="29" spans="1:13" x14ac:dyDescent="0.2">
      <c r="A29" s="22" t="s">
        <v>110</v>
      </c>
      <c r="B29" s="22" t="str">
        <f>VLOOKUP(A29,'Program Lvl'!$B$2:$C$182,2,FALSE)</f>
        <v>Liverpool ZS 11kV switchboard extension &amp; distribution works</v>
      </c>
      <c r="C29" s="34" t="e">
        <f>INDEX('Program Lvl'!#REF!,MATCH($A29,'Program Lvl'!$B$2:$B$182,0))</f>
        <v>#REF!</v>
      </c>
      <c r="D29" s="34">
        <f>INDEX('Program Lvl'!N$2:N$182,MATCH($A29,'Program Lvl'!$B$2:$B$182,0))</f>
        <v>300000.07499999995</v>
      </c>
      <c r="E29" s="34">
        <f>INDEX('Program Lvl'!O$2:O$182,MATCH($A29,'Program Lvl'!$B$2:$B$182,0))</f>
        <v>0</v>
      </c>
      <c r="F29" s="34">
        <f>INDEX('Program Lvl'!P$2:P$182,MATCH($A29,'Program Lvl'!$B$2:$B$182,0))</f>
        <v>0</v>
      </c>
      <c r="G29" s="34">
        <f>INDEX('Program Lvl'!Q$2:Q$182,MATCH($A29,'Program Lvl'!$B$2:$B$182,0))</f>
        <v>0</v>
      </c>
      <c r="H29" s="34">
        <f>INDEX('Program Lvl'!R$2:R$182,MATCH($A29,'Program Lvl'!$B$2:$B$182,0))</f>
        <v>0</v>
      </c>
      <c r="I29" s="34">
        <f>INDEX('Program Lvl'!S$2:S$182,MATCH($A29,'Program Lvl'!$B$2:$B$182,0))</f>
        <v>0</v>
      </c>
      <c r="J29" s="34">
        <f>INDEX('Program Lvl'!T$2:T$182,MATCH($A29,'Program Lvl'!$B$2:$B$182,0))</f>
        <v>0</v>
      </c>
      <c r="K29" s="34">
        <f>INDEX('Program Lvl'!U$2:U$182,MATCH($A29,'Program Lvl'!$B$2:$B$182,0))</f>
        <v>0</v>
      </c>
      <c r="L29" s="34">
        <f>INDEX('Program Lvl'!V$2:V$182,MATCH($A29,'Program Lvl'!$B$2:$B$182,0))</f>
        <v>0</v>
      </c>
      <c r="M29" s="34" t="e">
        <f t="shared" si="4"/>
        <v>#REF!</v>
      </c>
    </row>
    <row r="30" spans="1:13" x14ac:dyDescent="0.2">
      <c r="A30" s="22" t="s">
        <v>127</v>
      </c>
      <c r="B30" s="22" t="str">
        <f>VLOOKUP(A30,'Program Lvl'!$B$2:$C$182,2,FALSE)</f>
        <v>South Penrith Zone Substation</v>
      </c>
      <c r="C30" s="34" t="e">
        <f>INDEX('Program Lvl'!#REF!,MATCH($A30,'Program Lvl'!$B$2:$B$182,0))</f>
        <v>#REF!</v>
      </c>
      <c r="D30" s="34">
        <f>INDEX('Program Lvl'!N$2:N$182,MATCH($A30,'Program Lvl'!$B$2:$B$182,0))</f>
        <v>0</v>
      </c>
      <c r="E30" s="34">
        <f>INDEX('Program Lvl'!O$2:O$182,MATCH($A30,'Program Lvl'!$B$2:$B$182,0))</f>
        <v>0</v>
      </c>
      <c r="F30" s="34">
        <f>INDEX('Program Lvl'!P$2:P$182,MATCH($A30,'Program Lvl'!$B$2:$B$182,0))</f>
        <v>0</v>
      </c>
      <c r="G30" s="34">
        <f>INDEX('Program Lvl'!Q$2:Q$182,MATCH($A30,'Program Lvl'!$B$2:$B$182,0))</f>
        <v>6430813.9007812487</v>
      </c>
      <c r="H30" s="34">
        <f>INDEX('Program Lvl'!R$2:R$182,MATCH($A30,'Program Lvl'!$B$2:$B$182,0))</f>
        <v>13183168.496601559</v>
      </c>
      <c r="I30" s="34">
        <f>INDEX('Program Lvl'!S$2:S$182,MATCH($A30,'Program Lvl'!$B$2:$B$182,0))</f>
        <v>13512747.709016597</v>
      </c>
      <c r="J30" s="34">
        <f>INDEX('Program Lvl'!T$2:T$182,MATCH($A30,'Program Lvl'!$B$2:$B$182,0))</f>
        <v>0</v>
      </c>
      <c r="K30" s="34">
        <f>INDEX('Program Lvl'!U$2:U$182,MATCH($A30,'Program Lvl'!$B$2:$B$182,0))</f>
        <v>0</v>
      </c>
      <c r="L30" s="34">
        <f>INDEX('Program Lvl'!V$2:V$182,MATCH($A30,'Program Lvl'!$B$2:$B$182,0))</f>
        <v>0</v>
      </c>
      <c r="M30" s="34" t="e">
        <f t="shared" si="4"/>
        <v>#REF!</v>
      </c>
    </row>
    <row r="31" spans="1:13" x14ac:dyDescent="0.2">
      <c r="A31" s="22" t="s">
        <v>208</v>
      </c>
      <c r="B31" s="22" t="str">
        <f>VLOOKUP(A31,'Program Lvl'!$B$2:$C$182,2,FALSE)</f>
        <v>Marsden Park (residential) 132/11kV ZS - stage 2</v>
      </c>
      <c r="C31" s="34" t="e">
        <f>INDEX('Program Lvl'!#REF!,MATCH($A31,'Program Lvl'!$B$2:$B$182,0))</f>
        <v>#REF!</v>
      </c>
      <c r="D31" s="34">
        <f>INDEX('Program Lvl'!N$2:N$182,MATCH($A31,'Program Lvl'!$B$2:$B$182,0))</f>
        <v>3140599.9999999995</v>
      </c>
      <c r="E31" s="34">
        <f>INDEX('Program Lvl'!O$2:O$182,MATCH($A31,'Program Lvl'!$B$2:$B$182,0))</f>
        <v>3219114.9999999995</v>
      </c>
      <c r="F31" s="34">
        <f>INDEX('Program Lvl'!P$2:P$182,MATCH($A31,'Program Lvl'!$B$2:$B$182,0))</f>
        <v>0</v>
      </c>
      <c r="G31" s="34">
        <f>INDEX('Program Lvl'!Q$2:Q$182,MATCH($A31,'Program Lvl'!$B$2:$B$182,0))</f>
        <v>0</v>
      </c>
      <c r="H31" s="34">
        <f>INDEX('Program Lvl'!R$2:R$182,MATCH($A31,'Program Lvl'!$B$2:$B$182,0))</f>
        <v>0</v>
      </c>
      <c r="I31" s="34">
        <f>INDEX('Program Lvl'!S$2:S$182,MATCH($A31,'Program Lvl'!$B$2:$B$182,0))</f>
        <v>0</v>
      </c>
      <c r="J31" s="34">
        <f>INDEX('Program Lvl'!T$2:T$182,MATCH($A31,'Program Lvl'!$B$2:$B$182,0))</f>
        <v>0</v>
      </c>
      <c r="K31" s="34">
        <f>INDEX('Program Lvl'!U$2:U$182,MATCH($A31,'Program Lvl'!$B$2:$B$182,0))</f>
        <v>0</v>
      </c>
      <c r="L31" s="34">
        <f>INDEX('Program Lvl'!V$2:V$182,MATCH($A31,'Program Lvl'!$B$2:$B$182,0))</f>
        <v>0</v>
      </c>
      <c r="M31" s="34" t="e">
        <f t="shared" si="4"/>
        <v>#REF!</v>
      </c>
    </row>
    <row r="32" spans="1:13" x14ac:dyDescent="0.2">
      <c r="A32" s="22" t="s">
        <v>209</v>
      </c>
      <c r="B32" s="22" t="str">
        <f>VLOOKUP(A32,'Program Lvl'!$B$2:$C$182,2,FALSE)</f>
        <v>Riverstone east ZS establishment</v>
      </c>
      <c r="C32" s="34" t="e">
        <f>INDEX('Program Lvl'!#REF!,MATCH($A32,'Program Lvl'!$B$2:$B$182,0))</f>
        <v>#REF!</v>
      </c>
      <c r="D32" s="34">
        <f>INDEX('Program Lvl'!N$2:N$182,MATCH($A32,'Program Lvl'!$B$2:$B$182,0))</f>
        <v>0</v>
      </c>
      <c r="E32" s="34">
        <f>INDEX('Program Lvl'!O$2:O$182,MATCH($A32,'Program Lvl'!$B$2:$B$182,0))</f>
        <v>0</v>
      </c>
      <c r="F32" s="34">
        <f>INDEX('Program Lvl'!P$2:P$182,MATCH($A32,'Program Lvl'!$B$2:$B$182,0))</f>
        <v>4399744.3374999994</v>
      </c>
      <c r="G32" s="34">
        <f>INDEX('Program Lvl'!Q$2:Q$182,MATCH($A32,'Program Lvl'!$B$2:$B$182,0))</f>
        <v>9019475.8918749988</v>
      </c>
      <c r="H32" s="34">
        <f>INDEX('Program Lvl'!R$2:R$182,MATCH($A32,'Program Lvl'!$B$2:$B$182,0))</f>
        <v>5285034.0440546861</v>
      </c>
      <c r="I32" s="34">
        <f>INDEX('Program Lvl'!S$2:S$182,MATCH($A32,'Program Lvl'!$B$2:$B$182,0))</f>
        <v>4058926.9637451158</v>
      </c>
      <c r="J32" s="34">
        <f>INDEX('Program Lvl'!T$2:T$182,MATCH($A32,'Program Lvl'!$B$2:$B$182,0))</f>
        <v>0</v>
      </c>
      <c r="K32" s="34">
        <f>INDEX('Program Lvl'!U$2:U$182,MATCH($A32,'Program Lvl'!$B$2:$B$182,0))</f>
        <v>0</v>
      </c>
      <c r="L32" s="34">
        <f>INDEX('Program Lvl'!V$2:V$182,MATCH($A32,'Program Lvl'!$B$2:$B$182,0))</f>
        <v>0</v>
      </c>
      <c r="M32" s="34" t="e">
        <f t="shared" si="4"/>
        <v>#REF!</v>
      </c>
    </row>
    <row r="33" spans="1:13" x14ac:dyDescent="0.2">
      <c r="A33" s="22" t="s">
        <v>211</v>
      </c>
      <c r="B33" s="22" t="e">
        <f>VLOOKUP(A33,'Program Lvl'!$B$2:$C$182,2,FALSE)</f>
        <v>#N/A</v>
      </c>
      <c r="C33" s="34" t="e">
        <f>INDEX('Program Lvl'!#REF!,MATCH($A33,'Program Lvl'!$B$2:$B$182,0))</f>
        <v>#REF!</v>
      </c>
      <c r="D33" s="34" t="e">
        <f>INDEX('Program Lvl'!N$2:N$182,MATCH($A33,'Program Lvl'!$B$2:$B$182,0))</f>
        <v>#N/A</v>
      </c>
      <c r="E33" s="34" t="e">
        <f>INDEX('Program Lvl'!O$2:O$182,MATCH($A33,'Program Lvl'!$B$2:$B$182,0))</f>
        <v>#N/A</v>
      </c>
      <c r="F33" s="34" t="e">
        <f>INDEX('Program Lvl'!P$2:P$182,MATCH($A33,'Program Lvl'!$B$2:$B$182,0))</f>
        <v>#N/A</v>
      </c>
      <c r="G33" s="34" t="e">
        <f>INDEX('Program Lvl'!Q$2:Q$182,MATCH($A33,'Program Lvl'!$B$2:$B$182,0))</f>
        <v>#N/A</v>
      </c>
      <c r="H33" s="34" t="e">
        <f>INDEX('Program Lvl'!R$2:R$182,MATCH($A33,'Program Lvl'!$B$2:$B$182,0))</f>
        <v>#N/A</v>
      </c>
      <c r="I33" s="34" t="e">
        <f>INDEX('Program Lvl'!S$2:S$182,MATCH($A33,'Program Lvl'!$B$2:$B$182,0))</f>
        <v>#N/A</v>
      </c>
      <c r="J33" s="34" t="e">
        <f>INDEX('Program Lvl'!T$2:T$182,MATCH($A33,'Program Lvl'!$B$2:$B$182,0))</f>
        <v>#N/A</v>
      </c>
      <c r="K33" s="34" t="e">
        <f>INDEX('Program Lvl'!U$2:U$182,MATCH($A33,'Program Lvl'!$B$2:$B$182,0))</f>
        <v>#N/A</v>
      </c>
      <c r="L33" s="34" t="e">
        <f>INDEX('Program Lvl'!V$2:V$182,MATCH($A33,'Program Lvl'!$B$2:$B$182,0))</f>
        <v>#N/A</v>
      </c>
      <c r="M33" s="34" t="e">
        <f t="shared" si="4"/>
        <v>#REF!</v>
      </c>
    </row>
    <row r="34" spans="1:13" x14ac:dyDescent="0.2">
      <c r="A34" s="22" t="s">
        <v>808</v>
      </c>
      <c r="B34" s="22" t="e">
        <f>VLOOKUP(A34,'Program Lvl'!$B$2:$C$182,2,FALSE)</f>
        <v>#N/A</v>
      </c>
      <c r="C34" s="34" t="e">
        <f>INDEX('Program Lvl'!#REF!,MATCH($A34,'Program Lvl'!$B$2:$B$182,0))</f>
        <v>#REF!</v>
      </c>
      <c r="D34" s="34" t="e">
        <f>INDEX('Program Lvl'!N$2:N$182,MATCH($A34,'Program Lvl'!$B$2:$B$182,0))</f>
        <v>#N/A</v>
      </c>
      <c r="E34" s="34" t="e">
        <f>INDEX('Program Lvl'!O$2:O$182,MATCH($A34,'Program Lvl'!$B$2:$B$182,0))</f>
        <v>#N/A</v>
      </c>
      <c r="F34" s="34" t="e">
        <f>INDEX('Program Lvl'!P$2:P$182,MATCH($A34,'Program Lvl'!$B$2:$B$182,0))</f>
        <v>#N/A</v>
      </c>
      <c r="G34" s="34" t="e">
        <f>INDEX('Program Lvl'!Q$2:Q$182,MATCH($A34,'Program Lvl'!$B$2:$B$182,0))</f>
        <v>#N/A</v>
      </c>
      <c r="H34" s="34" t="e">
        <f>INDEX('Program Lvl'!R$2:R$182,MATCH($A34,'Program Lvl'!$B$2:$B$182,0))</f>
        <v>#N/A</v>
      </c>
      <c r="I34" s="34" t="e">
        <f>INDEX('Program Lvl'!S$2:S$182,MATCH($A34,'Program Lvl'!$B$2:$B$182,0))</f>
        <v>#N/A</v>
      </c>
      <c r="J34" s="34" t="e">
        <f>INDEX('Program Lvl'!T$2:T$182,MATCH($A34,'Program Lvl'!$B$2:$B$182,0))</f>
        <v>#N/A</v>
      </c>
      <c r="K34" s="34" t="e">
        <f>INDEX('Program Lvl'!U$2:U$182,MATCH($A34,'Program Lvl'!$B$2:$B$182,0))</f>
        <v>#N/A</v>
      </c>
      <c r="L34" s="34" t="e">
        <f>INDEX('Program Lvl'!V$2:V$182,MATCH($A34,'Program Lvl'!$B$2:$B$182,0))</f>
        <v>#N/A</v>
      </c>
      <c r="M34" s="34" t="e">
        <f t="shared" si="4"/>
        <v>#REF!</v>
      </c>
    </row>
    <row r="35" spans="1:13" x14ac:dyDescent="0.2">
      <c r="A35" s="22" t="s">
        <v>364</v>
      </c>
      <c r="B35" s="22" t="str">
        <f>VLOOKUP(A35,'Program Lvl'!$B$2:$C$182,2,FALSE)</f>
        <v>Box Hill 132/22kV ZS establishment</v>
      </c>
      <c r="C35" s="34" t="e">
        <f>INDEX('Program Lvl'!#REF!,MATCH($A35,'Program Lvl'!$B$2:$B$182,0))</f>
        <v>#REF!</v>
      </c>
      <c r="D35" s="34">
        <f>INDEX('Program Lvl'!N$2:N$182,MATCH($A35,'Program Lvl'!$B$2:$B$182,0))</f>
        <v>7348839.9999999991</v>
      </c>
      <c r="E35" s="34">
        <f>INDEX('Program Lvl'!O$2:O$182,MATCH($A35,'Program Lvl'!$B$2:$B$182,0))</f>
        <v>15065121.999999998</v>
      </c>
      <c r="F35" s="34">
        <f>INDEX('Program Lvl'!P$2:P$182,MATCH($A35,'Program Lvl'!$B$2:$B$182,0))</f>
        <v>15441750.049999999</v>
      </c>
      <c r="G35" s="34">
        <f>INDEX('Program Lvl'!Q$2:Q$182,MATCH($A35,'Program Lvl'!$B$2:$B$182,0))</f>
        <v>0</v>
      </c>
      <c r="H35" s="34">
        <f>INDEX('Program Lvl'!R$2:R$182,MATCH($A35,'Program Lvl'!$B$2:$B$182,0))</f>
        <v>0</v>
      </c>
      <c r="I35" s="34">
        <f>INDEX('Program Lvl'!S$2:S$182,MATCH($A35,'Program Lvl'!$B$2:$B$182,0))</f>
        <v>0</v>
      </c>
      <c r="J35" s="34">
        <f>INDEX('Program Lvl'!T$2:T$182,MATCH($A35,'Program Lvl'!$B$2:$B$182,0))</f>
        <v>0</v>
      </c>
      <c r="K35" s="34">
        <f>INDEX('Program Lvl'!U$2:U$182,MATCH($A35,'Program Lvl'!$B$2:$B$182,0))</f>
        <v>0</v>
      </c>
      <c r="L35" s="34">
        <f>INDEX('Program Lvl'!V$2:V$182,MATCH($A35,'Program Lvl'!$B$2:$B$182,0))</f>
        <v>0</v>
      </c>
      <c r="M35" s="34" t="e">
        <f t="shared" si="4"/>
        <v>#REF!</v>
      </c>
    </row>
    <row r="36" spans="1:13" x14ac:dyDescent="0.2">
      <c r="A36" s="22" t="s">
        <v>737</v>
      </c>
      <c r="B36" s="22" t="str">
        <f>VLOOKUP(A36,'Program Lvl'!$B$2:$C$182,2,FALSE)</f>
        <v>Camellia TS connection works for Ausgrid</v>
      </c>
      <c r="C36" s="34" t="e">
        <f>INDEX('Program Lvl'!#REF!,MATCH($A36,'Program Lvl'!$B$2:$B$182,0))</f>
        <v>#REF!</v>
      </c>
      <c r="D36" s="34">
        <f>INDEX('Program Lvl'!N$2:N$182,MATCH($A36,'Program Lvl'!$B$2:$B$182,0))</f>
        <v>281847.32499999995</v>
      </c>
      <c r="E36" s="34">
        <f>INDEX('Program Lvl'!O$2:O$182,MATCH($A36,'Program Lvl'!$B$2:$B$182,0))</f>
        <v>110304.06812499999</v>
      </c>
      <c r="F36" s="34">
        <f>INDEX('Program Lvl'!P$2:P$182,MATCH($A36,'Program Lvl'!$B$2:$B$182,0))</f>
        <v>0</v>
      </c>
      <c r="G36" s="34">
        <f>INDEX('Program Lvl'!Q$2:Q$182,MATCH($A36,'Program Lvl'!$B$2:$B$182,0))</f>
        <v>0</v>
      </c>
      <c r="H36" s="34">
        <f>INDEX('Program Lvl'!R$2:R$182,MATCH($A36,'Program Lvl'!$B$2:$B$182,0))</f>
        <v>0</v>
      </c>
      <c r="I36" s="34">
        <f>INDEX('Program Lvl'!S$2:S$182,MATCH($A36,'Program Lvl'!$B$2:$B$182,0))</f>
        <v>0</v>
      </c>
      <c r="J36" s="34">
        <f>INDEX('Program Lvl'!T$2:T$182,MATCH($A36,'Program Lvl'!$B$2:$B$182,0))</f>
        <v>0</v>
      </c>
      <c r="K36" s="34">
        <f>INDEX('Program Lvl'!U$2:U$182,MATCH($A36,'Program Lvl'!$B$2:$B$182,0))</f>
        <v>0</v>
      </c>
      <c r="L36" s="34">
        <f>INDEX('Program Lvl'!V$2:V$182,MATCH($A36,'Program Lvl'!$B$2:$B$182,0))</f>
        <v>0</v>
      </c>
      <c r="M36" s="34" t="e">
        <f t="shared" si="4"/>
        <v>#REF!</v>
      </c>
    </row>
    <row r="37" spans="1:13" x14ac:dyDescent="0.2">
      <c r="A37" s="22" t="s">
        <v>723</v>
      </c>
      <c r="B37" s="22" t="str">
        <f>VLOOKUP(A37,'Program Lvl'!$B$2:$C$182,2,FALSE)</f>
        <v>Supply to Luddenham Science Park</v>
      </c>
      <c r="C37" s="34" t="e">
        <f>INDEX('Program Lvl'!#REF!,MATCH($A37,'Program Lvl'!$B$2:$B$182,0))</f>
        <v>#REF!</v>
      </c>
      <c r="D37" s="34">
        <f>INDEX('Program Lvl'!N$2:N$182,MATCH($A37,'Program Lvl'!$B$2:$B$182,0))</f>
        <v>0</v>
      </c>
      <c r="E37" s="34">
        <f>INDEX('Program Lvl'!O$2:O$182,MATCH($A37,'Program Lvl'!$B$2:$B$182,0))</f>
        <v>0</v>
      </c>
      <c r="F37" s="34">
        <f>INDEX('Program Lvl'!P$2:P$182,MATCH($A37,'Program Lvl'!$B$2:$B$182,0))</f>
        <v>0</v>
      </c>
      <c r="G37" s="34">
        <f>INDEX('Program Lvl'!Q$2:Q$182,MATCH($A37,'Program Lvl'!$B$2:$B$182,0))</f>
        <v>9511555.6785156224</v>
      </c>
      <c r="H37" s="34">
        <f>INDEX('Program Lvl'!R$2:R$182,MATCH($A37,'Program Lvl'!$B$2:$B$182,0))</f>
        <v>19498689.140957024</v>
      </c>
      <c r="I37" s="34">
        <f>INDEX('Program Lvl'!S$2:S$182,MATCH($A37,'Program Lvl'!$B$2:$B$182,0))</f>
        <v>19986156.369480949</v>
      </c>
      <c r="J37" s="34">
        <f>INDEX('Program Lvl'!T$2:T$182,MATCH($A37,'Program Lvl'!$B$2:$B$182,0))</f>
        <v>0</v>
      </c>
      <c r="K37" s="34">
        <f>INDEX('Program Lvl'!U$2:U$182,MATCH($A37,'Program Lvl'!$B$2:$B$182,0))</f>
        <v>0</v>
      </c>
      <c r="L37" s="34">
        <f>INDEX('Program Lvl'!V$2:V$182,MATCH($A37,'Program Lvl'!$B$2:$B$182,0))</f>
        <v>0</v>
      </c>
      <c r="M37" s="34" t="e">
        <f t="shared" si="4"/>
        <v>#REF!</v>
      </c>
    </row>
    <row r="38" spans="1:13" x14ac:dyDescent="0.2">
      <c r="A38" s="22" t="s">
        <v>738</v>
      </c>
      <c r="B38" s="22" t="str">
        <f>VLOOKUP(A38,'Program Lvl'!$B$2:$C$182,2,FALSE)</f>
        <v>Establish Mt Gilead ZS</v>
      </c>
      <c r="C38" s="34" t="e">
        <f>INDEX('Program Lvl'!#REF!,MATCH($A38,'Program Lvl'!$B$2:$B$182,0))</f>
        <v>#REF!</v>
      </c>
      <c r="D38" s="34">
        <f>INDEX('Program Lvl'!N$2:N$182,MATCH($A38,'Program Lvl'!$B$2:$B$182,0))</f>
        <v>0</v>
      </c>
      <c r="E38" s="34">
        <f>INDEX('Program Lvl'!O$2:O$182,MATCH($A38,'Program Lvl'!$B$2:$B$182,0))</f>
        <v>0</v>
      </c>
      <c r="F38" s="34">
        <f>INDEX('Program Lvl'!P$2:P$182,MATCH($A38,'Program Lvl'!$B$2:$B$182,0))</f>
        <v>4355591.8218749994</v>
      </c>
      <c r="G38" s="34">
        <f>INDEX('Program Lvl'!Q$2:Q$182,MATCH($A38,'Program Lvl'!$B$2:$B$182,0))</f>
        <v>8928963.2348437477</v>
      </c>
      <c r="H38" s="34">
        <f>INDEX('Program Lvl'!R$2:R$182,MATCH($A38,'Program Lvl'!$B$2:$B$182,0))</f>
        <v>5192258.5705976542</v>
      </c>
      <c r="I38" s="34">
        <f>INDEX('Program Lvl'!S$2:S$182,MATCH($A38,'Program Lvl'!$B$2:$B$182,0))</f>
        <v>4058926.9637451158</v>
      </c>
      <c r="J38" s="34">
        <f>INDEX('Program Lvl'!T$2:T$182,MATCH($A38,'Program Lvl'!$B$2:$B$182,0))</f>
        <v>0</v>
      </c>
      <c r="K38" s="34">
        <f>INDEX('Program Lvl'!U$2:U$182,MATCH($A38,'Program Lvl'!$B$2:$B$182,0))</f>
        <v>0</v>
      </c>
      <c r="L38" s="34">
        <f>INDEX('Program Lvl'!V$2:V$182,MATCH($A38,'Program Lvl'!$B$2:$B$182,0))</f>
        <v>0</v>
      </c>
      <c r="M38" s="34" t="e">
        <f t="shared" si="4"/>
        <v>#REF!</v>
      </c>
    </row>
    <row r="39" spans="1:13" x14ac:dyDescent="0.2">
      <c r="A39" s="22" t="s">
        <v>740</v>
      </c>
      <c r="B39" s="22" t="str">
        <f>VLOOKUP(A39,'Program Lvl'!$B$2:$C$182,2,FALSE)</f>
        <v>Western Sydney Employment Lands ZS</v>
      </c>
      <c r="C39" s="34" t="e">
        <f>INDEX('Program Lvl'!#REF!,MATCH($A39,'Program Lvl'!$B$2:$B$182,0))</f>
        <v>#REF!</v>
      </c>
      <c r="D39" s="34">
        <f>INDEX('Program Lvl'!N$2:N$182,MATCH($A39,'Program Lvl'!$B$2:$B$182,0))</f>
        <v>0</v>
      </c>
      <c r="E39" s="34">
        <f>INDEX('Program Lvl'!O$2:O$182,MATCH($A39,'Program Lvl'!$B$2:$B$182,0))</f>
        <v>0</v>
      </c>
      <c r="F39" s="34">
        <f>INDEX('Program Lvl'!P$2:P$182,MATCH($A39,'Program Lvl'!$B$2:$B$182,0))</f>
        <v>4864314.9531249991</v>
      </c>
      <c r="G39" s="34">
        <f>INDEX('Program Lvl'!Q$2:Q$182,MATCH($A39,'Program Lvl'!$B$2:$B$182,0))</f>
        <v>9971845.6539062485</v>
      </c>
      <c r="H39" s="34">
        <f>INDEX('Program Lvl'!R$2:R$182,MATCH($A39,'Program Lvl'!$B$2:$B$182,0))</f>
        <v>10221141.795253903</v>
      </c>
      <c r="I39" s="34">
        <f>INDEX('Program Lvl'!S$2:S$182,MATCH($A39,'Program Lvl'!$B$2:$B$182,0))</f>
        <v>0</v>
      </c>
      <c r="J39" s="34">
        <f>INDEX('Program Lvl'!T$2:T$182,MATCH($A39,'Program Lvl'!$B$2:$B$182,0))</f>
        <v>0</v>
      </c>
      <c r="K39" s="34">
        <f>INDEX('Program Lvl'!U$2:U$182,MATCH($A39,'Program Lvl'!$B$2:$B$182,0))</f>
        <v>0</v>
      </c>
      <c r="L39" s="34">
        <f>INDEX('Program Lvl'!V$2:V$182,MATCH($A39,'Program Lvl'!$B$2:$B$182,0))</f>
        <v>0</v>
      </c>
      <c r="M39" s="34" t="e">
        <f t="shared" si="4"/>
        <v>#REF!</v>
      </c>
    </row>
    <row r="40" spans="1:13" x14ac:dyDescent="0.2">
      <c r="A40" s="22" t="s">
        <v>741</v>
      </c>
      <c r="B40" s="22" t="str">
        <f>VLOOKUP(A40,'Program Lvl'!$B$2:$C$182,2,FALSE)</f>
        <v>Cheriton Avenue 3rd transformer</v>
      </c>
      <c r="C40" s="34" t="e">
        <f>INDEX('Program Lvl'!#REF!,MATCH($A40,'Program Lvl'!$B$2:$B$182,0))</f>
        <v>#REF!</v>
      </c>
      <c r="D40" s="34">
        <f>INDEX('Program Lvl'!N$2:N$182,MATCH($A40,'Program Lvl'!$B$2:$B$182,0))</f>
        <v>0</v>
      </c>
      <c r="E40" s="34">
        <f>INDEX('Program Lvl'!O$2:O$182,MATCH($A40,'Program Lvl'!$B$2:$B$182,0))</f>
        <v>0</v>
      </c>
      <c r="F40" s="34">
        <f>INDEX('Program Lvl'!P$2:P$182,MATCH($A40,'Program Lvl'!$B$2:$B$182,0))</f>
        <v>0</v>
      </c>
      <c r="G40" s="34">
        <f>INDEX('Program Lvl'!Q$2:Q$182,MATCH($A40,'Program Lvl'!$B$2:$B$182,0))</f>
        <v>0</v>
      </c>
      <c r="H40" s="34">
        <f>INDEX('Program Lvl'!R$2:R$182,MATCH($A40,'Program Lvl'!$B$2:$B$182,0))</f>
        <v>0</v>
      </c>
      <c r="I40" s="34">
        <f>INDEX('Program Lvl'!S$2:S$182,MATCH($A40,'Program Lvl'!$B$2:$B$182,0))</f>
        <v>0</v>
      </c>
      <c r="J40" s="34">
        <f>INDEX('Program Lvl'!T$2:T$182,MATCH($A40,'Program Lvl'!$B$2:$B$182,0))</f>
        <v>0</v>
      </c>
      <c r="K40" s="34">
        <f>INDEX('Program Lvl'!U$2:U$182,MATCH($A40,'Program Lvl'!$B$2:$B$182,0))</f>
        <v>0</v>
      </c>
      <c r="L40" s="34">
        <f>INDEX('Program Lvl'!V$2:V$182,MATCH($A40,'Program Lvl'!$B$2:$B$182,0))</f>
        <v>0</v>
      </c>
      <c r="M40" s="34" t="e">
        <f t="shared" si="4"/>
        <v>#REF!</v>
      </c>
    </row>
    <row r="41" spans="1:13" x14ac:dyDescent="0.2">
      <c r="A41" s="22" t="s">
        <v>800</v>
      </c>
      <c r="B41" s="22" t="str">
        <f>VLOOKUP(A41,'Program Lvl'!$B$2:$C$182,2,FALSE)</f>
        <v>Feeder 214/215 contraints</v>
      </c>
      <c r="C41" s="34" t="e">
        <f>INDEX('Program Lvl'!#REF!,MATCH($A41,'Program Lvl'!$B$2:$B$182,0))</f>
        <v>#REF!</v>
      </c>
      <c r="D41" s="34">
        <f>INDEX('Program Lvl'!N$2:N$182,MATCH($A41,'Program Lvl'!$B$2:$B$182,0))</f>
        <v>5268500</v>
      </c>
      <c r="E41" s="34">
        <f>INDEX('Program Lvl'!O$2:O$182,MATCH($A41,'Program Lvl'!$B$2:$B$182,0))</f>
        <v>5400212.5</v>
      </c>
      <c r="F41" s="34">
        <f>INDEX('Program Lvl'!P$2:P$182,MATCH($A41,'Program Lvl'!$B$2:$B$182,0))</f>
        <v>0</v>
      </c>
      <c r="G41" s="34">
        <f>INDEX('Program Lvl'!Q$2:Q$182,MATCH($A41,'Program Lvl'!$B$2:$B$182,0))</f>
        <v>0</v>
      </c>
      <c r="H41" s="34">
        <f>INDEX('Program Lvl'!R$2:R$182,MATCH($A41,'Program Lvl'!$B$2:$B$182,0))</f>
        <v>0</v>
      </c>
      <c r="I41" s="34">
        <f>INDEX('Program Lvl'!S$2:S$182,MATCH($A41,'Program Lvl'!$B$2:$B$182,0))</f>
        <v>0</v>
      </c>
      <c r="J41" s="34">
        <f>INDEX('Program Lvl'!T$2:T$182,MATCH($A41,'Program Lvl'!$B$2:$B$182,0))</f>
        <v>0</v>
      </c>
      <c r="K41" s="34">
        <f>INDEX('Program Lvl'!U$2:U$182,MATCH($A41,'Program Lvl'!$B$2:$B$182,0))</f>
        <v>0</v>
      </c>
      <c r="L41" s="34">
        <f>INDEX('Program Lvl'!V$2:V$182,MATCH($A41,'Program Lvl'!$B$2:$B$182,0))</f>
        <v>0</v>
      </c>
      <c r="M41" s="34" t="e">
        <f t="shared" si="4"/>
        <v>#REF!</v>
      </c>
    </row>
    <row r="42" spans="1:13" x14ac:dyDescent="0.2">
      <c r="A42" s="22" t="s">
        <v>801</v>
      </c>
      <c r="B42" s="22" t="str">
        <f>VLOOKUP(A42,'Program Lvl'!$B$2:$C$182,2,FALSE)</f>
        <v>Bringelly ZS augmentation</v>
      </c>
      <c r="C42" s="34" t="e">
        <f>INDEX('Program Lvl'!#REF!,MATCH($A42,'Program Lvl'!$B$2:$B$182,0))</f>
        <v>#REF!</v>
      </c>
      <c r="D42" s="34">
        <f>INDEX('Program Lvl'!N$2:N$182,MATCH($A42,'Program Lvl'!$B$2:$B$182,0))</f>
        <v>0</v>
      </c>
      <c r="E42" s="34">
        <f>INDEX('Program Lvl'!O$2:O$182,MATCH($A42,'Program Lvl'!$B$2:$B$182,0))</f>
        <v>0</v>
      </c>
      <c r="F42" s="34">
        <f>INDEX('Program Lvl'!P$2:P$182,MATCH($A42,'Program Lvl'!$B$2:$B$182,0))</f>
        <v>0</v>
      </c>
      <c r="G42" s="34">
        <f>INDEX('Program Lvl'!Q$2:Q$182,MATCH($A42,'Program Lvl'!$B$2:$B$182,0))</f>
        <v>0</v>
      </c>
      <c r="H42" s="34">
        <f>INDEX('Program Lvl'!R$2:R$182,MATCH($A42,'Program Lvl'!$B$2:$B$182,0))</f>
        <v>0</v>
      </c>
      <c r="I42" s="34">
        <f>INDEX('Program Lvl'!S$2:S$182,MATCH($A42,'Program Lvl'!$B$2:$B$182,0))</f>
        <v>4944932.7352597639</v>
      </c>
      <c r="J42" s="34">
        <f>INDEX('Program Lvl'!T$2:T$182,MATCH($A42,'Program Lvl'!$B$2:$B$182,0))</f>
        <v>10137112.107282516</v>
      </c>
      <c r="K42" s="34">
        <f>INDEX('Program Lvl'!U$2:U$182,MATCH($A42,'Program Lvl'!$B$2:$B$182,0))</f>
        <v>10390539.909964578</v>
      </c>
      <c r="L42" s="34">
        <f>INDEX('Program Lvl'!V$2:V$182,MATCH($A42,'Program Lvl'!$B$2:$B$182,0))</f>
        <v>0</v>
      </c>
      <c r="M42" s="34" t="e">
        <f t="shared" si="4"/>
        <v>#REF!</v>
      </c>
    </row>
    <row r="43" spans="1:13" x14ac:dyDescent="0.2">
      <c r="A43" s="22" t="s">
        <v>823</v>
      </c>
      <c r="B43" s="22" t="str">
        <f>VLOOKUP(A43,'Program Lvl'!$B$2:$C$182,2,FALSE)</f>
        <v>South Gilead (South Campbelltown)</v>
      </c>
      <c r="C43" s="34" t="e">
        <f>INDEX('Program Lvl'!#REF!,MATCH($A43,'Program Lvl'!$B$2:$B$182,0))</f>
        <v>#REF!</v>
      </c>
      <c r="D43" s="34">
        <f>INDEX('Program Lvl'!N$2:N$182,MATCH($A43,'Program Lvl'!$B$2:$B$182,0))</f>
        <v>0</v>
      </c>
      <c r="E43" s="34">
        <f>INDEX('Program Lvl'!O$2:O$182,MATCH($A43,'Program Lvl'!$B$2:$B$182,0))</f>
        <v>0</v>
      </c>
      <c r="F43" s="34">
        <f>INDEX('Program Lvl'!P$2:P$182,MATCH($A43,'Program Lvl'!$B$2:$B$182,0))</f>
        <v>0</v>
      </c>
      <c r="G43" s="34">
        <f>INDEX('Program Lvl'!Q$2:Q$182,MATCH($A43,'Program Lvl'!$B$2:$B$182,0))</f>
        <v>0</v>
      </c>
      <c r="H43" s="34">
        <f>INDEX('Program Lvl'!R$2:R$182,MATCH($A43,'Program Lvl'!$B$2:$B$182,0))</f>
        <v>0</v>
      </c>
      <c r="I43" s="34">
        <f>INDEX('Program Lvl'!S$2:S$182,MATCH($A43,'Program Lvl'!$B$2:$B$182,0))</f>
        <v>4690495.9993038559</v>
      </c>
      <c r="J43" s="34">
        <f>INDEX('Program Lvl'!T$2:T$182,MATCH($A43,'Program Lvl'!$B$2:$B$182,0))</f>
        <v>9615516.7985729054</v>
      </c>
      <c r="K43" s="34">
        <f>INDEX('Program Lvl'!U$2:U$182,MATCH($A43,'Program Lvl'!$B$2:$B$182,0))</f>
        <v>9855904.7185372263</v>
      </c>
      <c r="L43" s="34">
        <f>INDEX('Program Lvl'!V$2:V$182,MATCH($A43,'Program Lvl'!$B$2:$B$182,0))</f>
        <v>0</v>
      </c>
      <c r="M43" s="34" t="e">
        <f t="shared" si="4"/>
        <v>#REF!</v>
      </c>
    </row>
    <row r="44" spans="1:13" x14ac:dyDescent="0.2">
      <c r="A44" s="22" t="s">
        <v>824</v>
      </c>
      <c r="B44" s="22" t="str">
        <f>VLOOKUP(A44,'Program Lvl'!$B$2:$C$182,2,FALSE)</f>
        <v>AFIC upgrade Minto, Prospect, Kingswood</v>
      </c>
      <c r="C44" s="34" t="e">
        <f>INDEX('Program Lvl'!#REF!,MATCH($A44,'Program Lvl'!$B$2:$B$182,0))</f>
        <v>#REF!</v>
      </c>
      <c r="D44" s="34">
        <f>INDEX('Program Lvl'!N$2:N$182,MATCH($A44,'Program Lvl'!$B$2:$B$182,0))</f>
        <v>318942.07499999995</v>
      </c>
      <c r="E44" s="34">
        <f>INDEX('Program Lvl'!O$2:O$182,MATCH($A44,'Program Lvl'!$B$2:$B$182,0))</f>
        <v>0</v>
      </c>
      <c r="F44" s="34">
        <f>INDEX('Program Lvl'!P$2:P$182,MATCH($A44,'Program Lvl'!$B$2:$B$182,0))</f>
        <v>0</v>
      </c>
      <c r="G44" s="34">
        <f>INDEX('Program Lvl'!Q$2:Q$182,MATCH($A44,'Program Lvl'!$B$2:$B$182,0))</f>
        <v>0</v>
      </c>
      <c r="H44" s="34">
        <f>INDEX('Program Lvl'!R$2:R$182,MATCH($A44,'Program Lvl'!$B$2:$B$182,0))</f>
        <v>0</v>
      </c>
      <c r="I44" s="34">
        <f>INDEX('Program Lvl'!S$2:S$182,MATCH($A44,'Program Lvl'!$B$2:$B$182,0))</f>
        <v>0</v>
      </c>
      <c r="J44" s="34">
        <f>INDEX('Program Lvl'!T$2:T$182,MATCH($A44,'Program Lvl'!$B$2:$B$182,0))</f>
        <v>0</v>
      </c>
      <c r="K44" s="34">
        <f>INDEX('Program Lvl'!U$2:U$182,MATCH($A44,'Program Lvl'!$B$2:$B$182,0))</f>
        <v>0</v>
      </c>
      <c r="L44" s="34">
        <f>INDEX('Program Lvl'!V$2:V$182,MATCH($A44,'Program Lvl'!$B$2:$B$182,0))</f>
        <v>0</v>
      </c>
      <c r="M44" s="34" t="e">
        <f t="shared" si="4"/>
        <v>#REF!</v>
      </c>
    </row>
    <row r="45" spans="1:13" x14ac:dyDescent="0.2">
      <c r="A45" s="22" t="s">
        <v>825</v>
      </c>
      <c r="B45" s="22" t="str">
        <f>VLOOKUP(A45,'Program Lvl'!$B$2:$C$182,2,FALSE)</f>
        <v>Western Sydney Airport 132kV supply</v>
      </c>
      <c r="C45" s="34" t="e">
        <f>INDEX('Program Lvl'!#REF!,MATCH($A45,'Program Lvl'!$B$2:$B$182,0))</f>
        <v>#REF!</v>
      </c>
      <c r="D45" s="34">
        <f>INDEX('Program Lvl'!N$2:N$182,MATCH($A45,'Program Lvl'!$B$2:$B$182,0))</f>
        <v>0</v>
      </c>
      <c r="E45" s="34">
        <f>INDEX('Program Lvl'!O$2:O$182,MATCH($A45,'Program Lvl'!$B$2:$B$182,0))</f>
        <v>0</v>
      </c>
      <c r="F45" s="34">
        <f>INDEX('Program Lvl'!P$2:P$182,MATCH($A45,'Program Lvl'!$B$2:$B$182,0))</f>
        <v>8464360.3124999981</v>
      </c>
      <c r="G45" s="34">
        <f>INDEX('Program Lvl'!Q$2:Q$182,MATCH($A45,'Program Lvl'!$B$2:$B$182,0))</f>
        <v>17351938.640624996</v>
      </c>
      <c r="H45" s="34">
        <f>INDEX('Program Lvl'!R$2:R$182,MATCH($A45,'Program Lvl'!$B$2:$B$182,0))</f>
        <v>17785737.106640618</v>
      </c>
      <c r="I45" s="34">
        <f>INDEX('Program Lvl'!S$2:S$182,MATCH($A45,'Program Lvl'!$B$2:$B$182,0))</f>
        <v>0</v>
      </c>
      <c r="J45" s="34">
        <f>INDEX('Program Lvl'!T$2:T$182,MATCH($A45,'Program Lvl'!$B$2:$B$182,0))</f>
        <v>0</v>
      </c>
      <c r="K45" s="34">
        <f>INDEX('Program Lvl'!U$2:U$182,MATCH($A45,'Program Lvl'!$B$2:$B$182,0))</f>
        <v>0</v>
      </c>
      <c r="L45" s="34">
        <f>INDEX('Program Lvl'!V$2:V$182,MATCH($A45,'Program Lvl'!$B$2:$B$182,0))</f>
        <v>0</v>
      </c>
      <c r="M45" s="34" t="e">
        <f t="shared" ref="M45" si="5">SUM(C45:L45)</f>
        <v>#REF!</v>
      </c>
    </row>
    <row r="46" spans="1:13" x14ac:dyDescent="0.2">
      <c r="A46" s="22" t="s">
        <v>826</v>
      </c>
      <c r="B46" s="22" t="str">
        <f>VLOOKUP(A46,'Program Lvl'!$B$2:$C$182,2,FALSE)</f>
        <v>North Bomaderry ZS establishment</v>
      </c>
      <c r="C46" s="34" t="e">
        <f>INDEX('Program Lvl'!#REF!,MATCH($A46,'Program Lvl'!$B$2:$B$182,0))</f>
        <v>#REF!</v>
      </c>
      <c r="D46" s="34">
        <f>INDEX('Program Lvl'!N$2:N$182,MATCH($A46,'Program Lvl'!$B$2:$B$182,0))</f>
        <v>0</v>
      </c>
      <c r="E46" s="34">
        <f>INDEX('Program Lvl'!O$2:O$182,MATCH($A46,'Program Lvl'!$B$2:$B$182,0))</f>
        <v>0</v>
      </c>
      <c r="F46" s="34">
        <f>INDEX('Program Lvl'!P$2:P$182,MATCH($A46,'Program Lvl'!$B$2:$B$182,0))</f>
        <v>3966403.5499999993</v>
      </c>
      <c r="G46" s="34">
        <f>INDEX('Program Lvl'!Q$2:Q$182,MATCH($A46,'Program Lvl'!$B$2:$B$182,0))</f>
        <v>8131127.277499998</v>
      </c>
      <c r="H46" s="34">
        <f>INDEX('Program Lvl'!R$2:R$182,MATCH($A46,'Program Lvl'!$B$2:$B$182,0))</f>
        <v>4374476.7143203113</v>
      </c>
      <c r="I46" s="34">
        <f>INDEX('Program Lvl'!S$2:S$182,MATCH($A46,'Program Lvl'!$B$2:$B$182,0))</f>
        <v>4058926.9637451158</v>
      </c>
      <c r="J46" s="34">
        <f>INDEX('Program Lvl'!T$2:T$182,MATCH($A46,'Program Lvl'!$B$2:$B$182,0))</f>
        <v>0</v>
      </c>
      <c r="K46" s="34">
        <f>INDEX('Program Lvl'!U$2:U$182,MATCH($A46,'Program Lvl'!$B$2:$B$182,0))</f>
        <v>0</v>
      </c>
      <c r="L46" s="34">
        <f>INDEX('Program Lvl'!V$2:V$182,MATCH($A46,'Program Lvl'!$B$2:$B$182,0))</f>
        <v>0</v>
      </c>
      <c r="M46" s="34" t="e">
        <f t="shared" si="4"/>
        <v>#REF!</v>
      </c>
    </row>
    <row r="47" spans="1:13" x14ac:dyDescent="0.2">
      <c r="A47" s="22" t="s">
        <v>827</v>
      </c>
      <c r="B47" s="22" t="str">
        <f>VLOOKUP(A47,'Program Lvl'!$B$2:$C$182,2,FALSE)</f>
        <v>Termeil ZS establishment</v>
      </c>
      <c r="C47" s="34" t="e">
        <f>INDEX('Program Lvl'!#REF!,MATCH($A47,'Program Lvl'!$B$2:$B$182,0))</f>
        <v>#REF!</v>
      </c>
      <c r="D47" s="34">
        <f>INDEX('Program Lvl'!N$2:N$182,MATCH($A47,'Program Lvl'!$B$2:$B$182,0))</f>
        <v>0</v>
      </c>
      <c r="E47" s="34">
        <f>INDEX('Program Lvl'!O$2:O$182,MATCH($A47,'Program Lvl'!$B$2:$B$182,0))</f>
        <v>0</v>
      </c>
      <c r="F47" s="34">
        <f>INDEX('Program Lvl'!P$2:P$182,MATCH($A47,'Program Lvl'!$B$2:$B$182,0))</f>
        <v>0</v>
      </c>
      <c r="G47" s="34">
        <f>INDEX('Program Lvl'!Q$2:Q$182,MATCH($A47,'Program Lvl'!$B$2:$B$182,0))</f>
        <v>0</v>
      </c>
      <c r="H47" s="34">
        <f>INDEX('Program Lvl'!R$2:R$182,MATCH($A47,'Program Lvl'!$B$2:$B$182,0))</f>
        <v>0</v>
      </c>
      <c r="I47" s="34">
        <f>INDEX('Program Lvl'!S$2:S$182,MATCH($A47,'Program Lvl'!$B$2:$B$182,0))</f>
        <v>4616449.574550963</v>
      </c>
      <c r="J47" s="34">
        <f>INDEX('Program Lvl'!T$2:T$182,MATCH($A47,'Program Lvl'!$B$2:$B$182,0))</f>
        <v>4731860.8139147367</v>
      </c>
      <c r="K47" s="34">
        <f>INDEX('Program Lvl'!U$2:U$182,MATCH($A47,'Program Lvl'!$B$2:$B$182,0))</f>
        <v>0</v>
      </c>
      <c r="L47" s="34">
        <f>INDEX('Program Lvl'!V$2:V$182,MATCH($A47,'Program Lvl'!$B$2:$B$182,0))</f>
        <v>0</v>
      </c>
      <c r="M47" s="34" t="e">
        <f t="shared" si="4"/>
        <v>#REF!</v>
      </c>
    </row>
    <row r="48" spans="1:13" x14ac:dyDescent="0.2">
      <c r="A48" s="22" t="s">
        <v>828</v>
      </c>
      <c r="B48" s="22" t="str">
        <f>VLOOKUP(A48,'Program Lvl'!$B$2:$C$182,2,FALSE)</f>
        <v>Austral Permanent ZS establishment</v>
      </c>
      <c r="C48" s="34" t="e">
        <f>INDEX('Program Lvl'!#REF!,MATCH($A48,'Program Lvl'!$B$2:$B$182,0))</f>
        <v>#REF!</v>
      </c>
      <c r="D48" s="34">
        <f>INDEX('Program Lvl'!N$2:N$182,MATCH($A48,'Program Lvl'!$B$2:$B$182,0))</f>
        <v>0</v>
      </c>
      <c r="E48" s="34">
        <f>INDEX('Program Lvl'!O$2:O$182,MATCH($A48,'Program Lvl'!$B$2:$B$182,0))</f>
        <v>0</v>
      </c>
      <c r="F48" s="34">
        <f>INDEX('Program Lvl'!P$2:P$182,MATCH($A48,'Program Lvl'!$B$2:$B$182,0))</f>
        <v>0</v>
      </c>
      <c r="G48" s="34">
        <f>INDEX('Program Lvl'!Q$2:Q$182,MATCH($A48,'Program Lvl'!$B$2:$B$182,0))</f>
        <v>0</v>
      </c>
      <c r="H48" s="34">
        <f>INDEX('Program Lvl'!R$2:R$182,MATCH($A48,'Program Lvl'!$B$2:$B$182,0))</f>
        <v>0</v>
      </c>
      <c r="I48" s="34">
        <f>INDEX('Program Lvl'!S$2:S$182,MATCH($A48,'Program Lvl'!$B$2:$B$182,0))</f>
        <v>12198235.219472285</v>
      </c>
      <c r="J48" s="34">
        <f>INDEX('Program Lvl'!T$2:T$182,MATCH($A48,'Program Lvl'!$B$2:$B$182,0))</f>
        <v>12503191.099959094</v>
      </c>
      <c r="K48" s="34">
        <f>INDEX('Program Lvl'!U$2:U$182,MATCH($A48,'Program Lvl'!$B$2:$B$182,0))</f>
        <v>0</v>
      </c>
      <c r="L48" s="34">
        <f>INDEX('Program Lvl'!V$2:V$182,MATCH($A48,'Program Lvl'!$B$2:$B$182,0))</f>
        <v>0</v>
      </c>
      <c r="M48" s="34" t="e">
        <f t="shared" si="4"/>
        <v>#REF!</v>
      </c>
    </row>
    <row r="49" spans="1:13" ht="25.5" x14ac:dyDescent="0.2">
      <c r="A49" s="22" t="s">
        <v>829</v>
      </c>
      <c r="B49" s="22" t="str">
        <f>VLOOKUP(A49,'Program Lvl'!$B$2:$C$182,2,FALSE)</f>
        <v>Sydney University - Western Sydney Employment Lands ZS establishment</v>
      </c>
      <c r="C49" s="34" t="e">
        <f>INDEX('Program Lvl'!#REF!,MATCH($A49,'Program Lvl'!$B$2:$B$182,0))</f>
        <v>#REF!</v>
      </c>
      <c r="D49" s="34">
        <f>INDEX('Program Lvl'!N$2:N$182,MATCH($A49,'Program Lvl'!$B$2:$B$182,0))</f>
        <v>0</v>
      </c>
      <c r="E49" s="34">
        <f>INDEX('Program Lvl'!O$2:O$182,MATCH($A49,'Program Lvl'!$B$2:$B$182,0))</f>
        <v>0</v>
      </c>
      <c r="F49" s="34">
        <f>INDEX('Program Lvl'!P$2:P$182,MATCH($A49,'Program Lvl'!$B$2:$B$182,0))</f>
        <v>0</v>
      </c>
      <c r="G49" s="34">
        <f>INDEX('Program Lvl'!Q$2:Q$182,MATCH($A49,'Program Lvl'!$B$2:$B$182,0))</f>
        <v>0</v>
      </c>
      <c r="H49" s="34">
        <f>INDEX('Program Lvl'!R$2:R$182,MATCH($A49,'Program Lvl'!$B$2:$B$182,0))</f>
        <v>0</v>
      </c>
      <c r="I49" s="34">
        <f>INDEX('Program Lvl'!S$2:S$182,MATCH($A49,'Program Lvl'!$B$2:$B$182,0))</f>
        <v>0</v>
      </c>
      <c r="J49" s="34">
        <f>INDEX('Program Lvl'!T$2:T$182,MATCH($A49,'Program Lvl'!$B$2:$B$182,0))</f>
        <v>0</v>
      </c>
      <c r="K49" s="34">
        <f>INDEX('Program Lvl'!U$2:U$182,MATCH($A49,'Program Lvl'!$B$2:$B$182,0))</f>
        <v>14932745.911881551</v>
      </c>
      <c r="L49" s="34">
        <f>INDEX('Program Lvl'!V$2:V$182,MATCH($A49,'Program Lvl'!$B$2:$B$182,0))</f>
        <v>15306064.559678588</v>
      </c>
      <c r="M49" s="34" t="e">
        <f t="shared" si="4"/>
        <v>#REF!</v>
      </c>
    </row>
    <row r="50" spans="1:13" x14ac:dyDescent="0.2">
      <c r="A50" s="22" t="s">
        <v>883</v>
      </c>
      <c r="B50" s="22" t="str">
        <f>VLOOKUP(A50,'Program Lvl'!$B$2:$C$182,2,FALSE)</f>
        <v>Establish permanent Catherine Park ZS</v>
      </c>
      <c r="C50" s="34" t="e">
        <f>INDEX('Program Lvl'!#REF!,MATCH($A50,'Program Lvl'!$B$2:$B$182,0))</f>
        <v>#REF!</v>
      </c>
      <c r="D50" s="34">
        <f>INDEX('Program Lvl'!N$2:N$182,MATCH($A50,'Program Lvl'!$B$2:$B$182,0))</f>
        <v>0</v>
      </c>
      <c r="E50" s="34">
        <f>INDEX('Program Lvl'!O$2:O$182,MATCH($A50,'Program Lvl'!$B$2:$B$182,0))</f>
        <v>0</v>
      </c>
      <c r="F50" s="34">
        <f>INDEX('Program Lvl'!P$2:P$182,MATCH($A50,'Program Lvl'!$B$2:$B$182,0))</f>
        <v>0</v>
      </c>
      <c r="G50" s="34">
        <f>INDEX('Program Lvl'!Q$2:Q$182,MATCH($A50,'Program Lvl'!$B$2:$B$182,0))</f>
        <v>0</v>
      </c>
      <c r="H50" s="34">
        <f>INDEX('Program Lvl'!R$2:R$182,MATCH($A50,'Program Lvl'!$B$2:$B$182,0))</f>
        <v>2149675.604492187</v>
      </c>
      <c r="I50" s="34">
        <f>INDEX('Program Lvl'!S$2:S$182,MATCH($A50,'Program Lvl'!$B$2:$B$182,0))</f>
        <v>4406834.9892089823</v>
      </c>
      <c r="J50" s="34">
        <f>INDEX('Program Lvl'!T$2:T$182,MATCH($A50,'Program Lvl'!$B$2:$B$182,0))</f>
        <v>4517005.863939207</v>
      </c>
      <c r="K50" s="34">
        <f>INDEX('Program Lvl'!U$2:U$182,MATCH($A50,'Program Lvl'!$B$2:$B$182,0))</f>
        <v>0</v>
      </c>
      <c r="L50" s="34">
        <f>INDEX('Program Lvl'!V$2:V$182,MATCH($A50,'Program Lvl'!$B$2:$B$182,0))</f>
        <v>0</v>
      </c>
      <c r="M50" s="34" t="e">
        <f t="shared" si="4"/>
        <v>#REF!</v>
      </c>
    </row>
    <row r="51" spans="1:13" x14ac:dyDescent="0.2">
      <c r="A51" s="22" t="s">
        <v>898</v>
      </c>
      <c r="B51" s="22" t="str">
        <f>VLOOKUP(A51,'Program Lvl'!$B$2:$C$182,2,FALSE)</f>
        <v>Nepean ZS augmentation</v>
      </c>
      <c r="C51" s="34" t="e">
        <f>INDEX('Program Lvl'!#REF!,MATCH($A51,'Program Lvl'!$B$2:$B$182,0))</f>
        <v>#REF!</v>
      </c>
      <c r="D51" s="34">
        <f>INDEX('Program Lvl'!N$2:N$182,MATCH($A51,'Program Lvl'!$B$2:$B$182,0))</f>
        <v>0</v>
      </c>
      <c r="E51" s="34">
        <f>INDEX('Program Lvl'!O$2:O$182,MATCH($A51,'Program Lvl'!$B$2:$B$182,0))</f>
        <v>0</v>
      </c>
      <c r="F51" s="34">
        <f>INDEX('Program Lvl'!P$2:P$182,MATCH($A51,'Program Lvl'!$B$2:$B$182,0))</f>
        <v>0</v>
      </c>
      <c r="G51" s="34">
        <f>INDEX('Program Lvl'!Q$2:Q$182,MATCH($A51,'Program Lvl'!$B$2:$B$182,0))</f>
        <v>0</v>
      </c>
      <c r="H51" s="34">
        <f>INDEX('Program Lvl'!R$2:R$182,MATCH($A51,'Program Lvl'!$B$2:$B$182,0))</f>
        <v>0</v>
      </c>
      <c r="I51" s="34">
        <f>INDEX('Program Lvl'!S$2:S$182,MATCH($A51,'Program Lvl'!$B$2:$B$182,0))</f>
        <v>0</v>
      </c>
      <c r="J51" s="34">
        <f>INDEX('Program Lvl'!T$2:T$182,MATCH($A51,'Program Lvl'!$B$2:$B$182,0))</f>
        <v>4279268.7132055648</v>
      </c>
      <c r="K51" s="34">
        <f>INDEX('Program Lvl'!U$2:U$182,MATCH($A51,'Program Lvl'!$B$2:$B$182,0))</f>
        <v>0</v>
      </c>
      <c r="L51" s="34">
        <f>INDEX('Program Lvl'!V$2:V$182,MATCH($A51,'Program Lvl'!$B$2:$B$182,0))</f>
        <v>0</v>
      </c>
      <c r="M51" s="34" t="e">
        <f t="shared" si="4"/>
        <v>#REF!</v>
      </c>
    </row>
    <row r="52" spans="1:13" x14ac:dyDescent="0.2">
      <c r="A52" s="22" t="s">
        <v>899</v>
      </c>
      <c r="B52" s="22" t="e">
        <f>VLOOKUP(A52,'Program Lvl'!$B$2:$C$182,2,FALSE)</f>
        <v>#N/A</v>
      </c>
      <c r="C52" s="34" t="e">
        <f>INDEX('Program Lvl'!#REF!,MATCH($A52,'Program Lvl'!$B$2:$B$182,0))</f>
        <v>#REF!</v>
      </c>
      <c r="D52" s="34" t="e">
        <f>INDEX('Program Lvl'!N$2:N$182,MATCH($A52,'Program Lvl'!$B$2:$B$182,0))</f>
        <v>#N/A</v>
      </c>
      <c r="E52" s="34" t="e">
        <f>INDEX('Program Lvl'!O$2:O$182,MATCH($A52,'Program Lvl'!$B$2:$B$182,0))</f>
        <v>#N/A</v>
      </c>
      <c r="F52" s="34" t="e">
        <f>INDEX('Program Lvl'!P$2:P$182,MATCH($A52,'Program Lvl'!$B$2:$B$182,0))</f>
        <v>#N/A</v>
      </c>
      <c r="G52" s="34" t="e">
        <f>INDEX('Program Lvl'!Q$2:Q$182,MATCH($A52,'Program Lvl'!$B$2:$B$182,0))</f>
        <v>#N/A</v>
      </c>
      <c r="H52" s="34" t="e">
        <f>INDEX('Program Lvl'!R$2:R$182,MATCH($A52,'Program Lvl'!$B$2:$B$182,0))</f>
        <v>#N/A</v>
      </c>
      <c r="I52" s="34" t="e">
        <f>INDEX('Program Lvl'!S$2:S$182,MATCH($A52,'Program Lvl'!$B$2:$B$182,0))</f>
        <v>#N/A</v>
      </c>
      <c r="J52" s="34" t="e">
        <f>INDEX('Program Lvl'!T$2:T$182,MATCH($A52,'Program Lvl'!$B$2:$B$182,0))</f>
        <v>#N/A</v>
      </c>
      <c r="K52" s="34" t="e">
        <f>INDEX('Program Lvl'!U$2:U$182,MATCH($A52,'Program Lvl'!$B$2:$B$182,0))</f>
        <v>#N/A</v>
      </c>
      <c r="L52" s="34" t="e">
        <f>INDEX('Program Lvl'!V$2:V$182,MATCH($A52,'Program Lvl'!$B$2:$B$182,0))</f>
        <v>#N/A</v>
      </c>
      <c r="M52" s="34" t="e">
        <f t="shared" si="4"/>
        <v>#REF!</v>
      </c>
    </row>
    <row r="53" spans="1:13" x14ac:dyDescent="0.2">
      <c r="A53" s="22" t="s">
        <v>920</v>
      </c>
      <c r="B53" s="22" t="str">
        <f>VLOOKUP(A53,'Program Lvl'!$B$2:$C$182,2,FALSE)</f>
        <v>Parklea ZS to Bella Vista ZS load transfer</v>
      </c>
      <c r="C53" s="34" t="e">
        <f>INDEX('Program Lvl'!#REF!,MATCH($A53,'Program Lvl'!$B$2:$B$182,0))</f>
        <v>#REF!</v>
      </c>
      <c r="D53" s="34">
        <f>INDEX('Program Lvl'!N$2:N$182,MATCH($A53,'Program Lvl'!$B$2:$B$182,0))</f>
        <v>0</v>
      </c>
      <c r="E53" s="34">
        <f>INDEX('Program Lvl'!O$2:O$182,MATCH($A53,'Program Lvl'!$B$2:$B$182,0))</f>
        <v>1050625</v>
      </c>
      <c r="F53" s="34">
        <f>INDEX('Program Lvl'!P$2:P$182,MATCH($A53,'Program Lvl'!$B$2:$B$182,0))</f>
        <v>0</v>
      </c>
      <c r="G53" s="34">
        <f>INDEX('Program Lvl'!Q$2:Q$182,MATCH($A53,'Program Lvl'!$B$2:$B$182,0))</f>
        <v>0</v>
      </c>
      <c r="H53" s="34">
        <f>INDEX('Program Lvl'!R$2:R$182,MATCH($A53,'Program Lvl'!$B$2:$B$182,0))</f>
        <v>0</v>
      </c>
      <c r="I53" s="34">
        <f>INDEX('Program Lvl'!S$2:S$182,MATCH($A53,'Program Lvl'!$B$2:$B$182,0))</f>
        <v>0</v>
      </c>
      <c r="J53" s="34">
        <f>INDEX('Program Lvl'!T$2:T$182,MATCH($A53,'Program Lvl'!$B$2:$B$182,0))</f>
        <v>0</v>
      </c>
      <c r="K53" s="34">
        <f>INDEX('Program Lvl'!U$2:U$182,MATCH($A53,'Program Lvl'!$B$2:$B$182,0))</f>
        <v>0</v>
      </c>
      <c r="L53" s="34">
        <f>INDEX('Program Lvl'!V$2:V$182,MATCH($A53,'Program Lvl'!$B$2:$B$182,0))</f>
        <v>0</v>
      </c>
      <c r="M53" s="34" t="e">
        <f t="shared" si="4"/>
        <v>#REF!</v>
      </c>
    </row>
    <row r="54" spans="1:13" x14ac:dyDescent="0.2">
      <c r="A54" s="22" t="s">
        <v>900</v>
      </c>
      <c r="B54" s="22" t="str">
        <f>VLOOKUP(A54,'Program Lvl'!$B$2:$C$182,2,FALSE)</f>
        <v>Kemps Creek 132kV conversion</v>
      </c>
      <c r="C54" s="34" t="e">
        <f>INDEX('Program Lvl'!#REF!,MATCH($A54,'Program Lvl'!$B$2:$B$182,0))</f>
        <v>#REF!</v>
      </c>
      <c r="D54" s="34">
        <f>INDEX('Program Lvl'!N$2:N$182,MATCH($A54,'Program Lvl'!$B$2:$B$182,0))</f>
        <v>0</v>
      </c>
      <c r="E54" s="34">
        <f>INDEX('Program Lvl'!O$2:O$182,MATCH($A54,'Program Lvl'!$B$2:$B$182,0))</f>
        <v>0</v>
      </c>
      <c r="F54" s="34">
        <f>INDEX('Program Lvl'!P$2:P$182,MATCH($A54,'Program Lvl'!$B$2:$B$182,0))</f>
        <v>0</v>
      </c>
      <c r="G54" s="34">
        <f>INDEX('Program Lvl'!Q$2:Q$182,MATCH($A54,'Program Lvl'!$B$2:$B$182,0))</f>
        <v>0</v>
      </c>
      <c r="H54" s="34">
        <f>INDEX('Program Lvl'!R$2:R$182,MATCH($A54,'Program Lvl'!$B$2:$B$182,0))</f>
        <v>0</v>
      </c>
      <c r="I54" s="34">
        <f>INDEX('Program Lvl'!S$2:S$182,MATCH($A54,'Program Lvl'!$B$2:$B$182,0))</f>
        <v>0</v>
      </c>
      <c r="J54" s="34">
        <f>INDEX('Program Lvl'!T$2:T$182,MATCH($A54,'Program Lvl'!$B$2:$B$182,0))</f>
        <v>0</v>
      </c>
      <c r="K54" s="34">
        <f>INDEX('Program Lvl'!U$2:U$182,MATCH($A54,'Program Lvl'!$B$2:$B$182,0))</f>
        <v>0</v>
      </c>
      <c r="L54" s="34">
        <f>INDEX('Program Lvl'!V$2:V$182,MATCH($A54,'Program Lvl'!$B$2:$B$182,0))</f>
        <v>0</v>
      </c>
      <c r="M54" s="34" t="e">
        <f t="shared" si="4"/>
        <v>#REF!</v>
      </c>
    </row>
    <row r="55" spans="1:13" x14ac:dyDescent="0.2">
      <c r="A55" s="22" t="s">
        <v>901</v>
      </c>
      <c r="B55" s="22" t="str">
        <f>VLOOKUP(A55,'Program Lvl'!$B$2:$C$182,2,FALSE)</f>
        <v>Augment Westmead Zone Substation</v>
      </c>
      <c r="C55" s="34" t="e">
        <f>INDEX('Program Lvl'!#REF!,MATCH($A55,'Program Lvl'!$B$2:$B$182,0))</f>
        <v>#REF!</v>
      </c>
      <c r="D55" s="34">
        <f>INDEX('Program Lvl'!N$2:N$182,MATCH($A55,'Program Lvl'!$B$2:$B$182,0))</f>
        <v>0</v>
      </c>
      <c r="E55" s="34">
        <f>INDEX('Program Lvl'!O$2:O$182,MATCH($A55,'Program Lvl'!$B$2:$B$182,0))</f>
        <v>0</v>
      </c>
      <c r="F55" s="34">
        <f>INDEX('Program Lvl'!P$2:P$182,MATCH($A55,'Program Lvl'!$B$2:$B$182,0))</f>
        <v>0</v>
      </c>
      <c r="G55" s="34">
        <f>INDEX('Program Lvl'!Q$2:Q$182,MATCH($A55,'Program Lvl'!$B$2:$B$182,0))</f>
        <v>5658696.783789061</v>
      </c>
      <c r="H55" s="34">
        <f>INDEX('Program Lvl'!R$2:R$182,MATCH($A55,'Program Lvl'!$B$2:$B$182,0))</f>
        <v>5800164.2033837875</v>
      </c>
      <c r="I55" s="34">
        <f>INDEX('Program Lvl'!S$2:S$182,MATCH($A55,'Program Lvl'!$B$2:$B$182,0))</f>
        <v>0</v>
      </c>
      <c r="J55" s="34">
        <f>INDEX('Program Lvl'!T$2:T$182,MATCH($A55,'Program Lvl'!$B$2:$B$182,0))</f>
        <v>0</v>
      </c>
      <c r="K55" s="34">
        <f>INDEX('Program Lvl'!U$2:U$182,MATCH($A55,'Program Lvl'!$B$2:$B$182,0))</f>
        <v>0</v>
      </c>
      <c r="L55" s="34">
        <f>INDEX('Program Lvl'!V$2:V$182,MATCH($A55,'Program Lvl'!$B$2:$B$182,0))</f>
        <v>0</v>
      </c>
      <c r="M55" s="34" t="e">
        <f t="shared" si="4"/>
        <v>#REF!</v>
      </c>
    </row>
    <row r="56" spans="1:13" x14ac:dyDescent="0.2">
      <c r="A56" s="22" t="s">
        <v>902</v>
      </c>
      <c r="B56" s="22" t="str">
        <f>VLOOKUP(A56,'Program Lvl'!$B$2:$C$182,2,FALSE)</f>
        <v>Narellan ZS busbar augmentation</v>
      </c>
      <c r="C56" s="34" t="e">
        <f>INDEX('Program Lvl'!#REF!,MATCH($A56,'Program Lvl'!$B$2:$B$182,0))</f>
        <v>#REF!</v>
      </c>
      <c r="D56" s="34">
        <f>INDEX('Program Lvl'!N$2:N$182,MATCH($A56,'Program Lvl'!$B$2:$B$182,0))</f>
        <v>0</v>
      </c>
      <c r="E56" s="34">
        <f>INDEX('Program Lvl'!O$2:O$182,MATCH($A56,'Program Lvl'!$B$2:$B$182,0))</f>
        <v>0</v>
      </c>
      <c r="F56" s="34">
        <f>INDEX('Program Lvl'!P$2:P$182,MATCH($A56,'Program Lvl'!$B$2:$B$182,0))</f>
        <v>0</v>
      </c>
      <c r="G56" s="34">
        <f>INDEX('Program Lvl'!Q$2:Q$182,MATCH($A56,'Program Lvl'!$B$2:$B$182,0))</f>
        <v>0</v>
      </c>
      <c r="H56" s="34">
        <f>INDEX('Program Lvl'!R$2:R$182,MATCH($A56,'Program Lvl'!$B$2:$B$182,0))</f>
        <v>0</v>
      </c>
      <c r="I56" s="34">
        <f>INDEX('Program Lvl'!S$2:S$182,MATCH($A56,'Program Lvl'!$B$2:$B$182,0))</f>
        <v>0</v>
      </c>
      <c r="J56" s="34">
        <f>INDEX('Program Lvl'!T$2:T$182,MATCH($A56,'Program Lvl'!$B$2:$B$182,0))</f>
        <v>8653632.2867045868</v>
      </c>
      <c r="K56" s="34">
        <f>INDEX('Program Lvl'!U$2:U$182,MATCH($A56,'Program Lvl'!$B$2:$B$182,0))</f>
        <v>0</v>
      </c>
      <c r="L56" s="34">
        <f>INDEX('Program Lvl'!V$2:V$182,MATCH($A56,'Program Lvl'!$B$2:$B$182,0))</f>
        <v>0</v>
      </c>
      <c r="M56" s="34" t="e">
        <f t="shared" si="4"/>
        <v>#REF!</v>
      </c>
    </row>
    <row r="57" spans="1:13" x14ac:dyDescent="0.2">
      <c r="A57" s="22" t="s">
        <v>903</v>
      </c>
      <c r="B57" s="22" t="e">
        <f>VLOOKUP(A57,'Program Lvl'!$B$2:$C$182,2,FALSE)</f>
        <v>#N/A</v>
      </c>
      <c r="C57" s="34" t="e">
        <f>INDEX('Program Lvl'!#REF!,MATCH($A57,'Program Lvl'!$B$2:$B$182,0))</f>
        <v>#REF!</v>
      </c>
      <c r="D57" s="34" t="e">
        <f>INDEX('Program Lvl'!N$2:N$182,MATCH($A57,'Program Lvl'!$B$2:$B$182,0))</f>
        <v>#N/A</v>
      </c>
      <c r="E57" s="34" t="e">
        <f>INDEX('Program Lvl'!O$2:O$182,MATCH($A57,'Program Lvl'!$B$2:$B$182,0))</f>
        <v>#N/A</v>
      </c>
      <c r="F57" s="34" t="e">
        <f>INDEX('Program Lvl'!P$2:P$182,MATCH($A57,'Program Lvl'!$B$2:$B$182,0))</f>
        <v>#N/A</v>
      </c>
      <c r="G57" s="34" t="e">
        <f>INDEX('Program Lvl'!Q$2:Q$182,MATCH($A57,'Program Lvl'!$B$2:$B$182,0))</f>
        <v>#N/A</v>
      </c>
      <c r="H57" s="34" t="e">
        <f>INDEX('Program Lvl'!R$2:R$182,MATCH($A57,'Program Lvl'!$B$2:$B$182,0))</f>
        <v>#N/A</v>
      </c>
      <c r="I57" s="34" t="e">
        <f>INDEX('Program Lvl'!S$2:S$182,MATCH($A57,'Program Lvl'!$B$2:$B$182,0))</f>
        <v>#N/A</v>
      </c>
      <c r="J57" s="34" t="e">
        <f>INDEX('Program Lvl'!T$2:T$182,MATCH($A57,'Program Lvl'!$B$2:$B$182,0))</f>
        <v>#N/A</v>
      </c>
      <c r="K57" s="34" t="e">
        <f>INDEX('Program Lvl'!U$2:U$182,MATCH($A57,'Program Lvl'!$B$2:$B$182,0))</f>
        <v>#N/A</v>
      </c>
      <c r="L57" s="34" t="e">
        <f>INDEX('Program Lvl'!V$2:V$182,MATCH($A57,'Program Lvl'!$B$2:$B$182,0))</f>
        <v>#N/A</v>
      </c>
      <c r="M57" s="34" t="e">
        <f t="shared" si="4"/>
        <v>#REF!</v>
      </c>
    </row>
    <row r="58" spans="1:13" x14ac:dyDescent="0.2">
      <c r="A58" s="21"/>
      <c r="B58" s="21" t="s">
        <v>281</v>
      </c>
      <c r="C58" s="35" t="e">
        <f t="shared" ref="C58:M58" si="6">SUBTOTAL(9,C6:C57)</f>
        <v>#REF!</v>
      </c>
      <c r="D58" s="35" t="e">
        <f t="shared" si="6"/>
        <v>#N/A</v>
      </c>
      <c r="E58" s="35" t="e">
        <f t="shared" si="6"/>
        <v>#N/A</v>
      </c>
      <c r="F58" s="35" t="e">
        <f t="shared" si="6"/>
        <v>#N/A</v>
      </c>
      <c r="G58" s="35" t="e">
        <f t="shared" si="6"/>
        <v>#N/A</v>
      </c>
      <c r="H58" s="35" t="e">
        <f t="shared" si="6"/>
        <v>#N/A</v>
      </c>
      <c r="I58" s="35" t="e">
        <f t="shared" si="6"/>
        <v>#N/A</v>
      </c>
      <c r="J58" s="35" t="e">
        <f t="shared" si="6"/>
        <v>#N/A</v>
      </c>
      <c r="K58" s="35" t="e">
        <f t="shared" si="6"/>
        <v>#N/A</v>
      </c>
      <c r="L58" s="35" t="e">
        <f t="shared" si="6"/>
        <v>#N/A</v>
      </c>
      <c r="M58" s="35" t="e">
        <f t="shared" si="6"/>
        <v>#REF!</v>
      </c>
    </row>
    <row r="59" spans="1:13" x14ac:dyDescent="0.2">
      <c r="A59" s="22"/>
      <c r="B59" s="22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</row>
    <row r="60" spans="1:13" x14ac:dyDescent="0.2">
      <c r="A60" s="21" t="s">
        <v>140</v>
      </c>
      <c r="B60" s="21" t="s">
        <v>206</v>
      </c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</row>
    <row r="61" spans="1:13" x14ac:dyDescent="0.2">
      <c r="A61" s="22" t="s">
        <v>351</v>
      </c>
      <c r="B61" s="22" t="str">
        <f>VLOOKUP(A61,'Program Lvl'!$B$2:$C$182,2,FALSE)</f>
        <v>Penrith Lakes ZS site acquisition</v>
      </c>
      <c r="C61" s="34" t="e">
        <f>INDEX('Program Lvl'!#REF!,MATCH($A61,'Program Lvl'!$B$2:$B$182,0))</f>
        <v>#REF!</v>
      </c>
      <c r="D61" s="34">
        <f>INDEX('Program Lvl'!N$2:N$182,MATCH($A61,'Program Lvl'!$B$2:$B$182,0))</f>
        <v>0</v>
      </c>
      <c r="E61" s="34">
        <f>INDEX('Program Lvl'!O$2:O$182,MATCH($A61,'Program Lvl'!$B$2:$B$182,0))</f>
        <v>0</v>
      </c>
      <c r="F61" s="34">
        <f>INDEX('Program Lvl'!P$2:P$182,MATCH($A61,'Program Lvl'!$B$2:$B$182,0))</f>
        <v>0</v>
      </c>
      <c r="G61" s="34">
        <f>INDEX('Program Lvl'!Q$2:Q$182,MATCH($A61,'Program Lvl'!$B$2:$B$182,0))</f>
        <v>0</v>
      </c>
      <c r="H61" s="34">
        <f>INDEX('Program Lvl'!R$2:R$182,MATCH($A61,'Program Lvl'!$B$2:$B$182,0))</f>
        <v>0</v>
      </c>
      <c r="I61" s="34">
        <f>INDEX('Program Lvl'!S$2:S$182,MATCH($A61,'Program Lvl'!$B$2:$B$182,0))</f>
        <v>347908.02546386706</v>
      </c>
      <c r="J61" s="34">
        <f>INDEX('Program Lvl'!T$2:T$182,MATCH($A61,'Program Lvl'!$B$2:$B$182,0))</f>
        <v>0</v>
      </c>
      <c r="K61" s="34">
        <f>INDEX('Program Lvl'!U$2:U$182,MATCH($A61,'Program Lvl'!$B$2:$B$182,0))</f>
        <v>0</v>
      </c>
      <c r="L61" s="34">
        <f>INDEX('Program Lvl'!V$2:V$182,MATCH($A61,'Program Lvl'!$B$2:$B$182,0))</f>
        <v>0</v>
      </c>
      <c r="M61" s="34" t="e">
        <f t="shared" si="0"/>
        <v>#REF!</v>
      </c>
    </row>
    <row r="62" spans="1:13" x14ac:dyDescent="0.2">
      <c r="A62" s="22" t="s">
        <v>147</v>
      </c>
      <c r="B62" s="22" t="e">
        <f>VLOOKUP(A62,'Program Lvl'!$B$2:$C$182,2,FALSE)</f>
        <v>#N/A</v>
      </c>
      <c r="C62" s="34" t="e">
        <f>INDEX('Program Lvl'!#REF!,MATCH($A62,'Program Lvl'!$B$2:$B$182,0))</f>
        <v>#REF!</v>
      </c>
      <c r="D62" s="34" t="e">
        <f>INDEX('Program Lvl'!N$2:N$182,MATCH($A62,'Program Lvl'!$B$2:$B$182,0))</f>
        <v>#N/A</v>
      </c>
      <c r="E62" s="34" t="e">
        <f>INDEX('Program Lvl'!O$2:O$182,MATCH($A62,'Program Lvl'!$B$2:$B$182,0))</f>
        <v>#N/A</v>
      </c>
      <c r="F62" s="34" t="e">
        <f>INDEX('Program Lvl'!P$2:P$182,MATCH($A62,'Program Lvl'!$B$2:$B$182,0))</f>
        <v>#N/A</v>
      </c>
      <c r="G62" s="34" t="e">
        <f>INDEX('Program Lvl'!Q$2:Q$182,MATCH($A62,'Program Lvl'!$B$2:$B$182,0))</f>
        <v>#N/A</v>
      </c>
      <c r="H62" s="34" t="e">
        <f>INDEX('Program Lvl'!R$2:R$182,MATCH($A62,'Program Lvl'!$B$2:$B$182,0))</f>
        <v>#N/A</v>
      </c>
      <c r="I62" s="34" t="e">
        <f>INDEX('Program Lvl'!S$2:S$182,MATCH($A62,'Program Lvl'!$B$2:$B$182,0))</f>
        <v>#N/A</v>
      </c>
      <c r="J62" s="34" t="e">
        <f>INDEX('Program Lvl'!T$2:T$182,MATCH($A62,'Program Lvl'!$B$2:$B$182,0))</f>
        <v>#N/A</v>
      </c>
      <c r="K62" s="34" t="e">
        <f>INDEX('Program Lvl'!U$2:U$182,MATCH($A62,'Program Lvl'!$B$2:$B$182,0))</f>
        <v>#N/A</v>
      </c>
      <c r="L62" s="34" t="e">
        <f>INDEX('Program Lvl'!V$2:V$182,MATCH($A62,'Program Lvl'!$B$2:$B$182,0))</f>
        <v>#N/A</v>
      </c>
      <c r="M62" s="34" t="e">
        <f t="shared" ref="M62" si="7">SUM(C62:L62)</f>
        <v>#REF!</v>
      </c>
    </row>
    <row r="63" spans="1:13" x14ac:dyDescent="0.2">
      <c r="A63" s="22" t="s">
        <v>143</v>
      </c>
      <c r="B63" s="22" t="str">
        <f>VLOOKUP(A63,'Program Lvl'!$B$2:$C$182,2,FALSE)</f>
        <v>North Rossmore ZS site purchase</v>
      </c>
      <c r="C63" s="34" t="e">
        <f>INDEX('Program Lvl'!#REF!,MATCH($A63,'Program Lvl'!$B$2:$B$182,0))</f>
        <v>#REF!</v>
      </c>
      <c r="D63" s="34">
        <f>INDEX('Program Lvl'!N$2:N$182,MATCH($A63,'Program Lvl'!$B$2:$B$182,0))</f>
        <v>0</v>
      </c>
      <c r="E63" s="34">
        <f>INDEX('Program Lvl'!O$2:O$182,MATCH($A63,'Program Lvl'!$B$2:$B$182,0))</f>
        <v>0</v>
      </c>
      <c r="F63" s="34">
        <f>INDEX('Program Lvl'!P$2:P$182,MATCH($A63,'Program Lvl'!$B$2:$B$182,0))</f>
        <v>0</v>
      </c>
      <c r="G63" s="34">
        <f>INDEX('Program Lvl'!Q$2:Q$182,MATCH($A63,'Program Lvl'!$B$2:$B$182,0))</f>
        <v>3311438.6718749991</v>
      </c>
      <c r="H63" s="34">
        <f>INDEX('Program Lvl'!R$2:R$182,MATCH($A63,'Program Lvl'!$B$2:$B$182,0))</f>
        <v>0</v>
      </c>
      <c r="I63" s="34">
        <f>INDEX('Program Lvl'!S$2:S$182,MATCH($A63,'Program Lvl'!$B$2:$B$182,0))</f>
        <v>0</v>
      </c>
      <c r="J63" s="34">
        <f>INDEX('Program Lvl'!T$2:T$182,MATCH($A63,'Program Lvl'!$B$2:$B$182,0))</f>
        <v>0</v>
      </c>
      <c r="K63" s="34">
        <f>INDEX('Program Lvl'!U$2:U$182,MATCH($A63,'Program Lvl'!$B$2:$B$182,0))</f>
        <v>0</v>
      </c>
      <c r="L63" s="34">
        <f>INDEX('Program Lvl'!V$2:V$182,MATCH($A63,'Program Lvl'!$B$2:$B$182,0))</f>
        <v>0</v>
      </c>
      <c r="M63" s="34" t="e">
        <f t="shared" si="0"/>
        <v>#REF!</v>
      </c>
    </row>
    <row r="64" spans="1:13" x14ac:dyDescent="0.2">
      <c r="A64" s="22" t="s">
        <v>144</v>
      </c>
      <c r="B64" s="22" t="str">
        <f>VLOOKUP(A64,'Program Lvl'!$B$2:$C$182,2,FALSE)</f>
        <v>Rossmore ZS site purchase</v>
      </c>
      <c r="C64" s="34" t="e">
        <f>INDEX('Program Lvl'!#REF!,MATCH($A64,'Program Lvl'!$B$2:$B$182,0))</f>
        <v>#REF!</v>
      </c>
      <c r="D64" s="34">
        <f>INDEX('Program Lvl'!N$2:N$182,MATCH($A64,'Program Lvl'!$B$2:$B$182,0))</f>
        <v>0</v>
      </c>
      <c r="E64" s="34">
        <f>INDEX('Program Lvl'!O$2:O$182,MATCH($A64,'Program Lvl'!$B$2:$B$182,0))</f>
        <v>0</v>
      </c>
      <c r="F64" s="34">
        <f>INDEX('Program Lvl'!P$2:P$182,MATCH($A64,'Program Lvl'!$B$2:$B$182,0))</f>
        <v>0</v>
      </c>
      <c r="G64" s="34">
        <f>INDEX('Program Lvl'!Q$2:Q$182,MATCH($A64,'Program Lvl'!$B$2:$B$182,0))</f>
        <v>0</v>
      </c>
      <c r="H64" s="34">
        <f>INDEX('Program Lvl'!R$2:R$182,MATCH($A64,'Program Lvl'!$B$2:$B$182,0))</f>
        <v>3394224.6386718741</v>
      </c>
      <c r="I64" s="34">
        <f>INDEX('Program Lvl'!S$2:S$182,MATCH($A64,'Program Lvl'!$B$2:$B$182,0))</f>
        <v>0</v>
      </c>
      <c r="J64" s="34">
        <f>INDEX('Program Lvl'!T$2:T$182,MATCH($A64,'Program Lvl'!$B$2:$B$182,0))</f>
        <v>0</v>
      </c>
      <c r="K64" s="34">
        <f>INDEX('Program Lvl'!U$2:U$182,MATCH($A64,'Program Lvl'!$B$2:$B$182,0))</f>
        <v>0</v>
      </c>
      <c r="L64" s="34">
        <f>INDEX('Program Lvl'!V$2:V$182,MATCH($A64,'Program Lvl'!$B$2:$B$182,0))</f>
        <v>0</v>
      </c>
      <c r="M64" s="34" t="e">
        <f t="shared" si="0"/>
        <v>#REF!</v>
      </c>
    </row>
    <row r="65" spans="1:13" x14ac:dyDescent="0.2">
      <c r="A65" s="22" t="s">
        <v>146</v>
      </c>
      <c r="B65" s="22" t="str">
        <f>VLOOKUP(A65,'Program Lvl'!$B$2:$C$182,2,FALSE)</f>
        <v>North Bringelly ZS site purchase</v>
      </c>
      <c r="C65" s="34" t="e">
        <f>INDEX('Program Lvl'!#REF!,MATCH($A65,'Program Lvl'!$B$2:$B$182,0))</f>
        <v>#REF!</v>
      </c>
      <c r="D65" s="34">
        <f>INDEX('Program Lvl'!N$2:N$182,MATCH($A65,'Program Lvl'!$B$2:$B$182,0))</f>
        <v>0</v>
      </c>
      <c r="E65" s="34">
        <f>INDEX('Program Lvl'!O$2:O$182,MATCH($A65,'Program Lvl'!$B$2:$B$182,0))</f>
        <v>0</v>
      </c>
      <c r="F65" s="34">
        <f>INDEX('Program Lvl'!P$2:P$182,MATCH($A65,'Program Lvl'!$B$2:$B$182,0))</f>
        <v>3769117.1874999995</v>
      </c>
      <c r="G65" s="34">
        <f>INDEX('Program Lvl'!Q$2:Q$182,MATCH($A65,'Program Lvl'!$B$2:$B$182,0))</f>
        <v>0</v>
      </c>
      <c r="H65" s="34">
        <f>INDEX('Program Lvl'!R$2:R$182,MATCH($A65,'Program Lvl'!$B$2:$B$182,0))</f>
        <v>0</v>
      </c>
      <c r="I65" s="34">
        <f>INDEX('Program Lvl'!S$2:S$182,MATCH($A65,'Program Lvl'!$B$2:$B$182,0))</f>
        <v>0</v>
      </c>
      <c r="J65" s="34">
        <f>INDEX('Program Lvl'!T$2:T$182,MATCH($A65,'Program Lvl'!$B$2:$B$182,0))</f>
        <v>0</v>
      </c>
      <c r="K65" s="34">
        <f>INDEX('Program Lvl'!U$2:U$182,MATCH($A65,'Program Lvl'!$B$2:$B$182,0))</f>
        <v>0</v>
      </c>
      <c r="L65" s="34">
        <f>INDEX('Program Lvl'!V$2:V$182,MATCH($A65,'Program Lvl'!$B$2:$B$182,0))</f>
        <v>0</v>
      </c>
      <c r="M65" s="34" t="e">
        <f t="shared" si="0"/>
        <v>#REF!</v>
      </c>
    </row>
    <row r="66" spans="1:13" x14ac:dyDescent="0.2">
      <c r="A66" s="22" t="s">
        <v>148</v>
      </c>
      <c r="B66" s="22" t="str">
        <f>VLOOKUP(A66,'Program Lvl'!$B$2:$C$182,2,FALSE)</f>
        <v>Riverstone West site purchase</v>
      </c>
      <c r="C66" s="34" t="e">
        <f>INDEX('Program Lvl'!#REF!,MATCH($A66,'Program Lvl'!$B$2:$B$182,0))</f>
        <v>#REF!</v>
      </c>
      <c r="D66" s="34">
        <f>INDEX('Program Lvl'!N$2:N$182,MATCH($A66,'Program Lvl'!$B$2:$B$182,0))</f>
        <v>0</v>
      </c>
      <c r="E66" s="34">
        <f>INDEX('Program Lvl'!O$2:O$182,MATCH($A66,'Program Lvl'!$B$2:$B$182,0))</f>
        <v>0</v>
      </c>
      <c r="F66" s="34">
        <f>INDEX('Program Lvl'!P$2:P$182,MATCH($A66,'Program Lvl'!$B$2:$B$182,0))</f>
        <v>0</v>
      </c>
      <c r="G66" s="34">
        <f>INDEX('Program Lvl'!Q$2:Q$182,MATCH($A66,'Program Lvl'!$B$2:$B$182,0))</f>
        <v>0</v>
      </c>
      <c r="H66" s="34">
        <f>INDEX('Program Lvl'!R$2:R$182,MATCH($A66,'Program Lvl'!$B$2:$B$182,0))</f>
        <v>0</v>
      </c>
      <c r="I66" s="34">
        <f>INDEX('Program Lvl'!S$2:S$182,MATCH($A66,'Program Lvl'!$B$2:$B$182,0))</f>
        <v>0</v>
      </c>
      <c r="J66" s="34">
        <f>INDEX('Program Lvl'!T$2:T$182,MATCH($A66,'Program Lvl'!$B$2:$B$182,0))</f>
        <v>0</v>
      </c>
      <c r="K66" s="34">
        <f>INDEX('Program Lvl'!U$2:U$182,MATCH($A66,'Program Lvl'!$B$2:$B$182,0))</f>
        <v>6092014.4875495881</v>
      </c>
      <c r="L66" s="34">
        <f>INDEX('Program Lvl'!V$2:V$182,MATCH($A66,'Program Lvl'!$B$2:$B$182,0))</f>
        <v>0</v>
      </c>
      <c r="M66" s="34" t="e">
        <f t="shared" si="0"/>
        <v>#REF!</v>
      </c>
    </row>
    <row r="67" spans="1:13" x14ac:dyDescent="0.2">
      <c r="A67" s="22" t="s">
        <v>149</v>
      </c>
      <c r="B67" s="22" t="str">
        <f>VLOOKUP(A67,'Program Lvl'!$B$2:$C$182,2,FALSE)</f>
        <v>Eschol Park ZS site purchase</v>
      </c>
      <c r="C67" s="34" t="e">
        <f>INDEX('Program Lvl'!#REF!,MATCH($A67,'Program Lvl'!$B$2:$B$182,0))</f>
        <v>#REF!</v>
      </c>
      <c r="D67" s="34">
        <f>INDEX('Program Lvl'!N$2:N$182,MATCH($A67,'Program Lvl'!$B$2:$B$182,0))</f>
        <v>0</v>
      </c>
      <c r="E67" s="34">
        <f>INDEX('Program Lvl'!O$2:O$182,MATCH($A67,'Program Lvl'!$B$2:$B$182,0))</f>
        <v>0</v>
      </c>
      <c r="F67" s="34">
        <f>INDEX('Program Lvl'!P$2:P$182,MATCH($A67,'Program Lvl'!$B$2:$B$182,0))</f>
        <v>0</v>
      </c>
      <c r="G67" s="34">
        <f>INDEX('Program Lvl'!Q$2:Q$182,MATCH($A67,'Program Lvl'!$B$2:$B$182,0))</f>
        <v>0</v>
      </c>
      <c r="H67" s="34">
        <f>INDEX('Program Lvl'!R$2:R$182,MATCH($A67,'Program Lvl'!$B$2:$B$182,0))</f>
        <v>0</v>
      </c>
      <c r="I67" s="34">
        <f>INDEX('Program Lvl'!S$2:S$182,MATCH($A67,'Program Lvl'!$B$2:$B$182,0))</f>
        <v>0</v>
      </c>
      <c r="J67" s="34">
        <f>INDEX('Program Lvl'!T$2:T$182,MATCH($A67,'Program Lvl'!$B$2:$B$182,0))</f>
        <v>0</v>
      </c>
      <c r="K67" s="34">
        <f>INDEX('Program Lvl'!U$2:U$182,MATCH($A67,'Program Lvl'!$B$2:$B$182,0))</f>
        <v>0</v>
      </c>
      <c r="L67" s="34">
        <f>INDEX('Program Lvl'!V$2:V$182,MATCH($A67,'Program Lvl'!$B$2:$B$182,0))</f>
        <v>0</v>
      </c>
      <c r="M67" s="34" t="e">
        <f t="shared" si="0"/>
        <v>#REF!</v>
      </c>
    </row>
    <row r="68" spans="1:13" ht="25.5" x14ac:dyDescent="0.2">
      <c r="A68" s="22" t="s">
        <v>150</v>
      </c>
      <c r="B68" s="22" t="str">
        <f>VLOOKUP(A68,'Program Lvl'!$B$2:$C$182,2,FALSE)</f>
        <v>Avondale (South West Dapto) 132/11kV Zone Substation establishment site purchase</v>
      </c>
      <c r="C68" s="34" t="e">
        <f>INDEX('Program Lvl'!#REF!,MATCH($A68,'Program Lvl'!$B$2:$B$182,0))</f>
        <v>#REF!</v>
      </c>
      <c r="D68" s="34">
        <f>INDEX('Program Lvl'!N$2:N$182,MATCH($A68,'Program Lvl'!$B$2:$B$182,0))</f>
        <v>0</v>
      </c>
      <c r="E68" s="34">
        <f>INDEX('Program Lvl'!O$2:O$182,MATCH($A68,'Program Lvl'!$B$2:$B$182,0))</f>
        <v>0</v>
      </c>
      <c r="F68" s="34">
        <f>INDEX('Program Lvl'!P$2:P$182,MATCH($A68,'Program Lvl'!$B$2:$B$182,0))</f>
        <v>0</v>
      </c>
      <c r="G68" s="34">
        <f>INDEX('Program Lvl'!Q$2:Q$182,MATCH($A68,'Program Lvl'!$B$2:$B$182,0))</f>
        <v>0</v>
      </c>
      <c r="H68" s="34">
        <f>INDEX('Program Lvl'!R$2:R$182,MATCH($A68,'Program Lvl'!$B$2:$B$182,0))</f>
        <v>0</v>
      </c>
      <c r="I68" s="34">
        <f>INDEX('Program Lvl'!S$2:S$182,MATCH($A68,'Program Lvl'!$B$2:$B$182,0))</f>
        <v>2899233.5455322256</v>
      </c>
      <c r="J68" s="34">
        <f>INDEX('Program Lvl'!T$2:T$182,MATCH($A68,'Program Lvl'!$B$2:$B$182,0))</f>
        <v>0</v>
      </c>
      <c r="K68" s="34">
        <f>INDEX('Program Lvl'!U$2:U$182,MATCH($A68,'Program Lvl'!$B$2:$B$182,0))</f>
        <v>0</v>
      </c>
      <c r="L68" s="34">
        <f>INDEX('Program Lvl'!V$2:V$182,MATCH($A68,'Program Lvl'!$B$2:$B$182,0))</f>
        <v>0</v>
      </c>
      <c r="M68" s="34" t="e">
        <f t="shared" si="0"/>
        <v>#REF!</v>
      </c>
    </row>
    <row r="69" spans="1:13" x14ac:dyDescent="0.2">
      <c r="A69" s="22" t="s">
        <v>214</v>
      </c>
      <c r="B69" s="22" t="str">
        <f>VLOOKUP(A69,'Program Lvl'!$B$2:$C$182,2,FALSE)</f>
        <v>Riverstone East site purchase</v>
      </c>
      <c r="C69" s="34" t="e">
        <f>INDEX('Program Lvl'!#REF!,MATCH($A69,'Program Lvl'!$B$2:$B$182,0))</f>
        <v>#REF!</v>
      </c>
      <c r="D69" s="34">
        <f>INDEX('Program Lvl'!N$2:N$182,MATCH($A69,'Program Lvl'!$B$2:$B$182,0))</f>
        <v>6149999.9999999991</v>
      </c>
      <c r="E69" s="34">
        <f>INDEX('Program Lvl'!O$2:O$182,MATCH($A69,'Program Lvl'!$B$2:$B$182,0))</f>
        <v>0</v>
      </c>
      <c r="F69" s="34">
        <f>INDEX('Program Lvl'!P$2:P$182,MATCH($A69,'Program Lvl'!$B$2:$B$182,0))</f>
        <v>0</v>
      </c>
      <c r="G69" s="34">
        <f>INDEX('Program Lvl'!Q$2:Q$182,MATCH($A69,'Program Lvl'!$B$2:$B$182,0))</f>
        <v>0</v>
      </c>
      <c r="H69" s="34">
        <f>INDEX('Program Lvl'!R$2:R$182,MATCH($A69,'Program Lvl'!$B$2:$B$182,0))</f>
        <v>0</v>
      </c>
      <c r="I69" s="34">
        <f>INDEX('Program Lvl'!S$2:S$182,MATCH($A69,'Program Lvl'!$B$2:$B$182,0))</f>
        <v>0</v>
      </c>
      <c r="J69" s="34">
        <f>INDEX('Program Lvl'!T$2:T$182,MATCH($A69,'Program Lvl'!$B$2:$B$182,0))</f>
        <v>0</v>
      </c>
      <c r="K69" s="34">
        <f>INDEX('Program Lvl'!U$2:U$182,MATCH($A69,'Program Lvl'!$B$2:$B$182,0))</f>
        <v>0</v>
      </c>
      <c r="L69" s="34">
        <f>INDEX('Program Lvl'!V$2:V$182,MATCH($A69,'Program Lvl'!$B$2:$B$182,0))</f>
        <v>0</v>
      </c>
      <c r="M69" s="34" t="e">
        <f t="shared" si="0"/>
        <v>#REF!</v>
      </c>
    </row>
    <row r="70" spans="1:13" x14ac:dyDescent="0.2">
      <c r="A70" s="22" t="s">
        <v>215</v>
      </c>
      <c r="B70" s="22" t="str">
        <f>VLOOKUP(A70,'Program Lvl'!$B$2:$C$182,2,FALSE)</f>
        <v>Oakdale (Southpipe) site purchase</v>
      </c>
      <c r="C70" s="34" t="e">
        <f>INDEX('Program Lvl'!#REF!,MATCH($A70,'Program Lvl'!$B$2:$B$182,0))</f>
        <v>#REF!</v>
      </c>
      <c r="D70" s="34">
        <f>INDEX('Program Lvl'!N$2:N$182,MATCH($A70,'Program Lvl'!$B$2:$B$182,0))</f>
        <v>200000.05</v>
      </c>
      <c r="E70" s="34">
        <f>INDEX('Program Lvl'!O$2:O$182,MATCH($A70,'Program Lvl'!$B$2:$B$182,0))</f>
        <v>0</v>
      </c>
      <c r="F70" s="34">
        <f>INDEX('Program Lvl'!P$2:P$182,MATCH($A70,'Program Lvl'!$B$2:$B$182,0))</f>
        <v>0</v>
      </c>
      <c r="G70" s="34">
        <f>INDEX('Program Lvl'!Q$2:Q$182,MATCH($A70,'Program Lvl'!$B$2:$B$182,0))</f>
        <v>0</v>
      </c>
      <c r="H70" s="34">
        <f>INDEX('Program Lvl'!R$2:R$182,MATCH($A70,'Program Lvl'!$B$2:$B$182,0))</f>
        <v>0</v>
      </c>
      <c r="I70" s="34">
        <f>INDEX('Program Lvl'!S$2:S$182,MATCH($A70,'Program Lvl'!$B$2:$B$182,0))</f>
        <v>0</v>
      </c>
      <c r="J70" s="34">
        <f>INDEX('Program Lvl'!T$2:T$182,MATCH($A70,'Program Lvl'!$B$2:$B$182,0))</f>
        <v>0</v>
      </c>
      <c r="K70" s="34">
        <f>INDEX('Program Lvl'!U$2:U$182,MATCH($A70,'Program Lvl'!$B$2:$B$182,0))</f>
        <v>0</v>
      </c>
      <c r="L70" s="34">
        <f>INDEX('Program Lvl'!V$2:V$182,MATCH($A70,'Program Lvl'!$B$2:$B$182,0))</f>
        <v>0</v>
      </c>
      <c r="M70" s="34" t="e">
        <f t="shared" ref="M70:M71" si="8">SUM(C70:L70)</f>
        <v>#REF!</v>
      </c>
    </row>
    <row r="71" spans="1:13" x14ac:dyDescent="0.2">
      <c r="A71" s="22" t="s">
        <v>736</v>
      </c>
      <c r="B71" s="22" t="str">
        <f>VLOOKUP(A71,'Program Lvl'!$B$2:$C$182,2,FALSE)</f>
        <v>Acquire improved site for West Dapto ZS</v>
      </c>
      <c r="C71" s="34" t="e">
        <f>INDEX('Program Lvl'!#REF!,MATCH($A71,'Program Lvl'!$B$2:$B$182,0))</f>
        <v>#REF!</v>
      </c>
      <c r="D71" s="34">
        <f>INDEX('Program Lvl'!N$2:N$182,MATCH($A71,'Program Lvl'!$B$2:$B$182,0))</f>
        <v>2049999.9999999998</v>
      </c>
      <c r="E71" s="34">
        <f>INDEX('Program Lvl'!O$2:O$182,MATCH($A71,'Program Lvl'!$B$2:$B$182,0))</f>
        <v>0</v>
      </c>
      <c r="F71" s="34">
        <f>INDEX('Program Lvl'!P$2:P$182,MATCH($A71,'Program Lvl'!$B$2:$B$182,0))</f>
        <v>0</v>
      </c>
      <c r="G71" s="34">
        <f>INDEX('Program Lvl'!Q$2:Q$182,MATCH($A71,'Program Lvl'!$B$2:$B$182,0))</f>
        <v>0</v>
      </c>
      <c r="H71" s="34">
        <f>INDEX('Program Lvl'!R$2:R$182,MATCH($A71,'Program Lvl'!$B$2:$B$182,0))</f>
        <v>0</v>
      </c>
      <c r="I71" s="34">
        <f>INDEX('Program Lvl'!S$2:S$182,MATCH($A71,'Program Lvl'!$B$2:$B$182,0))</f>
        <v>0</v>
      </c>
      <c r="J71" s="34">
        <f>INDEX('Program Lvl'!T$2:T$182,MATCH($A71,'Program Lvl'!$B$2:$B$182,0))</f>
        <v>0</v>
      </c>
      <c r="K71" s="34">
        <f>INDEX('Program Lvl'!U$2:U$182,MATCH($A71,'Program Lvl'!$B$2:$B$182,0))</f>
        <v>0</v>
      </c>
      <c r="L71" s="34">
        <f>INDEX('Program Lvl'!V$2:V$182,MATCH($A71,'Program Lvl'!$B$2:$B$182,0))</f>
        <v>0</v>
      </c>
      <c r="M71" s="34" t="e">
        <f t="shared" si="8"/>
        <v>#REF!</v>
      </c>
    </row>
    <row r="72" spans="1:13" x14ac:dyDescent="0.2">
      <c r="A72" s="22" t="s">
        <v>739</v>
      </c>
      <c r="B72" s="22" t="e">
        <f>VLOOKUP(A72,'Program Lvl'!$B$2:$C$182,2,FALSE)</f>
        <v>#N/A</v>
      </c>
      <c r="C72" s="34" t="e">
        <f>INDEX('Program Lvl'!#REF!,MATCH($A72,'Program Lvl'!$B$2:$B$182,0))</f>
        <v>#REF!</v>
      </c>
      <c r="D72" s="34" t="e">
        <f>INDEX('Program Lvl'!N$2:N$182,MATCH($A72,'Program Lvl'!$B$2:$B$182,0))</f>
        <v>#N/A</v>
      </c>
      <c r="E72" s="34" t="e">
        <f>INDEX('Program Lvl'!O$2:O$182,MATCH($A72,'Program Lvl'!$B$2:$B$182,0))</f>
        <v>#N/A</v>
      </c>
      <c r="F72" s="34" t="e">
        <f>INDEX('Program Lvl'!P$2:P$182,MATCH($A72,'Program Lvl'!$B$2:$B$182,0))</f>
        <v>#N/A</v>
      </c>
      <c r="G72" s="34" t="e">
        <f>INDEX('Program Lvl'!Q$2:Q$182,MATCH($A72,'Program Lvl'!$B$2:$B$182,0))</f>
        <v>#N/A</v>
      </c>
      <c r="H72" s="34" t="e">
        <f>INDEX('Program Lvl'!R$2:R$182,MATCH($A72,'Program Lvl'!$B$2:$B$182,0))</f>
        <v>#N/A</v>
      </c>
      <c r="I72" s="34" t="e">
        <f>INDEX('Program Lvl'!S$2:S$182,MATCH($A72,'Program Lvl'!$B$2:$B$182,0))</f>
        <v>#N/A</v>
      </c>
      <c r="J72" s="34" t="e">
        <f>INDEX('Program Lvl'!T$2:T$182,MATCH($A72,'Program Lvl'!$B$2:$B$182,0))</f>
        <v>#N/A</v>
      </c>
      <c r="K72" s="34" t="e">
        <f>INDEX('Program Lvl'!U$2:U$182,MATCH($A72,'Program Lvl'!$B$2:$B$182,0))</f>
        <v>#N/A</v>
      </c>
      <c r="L72" s="34" t="e">
        <f>INDEX('Program Lvl'!V$2:V$182,MATCH($A72,'Program Lvl'!$B$2:$B$182,0))</f>
        <v>#N/A</v>
      </c>
      <c r="M72" s="34" t="e">
        <f t="shared" si="0"/>
        <v>#REF!</v>
      </c>
    </row>
    <row r="73" spans="1:13" x14ac:dyDescent="0.2">
      <c r="A73" s="21"/>
      <c r="B73" s="21" t="s">
        <v>282</v>
      </c>
      <c r="C73" s="35" t="e">
        <f>SUBTOTAL(9,C61:C72)</f>
        <v>#REF!</v>
      </c>
      <c r="D73" s="35" t="e">
        <f t="shared" ref="D73:M73" si="9">SUBTOTAL(9,D61:D72)</f>
        <v>#N/A</v>
      </c>
      <c r="E73" s="35" t="e">
        <f t="shared" si="9"/>
        <v>#N/A</v>
      </c>
      <c r="F73" s="35" t="e">
        <f t="shared" si="9"/>
        <v>#N/A</v>
      </c>
      <c r="G73" s="35" t="e">
        <f t="shared" si="9"/>
        <v>#N/A</v>
      </c>
      <c r="H73" s="35" t="e">
        <f t="shared" si="9"/>
        <v>#N/A</v>
      </c>
      <c r="I73" s="35" t="e">
        <f t="shared" si="9"/>
        <v>#N/A</v>
      </c>
      <c r="J73" s="35" t="e">
        <f t="shared" si="9"/>
        <v>#N/A</v>
      </c>
      <c r="K73" s="35" t="e">
        <f t="shared" si="9"/>
        <v>#N/A</v>
      </c>
      <c r="L73" s="35" t="e">
        <f t="shared" si="9"/>
        <v>#N/A</v>
      </c>
      <c r="M73" s="35" t="e">
        <f t="shared" si="9"/>
        <v>#REF!</v>
      </c>
    </row>
    <row r="74" spans="1:13" x14ac:dyDescent="0.2">
      <c r="A74" s="22"/>
      <c r="B74" s="22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</row>
    <row r="75" spans="1:13" x14ac:dyDescent="0.2">
      <c r="A75" s="21" t="s">
        <v>949</v>
      </c>
      <c r="B75" s="21" t="s">
        <v>950</v>
      </c>
      <c r="C75" s="35" t="e">
        <f>INDEX('Program Lvl'!#REF!,MATCH($A75,'Program Lvl'!$B$2:$B$182,0))</f>
        <v>#REF!</v>
      </c>
      <c r="D75" s="35">
        <f>INDEX('Program Lvl'!N$2:N$182,MATCH($A75,'Program Lvl'!$B$2:$B$182,0))</f>
        <v>307500</v>
      </c>
      <c r="E75" s="35">
        <f>INDEX('Program Lvl'!O$2:O$182,MATCH($A75,'Program Lvl'!$B$2:$B$182,0))</f>
        <v>315187.5</v>
      </c>
      <c r="F75" s="35">
        <f>INDEX('Program Lvl'!P$2:P$182,MATCH($A75,'Program Lvl'!$B$2:$B$182,0))</f>
        <v>323067.18749999994</v>
      </c>
      <c r="G75" s="35">
        <f>INDEX('Program Lvl'!Q$2:Q$182,MATCH($A75,'Program Lvl'!$B$2:$B$182,0))</f>
        <v>331143.86718749994</v>
      </c>
      <c r="H75" s="35">
        <f>INDEX('Program Lvl'!R$2:R$182,MATCH($A75,'Program Lvl'!$B$2:$B$182,0))</f>
        <v>339422.46386718738</v>
      </c>
      <c r="I75" s="35">
        <f>INDEX('Program Lvl'!S$2:S$182,MATCH($A75,'Program Lvl'!$B$2:$B$182,0))</f>
        <v>347908.02546386706</v>
      </c>
      <c r="J75" s="35">
        <f>INDEX('Program Lvl'!T$2:T$182,MATCH($A75,'Program Lvl'!$B$2:$B$182,0))</f>
        <v>356605.72610046377</v>
      </c>
      <c r="K75" s="35">
        <f>INDEX('Program Lvl'!U$2:U$182,MATCH($A75,'Program Lvl'!$B$2:$B$182,0))</f>
        <v>365520.86925297533</v>
      </c>
      <c r="L75" s="35">
        <f>INDEX('Program Lvl'!V$2:V$182,MATCH($A75,'Program Lvl'!$B$2:$B$182,0))</f>
        <v>374658.89098429965</v>
      </c>
      <c r="M75" s="35" t="e">
        <f t="shared" ref="M75" si="10">SUM(C75:L75)</f>
        <v>#REF!</v>
      </c>
    </row>
    <row r="76" spans="1:13" x14ac:dyDescent="0.2">
      <c r="A76" s="22"/>
      <c r="B76" s="22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</row>
    <row r="77" spans="1:13" x14ac:dyDescent="0.2">
      <c r="A77" s="21" t="s">
        <v>164</v>
      </c>
      <c r="B77" s="21" t="str">
        <f>VLOOKUP(A77,'Program Lvl'!$B$2:$C$182,2,FALSE)</f>
        <v>HV development works</v>
      </c>
      <c r="C77" s="35" t="e">
        <f>INDEX('Program Lvl'!#REF!,MATCH($A77,'Program Lvl'!$B$2:$B$182,0))</f>
        <v>#REF!</v>
      </c>
      <c r="D77" s="35">
        <f>INDEX('Program Lvl'!N$2:N$182,MATCH($A77,'Program Lvl'!$B$2:$B$182,0))</f>
        <v>6970865.0999999996</v>
      </c>
      <c r="E77" s="35">
        <f>INDEX('Program Lvl'!O$2:O$182,MATCH($A77,'Program Lvl'!$B$2:$B$182,0))</f>
        <v>7462655.5643749991</v>
      </c>
      <c r="F77" s="35">
        <f>INDEX('Program Lvl'!P$2:P$182,MATCH($A77,'Program Lvl'!$B$2:$B$182,0))</f>
        <v>7158488.2801249996</v>
      </c>
      <c r="G77" s="35">
        <f>INDEX('Program Lvl'!Q$2:Q$182,MATCH($A77,'Program Lvl'!$B$2:$B$182,0))</f>
        <v>6926477.7678777333</v>
      </c>
      <c r="H77" s="35">
        <f>INDEX('Program Lvl'!R$2:R$182,MATCH($A77,'Program Lvl'!$B$2:$B$182,0))</f>
        <v>6728594.3886571955</v>
      </c>
      <c r="I77" s="35">
        <f>INDEX('Program Lvl'!S$2:S$182,MATCH($A77,'Program Lvl'!$B$2:$B$182,0))</f>
        <v>6958160.509277341</v>
      </c>
      <c r="J77" s="35">
        <f>INDEX('Program Lvl'!T$2:T$182,MATCH($A77,'Program Lvl'!$B$2:$B$182,0))</f>
        <v>7132114.5220092749</v>
      </c>
      <c r="K77" s="35">
        <f>INDEX('Program Lvl'!U$2:U$182,MATCH($A77,'Program Lvl'!$B$2:$B$182,0))</f>
        <v>7310417.3850595066</v>
      </c>
      <c r="L77" s="35">
        <f>INDEX('Program Lvl'!V$2:V$182,MATCH($A77,'Program Lvl'!$B$2:$B$182,0))</f>
        <v>7493177.8196859928</v>
      </c>
      <c r="M77" s="35" t="e">
        <f t="shared" si="0"/>
        <v>#REF!</v>
      </c>
    </row>
    <row r="78" spans="1:13" x14ac:dyDescent="0.2">
      <c r="A78" s="22"/>
      <c r="B78" s="22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</row>
    <row r="79" spans="1:13" x14ac:dyDescent="0.2">
      <c r="A79" s="21" t="s">
        <v>156</v>
      </c>
      <c r="B79" s="21" t="s">
        <v>207</v>
      </c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</row>
    <row r="80" spans="1:13" x14ac:dyDescent="0.2">
      <c r="A80" s="22" t="s">
        <v>169</v>
      </c>
      <c r="B80" s="22" t="str">
        <f>VLOOKUP(A80,'Program Lvl'!$B$2:$C$182,2,FALSE)</f>
        <v>Overloaded distribution sub uprates</v>
      </c>
      <c r="C80" s="34" t="e">
        <f>INDEX('Program Lvl'!#REF!,MATCH($A80,'Program Lvl'!$B$2:$B$182,0))</f>
        <v>#REF!</v>
      </c>
      <c r="D80" s="34">
        <f>INDEX('Program Lvl'!N$2:N$182,MATCH($A80,'Program Lvl'!$B$2:$B$182,0))</f>
        <v>82000</v>
      </c>
      <c r="E80" s="34">
        <f>INDEX('Program Lvl'!O$2:O$182,MATCH($A80,'Program Lvl'!$B$2:$B$182,0))</f>
        <v>84050</v>
      </c>
      <c r="F80" s="34">
        <f>INDEX('Program Lvl'!P$2:P$182,MATCH($A80,'Program Lvl'!$B$2:$B$182,0))</f>
        <v>86151.249999999985</v>
      </c>
      <c r="G80" s="34">
        <f>INDEX('Program Lvl'!Q$2:Q$182,MATCH($A80,'Program Lvl'!$B$2:$B$182,0))</f>
        <v>88305.031249999985</v>
      </c>
      <c r="H80" s="34">
        <f>INDEX('Program Lvl'!R$2:R$182,MATCH($A80,'Program Lvl'!$B$2:$B$182,0))</f>
        <v>90512.657031249968</v>
      </c>
      <c r="I80" s="34">
        <f>INDEX('Program Lvl'!S$2:S$182,MATCH($A80,'Program Lvl'!$B$2:$B$182,0))</f>
        <v>92775.473457031214</v>
      </c>
      <c r="J80" s="34">
        <f>INDEX('Program Lvl'!T$2:T$182,MATCH($A80,'Program Lvl'!$B$2:$B$182,0))</f>
        <v>95094.860293456994</v>
      </c>
      <c r="K80" s="34">
        <f>INDEX('Program Lvl'!U$2:U$182,MATCH($A80,'Program Lvl'!$B$2:$B$182,0))</f>
        <v>97472.231800793423</v>
      </c>
      <c r="L80" s="34">
        <f>INDEX('Program Lvl'!V$2:V$182,MATCH($A80,'Program Lvl'!$B$2:$B$182,0))</f>
        <v>99909.037595813235</v>
      </c>
      <c r="M80" s="34" t="e">
        <f t="shared" ref="M80:M241" si="11">SUM(C80:L80)</f>
        <v>#REF!</v>
      </c>
    </row>
    <row r="81" spans="1:13" x14ac:dyDescent="0.2">
      <c r="A81" s="22"/>
      <c r="B81" s="21" t="s">
        <v>283</v>
      </c>
      <c r="C81" s="35" t="e">
        <f>SUBTOTAL(9,C80)</f>
        <v>#REF!</v>
      </c>
      <c r="D81" s="35">
        <f t="shared" ref="D81:M81" si="12">SUBTOTAL(9,D80)</f>
        <v>82000</v>
      </c>
      <c r="E81" s="35">
        <f t="shared" si="12"/>
        <v>84050</v>
      </c>
      <c r="F81" s="35">
        <f t="shared" si="12"/>
        <v>86151.249999999985</v>
      </c>
      <c r="G81" s="35">
        <f t="shared" si="12"/>
        <v>88305.031249999985</v>
      </c>
      <c r="H81" s="35">
        <f t="shared" si="12"/>
        <v>90512.657031249968</v>
      </c>
      <c r="I81" s="35">
        <f t="shared" si="12"/>
        <v>92775.473457031214</v>
      </c>
      <c r="J81" s="35">
        <f t="shared" si="12"/>
        <v>95094.860293456994</v>
      </c>
      <c r="K81" s="35">
        <f t="shared" si="12"/>
        <v>97472.231800793423</v>
      </c>
      <c r="L81" s="35">
        <f t="shared" si="12"/>
        <v>99909.037595813235</v>
      </c>
      <c r="M81" s="35" t="e">
        <f t="shared" si="12"/>
        <v>#REF!</v>
      </c>
    </row>
    <row r="82" spans="1:13" x14ac:dyDescent="0.2">
      <c r="A82" s="22"/>
      <c r="B82" s="22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3" spans="1:13" x14ac:dyDescent="0.2">
      <c r="A83" s="43"/>
      <c r="B83" s="17" t="s">
        <v>1007</v>
      </c>
      <c r="C83" s="42" t="e">
        <f t="shared" ref="C83:M83" si="13">SUBTOTAL(9,C6:C82)</f>
        <v>#REF!</v>
      </c>
      <c r="D83" s="42" t="e">
        <f t="shared" si="13"/>
        <v>#N/A</v>
      </c>
      <c r="E83" s="42" t="e">
        <f t="shared" si="13"/>
        <v>#N/A</v>
      </c>
      <c r="F83" s="42" t="e">
        <f t="shared" si="13"/>
        <v>#N/A</v>
      </c>
      <c r="G83" s="42" t="e">
        <f t="shared" si="13"/>
        <v>#N/A</v>
      </c>
      <c r="H83" s="42" t="e">
        <f t="shared" si="13"/>
        <v>#N/A</v>
      </c>
      <c r="I83" s="42" t="e">
        <f t="shared" si="13"/>
        <v>#N/A</v>
      </c>
      <c r="J83" s="42" t="e">
        <f t="shared" si="13"/>
        <v>#N/A</v>
      </c>
      <c r="K83" s="42" t="e">
        <f t="shared" si="13"/>
        <v>#N/A</v>
      </c>
      <c r="L83" s="42" t="e">
        <f t="shared" si="13"/>
        <v>#N/A</v>
      </c>
      <c r="M83" s="42" t="e">
        <f t="shared" si="13"/>
        <v>#REF!</v>
      </c>
    </row>
    <row r="84" spans="1:13" x14ac:dyDescent="0.2">
      <c r="A84" s="22"/>
      <c r="B84" s="21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</row>
    <row r="85" spans="1:13" x14ac:dyDescent="0.2">
      <c r="A85" s="436" t="s">
        <v>882</v>
      </c>
      <c r="B85" s="437"/>
      <c r="C85" s="437"/>
      <c r="D85" s="437"/>
      <c r="E85" s="437"/>
      <c r="F85" s="437"/>
      <c r="G85" s="437"/>
      <c r="H85" s="437"/>
      <c r="I85" s="437"/>
      <c r="J85" s="437"/>
      <c r="K85" s="437"/>
      <c r="L85" s="437"/>
      <c r="M85" s="438"/>
    </row>
    <row r="86" spans="1:13" x14ac:dyDescent="0.2">
      <c r="A86" s="21"/>
      <c r="B86" s="21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</row>
    <row r="87" spans="1:13" x14ac:dyDescent="0.2">
      <c r="A87" s="21" t="s">
        <v>157</v>
      </c>
      <c r="B87" s="21" t="s">
        <v>1014</v>
      </c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</row>
    <row r="88" spans="1:13" x14ac:dyDescent="0.2">
      <c r="A88" s="22" t="s">
        <v>2</v>
      </c>
      <c r="B88" s="22" t="str">
        <f>VLOOKUP(A88,'Program Lvl'!$B$2:$C$182,2,FALSE)</f>
        <v>132kV circuit breaker replacement</v>
      </c>
      <c r="C88" s="34" t="e">
        <f>INDEX('Program Lvl'!#REF!,MATCH($A88,'Program Lvl'!$B$2:$B$182,0))</f>
        <v>#REF!</v>
      </c>
      <c r="D88" s="34">
        <f>INDEX('Program Lvl'!N$2:N$182,MATCH($A88,'Program Lvl'!$B$2:$B$182,0))</f>
        <v>0</v>
      </c>
      <c r="E88" s="34">
        <f>INDEX('Program Lvl'!O$2:O$182,MATCH($A88,'Program Lvl'!$B$2:$B$182,0))</f>
        <v>0</v>
      </c>
      <c r="F88" s="34">
        <f>INDEX('Program Lvl'!P$2:P$182,MATCH($A88,'Program Lvl'!$B$2:$B$182,0))</f>
        <v>0</v>
      </c>
      <c r="G88" s="34">
        <f>INDEX('Program Lvl'!Q$2:Q$182,MATCH($A88,'Program Lvl'!$B$2:$B$182,0))</f>
        <v>399580.2664062499</v>
      </c>
      <c r="H88" s="34">
        <f>INDEX('Program Lvl'!R$2:R$182,MATCH($A88,'Program Lvl'!$B$2:$B$182,0))</f>
        <v>409569.77306640614</v>
      </c>
      <c r="I88" s="34">
        <f>INDEX('Program Lvl'!S$2:S$182,MATCH($A88,'Program Lvl'!$B$2:$B$182,0))</f>
        <v>419809.01739306626</v>
      </c>
      <c r="J88" s="34">
        <f>INDEX('Program Lvl'!T$2:T$182,MATCH($A88,'Program Lvl'!$B$2:$B$182,0))</f>
        <v>430304.24282789294</v>
      </c>
      <c r="K88" s="34">
        <f>INDEX('Program Lvl'!U$2:U$182,MATCH($A88,'Program Lvl'!$B$2:$B$182,0))</f>
        <v>441061.84889859019</v>
      </c>
      <c r="L88" s="34">
        <f>INDEX('Program Lvl'!V$2:V$182,MATCH($A88,'Program Lvl'!$B$2:$B$182,0))</f>
        <v>452088.3951210549</v>
      </c>
      <c r="M88" s="34" t="e">
        <f t="shared" ref="M88:M94" si="14">SUM(C88:L88)</f>
        <v>#REF!</v>
      </c>
    </row>
    <row r="89" spans="1:13" x14ac:dyDescent="0.2">
      <c r="A89" s="22" t="s">
        <v>4</v>
      </c>
      <c r="B89" s="22" t="str">
        <f>VLOOKUP(A89,'Program Lvl'!$B$2:$C$182,2,FALSE)</f>
        <v>33kV circuit breaker replacement</v>
      </c>
      <c r="C89" s="34" t="e">
        <f>INDEX('Program Lvl'!#REF!,MATCH($A89,'Program Lvl'!$B$2:$B$182,0))</f>
        <v>#REF!</v>
      </c>
      <c r="D89" s="34">
        <f>INDEX('Program Lvl'!N$2:N$182,MATCH($A89,'Program Lvl'!$B$2:$B$182,0))</f>
        <v>0</v>
      </c>
      <c r="E89" s="34">
        <f>INDEX('Program Lvl'!O$2:O$182,MATCH($A89,'Program Lvl'!$B$2:$B$182,0))</f>
        <v>0</v>
      </c>
      <c r="F89" s="34">
        <f>INDEX('Program Lvl'!P$2:P$182,MATCH($A89,'Program Lvl'!$B$2:$B$182,0))</f>
        <v>0</v>
      </c>
      <c r="G89" s="34">
        <f>INDEX('Program Lvl'!Q$2:Q$182,MATCH($A89,'Program Lvl'!$B$2:$B$182,0))</f>
        <v>849935.92578124977</v>
      </c>
      <c r="H89" s="34">
        <f>INDEX('Program Lvl'!R$2:R$182,MATCH($A89,'Program Lvl'!$B$2:$B$182,0))</f>
        <v>871184.32392578095</v>
      </c>
      <c r="I89" s="34">
        <f>INDEX('Program Lvl'!S$2:S$182,MATCH($A89,'Program Lvl'!$B$2:$B$182,0))</f>
        <v>1373077.007164062</v>
      </c>
      <c r="J89" s="34">
        <f>INDEX('Program Lvl'!T$2:T$182,MATCH($A89,'Program Lvl'!$B$2:$B$182,0))</f>
        <v>1407403.9323431635</v>
      </c>
      <c r="K89" s="34">
        <f>INDEX('Program Lvl'!U$2:U$182,MATCH($A89,'Program Lvl'!$B$2:$B$182,0))</f>
        <v>1442589.0306517426</v>
      </c>
      <c r="L89" s="34">
        <f>INDEX('Program Lvl'!V$2:V$182,MATCH($A89,'Program Lvl'!$B$2:$B$182,0))</f>
        <v>1478653.7564180358</v>
      </c>
      <c r="M89" s="34" t="e">
        <f>SUM(C89:L89)</f>
        <v>#REF!</v>
      </c>
    </row>
    <row r="90" spans="1:13" x14ac:dyDescent="0.2">
      <c r="A90" s="22" t="s">
        <v>5</v>
      </c>
      <c r="B90" s="22" t="str">
        <f>VLOOKUP(A90,'Program Lvl'!$B$2:$C$182,2,FALSE)</f>
        <v>11kV circuit breaker replacement</v>
      </c>
      <c r="C90" s="34" t="e">
        <f>INDEX('Program Lvl'!#REF!,MATCH($A90,'Program Lvl'!$B$2:$B$182,0))</f>
        <v>#REF!</v>
      </c>
      <c r="D90" s="34">
        <f>INDEX('Program Lvl'!N$2:N$182,MATCH($A90,'Program Lvl'!$B$2:$B$182,0))</f>
        <v>0</v>
      </c>
      <c r="E90" s="34">
        <f>INDEX('Program Lvl'!O$2:O$182,MATCH($A90,'Program Lvl'!$B$2:$B$182,0))</f>
        <v>367718.75</v>
      </c>
      <c r="F90" s="34">
        <f>INDEX('Program Lvl'!P$2:P$182,MATCH($A90,'Program Lvl'!$B$2:$B$182,0))</f>
        <v>376911.71874999994</v>
      </c>
      <c r="G90" s="34">
        <f>INDEX('Program Lvl'!Q$2:Q$182,MATCH($A90,'Program Lvl'!$B$2:$B$182,0))</f>
        <v>0</v>
      </c>
      <c r="H90" s="34">
        <f>INDEX('Program Lvl'!R$2:R$182,MATCH($A90,'Program Lvl'!$B$2:$B$182,0))</f>
        <v>0</v>
      </c>
      <c r="I90" s="34">
        <f>INDEX('Program Lvl'!S$2:S$182,MATCH($A90,'Program Lvl'!$B$2:$B$182,0))</f>
        <v>0</v>
      </c>
      <c r="J90" s="34">
        <f>INDEX('Program Lvl'!T$2:T$182,MATCH($A90,'Program Lvl'!$B$2:$B$182,0))</f>
        <v>0</v>
      </c>
      <c r="K90" s="34">
        <f>INDEX('Program Lvl'!U$2:U$182,MATCH($A90,'Program Lvl'!$B$2:$B$182,0))</f>
        <v>0</v>
      </c>
      <c r="L90" s="34">
        <f>INDEX('Program Lvl'!V$2:V$182,MATCH($A90,'Program Lvl'!$B$2:$B$182,0))</f>
        <v>0</v>
      </c>
      <c r="M90" s="34" t="e">
        <f t="shared" ref="M90:M93" si="15">SUM(C90:L90)</f>
        <v>#REF!</v>
      </c>
    </row>
    <row r="91" spans="1:13" x14ac:dyDescent="0.2">
      <c r="A91" s="22" t="s">
        <v>6</v>
      </c>
      <c r="B91" s="22" t="str">
        <f>VLOOKUP(A91,'Program Lvl'!$B$2:$C$182,2,FALSE)</f>
        <v>Battery replacement</v>
      </c>
      <c r="C91" s="34" t="e">
        <f>INDEX('Program Lvl'!#REF!,MATCH($A91,'Program Lvl'!$B$2:$B$182,0))</f>
        <v>#REF!</v>
      </c>
      <c r="D91" s="34">
        <f>INDEX('Program Lvl'!N$2:N$182,MATCH($A91,'Program Lvl'!$B$2:$B$182,0))</f>
        <v>533000</v>
      </c>
      <c r="E91" s="34">
        <f>INDEX('Program Lvl'!O$2:O$182,MATCH($A91,'Program Lvl'!$B$2:$B$182,0))</f>
        <v>546325</v>
      </c>
      <c r="F91" s="34">
        <f>INDEX('Program Lvl'!P$2:P$182,MATCH($A91,'Program Lvl'!$B$2:$B$182,0))</f>
        <v>559983.12499999988</v>
      </c>
      <c r="G91" s="34">
        <f>INDEX('Program Lvl'!Q$2:Q$182,MATCH($A91,'Program Lvl'!$B$2:$B$182,0))</f>
        <v>573982.70312499988</v>
      </c>
      <c r="H91" s="34">
        <f>INDEX('Program Lvl'!R$2:R$182,MATCH($A91,'Program Lvl'!$B$2:$B$182,0))</f>
        <v>588332.27070312481</v>
      </c>
      <c r="I91" s="34">
        <f>INDEX('Program Lvl'!S$2:S$182,MATCH($A91,'Program Lvl'!$B$2:$B$182,0))</f>
        <v>1206081.1549414059</v>
      </c>
      <c r="J91" s="34">
        <f>INDEX('Program Lvl'!T$2:T$182,MATCH($A91,'Program Lvl'!$B$2:$B$182,0))</f>
        <v>1236233.183814941</v>
      </c>
      <c r="K91" s="34">
        <f>INDEX('Program Lvl'!U$2:U$182,MATCH($A91,'Program Lvl'!$B$2:$B$182,0))</f>
        <v>1267139.0134103145</v>
      </c>
      <c r="L91" s="34">
        <f>INDEX('Program Lvl'!V$2:V$182,MATCH($A91,'Program Lvl'!$B$2:$B$182,0))</f>
        <v>1298817.488745572</v>
      </c>
      <c r="M91" s="34" t="e">
        <f t="shared" si="15"/>
        <v>#REF!</v>
      </c>
    </row>
    <row r="92" spans="1:13" x14ac:dyDescent="0.2">
      <c r="A92" s="22" t="s">
        <v>7</v>
      </c>
      <c r="B92" s="22" t="str">
        <f>VLOOKUP(A92,'Program Lvl'!$B$2:$C$182,2,FALSE)</f>
        <v>Auxiliary switchgear replacement</v>
      </c>
      <c r="C92" s="34" t="e">
        <f>INDEX('Program Lvl'!#REF!,MATCH($A92,'Program Lvl'!$B$2:$B$182,0))</f>
        <v>#REF!</v>
      </c>
      <c r="D92" s="34">
        <f>INDEX('Program Lvl'!N$2:N$182,MATCH($A92,'Program Lvl'!$B$2:$B$182,0))</f>
        <v>0</v>
      </c>
      <c r="E92" s="34">
        <f>INDEX('Program Lvl'!O$2:O$182,MATCH($A92,'Program Lvl'!$B$2:$B$182,0))</f>
        <v>0</v>
      </c>
      <c r="F92" s="34">
        <f>INDEX('Program Lvl'!P$2:P$182,MATCH($A92,'Program Lvl'!$B$2:$B$182,0))</f>
        <v>0</v>
      </c>
      <c r="G92" s="34">
        <f>INDEX('Program Lvl'!Q$2:Q$182,MATCH($A92,'Program Lvl'!$B$2:$B$182,0))</f>
        <v>311275.23515624995</v>
      </c>
      <c r="H92" s="34">
        <f>INDEX('Program Lvl'!R$2:R$182,MATCH($A92,'Program Lvl'!$B$2:$B$182,0))</f>
        <v>0</v>
      </c>
      <c r="I92" s="34">
        <f>INDEX('Program Lvl'!S$2:S$182,MATCH($A92,'Program Lvl'!$B$2:$B$182,0))</f>
        <v>327033.54393603501</v>
      </c>
      <c r="J92" s="34">
        <f>INDEX('Program Lvl'!T$2:T$182,MATCH($A92,'Program Lvl'!$B$2:$B$182,0))</f>
        <v>0</v>
      </c>
      <c r="K92" s="34">
        <f>INDEX('Program Lvl'!U$2:U$182,MATCH($A92,'Program Lvl'!$B$2:$B$182,0))</f>
        <v>0</v>
      </c>
      <c r="L92" s="34">
        <f>INDEX('Program Lvl'!V$2:V$182,MATCH($A92,'Program Lvl'!$B$2:$B$182,0))</f>
        <v>0</v>
      </c>
      <c r="M92" s="34" t="e">
        <f t="shared" si="15"/>
        <v>#REF!</v>
      </c>
    </row>
    <row r="93" spans="1:13" ht="25.5" x14ac:dyDescent="0.2">
      <c r="A93" s="22" t="s">
        <v>8</v>
      </c>
      <c r="B93" s="22" t="str">
        <f>VLOOKUP(A93,'Program Lvl'!$B$2:$C$182,2,FALSE)</f>
        <v>Replacement of surge arrester in zone and sub-transmission substations</v>
      </c>
      <c r="C93" s="34" t="e">
        <f>INDEX('Program Lvl'!#REF!,MATCH($A93,'Program Lvl'!$B$2:$B$182,0))</f>
        <v>#REF!</v>
      </c>
      <c r="D93" s="34">
        <f>INDEX('Program Lvl'!N$2:N$182,MATCH($A93,'Program Lvl'!$B$2:$B$182,0))</f>
        <v>37925</v>
      </c>
      <c r="E93" s="34">
        <f>INDEX('Program Lvl'!O$2:O$182,MATCH($A93,'Program Lvl'!$B$2:$B$182,0))</f>
        <v>123973.75</v>
      </c>
      <c r="F93" s="34">
        <f>INDEX('Program Lvl'!P$2:P$182,MATCH($A93,'Program Lvl'!$B$2:$B$182,0))</f>
        <v>127073.09374999997</v>
      </c>
      <c r="G93" s="34">
        <f>INDEX('Program Lvl'!Q$2:Q$182,MATCH($A93,'Program Lvl'!$B$2:$B$182,0))</f>
        <v>130249.92109374997</v>
      </c>
      <c r="H93" s="34">
        <f>INDEX('Program Lvl'!R$2:R$182,MATCH($A93,'Program Lvl'!$B$2:$B$182,0))</f>
        <v>56570.410644531235</v>
      </c>
      <c r="I93" s="34">
        <f>INDEX('Program Lvl'!S$2:S$182,MATCH($A93,'Program Lvl'!$B$2:$B$182,0))</f>
        <v>57984.670910644512</v>
      </c>
      <c r="J93" s="34">
        <f>INDEX('Program Lvl'!T$2:T$182,MATCH($A93,'Program Lvl'!$B$2:$B$182,0))</f>
        <v>59434.287683410628</v>
      </c>
      <c r="K93" s="34">
        <f>INDEX('Program Lvl'!U$2:U$182,MATCH($A93,'Program Lvl'!$B$2:$B$182,0))</f>
        <v>60920.144875495884</v>
      </c>
      <c r="L93" s="34">
        <f>INDEX('Program Lvl'!V$2:V$182,MATCH($A93,'Program Lvl'!$B$2:$B$182,0))</f>
        <v>62443.14849738327</v>
      </c>
      <c r="M93" s="34" t="e">
        <f t="shared" si="15"/>
        <v>#REF!</v>
      </c>
    </row>
    <row r="94" spans="1:13" x14ac:dyDescent="0.2">
      <c r="A94" s="22" t="s">
        <v>9</v>
      </c>
      <c r="B94" s="22" t="str">
        <f>VLOOKUP(A94,'Program Lvl'!$B$2:$C$182,2,FALSE)</f>
        <v>VT and CT replacement</v>
      </c>
      <c r="C94" s="34" t="e">
        <f>INDEX('Program Lvl'!#REF!,MATCH($A94,'Program Lvl'!$B$2:$B$182,0))</f>
        <v>#REF!</v>
      </c>
      <c r="D94" s="34">
        <f>INDEX('Program Lvl'!N$2:N$182,MATCH($A94,'Program Lvl'!$B$2:$B$182,0))</f>
        <v>0</v>
      </c>
      <c r="E94" s="34">
        <f>INDEX('Program Lvl'!O$2:O$182,MATCH($A94,'Program Lvl'!$B$2:$B$182,0))</f>
        <v>0</v>
      </c>
      <c r="F94" s="34">
        <f>INDEX('Program Lvl'!P$2:P$182,MATCH($A94,'Program Lvl'!$B$2:$B$182,0))</f>
        <v>0</v>
      </c>
      <c r="G94" s="34">
        <f>INDEX('Program Lvl'!Q$2:Q$182,MATCH($A94,'Program Lvl'!$B$2:$B$182,0))</f>
        <v>770461.39765624981</v>
      </c>
      <c r="H94" s="34">
        <f>INDEX('Program Lvl'!R$2:R$182,MATCH($A94,'Program Lvl'!$B$2:$B$182,0))</f>
        <v>789722.93259765604</v>
      </c>
      <c r="I94" s="34">
        <f>INDEX('Program Lvl'!S$2:S$182,MATCH($A94,'Program Lvl'!$B$2:$B$182,0))</f>
        <v>809466.00591259729</v>
      </c>
      <c r="J94" s="34">
        <f>INDEX('Program Lvl'!T$2:T$182,MATCH($A94,'Program Lvl'!$B$2:$B$182,0))</f>
        <v>829702.65606041229</v>
      </c>
      <c r="K94" s="34">
        <f>INDEX('Program Lvl'!U$2:U$182,MATCH($A94,'Program Lvl'!$B$2:$B$182,0))</f>
        <v>850445.22246192256</v>
      </c>
      <c r="L94" s="34">
        <f>INDEX('Program Lvl'!V$2:V$182,MATCH($A94,'Program Lvl'!$B$2:$B$182,0))</f>
        <v>871706.3530234705</v>
      </c>
      <c r="M94" s="34" t="e">
        <f t="shared" si="14"/>
        <v>#REF!</v>
      </c>
    </row>
    <row r="95" spans="1:13" s="2" customFormat="1" x14ac:dyDescent="0.2">
      <c r="A95" s="22" t="s">
        <v>386</v>
      </c>
      <c r="B95" s="22" t="s">
        <v>285</v>
      </c>
      <c r="C95" s="34" t="e">
        <f>INDEX('Program Lvl'!#REF!,MATCH($A95,'Program Lvl'!$B$2:$B$182,0))</f>
        <v>#REF!</v>
      </c>
      <c r="D95" s="34" t="e">
        <f>INDEX('Program Lvl'!N$2:N$182,MATCH($A95,'Program Lvl'!$B$2:$B$182,0))</f>
        <v>#N/A</v>
      </c>
      <c r="E95" s="34" t="e">
        <f>INDEX('Program Lvl'!O$2:O$182,MATCH($A95,'Program Lvl'!$B$2:$B$182,0))</f>
        <v>#N/A</v>
      </c>
      <c r="F95" s="34" t="e">
        <f>INDEX('Program Lvl'!P$2:P$182,MATCH($A95,'Program Lvl'!$B$2:$B$182,0))</f>
        <v>#N/A</v>
      </c>
      <c r="G95" s="34" t="e">
        <f>INDEX('Program Lvl'!Q$2:Q$182,MATCH($A95,'Program Lvl'!$B$2:$B$182,0))</f>
        <v>#N/A</v>
      </c>
      <c r="H95" s="34" t="e">
        <f>INDEX('Program Lvl'!R$2:R$182,MATCH($A95,'Program Lvl'!$B$2:$B$182,0))</f>
        <v>#N/A</v>
      </c>
      <c r="I95" s="34" t="e">
        <f>INDEX('Program Lvl'!S$2:S$182,MATCH($A95,'Program Lvl'!$B$2:$B$182,0))</f>
        <v>#N/A</v>
      </c>
      <c r="J95" s="34" t="e">
        <f>INDEX('Program Lvl'!T$2:T$182,MATCH($A95,'Program Lvl'!$B$2:$B$182,0))</f>
        <v>#N/A</v>
      </c>
      <c r="K95" s="34" t="e">
        <f>INDEX('Program Lvl'!U$2:U$182,MATCH($A95,'Program Lvl'!$B$2:$B$182,0))</f>
        <v>#N/A</v>
      </c>
      <c r="L95" s="34" t="e">
        <f>INDEX('Program Lvl'!V$2:V$182,MATCH($A95,'Program Lvl'!$B$2:$B$182,0))</f>
        <v>#N/A</v>
      </c>
      <c r="M95" s="34" t="e">
        <f t="shared" ref="M95:M141" si="16">SUM(C95:L95)</f>
        <v>#REF!</v>
      </c>
    </row>
    <row r="96" spans="1:13" x14ac:dyDescent="0.2">
      <c r="A96" s="22" t="s">
        <v>28</v>
      </c>
      <c r="B96" s="22" t="str">
        <f>VLOOKUP(A96,'Program Lvl'!$B$2:$C$182,2,FALSE)</f>
        <v>Building and amenities refurbishment</v>
      </c>
      <c r="C96" s="34" t="e">
        <f>INDEX('Program Lvl'!#REF!,MATCH($A96,'Program Lvl'!$B$2:$B$182,0))</f>
        <v>#REF!</v>
      </c>
      <c r="D96" s="34">
        <f>INDEX('Program Lvl'!N$2:N$182,MATCH($A96,'Program Lvl'!$B$2:$B$182,0))</f>
        <v>1537499.9999999998</v>
      </c>
      <c r="E96" s="34">
        <f>INDEX('Program Lvl'!O$2:O$182,MATCH($A96,'Program Lvl'!$B$2:$B$182,0))</f>
        <v>1575937.4999999998</v>
      </c>
      <c r="F96" s="34">
        <f>INDEX('Program Lvl'!P$2:P$182,MATCH($A96,'Program Lvl'!$B$2:$B$182,0))</f>
        <v>1615335.9374999998</v>
      </c>
      <c r="G96" s="34">
        <f>INDEX('Program Lvl'!Q$2:Q$182,MATCH($A96,'Program Lvl'!$B$2:$B$182,0))</f>
        <v>1655719.3359374995</v>
      </c>
      <c r="H96" s="34">
        <f>INDEX('Program Lvl'!R$2:R$182,MATCH($A96,'Program Lvl'!$B$2:$B$182,0))</f>
        <v>1697112.319335937</v>
      </c>
      <c r="I96" s="34">
        <f>INDEX('Program Lvl'!S$2:S$182,MATCH($A96,'Program Lvl'!$B$2:$B$182,0))</f>
        <v>2319386.8364257803</v>
      </c>
      <c r="J96" s="34">
        <f>INDEX('Program Lvl'!T$2:T$182,MATCH($A96,'Program Lvl'!$B$2:$B$182,0))</f>
        <v>2377371.5073364251</v>
      </c>
      <c r="K96" s="34">
        <f>INDEX('Program Lvl'!U$2:U$182,MATCH($A96,'Program Lvl'!$B$2:$B$182,0))</f>
        <v>2436805.7950198352</v>
      </c>
      <c r="L96" s="34">
        <f>INDEX('Program Lvl'!V$2:V$182,MATCH($A96,'Program Lvl'!$B$2:$B$182,0))</f>
        <v>2497725.9398953309</v>
      </c>
      <c r="M96" s="34" t="e">
        <f t="shared" si="16"/>
        <v>#REF!</v>
      </c>
    </row>
    <row r="97" spans="1:13" ht="25.5" x14ac:dyDescent="0.2">
      <c r="A97" s="22" t="s">
        <v>29</v>
      </c>
      <c r="B97" s="22" t="str">
        <f>VLOOKUP(A97,'Program Lvl'!$B$2:$C$182,2,FALSE)</f>
        <v>Asbestos and other hazardous material reporting, management and removal</v>
      </c>
      <c r="C97" s="34" t="e">
        <f>INDEX('Program Lvl'!#REF!,MATCH($A97,'Program Lvl'!$B$2:$B$182,0))</f>
        <v>#REF!</v>
      </c>
      <c r="D97" s="34">
        <f>INDEX('Program Lvl'!N$2:N$182,MATCH($A97,'Program Lvl'!$B$2:$B$182,0))</f>
        <v>91224.999999999985</v>
      </c>
      <c r="E97" s="34">
        <f>INDEX('Program Lvl'!O$2:O$182,MATCH($A97,'Program Lvl'!$B$2:$B$182,0))</f>
        <v>472781.24999999994</v>
      </c>
      <c r="F97" s="34">
        <f>INDEX('Program Lvl'!P$2:P$182,MATCH($A97,'Program Lvl'!$B$2:$B$182,0))</f>
        <v>484600.78124999994</v>
      </c>
      <c r="G97" s="34">
        <f>INDEX('Program Lvl'!Q$2:Q$182,MATCH($A97,'Program Lvl'!$B$2:$B$182,0))</f>
        <v>571775.07734374993</v>
      </c>
      <c r="H97" s="34">
        <f>INDEX('Program Lvl'!R$2:R$182,MATCH($A97,'Program Lvl'!$B$2:$B$182,0))</f>
        <v>588332.27070312481</v>
      </c>
      <c r="I97" s="34">
        <f>INDEX('Program Lvl'!S$2:S$182,MATCH($A97,'Program Lvl'!$B$2:$B$182,0))</f>
        <v>625074.75241674786</v>
      </c>
      <c r="J97" s="34">
        <f>INDEX('Program Lvl'!T$2:T$182,MATCH($A97,'Program Lvl'!$B$2:$B$182,0))</f>
        <v>534908.5891506956</v>
      </c>
      <c r="K97" s="34">
        <f>INDEX('Program Lvl'!U$2:U$182,MATCH($A97,'Program Lvl'!$B$2:$B$182,0))</f>
        <v>548281.303879463</v>
      </c>
      <c r="L97" s="34">
        <f>INDEX('Program Lvl'!V$2:V$182,MATCH($A97,'Program Lvl'!$B$2:$B$182,0))</f>
        <v>646911.01843289065</v>
      </c>
      <c r="M97" s="34" t="e">
        <f t="shared" si="16"/>
        <v>#REF!</v>
      </c>
    </row>
    <row r="98" spans="1:13" x14ac:dyDescent="0.2">
      <c r="A98" s="22" t="s">
        <v>1</v>
      </c>
      <c r="B98" s="22" t="str">
        <f>VLOOKUP(A98,'Program Lvl'!$B$2:$C$182,2,FALSE)</f>
        <v>Noise attenuation in ZS and TS</v>
      </c>
      <c r="C98" s="34" t="e">
        <f>INDEX('Program Lvl'!#REF!,MATCH($A98,'Program Lvl'!$B$2:$B$182,0))</f>
        <v>#REF!</v>
      </c>
      <c r="D98" s="34">
        <f>INDEX('Program Lvl'!N$2:N$182,MATCH($A98,'Program Lvl'!$B$2:$B$182,0))</f>
        <v>0</v>
      </c>
      <c r="E98" s="34">
        <f>INDEX('Program Lvl'!O$2:O$182,MATCH($A98,'Program Lvl'!$B$2:$B$182,0))</f>
        <v>0</v>
      </c>
      <c r="F98" s="34">
        <f>INDEX('Program Lvl'!P$2:P$182,MATCH($A98,'Program Lvl'!$B$2:$B$182,0))</f>
        <v>1076890.6249999998</v>
      </c>
      <c r="G98" s="34">
        <f>INDEX('Program Lvl'!Q$2:Q$182,MATCH($A98,'Program Lvl'!$B$2:$B$182,0))</f>
        <v>0</v>
      </c>
      <c r="H98" s="34">
        <f>INDEX('Program Lvl'!R$2:R$182,MATCH($A98,'Program Lvl'!$B$2:$B$182,0))</f>
        <v>1131408.2128906248</v>
      </c>
      <c r="I98" s="34">
        <f>INDEX('Program Lvl'!S$2:S$182,MATCH($A98,'Program Lvl'!$B$2:$B$182,0))</f>
        <v>0</v>
      </c>
      <c r="J98" s="34">
        <f>INDEX('Program Lvl'!T$2:T$182,MATCH($A98,'Program Lvl'!$B$2:$B$182,0))</f>
        <v>1188685.7536682126</v>
      </c>
      <c r="K98" s="34">
        <f>INDEX('Program Lvl'!U$2:U$182,MATCH($A98,'Program Lvl'!$B$2:$B$182,0))</f>
        <v>0</v>
      </c>
      <c r="L98" s="34">
        <f>INDEX('Program Lvl'!V$2:V$182,MATCH($A98,'Program Lvl'!$B$2:$B$182,0))</f>
        <v>1248862.9699476655</v>
      </c>
      <c r="M98" s="34" t="e">
        <f t="shared" si="16"/>
        <v>#REF!</v>
      </c>
    </row>
    <row r="99" spans="1:13" x14ac:dyDescent="0.2">
      <c r="A99" s="22" t="s">
        <v>11</v>
      </c>
      <c r="B99" s="22" t="str">
        <f>VLOOKUP(A99,'Program Lvl'!$B$2:$C$182,2,FALSE)</f>
        <v>Substation switchyard lighting improvement</v>
      </c>
      <c r="C99" s="34" t="e">
        <f>INDEX('Program Lvl'!#REF!,MATCH($A99,'Program Lvl'!$B$2:$B$182,0))</f>
        <v>#REF!</v>
      </c>
      <c r="D99" s="34">
        <f>INDEX('Program Lvl'!N$2:N$182,MATCH($A99,'Program Lvl'!$B$2:$B$182,0))</f>
        <v>112749.99999999999</v>
      </c>
      <c r="E99" s="34">
        <f>INDEX('Program Lvl'!O$2:O$182,MATCH($A99,'Program Lvl'!$B$2:$B$182,0))</f>
        <v>115568.74999999999</v>
      </c>
      <c r="F99" s="34">
        <f>INDEX('Program Lvl'!P$2:P$182,MATCH($A99,'Program Lvl'!$B$2:$B$182,0))</f>
        <v>118457.96874999999</v>
      </c>
      <c r="G99" s="34">
        <f>INDEX('Program Lvl'!Q$2:Q$182,MATCH($A99,'Program Lvl'!$B$2:$B$182,0))</f>
        <v>121419.41796874997</v>
      </c>
      <c r="H99" s="34">
        <f>INDEX('Program Lvl'!R$2:R$182,MATCH($A99,'Program Lvl'!$B$2:$B$182,0))</f>
        <v>124454.90341796872</v>
      </c>
      <c r="I99" s="34">
        <f>INDEX('Program Lvl'!S$2:S$182,MATCH($A99,'Program Lvl'!$B$2:$B$182,0))</f>
        <v>127566.27600341792</v>
      </c>
      <c r="J99" s="34">
        <f>INDEX('Program Lvl'!T$2:T$182,MATCH($A99,'Program Lvl'!$B$2:$B$182,0))</f>
        <v>130755.43290350337</v>
      </c>
      <c r="K99" s="34">
        <f>INDEX('Program Lvl'!U$2:U$182,MATCH($A99,'Program Lvl'!$B$2:$B$182,0))</f>
        <v>134024.31872609095</v>
      </c>
      <c r="L99" s="34">
        <f>INDEX('Program Lvl'!V$2:V$182,MATCH($A99,'Program Lvl'!$B$2:$B$182,0))</f>
        <v>137374.92669424319</v>
      </c>
      <c r="M99" s="34" t="e">
        <f t="shared" si="16"/>
        <v>#REF!</v>
      </c>
    </row>
    <row r="100" spans="1:13" x14ac:dyDescent="0.2">
      <c r="A100" s="22" t="s">
        <v>32</v>
      </c>
      <c r="B100" s="22" t="str">
        <f>VLOOKUP(A100,'Program Lvl'!$B$2:$C$182,2,FALSE)</f>
        <v>Substation safety fence upgrade program</v>
      </c>
      <c r="C100" s="34" t="e">
        <f>INDEX('Program Lvl'!#REF!,MATCH($A100,'Program Lvl'!$B$2:$B$182,0))</f>
        <v>#REF!</v>
      </c>
      <c r="D100" s="34">
        <f>INDEX('Program Lvl'!N$2:N$182,MATCH($A100,'Program Lvl'!$B$2:$B$182,0))</f>
        <v>102499.99999999999</v>
      </c>
      <c r="E100" s="34">
        <f>INDEX('Program Lvl'!O$2:O$182,MATCH($A100,'Program Lvl'!$B$2:$B$182,0))</f>
        <v>105062.49999999999</v>
      </c>
      <c r="F100" s="34">
        <f>INDEX('Program Lvl'!P$2:P$182,MATCH($A100,'Program Lvl'!$B$2:$B$182,0))</f>
        <v>107689.06249999999</v>
      </c>
      <c r="G100" s="34">
        <f>INDEX('Program Lvl'!Q$2:Q$182,MATCH($A100,'Program Lvl'!$B$2:$B$182,0))</f>
        <v>110381.28906249997</v>
      </c>
      <c r="H100" s="34">
        <f>INDEX('Program Lvl'!R$2:R$182,MATCH($A100,'Program Lvl'!$B$2:$B$182,0))</f>
        <v>113140.82128906247</v>
      </c>
      <c r="I100" s="34">
        <f>INDEX('Program Lvl'!S$2:S$182,MATCH($A100,'Program Lvl'!$B$2:$B$182,0))</f>
        <v>115969.34182128902</v>
      </c>
      <c r="J100" s="34">
        <f>INDEX('Program Lvl'!T$2:T$182,MATCH($A100,'Program Lvl'!$B$2:$B$182,0))</f>
        <v>118868.57536682126</v>
      </c>
      <c r="K100" s="34">
        <f>INDEX('Program Lvl'!U$2:U$182,MATCH($A100,'Program Lvl'!$B$2:$B$182,0))</f>
        <v>121840.28975099177</v>
      </c>
      <c r="L100" s="34">
        <f>INDEX('Program Lvl'!V$2:V$182,MATCH($A100,'Program Lvl'!$B$2:$B$182,0))</f>
        <v>124886.29699476654</v>
      </c>
      <c r="M100" s="34" t="e">
        <f t="shared" si="16"/>
        <v>#REF!</v>
      </c>
    </row>
    <row r="101" spans="1:13" x14ac:dyDescent="0.2">
      <c r="A101" s="22" t="s">
        <v>33</v>
      </c>
      <c r="B101" s="22" t="str">
        <f>VLOOKUP(A101,'Program Lvl'!$B$2:$C$182,2,FALSE)</f>
        <v>Substation security systems</v>
      </c>
      <c r="C101" s="34" t="e">
        <f>INDEX('Program Lvl'!#REF!,MATCH($A101,'Program Lvl'!$B$2:$B$182,0))</f>
        <v>#REF!</v>
      </c>
      <c r="D101" s="34">
        <f>INDEX('Program Lvl'!N$2:N$182,MATCH($A101,'Program Lvl'!$B$2:$B$182,0))</f>
        <v>153750</v>
      </c>
      <c r="E101" s="34">
        <f>INDEX('Program Lvl'!O$2:O$182,MATCH($A101,'Program Lvl'!$B$2:$B$182,0))</f>
        <v>157593.75</v>
      </c>
      <c r="F101" s="34">
        <f>INDEX('Program Lvl'!P$2:P$182,MATCH($A101,'Program Lvl'!$B$2:$B$182,0))</f>
        <v>161533.59374999997</v>
      </c>
      <c r="G101" s="34">
        <f>INDEX('Program Lvl'!Q$2:Q$182,MATCH($A101,'Program Lvl'!$B$2:$B$182,0))</f>
        <v>0</v>
      </c>
      <c r="H101" s="34">
        <f>INDEX('Program Lvl'!R$2:R$182,MATCH($A101,'Program Lvl'!$B$2:$B$182,0))</f>
        <v>0</v>
      </c>
      <c r="I101" s="34">
        <f>INDEX('Program Lvl'!S$2:S$182,MATCH($A101,'Program Lvl'!$B$2:$B$182,0))</f>
        <v>0</v>
      </c>
      <c r="J101" s="34">
        <f>INDEX('Program Lvl'!T$2:T$182,MATCH($A101,'Program Lvl'!$B$2:$B$182,0))</f>
        <v>0</v>
      </c>
      <c r="K101" s="34">
        <f>INDEX('Program Lvl'!U$2:U$182,MATCH($A101,'Program Lvl'!$B$2:$B$182,0))</f>
        <v>0</v>
      </c>
      <c r="L101" s="34">
        <f>INDEX('Program Lvl'!V$2:V$182,MATCH($A101,'Program Lvl'!$B$2:$B$182,0))</f>
        <v>0</v>
      </c>
      <c r="M101" s="34" t="e">
        <f t="shared" si="16"/>
        <v>#REF!</v>
      </c>
    </row>
    <row r="102" spans="1:13" x14ac:dyDescent="0.2">
      <c r="A102" s="22" t="s">
        <v>35</v>
      </c>
      <c r="B102" s="22" t="str">
        <f>VLOOKUP(A102,'Program Lvl'!$B$2:$C$182,2,FALSE)</f>
        <v>Substation fire hydrant installations</v>
      </c>
      <c r="C102" s="34" t="e">
        <f>INDEX('Program Lvl'!#REF!,MATCH($A102,'Program Lvl'!$B$2:$B$182,0))</f>
        <v>#REF!</v>
      </c>
      <c r="D102" s="34">
        <f>INDEX('Program Lvl'!N$2:N$182,MATCH($A102,'Program Lvl'!$B$2:$B$182,0))</f>
        <v>204999.99999999997</v>
      </c>
      <c r="E102" s="34">
        <f>INDEX('Program Lvl'!O$2:O$182,MATCH($A102,'Program Lvl'!$B$2:$B$182,0))</f>
        <v>210124.99999999997</v>
      </c>
      <c r="F102" s="34">
        <f>INDEX('Program Lvl'!P$2:P$182,MATCH($A102,'Program Lvl'!$B$2:$B$182,0))</f>
        <v>215378.12499999997</v>
      </c>
      <c r="G102" s="34">
        <f>INDEX('Program Lvl'!Q$2:Q$182,MATCH($A102,'Program Lvl'!$B$2:$B$182,0))</f>
        <v>220762.57812499994</v>
      </c>
      <c r="H102" s="34">
        <f>INDEX('Program Lvl'!R$2:R$182,MATCH($A102,'Program Lvl'!$B$2:$B$182,0))</f>
        <v>226281.64257812494</v>
      </c>
      <c r="I102" s="34">
        <f>INDEX('Program Lvl'!S$2:S$182,MATCH($A102,'Program Lvl'!$B$2:$B$182,0))</f>
        <v>231938.68364257805</v>
      </c>
      <c r="J102" s="34">
        <f>INDEX('Program Lvl'!T$2:T$182,MATCH($A102,'Program Lvl'!$B$2:$B$182,0))</f>
        <v>237737.15073364251</v>
      </c>
      <c r="K102" s="34">
        <f>INDEX('Program Lvl'!U$2:U$182,MATCH($A102,'Program Lvl'!$B$2:$B$182,0))</f>
        <v>243680.57950198354</v>
      </c>
      <c r="L102" s="34">
        <f>INDEX('Program Lvl'!V$2:V$182,MATCH($A102,'Program Lvl'!$B$2:$B$182,0))</f>
        <v>249772.59398953308</v>
      </c>
      <c r="M102" s="34" t="e">
        <f t="shared" si="16"/>
        <v>#REF!</v>
      </c>
    </row>
    <row r="103" spans="1:13" x14ac:dyDescent="0.2">
      <c r="A103" s="22" t="s">
        <v>36</v>
      </c>
      <c r="B103" s="22" t="str">
        <f>VLOOKUP(A103,'Program Lvl'!$B$2:$C$182,2,FALSE)</f>
        <v>Substation deluge showers and fire blankets</v>
      </c>
      <c r="C103" s="34" t="e">
        <f>INDEX('Program Lvl'!#REF!,MATCH($A103,'Program Lvl'!$B$2:$B$182,0))</f>
        <v>#REF!</v>
      </c>
      <c r="D103" s="34">
        <f>INDEX('Program Lvl'!N$2:N$182,MATCH($A103,'Program Lvl'!$B$2:$B$182,0))</f>
        <v>164000</v>
      </c>
      <c r="E103" s="34">
        <f>INDEX('Program Lvl'!O$2:O$182,MATCH($A103,'Program Lvl'!$B$2:$B$182,0))</f>
        <v>168100</v>
      </c>
      <c r="F103" s="34">
        <f>INDEX('Program Lvl'!P$2:P$182,MATCH($A103,'Program Lvl'!$B$2:$B$182,0))</f>
        <v>172302.49999999997</v>
      </c>
      <c r="G103" s="34">
        <f>INDEX('Program Lvl'!Q$2:Q$182,MATCH($A103,'Program Lvl'!$B$2:$B$182,0))</f>
        <v>176610.06249999997</v>
      </c>
      <c r="H103" s="34">
        <f>INDEX('Program Lvl'!R$2:R$182,MATCH($A103,'Program Lvl'!$B$2:$B$182,0))</f>
        <v>181025.31406249994</v>
      </c>
      <c r="I103" s="34">
        <f>INDEX('Program Lvl'!S$2:S$182,MATCH($A103,'Program Lvl'!$B$2:$B$182,0))</f>
        <v>185550.94691406243</v>
      </c>
      <c r="J103" s="34">
        <f>INDEX('Program Lvl'!T$2:T$182,MATCH($A103,'Program Lvl'!$B$2:$B$182,0))</f>
        <v>190189.72058691399</v>
      </c>
      <c r="K103" s="34">
        <f>INDEX('Program Lvl'!U$2:U$182,MATCH($A103,'Program Lvl'!$B$2:$B$182,0))</f>
        <v>194944.46360158685</v>
      </c>
      <c r="L103" s="34">
        <f>INDEX('Program Lvl'!V$2:V$182,MATCH($A103,'Program Lvl'!$B$2:$B$182,0))</f>
        <v>199818.07519162647</v>
      </c>
      <c r="M103" s="34" t="e">
        <f t="shared" si="16"/>
        <v>#REF!</v>
      </c>
    </row>
    <row r="104" spans="1:13" x14ac:dyDescent="0.2">
      <c r="A104" s="22" t="s">
        <v>37</v>
      </c>
      <c r="B104" s="22" t="str">
        <f>VLOOKUP(A104,'Program Lvl'!$B$2:$C$182,2,FALSE)</f>
        <v>Substation oil containment program - bund walls</v>
      </c>
      <c r="C104" s="34" t="e">
        <f>INDEX('Program Lvl'!#REF!,MATCH($A104,'Program Lvl'!$B$2:$B$182,0))</f>
        <v>#REF!</v>
      </c>
      <c r="D104" s="34">
        <f>INDEX('Program Lvl'!N$2:N$182,MATCH($A104,'Program Lvl'!$B$2:$B$182,0))</f>
        <v>71750</v>
      </c>
      <c r="E104" s="34">
        <f>INDEX('Program Lvl'!O$2:O$182,MATCH($A104,'Program Lvl'!$B$2:$B$182,0))</f>
        <v>73543.75</v>
      </c>
      <c r="F104" s="34">
        <f>INDEX('Program Lvl'!P$2:P$182,MATCH($A104,'Program Lvl'!$B$2:$B$182,0))</f>
        <v>75382.343749999985</v>
      </c>
      <c r="G104" s="34">
        <f>INDEX('Program Lvl'!Q$2:Q$182,MATCH($A104,'Program Lvl'!$B$2:$B$182,0))</f>
        <v>77266.902343749985</v>
      </c>
      <c r="H104" s="34">
        <f>INDEX('Program Lvl'!R$2:R$182,MATCH($A104,'Program Lvl'!$B$2:$B$182,0))</f>
        <v>79198.574902343724</v>
      </c>
      <c r="I104" s="34">
        <f>INDEX('Program Lvl'!S$2:S$182,MATCH($A104,'Program Lvl'!$B$2:$B$182,0))</f>
        <v>81178.539274902316</v>
      </c>
      <c r="J104" s="34">
        <f>INDEX('Program Lvl'!T$2:T$182,MATCH($A104,'Program Lvl'!$B$2:$B$182,0))</f>
        <v>83208.002756774877</v>
      </c>
      <c r="K104" s="34">
        <f>INDEX('Program Lvl'!U$2:U$182,MATCH($A104,'Program Lvl'!$B$2:$B$182,0))</f>
        <v>85288.202825694243</v>
      </c>
      <c r="L104" s="34">
        <f>INDEX('Program Lvl'!V$2:V$182,MATCH($A104,'Program Lvl'!$B$2:$B$182,0))</f>
        <v>87420.407896336576</v>
      </c>
      <c r="M104" s="34" t="e">
        <f t="shared" si="16"/>
        <v>#REF!</v>
      </c>
    </row>
    <row r="105" spans="1:13" x14ac:dyDescent="0.2">
      <c r="A105" s="22" t="s">
        <v>12</v>
      </c>
      <c r="B105" s="22" t="str">
        <f>VLOOKUP(A105,'Program Lvl'!$B$2:$C$182,2,FALSE)</f>
        <v>Substation earthing</v>
      </c>
      <c r="C105" s="34" t="e">
        <f>INDEX('Program Lvl'!#REF!,MATCH($A105,'Program Lvl'!$B$2:$B$182,0))</f>
        <v>#REF!</v>
      </c>
      <c r="D105" s="34">
        <f>INDEX('Program Lvl'!N$2:N$182,MATCH($A105,'Program Lvl'!$B$2:$B$182,0))</f>
        <v>348499.99999999994</v>
      </c>
      <c r="E105" s="34">
        <f>INDEX('Program Lvl'!O$2:O$182,MATCH($A105,'Program Lvl'!$B$2:$B$182,0))</f>
        <v>428654.99999999994</v>
      </c>
      <c r="F105" s="34">
        <f>INDEX('Program Lvl'!P$2:P$182,MATCH($A105,'Program Lvl'!$B$2:$B$182,0))</f>
        <v>0</v>
      </c>
      <c r="G105" s="34">
        <f>INDEX('Program Lvl'!Q$2:Q$182,MATCH($A105,'Program Lvl'!$B$2:$B$182,0))</f>
        <v>0</v>
      </c>
      <c r="H105" s="34">
        <f>INDEX('Program Lvl'!R$2:R$182,MATCH($A105,'Program Lvl'!$B$2:$B$182,0))</f>
        <v>0</v>
      </c>
      <c r="I105" s="34">
        <f>INDEX('Program Lvl'!S$2:S$182,MATCH($A105,'Program Lvl'!$B$2:$B$182,0))</f>
        <v>0</v>
      </c>
      <c r="J105" s="34">
        <f>INDEX('Program Lvl'!T$2:T$182,MATCH($A105,'Program Lvl'!$B$2:$B$182,0))</f>
        <v>0</v>
      </c>
      <c r="K105" s="34">
        <f>INDEX('Program Lvl'!U$2:U$182,MATCH($A105,'Program Lvl'!$B$2:$B$182,0))</f>
        <v>0</v>
      </c>
      <c r="L105" s="34">
        <f>INDEX('Program Lvl'!V$2:V$182,MATCH($A105,'Program Lvl'!$B$2:$B$182,0))</f>
        <v>0</v>
      </c>
      <c r="M105" s="34" t="e">
        <f t="shared" si="16"/>
        <v>#REF!</v>
      </c>
    </row>
    <row r="106" spans="1:13" s="2" customFormat="1" x14ac:dyDescent="0.2">
      <c r="A106" s="22" t="s">
        <v>13</v>
      </c>
      <c r="B106" s="22" t="s">
        <v>286</v>
      </c>
      <c r="C106" s="34" t="e">
        <f>INDEX('Program Lvl'!#REF!,MATCH($A106,'Program Lvl'!$B$2:$B$182,0))</f>
        <v>#REF!</v>
      </c>
      <c r="D106" s="34">
        <f>INDEX('Program Lvl'!N$2:N$182,MATCH($A106,'Program Lvl'!$B$2:$B$182,0))</f>
        <v>0</v>
      </c>
      <c r="E106" s="34">
        <f>INDEX('Program Lvl'!O$2:O$182,MATCH($A106,'Program Lvl'!$B$2:$B$182,0))</f>
        <v>0</v>
      </c>
      <c r="F106" s="34">
        <f>INDEX('Program Lvl'!P$2:P$182,MATCH($A106,'Program Lvl'!$B$2:$B$182,0))</f>
        <v>0</v>
      </c>
      <c r="G106" s="34">
        <f>INDEX('Program Lvl'!Q$2:Q$182,MATCH($A106,'Program Lvl'!$B$2:$B$182,0))</f>
        <v>49671.580078124993</v>
      </c>
      <c r="H106" s="34">
        <f>INDEX('Program Lvl'!R$2:R$182,MATCH($A106,'Program Lvl'!$B$2:$B$182,0))</f>
        <v>50913.369580078106</v>
      </c>
      <c r="I106" s="34">
        <f>INDEX('Program Lvl'!S$2:S$182,MATCH($A106,'Program Lvl'!$B$2:$B$182,0))</f>
        <v>0</v>
      </c>
      <c r="J106" s="34">
        <f>INDEX('Program Lvl'!T$2:T$182,MATCH($A106,'Program Lvl'!$B$2:$B$182,0))</f>
        <v>0</v>
      </c>
      <c r="K106" s="34">
        <f>INDEX('Program Lvl'!U$2:U$182,MATCH($A106,'Program Lvl'!$B$2:$B$182,0))</f>
        <v>0</v>
      </c>
      <c r="L106" s="34">
        <f>INDEX('Program Lvl'!V$2:V$182,MATCH($A106,'Program Lvl'!$B$2:$B$182,0))</f>
        <v>56198.833647644948</v>
      </c>
      <c r="M106" s="34" t="e">
        <f t="shared" si="16"/>
        <v>#REF!</v>
      </c>
    </row>
    <row r="107" spans="1:13" x14ac:dyDescent="0.2">
      <c r="A107" s="22" t="s">
        <v>15</v>
      </c>
      <c r="B107" s="22" t="e">
        <f>VLOOKUP(A107,'Program Lvl'!$B$2:$C$182,2,FALSE)</f>
        <v>#N/A</v>
      </c>
      <c r="C107" s="34" t="e">
        <f>INDEX('Program Lvl'!#REF!,MATCH($A107,'Program Lvl'!$B$2:$B$182,0))</f>
        <v>#REF!</v>
      </c>
      <c r="D107" s="34" t="e">
        <f>INDEX('Program Lvl'!N$2:N$182,MATCH($A107,'Program Lvl'!$B$2:$B$182,0))</f>
        <v>#N/A</v>
      </c>
      <c r="E107" s="34" t="e">
        <f>INDEX('Program Lvl'!O$2:O$182,MATCH($A107,'Program Lvl'!$B$2:$B$182,0))</f>
        <v>#N/A</v>
      </c>
      <c r="F107" s="34" t="e">
        <f>INDEX('Program Lvl'!P$2:P$182,MATCH($A107,'Program Lvl'!$B$2:$B$182,0))</f>
        <v>#N/A</v>
      </c>
      <c r="G107" s="34" t="e">
        <f>INDEX('Program Lvl'!Q$2:Q$182,MATCH($A107,'Program Lvl'!$B$2:$B$182,0))</f>
        <v>#N/A</v>
      </c>
      <c r="H107" s="34" t="e">
        <f>INDEX('Program Lvl'!R$2:R$182,MATCH($A107,'Program Lvl'!$B$2:$B$182,0))</f>
        <v>#N/A</v>
      </c>
      <c r="I107" s="34" t="e">
        <f>INDEX('Program Lvl'!S$2:S$182,MATCH($A107,'Program Lvl'!$B$2:$B$182,0))</f>
        <v>#N/A</v>
      </c>
      <c r="J107" s="34" t="e">
        <f>INDEX('Program Lvl'!T$2:T$182,MATCH($A107,'Program Lvl'!$B$2:$B$182,0))</f>
        <v>#N/A</v>
      </c>
      <c r="K107" s="34" t="e">
        <f>INDEX('Program Lvl'!U$2:U$182,MATCH($A107,'Program Lvl'!$B$2:$B$182,0))</f>
        <v>#N/A</v>
      </c>
      <c r="L107" s="34" t="e">
        <f>INDEX('Program Lvl'!V$2:V$182,MATCH($A107,'Program Lvl'!$B$2:$B$182,0))</f>
        <v>#N/A</v>
      </c>
      <c r="M107" s="34" t="e">
        <f t="shared" si="16"/>
        <v>#REF!</v>
      </c>
    </row>
    <row r="108" spans="1:13" x14ac:dyDescent="0.2">
      <c r="A108" s="22" t="s">
        <v>3</v>
      </c>
      <c r="B108" s="22" t="str">
        <f>VLOOKUP(A108,'Program Lvl'!$B$2:$C$182,2,FALSE)</f>
        <v>66kV circuit breaker replacement</v>
      </c>
      <c r="C108" s="34" t="e">
        <f>INDEX('Program Lvl'!#REF!,MATCH($A108,'Program Lvl'!$B$2:$B$182,0))</f>
        <v>#REF!</v>
      </c>
      <c r="D108" s="34">
        <f>INDEX('Program Lvl'!N$2:N$182,MATCH($A108,'Program Lvl'!$B$2:$B$182,0))</f>
        <v>264450</v>
      </c>
      <c r="E108" s="34">
        <f>INDEX('Program Lvl'!O$2:O$182,MATCH($A108,'Program Lvl'!$B$2:$B$182,0))</f>
        <v>271061.25</v>
      </c>
      <c r="F108" s="34">
        <f>INDEX('Program Lvl'!P$2:P$182,MATCH($A108,'Program Lvl'!$B$2:$B$182,0))</f>
        <v>0</v>
      </c>
      <c r="G108" s="34">
        <f>INDEX('Program Lvl'!Q$2:Q$182,MATCH($A108,'Program Lvl'!$B$2:$B$182,0))</f>
        <v>0</v>
      </c>
      <c r="H108" s="34">
        <f>INDEX('Program Lvl'!R$2:R$182,MATCH($A108,'Program Lvl'!$B$2:$B$182,0))</f>
        <v>0</v>
      </c>
      <c r="I108" s="34">
        <f>INDEX('Program Lvl'!S$2:S$182,MATCH($A108,'Program Lvl'!$B$2:$B$182,0))</f>
        <v>299200.90189892566</v>
      </c>
      <c r="J108" s="34">
        <f>INDEX('Program Lvl'!T$2:T$182,MATCH($A108,'Program Lvl'!$B$2:$B$182,0))</f>
        <v>306680.9244463988</v>
      </c>
      <c r="K108" s="34">
        <f>INDEX('Program Lvl'!U$2:U$182,MATCH($A108,'Program Lvl'!$B$2:$B$182,0))</f>
        <v>314347.94755755877</v>
      </c>
      <c r="L108" s="34">
        <f>INDEX('Program Lvl'!V$2:V$182,MATCH($A108,'Program Lvl'!$B$2:$B$182,0))</f>
        <v>322206.64624649769</v>
      </c>
      <c r="M108" s="34" t="e">
        <f t="shared" si="16"/>
        <v>#REF!</v>
      </c>
    </row>
    <row r="109" spans="1:13" x14ac:dyDescent="0.2">
      <c r="A109" s="22" t="s">
        <v>16</v>
      </c>
      <c r="B109" s="22" t="e">
        <f>VLOOKUP(A109,'Program Lvl'!$B$2:$C$182,2,FALSE)</f>
        <v>#N/A</v>
      </c>
      <c r="C109" s="34" t="e">
        <f>INDEX('Program Lvl'!#REF!,MATCH($A109,'Program Lvl'!$B$2:$B$182,0))</f>
        <v>#REF!</v>
      </c>
      <c r="D109" s="34" t="e">
        <f>INDEX('Program Lvl'!N$2:N$182,MATCH($A109,'Program Lvl'!$B$2:$B$182,0))</f>
        <v>#N/A</v>
      </c>
      <c r="E109" s="34" t="e">
        <f>INDEX('Program Lvl'!O$2:O$182,MATCH($A109,'Program Lvl'!$B$2:$B$182,0))</f>
        <v>#N/A</v>
      </c>
      <c r="F109" s="34" t="e">
        <f>INDEX('Program Lvl'!P$2:P$182,MATCH($A109,'Program Lvl'!$B$2:$B$182,0))</f>
        <v>#N/A</v>
      </c>
      <c r="G109" s="34" t="e">
        <f>INDEX('Program Lvl'!Q$2:Q$182,MATCH($A109,'Program Lvl'!$B$2:$B$182,0))</f>
        <v>#N/A</v>
      </c>
      <c r="H109" s="34" t="e">
        <f>INDEX('Program Lvl'!R$2:R$182,MATCH($A109,'Program Lvl'!$B$2:$B$182,0))</f>
        <v>#N/A</v>
      </c>
      <c r="I109" s="34" t="e">
        <f>INDEX('Program Lvl'!S$2:S$182,MATCH($A109,'Program Lvl'!$B$2:$B$182,0))</f>
        <v>#N/A</v>
      </c>
      <c r="J109" s="34" t="e">
        <f>INDEX('Program Lvl'!T$2:T$182,MATCH($A109,'Program Lvl'!$B$2:$B$182,0))</f>
        <v>#N/A</v>
      </c>
      <c r="K109" s="34" t="e">
        <f>INDEX('Program Lvl'!U$2:U$182,MATCH($A109,'Program Lvl'!$B$2:$B$182,0))</f>
        <v>#N/A</v>
      </c>
      <c r="L109" s="34" t="e">
        <f>INDEX('Program Lvl'!V$2:V$182,MATCH($A109,'Program Lvl'!$B$2:$B$182,0))</f>
        <v>#N/A</v>
      </c>
      <c r="M109" s="34" t="e">
        <f t="shared" si="16"/>
        <v>#REF!</v>
      </c>
    </row>
    <row r="110" spans="1:13" x14ac:dyDescent="0.2">
      <c r="A110" s="22" t="s">
        <v>17</v>
      </c>
      <c r="B110" s="22" t="str">
        <f>VLOOKUP(A110,'Program Lvl'!$B$2:$C$182,2,FALSE)</f>
        <v>Busbar support and isolator replacement</v>
      </c>
      <c r="C110" s="34" t="e">
        <f>INDEX('Program Lvl'!#REF!,MATCH($A110,'Program Lvl'!$B$2:$B$182,0))</f>
        <v>#REF!</v>
      </c>
      <c r="D110" s="34">
        <f>INDEX('Program Lvl'!N$2:N$182,MATCH($A110,'Program Lvl'!$B$2:$B$182,0))</f>
        <v>0</v>
      </c>
      <c r="E110" s="34">
        <f>INDEX('Program Lvl'!O$2:O$182,MATCH($A110,'Program Lvl'!$B$2:$B$182,0))</f>
        <v>99284.062499999985</v>
      </c>
      <c r="F110" s="34">
        <f>INDEX('Program Lvl'!P$2:P$182,MATCH($A110,'Program Lvl'!$B$2:$B$182,0))</f>
        <v>101766.16406249999</v>
      </c>
      <c r="G110" s="34">
        <f>INDEX('Program Lvl'!Q$2:Q$182,MATCH($A110,'Program Lvl'!$B$2:$B$182,0))</f>
        <v>104310.31816406248</v>
      </c>
      <c r="H110" s="34">
        <f>INDEX('Program Lvl'!R$2:R$182,MATCH($A110,'Program Lvl'!$B$2:$B$182,0))</f>
        <v>106918.07611816403</v>
      </c>
      <c r="I110" s="34">
        <f>INDEX('Program Lvl'!S$2:S$182,MATCH($A110,'Program Lvl'!$B$2:$B$182,0))</f>
        <v>109591.02802111812</v>
      </c>
      <c r="J110" s="34">
        <f>INDEX('Program Lvl'!T$2:T$182,MATCH($A110,'Program Lvl'!$B$2:$B$182,0))</f>
        <v>112330.80372164608</v>
      </c>
      <c r="K110" s="34">
        <f>INDEX('Program Lvl'!U$2:U$182,MATCH($A110,'Program Lvl'!$B$2:$B$182,0))</f>
        <v>115139.07381468722</v>
      </c>
      <c r="L110" s="34">
        <f>INDEX('Program Lvl'!V$2:V$182,MATCH($A110,'Program Lvl'!$B$2:$B$182,0))</f>
        <v>118017.55066005439</v>
      </c>
      <c r="M110" s="34" t="e">
        <f t="shared" si="16"/>
        <v>#REF!</v>
      </c>
    </row>
    <row r="111" spans="1:13" x14ac:dyDescent="0.2">
      <c r="A111" s="22" t="s">
        <v>40</v>
      </c>
      <c r="B111" s="22" t="str">
        <f>VLOOKUP(A111,'Program Lvl'!$B$2:$C$182,2,FALSE)</f>
        <v>Roof refurbishment for control and switch rooms</v>
      </c>
      <c r="C111" s="34" t="e">
        <f>INDEX('Program Lvl'!#REF!,MATCH($A111,'Program Lvl'!$B$2:$B$182,0))</f>
        <v>#REF!</v>
      </c>
      <c r="D111" s="34">
        <f>INDEX('Program Lvl'!N$2:N$182,MATCH($A111,'Program Lvl'!$B$2:$B$182,0))</f>
        <v>1537499.9999999998</v>
      </c>
      <c r="E111" s="34">
        <f>INDEX('Program Lvl'!O$2:O$182,MATCH($A111,'Program Lvl'!$B$2:$B$182,0))</f>
        <v>1575937.5</v>
      </c>
      <c r="F111" s="34">
        <f>INDEX('Program Lvl'!P$2:P$182,MATCH($A111,'Program Lvl'!$B$2:$B$182,0))</f>
        <v>1615335.9374999995</v>
      </c>
      <c r="G111" s="34">
        <f>INDEX('Program Lvl'!Q$2:Q$182,MATCH($A111,'Program Lvl'!$B$2:$B$182,0))</f>
        <v>1655719.3359374995</v>
      </c>
      <c r="H111" s="34">
        <f>INDEX('Program Lvl'!R$2:R$182,MATCH($A111,'Program Lvl'!$B$2:$B$182,0))</f>
        <v>1697112.319335937</v>
      </c>
      <c r="I111" s="34">
        <f>INDEX('Program Lvl'!S$2:S$182,MATCH($A111,'Program Lvl'!$B$2:$B$182,0))</f>
        <v>1739540.1273193352</v>
      </c>
      <c r="J111" s="34">
        <f>INDEX('Program Lvl'!T$2:T$182,MATCH($A111,'Program Lvl'!$B$2:$B$182,0))</f>
        <v>1783028.630502319</v>
      </c>
      <c r="K111" s="34">
        <f>INDEX('Program Lvl'!U$2:U$182,MATCH($A111,'Program Lvl'!$B$2:$B$182,0))</f>
        <v>1827604.3462648764</v>
      </c>
      <c r="L111" s="34">
        <f>INDEX('Program Lvl'!V$2:V$182,MATCH($A111,'Program Lvl'!$B$2:$B$182,0))</f>
        <v>1873294.4549214982</v>
      </c>
      <c r="M111" s="34" t="e">
        <f t="shared" si="16"/>
        <v>#REF!</v>
      </c>
    </row>
    <row r="112" spans="1:13" x14ac:dyDescent="0.2">
      <c r="A112" s="22" t="s">
        <v>21</v>
      </c>
      <c r="B112" s="22" t="e">
        <f>VLOOKUP(A112,'Program Lvl'!$B$2:$C$182,2,FALSE)</f>
        <v>#N/A</v>
      </c>
      <c r="C112" s="34" t="e">
        <f>INDEX('Program Lvl'!#REF!,MATCH($A112,'Program Lvl'!$B$2:$B$182,0))</f>
        <v>#REF!</v>
      </c>
      <c r="D112" s="34" t="e">
        <f>INDEX('Program Lvl'!N$2:N$182,MATCH($A112,'Program Lvl'!$B$2:$B$182,0))</f>
        <v>#N/A</v>
      </c>
      <c r="E112" s="34" t="e">
        <f>INDEX('Program Lvl'!O$2:O$182,MATCH($A112,'Program Lvl'!$B$2:$B$182,0))</f>
        <v>#N/A</v>
      </c>
      <c r="F112" s="34" t="e">
        <f>INDEX('Program Lvl'!P$2:P$182,MATCH($A112,'Program Lvl'!$B$2:$B$182,0))</f>
        <v>#N/A</v>
      </c>
      <c r="G112" s="34" t="e">
        <f>INDEX('Program Lvl'!Q$2:Q$182,MATCH($A112,'Program Lvl'!$B$2:$B$182,0))</f>
        <v>#N/A</v>
      </c>
      <c r="H112" s="34" t="e">
        <f>INDEX('Program Lvl'!R$2:R$182,MATCH($A112,'Program Lvl'!$B$2:$B$182,0))</f>
        <v>#N/A</v>
      </c>
      <c r="I112" s="34" t="e">
        <f>INDEX('Program Lvl'!S$2:S$182,MATCH($A112,'Program Lvl'!$B$2:$B$182,0))</f>
        <v>#N/A</v>
      </c>
      <c r="J112" s="34" t="e">
        <f>INDEX('Program Lvl'!T$2:T$182,MATCH($A112,'Program Lvl'!$B$2:$B$182,0))</f>
        <v>#N/A</v>
      </c>
      <c r="K112" s="34" t="e">
        <f>INDEX('Program Lvl'!U$2:U$182,MATCH($A112,'Program Lvl'!$B$2:$B$182,0))</f>
        <v>#N/A</v>
      </c>
      <c r="L112" s="34" t="e">
        <f>INDEX('Program Lvl'!V$2:V$182,MATCH($A112,'Program Lvl'!$B$2:$B$182,0))</f>
        <v>#N/A</v>
      </c>
      <c r="M112" s="34" t="e">
        <f t="shared" si="16"/>
        <v>#REF!</v>
      </c>
    </row>
    <row r="113" spans="1:13" x14ac:dyDescent="0.2">
      <c r="A113" s="22" t="s">
        <v>24</v>
      </c>
      <c r="B113" s="22" t="e">
        <f>VLOOKUP(A113,'Program Lvl'!$B$2:$C$182,2,FALSE)</f>
        <v>#N/A</v>
      </c>
      <c r="C113" s="34" t="e">
        <f>INDEX('Program Lvl'!#REF!,MATCH($A113,'Program Lvl'!$B$2:$B$182,0))</f>
        <v>#REF!</v>
      </c>
      <c r="D113" s="34" t="e">
        <f>INDEX('Program Lvl'!N$2:N$182,MATCH($A113,'Program Lvl'!$B$2:$B$182,0))</f>
        <v>#N/A</v>
      </c>
      <c r="E113" s="34" t="e">
        <f>INDEX('Program Lvl'!O$2:O$182,MATCH($A113,'Program Lvl'!$B$2:$B$182,0))</f>
        <v>#N/A</v>
      </c>
      <c r="F113" s="34" t="e">
        <f>INDEX('Program Lvl'!P$2:P$182,MATCH($A113,'Program Lvl'!$B$2:$B$182,0))</f>
        <v>#N/A</v>
      </c>
      <c r="G113" s="34" t="e">
        <f>INDEX('Program Lvl'!Q$2:Q$182,MATCH($A113,'Program Lvl'!$B$2:$B$182,0))</f>
        <v>#N/A</v>
      </c>
      <c r="H113" s="34" t="e">
        <f>INDEX('Program Lvl'!R$2:R$182,MATCH($A113,'Program Lvl'!$B$2:$B$182,0))</f>
        <v>#N/A</v>
      </c>
      <c r="I113" s="34" t="e">
        <f>INDEX('Program Lvl'!S$2:S$182,MATCH($A113,'Program Lvl'!$B$2:$B$182,0))</f>
        <v>#N/A</v>
      </c>
      <c r="J113" s="34" t="e">
        <f>INDEX('Program Lvl'!T$2:T$182,MATCH($A113,'Program Lvl'!$B$2:$B$182,0))</f>
        <v>#N/A</v>
      </c>
      <c r="K113" s="34" t="e">
        <f>INDEX('Program Lvl'!U$2:U$182,MATCH($A113,'Program Lvl'!$B$2:$B$182,0))</f>
        <v>#N/A</v>
      </c>
      <c r="L113" s="34" t="e">
        <f>INDEX('Program Lvl'!V$2:V$182,MATCH($A113,'Program Lvl'!$B$2:$B$182,0))</f>
        <v>#N/A</v>
      </c>
      <c r="M113" s="34" t="e">
        <f t="shared" si="16"/>
        <v>#REF!</v>
      </c>
    </row>
    <row r="114" spans="1:13" x14ac:dyDescent="0.2">
      <c r="A114" s="22" t="s">
        <v>19</v>
      </c>
      <c r="B114" s="22" t="e">
        <f>VLOOKUP(A114,'Program Lvl'!$B$2:$C$182,2,FALSE)</f>
        <v>#N/A</v>
      </c>
      <c r="C114" s="34" t="e">
        <f>INDEX('Program Lvl'!#REF!,MATCH($A114,'Program Lvl'!$B$2:$B$182,0))</f>
        <v>#REF!</v>
      </c>
      <c r="D114" s="34" t="e">
        <f>INDEX('Program Lvl'!N$2:N$182,MATCH($A114,'Program Lvl'!$B$2:$B$182,0))</f>
        <v>#N/A</v>
      </c>
      <c r="E114" s="34" t="e">
        <f>INDEX('Program Lvl'!O$2:O$182,MATCH($A114,'Program Lvl'!$B$2:$B$182,0))</f>
        <v>#N/A</v>
      </c>
      <c r="F114" s="34" t="e">
        <f>INDEX('Program Lvl'!P$2:P$182,MATCH($A114,'Program Lvl'!$B$2:$B$182,0))</f>
        <v>#N/A</v>
      </c>
      <c r="G114" s="34" t="e">
        <f>INDEX('Program Lvl'!Q$2:Q$182,MATCH($A114,'Program Lvl'!$B$2:$B$182,0))</f>
        <v>#N/A</v>
      </c>
      <c r="H114" s="34" t="e">
        <f>INDEX('Program Lvl'!R$2:R$182,MATCH($A114,'Program Lvl'!$B$2:$B$182,0))</f>
        <v>#N/A</v>
      </c>
      <c r="I114" s="34" t="e">
        <f>INDEX('Program Lvl'!S$2:S$182,MATCH($A114,'Program Lvl'!$B$2:$B$182,0))</f>
        <v>#N/A</v>
      </c>
      <c r="J114" s="34" t="e">
        <f>INDEX('Program Lvl'!T$2:T$182,MATCH($A114,'Program Lvl'!$B$2:$B$182,0))</f>
        <v>#N/A</v>
      </c>
      <c r="K114" s="34" t="e">
        <f>INDEX('Program Lvl'!U$2:U$182,MATCH($A114,'Program Lvl'!$B$2:$B$182,0))</f>
        <v>#N/A</v>
      </c>
      <c r="L114" s="34" t="e">
        <f>INDEX('Program Lvl'!V$2:V$182,MATCH($A114,'Program Lvl'!$B$2:$B$182,0))</f>
        <v>#N/A</v>
      </c>
      <c r="M114" s="34" t="e">
        <f t="shared" si="16"/>
        <v>#REF!</v>
      </c>
    </row>
    <row r="115" spans="1:13" x14ac:dyDescent="0.2">
      <c r="A115" s="22" t="s">
        <v>41</v>
      </c>
      <c r="B115" s="22" t="str">
        <f>VLOOKUP(A115,'Program Lvl'!$B$2:$C$182,2,FALSE)</f>
        <v>Substation fire stopping measures</v>
      </c>
      <c r="C115" s="34" t="e">
        <f>INDEX('Program Lvl'!#REF!,MATCH($A115,'Program Lvl'!$B$2:$B$182,0))</f>
        <v>#REF!</v>
      </c>
      <c r="D115" s="34">
        <f>INDEX('Program Lvl'!N$2:N$182,MATCH($A115,'Program Lvl'!$B$2:$B$182,0))</f>
        <v>67650</v>
      </c>
      <c r="E115" s="34">
        <f>INDEX('Program Lvl'!O$2:O$182,MATCH($A115,'Program Lvl'!$B$2:$B$182,0))</f>
        <v>69341.25</v>
      </c>
      <c r="F115" s="34">
        <f>INDEX('Program Lvl'!P$2:P$182,MATCH($A115,'Program Lvl'!$B$2:$B$182,0))</f>
        <v>71074.781249999985</v>
      </c>
      <c r="G115" s="34">
        <f>INDEX('Program Lvl'!Q$2:Q$182,MATCH($A115,'Program Lvl'!$B$2:$B$182,0))</f>
        <v>72851.650781249991</v>
      </c>
      <c r="H115" s="34">
        <f>INDEX('Program Lvl'!R$2:R$182,MATCH($A115,'Program Lvl'!$B$2:$B$182,0))</f>
        <v>74672.942050781232</v>
      </c>
      <c r="I115" s="34">
        <f>INDEX('Program Lvl'!S$2:S$182,MATCH($A115,'Program Lvl'!$B$2:$B$182,0))</f>
        <v>76539.765602050757</v>
      </c>
      <c r="J115" s="34">
        <f>INDEX('Program Lvl'!T$2:T$182,MATCH($A115,'Program Lvl'!$B$2:$B$182,0))</f>
        <v>78453.259742102018</v>
      </c>
      <c r="K115" s="34">
        <f>INDEX('Program Lvl'!U$2:U$182,MATCH($A115,'Program Lvl'!$B$2:$B$182,0))</f>
        <v>80414.591235654574</v>
      </c>
      <c r="L115" s="34">
        <f>INDEX('Program Lvl'!V$2:V$182,MATCH($A115,'Program Lvl'!$B$2:$B$182,0))</f>
        <v>82424.956016545912</v>
      </c>
      <c r="M115" s="34" t="e">
        <f t="shared" si="16"/>
        <v>#REF!</v>
      </c>
    </row>
    <row r="116" spans="1:13" x14ac:dyDescent="0.2">
      <c r="A116" s="22" t="s">
        <v>27</v>
      </c>
      <c r="B116" s="22" t="str">
        <f>VLOOKUP(A116,'Program Lvl'!$B$2:$C$182,2,FALSE)</f>
        <v>Marayong Zone Substation renewal</v>
      </c>
      <c r="C116" s="34" t="e">
        <f>INDEX('Program Lvl'!#REF!,MATCH($A116,'Program Lvl'!$B$2:$B$182,0))</f>
        <v>#REF!</v>
      </c>
      <c r="D116" s="34">
        <f>INDEX('Program Lvl'!N$2:N$182,MATCH($A116,'Program Lvl'!$B$2:$B$182,0))</f>
        <v>8409999.9499999993</v>
      </c>
      <c r="E116" s="34">
        <f>INDEX('Program Lvl'!O$2:O$182,MATCH($A116,'Program Lvl'!$B$2:$B$182,0))</f>
        <v>1921674.0231249998</v>
      </c>
      <c r="F116" s="34">
        <f>INDEX('Program Lvl'!P$2:P$182,MATCH($A116,'Program Lvl'!$B$2:$B$182,0))</f>
        <v>0</v>
      </c>
      <c r="G116" s="34">
        <f>INDEX('Program Lvl'!Q$2:Q$182,MATCH($A116,'Program Lvl'!$B$2:$B$182,0))</f>
        <v>0</v>
      </c>
      <c r="H116" s="34">
        <f>INDEX('Program Lvl'!R$2:R$182,MATCH($A116,'Program Lvl'!$B$2:$B$182,0))</f>
        <v>0</v>
      </c>
      <c r="I116" s="34">
        <f>INDEX('Program Lvl'!S$2:S$182,MATCH($A116,'Program Lvl'!$B$2:$B$182,0))</f>
        <v>0</v>
      </c>
      <c r="J116" s="34">
        <f>INDEX('Program Lvl'!T$2:T$182,MATCH($A116,'Program Lvl'!$B$2:$B$182,0))</f>
        <v>0</v>
      </c>
      <c r="K116" s="34">
        <f>INDEX('Program Lvl'!U$2:U$182,MATCH($A116,'Program Lvl'!$B$2:$B$182,0))</f>
        <v>0</v>
      </c>
      <c r="L116" s="34">
        <f>INDEX('Program Lvl'!V$2:V$182,MATCH($A116,'Program Lvl'!$B$2:$B$182,0))</f>
        <v>0</v>
      </c>
      <c r="M116" s="34" t="e">
        <f t="shared" si="16"/>
        <v>#REF!</v>
      </c>
    </row>
    <row r="117" spans="1:13" x14ac:dyDescent="0.2">
      <c r="A117" s="22" t="s">
        <v>88</v>
      </c>
      <c r="B117" s="22" t="str">
        <f>VLOOKUP(A117,'Program Lvl'!$B$2:$C$182,2,FALSE)</f>
        <v>Sussex Inlet Zone Substation - stage 2 renewal</v>
      </c>
      <c r="C117" s="34" t="e">
        <f>INDEX('Program Lvl'!#REF!,MATCH($A117,'Program Lvl'!$B$2:$B$182,0))</f>
        <v>#REF!</v>
      </c>
      <c r="D117" s="34">
        <f>INDEX('Program Lvl'!N$2:N$182,MATCH($A117,'Program Lvl'!$B$2:$B$182,0))</f>
        <v>1720519.9</v>
      </c>
      <c r="E117" s="34">
        <f>INDEX('Program Lvl'!O$2:O$182,MATCH($A117,'Program Lvl'!$B$2:$B$182,0))</f>
        <v>39235.590624999997</v>
      </c>
      <c r="F117" s="34">
        <f>INDEX('Program Lvl'!P$2:P$182,MATCH($A117,'Program Lvl'!$B$2:$B$182,0))</f>
        <v>0</v>
      </c>
      <c r="G117" s="34">
        <f>INDEX('Program Lvl'!Q$2:Q$182,MATCH($A117,'Program Lvl'!$B$2:$B$182,0))</f>
        <v>0</v>
      </c>
      <c r="H117" s="34">
        <f>INDEX('Program Lvl'!R$2:R$182,MATCH($A117,'Program Lvl'!$B$2:$B$182,0))</f>
        <v>0</v>
      </c>
      <c r="I117" s="34">
        <f>INDEX('Program Lvl'!S$2:S$182,MATCH($A117,'Program Lvl'!$B$2:$B$182,0))</f>
        <v>0</v>
      </c>
      <c r="J117" s="34">
        <f>INDEX('Program Lvl'!T$2:T$182,MATCH($A117,'Program Lvl'!$B$2:$B$182,0))</f>
        <v>0</v>
      </c>
      <c r="K117" s="34">
        <f>INDEX('Program Lvl'!U$2:U$182,MATCH($A117,'Program Lvl'!$B$2:$B$182,0))</f>
        <v>0</v>
      </c>
      <c r="L117" s="34">
        <f>INDEX('Program Lvl'!V$2:V$182,MATCH($A117,'Program Lvl'!$B$2:$B$182,0))</f>
        <v>0</v>
      </c>
      <c r="M117" s="34" t="e">
        <f t="shared" si="16"/>
        <v>#REF!</v>
      </c>
    </row>
    <row r="118" spans="1:13" x14ac:dyDescent="0.2">
      <c r="A118" s="22" t="s">
        <v>89</v>
      </c>
      <c r="B118" s="22" t="e">
        <f>VLOOKUP(A118,'Program Lvl'!$B$2:$C$182,2,FALSE)</f>
        <v>#N/A</v>
      </c>
      <c r="C118" s="34" t="e">
        <f>INDEX('Program Lvl'!#REF!,MATCH($A118,'Program Lvl'!$B$2:$B$182,0))</f>
        <v>#REF!</v>
      </c>
      <c r="D118" s="34" t="e">
        <f>INDEX('Program Lvl'!N$2:N$182,MATCH($A118,'Program Lvl'!$B$2:$B$182,0))</f>
        <v>#N/A</v>
      </c>
      <c r="E118" s="34" t="e">
        <f>INDEX('Program Lvl'!O$2:O$182,MATCH($A118,'Program Lvl'!$B$2:$B$182,0))</f>
        <v>#N/A</v>
      </c>
      <c r="F118" s="34" t="e">
        <f>INDEX('Program Lvl'!P$2:P$182,MATCH($A118,'Program Lvl'!$B$2:$B$182,0))</f>
        <v>#N/A</v>
      </c>
      <c r="G118" s="34" t="e">
        <f>INDEX('Program Lvl'!Q$2:Q$182,MATCH($A118,'Program Lvl'!$B$2:$B$182,0))</f>
        <v>#N/A</v>
      </c>
      <c r="H118" s="34" t="e">
        <f>INDEX('Program Lvl'!R$2:R$182,MATCH($A118,'Program Lvl'!$B$2:$B$182,0))</f>
        <v>#N/A</v>
      </c>
      <c r="I118" s="34" t="e">
        <f>INDEX('Program Lvl'!S$2:S$182,MATCH($A118,'Program Lvl'!$B$2:$B$182,0))</f>
        <v>#N/A</v>
      </c>
      <c r="J118" s="34" t="e">
        <f>INDEX('Program Lvl'!T$2:T$182,MATCH($A118,'Program Lvl'!$B$2:$B$182,0))</f>
        <v>#N/A</v>
      </c>
      <c r="K118" s="34" t="e">
        <f>INDEX('Program Lvl'!U$2:U$182,MATCH($A118,'Program Lvl'!$B$2:$B$182,0))</f>
        <v>#N/A</v>
      </c>
      <c r="L118" s="34" t="e">
        <f>INDEX('Program Lvl'!V$2:V$182,MATCH($A118,'Program Lvl'!$B$2:$B$182,0))</f>
        <v>#N/A</v>
      </c>
      <c r="M118" s="34" t="e">
        <f t="shared" si="16"/>
        <v>#REF!</v>
      </c>
    </row>
    <row r="119" spans="1:13" x14ac:dyDescent="0.2">
      <c r="A119" s="22" t="s">
        <v>90</v>
      </c>
      <c r="B119" s="22" t="e">
        <f>VLOOKUP(A119,'Program Lvl'!$B$2:$C$182,2,FALSE)</f>
        <v>#N/A</v>
      </c>
      <c r="C119" s="34" t="e">
        <f>INDEX('Program Lvl'!#REF!,MATCH($A119,'Program Lvl'!$B$2:$B$182,0))</f>
        <v>#REF!</v>
      </c>
      <c r="D119" s="34" t="e">
        <f>INDEX('Program Lvl'!N$2:N$182,MATCH($A119,'Program Lvl'!$B$2:$B$182,0))</f>
        <v>#N/A</v>
      </c>
      <c r="E119" s="34" t="e">
        <f>INDEX('Program Lvl'!O$2:O$182,MATCH($A119,'Program Lvl'!$B$2:$B$182,0))</f>
        <v>#N/A</v>
      </c>
      <c r="F119" s="34" t="e">
        <f>INDEX('Program Lvl'!P$2:P$182,MATCH($A119,'Program Lvl'!$B$2:$B$182,0))</f>
        <v>#N/A</v>
      </c>
      <c r="G119" s="34" t="e">
        <f>INDEX('Program Lvl'!Q$2:Q$182,MATCH($A119,'Program Lvl'!$B$2:$B$182,0))</f>
        <v>#N/A</v>
      </c>
      <c r="H119" s="34" t="e">
        <f>INDEX('Program Lvl'!R$2:R$182,MATCH($A119,'Program Lvl'!$B$2:$B$182,0))</f>
        <v>#N/A</v>
      </c>
      <c r="I119" s="34" t="e">
        <f>INDEX('Program Lvl'!S$2:S$182,MATCH($A119,'Program Lvl'!$B$2:$B$182,0))</f>
        <v>#N/A</v>
      </c>
      <c r="J119" s="34" t="e">
        <f>INDEX('Program Lvl'!T$2:T$182,MATCH($A119,'Program Lvl'!$B$2:$B$182,0))</f>
        <v>#N/A</v>
      </c>
      <c r="K119" s="34" t="e">
        <f>INDEX('Program Lvl'!U$2:U$182,MATCH($A119,'Program Lvl'!$B$2:$B$182,0))</f>
        <v>#N/A</v>
      </c>
      <c r="L119" s="34" t="e">
        <f>INDEX('Program Lvl'!V$2:V$182,MATCH($A119,'Program Lvl'!$B$2:$B$182,0))</f>
        <v>#N/A</v>
      </c>
      <c r="M119" s="34" t="e">
        <f t="shared" si="16"/>
        <v>#REF!</v>
      </c>
    </row>
    <row r="120" spans="1:13" x14ac:dyDescent="0.2">
      <c r="A120" s="22" t="s">
        <v>91</v>
      </c>
      <c r="B120" s="22" t="str">
        <f>VLOOKUP(A120,'Program Lvl'!$B$2:$C$182,2,FALSE)</f>
        <v>Carlingford Transmission Substation control building replacement</v>
      </c>
      <c r="C120" s="34" t="e">
        <f>INDEX('Program Lvl'!#REF!,MATCH($A120,'Program Lvl'!$B$2:$B$182,0))</f>
        <v>#REF!</v>
      </c>
      <c r="D120" s="34">
        <f>INDEX('Program Lvl'!N$2:N$182,MATCH($A120,'Program Lvl'!$B$2:$B$182,0))</f>
        <v>0</v>
      </c>
      <c r="E120" s="34">
        <f>INDEX('Program Lvl'!O$2:O$182,MATCH($A120,'Program Lvl'!$B$2:$B$182,0))</f>
        <v>4727812.5</v>
      </c>
      <c r="F120" s="34">
        <f>INDEX('Program Lvl'!P$2:P$182,MATCH($A120,'Program Lvl'!$B$2:$B$182,0))</f>
        <v>4846007.8124999991</v>
      </c>
      <c r="G120" s="34">
        <f>INDEX('Program Lvl'!Q$2:Q$182,MATCH($A120,'Program Lvl'!$B$2:$B$182,0))</f>
        <v>4967158.0078124991</v>
      </c>
      <c r="H120" s="34">
        <f>INDEX('Program Lvl'!R$2:R$182,MATCH($A120,'Program Lvl'!$B$2:$B$182,0))</f>
        <v>0</v>
      </c>
      <c r="I120" s="34">
        <f>INDEX('Program Lvl'!S$2:S$182,MATCH($A120,'Program Lvl'!$B$2:$B$182,0))</f>
        <v>0</v>
      </c>
      <c r="J120" s="34">
        <f>INDEX('Program Lvl'!T$2:T$182,MATCH($A120,'Program Lvl'!$B$2:$B$182,0))</f>
        <v>0</v>
      </c>
      <c r="K120" s="34">
        <f>INDEX('Program Lvl'!U$2:U$182,MATCH($A120,'Program Lvl'!$B$2:$B$182,0))</f>
        <v>0</v>
      </c>
      <c r="L120" s="34">
        <f>INDEX('Program Lvl'!V$2:V$182,MATCH($A120,'Program Lvl'!$B$2:$B$182,0))</f>
        <v>0</v>
      </c>
      <c r="M120" s="34" t="e">
        <f t="shared" si="16"/>
        <v>#REF!</v>
      </c>
    </row>
    <row r="121" spans="1:13" x14ac:dyDescent="0.2">
      <c r="A121" s="22" t="s">
        <v>198</v>
      </c>
      <c r="B121" s="22" t="str">
        <f>VLOOKUP(A121,'Program Lvl'!$B$2:$C$182,2,FALSE)</f>
        <v>11kV switchboard truck replacement program</v>
      </c>
      <c r="C121" s="34" t="e">
        <f>INDEX('Program Lvl'!#REF!,MATCH($A121,'Program Lvl'!$B$2:$B$182,0))</f>
        <v>#REF!</v>
      </c>
      <c r="D121" s="34">
        <f>INDEX('Program Lvl'!N$2:N$182,MATCH($A121,'Program Lvl'!$B$2:$B$182,0))</f>
        <v>3739199.9999999995</v>
      </c>
      <c r="E121" s="34">
        <f>INDEX('Program Lvl'!O$2:O$182,MATCH($A121,'Program Lvl'!$B$2:$B$182,0))</f>
        <v>3832679.9999999995</v>
      </c>
      <c r="F121" s="34">
        <f>INDEX('Program Lvl'!P$2:P$182,MATCH($A121,'Program Lvl'!$B$2:$B$182,0))</f>
        <v>3928496.9999999995</v>
      </c>
      <c r="G121" s="34">
        <f>INDEX('Program Lvl'!Q$2:Q$182,MATCH($A121,'Program Lvl'!$B$2:$B$182,0))</f>
        <v>3231964.1437499993</v>
      </c>
      <c r="H121" s="34">
        <f>INDEX('Program Lvl'!R$2:R$182,MATCH($A121,'Program Lvl'!$B$2:$B$182,0))</f>
        <v>3312763.2473437488</v>
      </c>
      <c r="I121" s="34">
        <f>INDEX('Program Lvl'!S$2:S$182,MATCH($A121,'Program Lvl'!$B$2:$B$182,0))</f>
        <v>3395582.3285273425</v>
      </c>
      <c r="J121" s="34">
        <f>INDEX('Program Lvl'!T$2:T$182,MATCH($A121,'Program Lvl'!$B$2:$B$182,0))</f>
        <v>3480471.8867405262</v>
      </c>
      <c r="K121" s="34">
        <f>INDEX('Program Lvl'!U$2:U$182,MATCH($A121,'Program Lvl'!$B$2:$B$182,0))</f>
        <v>3567483.683909039</v>
      </c>
      <c r="L121" s="34">
        <f>INDEX('Program Lvl'!V$2:V$182,MATCH($A121,'Program Lvl'!$B$2:$B$182,0))</f>
        <v>0</v>
      </c>
      <c r="M121" s="34" t="e">
        <f t="shared" si="16"/>
        <v>#REF!</v>
      </c>
    </row>
    <row r="122" spans="1:13" x14ac:dyDescent="0.2">
      <c r="A122" s="22" t="s">
        <v>199</v>
      </c>
      <c r="B122" s="22" t="e">
        <f>VLOOKUP(A122,'Program Lvl'!$B$2:$C$182,2,FALSE)</f>
        <v>#N/A</v>
      </c>
      <c r="C122" s="34" t="e">
        <f>INDEX('Program Lvl'!#REF!,MATCH($A122,'Program Lvl'!$B$2:$B$182,0))</f>
        <v>#REF!</v>
      </c>
      <c r="D122" s="34" t="e">
        <f>INDEX('Program Lvl'!N$2:N$182,MATCH($A122,'Program Lvl'!$B$2:$B$182,0))</f>
        <v>#N/A</v>
      </c>
      <c r="E122" s="34" t="e">
        <f>INDEX('Program Lvl'!O$2:O$182,MATCH($A122,'Program Lvl'!$B$2:$B$182,0))</f>
        <v>#N/A</v>
      </c>
      <c r="F122" s="34" t="e">
        <f>INDEX('Program Lvl'!P$2:P$182,MATCH($A122,'Program Lvl'!$B$2:$B$182,0))</f>
        <v>#N/A</v>
      </c>
      <c r="G122" s="34" t="e">
        <f>INDEX('Program Lvl'!Q$2:Q$182,MATCH($A122,'Program Lvl'!$B$2:$B$182,0))</f>
        <v>#N/A</v>
      </c>
      <c r="H122" s="34" t="e">
        <f>INDEX('Program Lvl'!R$2:R$182,MATCH($A122,'Program Lvl'!$B$2:$B$182,0))</f>
        <v>#N/A</v>
      </c>
      <c r="I122" s="34" t="e">
        <f>INDEX('Program Lvl'!S$2:S$182,MATCH($A122,'Program Lvl'!$B$2:$B$182,0))</f>
        <v>#N/A</v>
      </c>
      <c r="J122" s="34" t="e">
        <f>INDEX('Program Lvl'!T$2:T$182,MATCH($A122,'Program Lvl'!$B$2:$B$182,0))</f>
        <v>#N/A</v>
      </c>
      <c r="K122" s="34" t="e">
        <f>INDEX('Program Lvl'!U$2:U$182,MATCH($A122,'Program Lvl'!$B$2:$B$182,0))</f>
        <v>#N/A</v>
      </c>
      <c r="L122" s="34" t="e">
        <f>INDEX('Program Lvl'!V$2:V$182,MATCH($A122,'Program Lvl'!$B$2:$B$182,0))</f>
        <v>#N/A</v>
      </c>
      <c r="M122" s="34" t="e">
        <f t="shared" si="16"/>
        <v>#REF!</v>
      </c>
    </row>
    <row r="123" spans="1:13" x14ac:dyDescent="0.2">
      <c r="A123" s="22" t="s">
        <v>345</v>
      </c>
      <c r="B123" s="22" t="str">
        <f>VLOOKUP(A123,'Program Lvl'!$B$2:$C$182,2,FALSE)</f>
        <v>Substation battery duplication</v>
      </c>
      <c r="C123" s="34" t="e">
        <f>INDEX('Program Lvl'!#REF!,MATCH($A123,'Program Lvl'!$B$2:$B$182,0))</f>
        <v>#REF!</v>
      </c>
      <c r="D123" s="34">
        <f>INDEX('Program Lvl'!N$2:N$182,MATCH($A123,'Program Lvl'!$B$2:$B$182,0))</f>
        <v>0</v>
      </c>
      <c r="E123" s="34">
        <f>INDEX('Program Lvl'!O$2:O$182,MATCH($A123,'Program Lvl'!$B$2:$B$182,0))</f>
        <v>964473.74999999988</v>
      </c>
      <c r="F123" s="34">
        <f>INDEX('Program Lvl'!P$2:P$182,MATCH($A123,'Program Lvl'!$B$2:$B$182,0))</f>
        <v>823821.32812499988</v>
      </c>
      <c r="G123" s="34">
        <f>INDEX('Program Lvl'!Q$2:Q$182,MATCH($A123,'Program Lvl'!$B$2:$B$182,0))</f>
        <v>0</v>
      </c>
      <c r="H123" s="34">
        <f>INDEX('Program Lvl'!R$2:R$182,MATCH($A123,'Program Lvl'!$B$2:$B$182,0))</f>
        <v>0</v>
      </c>
      <c r="I123" s="34">
        <f>INDEX('Program Lvl'!S$2:S$182,MATCH($A123,'Program Lvl'!$B$2:$B$182,0))</f>
        <v>0</v>
      </c>
      <c r="J123" s="34">
        <f>INDEX('Program Lvl'!T$2:T$182,MATCH($A123,'Program Lvl'!$B$2:$B$182,0))</f>
        <v>0</v>
      </c>
      <c r="K123" s="34">
        <f>INDEX('Program Lvl'!U$2:U$182,MATCH($A123,'Program Lvl'!$B$2:$B$182,0))</f>
        <v>0</v>
      </c>
      <c r="L123" s="34">
        <f>INDEX('Program Lvl'!V$2:V$182,MATCH($A123,'Program Lvl'!$B$2:$B$182,0))</f>
        <v>0</v>
      </c>
      <c r="M123" s="34" t="e">
        <f t="shared" si="16"/>
        <v>#REF!</v>
      </c>
    </row>
    <row r="124" spans="1:13" x14ac:dyDescent="0.2">
      <c r="A124" s="22" t="s">
        <v>708</v>
      </c>
      <c r="B124" s="22" t="e">
        <f>VLOOKUP(A124,'Program Lvl'!$B$2:$C$182,2,FALSE)</f>
        <v>#N/A</v>
      </c>
      <c r="C124" s="34" t="e">
        <f>INDEX('Program Lvl'!#REF!,MATCH($A124,'Program Lvl'!$B$2:$B$182,0))</f>
        <v>#REF!</v>
      </c>
      <c r="D124" s="34" t="e">
        <f>INDEX('Program Lvl'!N$2:N$182,MATCH($A124,'Program Lvl'!$B$2:$B$182,0))</f>
        <v>#N/A</v>
      </c>
      <c r="E124" s="34" t="e">
        <f>INDEX('Program Lvl'!O$2:O$182,MATCH($A124,'Program Lvl'!$B$2:$B$182,0))</f>
        <v>#N/A</v>
      </c>
      <c r="F124" s="34" t="e">
        <f>INDEX('Program Lvl'!P$2:P$182,MATCH($A124,'Program Lvl'!$B$2:$B$182,0))</f>
        <v>#N/A</v>
      </c>
      <c r="G124" s="34" t="e">
        <f>INDEX('Program Lvl'!Q$2:Q$182,MATCH($A124,'Program Lvl'!$B$2:$B$182,0))</f>
        <v>#N/A</v>
      </c>
      <c r="H124" s="34" t="e">
        <f>INDEX('Program Lvl'!R$2:R$182,MATCH($A124,'Program Lvl'!$B$2:$B$182,0))</f>
        <v>#N/A</v>
      </c>
      <c r="I124" s="34" t="e">
        <f>INDEX('Program Lvl'!S$2:S$182,MATCH($A124,'Program Lvl'!$B$2:$B$182,0))</f>
        <v>#N/A</v>
      </c>
      <c r="J124" s="34" t="e">
        <f>INDEX('Program Lvl'!T$2:T$182,MATCH($A124,'Program Lvl'!$B$2:$B$182,0))</f>
        <v>#N/A</v>
      </c>
      <c r="K124" s="34" t="e">
        <f>INDEX('Program Lvl'!U$2:U$182,MATCH($A124,'Program Lvl'!$B$2:$B$182,0))</f>
        <v>#N/A</v>
      </c>
      <c r="L124" s="34" t="e">
        <f>INDEX('Program Lvl'!V$2:V$182,MATCH($A124,'Program Lvl'!$B$2:$B$182,0))</f>
        <v>#N/A</v>
      </c>
      <c r="M124" s="34" t="e">
        <f t="shared" si="16"/>
        <v>#REF!</v>
      </c>
    </row>
    <row r="125" spans="1:13" x14ac:dyDescent="0.2">
      <c r="A125" s="22" t="s">
        <v>709</v>
      </c>
      <c r="B125" s="22" t="str">
        <f>VLOOKUP(A125,'Program Lvl'!$B$2:$C$182,2,FALSE)</f>
        <v>Transformer fire wall installation</v>
      </c>
      <c r="C125" s="34" t="e">
        <f>INDEX('Program Lvl'!#REF!,MATCH($A125,'Program Lvl'!$B$2:$B$182,0))</f>
        <v>#REF!</v>
      </c>
      <c r="D125" s="34">
        <f>INDEX('Program Lvl'!N$2:N$182,MATCH($A125,'Program Lvl'!$B$2:$B$182,0))</f>
        <v>0</v>
      </c>
      <c r="E125" s="34">
        <f>INDEX('Program Lvl'!O$2:O$182,MATCH($A125,'Program Lvl'!$B$2:$B$182,0))</f>
        <v>630375</v>
      </c>
      <c r="F125" s="34">
        <f>INDEX('Program Lvl'!P$2:P$182,MATCH($A125,'Program Lvl'!$B$2:$B$182,0))</f>
        <v>646134.37499999988</v>
      </c>
      <c r="G125" s="34">
        <f>INDEX('Program Lvl'!Q$2:Q$182,MATCH($A125,'Program Lvl'!$B$2:$B$182,0))</f>
        <v>662287.73437499988</v>
      </c>
      <c r="H125" s="34">
        <f>INDEX('Program Lvl'!R$2:R$182,MATCH($A125,'Program Lvl'!$B$2:$B$182,0))</f>
        <v>678844.92773437477</v>
      </c>
      <c r="I125" s="34">
        <f>INDEX('Program Lvl'!S$2:S$182,MATCH($A125,'Program Lvl'!$B$2:$B$182,0))</f>
        <v>695816.05092773412</v>
      </c>
      <c r="J125" s="34">
        <f>INDEX('Program Lvl'!T$2:T$182,MATCH($A125,'Program Lvl'!$B$2:$B$182,0))</f>
        <v>713211.45220092754</v>
      </c>
      <c r="K125" s="34">
        <f>INDEX('Program Lvl'!U$2:U$182,MATCH($A125,'Program Lvl'!$B$2:$B$182,0))</f>
        <v>731041.73850595066</v>
      </c>
      <c r="L125" s="34">
        <f>INDEX('Program Lvl'!V$2:V$182,MATCH($A125,'Program Lvl'!$B$2:$B$182,0))</f>
        <v>749317.7819685993</v>
      </c>
      <c r="M125" s="34" t="e">
        <f t="shared" si="16"/>
        <v>#REF!</v>
      </c>
    </row>
    <row r="126" spans="1:13" x14ac:dyDescent="0.2">
      <c r="A126" s="22" t="s">
        <v>710</v>
      </c>
      <c r="B126" s="22" t="e">
        <f>VLOOKUP(A126,'Program Lvl'!$B$2:$C$182,2,FALSE)</f>
        <v>#N/A</v>
      </c>
      <c r="C126" s="34" t="e">
        <f>INDEX('Program Lvl'!#REF!,MATCH($A126,'Program Lvl'!$B$2:$B$182,0))</f>
        <v>#REF!</v>
      </c>
      <c r="D126" s="34" t="e">
        <f>INDEX('Program Lvl'!N$2:N$182,MATCH($A126,'Program Lvl'!$B$2:$B$182,0))</f>
        <v>#N/A</v>
      </c>
      <c r="E126" s="34" t="e">
        <f>INDEX('Program Lvl'!O$2:O$182,MATCH($A126,'Program Lvl'!$B$2:$B$182,0))</f>
        <v>#N/A</v>
      </c>
      <c r="F126" s="34" t="e">
        <f>INDEX('Program Lvl'!P$2:P$182,MATCH($A126,'Program Lvl'!$B$2:$B$182,0))</f>
        <v>#N/A</v>
      </c>
      <c r="G126" s="34" t="e">
        <f>INDEX('Program Lvl'!Q$2:Q$182,MATCH($A126,'Program Lvl'!$B$2:$B$182,0))</f>
        <v>#N/A</v>
      </c>
      <c r="H126" s="34" t="e">
        <f>INDEX('Program Lvl'!R$2:R$182,MATCH($A126,'Program Lvl'!$B$2:$B$182,0))</f>
        <v>#N/A</v>
      </c>
      <c r="I126" s="34" t="e">
        <f>INDEX('Program Lvl'!S$2:S$182,MATCH($A126,'Program Lvl'!$B$2:$B$182,0))</f>
        <v>#N/A</v>
      </c>
      <c r="J126" s="34" t="e">
        <f>INDEX('Program Lvl'!T$2:T$182,MATCH($A126,'Program Lvl'!$B$2:$B$182,0))</f>
        <v>#N/A</v>
      </c>
      <c r="K126" s="34" t="e">
        <f>INDEX('Program Lvl'!U$2:U$182,MATCH($A126,'Program Lvl'!$B$2:$B$182,0))</f>
        <v>#N/A</v>
      </c>
      <c r="L126" s="34" t="e">
        <f>INDEX('Program Lvl'!V$2:V$182,MATCH($A126,'Program Lvl'!$B$2:$B$182,0))</f>
        <v>#N/A</v>
      </c>
      <c r="M126" s="34" t="e">
        <f t="shared" si="16"/>
        <v>#REF!</v>
      </c>
    </row>
    <row r="127" spans="1:13" x14ac:dyDescent="0.2">
      <c r="A127" s="22" t="s">
        <v>816</v>
      </c>
      <c r="B127" s="22" t="e">
        <f>VLOOKUP(A127,'Program Lvl'!$B$2:$C$182,2,FALSE)</f>
        <v>#N/A</v>
      </c>
      <c r="C127" s="34" t="e">
        <f>INDEX('Program Lvl'!#REF!,MATCH($A127,'Program Lvl'!$B$2:$B$182,0))</f>
        <v>#REF!</v>
      </c>
      <c r="D127" s="34" t="e">
        <f>INDEX('Program Lvl'!N$2:N$182,MATCH($A127,'Program Lvl'!$B$2:$B$182,0))</f>
        <v>#N/A</v>
      </c>
      <c r="E127" s="34" t="e">
        <f>INDEX('Program Lvl'!O$2:O$182,MATCH($A127,'Program Lvl'!$B$2:$B$182,0))</f>
        <v>#N/A</v>
      </c>
      <c r="F127" s="34" t="e">
        <f>INDEX('Program Lvl'!P$2:P$182,MATCH($A127,'Program Lvl'!$B$2:$B$182,0))</f>
        <v>#N/A</v>
      </c>
      <c r="G127" s="34" t="e">
        <f>INDEX('Program Lvl'!Q$2:Q$182,MATCH($A127,'Program Lvl'!$B$2:$B$182,0))</f>
        <v>#N/A</v>
      </c>
      <c r="H127" s="34" t="e">
        <f>INDEX('Program Lvl'!R$2:R$182,MATCH($A127,'Program Lvl'!$B$2:$B$182,0))</f>
        <v>#N/A</v>
      </c>
      <c r="I127" s="34" t="e">
        <f>INDEX('Program Lvl'!S$2:S$182,MATCH($A127,'Program Lvl'!$B$2:$B$182,0))</f>
        <v>#N/A</v>
      </c>
      <c r="J127" s="34" t="e">
        <f>INDEX('Program Lvl'!T$2:T$182,MATCH($A127,'Program Lvl'!$B$2:$B$182,0))</f>
        <v>#N/A</v>
      </c>
      <c r="K127" s="34" t="e">
        <f>INDEX('Program Lvl'!U$2:U$182,MATCH($A127,'Program Lvl'!$B$2:$B$182,0))</f>
        <v>#N/A</v>
      </c>
      <c r="L127" s="34" t="e">
        <f>INDEX('Program Lvl'!V$2:V$182,MATCH($A127,'Program Lvl'!$B$2:$B$182,0))</f>
        <v>#N/A</v>
      </c>
      <c r="M127" s="34" t="e">
        <f t="shared" si="16"/>
        <v>#REF!</v>
      </c>
    </row>
    <row r="128" spans="1:13" x14ac:dyDescent="0.2">
      <c r="A128" s="22" t="s">
        <v>817</v>
      </c>
      <c r="B128" s="22" t="e">
        <f>VLOOKUP(A128,'Program Lvl'!$B$2:$C$182,2,FALSE)</f>
        <v>#N/A</v>
      </c>
      <c r="C128" s="34" t="e">
        <f>INDEX('Program Lvl'!#REF!,MATCH($A128,'Program Lvl'!$B$2:$B$182,0))</f>
        <v>#REF!</v>
      </c>
      <c r="D128" s="34" t="e">
        <f>INDEX('Program Lvl'!N$2:N$182,MATCH($A128,'Program Lvl'!$B$2:$B$182,0))</f>
        <v>#N/A</v>
      </c>
      <c r="E128" s="34" t="e">
        <f>INDEX('Program Lvl'!O$2:O$182,MATCH($A128,'Program Lvl'!$B$2:$B$182,0))</f>
        <v>#N/A</v>
      </c>
      <c r="F128" s="34" t="e">
        <f>INDEX('Program Lvl'!P$2:P$182,MATCH($A128,'Program Lvl'!$B$2:$B$182,0))</f>
        <v>#N/A</v>
      </c>
      <c r="G128" s="34" t="e">
        <f>INDEX('Program Lvl'!Q$2:Q$182,MATCH($A128,'Program Lvl'!$B$2:$B$182,0))</f>
        <v>#N/A</v>
      </c>
      <c r="H128" s="34" t="e">
        <f>INDEX('Program Lvl'!R$2:R$182,MATCH($A128,'Program Lvl'!$B$2:$B$182,0))</f>
        <v>#N/A</v>
      </c>
      <c r="I128" s="34" t="e">
        <f>INDEX('Program Lvl'!S$2:S$182,MATCH($A128,'Program Lvl'!$B$2:$B$182,0))</f>
        <v>#N/A</v>
      </c>
      <c r="J128" s="34" t="e">
        <f>INDEX('Program Lvl'!T$2:T$182,MATCH($A128,'Program Lvl'!$B$2:$B$182,0))</f>
        <v>#N/A</v>
      </c>
      <c r="K128" s="34" t="e">
        <f>INDEX('Program Lvl'!U$2:U$182,MATCH($A128,'Program Lvl'!$B$2:$B$182,0))</f>
        <v>#N/A</v>
      </c>
      <c r="L128" s="34" t="e">
        <f>INDEX('Program Lvl'!V$2:V$182,MATCH($A128,'Program Lvl'!$B$2:$B$182,0))</f>
        <v>#N/A</v>
      </c>
      <c r="M128" s="34" t="e">
        <f t="shared" si="16"/>
        <v>#REF!</v>
      </c>
    </row>
    <row r="129" spans="1:13" x14ac:dyDescent="0.2">
      <c r="A129" s="22" t="s">
        <v>875</v>
      </c>
      <c r="B129" s="22" t="e">
        <f>VLOOKUP(A129,'Program Lvl'!$B$2:$C$182,2,FALSE)</f>
        <v>#N/A</v>
      </c>
      <c r="C129" s="34" t="e">
        <f>INDEX('Program Lvl'!#REF!,MATCH($A129,'Program Lvl'!$B$2:$B$182,0))</f>
        <v>#REF!</v>
      </c>
      <c r="D129" s="34" t="e">
        <f>INDEX('Program Lvl'!N$2:N$182,MATCH($A129,'Program Lvl'!$B$2:$B$182,0))</f>
        <v>#N/A</v>
      </c>
      <c r="E129" s="34" t="e">
        <f>INDEX('Program Lvl'!O$2:O$182,MATCH($A129,'Program Lvl'!$B$2:$B$182,0))</f>
        <v>#N/A</v>
      </c>
      <c r="F129" s="34" t="e">
        <f>INDEX('Program Lvl'!P$2:P$182,MATCH($A129,'Program Lvl'!$B$2:$B$182,0))</f>
        <v>#N/A</v>
      </c>
      <c r="G129" s="34" t="e">
        <f>INDEX('Program Lvl'!Q$2:Q$182,MATCH($A129,'Program Lvl'!$B$2:$B$182,0))</f>
        <v>#N/A</v>
      </c>
      <c r="H129" s="34" t="e">
        <f>INDEX('Program Lvl'!R$2:R$182,MATCH($A129,'Program Lvl'!$B$2:$B$182,0))</f>
        <v>#N/A</v>
      </c>
      <c r="I129" s="34" t="e">
        <f>INDEX('Program Lvl'!S$2:S$182,MATCH($A129,'Program Lvl'!$B$2:$B$182,0))</f>
        <v>#N/A</v>
      </c>
      <c r="J129" s="34" t="e">
        <f>INDEX('Program Lvl'!T$2:T$182,MATCH($A129,'Program Lvl'!$B$2:$B$182,0))</f>
        <v>#N/A</v>
      </c>
      <c r="K129" s="34" t="e">
        <f>INDEX('Program Lvl'!U$2:U$182,MATCH($A129,'Program Lvl'!$B$2:$B$182,0))</f>
        <v>#N/A</v>
      </c>
      <c r="L129" s="34" t="e">
        <f>INDEX('Program Lvl'!V$2:V$182,MATCH($A129,'Program Lvl'!$B$2:$B$182,0))</f>
        <v>#N/A</v>
      </c>
      <c r="M129" s="34" t="e">
        <f t="shared" si="16"/>
        <v>#REF!</v>
      </c>
    </row>
    <row r="130" spans="1:13" x14ac:dyDescent="0.2">
      <c r="A130" s="22" t="s">
        <v>946</v>
      </c>
      <c r="B130" s="22" t="e">
        <f>VLOOKUP(A130,'Program Lvl'!$B$2:$C$182,2,FALSE)</f>
        <v>#N/A</v>
      </c>
      <c r="C130" s="34" t="e">
        <f>INDEX('Program Lvl'!#REF!,MATCH($A130,'Program Lvl'!$B$2:$B$182,0))</f>
        <v>#REF!</v>
      </c>
      <c r="D130" s="34" t="e">
        <f>INDEX('Program Lvl'!N$2:N$182,MATCH($A130,'Program Lvl'!$B$2:$B$182,0))</f>
        <v>#N/A</v>
      </c>
      <c r="E130" s="34" t="e">
        <f>INDEX('Program Lvl'!O$2:O$182,MATCH($A130,'Program Lvl'!$B$2:$B$182,0))</f>
        <v>#N/A</v>
      </c>
      <c r="F130" s="34" t="e">
        <f>INDEX('Program Lvl'!P$2:P$182,MATCH($A130,'Program Lvl'!$B$2:$B$182,0))</f>
        <v>#N/A</v>
      </c>
      <c r="G130" s="34" t="e">
        <f>INDEX('Program Lvl'!Q$2:Q$182,MATCH($A130,'Program Lvl'!$B$2:$B$182,0))</f>
        <v>#N/A</v>
      </c>
      <c r="H130" s="34" t="e">
        <f>INDEX('Program Lvl'!R$2:R$182,MATCH($A130,'Program Lvl'!$B$2:$B$182,0))</f>
        <v>#N/A</v>
      </c>
      <c r="I130" s="34" t="e">
        <f>INDEX('Program Lvl'!S$2:S$182,MATCH($A130,'Program Lvl'!$B$2:$B$182,0))</f>
        <v>#N/A</v>
      </c>
      <c r="J130" s="34" t="e">
        <f>INDEX('Program Lvl'!T$2:T$182,MATCH($A130,'Program Lvl'!$B$2:$B$182,0))</f>
        <v>#N/A</v>
      </c>
      <c r="K130" s="34" t="e">
        <f>INDEX('Program Lvl'!U$2:U$182,MATCH($A130,'Program Lvl'!$B$2:$B$182,0))</f>
        <v>#N/A</v>
      </c>
      <c r="L130" s="34" t="e">
        <f>INDEX('Program Lvl'!V$2:V$182,MATCH($A130,'Program Lvl'!$B$2:$B$182,0))</f>
        <v>#N/A</v>
      </c>
      <c r="M130" s="34" t="e">
        <f t="shared" si="16"/>
        <v>#REF!</v>
      </c>
    </row>
    <row r="131" spans="1:13" x14ac:dyDescent="0.2">
      <c r="A131" s="22" t="s">
        <v>93</v>
      </c>
      <c r="B131" s="22" t="str">
        <f>VLOOKUP(A131,'Program Lvl'!$B$2:$C$182,2,FALSE)</f>
        <v>Future sub-transmission substation renewal programs</v>
      </c>
      <c r="C131" s="34" t="e">
        <f>INDEX('Program Lvl'!#REF!,MATCH($A131,'Program Lvl'!$B$2:$B$182,0))</f>
        <v>#REF!</v>
      </c>
      <c r="D131" s="34">
        <f>INDEX('Program Lvl'!N$2:N$182,MATCH($A131,'Program Lvl'!$B$2:$B$182,0))</f>
        <v>0</v>
      </c>
      <c r="E131" s="34">
        <f>INDEX('Program Lvl'!O$2:O$182,MATCH($A131,'Program Lvl'!$B$2:$B$182,0))</f>
        <v>0</v>
      </c>
      <c r="F131" s="34">
        <f>INDEX('Program Lvl'!P$2:P$182,MATCH($A131,'Program Lvl'!$B$2:$B$182,0))</f>
        <v>0</v>
      </c>
      <c r="G131" s="34">
        <f>INDEX('Program Lvl'!Q$2:Q$182,MATCH($A131,'Program Lvl'!$B$2:$B$182,0))</f>
        <v>0</v>
      </c>
      <c r="H131" s="34">
        <f>INDEX('Program Lvl'!R$2:R$182,MATCH($A131,'Program Lvl'!$B$2:$B$182,0))</f>
        <v>0</v>
      </c>
      <c r="I131" s="34">
        <f>INDEX('Program Lvl'!S$2:S$182,MATCH($A131,'Program Lvl'!$B$2:$B$182,0))</f>
        <v>0</v>
      </c>
      <c r="J131" s="34">
        <f>INDEX('Program Lvl'!T$2:T$182,MATCH($A131,'Program Lvl'!$B$2:$B$182,0))</f>
        <v>0</v>
      </c>
      <c r="K131" s="34">
        <f>INDEX('Program Lvl'!U$2:U$182,MATCH($A131,'Program Lvl'!$B$2:$B$182,0))</f>
        <v>5482813.0387946293</v>
      </c>
      <c r="L131" s="34">
        <f>INDEX('Program Lvl'!V$2:V$182,MATCH($A131,'Program Lvl'!$B$2:$B$182,0))</f>
        <v>11614425.620513286</v>
      </c>
      <c r="M131" s="34" t="e">
        <f t="shared" si="16"/>
        <v>#REF!</v>
      </c>
    </row>
    <row r="132" spans="1:13" x14ac:dyDescent="0.2">
      <c r="A132" s="22" t="s">
        <v>188</v>
      </c>
      <c r="B132" s="22" t="str">
        <f>VLOOKUP(A132,'Program Lvl'!$B$2:$C$182,2,FALSE)</f>
        <v>Power transformer replacement</v>
      </c>
      <c r="C132" s="34" t="e">
        <f>INDEX('Program Lvl'!#REF!,MATCH($A132,'Program Lvl'!$B$2:$B$182,0))</f>
        <v>#REF!</v>
      </c>
      <c r="D132" s="34">
        <f>INDEX('Program Lvl'!N$2:N$182,MATCH($A132,'Program Lvl'!$B$2:$B$182,0))</f>
        <v>1742499.9999999998</v>
      </c>
      <c r="E132" s="34">
        <f>INDEX('Program Lvl'!O$2:O$182,MATCH($A132,'Program Lvl'!$B$2:$B$182,0))</f>
        <v>12187250</v>
      </c>
      <c r="F132" s="34">
        <f>INDEX('Program Lvl'!P$2:P$182,MATCH($A132,'Program Lvl'!$B$2:$B$182,0))</f>
        <v>8076679.6874999991</v>
      </c>
      <c r="G132" s="34">
        <f>INDEX('Program Lvl'!Q$2:Q$182,MATCH($A132,'Program Lvl'!$B$2:$B$182,0))</f>
        <v>12141941.796874998</v>
      </c>
      <c r="H132" s="34">
        <f>INDEX('Program Lvl'!R$2:R$182,MATCH($A132,'Program Lvl'!$B$2:$B$182,0))</f>
        <v>12558631.163085934</v>
      </c>
      <c r="I132" s="34">
        <f>INDEX('Program Lvl'!S$2:S$182,MATCH($A132,'Program Lvl'!$B$2:$B$182,0))</f>
        <v>14728106.411303705</v>
      </c>
      <c r="J132" s="34">
        <f>INDEX('Program Lvl'!T$2:T$182,MATCH($A132,'Program Lvl'!$B$2:$B$182,0))</f>
        <v>15096309.071586298</v>
      </c>
      <c r="K132" s="34">
        <f>INDEX('Program Lvl'!U$2:U$182,MATCH($A132,'Program Lvl'!$B$2:$B$182,0))</f>
        <v>15473716.798375955</v>
      </c>
      <c r="L132" s="34">
        <f>INDEX('Program Lvl'!V$2:V$182,MATCH($A132,'Program Lvl'!$B$2:$B$182,0))</f>
        <v>15860559.718335351</v>
      </c>
      <c r="M132" s="34" t="e">
        <f t="shared" si="16"/>
        <v>#REF!</v>
      </c>
    </row>
    <row r="133" spans="1:13" x14ac:dyDescent="0.2">
      <c r="A133" s="22" t="s">
        <v>773</v>
      </c>
      <c r="B133" s="22" t="e">
        <f>VLOOKUP(A133,'Program Lvl'!$B$2:$C$182,2,FALSE)</f>
        <v>#N/A</v>
      </c>
      <c r="C133" s="34" t="e">
        <f>INDEX('Program Lvl'!#REF!,MATCH($A133,'Program Lvl'!$B$2:$B$182,0))</f>
        <v>#REF!</v>
      </c>
      <c r="D133" s="34" t="e">
        <f>INDEX('Program Lvl'!N$2:N$182,MATCH($A133,'Program Lvl'!$B$2:$B$182,0))</f>
        <v>#N/A</v>
      </c>
      <c r="E133" s="34" t="e">
        <f>INDEX('Program Lvl'!O$2:O$182,MATCH($A133,'Program Lvl'!$B$2:$B$182,0))</f>
        <v>#N/A</v>
      </c>
      <c r="F133" s="34" t="e">
        <f>INDEX('Program Lvl'!P$2:P$182,MATCH($A133,'Program Lvl'!$B$2:$B$182,0))</f>
        <v>#N/A</v>
      </c>
      <c r="G133" s="34" t="e">
        <f>INDEX('Program Lvl'!Q$2:Q$182,MATCH($A133,'Program Lvl'!$B$2:$B$182,0))</f>
        <v>#N/A</v>
      </c>
      <c r="H133" s="34" t="e">
        <f>INDEX('Program Lvl'!R$2:R$182,MATCH($A133,'Program Lvl'!$B$2:$B$182,0))</f>
        <v>#N/A</v>
      </c>
      <c r="I133" s="34" t="e">
        <f>INDEX('Program Lvl'!S$2:S$182,MATCH($A133,'Program Lvl'!$B$2:$B$182,0))</f>
        <v>#N/A</v>
      </c>
      <c r="J133" s="34" t="e">
        <f>INDEX('Program Lvl'!T$2:T$182,MATCH($A133,'Program Lvl'!$B$2:$B$182,0))</f>
        <v>#N/A</v>
      </c>
      <c r="K133" s="34" t="e">
        <f>INDEX('Program Lvl'!U$2:U$182,MATCH($A133,'Program Lvl'!$B$2:$B$182,0))</f>
        <v>#N/A</v>
      </c>
      <c r="L133" s="34" t="e">
        <f>INDEX('Program Lvl'!V$2:V$182,MATCH($A133,'Program Lvl'!$B$2:$B$182,0))</f>
        <v>#N/A</v>
      </c>
      <c r="M133" s="34" t="e">
        <f t="shared" si="16"/>
        <v>#REF!</v>
      </c>
    </row>
    <row r="134" spans="1:13" ht="25.5" x14ac:dyDescent="0.2">
      <c r="A134" s="22" t="s">
        <v>818</v>
      </c>
      <c r="B134" s="22" t="str">
        <f>VLOOKUP(A134,'Program Lvl'!$B$2:$C$182,2,FALSE)</f>
        <v>Camellia TS transformer replacement and 33kV busbar rearrangement</v>
      </c>
      <c r="C134" s="34" t="e">
        <f>INDEX('Program Lvl'!#REF!,MATCH($A134,'Program Lvl'!$B$2:$B$182,0))</f>
        <v>#REF!</v>
      </c>
      <c r="D134" s="34">
        <f>INDEX('Program Lvl'!N$2:N$182,MATCH($A134,'Program Lvl'!$B$2:$B$182,0))</f>
        <v>340958.05</v>
      </c>
      <c r="E134" s="34">
        <f>INDEX('Program Lvl'!O$2:O$182,MATCH($A134,'Program Lvl'!$B$2:$B$182,0))</f>
        <v>0</v>
      </c>
      <c r="F134" s="34">
        <f>INDEX('Program Lvl'!P$2:P$182,MATCH($A134,'Program Lvl'!$B$2:$B$182,0))</f>
        <v>0</v>
      </c>
      <c r="G134" s="34">
        <f>INDEX('Program Lvl'!Q$2:Q$182,MATCH($A134,'Program Lvl'!$B$2:$B$182,0))</f>
        <v>0</v>
      </c>
      <c r="H134" s="34">
        <f>INDEX('Program Lvl'!R$2:R$182,MATCH($A134,'Program Lvl'!$B$2:$B$182,0))</f>
        <v>0</v>
      </c>
      <c r="I134" s="34">
        <f>INDEX('Program Lvl'!S$2:S$182,MATCH($A134,'Program Lvl'!$B$2:$B$182,0))</f>
        <v>0</v>
      </c>
      <c r="J134" s="34">
        <f>INDEX('Program Lvl'!T$2:T$182,MATCH($A134,'Program Lvl'!$B$2:$B$182,0))</f>
        <v>0</v>
      </c>
      <c r="K134" s="34">
        <f>INDEX('Program Lvl'!U$2:U$182,MATCH($A134,'Program Lvl'!$B$2:$B$182,0))</f>
        <v>0</v>
      </c>
      <c r="L134" s="34">
        <f>INDEX('Program Lvl'!V$2:V$182,MATCH($A134,'Program Lvl'!$B$2:$B$182,0))</f>
        <v>0</v>
      </c>
      <c r="M134" s="34" t="e">
        <f t="shared" si="16"/>
        <v>#REF!</v>
      </c>
    </row>
    <row r="135" spans="1:13" x14ac:dyDescent="0.2">
      <c r="A135" s="22" t="s">
        <v>821</v>
      </c>
      <c r="B135" s="22" t="str">
        <f>VLOOKUP(A135,'Program Lvl'!$B$2:$C$182,2,FALSE)</f>
        <v>Prospect ZS transformer replacement</v>
      </c>
      <c r="C135" s="34" t="e">
        <f>INDEX('Program Lvl'!#REF!,MATCH($A135,'Program Lvl'!$B$2:$B$182,0))</f>
        <v>#REF!</v>
      </c>
      <c r="D135" s="34">
        <f>INDEX('Program Lvl'!N$2:N$182,MATCH($A135,'Program Lvl'!$B$2:$B$182,0))</f>
        <v>29999.699999999997</v>
      </c>
      <c r="E135" s="34">
        <f>INDEX('Program Lvl'!O$2:O$182,MATCH($A135,'Program Lvl'!$B$2:$B$182,0))</f>
        <v>0</v>
      </c>
      <c r="F135" s="34">
        <f>INDEX('Program Lvl'!P$2:P$182,MATCH($A135,'Program Lvl'!$B$2:$B$182,0))</f>
        <v>0</v>
      </c>
      <c r="G135" s="34">
        <f>INDEX('Program Lvl'!Q$2:Q$182,MATCH($A135,'Program Lvl'!$B$2:$B$182,0))</f>
        <v>0</v>
      </c>
      <c r="H135" s="34">
        <f>INDEX('Program Lvl'!R$2:R$182,MATCH($A135,'Program Lvl'!$B$2:$B$182,0))</f>
        <v>0</v>
      </c>
      <c r="I135" s="34">
        <f>INDEX('Program Lvl'!S$2:S$182,MATCH($A135,'Program Lvl'!$B$2:$B$182,0))</f>
        <v>0</v>
      </c>
      <c r="J135" s="34">
        <f>INDEX('Program Lvl'!T$2:T$182,MATCH($A135,'Program Lvl'!$B$2:$B$182,0))</f>
        <v>0</v>
      </c>
      <c r="K135" s="34">
        <f>INDEX('Program Lvl'!U$2:U$182,MATCH($A135,'Program Lvl'!$B$2:$B$182,0))</f>
        <v>0</v>
      </c>
      <c r="L135" s="34">
        <f>INDEX('Program Lvl'!V$2:V$182,MATCH($A135,'Program Lvl'!$B$2:$B$182,0))</f>
        <v>0</v>
      </c>
      <c r="M135" s="34" t="e">
        <f t="shared" si="16"/>
        <v>#REF!</v>
      </c>
    </row>
    <row r="136" spans="1:13" x14ac:dyDescent="0.2">
      <c r="A136" s="22" t="s">
        <v>822</v>
      </c>
      <c r="B136" s="22" t="str">
        <f>VLOOKUP(A136,'Program Lvl'!$B$2:$C$182,2,FALSE)</f>
        <v>Albion Park ZS transformer replacement</v>
      </c>
      <c r="C136" s="34" t="e">
        <f>INDEX('Program Lvl'!#REF!,MATCH($A136,'Program Lvl'!$B$2:$B$182,0))</f>
        <v>#REF!</v>
      </c>
      <c r="D136" s="34">
        <f>INDEX('Program Lvl'!N$2:N$182,MATCH($A136,'Program Lvl'!$B$2:$B$182,0))</f>
        <v>1616692.5249999999</v>
      </c>
      <c r="E136" s="34">
        <f>INDEX('Program Lvl'!O$2:O$182,MATCH($A136,'Program Lvl'!$B$2:$B$182,0))</f>
        <v>0</v>
      </c>
      <c r="F136" s="34">
        <f>INDEX('Program Lvl'!P$2:P$182,MATCH($A136,'Program Lvl'!$B$2:$B$182,0))</f>
        <v>0</v>
      </c>
      <c r="G136" s="34">
        <f>INDEX('Program Lvl'!Q$2:Q$182,MATCH($A136,'Program Lvl'!$B$2:$B$182,0))</f>
        <v>0</v>
      </c>
      <c r="H136" s="34">
        <f>INDEX('Program Lvl'!R$2:R$182,MATCH($A136,'Program Lvl'!$B$2:$B$182,0))</f>
        <v>0</v>
      </c>
      <c r="I136" s="34">
        <f>INDEX('Program Lvl'!S$2:S$182,MATCH($A136,'Program Lvl'!$B$2:$B$182,0))</f>
        <v>0</v>
      </c>
      <c r="J136" s="34">
        <f>INDEX('Program Lvl'!T$2:T$182,MATCH($A136,'Program Lvl'!$B$2:$B$182,0))</f>
        <v>0</v>
      </c>
      <c r="K136" s="34">
        <f>INDEX('Program Lvl'!U$2:U$182,MATCH($A136,'Program Lvl'!$B$2:$B$182,0))</f>
        <v>0</v>
      </c>
      <c r="L136" s="34">
        <f>INDEX('Program Lvl'!V$2:V$182,MATCH($A136,'Program Lvl'!$B$2:$B$182,0))</f>
        <v>0</v>
      </c>
      <c r="M136" s="34" t="e">
        <f t="shared" si="16"/>
        <v>#REF!</v>
      </c>
    </row>
    <row r="137" spans="1:13" x14ac:dyDescent="0.2">
      <c r="A137" s="22" t="s">
        <v>885</v>
      </c>
      <c r="B137" s="22" t="str">
        <f>VLOOKUP(A137,'Program Lvl'!$B$2:$C$182,2,FALSE)</f>
        <v>11kV zone substation switchboard replacement</v>
      </c>
      <c r="C137" s="34" t="e">
        <f>INDEX('Program Lvl'!#REF!,MATCH($A137,'Program Lvl'!$B$2:$B$182,0))</f>
        <v>#REF!</v>
      </c>
      <c r="D137" s="34">
        <f>INDEX('Program Lvl'!N$2:N$182,MATCH($A137,'Program Lvl'!$B$2:$B$182,0))</f>
        <v>0</v>
      </c>
      <c r="E137" s="34">
        <f>INDEX('Program Lvl'!O$2:O$182,MATCH($A137,'Program Lvl'!$B$2:$B$182,0))</f>
        <v>4202500</v>
      </c>
      <c r="F137" s="34">
        <f>INDEX('Program Lvl'!P$2:P$182,MATCH($A137,'Program Lvl'!$B$2:$B$182,0))</f>
        <v>4307562.4999999991</v>
      </c>
      <c r="G137" s="34">
        <f>INDEX('Program Lvl'!Q$2:Q$182,MATCH($A137,'Program Lvl'!$B$2:$B$182,0))</f>
        <v>8830503.1249999981</v>
      </c>
      <c r="H137" s="34">
        <f>INDEX('Program Lvl'!R$2:R$182,MATCH($A137,'Program Lvl'!$B$2:$B$182,0))</f>
        <v>13576898.554687496</v>
      </c>
      <c r="I137" s="34">
        <f>INDEX('Program Lvl'!S$2:S$182,MATCH($A137,'Program Lvl'!$B$2:$B$182,0))</f>
        <v>4638773.6728515606</v>
      </c>
      <c r="J137" s="34">
        <f>INDEX('Program Lvl'!T$2:T$182,MATCH($A137,'Program Lvl'!$B$2:$B$182,0))</f>
        <v>4754743.0146728503</v>
      </c>
      <c r="K137" s="34">
        <f>INDEX('Program Lvl'!U$2:U$182,MATCH($A137,'Program Lvl'!$B$2:$B$182,0))</f>
        <v>4873611.5900396705</v>
      </c>
      <c r="L137" s="34">
        <f>INDEX('Program Lvl'!V$2:V$182,MATCH($A137,'Program Lvl'!$B$2:$B$182,0))</f>
        <v>4995451.8797906619</v>
      </c>
      <c r="M137" s="34" t="e">
        <f t="shared" si="16"/>
        <v>#REF!</v>
      </c>
    </row>
    <row r="138" spans="1:13" x14ac:dyDescent="0.2">
      <c r="A138" s="22" t="s">
        <v>886</v>
      </c>
      <c r="B138" s="22" t="str">
        <f>VLOOKUP(A138,'Program Lvl'!$B$2:$C$182,2,FALSE)</f>
        <v>North Rocks ZS 11kV switchboard replacement</v>
      </c>
      <c r="C138" s="34" t="e">
        <f>INDEX('Program Lvl'!#REF!,MATCH($A138,'Program Lvl'!$B$2:$B$182,0))</f>
        <v>#REF!</v>
      </c>
      <c r="D138" s="34">
        <f>INDEX('Program Lvl'!N$2:N$182,MATCH($A138,'Program Lvl'!$B$2:$B$182,0))</f>
        <v>796984.64999999991</v>
      </c>
      <c r="E138" s="34">
        <f>INDEX('Program Lvl'!O$2:O$182,MATCH($A138,'Program Lvl'!$B$2:$B$182,0))</f>
        <v>38000.055624999994</v>
      </c>
      <c r="F138" s="34">
        <f>INDEX('Program Lvl'!P$2:P$182,MATCH($A138,'Program Lvl'!$B$2:$B$182,0))</f>
        <v>0</v>
      </c>
      <c r="G138" s="34">
        <f>INDEX('Program Lvl'!Q$2:Q$182,MATCH($A138,'Program Lvl'!$B$2:$B$182,0))</f>
        <v>0</v>
      </c>
      <c r="H138" s="34">
        <f>INDEX('Program Lvl'!R$2:R$182,MATCH($A138,'Program Lvl'!$B$2:$B$182,0))</f>
        <v>0</v>
      </c>
      <c r="I138" s="34">
        <f>INDEX('Program Lvl'!S$2:S$182,MATCH($A138,'Program Lvl'!$B$2:$B$182,0))</f>
        <v>0</v>
      </c>
      <c r="J138" s="34">
        <f>INDEX('Program Lvl'!T$2:T$182,MATCH($A138,'Program Lvl'!$B$2:$B$182,0))</f>
        <v>0</v>
      </c>
      <c r="K138" s="34">
        <f>INDEX('Program Lvl'!U$2:U$182,MATCH($A138,'Program Lvl'!$B$2:$B$182,0))</f>
        <v>0</v>
      </c>
      <c r="L138" s="34">
        <f>INDEX('Program Lvl'!V$2:V$182,MATCH($A138,'Program Lvl'!$B$2:$B$182,0))</f>
        <v>0</v>
      </c>
      <c r="M138" s="34" t="e">
        <f t="shared" si="16"/>
        <v>#REF!</v>
      </c>
    </row>
    <row r="139" spans="1:13" x14ac:dyDescent="0.2">
      <c r="A139" s="22" t="s">
        <v>887</v>
      </c>
      <c r="B139" s="22" t="str">
        <f>VLOOKUP(A139,'Program Lvl'!$B$2:$C$182,2,FALSE)</f>
        <v>Kellyville ZS 11kV switchboard replacement</v>
      </c>
      <c r="C139" s="34" t="e">
        <f>INDEX('Program Lvl'!#REF!,MATCH($A139,'Program Lvl'!$B$2:$B$182,0))</f>
        <v>#REF!</v>
      </c>
      <c r="D139" s="34">
        <f>INDEX('Program Lvl'!N$2:N$182,MATCH($A139,'Program Lvl'!$B$2:$B$182,0))</f>
        <v>977000.27499999991</v>
      </c>
      <c r="E139" s="34">
        <f>INDEX('Program Lvl'!O$2:O$182,MATCH($A139,'Program Lvl'!$B$2:$B$182,0))</f>
        <v>278800.15375</v>
      </c>
      <c r="F139" s="34">
        <f>INDEX('Program Lvl'!P$2:P$182,MATCH($A139,'Program Lvl'!$B$2:$B$182,0))</f>
        <v>0</v>
      </c>
      <c r="G139" s="34">
        <f>INDEX('Program Lvl'!Q$2:Q$182,MATCH($A139,'Program Lvl'!$B$2:$B$182,0))</f>
        <v>0</v>
      </c>
      <c r="H139" s="34">
        <f>INDEX('Program Lvl'!R$2:R$182,MATCH($A139,'Program Lvl'!$B$2:$B$182,0))</f>
        <v>0</v>
      </c>
      <c r="I139" s="34">
        <f>INDEX('Program Lvl'!S$2:S$182,MATCH($A139,'Program Lvl'!$B$2:$B$182,0))</f>
        <v>0</v>
      </c>
      <c r="J139" s="34">
        <f>INDEX('Program Lvl'!T$2:T$182,MATCH($A139,'Program Lvl'!$B$2:$B$182,0))</f>
        <v>0</v>
      </c>
      <c r="K139" s="34">
        <f>INDEX('Program Lvl'!U$2:U$182,MATCH($A139,'Program Lvl'!$B$2:$B$182,0))</f>
        <v>0</v>
      </c>
      <c r="L139" s="34">
        <f>INDEX('Program Lvl'!V$2:V$182,MATCH($A139,'Program Lvl'!$B$2:$B$182,0))</f>
        <v>0</v>
      </c>
      <c r="M139" s="34" t="e">
        <f t="shared" si="16"/>
        <v>#REF!</v>
      </c>
    </row>
    <row r="140" spans="1:13" x14ac:dyDescent="0.2">
      <c r="A140" s="22" t="s">
        <v>888</v>
      </c>
      <c r="B140" s="22" t="str">
        <f>VLOOKUP(A140,'Program Lvl'!$B$2:$C$182,2,FALSE)</f>
        <v>Horsley Park ZS 11kV switchboard replacement</v>
      </c>
      <c r="C140" s="34" t="e">
        <f>INDEX('Program Lvl'!#REF!,MATCH($A140,'Program Lvl'!$B$2:$B$182,0))</f>
        <v>#REF!</v>
      </c>
      <c r="D140" s="34">
        <f>INDEX('Program Lvl'!N$2:N$182,MATCH($A140,'Program Lvl'!$B$2:$B$182,0))</f>
        <v>434999.74999999994</v>
      </c>
      <c r="E140" s="34">
        <f>INDEX('Program Lvl'!O$2:O$182,MATCH($A140,'Program Lvl'!$B$2:$B$182,0))</f>
        <v>0</v>
      </c>
      <c r="F140" s="34">
        <f>INDEX('Program Lvl'!P$2:P$182,MATCH($A140,'Program Lvl'!$B$2:$B$182,0))</f>
        <v>0</v>
      </c>
      <c r="G140" s="34">
        <f>INDEX('Program Lvl'!Q$2:Q$182,MATCH($A140,'Program Lvl'!$B$2:$B$182,0))</f>
        <v>0</v>
      </c>
      <c r="H140" s="34">
        <f>INDEX('Program Lvl'!R$2:R$182,MATCH($A140,'Program Lvl'!$B$2:$B$182,0))</f>
        <v>0</v>
      </c>
      <c r="I140" s="34">
        <f>INDEX('Program Lvl'!S$2:S$182,MATCH($A140,'Program Lvl'!$B$2:$B$182,0))</f>
        <v>0</v>
      </c>
      <c r="J140" s="34">
        <f>INDEX('Program Lvl'!T$2:T$182,MATCH($A140,'Program Lvl'!$B$2:$B$182,0))</f>
        <v>0</v>
      </c>
      <c r="K140" s="34">
        <f>INDEX('Program Lvl'!U$2:U$182,MATCH($A140,'Program Lvl'!$B$2:$B$182,0))</f>
        <v>0</v>
      </c>
      <c r="L140" s="34">
        <f>INDEX('Program Lvl'!V$2:V$182,MATCH($A140,'Program Lvl'!$B$2:$B$182,0))</f>
        <v>0</v>
      </c>
      <c r="M140" s="34" t="e">
        <f t="shared" si="16"/>
        <v>#REF!</v>
      </c>
    </row>
    <row r="141" spans="1:13" x14ac:dyDescent="0.2">
      <c r="A141" s="22" t="s">
        <v>889</v>
      </c>
      <c r="B141" s="22" t="str">
        <f>VLOOKUP(A141,'Program Lvl'!$B$2:$C$182,2,FALSE)</f>
        <v>Port Central ZS 11kV switchboard replacement</v>
      </c>
      <c r="C141" s="34" t="e">
        <f>INDEX('Program Lvl'!#REF!,MATCH($A141,'Program Lvl'!$B$2:$B$182,0))</f>
        <v>#REF!</v>
      </c>
      <c r="D141" s="34">
        <f>INDEX('Program Lvl'!N$2:N$182,MATCH($A141,'Program Lvl'!$B$2:$B$182,0))</f>
        <v>500868.29999999993</v>
      </c>
      <c r="E141" s="34">
        <f>INDEX('Program Lvl'!O$2:O$182,MATCH($A141,'Program Lvl'!$B$2:$B$182,0))</f>
        <v>0</v>
      </c>
      <c r="F141" s="34">
        <f>INDEX('Program Lvl'!P$2:P$182,MATCH($A141,'Program Lvl'!$B$2:$B$182,0))</f>
        <v>0</v>
      </c>
      <c r="G141" s="34">
        <f>INDEX('Program Lvl'!Q$2:Q$182,MATCH($A141,'Program Lvl'!$B$2:$B$182,0))</f>
        <v>0</v>
      </c>
      <c r="H141" s="34">
        <f>INDEX('Program Lvl'!R$2:R$182,MATCH($A141,'Program Lvl'!$B$2:$B$182,0))</f>
        <v>0</v>
      </c>
      <c r="I141" s="34">
        <f>INDEX('Program Lvl'!S$2:S$182,MATCH($A141,'Program Lvl'!$B$2:$B$182,0))</f>
        <v>0</v>
      </c>
      <c r="J141" s="34">
        <f>INDEX('Program Lvl'!T$2:T$182,MATCH($A141,'Program Lvl'!$B$2:$B$182,0))</f>
        <v>0</v>
      </c>
      <c r="K141" s="34">
        <f>INDEX('Program Lvl'!U$2:U$182,MATCH($A141,'Program Lvl'!$B$2:$B$182,0))</f>
        <v>0</v>
      </c>
      <c r="L141" s="34">
        <f>INDEX('Program Lvl'!V$2:V$182,MATCH($A141,'Program Lvl'!$B$2:$B$182,0))</f>
        <v>0</v>
      </c>
      <c r="M141" s="34" t="e">
        <f t="shared" si="16"/>
        <v>#REF!</v>
      </c>
    </row>
    <row r="142" spans="1:13" x14ac:dyDescent="0.2">
      <c r="A142" s="21"/>
      <c r="B142" s="21" t="s">
        <v>1015</v>
      </c>
      <c r="C142" s="35" t="e">
        <f t="shared" ref="C142:M142" si="17">SUBTOTAL(9,C88:C141)</f>
        <v>#REF!</v>
      </c>
      <c r="D142" s="35" t="e">
        <f t="shared" si="17"/>
        <v>#N/A</v>
      </c>
      <c r="E142" s="35" t="e">
        <f t="shared" si="17"/>
        <v>#N/A</v>
      </c>
      <c r="F142" s="35" t="e">
        <f t="shared" si="17"/>
        <v>#N/A</v>
      </c>
      <c r="G142" s="35" t="e">
        <f t="shared" si="17"/>
        <v>#N/A</v>
      </c>
      <c r="H142" s="35" t="e">
        <f t="shared" si="17"/>
        <v>#N/A</v>
      </c>
      <c r="I142" s="35" t="e">
        <f t="shared" si="17"/>
        <v>#N/A</v>
      </c>
      <c r="J142" s="35" t="e">
        <f t="shared" si="17"/>
        <v>#N/A</v>
      </c>
      <c r="K142" s="35" t="e">
        <f t="shared" si="17"/>
        <v>#N/A</v>
      </c>
      <c r="L142" s="35" t="e">
        <f t="shared" si="17"/>
        <v>#N/A</v>
      </c>
      <c r="M142" s="35" t="e">
        <f t="shared" si="17"/>
        <v>#REF!</v>
      </c>
    </row>
    <row r="143" spans="1:13" x14ac:dyDescent="0.2">
      <c r="A143" s="22"/>
      <c r="B143" s="22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</row>
    <row r="144" spans="1:13" x14ac:dyDescent="0.2">
      <c r="A144" s="21" t="s">
        <v>158</v>
      </c>
      <c r="B144" s="21" t="s">
        <v>1016</v>
      </c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</row>
    <row r="145" spans="1:13" x14ac:dyDescent="0.2">
      <c r="A145" s="22" t="s">
        <v>42</v>
      </c>
      <c r="B145" s="22" t="str">
        <f>VLOOKUP(A145,'Program Lvl'!$B$2:$C$182,2,FALSE)</f>
        <v>Sub-transmission pole replacement</v>
      </c>
      <c r="C145" s="34" t="e">
        <f>INDEX('Program Lvl'!#REF!,MATCH($A145,'Program Lvl'!$B$2:$B$182,0))</f>
        <v>#REF!</v>
      </c>
      <c r="D145" s="34">
        <f>INDEX('Program Lvl'!N$2:N$182,MATCH($A145,'Program Lvl'!$B$2:$B$182,0))</f>
        <v>3812999.9999999995</v>
      </c>
      <c r="E145" s="34">
        <f>INDEX('Program Lvl'!O$2:O$182,MATCH($A145,'Program Lvl'!$B$2:$B$182,0))</f>
        <v>3908325</v>
      </c>
      <c r="F145" s="34">
        <f>INDEX('Program Lvl'!P$2:P$182,MATCH($A145,'Program Lvl'!$B$2:$B$182,0))</f>
        <v>4006033.1249999995</v>
      </c>
      <c r="G145" s="34">
        <f>INDEX('Program Lvl'!Q$2:Q$182,MATCH($A145,'Program Lvl'!$B$2:$B$182,0))</f>
        <v>4106183.9531249991</v>
      </c>
      <c r="H145" s="34">
        <f>INDEX('Program Lvl'!R$2:R$182,MATCH($A145,'Program Lvl'!$B$2:$B$182,0))</f>
        <v>5566528.407421873</v>
      </c>
      <c r="I145" s="34">
        <f>INDEX('Program Lvl'!S$2:S$182,MATCH($A145,'Program Lvl'!$B$2:$B$182,0))</f>
        <v>6424701.5368994121</v>
      </c>
      <c r="J145" s="34">
        <f>INDEX('Program Lvl'!T$2:T$182,MATCH($A145,'Program Lvl'!$B$2:$B$182,0))</f>
        <v>6585319.0753218969</v>
      </c>
      <c r="K145" s="34">
        <f>INDEX('Program Lvl'!U$2:U$182,MATCH($A145,'Program Lvl'!$B$2:$B$182,0))</f>
        <v>6749952.0522049442</v>
      </c>
      <c r="L145" s="34">
        <f>INDEX('Program Lvl'!V$2:V$182,MATCH($A145,'Program Lvl'!$B$2:$B$182,0))</f>
        <v>6918700.8535100669</v>
      </c>
      <c r="M145" s="34" t="e">
        <f t="shared" ref="M145:M166" si="18">SUM(C145:L145)</f>
        <v>#REF!</v>
      </c>
    </row>
    <row r="146" spans="1:13" x14ac:dyDescent="0.2">
      <c r="A146" s="22" t="s">
        <v>43</v>
      </c>
      <c r="B146" s="22" t="str">
        <f>VLOOKUP(A146,'Program Lvl'!$B$2:$C$182,2,FALSE)</f>
        <v>Renewal of 33kV and 66kV gas and oil filled cables</v>
      </c>
      <c r="C146" s="34" t="e">
        <f>INDEX('Program Lvl'!#REF!,MATCH($A146,'Program Lvl'!$B$2:$B$182,0))</f>
        <v>#REF!</v>
      </c>
      <c r="D146" s="34">
        <f>INDEX('Program Lvl'!N$2:N$182,MATCH($A146,'Program Lvl'!$B$2:$B$182,0))</f>
        <v>0</v>
      </c>
      <c r="E146" s="34">
        <f>INDEX('Program Lvl'!O$2:O$182,MATCH($A146,'Program Lvl'!$B$2:$B$182,0))</f>
        <v>0</v>
      </c>
      <c r="F146" s="34">
        <f>INDEX('Program Lvl'!P$2:P$182,MATCH($A146,'Program Lvl'!$B$2:$B$182,0))</f>
        <v>0</v>
      </c>
      <c r="G146" s="34">
        <f>INDEX('Program Lvl'!Q$2:Q$182,MATCH($A146,'Program Lvl'!$B$2:$B$182,0))</f>
        <v>0</v>
      </c>
      <c r="H146" s="34">
        <f>INDEX('Program Lvl'!R$2:R$182,MATCH($A146,'Program Lvl'!$B$2:$B$182,0))</f>
        <v>0</v>
      </c>
      <c r="I146" s="34">
        <f>INDEX('Program Lvl'!S$2:S$182,MATCH($A146,'Program Lvl'!$B$2:$B$182,0))</f>
        <v>0</v>
      </c>
      <c r="J146" s="34">
        <f>INDEX('Program Lvl'!T$2:T$182,MATCH($A146,'Program Lvl'!$B$2:$B$182,0))</f>
        <v>2674542.945753478</v>
      </c>
      <c r="K146" s="34">
        <f>INDEX('Program Lvl'!U$2:U$182,MATCH($A146,'Program Lvl'!$B$2:$B$182,0))</f>
        <v>2741406.5193973146</v>
      </c>
      <c r="L146" s="34">
        <f>INDEX('Program Lvl'!V$2:V$182,MATCH($A146,'Program Lvl'!$B$2:$B$182,0))</f>
        <v>2809941.6823822474</v>
      </c>
      <c r="M146" s="34" t="e">
        <f t="shared" si="18"/>
        <v>#REF!</v>
      </c>
    </row>
    <row r="147" spans="1:13" x14ac:dyDescent="0.2">
      <c r="A147" s="22" t="s">
        <v>877</v>
      </c>
      <c r="B147" s="22" t="str">
        <f>VLOOKUP(A147,'Program Lvl'!$B$2:$C$182,2,FALSE)</f>
        <v>Subtransmission tower replacement</v>
      </c>
      <c r="C147" s="34" t="e">
        <f>INDEX('Program Lvl'!#REF!,MATCH($A147,'Program Lvl'!$B$2:$B$182,0))</f>
        <v>#REF!</v>
      </c>
      <c r="D147" s="34">
        <f>INDEX('Program Lvl'!N$2:N$182,MATCH($A147,'Program Lvl'!$B$2:$B$182,0))</f>
        <v>983999.99999999988</v>
      </c>
      <c r="E147" s="34">
        <f>INDEX('Program Lvl'!O$2:O$182,MATCH($A147,'Program Lvl'!$B$2:$B$182,0))</f>
        <v>1008599.9999999999</v>
      </c>
      <c r="F147" s="34">
        <f>INDEX('Program Lvl'!P$2:P$182,MATCH($A147,'Program Lvl'!$B$2:$B$182,0))</f>
        <v>1033814.9999999999</v>
      </c>
      <c r="G147" s="34">
        <f>INDEX('Program Lvl'!Q$2:Q$182,MATCH($A147,'Program Lvl'!$B$2:$B$182,0))</f>
        <v>1059660.3749999998</v>
      </c>
      <c r="H147" s="34">
        <f>INDEX('Program Lvl'!R$2:R$182,MATCH($A147,'Program Lvl'!$B$2:$B$182,0))</f>
        <v>1086151.8843749997</v>
      </c>
      <c r="I147" s="34">
        <f>INDEX('Program Lvl'!S$2:S$182,MATCH($A147,'Program Lvl'!$B$2:$B$182,0))</f>
        <v>2226611.3629687494</v>
      </c>
      <c r="J147" s="34">
        <f>INDEX('Program Lvl'!T$2:T$182,MATCH($A147,'Program Lvl'!$B$2:$B$182,0))</f>
        <v>2282276.6470429678</v>
      </c>
      <c r="K147" s="34">
        <f>INDEX('Program Lvl'!U$2:U$182,MATCH($A147,'Program Lvl'!$B$2:$B$182,0))</f>
        <v>2339333.563219042</v>
      </c>
      <c r="L147" s="34">
        <f>INDEX('Program Lvl'!V$2:V$182,MATCH($A147,'Program Lvl'!$B$2:$B$182,0))</f>
        <v>2397816.9022995178</v>
      </c>
      <c r="M147" s="34" t="e">
        <f>SUM(C147:L147)</f>
        <v>#REF!</v>
      </c>
    </row>
    <row r="148" spans="1:13" x14ac:dyDescent="0.2">
      <c r="A148" s="22" t="s">
        <v>201</v>
      </c>
      <c r="B148" s="22" t="e">
        <f>VLOOKUP(A148,'Program Lvl'!$B$2:$C$182,2,FALSE)</f>
        <v>#N/A</v>
      </c>
      <c r="C148" s="34" t="e">
        <f>INDEX('Program Lvl'!#REF!,MATCH($A148,'Program Lvl'!$B$2:$B$182,0))</f>
        <v>#REF!</v>
      </c>
      <c r="D148" s="34" t="e">
        <f>INDEX('Program Lvl'!N$2:N$182,MATCH($A148,'Program Lvl'!$B$2:$B$182,0))</f>
        <v>#N/A</v>
      </c>
      <c r="E148" s="34" t="e">
        <f>INDEX('Program Lvl'!O$2:O$182,MATCH($A148,'Program Lvl'!$B$2:$B$182,0))</f>
        <v>#N/A</v>
      </c>
      <c r="F148" s="34" t="e">
        <f>INDEX('Program Lvl'!P$2:P$182,MATCH($A148,'Program Lvl'!$B$2:$B$182,0))</f>
        <v>#N/A</v>
      </c>
      <c r="G148" s="34" t="e">
        <f>INDEX('Program Lvl'!Q$2:Q$182,MATCH($A148,'Program Lvl'!$B$2:$B$182,0))</f>
        <v>#N/A</v>
      </c>
      <c r="H148" s="34" t="e">
        <f>INDEX('Program Lvl'!R$2:R$182,MATCH($A148,'Program Lvl'!$B$2:$B$182,0))</f>
        <v>#N/A</v>
      </c>
      <c r="I148" s="34" t="e">
        <f>INDEX('Program Lvl'!S$2:S$182,MATCH($A148,'Program Lvl'!$B$2:$B$182,0))</f>
        <v>#N/A</v>
      </c>
      <c r="J148" s="34" t="e">
        <f>INDEX('Program Lvl'!T$2:T$182,MATCH($A148,'Program Lvl'!$B$2:$B$182,0))</f>
        <v>#N/A</v>
      </c>
      <c r="K148" s="34" t="e">
        <f>INDEX('Program Lvl'!U$2:U$182,MATCH($A148,'Program Lvl'!$B$2:$B$182,0))</f>
        <v>#N/A</v>
      </c>
      <c r="L148" s="34" t="e">
        <f>INDEX('Program Lvl'!V$2:V$182,MATCH($A148,'Program Lvl'!$B$2:$B$182,0))</f>
        <v>#N/A</v>
      </c>
      <c r="M148" s="34" t="e">
        <f>SUM(C148:L148)</f>
        <v>#REF!</v>
      </c>
    </row>
    <row r="149" spans="1:13" x14ac:dyDescent="0.2">
      <c r="A149" s="22" t="s">
        <v>202</v>
      </c>
      <c r="B149" s="22" t="str">
        <f>VLOOKUP(A149,'Program Lvl'!$B$2:$C$182,2,FALSE)</f>
        <v>132kV oil cable replacement</v>
      </c>
      <c r="C149" s="34" t="e">
        <f>INDEX('Program Lvl'!#REF!,MATCH($A149,'Program Lvl'!$B$2:$B$182,0))</f>
        <v>#REF!</v>
      </c>
      <c r="D149" s="34">
        <f>INDEX('Program Lvl'!N$2:N$182,MATCH($A149,'Program Lvl'!$B$2:$B$182,0))</f>
        <v>0</v>
      </c>
      <c r="E149" s="34">
        <f>INDEX('Program Lvl'!O$2:O$182,MATCH($A149,'Program Lvl'!$B$2:$B$182,0))</f>
        <v>0</v>
      </c>
      <c r="F149" s="34">
        <f>INDEX('Program Lvl'!P$2:P$182,MATCH($A149,'Program Lvl'!$B$2:$B$182,0))</f>
        <v>0</v>
      </c>
      <c r="G149" s="34">
        <f>INDEX('Program Lvl'!Q$2:Q$182,MATCH($A149,'Program Lvl'!$B$2:$B$182,0))</f>
        <v>0</v>
      </c>
      <c r="H149" s="34">
        <f>INDEX('Program Lvl'!R$2:R$182,MATCH($A149,'Program Lvl'!$B$2:$B$182,0))</f>
        <v>0</v>
      </c>
      <c r="I149" s="34">
        <f>INDEX('Program Lvl'!S$2:S$182,MATCH($A149,'Program Lvl'!$B$2:$B$182,0))</f>
        <v>11828872.86577148</v>
      </c>
      <c r="J149" s="34">
        <f>INDEX('Program Lvl'!T$2:T$182,MATCH($A149,'Program Lvl'!$B$2:$B$182,0))</f>
        <v>11767988.961315304</v>
      </c>
      <c r="K149" s="34">
        <f>INDEX('Program Lvl'!U$2:U$182,MATCH($A149,'Program Lvl'!$B$2:$B$182,0))</f>
        <v>12062188.685348185</v>
      </c>
      <c r="L149" s="34">
        <f>INDEX('Program Lvl'!V$2:V$182,MATCH($A149,'Program Lvl'!$B$2:$B$182,0))</f>
        <v>12738402.293466188</v>
      </c>
      <c r="M149" s="34" t="e">
        <f>SUM(C149:L149)</f>
        <v>#REF!</v>
      </c>
    </row>
    <row r="150" spans="1:13" x14ac:dyDescent="0.2">
      <c r="A150" s="22" t="s">
        <v>879</v>
      </c>
      <c r="B150" s="22" t="str">
        <f>VLOOKUP(A150,'Program Lvl'!$B$2:$C$182,2,FALSE)</f>
        <v>Feeder 7028 replacement</v>
      </c>
      <c r="C150" s="34" t="e">
        <f>INDEX('Program Lvl'!#REF!,MATCH($A150,'Program Lvl'!$B$2:$B$182,0))</f>
        <v>#REF!</v>
      </c>
      <c r="D150" s="34">
        <f>INDEX('Program Lvl'!N$2:N$182,MATCH($A150,'Program Lvl'!$B$2:$B$182,0))</f>
        <v>1639999.9999999998</v>
      </c>
      <c r="E150" s="34">
        <f>INDEX('Program Lvl'!O$2:O$182,MATCH($A150,'Program Lvl'!$B$2:$B$182,0))</f>
        <v>1680999.9999999998</v>
      </c>
      <c r="F150" s="34">
        <f>INDEX('Program Lvl'!P$2:P$182,MATCH($A150,'Program Lvl'!$B$2:$B$182,0))</f>
        <v>1723024.9999999998</v>
      </c>
      <c r="G150" s="34">
        <f>INDEX('Program Lvl'!Q$2:Q$182,MATCH($A150,'Program Lvl'!$B$2:$B$182,0))</f>
        <v>0</v>
      </c>
      <c r="H150" s="34">
        <f>INDEX('Program Lvl'!R$2:R$182,MATCH($A150,'Program Lvl'!$B$2:$B$182,0))</f>
        <v>0</v>
      </c>
      <c r="I150" s="34">
        <f>INDEX('Program Lvl'!S$2:S$182,MATCH($A150,'Program Lvl'!$B$2:$B$182,0))</f>
        <v>0</v>
      </c>
      <c r="J150" s="34">
        <f>INDEX('Program Lvl'!T$2:T$182,MATCH($A150,'Program Lvl'!$B$2:$B$182,0))</f>
        <v>0</v>
      </c>
      <c r="K150" s="34">
        <f>INDEX('Program Lvl'!U$2:U$182,MATCH($A150,'Program Lvl'!$B$2:$B$182,0))</f>
        <v>0</v>
      </c>
      <c r="L150" s="34">
        <f>INDEX('Program Lvl'!V$2:V$182,MATCH($A150,'Program Lvl'!$B$2:$B$182,0))</f>
        <v>0</v>
      </c>
      <c r="M150" s="34" t="e">
        <f t="shared" ref="M150:M151" si="19">SUM(C150:L150)</f>
        <v>#REF!</v>
      </c>
    </row>
    <row r="151" spans="1:13" x14ac:dyDescent="0.2">
      <c r="A151" s="22" t="s">
        <v>357</v>
      </c>
      <c r="B151" s="22" t="str">
        <f>VLOOKUP(A151,'Program Lvl'!$B$2:$C$182,2,FALSE)</f>
        <v>Sub-transmission pilot cable renewal program</v>
      </c>
      <c r="C151" s="34" t="e">
        <f>INDEX('Program Lvl'!#REF!,MATCH($A151,'Program Lvl'!$B$2:$B$182,0))</f>
        <v>#REF!</v>
      </c>
      <c r="D151" s="34">
        <f>INDEX('Program Lvl'!N$2:N$182,MATCH($A151,'Program Lvl'!$B$2:$B$182,0))</f>
        <v>0</v>
      </c>
      <c r="E151" s="34">
        <f>INDEX('Program Lvl'!O$2:O$182,MATCH($A151,'Program Lvl'!$B$2:$B$182,0))</f>
        <v>0</v>
      </c>
      <c r="F151" s="34">
        <f>INDEX('Program Lvl'!P$2:P$182,MATCH($A151,'Program Lvl'!$B$2:$B$182,0))</f>
        <v>0</v>
      </c>
      <c r="G151" s="34">
        <f>INDEX('Program Lvl'!Q$2:Q$182,MATCH($A151,'Program Lvl'!$B$2:$B$182,0))</f>
        <v>0</v>
      </c>
      <c r="H151" s="34">
        <f>INDEX('Program Lvl'!R$2:R$182,MATCH($A151,'Program Lvl'!$B$2:$B$182,0))</f>
        <v>0</v>
      </c>
      <c r="I151" s="34">
        <f>INDEX('Program Lvl'!S$2:S$182,MATCH($A151,'Program Lvl'!$B$2:$B$182,0))</f>
        <v>0</v>
      </c>
      <c r="J151" s="34">
        <f>INDEX('Program Lvl'!T$2:T$182,MATCH($A151,'Program Lvl'!$B$2:$B$182,0))</f>
        <v>1325384.6153400568</v>
      </c>
      <c r="K151" s="34">
        <f>INDEX('Program Lvl'!U$2:U$182,MATCH($A151,'Program Lvl'!$B$2:$B$182,0))</f>
        <v>1358519.2307235582</v>
      </c>
      <c r="L151" s="34">
        <f>INDEX('Program Lvl'!V$2:V$182,MATCH($A151,'Program Lvl'!$B$2:$B$182,0))</f>
        <v>1392482.2114916469</v>
      </c>
      <c r="M151" s="34" t="e">
        <f t="shared" si="19"/>
        <v>#REF!</v>
      </c>
    </row>
    <row r="152" spans="1:13" x14ac:dyDescent="0.2">
      <c r="A152" s="22" t="s">
        <v>182</v>
      </c>
      <c r="B152" s="22" t="str">
        <f>VLOOKUP(A152,'Program Lvl'!$B$2:$C$182,2,FALSE)</f>
        <v>Wollongong - Port Kembla pilot cable replacement</v>
      </c>
      <c r="C152" s="34" t="e">
        <f>INDEX('Program Lvl'!#REF!,MATCH($A152,'Program Lvl'!$B$2:$B$182,0))</f>
        <v>#REF!</v>
      </c>
      <c r="D152" s="34">
        <f>INDEX('Program Lvl'!N$2:N$182,MATCH($A152,'Program Lvl'!$B$2:$B$182,0))</f>
        <v>0</v>
      </c>
      <c r="E152" s="34">
        <f>INDEX('Program Lvl'!O$2:O$182,MATCH($A152,'Program Lvl'!$B$2:$B$182,0))</f>
        <v>0</v>
      </c>
      <c r="F152" s="34">
        <f>INDEX('Program Lvl'!P$2:P$182,MATCH($A152,'Program Lvl'!$B$2:$B$182,0))</f>
        <v>0</v>
      </c>
      <c r="G152" s="34">
        <f>INDEX('Program Lvl'!Q$2:Q$182,MATCH($A152,'Program Lvl'!$B$2:$B$182,0))</f>
        <v>0</v>
      </c>
      <c r="H152" s="34">
        <f>INDEX('Program Lvl'!R$2:R$182,MATCH($A152,'Program Lvl'!$B$2:$B$182,0))</f>
        <v>0</v>
      </c>
      <c r="I152" s="34">
        <f>INDEX('Program Lvl'!S$2:S$182,MATCH($A152,'Program Lvl'!$B$2:$B$182,0))</f>
        <v>0</v>
      </c>
      <c r="J152" s="34">
        <f>INDEX('Program Lvl'!T$2:T$182,MATCH($A152,'Program Lvl'!$B$2:$B$182,0))</f>
        <v>1979161.7798575738</v>
      </c>
      <c r="K152" s="34">
        <f>INDEX('Program Lvl'!U$2:U$182,MATCH($A152,'Program Lvl'!$B$2:$B$182,0))</f>
        <v>2028640.824354013</v>
      </c>
      <c r="L152" s="34">
        <f>INDEX('Program Lvl'!V$2:V$182,MATCH($A152,'Program Lvl'!$B$2:$B$182,0))</f>
        <v>2079356.844962863</v>
      </c>
      <c r="M152" s="34" t="e">
        <f t="shared" si="18"/>
        <v>#REF!</v>
      </c>
    </row>
    <row r="153" spans="1:13" ht="25.5" x14ac:dyDescent="0.2">
      <c r="A153" s="22" t="s">
        <v>183</v>
      </c>
      <c r="B153" s="22" t="str">
        <f>VLOOKUP(A153,'Program Lvl'!$B$2:$C$182,2,FALSE)</f>
        <v>Optical fibre protection and communication upgrades in the Blue Mountains</v>
      </c>
      <c r="C153" s="34" t="e">
        <f>INDEX('Program Lvl'!#REF!,MATCH($A153,'Program Lvl'!$B$2:$B$182,0))</f>
        <v>#REF!</v>
      </c>
      <c r="D153" s="34">
        <f>INDEX('Program Lvl'!N$2:N$182,MATCH($A153,'Program Lvl'!$B$2:$B$182,0))</f>
        <v>0</v>
      </c>
      <c r="E153" s="34">
        <f>INDEX('Program Lvl'!O$2:O$182,MATCH($A153,'Program Lvl'!$B$2:$B$182,0))</f>
        <v>0</v>
      </c>
      <c r="F153" s="34">
        <f>INDEX('Program Lvl'!P$2:P$182,MATCH($A153,'Program Lvl'!$B$2:$B$182,0))</f>
        <v>0</v>
      </c>
      <c r="G153" s="34">
        <f>INDEX('Program Lvl'!Q$2:Q$182,MATCH($A153,'Program Lvl'!$B$2:$B$182,0))</f>
        <v>0</v>
      </c>
      <c r="H153" s="34">
        <f>INDEX('Program Lvl'!R$2:R$182,MATCH($A153,'Program Lvl'!$B$2:$B$182,0))</f>
        <v>0</v>
      </c>
      <c r="I153" s="34">
        <f>INDEX('Program Lvl'!S$2:S$182,MATCH($A153,'Program Lvl'!$B$2:$B$182,0))</f>
        <v>0</v>
      </c>
      <c r="J153" s="34">
        <f>INDEX('Program Lvl'!T$2:T$182,MATCH($A153,'Program Lvl'!$B$2:$B$182,0))</f>
        <v>1103100.3794041013</v>
      </c>
      <c r="K153" s="34">
        <f>INDEX('Program Lvl'!U$2:U$182,MATCH($A153,'Program Lvl'!$B$2:$B$182,0))</f>
        <v>1130677.8888892035</v>
      </c>
      <c r="L153" s="34">
        <f>INDEX('Program Lvl'!V$2:V$182,MATCH($A153,'Program Lvl'!$B$2:$B$182,0))</f>
        <v>1158944.8361114336</v>
      </c>
      <c r="M153" s="34" t="e">
        <f t="shared" si="18"/>
        <v>#REF!</v>
      </c>
    </row>
    <row r="154" spans="1:13" ht="25.5" x14ac:dyDescent="0.2">
      <c r="A154" s="22" t="s">
        <v>184</v>
      </c>
      <c r="B154" s="22" t="str">
        <f>VLOOKUP(A154,'Program Lvl'!$B$2:$C$182,2,FALSE)</f>
        <v>Optical fibre protection and communication upgrades in the Macarthur area</v>
      </c>
      <c r="C154" s="34" t="e">
        <f>INDEX('Program Lvl'!#REF!,MATCH($A154,'Program Lvl'!$B$2:$B$182,0))</f>
        <v>#REF!</v>
      </c>
      <c r="D154" s="34">
        <f>INDEX('Program Lvl'!N$2:N$182,MATCH($A154,'Program Lvl'!$B$2:$B$182,0))</f>
        <v>0</v>
      </c>
      <c r="E154" s="34">
        <f>INDEX('Program Lvl'!O$2:O$182,MATCH($A154,'Program Lvl'!$B$2:$B$182,0))</f>
        <v>0</v>
      </c>
      <c r="F154" s="34">
        <f>INDEX('Program Lvl'!P$2:P$182,MATCH($A154,'Program Lvl'!$B$2:$B$182,0))</f>
        <v>0</v>
      </c>
      <c r="G154" s="34">
        <f>INDEX('Program Lvl'!Q$2:Q$182,MATCH($A154,'Program Lvl'!$B$2:$B$182,0))</f>
        <v>0</v>
      </c>
      <c r="H154" s="34">
        <f>INDEX('Program Lvl'!R$2:R$182,MATCH($A154,'Program Lvl'!$B$2:$B$182,0))</f>
        <v>0</v>
      </c>
      <c r="I154" s="34">
        <f>INDEX('Program Lvl'!S$2:S$182,MATCH($A154,'Program Lvl'!$B$2:$B$182,0))</f>
        <v>0</v>
      </c>
      <c r="J154" s="34">
        <f>INDEX('Program Lvl'!T$2:T$182,MATCH($A154,'Program Lvl'!$B$2:$B$182,0))</f>
        <v>1079326.664330737</v>
      </c>
      <c r="K154" s="34">
        <f>INDEX('Program Lvl'!U$2:U$182,MATCH($A154,'Program Lvl'!$B$2:$B$182,0))</f>
        <v>1106309.8309390054</v>
      </c>
      <c r="L154" s="34">
        <f>INDEX('Program Lvl'!V$2:V$182,MATCH($A154,'Program Lvl'!$B$2:$B$182,0))</f>
        <v>1133967.5767124803</v>
      </c>
      <c r="M154" s="34" t="e">
        <f t="shared" si="18"/>
        <v>#REF!</v>
      </c>
    </row>
    <row r="155" spans="1:13" x14ac:dyDescent="0.2">
      <c r="A155" s="22" t="s">
        <v>725</v>
      </c>
      <c r="B155" s="22" t="e">
        <f>VLOOKUP(A155,'Program Lvl'!$B$2:$C$182,2,FALSE)</f>
        <v>#N/A</v>
      </c>
      <c r="C155" s="34" t="e">
        <f>INDEX('Program Lvl'!#REF!,MATCH($A155,'Program Lvl'!$B$2:$B$182,0))</f>
        <v>#REF!</v>
      </c>
      <c r="D155" s="34" t="e">
        <f>INDEX('Program Lvl'!N$2:N$182,MATCH($A155,'Program Lvl'!$B$2:$B$182,0))</f>
        <v>#N/A</v>
      </c>
      <c r="E155" s="34" t="e">
        <f>INDEX('Program Lvl'!O$2:O$182,MATCH($A155,'Program Lvl'!$B$2:$B$182,0))</f>
        <v>#N/A</v>
      </c>
      <c r="F155" s="34" t="e">
        <f>INDEX('Program Lvl'!P$2:P$182,MATCH($A155,'Program Lvl'!$B$2:$B$182,0))</f>
        <v>#N/A</v>
      </c>
      <c r="G155" s="34" t="e">
        <f>INDEX('Program Lvl'!Q$2:Q$182,MATCH($A155,'Program Lvl'!$B$2:$B$182,0))</f>
        <v>#N/A</v>
      </c>
      <c r="H155" s="34" t="e">
        <f>INDEX('Program Lvl'!R$2:R$182,MATCH($A155,'Program Lvl'!$B$2:$B$182,0))</f>
        <v>#N/A</v>
      </c>
      <c r="I155" s="34" t="e">
        <f>INDEX('Program Lvl'!S$2:S$182,MATCH($A155,'Program Lvl'!$B$2:$B$182,0))</f>
        <v>#N/A</v>
      </c>
      <c r="J155" s="34" t="e">
        <f>INDEX('Program Lvl'!T$2:T$182,MATCH($A155,'Program Lvl'!$B$2:$B$182,0))</f>
        <v>#N/A</v>
      </c>
      <c r="K155" s="34" t="e">
        <f>INDEX('Program Lvl'!U$2:U$182,MATCH($A155,'Program Lvl'!$B$2:$B$182,0))</f>
        <v>#N/A</v>
      </c>
      <c r="L155" s="34" t="e">
        <f>INDEX('Program Lvl'!V$2:V$182,MATCH($A155,'Program Lvl'!$B$2:$B$182,0))</f>
        <v>#N/A</v>
      </c>
      <c r="M155" s="34" t="e">
        <f t="shared" si="18"/>
        <v>#REF!</v>
      </c>
    </row>
    <row r="156" spans="1:13" x14ac:dyDescent="0.2">
      <c r="A156" s="22" t="s">
        <v>86</v>
      </c>
      <c r="B156" s="22" t="str">
        <f>VLOOKUP(A156,'Program Lvl'!$B$2:$C$182,2,FALSE)</f>
        <v>Replacement of corroded earthwires</v>
      </c>
      <c r="C156" s="34" t="e">
        <f>INDEX('Program Lvl'!#REF!,MATCH($A156,'Program Lvl'!$B$2:$B$182,0))</f>
        <v>#REF!</v>
      </c>
      <c r="D156" s="34">
        <f>INDEX('Program Lvl'!N$2:N$182,MATCH($A156,'Program Lvl'!$B$2:$B$182,0))</f>
        <v>0</v>
      </c>
      <c r="E156" s="34">
        <f>INDEX('Program Lvl'!O$2:O$182,MATCH($A156,'Program Lvl'!$B$2:$B$182,0))</f>
        <v>0</v>
      </c>
      <c r="F156" s="34">
        <f>INDEX('Program Lvl'!P$2:P$182,MATCH($A156,'Program Lvl'!$B$2:$B$182,0))</f>
        <v>0</v>
      </c>
      <c r="G156" s="34">
        <f>INDEX('Program Lvl'!Q$2:Q$182,MATCH($A156,'Program Lvl'!$B$2:$B$182,0))</f>
        <v>0</v>
      </c>
      <c r="H156" s="34">
        <f>INDEX('Program Lvl'!R$2:R$182,MATCH($A156,'Program Lvl'!$B$2:$B$182,0))</f>
        <v>156134.33337890622</v>
      </c>
      <c r="I156" s="34">
        <f>INDEX('Program Lvl'!S$2:S$182,MATCH($A156,'Program Lvl'!$B$2:$B$182,0))</f>
        <v>1040244.9961369624</v>
      </c>
      <c r="J156" s="34">
        <f>INDEX('Program Lvl'!T$2:T$182,MATCH($A156,'Program Lvl'!$B$2:$B$182,0))</f>
        <v>1066251.1210403866</v>
      </c>
      <c r="K156" s="34">
        <f>INDEX('Program Lvl'!U$2:U$182,MATCH($A156,'Program Lvl'!$B$2:$B$182,0))</f>
        <v>1092907.3990663963</v>
      </c>
      <c r="L156" s="34">
        <f>INDEX('Program Lvl'!V$2:V$182,MATCH($A156,'Program Lvl'!$B$2:$B$182,0))</f>
        <v>1120230.084043056</v>
      </c>
      <c r="M156" s="34" t="e">
        <f t="shared" si="18"/>
        <v>#REF!</v>
      </c>
    </row>
    <row r="157" spans="1:13" x14ac:dyDescent="0.2">
      <c r="A157" s="22" t="s">
        <v>87</v>
      </c>
      <c r="B157" s="22" t="str">
        <f>VLOOKUP(A157,'Program Lvl'!$B$2:$C$182,2,FALSE)</f>
        <v>Earthwire replacement due to fault rating</v>
      </c>
      <c r="C157" s="34" t="e">
        <f>INDEX('Program Lvl'!#REF!,MATCH($A157,'Program Lvl'!$B$2:$B$182,0))</f>
        <v>#REF!</v>
      </c>
      <c r="D157" s="34">
        <f>INDEX('Program Lvl'!N$2:N$182,MATCH($A157,'Program Lvl'!$B$2:$B$182,0))</f>
        <v>0</v>
      </c>
      <c r="E157" s="34">
        <f>INDEX('Program Lvl'!O$2:O$182,MATCH($A157,'Program Lvl'!$B$2:$B$182,0))</f>
        <v>1050625</v>
      </c>
      <c r="F157" s="34">
        <f>INDEX('Program Lvl'!P$2:P$182,MATCH($A157,'Program Lvl'!$B$2:$B$182,0))</f>
        <v>1076890.6249999998</v>
      </c>
      <c r="G157" s="34">
        <f>INDEX('Program Lvl'!Q$2:Q$182,MATCH($A157,'Program Lvl'!$B$2:$B$182,0))</f>
        <v>0</v>
      </c>
      <c r="H157" s="34">
        <f>INDEX('Program Lvl'!R$2:R$182,MATCH($A157,'Program Lvl'!$B$2:$B$182,0))</f>
        <v>0</v>
      </c>
      <c r="I157" s="34">
        <f>INDEX('Program Lvl'!S$2:S$182,MATCH($A157,'Program Lvl'!$B$2:$B$182,0))</f>
        <v>0</v>
      </c>
      <c r="J157" s="34">
        <f>INDEX('Program Lvl'!T$2:T$182,MATCH($A157,'Program Lvl'!$B$2:$B$182,0))</f>
        <v>0</v>
      </c>
      <c r="K157" s="34">
        <f>INDEX('Program Lvl'!U$2:U$182,MATCH($A157,'Program Lvl'!$B$2:$B$182,0))</f>
        <v>0</v>
      </c>
      <c r="L157" s="34">
        <f>INDEX('Program Lvl'!V$2:V$182,MATCH($A157,'Program Lvl'!$B$2:$B$182,0))</f>
        <v>0</v>
      </c>
      <c r="M157" s="34" t="e">
        <f t="shared" si="18"/>
        <v>#REF!</v>
      </c>
    </row>
    <row r="158" spans="1:13" x14ac:dyDescent="0.2">
      <c r="A158" s="22" t="s">
        <v>200</v>
      </c>
      <c r="B158" s="22" t="str">
        <f>VLOOKUP(A158,'Program Lvl'!$B$2:$C$182,2,FALSE)</f>
        <v>Hardex earthwire replacement</v>
      </c>
      <c r="C158" s="34" t="e">
        <f>INDEX('Program Lvl'!#REF!,MATCH($A158,'Program Lvl'!$B$2:$B$182,0))</f>
        <v>#REF!</v>
      </c>
      <c r="D158" s="34">
        <f>INDEX('Program Lvl'!N$2:N$182,MATCH($A158,'Program Lvl'!$B$2:$B$182,0))</f>
        <v>0</v>
      </c>
      <c r="E158" s="34">
        <f>INDEX('Program Lvl'!O$2:O$182,MATCH($A158,'Program Lvl'!$B$2:$B$182,0))</f>
        <v>1050625</v>
      </c>
      <c r="F158" s="34">
        <f>INDEX('Program Lvl'!P$2:P$182,MATCH($A158,'Program Lvl'!$B$2:$B$182,0))</f>
        <v>1076890.6249999998</v>
      </c>
      <c r="G158" s="34">
        <f>INDEX('Program Lvl'!Q$2:Q$182,MATCH($A158,'Program Lvl'!$B$2:$B$182,0))</f>
        <v>1103812.8906249998</v>
      </c>
      <c r="H158" s="34">
        <f>INDEX('Program Lvl'!R$2:R$182,MATCH($A158,'Program Lvl'!$B$2:$B$182,0))</f>
        <v>1131408.2128906248</v>
      </c>
      <c r="I158" s="34">
        <f>INDEX('Program Lvl'!S$2:S$182,MATCH($A158,'Program Lvl'!$B$2:$B$182,0))</f>
        <v>1159693.4182128902</v>
      </c>
      <c r="J158" s="34">
        <f>INDEX('Program Lvl'!T$2:T$182,MATCH($A158,'Program Lvl'!$B$2:$B$182,0))</f>
        <v>1188685.7536682126</v>
      </c>
      <c r="K158" s="34">
        <f>INDEX('Program Lvl'!U$2:U$182,MATCH($A158,'Program Lvl'!$B$2:$B$182,0))</f>
        <v>1218402.8975099176</v>
      </c>
      <c r="L158" s="34">
        <f>INDEX('Program Lvl'!V$2:V$182,MATCH($A158,'Program Lvl'!$B$2:$B$182,0))</f>
        <v>1248862.9699476655</v>
      </c>
      <c r="M158" s="34" t="e">
        <f t="shared" si="18"/>
        <v>#REF!</v>
      </c>
    </row>
    <row r="159" spans="1:13" x14ac:dyDescent="0.2">
      <c r="A159" s="22" t="s">
        <v>77</v>
      </c>
      <c r="B159" s="22" t="str">
        <f>VLOOKUP(A159,'Program Lvl'!$B$2:$C$182,2,FALSE)</f>
        <v>Oil filled cable auxiliary equipment refurbishment</v>
      </c>
      <c r="C159" s="34" t="e">
        <f>INDEX('Program Lvl'!#REF!,MATCH($A159,'Program Lvl'!$B$2:$B$182,0))</f>
        <v>#REF!</v>
      </c>
      <c r="D159" s="34">
        <f>INDEX('Program Lvl'!N$2:N$182,MATCH($A159,'Program Lvl'!$B$2:$B$182,0))</f>
        <v>0</v>
      </c>
      <c r="E159" s="34">
        <f>INDEX('Program Lvl'!O$2:O$182,MATCH($A159,'Program Lvl'!$B$2:$B$182,0))</f>
        <v>75645</v>
      </c>
      <c r="F159" s="34">
        <f>INDEX('Program Lvl'!P$2:P$182,MATCH($A159,'Program Lvl'!$B$2:$B$182,0))</f>
        <v>0</v>
      </c>
      <c r="G159" s="34">
        <f>INDEX('Program Lvl'!Q$2:Q$182,MATCH($A159,'Program Lvl'!$B$2:$B$182,0))</f>
        <v>0</v>
      </c>
      <c r="H159" s="34">
        <f>INDEX('Program Lvl'!R$2:R$182,MATCH($A159,'Program Lvl'!$B$2:$B$182,0))</f>
        <v>0</v>
      </c>
      <c r="I159" s="34">
        <f>INDEX('Program Lvl'!S$2:S$182,MATCH($A159,'Program Lvl'!$B$2:$B$182,0))</f>
        <v>0</v>
      </c>
      <c r="J159" s="34">
        <f>INDEX('Program Lvl'!T$2:T$182,MATCH($A159,'Program Lvl'!$B$2:$B$182,0))</f>
        <v>85585.374264111306</v>
      </c>
      <c r="K159" s="34">
        <f>INDEX('Program Lvl'!U$2:U$182,MATCH($A159,'Program Lvl'!$B$2:$B$182,0))</f>
        <v>0</v>
      </c>
      <c r="L159" s="34">
        <f>INDEX('Program Lvl'!V$2:V$182,MATCH($A159,'Program Lvl'!$B$2:$B$182,0))</f>
        <v>0</v>
      </c>
      <c r="M159" s="34" t="e">
        <f t="shared" si="18"/>
        <v>#REF!</v>
      </c>
    </row>
    <row r="160" spans="1:13" x14ac:dyDescent="0.2">
      <c r="A160" s="22" t="s">
        <v>78</v>
      </c>
      <c r="B160" s="22" t="str">
        <f>VLOOKUP(A160,'Program Lvl'!$B$2:$C$182,2,FALSE)</f>
        <v>Guilford and Camellia 132kV cables oil testing and flushing</v>
      </c>
      <c r="C160" s="34" t="e">
        <f>INDEX('Program Lvl'!#REF!,MATCH($A160,'Program Lvl'!$B$2:$B$182,0))</f>
        <v>#REF!</v>
      </c>
      <c r="D160" s="34">
        <f>INDEX('Program Lvl'!N$2:N$182,MATCH($A160,'Program Lvl'!$B$2:$B$182,0))</f>
        <v>0</v>
      </c>
      <c r="E160" s="34">
        <f>INDEX('Program Lvl'!O$2:O$182,MATCH($A160,'Program Lvl'!$B$2:$B$182,0))</f>
        <v>94556.25</v>
      </c>
      <c r="F160" s="34">
        <f>INDEX('Program Lvl'!P$2:P$182,MATCH($A160,'Program Lvl'!$B$2:$B$182,0))</f>
        <v>0</v>
      </c>
      <c r="G160" s="34">
        <f>INDEX('Program Lvl'!Q$2:Q$182,MATCH($A160,'Program Lvl'!$B$2:$B$182,0))</f>
        <v>0</v>
      </c>
      <c r="H160" s="34">
        <f>INDEX('Program Lvl'!R$2:R$182,MATCH($A160,'Program Lvl'!$B$2:$B$182,0))</f>
        <v>0</v>
      </c>
      <c r="I160" s="34">
        <f>INDEX('Program Lvl'!S$2:S$182,MATCH($A160,'Program Lvl'!$B$2:$B$182,0))</f>
        <v>0</v>
      </c>
      <c r="J160" s="34">
        <f>INDEX('Program Lvl'!T$2:T$182,MATCH($A160,'Program Lvl'!$B$2:$B$182,0))</f>
        <v>106981.71783013912</v>
      </c>
      <c r="K160" s="34">
        <f>INDEX('Program Lvl'!U$2:U$182,MATCH($A160,'Program Lvl'!$B$2:$B$182,0))</f>
        <v>0</v>
      </c>
      <c r="L160" s="34">
        <f>INDEX('Program Lvl'!V$2:V$182,MATCH($A160,'Program Lvl'!$B$2:$B$182,0))</f>
        <v>0</v>
      </c>
      <c r="M160" s="34" t="e">
        <f t="shared" si="18"/>
        <v>#REF!</v>
      </c>
    </row>
    <row r="161" spans="1:13" x14ac:dyDescent="0.2">
      <c r="A161" s="22" t="s">
        <v>79</v>
      </c>
      <c r="B161" s="22" t="e">
        <f>VLOOKUP(A161,'Program Lvl'!$B$2:$C$182,2,FALSE)</f>
        <v>#N/A</v>
      </c>
      <c r="C161" s="34" t="e">
        <f>INDEX('Program Lvl'!#REF!,MATCH($A161,'Program Lvl'!$B$2:$B$182,0))</f>
        <v>#REF!</v>
      </c>
      <c r="D161" s="34" t="e">
        <f>INDEX('Program Lvl'!N$2:N$182,MATCH($A161,'Program Lvl'!$B$2:$B$182,0))</f>
        <v>#N/A</v>
      </c>
      <c r="E161" s="34" t="e">
        <f>INDEX('Program Lvl'!O$2:O$182,MATCH($A161,'Program Lvl'!$B$2:$B$182,0))</f>
        <v>#N/A</v>
      </c>
      <c r="F161" s="34" t="e">
        <f>INDEX('Program Lvl'!P$2:P$182,MATCH($A161,'Program Lvl'!$B$2:$B$182,0))</f>
        <v>#N/A</v>
      </c>
      <c r="G161" s="34" t="e">
        <f>INDEX('Program Lvl'!Q$2:Q$182,MATCH($A161,'Program Lvl'!$B$2:$B$182,0))</f>
        <v>#N/A</v>
      </c>
      <c r="H161" s="34" t="e">
        <f>INDEX('Program Lvl'!R$2:R$182,MATCH($A161,'Program Lvl'!$B$2:$B$182,0))</f>
        <v>#N/A</v>
      </c>
      <c r="I161" s="34" t="e">
        <f>INDEX('Program Lvl'!S$2:S$182,MATCH($A161,'Program Lvl'!$B$2:$B$182,0))</f>
        <v>#N/A</v>
      </c>
      <c r="J161" s="34" t="e">
        <f>INDEX('Program Lvl'!T$2:T$182,MATCH($A161,'Program Lvl'!$B$2:$B$182,0))</f>
        <v>#N/A</v>
      </c>
      <c r="K161" s="34" t="e">
        <f>INDEX('Program Lvl'!U$2:U$182,MATCH($A161,'Program Lvl'!$B$2:$B$182,0))</f>
        <v>#N/A</v>
      </c>
      <c r="L161" s="34" t="e">
        <f>INDEX('Program Lvl'!V$2:V$182,MATCH($A161,'Program Lvl'!$B$2:$B$182,0))</f>
        <v>#N/A</v>
      </c>
      <c r="M161" s="34" t="e">
        <f t="shared" si="18"/>
        <v>#REF!</v>
      </c>
    </row>
    <row r="162" spans="1:13" x14ac:dyDescent="0.2">
      <c r="A162" s="22" t="s">
        <v>94</v>
      </c>
      <c r="B162" s="22" t="str">
        <f>VLOOKUP(A162,'Program Lvl'!$B$2:$C$182,2,FALSE)</f>
        <v>Future sub-transmission feeder refurbishment works</v>
      </c>
      <c r="C162" s="34" t="e">
        <f>INDEX('Program Lvl'!#REF!,MATCH($A162,'Program Lvl'!$B$2:$B$182,0))</f>
        <v>#REF!</v>
      </c>
      <c r="D162" s="34">
        <f>INDEX('Program Lvl'!N$2:N$182,MATCH($A162,'Program Lvl'!$B$2:$B$182,0))</f>
        <v>0</v>
      </c>
      <c r="E162" s="34">
        <f>INDEX('Program Lvl'!O$2:O$182,MATCH($A162,'Program Lvl'!$B$2:$B$182,0))</f>
        <v>0</v>
      </c>
      <c r="F162" s="34">
        <f>INDEX('Program Lvl'!P$2:P$182,MATCH($A162,'Program Lvl'!$B$2:$B$182,0))</f>
        <v>0</v>
      </c>
      <c r="G162" s="34">
        <f>INDEX('Program Lvl'!Q$2:Q$182,MATCH($A162,'Program Lvl'!$B$2:$B$182,0))</f>
        <v>0</v>
      </c>
      <c r="H162" s="34">
        <f>INDEX('Program Lvl'!R$2:R$182,MATCH($A162,'Program Lvl'!$B$2:$B$182,0))</f>
        <v>0</v>
      </c>
      <c r="I162" s="34">
        <f>INDEX('Program Lvl'!S$2:S$182,MATCH($A162,'Program Lvl'!$B$2:$B$182,0))</f>
        <v>0</v>
      </c>
      <c r="J162" s="34">
        <f>INDEX('Program Lvl'!T$2:T$182,MATCH($A162,'Program Lvl'!$B$2:$B$182,0))</f>
        <v>0</v>
      </c>
      <c r="K162" s="34">
        <f>INDEX('Program Lvl'!U$2:U$182,MATCH($A162,'Program Lvl'!$B$2:$B$182,0))</f>
        <v>5482813.0387946293</v>
      </c>
      <c r="L162" s="34">
        <f>INDEX('Program Lvl'!V$2:V$182,MATCH($A162,'Program Lvl'!$B$2:$B$182,0))</f>
        <v>11614425.620513286</v>
      </c>
      <c r="M162" s="34" t="e">
        <f t="shared" si="18"/>
        <v>#REF!</v>
      </c>
    </row>
    <row r="163" spans="1:13" x14ac:dyDescent="0.2">
      <c r="A163" s="22" t="s">
        <v>82</v>
      </c>
      <c r="B163" s="22" t="str">
        <f>VLOOKUP(A163,'Program Lvl'!$B$2:$C$182,2,FALSE)</f>
        <v>Steel tower painting program</v>
      </c>
      <c r="C163" s="34" t="e">
        <f>INDEX('Program Lvl'!#REF!,MATCH($A163,'Program Lvl'!$B$2:$B$182,0))</f>
        <v>#REF!</v>
      </c>
      <c r="D163" s="34">
        <f>INDEX('Program Lvl'!N$2:N$182,MATCH($A163,'Program Lvl'!$B$2:$B$182,0))</f>
        <v>0</v>
      </c>
      <c r="E163" s="34">
        <f>INDEX('Program Lvl'!O$2:O$182,MATCH($A163,'Program Lvl'!$B$2:$B$182,0))</f>
        <v>0</v>
      </c>
      <c r="F163" s="34">
        <f>INDEX('Program Lvl'!P$2:P$182,MATCH($A163,'Program Lvl'!$B$2:$B$182,0))</f>
        <v>0</v>
      </c>
      <c r="G163" s="34">
        <f>INDEX('Program Lvl'!Q$2:Q$182,MATCH($A163,'Program Lvl'!$B$2:$B$182,0))</f>
        <v>0</v>
      </c>
      <c r="H163" s="34">
        <f>INDEX('Program Lvl'!R$2:R$182,MATCH($A163,'Program Lvl'!$B$2:$B$182,0))</f>
        <v>0</v>
      </c>
      <c r="I163" s="34">
        <f>INDEX('Program Lvl'!S$2:S$182,MATCH($A163,'Program Lvl'!$B$2:$B$182,0))</f>
        <v>927754.7345703122</v>
      </c>
      <c r="J163" s="34">
        <f>INDEX('Program Lvl'!T$2:T$182,MATCH($A163,'Program Lvl'!$B$2:$B$182,0))</f>
        <v>950948.60293457005</v>
      </c>
      <c r="K163" s="34">
        <f>INDEX('Program Lvl'!U$2:U$182,MATCH($A163,'Program Lvl'!$B$2:$B$182,0))</f>
        <v>974722.31800793414</v>
      </c>
      <c r="L163" s="34">
        <f>INDEX('Program Lvl'!V$2:V$182,MATCH($A163,'Program Lvl'!$B$2:$B$182,0))</f>
        <v>999090.37595813232</v>
      </c>
      <c r="M163" s="34" t="e">
        <f t="shared" si="18"/>
        <v>#REF!</v>
      </c>
    </row>
    <row r="164" spans="1:13" x14ac:dyDescent="0.2">
      <c r="A164" s="22" t="s">
        <v>83</v>
      </c>
      <c r="B164" s="22" t="str">
        <f>VLOOKUP(A164,'Program Lvl'!$B$2:$C$182,2,FALSE)</f>
        <v>Steel tower below ground rectification work</v>
      </c>
      <c r="C164" s="34" t="e">
        <f>INDEX('Program Lvl'!#REF!,MATCH($A164,'Program Lvl'!$B$2:$B$182,0))</f>
        <v>#REF!</v>
      </c>
      <c r="D164" s="34">
        <f>INDEX('Program Lvl'!N$2:N$182,MATCH($A164,'Program Lvl'!$B$2:$B$182,0))</f>
        <v>0</v>
      </c>
      <c r="E164" s="34">
        <f>INDEX('Program Lvl'!O$2:O$182,MATCH($A164,'Program Lvl'!$B$2:$B$182,0))</f>
        <v>1575937.4999999998</v>
      </c>
      <c r="F164" s="34">
        <f>INDEX('Program Lvl'!P$2:P$182,MATCH($A164,'Program Lvl'!$B$2:$B$182,0))</f>
        <v>1615335.9374999998</v>
      </c>
      <c r="G164" s="34">
        <f>INDEX('Program Lvl'!Q$2:Q$182,MATCH($A164,'Program Lvl'!$B$2:$B$182,0))</f>
        <v>1655719.3359374995</v>
      </c>
      <c r="H164" s="34">
        <f>INDEX('Program Lvl'!R$2:R$182,MATCH($A164,'Program Lvl'!$B$2:$B$182,0))</f>
        <v>1697112.319335937</v>
      </c>
      <c r="I164" s="34">
        <f>INDEX('Program Lvl'!S$2:S$182,MATCH($A164,'Program Lvl'!$B$2:$B$182,0))</f>
        <v>1739540.1273193352</v>
      </c>
      <c r="J164" s="34">
        <f>INDEX('Program Lvl'!T$2:T$182,MATCH($A164,'Program Lvl'!$B$2:$B$182,0))</f>
        <v>1783028.6305023187</v>
      </c>
      <c r="K164" s="34">
        <f>INDEX('Program Lvl'!U$2:U$182,MATCH($A164,'Program Lvl'!$B$2:$B$182,0))</f>
        <v>1462083.4770119013</v>
      </c>
      <c r="L164" s="34">
        <f>INDEX('Program Lvl'!V$2:V$182,MATCH($A164,'Program Lvl'!$B$2:$B$182,0))</f>
        <v>936647.2274607491</v>
      </c>
      <c r="M164" s="34" t="e">
        <f t="shared" si="18"/>
        <v>#REF!</v>
      </c>
    </row>
    <row r="165" spans="1:13" x14ac:dyDescent="0.2">
      <c r="A165" s="22" t="s">
        <v>363</v>
      </c>
      <c r="B165" s="22" t="str">
        <f>VLOOKUP(A165,'Program Lvl'!$B$2:$C$182,2,FALSE)</f>
        <v>Earthing refurbishment of lines 940/941</v>
      </c>
      <c r="C165" s="34" t="e">
        <f>INDEX('Program Lvl'!#REF!,MATCH($A165,'Program Lvl'!$B$2:$B$182,0))</f>
        <v>#REF!</v>
      </c>
      <c r="D165" s="34">
        <f>INDEX('Program Lvl'!N$2:N$182,MATCH($A165,'Program Lvl'!$B$2:$B$182,0))</f>
        <v>287000</v>
      </c>
      <c r="E165" s="34">
        <f>INDEX('Program Lvl'!O$2:O$182,MATCH($A165,'Program Lvl'!$B$2:$B$182,0))</f>
        <v>294175</v>
      </c>
      <c r="F165" s="34">
        <f>INDEX('Program Lvl'!P$2:P$182,MATCH($A165,'Program Lvl'!$B$2:$B$182,0))</f>
        <v>301529.37499999994</v>
      </c>
      <c r="G165" s="34">
        <f>INDEX('Program Lvl'!Q$2:Q$182,MATCH($A165,'Program Lvl'!$B$2:$B$182,0))</f>
        <v>309067.60937499994</v>
      </c>
      <c r="H165" s="34">
        <f>INDEX('Program Lvl'!R$2:R$182,MATCH($A165,'Program Lvl'!$B$2:$B$182,0))</f>
        <v>22628.164257812492</v>
      </c>
      <c r="I165" s="34">
        <f>INDEX('Program Lvl'!S$2:S$182,MATCH($A165,'Program Lvl'!$B$2:$B$182,0))</f>
        <v>23193.868364257803</v>
      </c>
      <c r="J165" s="34">
        <f>INDEX('Program Lvl'!T$2:T$182,MATCH($A165,'Program Lvl'!$B$2:$B$182,0))</f>
        <v>23773.715073364248</v>
      </c>
      <c r="K165" s="34">
        <f>INDEX('Program Lvl'!U$2:U$182,MATCH($A165,'Program Lvl'!$B$2:$B$182,0))</f>
        <v>24368.057950198356</v>
      </c>
      <c r="L165" s="34">
        <f>INDEX('Program Lvl'!V$2:V$182,MATCH($A165,'Program Lvl'!$B$2:$B$182,0))</f>
        <v>24977.259398953309</v>
      </c>
      <c r="M165" s="34" t="e">
        <f t="shared" si="18"/>
        <v>#REF!</v>
      </c>
    </row>
    <row r="166" spans="1:13" x14ac:dyDescent="0.2">
      <c r="A166" s="22" t="s">
        <v>95</v>
      </c>
      <c r="B166" s="22" t="str">
        <f>VLOOKUP(A166,'Program Lvl'!$B$2:$C$182,2,FALSE)</f>
        <v>Subtransmission line earthing refurbishment</v>
      </c>
      <c r="C166" s="34" t="e">
        <f>INDEX('Program Lvl'!#REF!,MATCH($A166,'Program Lvl'!$B$2:$B$182,0))</f>
        <v>#REF!</v>
      </c>
      <c r="D166" s="34">
        <f>INDEX('Program Lvl'!N$2:N$182,MATCH($A166,'Program Lvl'!$B$2:$B$182,0))</f>
        <v>0</v>
      </c>
      <c r="E166" s="34">
        <f>INDEX('Program Lvl'!O$2:O$182,MATCH($A166,'Program Lvl'!$B$2:$B$182,0))</f>
        <v>630375</v>
      </c>
      <c r="F166" s="34">
        <f>INDEX('Program Lvl'!P$2:P$182,MATCH($A166,'Program Lvl'!$B$2:$B$182,0))</f>
        <v>646134.37499999988</v>
      </c>
      <c r="G166" s="34">
        <f>INDEX('Program Lvl'!Q$2:Q$182,MATCH($A166,'Program Lvl'!$B$2:$B$182,0))</f>
        <v>662287.73437499988</v>
      </c>
      <c r="H166" s="34">
        <f>INDEX('Program Lvl'!R$2:R$182,MATCH($A166,'Program Lvl'!$B$2:$B$182,0))</f>
        <v>678844.92773437477</v>
      </c>
      <c r="I166" s="34">
        <f>INDEX('Program Lvl'!S$2:S$182,MATCH($A166,'Program Lvl'!$B$2:$B$182,0))</f>
        <v>695816.05092773412</v>
      </c>
      <c r="J166" s="34">
        <f>INDEX('Program Lvl'!T$2:T$182,MATCH($A166,'Program Lvl'!$B$2:$B$182,0))</f>
        <v>713211.45220092754</v>
      </c>
      <c r="K166" s="34">
        <f>INDEX('Program Lvl'!U$2:U$182,MATCH($A166,'Program Lvl'!$B$2:$B$182,0))</f>
        <v>731041.73850595066</v>
      </c>
      <c r="L166" s="34">
        <f>INDEX('Program Lvl'!V$2:V$182,MATCH($A166,'Program Lvl'!$B$2:$B$182,0))</f>
        <v>749317.7819685993</v>
      </c>
      <c r="M166" s="34" t="e">
        <f t="shared" si="18"/>
        <v>#REF!</v>
      </c>
    </row>
    <row r="167" spans="1:13" x14ac:dyDescent="0.2">
      <c r="A167" s="21"/>
      <c r="B167" s="21" t="s">
        <v>1017</v>
      </c>
      <c r="C167" s="35" t="e">
        <f t="shared" ref="C167:M167" si="20">SUBTOTAL(9,C145:C166)</f>
        <v>#REF!</v>
      </c>
      <c r="D167" s="35" t="e">
        <f t="shared" si="20"/>
        <v>#N/A</v>
      </c>
      <c r="E167" s="35" t="e">
        <f t="shared" si="20"/>
        <v>#N/A</v>
      </c>
      <c r="F167" s="35" t="e">
        <f t="shared" si="20"/>
        <v>#N/A</v>
      </c>
      <c r="G167" s="35" t="e">
        <f t="shared" si="20"/>
        <v>#N/A</v>
      </c>
      <c r="H167" s="35" t="e">
        <f t="shared" si="20"/>
        <v>#N/A</v>
      </c>
      <c r="I167" s="35" t="e">
        <f t="shared" si="20"/>
        <v>#N/A</v>
      </c>
      <c r="J167" s="35" t="e">
        <f t="shared" si="20"/>
        <v>#N/A</v>
      </c>
      <c r="K167" s="35" t="e">
        <f t="shared" si="20"/>
        <v>#N/A</v>
      </c>
      <c r="L167" s="35" t="e">
        <f t="shared" si="20"/>
        <v>#N/A</v>
      </c>
      <c r="M167" s="35" t="e">
        <f t="shared" si="20"/>
        <v>#REF!</v>
      </c>
    </row>
    <row r="168" spans="1:13" x14ac:dyDescent="0.2">
      <c r="A168" s="22"/>
      <c r="B168" s="22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</row>
    <row r="169" spans="1:13" x14ac:dyDescent="0.2">
      <c r="A169" s="21" t="s">
        <v>155</v>
      </c>
      <c r="B169" s="21" t="s">
        <v>1011</v>
      </c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</row>
    <row r="170" spans="1:13" x14ac:dyDescent="0.2">
      <c r="A170" s="22" t="s">
        <v>48</v>
      </c>
      <c r="B170" s="22" t="str">
        <f>VLOOKUP(A170,'Program Lvl'!$B$2:$C$182,2,FALSE)</f>
        <v>Pole substation refurbishment</v>
      </c>
      <c r="C170" s="34" t="e">
        <f>INDEX('Program Lvl'!#REF!,MATCH($A170,'Program Lvl'!$B$2:$B$182,0))</f>
        <v>#REF!</v>
      </c>
      <c r="D170" s="34">
        <f>INDEX('Program Lvl'!N$2:N$182,MATCH($A170,'Program Lvl'!$B$2:$B$182,0))</f>
        <v>717499.99999999988</v>
      </c>
      <c r="E170" s="34">
        <f>INDEX('Program Lvl'!O$2:O$182,MATCH($A170,'Program Lvl'!$B$2:$B$182,0))</f>
        <v>735437.5</v>
      </c>
      <c r="F170" s="34">
        <f>INDEX('Program Lvl'!P$2:P$182,MATCH($A170,'Program Lvl'!$B$2:$B$182,0))</f>
        <v>753823.43749999988</v>
      </c>
      <c r="G170" s="34">
        <f>INDEX('Program Lvl'!Q$2:Q$182,MATCH($A170,'Program Lvl'!$B$2:$B$182,0))</f>
        <v>827859.66796874977</v>
      </c>
      <c r="H170" s="34">
        <f>INDEX('Program Lvl'!R$2:R$182,MATCH($A170,'Program Lvl'!$B$2:$B$182,0))</f>
        <v>905126.57031249977</v>
      </c>
      <c r="I170" s="34">
        <f>INDEX('Program Lvl'!S$2:S$182,MATCH($A170,'Program Lvl'!$B$2:$B$182,0))</f>
        <v>927754.7345703122</v>
      </c>
      <c r="J170" s="34">
        <f>INDEX('Program Lvl'!T$2:T$182,MATCH($A170,'Program Lvl'!$B$2:$B$182,0))</f>
        <v>950948.60293457005</v>
      </c>
      <c r="K170" s="34">
        <f>INDEX('Program Lvl'!U$2:U$182,MATCH($A170,'Program Lvl'!$B$2:$B$182,0))</f>
        <v>974722.31800793414</v>
      </c>
      <c r="L170" s="34">
        <f>INDEX('Program Lvl'!V$2:V$182,MATCH($A170,'Program Lvl'!$B$2:$B$182,0))</f>
        <v>999090.37595813232</v>
      </c>
      <c r="M170" s="34" t="e">
        <f t="shared" ref="M170:M194" si="21">SUM(C170:L170)</f>
        <v>#REF!</v>
      </c>
    </row>
    <row r="171" spans="1:13" x14ac:dyDescent="0.2">
      <c r="A171" s="22" t="s">
        <v>49</v>
      </c>
      <c r="B171" s="22" t="str">
        <f>VLOOKUP(A171,'Program Lvl'!$B$2:$C$182,2,FALSE)</f>
        <v>Distribution pole replacement</v>
      </c>
      <c r="C171" s="34" t="e">
        <f>INDEX('Program Lvl'!#REF!,MATCH($A171,'Program Lvl'!$B$2:$B$182,0))</f>
        <v>#REF!</v>
      </c>
      <c r="D171" s="34">
        <f>INDEX('Program Lvl'!N$2:N$182,MATCH($A171,'Program Lvl'!$B$2:$B$182,0))</f>
        <v>11613249.999999998</v>
      </c>
      <c r="E171" s="34">
        <f>INDEX('Program Lvl'!O$2:O$182,MATCH($A171,'Program Lvl'!$B$2:$B$182,0))</f>
        <v>12712562.499999998</v>
      </c>
      <c r="F171" s="34">
        <f>INDEX('Program Lvl'!P$2:P$182,MATCH($A171,'Program Lvl'!$B$2:$B$182,0))</f>
        <v>13859582.343749998</v>
      </c>
      <c r="G171" s="34">
        <f>INDEX('Program Lvl'!Q$2:Q$182,MATCH($A171,'Program Lvl'!$B$2:$B$182,0))</f>
        <v>15056007.828124996</v>
      </c>
      <c r="H171" s="34">
        <f>INDEX('Program Lvl'!R$2:R$182,MATCH($A171,'Program Lvl'!$B$2:$B$182,0))</f>
        <v>16303592.347753901</v>
      </c>
      <c r="I171" s="34">
        <f>INDEX('Program Lvl'!S$2:S$182,MATCH($A171,'Program Lvl'!$B$2:$B$182,0))</f>
        <v>17604146.088471673</v>
      </c>
      <c r="J171" s="34">
        <f>INDEX('Program Lvl'!T$2:T$182,MATCH($A171,'Program Lvl'!$B$2:$B$182,0))</f>
        <v>19874825.801332515</v>
      </c>
      <c r="K171" s="34">
        <f>INDEX('Program Lvl'!U$2:U$182,MATCH($A171,'Program Lvl'!$B$2:$B$182,0))</f>
        <v>21309866.677448459</v>
      </c>
      <c r="L171" s="34">
        <f>INDEX('Program Lvl'!V$2:V$182,MATCH($A171,'Program Lvl'!$B$2:$B$182,0))</f>
        <v>21842613.34438467</v>
      </c>
      <c r="M171" s="34" t="e">
        <f t="shared" si="21"/>
        <v>#REF!</v>
      </c>
    </row>
    <row r="172" spans="1:13" x14ac:dyDescent="0.2">
      <c r="A172" s="22" t="s">
        <v>50</v>
      </c>
      <c r="B172" s="22" t="str">
        <f>VLOOKUP(A172,'Program Lvl'!$B$2:$C$182,2,FALSE)</f>
        <v>LV CONSAC cable replacement</v>
      </c>
      <c r="C172" s="34" t="e">
        <f>INDEX('Program Lvl'!#REF!,MATCH($A172,'Program Lvl'!$B$2:$B$182,0))</f>
        <v>#REF!</v>
      </c>
      <c r="D172" s="34">
        <f>INDEX('Program Lvl'!N$2:N$182,MATCH($A172,'Program Lvl'!$B$2:$B$182,0))</f>
        <v>6918749.9999999991</v>
      </c>
      <c r="E172" s="34">
        <f>INDEX('Program Lvl'!O$2:O$182,MATCH($A172,'Program Lvl'!$B$2:$B$182,0))</f>
        <v>7879687.4999999991</v>
      </c>
      <c r="F172" s="34">
        <f>INDEX('Program Lvl'!P$2:P$182,MATCH($A172,'Program Lvl'!$B$2:$B$182,0))</f>
        <v>10499683.593749998</v>
      </c>
      <c r="G172" s="34">
        <f>INDEX('Program Lvl'!Q$2:Q$182,MATCH($A172,'Program Lvl'!$B$2:$B$182,0))</f>
        <v>10762175.683593748</v>
      </c>
      <c r="H172" s="34">
        <f>INDEX('Program Lvl'!R$2:R$182,MATCH($A172,'Program Lvl'!$B$2:$B$182,0))</f>
        <v>12728342.395019528</v>
      </c>
      <c r="I172" s="34">
        <f>INDEX('Program Lvl'!S$2:S$182,MATCH($A172,'Program Lvl'!$B$2:$B$182,0))</f>
        <v>13046550.954895014</v>
      </c>
      <c r="J172" s="34">
        <f>INDEX('Program Lvl'!T$2:T$182,MATCH($A172,'Program Lvl'!$B$2:$B$182,0))</f>
        <v>14264229.04401855</v>
      </c>
      <c r="K172" s="34">
        <f>INDEX('Program Lvl'!U$2:U$182,MATCH($A172,'Program Lvl'!$B$2:$B$182,0))</f>
        <v>14620834.770119013</v>
      </c>
      <c r="L172" s="34">
        <f>INDEX('Program Lvl'!V$2:V$182,MATCH($A172,'Program Lvl'!$B$2:$B$182,0))</f>
        <v>15923002.866832735</v>
      </c>
      <c r="M172" s="34" t="e">
        <f t="shared" si="21"/>
        <v>#REF!</v>
      </c>
    </row>
    <row r="173" spans="1:13" x14ac:dyDescent="0.2">
      <c r="A173" s="22" t="s">
        <v>51</v>
      </c>
      <c r="B173" s="22" t="str">
        <f>VLOOKUP(A173,'Program Lvl'!$B$2:$C$182,2,FALSE)</f>
        <v>Service wire replacement program</v>
      </c>
      <c r="C173" s="34" t="e">
        <f>INDEX('Program Lvl'!#REF!,MATCH($A173,'Program Lvl'!$B$2:$B$182,0))</f>
        <v>#REF!</v>
      </c>
      <c r="D173" s="34">
        <f>INDEX('Program Lvl'!N$2:N$182,MATCH($A173,'Program Lvl'!$B$2:$B$182,0))</f>
        <v>9430000</v>
      </c>
      <c r="E173" s="34">
        <f>INDEX('Program Lvl'!O$2:O$182,MATCH($A173,'Program Lvl'!$B$2:$B$182,0))</f>
        <v>9770812.5</v>
      </c>
      <c r="F173" s="34">
        <f>INDEX('Program Lvl'!P$2:P$182,MATCH($A173,'Program Lvl'!$B$2:$B$182,0))</f>
        <v>10015082.812499998</v>
      </c>
      <c r="G173" s="34">
        <f>INDEX('Program Lvl'!Q$2:Q$182,MATCH($A173,'Program Lvl'!$B$2:$B$182,0))</f>
        <v>10431031.816406248</v>
      </c>
      <c r="H173" s="34">
        <f>INDEX('Program Lvl'!R$2:R$182,MATCH($A173,'Program Lvl'!$B$2:$B$182,0))</f>
        <v>11087800.486328121</v>
      </c>
      <c r="I173" s="34">
        <f>INDEX('Program Lvl'!S$2:S$182,MATCH($A173,'Program Lvl'!$B$2:$B$182,0))</f>
        <v>11364995.498486323</v>
      </c>
      <c r="J173" s="34">
        <f>INDEX('Program Lvl'!T$2:T$182,MATCH($A173,'Program Lvl'!$B$2:$B$182,0))</f>
        <v>12243463.262782589</v>
      </c>
      <c r="K173" s="34">
        <f>INDEX('Program Lvl'!U$2:U$182,MATCH($A173,'Program Lvl'!$B$2:$B$182,0))</f>
        <v>12549549.844352152</v>
      </c>
      <c r="L173" s="34">
        <f>INDEX('Program Lvl'!V$2:V$182,MATCH($A173,'Program Lvl'!$B$2:$B$182,0))</f>
        <v>13487720.075434787</v>
      </c>
      <c r="M173" s="34" t="e">
        <f t="shared" si="21"/>
        <v>#REF!</v>
      </c>
    </row>
    <row r="174" spans="1:13" x14ac:dyDescent="0.2">
      <c r="A174" s="22" t="s">
        <v>53</v>
      </c>
      <c r="B174" s="22" t="str">
        <f>VLOOKUP(A174,'Program Lvl'!$B$2:$C$182,2,FALSE)</f>
        <v>Traffic black spot remediation</v>
      </c>
      <c r="C174" s="34" t="e">
        <f>INDEX('Program Lvl'!#REF!,MATCH($A174,'Program Lvl'!$B$2:$B$182,0))</f>
        <v>#REF!</v>
      </c>
      <c r="D174" s="34">
        <f>INDEX('Program Lvl'!N$2:N$182,MATCH($A174,'Program Lvl'!$B$2:$B$182,0))</f>
        <v>1024999.9999999999</v>
      </c>
      <c r="E174" s="34">
        <f>INDEX('Program Lvl'!O$2:O$182,MATCH($A174,'Program Lvl'!$B$2:$B$182,0))</f>
        <v>1050625</v>
      </c>
      <c r="F174" s="34">
        <f>INDEX('Program Lvl'!P$2:P$182,MATCH($A174,'Program Lvl'!$B$2:$B$182,0))</f>
        <v>1076890.6249999998</v>
      </c>
      <c r="G174" s="34">
        <f>INDEX('Program Lvl'!Q$2:Q$182,MATCH($A174,'Program Lvl'!$B$2:$B$182,0))</f>
        <v>1103812.8906249998</v>
      </c>
      <c r="H174" s="34">
        <f>INDEX('Program Lvl'!R$2:R$182,MATCH($A174,'Program Lvl'!$B$2:$B$182,0))</f>
        <v>1131408.2128906248</v>
      </c>
      <c r="I174" s="34">
        <f>INDEX('Program Lvl'!S$2:S$182,MATCH($A174,'Program Lvl'!$B$2:$B$182,0))</f>
        <v>1159693.4182128902</v>
      </c>
      <c r="J174" s="34">
        <f>INDEX('Program Lvl'!T$2:T$182,MATCH($A174,'Program Lvl'!$B$2:$B$182,0))</f>
        <v>1188685.7536682126</v>
      </c>
      <c r="K174" s="34">
        <f>INDEX('Program Lvl'!U$2:U$182,MATCH($A174,'Program Lvl'!$B$2:$B$182,0))</f>
        <v>1218402.8975099176</v>
      </c>
      <c r="L174" s="34">
        <f>INDEX('Program Lvl'!V$2:V$182,MATCH($A174,'Program Lvl'!$B$2:$B$182,0))</f>
        <v>1248862.9699476655</v>
      </c>
      <c r="M174" s="34" t="e">
        <f t="shared" si="21"/>
        <v>#REF!</v>
      </c>
    </row>
    <row r="175" spans="1:13" x14ac:dyDescent="0.2">
      <c r="A175" s="22" t="s">
        <v>55</v>
      </c>
      <c r="B175" s="22" t="str">
        <f>VLOOKUP(A175,'Program Lvl'!$B$2:$C$182,2,FALSE)</f>
        <v>HV distribution steel mains replacement</v>
      </c>
      <c r="C175" s="34" t="e">
        <f>INDEX('Program Lvl'!#REF!,MATCH($A175,'Program Lvl'!$B$2:$B$182,0))</f>
        <v>#REF!</v>
      </c>
      <c r="D175" s="34">
        <f>INDEX('Program Lvl'!N$2:N$182,MATCH($A175,'Program Lvl'!$B$2:$B$182,0))</f>
        <v>3788399.9999999995</v>
      </c>
      <c r="E175" s="34">
        <f>INDEX('Program Lvl'!O$2:O$182,MATCH($A175,'Program Lvl'!$B$2:$B$182,0))</f>
        <v>4530295</v>
      </c>
      <c r="F175" s="34">
        <f>INDEX('Program Lvl'!P$2:P$182,MATCH($A175,'Program Lvl'!$B$2:$B$182,0))</f>
        <v>5638599.3124999991</v>
      </c>
      <c r="G175" s="34">
        <f>INDEX('Program Lvl'!Q$2:Q$182,MATCH($A175,'Program Lvl'!$B$2:$B$182,0))</f>
        <v>5949551.4804687491</v>
      </c>
      <c r="H175" s="34">
        <f>INDEX('Program Lvl'!R$2:R$182,MATCH($A175,'Program Lvl'!$B$2:$B$182,0))</f>
        <v>6795237.7266210914</v>
      </c>
      <c r="I175" s="34">
        <f>INDEX('Program Lvl'!S$2:S$182,MATCH($A175,'Program Lvl'!$B$2:$B$182,0))</f>
        <v>6965118.6697866181</v>
      </c>
      <c r="J175" s="34">
        <f>INDEX('Program Lvl'!T$2:T$182,MATCH($A175,'Program Lvl'!$B$2:$B$182,0))</f>
        <v>7139246.6365312841</v>
      </c>
      <c r="K175" s="34">
        <f>INDEX('Program Lvl'!U$2:U$182,MATCH($A175,'Program Lvl'!$B$2:$B$182,0))</f>
        <v>7317727.802444566</v>
      </c>
      <c r="L175" s="34">
        <f>INDEX('Program Lvl'!V$2:V$182,MATCH($A175,'Program Lvl'!$B$2:$B$182,0))</f>
        <v>7500670.9975056788</v>
      </c>
      <c r="M175" s="34" t="e">
        <f t="shared" si="21"/>
        <v>#REF!</v>
      </c>
    </row>
    <row r="176" spans="1:13" x14ac:dyDescent="0.2">
      <c r="A176" s="22" t="s">
        <v>775</v>
      </c>
      <c r="B176" s="22" t="str">
        <f>VLOOKUP(A176,'Program Lvl'!$B$2:$C$182,2,FALSE)</f>
        <v>LV cable network renewal</v>
      </c>
      <c r="C176" s="34" t="e">
        <f>INDEX('Program Lvl'!#REF!,MATCH($A176,'Program Lvl'!$B$2:$B$182,0))</f>
        <v>#REF!</v>
      </c>
      <c r="D176" s="34">
        <f>INDEX('Program Lvl'!N$2:N$182,MATCH($A176,'Program Lvl'!$B$2:$B$182,0))</f>
        <v>0</v>
      </c>
      <c r="E176" s="34">
        <f>INDEX('Program Lvl'!O$2:O$182,MATCH($A176,'Program Lvl'!$B$2:$B$182,0))</f>
        <v>1365812.5</v>
      </c>
      <c r="F176" s="34">
        <f>INDEX('Program Lvl'!P$2:P$182,MATCH($A176,'Program Lvl'!$B$2:$B$182,0))</f>
        <v>1399957.8124999998</v>
      </c>
      <c r="G176" s="34">
        <f>INDEX('Program Lvl'!Q$2:Q$182,MATCH($A176,'Program Lvl'!$B$2:$B$182,0))</f>
        <v>1434956.7578124998</v>
      </c>
      <c r="H176" s="34">
        <f>INDEX('Program Lvl'!R$2:R$182,MATCH($A176,'Program Lvl'!$B$2:$B$182,0))</f>
        <v>1470830.676757812</v>
      </c>
      <c r="I176" s="34">
        <f>INDEX('Program Lvl'!S$2:S$182,MATCH($A176,'Program Lvl'!$B$2:$B$182,0))</f>
        <v>1507601.4436767572</v>
      </c>
      <c r="J176" s="34">
        <f>INDEX('Program Lvl'!T$2:T$182,MATCH($A176,'Program Lvl'!$B$2:$B$182,0))</f>
        <v>1545291.4797686762</v>
      </c>
      <c r="K176" s="34">
        <f>INDEX('Program Lvl'!U$2:U$182,MATCH($A176,'Program Lvl'!$B$2:$B$182,0))</f>
        <v>1583923.7667628929</v>
      </c>
      <c r="L176" s="34">
        <f>INDEX('Program Lvl'!V$2:V$182,MATCH($A176,'Program Lvl'!$B$2:$B$182,0))</f>
        <v>1623521.8609319651</v>
      </c>
      <c r="M176" s="34" t="e">
        <f t="shared" si="21"/>
        <v>#REF!</v>
      </c>
    </row>
    <row r="177" spans="1:13" x14ac:dyDescent="0.2">
      <c r="A177" s="22" t="s">
        <v>67</v>
      </c>
      <c r="B177" s="22" t="str">
        <f>VLOOKUP(A177,'Program Lvl'!$B$2:$C$182,2,FALSE)</f>
        <v>Ground substation refurbishment program</v>
      </c>
      <c r="C177" s="34" t="e">
        <f>INDEX('Program Lvl'!#REF!,MATCH($A177,'Program Lvl'!$B$2:$B$182,0))</f>
        <v>#REF!</v>
      </c>
      <c r="D177" s="34">
        <f>INDEX('Program Lvl'!N$2:N$182,MATCH($A177,'Program Lvl'!$B$2:$B$182,0))</f>
        <v>522749.99999999994</v>
      </c>
      <c r="E177" s="34">
        <f>INDEX('Program Lvl'!O$2:O$182,MATCH($A177,'Program Lvl'!$B$2:$B$182,0))</f>
        <v>535818.75</v>
      </c>
      <c r="F177" s="34">
        <f>INDEX('Program Lvl'!P$2:P$182,MATCH($A177,'Program Lvl'!$B$2:$B$182,0))</f>
        <v>915357.03124999977</v>
      </c>
      <c r="G177" s="34">
        <f>INDEX('Program Lvl'!Q$2:Q$182,MATCH($A177,'Program Lvl'!$B$2:$B$182,0))</f>
        <v>938240.95703124977</v>
      </c>
      <c r="H177" s="34">
        <f>INDEX('Program Lvl'!R$2:R$182,MATCH($A177,'Program Lvl'!$B$2:$B$182,0))</f>
        <v>1154036.3771484371</v>
      </c>
      <c r="I177" s="34">
        <f>INDEX('Program Lvl'!S$2:S$182,MATCH($A177,'Program Lvl'!$B$2:$B$182,0))</f>
        <v>1478609.108221435</v>
      </c>
      <c r="J177" s="34">
        <f>INDEX('Program Lvl'!T$2:T$182,MATCH($A177,'Program Lvl'!$B$2:$B$182,0))</f>
        <v>1515574.3359269709</v>
      </c>
      <c r="K177" s="34">
        <f>INDEX('Program Lvl'!U$2:U$182,MATCH($A177,'Program Lvl'!$B$2:$B$182,0))</f>
        <v>1553463.6943251451</v>
      </c>
      <c r="L177" s="34">
        <f>INDEX('Program Lvl'!V$2:V$182,MATCH($A177,'Program Lvl'!$B$2:$B$182,0))</f>
        <v>1592300.2866832735</v>
      </c>
      <c r="M177" s="34" t="e">
        <f t="shared" si="21"/>
        <v>#REF!</v>
      </c>
    </row>
    <row r="178" spans="1:13" x14ac:dyDescent="0.2">
      <c r="A178" s="22" t="s">
        <v>68</v>
      </c>
      <c r="B178" s="22" t="str">
        <f>VLOOKUP(A178,'Program Lvl'!$B$2:$C$182,2,FALSE)</f>
        <v>Distribution transformer replacement program</v>
      </c>
      <c r="C178" s="34" t="e">
        <f>INDEX('Program Lvl'!#REF!,MATCH($A178,'Program Lvl'!$B$2:$B$182,0))</f>
        <v>#REF!</v>
      </c>
      <c r="D178" s="34">
        <f>INDEX('Program Lvl'!N$2:N$182,MATCH($A178,'Program Lvl'!$B$2:$B$182,0))</f>
        <v>1281250</v>
      </c>
      <c r="E178" s="34">
        <f>INDEX('Program Lvl'!O$2:O$182,MATCH($A178,'Program Lvl'!$B$2:$B$182,0))</f>
        <v>1313281.25</v>
      </c>
      <c r="F178" s="34">
        <f>INDEX('Program Lvl'!P$2:P$182,MATCH($A178,'Program Lvl'!$B$2:$B$182,0))</f>
        <v>1346113.2812499998</v>
      </c>
      <c r="G178" s="34">
        <f>INDEX('Program Lvl'!Q$2:Q$182,MATCH($A178,'Program Lvl'!$B$2:$B$182,0))</f>
        <v>1724707.6416015623</v>
      </c>
      <c r="H178" s="34">
        <f>INDEX('Program Lvl'!R$2:R$182,MATCH($A178,'Program Lvl'!$B$2:$B$182,0))</f>
        <v>1767825.3326416011</v>
      </c>
      <c r="I178" s="34">
        <f>INDEX('Program Lvl'!S$2:S$182,MATCH($A178,'Program Lvl'!$B$2:$B$182,0))</f>
        <v>1812020.9659576409</v>
      </c>
      <c r="J178" s="34">
        <f>INDEX('Program Lvl'!T$2:T$182,MATCH($A178,'Program Lvl'!$B$2:$B$182,0))</f>
        <v>1857321.4901065822</v>
      </c>
      <c r="K178" s="34">
        <f>INDEX('Program Lvl'!U$2:U$182,MATCH($A178,'Program Lvl'!$B$2:$B$182,0))</f>
        <v>2056054.8895479862</v>
      </c>
      <c r="L178" s="34">
        <f>INDEX('Program Lvl'!V$2:V$182,MATCH($A178,'Program Lvl'!$B$2:$B$182,0))</f>
        <v>2107456.2617866853</v>
      </c>
      <c r="M178" s="34" t="e">
        <f>SUM(C178:L178)</f>
        <v>#REF!</v>
      </c>
    </row>
    <row r="179" spans="1:13" x14ac:dyDescent="0.2">
      <c r="A179" s="22" t="s">
        <v>69</v>
      </c>
      <c r="B179" s="22" t="str">
        <f>VLOOKUP(A179,'Program Lvl'!$B$2:$C$182,2,FALSE)</f>
        <v>Compact LV switchgear replacement</v>
      </c>
      <c r="C179" s="34" t="e">
        <f>INDEX('Program Lvl'!#REF!,MATCH($A179,'Program Lvl'!$B$2:$B$182,0))</f>
        <v>#REF!</v>
      </c>
      <c r="D179" s="34">
        <f>INDEX('Program Lvl'!N$2:N$182,MATCH($A179,'Program Lvl'!$B$2:$B$182,0))</f>
        <v>512500</v>
      </c>
      <c r="E179" s="34">
        <f>INDEX('Program Lvl'!O$2:O$182,MATCH($A179,'Program Lvl'!$B$2:$B$182,0))</f>
        <v>525312.5</v>
      </c>
      <c r="F179" s="34">
        <f>INDEX('Program Lvl'!P$2:P$182,MATCH($A179,'Program Lvl'!$B$2:$B$182,0))</f>
        <v>538445.31249999988</v>
      </c>
      <c r="G179" s="34">
        <f>INDEX('Program Lvl'!Q$2:Q$182,MATCH($A179,'Program Lvl'!$B$2:$B$182,0))</f>
        <v>551906.44531249988</v>
      </c>
      <c r="H179" s="34">
        <f>INDEX('Program Lvl'!R$2:R$182,MATCH($A179,'Program Lvl'!$B$2:$B$182,0))</f>
        <v>565704.10644531227</v>
      </c>
      <c r="I179" s="34">
        <f>INDEX('Program Lvl'!S$2:S$182,MATCH($A179,'Program Lvl'!$B$2:$B$182,0))</f>
        <v>579846.70910644508</v>
      </c>
      <c r="J179" s="34">
        <f>INDEX('Program Lvl'!T$2:T$182,MATCH($A179,'Program Lvl'!$B$2:$B$182,0))</f>
        <v>594342.87683410628</v>
      </c>
      <c r="K179" s="34">
        <f>INDEX('Program Lvl'!U$2:U$182,MATCH($A179,'Program Lvl'!$B$2:$B$182,0))</f>
        <v>609201.44875495881</v>
      </c>
      <c r="L179" s="34">
        <f>INDEX('Program Lvl'!V$2:V$182,MATCH($A179,'Program Lvl'!$B$2:$B$182,0))</f>
        <v>624431.48497383273</v>
      </c>
      <c r="M179" s="34" t="e">
        <f t="shared" si="21"/>
        <v>#REF!</v>
      </c>
    </row>
    <row r="180" spans="1:13" x14ac:dyDescent="0.2">
      <c r="A180" s="22" t="s">
        <v>70</v>
      </c>
      <c r="B180" s="22" t="str">
        <f>VLOOKUP(A180,'Program Lvl'!$B$2:$C$182,2,FALSE)</f>
        <v>Holec MD4 epoxy switchgear replacement</v>
      </c>
      <c r="C180" s="34" t="e">
        <f>INDEX('Program Lvl'!#REF!,MATCH($A180,'Program Lvl'!$B$2:$B$182,0))</f>
        <v>#REF!</v>
      </c>
      <c r="D180" s="34">
        <f>INDEX('Program Lvl'!N$2:N$182,MATCH($A180,'Program Lvl'!$B$2:$B$182,0))</f>
        <v>6098749.9999999991</v>
      </c>
      <c r="E180" s="34">
        <f>INDEX('Program Lvl'!O$2:O$182,MATCH($A180,'Program Lvl'!$B$2:$B$182,0))</f>
        <v>5883500</v>
      </c>
      <c r="F180" s="34">
        <f>INDEX('Program Lvl'!P$2:P$182,MATCH($A180,'Program Lvl'!$B$2:$B$182,0))</f>
        <v>6407499.2187499991</v>
      </c>
      <c r="G180" s="34">
        <f>INDEX('Program Lvl'!Q$2:Q$182,MATCH($A180,'Program Lvl'!$B$2:$B$182,0))</f>
        <v>6567686.6992187481</v>
      </c>
      <c r="H180" s="34">
        <f>INDEX('Program Lvl'!R$2:R$182,MATCH($A180,'Program Lvl'!$B$2:$B$182,0))</f>
        <v>6731878.8666992169</v>
      </c>
      <c r="I180" s="34">
        <f>INDEX('Program Lvl'!S$2:S$182,MATCH($A180,'Program Lvl'!$B$2:$B$182,0))</f>
        <v>6900175.8383666966</v>
      </c>
      <c r="J180" s="34">
        <f>INDEX('Program Lvl'!T$2:T$182,MATCH($A180,'Program Lvl'!$B$2:$B$182,0))</f>
        <v>9152880.3032452352</v>
      </c>
      <c r="K180" s="34">
        <f>INDEX('Program Lvl'!U$2:U$182,MATCH($A180,'Program Lvl'!$B$2:$B$182,0))</f>
        <v>9381702.3108263649</v>
      </c>
      <c r="L180" s="34">
        <f>INDEX('Program Lvl'!V$2:V$182,MATCH($A180,'Program Lvl'!$B$2:$B$182,0))</f>
        <v>11801755.066005439</v>
      </c>
      <c r="M180" s="34" t="e">
        <f t="shared" si="21"/>
        <v>#REF!</v>
      </c>
    </row>
    <row r="181" spans="1:13" x14ac:dyDescent="0.2">
      <c r="A181" s="22" t="s">
        <v>71</v>
      </c>
      <c r="B181" s="22" t="e">
        <f>VLOOKUP(A181,'Program Lvl'!$B$2:$C$182,2,FALSE)</f>
        <v>#N/A</v>
      </c>
      <c r="C181" s="34" t="e">
        <f>INDEX('Program Lvl'!#REF!,MATCH($A181,'Program Lvl'!$B$2:$B$182,0))</f>
        <v>#REF!</v>
      </c>
      <c r="D181" s="34" t="e">
        <f>INDEX('Program Lvl'!N$2:N$182,MATCH($A181,'Program Lvl'!$B$2:$B$182,0))</f>
        <v>#N/A</v>
      </c>
      <c r="E181" s="34" t="e">
        <f>INDEX('Program Lvl'!O$2:O$182,MATCH($A181,'Program Lvl'!$B$2:$B$182,0))</f>
        <v>#N/A</v>
      </c>
      <c r="F181" s="34" t="e">
        <f>INDEX('Program Lvl'!P$2:P$182,MATCH($A181,'Program Lvl'!$B$2:$B$182,0))</f>
        <v>#N/A</v>
      </c>
      <c r="G181" s="34" t="e">
        <f>INDEX('Program Lvl'!Q$2:Q$182,MATCH($A181,'Program Lvl'!$B$2:$B$182,0))</f>
        <v>#N/A</v>
      </c>
      <c r="H181" s="34" t="e">
        <f>INDEX('Program Lvl'!R$2:R$182,MATCH($A181,'Program Lvl'!$B$2:$B$182,0))</f>
        <v>#N/A</v>
      </c>
      <c r="I181" s="34" t="e">
        <f>INDEX('Program Lvl'!S$2:S$182,MATCH($A181,'Program Lvl'!$B$2:$B$182,0))</f>
        <v>#N/A</v>
      </c>
      <c r="J181" s="34" t="e">
        <f>INDEX('Program Lvl'!T$2:T$182,MATCH($A181,'Program Lvl'!$B$2:$B$182,0))</f>
        <v>#N/A</v>
      </c>
      <c r="K181" s="34" t="e">
        <f>INDEX('Program Lvl'!U$2:U$182,MATCH($A181,'Program Lvl'!$B$2:$B$182,0))</f>
        <v>#N/A</v>
      </c>
      <c r="L181" s="34" t="e">
        <f>INDEX('Program Lvl'!V$2:V$182,MATCH($A181,'Program Lvl'!$B$2:$B$182,0))</f>
        <v>#N/A</v>
      </c>
      <c r="M181" s="34" t="e">
        <f t="shared" si="21"/>
        <v>#REF!</v>
      </c>
    </row>
    <row r="182" spans="1:13" x14ac:dyDescent="0.2">
      <c r="A182" s="22" t="s">
        <v>72</v>
      </c>
      <c r="B182" s="22" t="str">
        <f>VLOOKUP(A182,'Program Lvl'!$B$2:$C$182,2,FALSE)</f>
        <v>Miscellaneous substation renewal expenditure</v>
      </c>
      <c r="C182" s="34" t="e">
        <f>INDEX('Program Lvl'!#REF!,MATCH($A182,'Program Lvl'!$B$2:$B$182,0))</f>
        <v>#REF!</v>
      </c>
      <c r="D182" s="34">
        <f>INDEX('Program Lvl'!N$2:N$182,MATCH($A182,'Program Lvl'!$B$2:$B$182,0))</f>
        <v>1537499.9999999998</v>
      </c>
      <c r="E182" s="34">
        <f>INDEX('Program Lvl'!O$2:O$182,MATCH($A182,'Program Lvl'!$B$2:$B$182,0))</f>
        <v>1575937.4999999998</v>
      </c>
      <c r="F182" s="34">
        <f>INDEX('Program Lvl'!P$2:P$182,MATCH($A182,'Program Lvl'!$B$2:$B$182,0))</f>
        <v>1615335.9374999998</v>
      </c>
      <c r="G182" s="34">
        <f>INDEX('Program Lvl'!Q$2:Q$182,MATCH($A182,'Program Lvl'!$B$2:$B$182,0))</f>
        <v>1655719.3359374995</v>
      </c>
      <c r="H182" s="34">
        <f>INDEX('Program Lvl'!R$2:R$182,MATCH($A182,'Program Lvl'!$B$2:$B$182,0))</f>
        <v>1697112.319335937</v>
      </c>
      <c r="I182" s="34">
        <f>INDEX('Program Lvl'!S$2:S$182,MATCH($A182,'Program Lvl'!$B$2:$B$182,0))</f>
        <v>1739540.1273193352</v>
      </c>
      <c r="J182" s="34">
        <f>INDEX('Program Lvl'!T$2:T$182,MATCH($A182,'Program Lvl'!$B$2:$B$182,0))</f>
        <v>2377371.5073364251</v>
      </c>
      <c r="K182" s="34">
        <f>INDEX('Program Lvl'!U$2:U$182,MATCH($A182,'Program Lvl'!$B$2:$B$182,0))</f>
        <v>2436805.7950198352</v>
      </c>
      <c r="L182" s="34">
        <f>INDEX('Program Lvl'!V$2:V$182,MATCH($A182,'Program Lvl'!$B$2:$B$182,0))</f>
        <v>3122157.4248691639</v>
      </c>
      <c r="M182" s="34" t="e">
        <f t="shared" si="21"/>
        <v>#REF!</v>
      </c>
    </row>
    <row r="183" spans="1:13" x14ac:dyDescent="0.2">
      <c r="A183" s="22" t="s">
        <v>347</v>
      </c>
      <c r="B183" s="22" t="str">
        <f>VLOOKUP(A183,'Program Lvl'!$B$2:$C$182,2,FALSE)</f>
        <v>Low voltage switchgear replacement</v>
      </c>
      <c r="C183" s="34" t="e">
        <f>INDEX('Program Lvl'!#REF!,MATCH($A183,'Program Lvl'!$B$2:$B$182,0))</f>
        <v>#REF!</v>
      </c>
      <c r="D183" s="34">
        <f>INDEX('Program Lvl'!N$2:N$182,MATCH($A183,'Program Lvl'!$B$2:$B$182,0))</f>
        <v>725700</v>
      </c>
      <c r="E183" s="34">
        <f>INDEX('Program Lvl'!O$2:O$182,MATCH($A183,'Program Lvl'!$B$2:$B$182,0))</f>
        <v>743842.5</v>
      </c>
      <c r="F183" s="34">
        <f>INDEX('Program Lvl'!P$2:P$182,MATCH($A183,'Program Lvl'!$B$2:$B$182,0))</f>
        <v>762438.56249999988</v>
      </c>
      <c r="G183" s="34">
        <f>INDEX('Program Lvl'!Q$2:Q$182,MATCH($A183,'Program Lvl'!$B$2:$B$182,0))</f>
        <v>781499.52656249981</v>
      </c>
      <c r="H183" s="34">
        <f>INDEX('Program Lvl'!R$2:R$182,MATCH($A183,'Program Lvl'!$B$2:$B$182,0))</f>
        <v>801037.01472656231</v>
      </c>
      <c r="I183" s="34">
        <f>INDEX('Program Lvl'!S$2:S$182,MATCH($A183,'Program Lvl'!$B$2:$B$182,0))</f>
        <v>821062.94009472628</v>
      </c>
      <c r="J183" s="34">
        <f>INDEX('Program Lvl'!T$2:T$182,MATCH($A183,'Program Lvl'!$B$2:$B$182,0))</f>
        <v>841589.51359709445</v>
      </c>
      <c r="K183" s="34">
        <f>INDEX('Program Lvl'!U$2:U$182,MATCH($A183,'Program Lvl'!$B$2:$B$182,0))</f>
        <v>862629.25143702177</v>
      </c>
      <c r="L183" s="34">
        <f>INDEX('Program Lvl'!V$2:V$182,MATCH($A183,'Program Lvl'!$B$2:$B$182,0))</f>
        <v>884194.98272294714</v>
      </c>
      <c r="M183" s="34" t="e">
        <f t="shared" ref="M183:M185" si="22">SUM(C183:L183)</f>
        <v>#REF!</v>
      </c>
    </row>
    <row r="184" spans="1:13" x14ac:dyDescent="0.2">
      <c r="A184" s="22" t="s">
        <v>792</v>
      </c>
      <c r="B184" s="22" t="str">
        <f>VLOOKUP(A184,'Program Lvl'!$B$2:$C$182,2,FALSE)</f>
        <v>Future distribution substation renewals</v>
      </c>
      <c r="C184" s="34" t="e">
        <f>INDEX('Program Lvl'!#REF!,MATCH($A184,'Program Lvl'!$B$2:$B$182,0))</f>
        <v>#REF!</v>
      </c>
      <c r="D184" s="34">
        <f>INDEX('Program Lvl'!N$2:N$182,MATCH($A184,'Program Lvl'!$B$2:$B$182,0))</f>
        <v>0</v>
      </c>
      <c r="E184" s="34">
        <f>INDEX('Program Lvl'!O$2:O$182,MATCH($A184,'Program Lvl'!$B$2:$B$182,0))</f>
        <v>0</v>
      </c>
      <c r="F184" s="34">
        <f>INDEX('Program Lvl'!P$2:P$182,MATCH($A184,'Program Lvl'!$B$2:$B$182,0))</f>
        <v>0</v>
      </c>
      <c r="G184" s="34">
        <f>INDEX('Program Lvl'!Q$2:Q$182,MATCH($A184,'Program Lvl'!$B$2:$B$182,0))</f>
        <v>0</v>
      </c>
      <c r="H184" s="34">
        <f>INDEX('Program Lvl'!R$2:R$182,MATCH($A184,'Program Lvl'!$B$2:$B$182,0))</f>
        <v>0</v>
      </c>
      <c r="I184" s="34">
        <f>INDEX('Program Lvl'!S$2:S$182,MATCH($A184,'Program Lvl'!$B$2:$B$182,0))</f>
        <v>0</v>
      </c>
      <c r="J184" s="34">
        <f>INDEX('Program Lvl'!T$2:T$182,MATCH($A184,'Program Lvl'!$B$2:$B$182,0))</f>
        <v>0</v>
      </c>
      <c r="K184" s="34">
        <f>INDEX('Program Lvl'!U$2:U$182,MATCH($A184,'Program Lvl'!$B$2:$B$182,0))</f>
        <v>5482813.0387946293</v>
      </c>
      <c r="L184" s="34">
        <f>INDEX('Program Lvl'!V$2:V$182,MATCH($A184,'Program Lvl'!$B$2:$B$182,0))</f>
        <v>11614425.620513286</v>
      </c>
      <c r="M184" s="34" t="e">
        <f t="shared" si="22"/>
        <v>#REF!</v>
      </c>
    </row>
    <row r="185" spans="1:13" x14ac:dyDescent="0.2">
      <c r="A185" s="22" t="s">
        <v>849</v>
      </c>
      <c r="B185" s="22" t="str">
        <f>VLOOKUP(A185,'Program Lvl'!$B$2:$C$182,2,FALSE)</f>
        <v>Distribution substation earthing refurbishment</v>
      </c>
      <c r="C185" s="34" t="e">
        <f>INDEX('Program Lvl'!#REF!,MATCH($A185,'Program Lvl'!$B$2:$B$182,0))</f>
        <v>#REF!</v>
      </c>
      <c r="D185" s="34">
        <f>INDEX('Program Lvl'!N$2:N$182,MATCH($A185,'Program Lvl'!$B$2:$B$182,0))</f>
        <v>276749.99999999994</v>
      </c>
      <c r="E185" s="34">
        <f>INDEX('Program Lvl'!O$2:O$182,MATCH($A185,'Program Lvl'!$B$2:$B$182,0))</f>
        <v>283668.75</v>
      </c>
      <c r="F185" s="34">
        <f>INDEX('Program Lvl'!P$2:P$182,MATCH($A185,'Program Lvl'!$B$2:$B$182,0))</f>
        <v>290760.46874999994</v>
      </c>
      <c r="G185" s="34">
        <f>INDEX('Program Lvl'!Q$2:Q$182,MATCH($A185,'Program Lvl'!$B$2:$B$182,0))</f>
        <v>298029.48046874994</v>
      </c>
      <c r="H185" s="34">
        <f>INDEX('Program Lvl'!R$2:R$182,MATCH($A185,'Program Lvl'!$B$2:$B$182,0))</f>
        <v>305480.21748046862</v>
      </c>
      <c r="I185" s="34">
        <f>INDEX('Program Lvl'!S$2:S$182,MATCH($A185,'Program Lvl'!$B$2:$B$182,0))</f>
        <v>313117.22291748034</v>
      </c>
      <c r="J185" s="34">
        <f>INDEX('Program Lvl'!T$2:T$182,MATCH($A185,'Program Lvl'!$B$2:$B$182,0))</f>
        <v>320945.1534904174</v>
      </c>
      <c r="K185" s="34">
        <f>INDEX('Program Lvl'!U$2:U$182,MATCH($A185,'Program Lvl'!$B$2:$B$182,0))</f>
        <v>328968.78232767776</v>
      </c>
      <c r="L185" s="34">
        <f>INDEX('Program Lvl'!V$2:V$182,MATCH($A185,'Program Lvl'!$B$2:$B$182,0))</f>
        <v>337193.00188586966</v>
      </c>
      <c r="M185" s="34" t="e">
        <f t="shared" si="22"/>
        <v>#REF!</v>
      </c>
    </row>
    <row r="186" spans="1:13" x14ac:dyDescent="0.2">
      <c r="A186" s="22" t="s">
        <v>75</v>
      </c>
      <c r="B186" s="22" t="str">
        <f>VLOOKUP(A186,'Program Lvl'!$B$2:$C$182,2,FALSE)</f>
        <v>Air break switch replacement program</v>
      </c>
      <c r="C186" s="34" t="e">
        <f>INDEX('Program Lvl'!#REF!,MATCH($A186,'Program Lvl'!$B$2:$B$182,0))</f>
        <v>#REF!</v>
      </c>
      <c r="D186" s="34">
        <f>INDEX('Program Lvl'!N$2:N$182,MATCH($A186,'Program Lvl'!$B$2:$B$182,0))</f>
        <v>3730999.9999999995</v>
      </c>
      <c r="E186" s="34">
        <f>INDEX('Program Lvl'!O$2:O$182,MATCH($A186,'Program Lvl'!$B$2:$B$182,0))</f>
        <v>3824274.9999999995</v>
      </c>
      <c r="F186" s="34">
        <f>INDEX('Program Lvl'!P$2:P$182,MATCH($A186,'Program Lvl'!$B$2:$B$182,0))</f>
        <v>3919881.8749999995</v>
      </c>
      <c r="G186" s="34">
        <f>INDEX('Program Lvl'!Q$2:Q$182,MATCH($A186,'Program Lvl'!$B$2:$B$182,0))</f>
        <v>4017878.9218749991</v>
      </c>
      <c r="H186" s="34">
        <f>INDEX('Program Lvl'!R$2:R$182,MATCH($A186,'Program Lvl'!$B$2:$B$182,0))</f>
        <v>4118325.8949218737</v>
      </c>
      <c r="I186" s="34">
        <f>INDEX('Program Lvl'!S$2:S$182,MATCH($A186,'Program Lvl'!$B$2:$B$182,0))</f>
        <v>4221284.0422949204</v>
      </c>
      <c r="J186" s="34">
        <f>INDEX('Program Lvl'!T$2:T$182,MATCH($A186,'Program Lvl'!$B$2:$B$182,0))</f>
        <v>4326816.1433522934</v>
      </c>
      <c r="K186" s="34">
        <f>INDEX('Program Lvl'!U$2:U$182,MATCH($A186,'Program Lvl'!$B$2:$B$182,0))</f>
        <v>4434986.5469361003</v>
      </c>
      <c r="L186" s="34">
        <f>INDEX('Program Lvl'!V$2:V$182,MATCH($A186,'Program Lvl'!$B$2:$B$182,0))</f>
        <v>4545861.2106095022</v>
      </c>
      <c r="M186" s="34" t="e">
        <f t="shared" si="21"/>
        <v>#REF!</v>
      </c>
    </row>
    <row r="187" spans="1:13" x14ac:dyDescent="0.2">
      <c r="A187" s="22" t="s">
        <v>76</v>
      </c>
      <c r="B187" s="22" t="str">
        <f>VLOOKUP(A187,'Program Lvl'!$B$2:$C$182,2,FALSE)</f>
        <v>Miscellaneous mains renewal expenditure</v>
      </c>
      <c r="C187" s="34" t="e">
        <f>INDEX('Program Lvl'!#REF!,MATCH($A187,'Program Lvl'!$B$2:$B$182,0))</f>
        <v>#REF!</v>
      </c>
      <c r="D187" s="34">
        <f>INDEX('Program Lvl'!N$2:N$182,MATCH($A187,'Program Lvl'!$B$2:$B$182,0))</f>
        <v>1122375</v>
      </c>
      <c r="E187" s="34">
        <f>INDEX('Program Lvl'!O$2:O$182,MATCH($A187,'Program Lvl'!$B$2:$B$182,0))</f>
        <v>1150434.375</v>
      </c>
      <c r="F187" s="34">
        <f>INDEX('Program Lvl'!P$2:P$182,MATCH($A187,'Program Lvl'!$B$2:$B$182,0))</f>
        <v>1179195.2343749998</v>
      </c>
      <c r="G187" s="34">
        <f>INDEX('Program Lvl'!Q$2:Q$182,MATCH($A187,'Program Lvl'!$B$2:$B$182,0))</f>
        <v>1208675.1152343748</v>
      </c>
      <c r="H187" s="34">
        <f>INDEX('Program Lvl'!R$2:R$182,MATCH($A187,'Program Lvl'!$B$2:$B$182,0))</f>
        <v>1238891.993115234</v>
      </c>
      <c r="I187" s="34">
        <f>INDEX('Program Lvl'!S$2:S$182,MATCH($A187,'Program Lvl'!$B$2:$B$182,0))</f>
        <v>1391632.1018554682</v>
      </c>
      <c r="J187" s="34">
        <f>INDEX('Program Lvl'!T$2:T$182,MATCH($A187,'Program Lvl'!$B$2:$B$182,0))</f>
        <v>1426422.9044018551</v>
      </c>
      <c r="K187" s="34">
        <f>INDEX('Program Lvl'!U$2:U$182,MATCH($A187,'Program Lvl'!$B$2:$B$182,0))</f>
        <v>1462083.4770119013</v>
      </c>
      <c r="L187" s="34">
        <f>INDEX('Program Lvl'!V$2:V$182,MATCH($A187,'Program Lvl'!$B$2:$B$182,0))</f>
        <v>1498635.5639371986</v>
      </c>
      <c r="M187" s="34" t="e">
        <f t="shared" si="21"/>
        <v>#REF!</v>
      </c>
    </row>
    <row r="188" spans="1:13" x14ac:dyDescent="0.2">
      <c r="A188" s="22" t="s">
        <v>203</v>
      </c>
      <c r="B188" s="22" t="str">
        <f>VLOOKUP(A188,'Program Lvl'!$B$2:$C$182,2,FALSE)</f>
        <v>Low mains remediation</v>
      </c>
      <c r="C188" s="34" t="e">
        <f>INDEX('Program Lvl'!#REF!,MATCH($A188,'Program Lvl'!$B$2:$B$182,0))</f>
        <v>#REF!</v>
      </c>
      <c r="D188" s="34">
        <f>INDEX('Program Lvl'!N$2:N$182,MATCH($A188,'Program Lvl'!$B$2:$B$182,0))</f>
        <v>1665624.9999999998</v>
      </c>
      <c r="E188" s="34">
        <f>INDEX('Program Lvl'!O$2:O$182,MATCH($A188,'Program Lvl'!$B$2:$B$182,0))</f>
        <v>1707265.6249999998</v>
      </c>
      <c r="F188" s="34">
        <f>INDEX('Program Lvl'!P$2:P$182,MATCH($A188,'Program Lvl'!$B$2:$B$182,0))</f>
        <v>1749947.2656249998</v>
      </c>
      <c r="G188" s="34">
        <f>INDEX('Program Lvl'!Q$2:Q$182,MATCH($A188,'Program Lvl'!$B$2:$B$182,0))</f>
        <v>1793695.9472656245</v>
      </c>
      <c r="H188" s="34">
        <f>INDEX('Program Lvl'!R$2:R$182,MATCH($A188,'Program Lvl'!$B$2:$B$182,0))</f>
        <v>1838538.3459472652</v>
      </c>
      <c r="I188" s="34">
        <f>INDEX('Program Lvl'!S$2:S$182,MATCH($A188,'Program Lvl'!$B$2:$B$182,0))</f>
        <v>1130701.082757568</v>
      </c>
      <c r="J188" s="34">
        <f>INDEX('Program Lvl'!T$2:T$182,MATCH($A188,'Program Lvl'!$B$2:$B$182,0))</f>
        <v>1158968.6098265073</v>
      </c>
      <c r="K188" s="34">
        <f>INDEX('Program Lvl'!U$2:U$182,MATCH($A188,'Program Lvl'!$B$2:$B$182,0))</f>
        <v>1187942.8250721698</v>
      </c>
      <c r="L188" s="34">
        <f>INDEX('Program Lvl'!V$2:V$182,MATCH($A188,'Program Lvl'!$B$2:$B$182,0))</f>
        <v>1217641.3956989739</v>
      </c>
      <c r="M188" s="34" t="e">
        <f t="shared" si="21"/>
        <v>#REF!</v>
      </c>
    </row>
    <row r="189" spans="1:13" x14ac:dyDescent="0.2">
      <c r="A189" s="22" t="s">
        <v>204</v>
      </c>
      <c r="B189" s="22" t="str">
        <f>VLOOKUP(A189,'Program Lvl'!$B$2:$C$182,2,FALSE)</f>
        <v>Copper distribution mains replacement</v>
      </c>
      <c r="C189" s="34" t="e">
        <f>INDEX('Program Lvl'!#REF!,MATCH($A189,'Program Lvl'!$B$2:$B$182,0))</f>
        <v>#REF!</v>
      </c>
      <c r="D189" s="34">
        <f>INDEX('Program Lvl'!N$2:N$182,MATCH($A189,'Program Lvl'!$B$2:$B$182,0))</f>
        <v>0</v>
      </c>
      <c r="E189" s="34">
        <f>INDEX('Program Lvl'!O$2:O$182,MATCH($A189,'Program Lvl'!$B$2:$B$182,0))</f>
        <v>1008599.9999999999</v>
      </c>
      <c r="F189" s="34">
        <f>INDEX('Program Lvl'!P$2:P$182,MATCH($A189,'Program Lvl'!$B$2:$B$182,0))</f>
        <v>1033814.9999999999</v>
      </c>
      <c r="G189" s="34">
        <f>INDEX('Program Lvl'!Q$2:Q$182,MATCH($A189,'Program Lvl'!$B$2:$B$182,0))</f>
        <v>1059660.3749999998</v>
      </c>
      <c r="H189" s="34">
        <f>INDEX('Program Lvl'!R$2:R$182,MATCH($A189,'Program Lvl'!$B$2:$B$182,0))</f>
        <v>1086151.8843749997</v>
      </c>
      <c r="I189" s="34">
        <f>INDEX('Program Lvl'!S$2:S$182,MATCH($A189,'Program Lvl'!$B$2:$B$182,0))</f>
        <v>1113305.6814843747</v>
      </c>
      <c r="J189" s="34">
        <f>INDEX('Program Lvl'!T$2:T$182,MATCH($A189,'Program Lvl'!$B$2:$B$182,0))</f>
        <v>1426422.9044018548</v>
      </c>
      <c r="K189" s="34">
        <f>INDEX('Program Lvl'!U$2:U$182,MATCH($A189,'Program Lvl'!$B$2:$B$182,0))</f>
        <v>2046916.8678166617</v>
      </c>
      <c r="L189" s="34">
        <f>INDEX('Program Lvl'!V$2:V$182,MATCH($A189,'Program Lvl'!$B$2:$B$182,0))</f>
        <v>2397816.9022995178</v>
      </c>
      <c r="M189" s="34" t="e">
        <f t="shared" si="21"/>
        <v>#REF!</v>
      </c>
    </row>
    <row r="190" spans="1:13" x14ac:dyDescent="0.2">
      <c r="A190" s="22" t="s">
        <v>280</v>
      </c>
      <c r="B190" s="22" t="str">
        <f>VLOOKUP(A190,'Program Lvl'!$B$2:$C$182,2,FALSE)</f>
        <v>LV mains replacement</v>
      </c>
      <c r="C190" s="34" t="e">
        <f>INDEX('Program Lvl'!#REF!,MATCH($A190,'Program Lvl'!$B$2:$B$182,0))</f>
        <v>#REF!</v>
      </c>
      <c r="D190" s="34">
        <f>INDEX('Program Lvl'!N$2:N$182,MATCH($A190,'Program Lvl'!$B$2:$B$182,0))</f>
        <v>1127500</v>
      </c>
      <c r="E190" s="34">
        <f>INDEX('Program Lvl'!O$2:O$182,MATCH($A190,'Program Lvl'!$B$2:$B$182,0))</f>
        <v>1155687.5</v>
      </c>
      <c r="F190" s="34">
        <f>INDEX('Program Lvl'!P$2:P$182,MATCH($A190,'Program Lvl'!$B$2:$B$182,0))</f>
        <v>1184579.6874999998</v>
      </c>
      <c r="G190" s="34">
        <f>INDEX('Program Lvl'!Q$2:Q$182,MATCH($A190,'Program Lvl'!$B$2:$B$182,0))</f>
        <v>1214194.1796874998</v>
      </c>
      <c r="H190" s="34">
        <f>INDEX('Program Lvl'!R$2:R$182,MATCH($A190,'Program Lvl'!$B$2:$B$182,0))</f>
        <v>1244549.034179687</v>
      </c>
      <c r="I190" s="34">
        <f>INDEX('Program Lvl'!S$2:S$182,MATCH($A190,'Program Lvl'!$B$2:$B$182,0))</f>
        <v>1269864.2929431149</v>
      </c>
      <c r="J190" s="34">
        <f>INDEX('Program Lvl'!T$2:T$182,MATCH($A190,'Program Lvl'!$B$2:$B$182,0))</f>
        <v>1301610.9002666925</v>
      </c>
      <c r="K190" s="34">
        <f>INDEX('Program Lvl'!U$2:U$182,MATCH($A190,'Program Lvl'!$B$2:$B$182,0))</f>
        <v>1334151.1727733598</v>
      </c>
      <c r="L190" s="34">
        <f>INDEX('Program Lvl'!V$2:V$182,MATCH($A190,'Program Lvl'!$B$2:$B$182,0))</f>
        <v>1367504.9520926937</v>
      </c>
      <c r="M190" s="34" t="e">
        <f t="shared" si="21"/>
        <v>#REF!</v>
      </c>
    </row>
    <row r="191" spans="1:13" x14ac:dyDescent="0.2">
      <c r="A191" s="22" t="s">
        <v>510</v>
      </c>
      <c r="B191" s="22" t="str">
        <f>VLOOKUP(A191,'Program Lvl'!$B$2:$C$182,2,FALSE)</f>
        <v>Asbestos service fuse replacement</v>
      </c>
      <c r="C191" s="34" t="e">
        <f>INDEX('Program Lvl'!#REF!,MATCH($A191,'Program Lvl'!$B$2:$B$182,0))</f>
        <v>#REF!</v>
      </c>
      <c r="D191" s="34">
        <f>INDEX('Program Lvl'!N$2:N$182,MATCH($A191,'Program Lvl'!$B$2:$B$182,0))</f>
        <v>267525</v>
      </c>
      <c r="E191" s="34">
        <f>INDEX('Program Lvl'!O$2:O$182,MATCH($A191,'Program Lvl'!$B$2:$B$182,0))</f>
        <v>0</v>
      </c>
      <c r="F191" s="34">
        <f>INDEX('Program Lvl'!P$2:P$182,MATCH($A191,'Program Lvl'!$B$2:$B$182,0))</f>
        <v>0</v>
      </c>
      <c r="G191" s="34">
        <f>INDEX('Program Lvl'!Q$2:Q$182,MATCH($A191,'Program Lvl'!$B$2:$B$182,0))</f>
        <v>0</v>
      </c>
      <c r="H191" s="34">
        <f>INDEX('Program Lvl'!R$2:R$182,MATCH($A191,'Program Lvl'!$B$2:$B$182,0))</f>
        <v>0</v>
      </c>
      <c r="I191" s="34">
        <f>INDEX('Program Lvl'!S$2:S$182,MATCH($A191,'Program Lvl'!$B$2:$B$182,0))</f>
        <v>0</v>
      </c>
      <c r="J191" s="34">
        <f>INDEX('Program Lvl'!T$2:T$182,MATCH($A191,'Program Lvl'!$B$2:$B$182,0))</f>
        <v>0</v>
      </c>
      <c r="K191" s="34">
        <f>INDEX('Program Lvl'!U$2:U$182,MATCH($A191,'Program Lvl'!$B$2:$B$182,0))</f>
        <v>0</v>
      </c>
      <c r="L191" s="34">
        <f>INDEX('Program Lvl'!V$2:V$182,MATCH($A191,'Program Lvl'!$B$2:$B$182,0))</f>
        <v>0</v>
      </c>
      <c r="M191" s="34" t="e">
        <f t="shared" si="21"/>
        <v>#REF!</v>
      </c>
    </row>
    <row r="192" spans="1:13" x14ac:dyDescent="0.2">
      <c r="A192" s="22" t="s">
        <v>812</v>
      </c>
      <c r="B192" s="22" t="str">
        <f>VLOOKUP(A192,'Program Lvl'!$B$2:$C$182,2,FALSE)</f>
        <v>Distribution access track reconstruction</v>
      </c>
      <c r="C192" s="34" t="e">
        <f>INDEX('Program Lvl'!#REF!,MATCH($A192,'Program Lvl'!$B$2:$B$182,0))</f>
        <v>#REF!</v>
      </c>
      <c r="D192" s="34">
        <f>INDEX('Program Lvl'!N$2:N$182,MATCH($A192,'Program Lvl'!$B$2:$B$182,0))</f>
        <v>450999.99999999994</v>
      </c>
      <c r="E192" s="34">
        <f>INDEX('Program Lvl'!O$2:O$182,MATCH($A192,'Program Lvl'!$B$2:$B$182,0))</f>
        <v>1479280</v>
      </c>
      <c r="F192" s="34">
        <f>INDEX('Program Lvl'!P$2:P$182,MATCH($A192,'Program Lvl'!$B$2:$B$182,0))</f>
        <v>1326729.2499999998</v>
      </c>
      <c r="G192" s="34">
        <f>INDEX('Program Lvl'!Q$2:Q$182,MATCH($A192,'Program Lvl'!$B$2:$B$182,0))</f>
        <v>1359897.4812499997</v>
      </c>
      <c r="H192" s="34">
        <f>INDEX('Program Lvl'!R$2:R$182,MATCH($A192,'Program Lvl'!$B$2:$B$182,0))</f>
        <v>1493458.8410156243</v>
      </c>
      <c r="I192" s="34">
        <f>INDEX('Program Lvl'!S$2:S$182,MATCH($A192,'Program Lvl'!$B$2:$B$182,0))</f>
        <v>1530795.3120410149</v>
      </c>
      <c r="J192" s="34">
        <f>INDEX('Program Lvl'!T$2:T$182,MATCH($A192,'Program Lvl'!$B$2:$B$182,0))</f>
        <v>1569065.1948420405</v>
      </c>
      <c r="K192" s="34">
        <f>INDEX('Program Lvl'!U$2:U$182,MATCH($A192,'Program Lvl'!$B$2:$B$182,0))</f>
        <v>1876340.4621652733</v>
      </c>
      <c r="L192" s="34">
        <f>INDEX('Program Lvl'!V$2:V$182,MATCH($A192,'Program Lvl'!$B$2:$B$182,0))</f>
        <v>1923248.973719405</v>
      </c>
      <c r="M192" s="34" t="e">
        <f t="shared" si="21"/>
        <v>#REF!</v>
      </c>
    </row>
    <row r="193" spans="1:13" x14ac:dyDescent="0.2">
      <c r="A193" s="22" t="s">
        <v>813</v>
      </c>
      <c r="B193" s="22" t="str">
        <f>VLOOKUP(A193,'Program Lvl'!$B$2:$C$182,2,FALSE)</f>
        <v>Pole top structure/hardware refurbishment (LV)</v>
      </c>
      <c r="C193" s="34" t="e">
        <f>INDEX('Program Lvl'!#REF!,MATCH($A193,'Program Lvl'!$B$2:$B$182,0))</f>
        <v>#REF!</v>
      </c>
      <c r="D193" s="34">
        <f>INDEX('Program Lvl'!N$2:N$182,MATCH($A193,'Program Lvl'!$B$2:$B$182,0))</f>
        <v>2674891.25</v>
      </c>
      <c r="E193" s="34">
        <f>INDEX('Program Lvl'!O$2:O$182,MATCH($A193,'Program Lvl'!$B$2:$B$182,0))</f>
        <v>2741763.53125</v>
      </c>
      <c r="F193" s="34">
        <f>INDEX('Program Lvl'!P$2:P$182,MATCH($A193,'Program Lvl'!$B$2:$B$182,0))</f>
        <v>2810307.6195312496</v>
      </c>
      <c r="G193" s="34">
        <f>INDEX('Program Lvl'!Q$2:Q$182,MATCH($A193,'Program Lvl'!$B$2:$B$182,0))</f>
        <v>2880565.3100195308</v>
      </c>
      <c r="H193" s="34">
        <f>INDEX('Program Lvl'!R$2:R$182,MATCH($A193,'Program Lvl'!$B$2:$B$182,0))</f>
        <v>2952579.4427700187</v>
      </c>
      <c r="I193" s="34">
        <f>INDEX('Program Lvl'!S$2:S$182,MATCH($A193,'Program Lvl'!$B$2:$B$182,0))</f>
        <v>3026393.9288392691</v>
      </c>
      <c r="J193" s="34">
        <f>INDEX('Program Lvl'!T$2:T$182,MATCH($A193,'Program Lvl'!$B$2:$B$182,0))</f>
        <v>3102053.7770602508</v>
      </c>
      <c r="K193" s="34">
        <f>INDEX('Program Lvl'!U$2:U$182,MATCH($A193,'Program Lvl'!$B$2:$B$182,0))</f>
        <v>3179605.121486757</v>
      </c>
      <c r="L193" s="34">
        <f>INDEX('Program Lvl'!V$2:V$182,MATCH($A193,'Program Lvl'!$B$2:$B$182,0))</f>
        <v>3259095.2495239251</v>
      </c>
      <c r="M193" s="34" t="e">
        <f t="shared" si="21"/>
        <v>#REF!</v>
      </c>
    </row>
    <row r="194" spans="1:13" x14ac:dyDescent="0.2">
      <c r="A194" s="22" t="s">
        <v>915</v>
      </c>
      <c r="B194" s="22" t="str">
        <f>VLOOKUP(A194,'Program Lvl'!$B$2:$C$182,2,FALSE)</f>
        <v>Future distribution feeder refurbishment works</v>
      </c>
      <c r="C194" s="34" t="e">
        <f>INDEX('Program Lvl'!#REF!,MATCH($A194,'Program Lvl'!$B$2:$B$182,0))</f>
        <v>#REF!</v>
      </c>
      <c r="D194" s="34">
        <f>INDEX('Program Lvl'!N$2:N$182,MATCH($A194,'Program Lvl'!$B$2:$B$182,0))</f>
        <v>0</v>
      </c>
      <c r="E194" s="34">
        <f>INDEX('Program Lvl'!O$2:O$182,MATCH($A194,'Program Lvl'!$B$2:$B$182,0))</f>
        <v>0</v>
      </c>
      <c r="F194" s="34">
        <f>INDEX('Program Lvl'!P$2:P$182,MATCH($A194,'Program Lvl'!$B$2:$B$182,0))</f>
        <v>0</v>
      </c>
      <c r="G194" s="34">
        <f>INDEX('Program Lvl'!Q$2:Q$182,MATCH($A194,'Program Lvl'!$B$2:$B$182,0))</f>
        <v>0</v>
      </c>
      <c r="H194" s="34">
        <f>INDEX('Program Lvl'!R$2:R$182,MATCH($A194,'Program Lvl'!$B$2:$B$182,0))</f>
        <v>0</v>
      </c>
      <c r="I194" s="34">
        <f>INDEX('Program Lvl'!S$2:S$182,MATCH($A194,'Program Lvl'!$B$2:$B$182,0))</f>
        <v>0</v>
      </c>
      <c r="J194" s="34">
        <f>INDEX('Program Lvl'!T$2:T$182,MATCH($A194,'Program Lvl'!$B$2:$B$182,0))</f>
        <v>0</v>
      </c>
      <c r="K194" s="34">
        <f>INDEX('Program Lvl'!U$2:U$182,MATCH($A194,'Program Lvl'!$B$2:$B$182,0))</f>
        <v>5482813.0387946293</v>
      </c>
      <c r="L194" s="34">
        <f>INDEX('Program Lvl'!V$2:V$182,MATCH($A194,'Program Lvl'!$B$2:$B$182,0))</f>
        <v>11614425.620513286</v>
      </c>
      <c r="M194" s="34" t="e">
        <f t="shared" si="21"/>
        <v>#REF!</v>
      </c>
    </row>
    <row r="195" spans="1:13" x14ac:dyDescent="0.2">
      <c r="A195" s="21"/>
      <c r="B195" s="21" t="s">
        <v>189</v>
      </c>
      <c r="C195" s="35" t="e">
        <f t="shared" ref="C195:M195" si="23">SUBTOTAL(9,C170:C194)</f>
        <v>#REF!</v>
      </c>
      <c r="D195" s="35" t="e">
        <f t="shared" si="23"/>
        <v>#N/A</v>
      </c>
      <c r="E195" s="35" t="e">
        <f t="shared" si="23"/>
        <v>#N/A</v>
      </c>
      <c r="F195" s="35" t="e">
        <f t="shared" si="23"/>
        <v>#N/A</v>
      </c>
      <c r="G195" s="35" t="e">
        <f t="shared" si="23"/>
        <v>#N/A</v>
      </c>
      <c r="H195" s="35" t="e">
        <f t="shared" si="23"/>
        <v>#N/A</v>
      </c>
      <c r="I195" s="35" t="e">
        <f t="shared" si="23"/>
        <v>#N/A</v>
      </c>
      <c r="J195" s="35" t="e">
        <f t="shared" si="23"/>
        <v>#N/A</v>
      </c>
      <c r="K195" s="35" t="e">
        <f t="shared" si="23"/>
        <v>#N/A</v>
      </c>
      <c r="L195" s="35" t="e">
        <f t="shared" si="23"/>
        <v>#N/A</v>
      </c>
      <c r="M195" s="35" t="e">
        <f t="shared" si="23"/>
        <v>#REF!</v>
      </c>
    </row>
    <row r="196" spans="1:13" x14ac:dyDescent="0.2">
      <c r="A196" s="22"/>
      <c r="B196" s="22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</row>
    <row r="197" spans="1:13" x14ac:dyDescent="0.2">
      <c r="A197" s="21" t="s">
        <v>160</v>
      </c>
      <c r="B197" s="21" t="s">
        <v>174</v>
      </c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</row>
    <row r="198" spans="1:13" x14ac:dyDescent="0.2">
      <c r="A198" s="22" t="s">
        <v>57</v>
      </c>
      <c r="B198" s="22" t="str">
        <f>VLOOKUP(A198,'Program Lvl'!$B$2:$C$182,2,FALSE)</f>
        <v>Substation SCADA RTU replacement</v>
      </c>
      <c r="C198" s="34" t="e">
        <f>INDEX('Program Lvl'!#REF!,MATCH($A198,'Program Lvl'!$B$2:$B$182,0))</f>
        <v>#REF!</v>
      </c>
      <c r="D198" s="34">
        <f>INDEX('Program Lvl'!N$2:N$182,MATCH($A198,'Program Lvl'!$B$2:$B$182,0))</f>
        <v>2234500</v>
      </c>
      <c r="E198" s="34">
        <f>INDEX('Program Lvl'!O$2:O$182,MATCH($A198,'Program Lvl'!$B$2:$B$182,0))</f>
        <v>2290362.5</v>
      </c>
      <c r="F198" s="34">
        <f>INDEX('Program Lvl'!P$2:P$182,MATCH($A198,'Program Lvl'!$B$2:$B$182,0))</f>
        <v>2347621.5624999995</v>
      </c>
      <c r="G198" s="34">
        <f>INDEX('Program Lvl'!Q$2:Q$182,MATCH($A198,'Program Lvl'!$B$2:$B$182,0))</f>
        <v>2406312.1015624995</v>
      </c>
      <c r="H198" s="34">
        <f>INDEX('Program Lvl'!R$2:R$182,MATCH($A198,'Program Lvl'!$B$2:$B$182,0))</f>
        <v>2466469.9041015618</v>
      </c>
      <c r="I198" s="34">
        <f>INDEX('Program Lvl'!S$2:S$182,MATCH($A198,'Program Lvl'!$B$2:$B$182,0))</f>
        <v>2528131.6517041004</v>
      </c>
      <c r="J198" s="34">
        <f>INDEX('Program Lvl'!T$2:T$182,MATCH($A198,'Program Lvl'!$B$2:$B$182,0))</f>
        <v>2591334.9429967031</v>
      </c>
      <c r="K198" s="34">
        <f>INDEX('Program Lvl'!U$2:U$182,MATCH($A198,'Program Lvl'!$B$2:$B$182,0))</f>
        <v>2656118.3165716208</v>
      </c>
      <c r="L198" s="34">
        <f>INDEX('Program Lvl'!V$2:V$182,MATCH($A198,'Program Lvl'!$B$2:$B$182,0))</f>
        <v>2722521.2744859108</v>
      </c>
      <c r="M198" s="34" t="e">
        <f t="shared" ref="M198:M199" si="24">SUM(C198:L198)</f>
        <v>#REF!</v>
      </c>
    </row>
    <row r="199" spans="1:13" x14ac:dyDescent="0.2">
      <c r="A199" s="22" t="s">
        <v>58</v>
      </c>
      <c r="B199" s="22" t="str">
        <f>VLOOKUP(A199,'Program Lvl'!$B$2:$C$182,2,FALSE)</f>
        <v>SCADA master station development software</v>
      </c>
      <c r="C199" s="34" t="e">
        <f>INDEX('Program Lvl'!#REF!,MATCH($A199,'Program Lvl'!$B$2:$B$182,0))</f>
        <v>#REF!</v>
      </c>
      <c r="D199" s="34">
        <f>INDEX('Program Lvl'!N$2:N$182,MATCH($A199,'Program Lvl'!$B$2:$B$182,0))</f>
        <v>1137750</v>
      </c>
      <c r="E199" s="34">
        <f>INDEX('Program Lvl'!O$2:O$182,MATCH($A199,'Program Lvl'!$B$2:$B$182,0))</f>
        <v>1166193.75</v>
      </c>
      <c r="F199" s="34">
        <f>INDEX('Program Lvl'!P$2:P$182,MATCH($A199,'Program Lvl'!$B$2:$B$182,0))</f>
        <v>2272239.2187499995</v>
      </c>
      <c r="G199" s="34">
        <f>INDEX('Program Lvl'!Q$2:Q$182,MATCH($A199,'Program Lvl'!$B$2:$B$182,0))</f>
        <v>2329045.1992187495</v>
      </c>
      <c r="H199" s="34">
        <f>INDEX('Program Lvl'!R$2:R$182,MATCH($A199,'Program Lvl'!$B$2:$B$182,0))</f>
        <v>1255863.1163085934</v>
      </c>
      <c r="I199" s="34">
        <f>INDEX('Program Lvl'!S$2:S$182,MATCH($A199,'Program Lvl'!$B$2:$B$182,0))</f>
        <v>1287259.6942163082</v>
      </c>
      <c r="J199" s="34">
        <f>INDEX('Program Lvl'!T$2:T$182,MATCH($A199,'Program Lvl'!$B$2:$B$182,0))</f>
        <v>1319441.1865717159</v>
      </c>
      <c r="K199" s="34">
        <f>INDEX('Program Lvl'!U$2:U$182,MATCH($A199,'Program Lvl'!$B$2:$B$182,0))</f>
        <v>2570830.1137459264</v>
      </c>
      <c r="L199" s="34">
        <f>INDEX('Program Lvl'!V$2:V$182,MATCH($A199,'Program Lvl'!$B$2:$B$182,0))</f>
        <v>2635100.8665895741</v>
      </c>
      <c r="M199" s="34" t="e">
        <f t="shared" si="24"/>
        <v>#REF!</v>
      </c>
    </row>
    <row r="200" spans="1:13" x14ac:dyDescent="0.2">
      <c r="A200" s="21"/>
      <c r="B200" s="21" t="s">
        <v>287</v>
      </c>
      <c r="C200" s="35" t="e">
        <f>SUBTOTAL(9,C198:C199)</f>
        <v>#REF!</v>
      </c>
      <c r="D200" s="35">
        <f t="shared" ref="D200:M200" si="25">SUBTOTAL(9,D198:D199)</f>
        <v>3372250</v>
      </c>
      <c r="E200" s="35">
        <f t="shared" si="25"/>
        <v>3456556.25</v>
      </c>
      <c r="F200" s="35">
        <f t="shared" si="25"/>
        <v>4619860.7812499991</v>
      </c>
      <c r="G200" s="35">
        <f t="shared" si="25"/>
        <v>4735357.3007812491</v>
      </c>
      <c r="H200" s="35">
        <f t="shared" si="25"/>
        <v>3722333.0204101549</v>
      </c>
      <c r="I200" s="35">
        <f t="shared" si="25"/>
        <v>3815391.3459204086</v>
      </c>
      <c r="J200" s="35">
        <f t="shared" si="25"/>
        <v>3910776.129568419</v>
      </c>
      <c r="K200" s="35">
        <f t="shared" si="25"/>
        <v>5226948.4303175472</v>
      </c>
      <c r="L200" s="35">
        <f t="shared" si="25"/>
        <v>5357622.1410754845</v>
      </c>
      <c r="M200" s="35" t="e">
        <f t="shared" si="25"/>
        <v>#REF!</v>
      </c>
    </row>
    <row r="201" spans="1:13" x14ac:dyDescent="0.2">
      <c r="A201" s="22"/>
      <c r="B201" s="22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</row>
    <row r="202" spans="1:13" x14ac:dyDescent="0.2">
      <c r="A202" s="21" t="s">
        <v>161</v>
      </c>
      <c r="B202" s="21" t="s">
        <v>288</v>
      </c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</row>
    <row r="203" spans="1:13" x14ac:dyDescent="0.2">
      <c r="A203" s="22" t="s">
        <v>60</v>
      </c>
      <c r="B203" s="22" t="str">
        <f>VLOOKUP(A203,'Program Lvl'!$B$2:$C$182,2,FALSE)</f>
        <v>Communications development SCADA</v>
      </c>
      <c r="C203" s="34" t="e">
        <f>INDEX('Program Lvl'!#REF!,MATCH($A203,'Program Lvl'!$B$2:$B$182,0))</f>
        <v>#REF!</v>
      </c>
      <c r="D203" s="34">
        <f>INDEX('Program Lvl'!N$2:N$182,MATCH($A203,'Program Lvl'!$B$2:$B$182,0))</f>
        <v>640625</v>
      </c>
      <c r="E203" s="34">
        <f>INDEX('Program Lvl'!O$2:O$182,MATCH($A203,'Program Lvl'!$B$2:$B$182,0))</f>
        <v>551578.125</v>
      </c>
      <c r="F203" s="34">
        <f>INDEX('Program Lvl'!P$2:P$182,MATCH($A203,'Program Lvl'!$B$2:$B$182,0))</f>
        <v>565367.57812499988</v>
      </c>
      <c r="G203" s="34">
        <f>INDEX('Program Lvl'!Q$2:Q$182,MATCH($A203,'Program Lvl'!$B$2:$B$182,0))</f>
        <v>579501.76757812488</v>
      </c>
      <c r="H203" s="34">
        <f>INDEX('Program Lvl'!R$2:R$182,MATCH($A203,'Program Lvl'!$B$2:$B$182,0))</f>
        <v>593989.31176757789</v>
      </c>
      <c r="I203" s="34">
        <f>INDEX('Program Lvl'!S$2:S$182,MATCH($A203,'Program Lvl'!$B$2:$B$182,0))</f>
        <v>521862.03819580056</v>
      </c>
      <c r="J203" s="34">
        <f>INDEX('Program Lvl'!T$2:T$182,MATCH($A203,'Program Lvl'!$B$2:$B$182,0))</f>
        <v>534908.5891506956</v>
      </c>
      <c r="K203" s="34">
        <f>INDEX('Program Lvl'!U$2:U$182,MATCH($A203,'Program Lvl'!$B$2:$B$182,0))</f>
        <v>548281.303879463</v>
      </c>
      <c r="L203" s="34">
        <f>INDEX('Program Lvl'!V$2:V$182,MATCH($A203,'Program Lvl'!$B$2:$B$182,0))</f>
        <v>561988.33647644939</v>
      </c>
      <c r="M203" s="34" t="e">
        <f t="shared" ref="M203:M205" si="26">SUM(C203:L203)</f>
        <v>#REF!</v>
      </c>
    </row>
    <row r="204" spans="1:13" x14ac:dyDescent="0.2">
      <c r="A204" s="22" t="s">
        <v>61</v>
      </c>
      <c r="B204" s="22" t="str">
        <f>VLOOKUP(A204,'Program Lvl'!$B$2:$C$182,2,FALSE)</f>
        <v>SCADA radio repeaters</v>
      </c>
      <c r="C204" s="34" t="e">
        <f>INDEX('Program Lvl'!#REF!,MATCH($A204,'Program Lvl'!$B$2:$B$182,0))</f>
        <v>#REF!</v>
      </c>
      <c r="D204" s="34">
        <f>INDEX('Program Lvl'!N$2:N$182,MATCH($A204,'Program Lvl'!$B$2:$B$182,0))</f>
        <v>901999.99999999988</v>
      </c>
      <c r="E204" s="34">
        <f>INDEX('Program Lvl'!O$2:O$182,MATCH($A204,'Program Lvl'!$B$2:$B$182,0))</f>
        <v>882524.99999999988</v>
      </c>
      <c r="F204" s="34">
        <f>INDEX('Program Lvl'!P$2:P$182,MATCH($A204,'Program Lvl'!$B$2:$B$182,0))</f>
        <v>915357.03124999988</v>
      </c>
      <c r="G204" s="34">
        <f>INDEX('Program Lvl'!Q$2:Q$182,MATCH($A204,'Program Lvl'!$B$2:$B$182,0))</f>
        <v>761630.89453124988</v>
      </c>
      <c r="H204" s="34">
        <f>INDEX('Program Lvl'!R$2:R$182,MATCH($A204,'Program Lvl'!$B$2:$B$182,0))</f>
        <v>724101.25624999974</v>
      </c>
      <c r="I204" s="34">
        <f>INDEX('Program Lvl'!S$2:S$182,MATCH($A204,'Program Lvl'!$B$2:$B$182,0))</f>
        <v>858173.12947753875</v>
      </c>
      <c r="J204" s="34">
        <f>INDEX('Program Lvl'!T$2:T$182,MATCH($A204,'Program Lvl'!$B$2:$B$182,0))</f>
        <v>736985.16727429174</v>
      </c>
      <c r="K204" s="34">
        <f>INDEX('Program Lvl'!U$2:U$182,MATCH($A204,'Program Lvl'!$B$2:$B$182,0))</f>
        <v>743225.76748104976</v>
      </c>
      <c r="L204" s="34">
        <f>INDEX('Program Lvl'!V$2:V$182,MATCH($A204,'Program Lvl'!$B$2:$B$182,0))</f>
        <v>736829.15226912266</v>
      </c>
      <c r="M204" s="34" t="e">
        <f t="shared" si="26"/>
        <v>#REF!</v>
      </c>
    </row>
    <row r="205" spans="1:13" x14ac:dyDescent="0.2">
      <c r="A205" s="22" t="s">
        <v>62</v>
      </c>
      <c r="B205" s="22" t="str">
        <f>VLOOKUP(A205,'Program Lvl'!$B$2:$C$182,2,FALSE)</f>
        <v>Microwave refurbishment and extension</v>
      </c>
      <c r="C205" s="34" t="e">
        <f>INDEX('Program Lvl'!#REF!,MATCH($A205,'Program Lvl'!$B$2:$B$182,0))</f>
        <v>#REF!</v>
      </c>
      <c r="D205" s="34">
        <f>INDEX('Program Lvl'!N$2:N$182,MATCH($A205,'Program Lvl'!$B$2:$B$182,0))</f>
        <v>686749.99999999988</v>
      </c>
      <c r="E205" s="34">
        <f>INDEX('Program Lvl'!O$2:O$182,MATCH($A205,'Program Lvl'!$B$2:$B$182,0))</f>
        <v>703918.75</v>
      </c>
      <c r="F205" s="34">
        <f>INDEX('Program Lvl'!P$2:P$182,MATCH($A205,'Program Lvl'!$B$2:$B$182,0))</f>
        <v>527676.40624999988</v>
      </c>
      <c r="G205" s="34">
        <f>INDEX('Program Lvl'!Q$2:Q$182,MATCH($A205,'Program Lvl'!$B$2:$B$182,0))</f>
        <v>474639.54296874988</v>
      </c>
      <c r="H205" s="34">
        <f>INDEX('Program Lvl'!R$2:R$182,MATCH($A205,'Program Lvl'!$B$2:$B$182,0))</f>
        <v>316794.2996093749</v>
      </c>
      <c r="I205" s="34">
        <f>INDEX('Program Lvl'!S$2:S$182,MATCH($A205,'Program Lvl'!$B$2:$B$182,0))</f>
        <v>1090111.8131201167</v>
      </c>
      <c r="J205" s="34">
        <f>INDEX('Program Lvl'!T$2:T$182,MATCH($A205,'Program Lvl'!$B$2:$B$182,0))</f>
        <v>1842462.9181857293</v>
      </c>
      <c r="K205" s="34">
        <f>INDEX('Program Lvl'!U$2:U$182,MATCH($A205,'Program Lvl'!$B$2:$B$182,0))</f>
        <v>1498635.5639371988</v>
      </c>
      <c r="L205" s="34">
        <f>INDEX('Program Lvl'!V$2:V$182,MATCH($A205,'Program Lvl'!$B$2:$B$182,0))</f>
        <v>1898271.7143204515</v>
      </c>
      <c r="M205" s="34" t="e">
        <f t="shared" si="26"/>
        <v>#REF!</v>
      </c>
    </row>
    <row r="206" spans="1:13" x14ac:dyDescent="0.2">
      <c r="A206" s="21"/>
      <c r="B206" s="21" t="s">
        <v>289</v>
      </c>
      <c r="C206" s="35" t="e">
        <f>SUBTOTAL(9,C203:C205)</f>
        <v>#REF!</v>
      </c>
      <c r="D206" s="35">
        <f t="shared" ref="D206:M206" si="27">SUBTOTAL(9,D203:D205)</f>
        <v>2229375</v>
      </c>
      <c r="E206" s="35">
        <f t="shared" si="27"/>
        <v>2138021.875</v>
      </c>
      <c r="F206" s="35">
        <f t="shared" si="27"/>
        <v>2008401.0156249995</v>
      </c>
      <c r="G206" s="35">
        <f t="shared" si="27"/>
        <v>1815772.2050781245</v>
      </c>
      <c r="H206" s="35">
        <f t="shared" si="27"/>
        <v>1634884.8676269527</v>
      </c>
      <c r="I206" s="35">
        <f t="shared" si="27"/>
        <v>2470146.9807934561</v>
      </c>
      <c r="J206" s="35">
        <f t="shared" si="27"/>
        <v>3114356.6746107163</v>
      </c>
      <c r="K206" s="35">
        <f t="shared" si="27"/>
        <v>2790142.6352977115</v>
      </c>
      <c r="L206" s="35">
        <f t="shared" si="27"/>
        <v>3197089.2030660235</v>
      </c>
      <c r="M206" s="35" t="e">
        <f t="shared" si="27"/>
        <v>#REF!</v>
      </c>
    </row>
    <row r="207" spans="1:13" x14ac:dyDescent="0.2">
      <c r="A207" s="22"/>
      <c r="B207" s="22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</row>
    <row r="208" spans="1:13" x14ac:dyDescent="0.2">
      <c r="A208" s="21" t="s">
        <v>159</v>
      </c>
      <c r="B208" s="21" t="s">
        <v>205</v>
      </c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</row>
    <row r="209" spans="1:13" x14ac:dyDescent="0.2">
      <c r="A209" s="22" t="s">
        <v>63</v>
      </c>
      <c r="B209" s="22" t="str">
        <f>VLOOKUP(A209,'Program Lvl'!$B$2:$C$182,2,FALSE)</f>
        <v>Substation protection relay refurbishment</v>
      </c>
      <c r="C209" s="34" t="e">
        <f>INDEX('Program Lvl'!#REF!,MATCH($A209,'Program Lvl'!$B$2:$B$182,0))</f>
        <v>#REF!</v>
      </c>
      <c r="D209" s="34">
        <f>INDEX('Program Lvl'!N$2:N$182,MATCH($A209,'Program Lvl'!$B$2:$B$182,0))</f>
        <v>4484375</v>
      </c>
      <c r="E209" s="34">
        <f>INDEX('Program Lvl'!O$2:O$182,MATCH($A209,'Program Lvl'!$B$2:$B$182,0))</f>
        <v>4727812.5</v>
      </c>
      <c r="F209" s="34">
        <f>INDEX('Program Lvl'!P$2:P$182,MATCH($A209,'Program Lvl'!$B$2:$B$182,0))</f>
        <v>4846007.8124999991</v>
      </c>
      <c r="G209" s="34">
        <f>INDEX('Program Lvl'!Q$2:Q$182,MATCH($A209,'Program Lvl'!$B$2:$B$182,0))</f>
        <v>4967158.0078124991</v>
      </c>
      <c r="H209" s="34">
        <f>INDEX('Program Lvl'!R$2:R$182,MATCH($A209,'Program Lvl'!$B$2:$B$182,0))</f>
        <v>5091336.9580078106</v>
      </c>
      <c r="I209" s="34">
        <f>INDEX('Program Lvl'!S$2:S$182,MATCH($A209,'Program Lvl'!$B$2:$B$182,0))</f>
        <v>5508543.7365112286</v>
      </c>
      <c r="J209" s="34">
        <f>INDEX('Program Lvl'!T$2:T$182,MATCH($A209,'Program Lvl'!$B$2:$B$182,0))</f>
        <v>5646257.3299240097</v>
      </c>
      <c r="K209" s="34">
        <f>INDEX('Program Lvl'!U$2:U$182,MATCH($A209,'Program Lvl'!$B$2:$B$182,0))</f>
        <v>5787413.7631721087</v>
      </c>
      <c r="L209" s="34">
        <f>INDEX('Program Lvl'!V$2:V$182,MATCH($A209,'Program Lvl'!$B$2:$B$182,0))</f>
        <v>5932099.1072514104</v>
      </c>
      <c r="M209" s="34" t="e">
        <f t="shared" ref="M209" si="28">SUM(C209:L209)</f>
        <v>#REF!</v>
      </c>
    </row>
    <row r="210" spans="1:13" x14ac:dyDescent="0.2">
      <c r="A210" s="22" t="s">
        <v>66</v>
      </c>
      <c r="B210" s="22" t="str">
        <f>VLOOKUP(A210,'Program Lvl'!$B$2:$C$182,2,FALSE)</f>
        <v>Protection refurbishment (miscellaneous)</v>
      </c>
      <c r="C210" s="34" t="e">
        <f>INDEX('Program Lvl'!#REF!,MATCH($A210,'Program Lvl'!$B$2:$B$182,0))</f>
        <v>#REF!</v>
      </c>
      <c r="D210" s="34">
        <f>INDEX('Program Lvl'!N$2:N$182,MATCH($A210,'Program Lvl'!$B$2:$B$182,0))</f>
        <v>717499.99999999988</v>
      </c>
      <c r="E210" s="34">
        <f>INDEX('Program Lvl'!O$2:O$182,MATCH($A210,'Program Lvl'!$B$2:$B$182,0))</f>
        <v>735437.5</v>
      </c>
      <c r="F210" s="34">
        <f>INDEX('Program Lvl'!P$2:P$182,MATCH($A210,'Program Lvl'!$B$2:$B$182,0))</f>
        <v>753823.43749999988</v>
      </c>
      <c r="G210" s="34">
        <f>INDEX('Program Lvl'!Q$2:Q$182,MATCH($A210,'Program Lvl'!$B$2:$B$182,0))</f>
        <v>772669.02343749988</v>
      </c>
      <c r="H210" s="34">
        <f>INDEX('Program Lvl'!R$2:R$182,MATCH($A210,'Program Lvl'!$B$2:$B$182,0))</f>
        <v>791985.74902343727</v>
      </c>
      <c r="I210" s="34">
        <f>INDEX('Program Lvl'!S$2:S$182,MATCH($A210,'Program Lvl'!$B$2:$B$182,0))</f>
        <v>811785.39274902316</v>
      </c>
      <c r="J210" s="34">
        <f>INDEX('Program Lvl'!T$2:T$182,MATCH($A210,'Program Lvl'!$B$2:$B$182,0))</f>
        <v>832080.0275677488</v>
      </c>
      <c r="K210" s="34">
        <f>INDEX('Program Lvl'!U$2:U$182,MATCH($A210,'Program Lvl'!$B$2:$B$182,0))</f>
        <v>852882.0282569424</v>
      </c>
      <c r="L210" s="34">
        <f>INDEX('Program Lvl'!V$2:V$182,MATCH($A210,'Program Lvl'!$B$2:$B$182,0))</f>
        <v>874204.07896336576</v>
      </c>
      <c r="M210" s="34" t="e">
        <f t="shared" ref="M210:M213" si="29">SUM(C210:L210)</f>
        <v>#REF!</v>
      </c>
    </row>
    <row r="211" spans="1:13" x14ac:dyDescent="0.2">
      <c r="A211" s="22" t="s">
        <v>177</v>
      </c>
      <c r="B211" s="22" t="str">
        <f>VLOOKUP(A211,'Program Lvl'!$B$2:$C$182,2,FALSE)</f>
        <v>Distribution feeder safety improvement</v>
      </c>
      <c r="C211" s="34" t="e">
        <f>INDEX('Program Lvl'!#REF!,MATCH($A211,'Program Lvl'!$B$2:$B$182,0))</f>
        <v>#REF!</v>
      </c>
      <c r="D211" s="34">
        <f>INDEX('Program Lvl'!N$2:N$182,MATCH($A211,'Program Lvl'!$B$2:$B$182,0))</f>
        <v>3177499.9999999995</v>
      </c>
      <c r="E211" s="34">
        <f>INDEX('Program Lvl'!O$2:O$182,MATCH($A211,'Program Lvl'!$B$2:$B$182,0))</f>
        <v>0</v>
      </c>
      <c r="F211" s="34">
        <f>INDEX('Program Lvl'!P$2:P$182,MATCH($A211,'Program Lvl'!$B$2:$B$182,0))</f>
        <v>0</v>
      </c>
      <c r="G211" s="34">
        <f>INDEX('Program Lvl'!Q$2:Q$182,MATCH($A211,'Program Lvl'!$B$2:$B$182,0))</f>
        <v>0</v>
      </c>
      <c r="H211" s="34">
        <f>INDEX('Program Lvl'!R$2:R$182,MATCH($A211,'Program Lvl'!$B$2:$B$182,0))</f>
        <v>0</v>
      </c>
      <c r="I211" s="34">
        <f>INDEX('Program Lvl'!S$2:S$182,MATCH($A211,'Program Lvl'!$B$2:$B$182,0))</f>
        <v>0</v>
      </c>
      <c r="J211" s="34">
        <f>INDEX('Program Lvl'!T$2:T$182,MATCH($A211,'Program Lvl'!$B$2:$B$182,0))</f>
        <v>0</v>
      </c>
      <c r="K211" s="34">
        <f>INDEX('Program Lvl'!U$2:U$182,MATCH($A211,'Program Lvl'!$B$2:$B$182,0))</f>
        <v>0</v>
      </c>
      <c r="L211" s="34">
        <f>INDEX('Program Lvl'!V$2:V$182,MATCH($A211,'Program Lvl'!$B$2:$B$182,0))</f>
        <v>0</v>
      </c>
      <c r="M211" s="34" t="e">
        <f t="shared" si="29"/>
        <v>#REF!</v>
      </c>
    </row>
    <row r="212" spans="1:13" x14ac:dyDescent="0.2">
      <c r="A212" s="22" t="s">
        <v>814</v>
      </c>
      <c r="B212" s="22" t="str">
        <f>VLOOKUP(A212,'Program Lvl'!$B$2:$C$182,2,FALSE)</f>
        <v>Feeder differential relay replacement</v>
      </c>
      <c r="C212" s="34" t="e">
        <f>INDEX('Program Lvl'!#REF!,MATCH($A212,'Program Lvl'!$B$2:$B$182,0))</f>
        <v>#REF!</v>
      </c>
      <c r="D212" s="34">
        <f>INDEX('Program Lvl'!N$2:N$182,MATCH($A212,'Program Lvl'!$B$2:$B$182,0))</f>
        <v>0</v>
      </c>
      <c r="E212" s="34">
        <f>INDEX('Program Lvl'!O$2:O$182,MATCH($A212,'Program Lvl'!$B$2:$B$182,0))</f>
        <v>346706.25</v>
      </c>
      <c r="F212" s="34">
        <f>INDEX('Program Lvl'!P$2:P$182,MATCH($A212,'Program Lvl'!$B$2:$B$182,0))</f>
        <v>355373.90624999994</v>
      </c>
      <c r="G212" s="34">
        <f>INDEX('Program Lvl'!Q$2:Q$182,MATCH($A212,'Program Lvl'!$B$2:$B$182,0))</f>
        <v>364258.25390624994</v>
      </c>
      <c r="H212" s="34">
        <f>INDEX('Program Lvl'!R$2:R$182,MATCH($A212,'Program Lvl'!$B$2:$B$182,0))</f>
        <v>373364.71025390615</v>
      </c>
      <c r="I212" s="34">
        <f>INDEX('Program Lvl'!S$2:S$182,MATCH($A212,'Program Lvl'!$B$2:$B$182,0))</f>
        <v>382698.82801025378</v>
      </c>
      <c r="J212" s="34">
        <f>INDEX('Program Lvl'!T$2:T$182,MATCH($A212,'Program Lvl'!$B$2:$B$182,0))</f>
        <v>392266.29871051013</v>
      </c>
      <c r="K212" s="34">
        <f>INDEX('Program Lvl'!U$2:U$182,MATCH($A212,'Program Lvl'!$B$2:$B$182,0))</f>
        <v>402072.95617827284</v>
      </c>
      <c r="L212" s="34">
        <f>INDEX('Program Lvl'!V$2:V$182,MATCH($A212,'Program Lvl'!$B$2:$B$182,0))</f>
        <v>412124.78008272959</v>
      </c>
      <c r="M212" s="34" t="e">
        <f t="shared" si="29"/>
        <v>#REF!</v>
      </c>
    </row>
    <row r="213" spans="1:13" x14ac:dyDescent="0.2">
      <c r="A213" s="22" t="s">
        <v>815</v>
      </c>
      <c r="B213" s="22" t="str">
        <f>VLOOKUP(A213,'Program Lvl'!$B$2:$C$182,2,FALSE)</f>
        <v>Under frequency load shedding</v>
      </c>
      <c r="C213" s="34" t="e">
        <f>INDEX('Program Lvl'!#REF!,MATCH($A213,'Program Lvl'!$B$2:$B$182,0))</f>
        <v>#REF!</v>
      </c>
      <c r="D213" s="34">
        <f>INDEX('Program Lvl'!N$2:N$182,MATCH($A213,'Program Lvl'!$B$2:$B$182,0))</f>
        <v>563750</v>
      </c>
      <c r="E213" s="34">
        <f>INDEX('Program Lvl'!O$2:O$182,MATCH($A213,'Program Lvl'!$B$2:$B$182,0))</f>
        <v>577843.75</v>
      </c>
      <c r="F213" s="34">
        <f>INDEX('Program Lvl'!P$2:P$182,MATCH($A213,'Program Lvl'!$B$2:$B$182,0))</f>
        <v>0</v>
      </c>
      <c r="G213" s="34">
        <f>INDEX('Program Lvl'!Q$2:Q$182,MATCH($A213,'Program Lvl'!$B$2:$B$182,0))</f>
        <v>0</v>
      </c>
      <c r="H213" s="34">
        <f>INDEX('Program Lvl'!R$2:R$182,MATCH($A213,'Program Lvl'!$B$2:$B$182,0))</f>
        <v>0</v>
      </c>
      <c r="I213" s="34">
        <f>INDEX('Program Lvl'!S$2:S$182,MATCH($A213,'Program Lvl'!$B$2:$B$182,0))</f>
        <v>0</v>
      </c>
      <c r="J213" s="34">
        <f>INDEX('Program Lvl'!T$2:T$182,MATCH($A213,'Program Lvl'!$B$2:$B$182,0))</f>
        <v>0</v>
      </c>
      <c r="K213" s="34">
        <f>INDEX('Program Lvl'!U$2:U$182,MATCH($A213,'Program Lvl'!$B$2:$B$182,0))</f>
        <v>0</v>
      </c>
      <c r="L213" s="34">
        <f>INDEX('Program Lvl'!V$2:V$182,MATCH($A213,'Program Lvl'!$B$2:$B$182,0))</f>
        <v>0</v>
      </c>
      <c r="M213" s="34" t="e">
        <f t="shared" si="29"/>
        <v>#REF!</v>
      </c>
    </row>
    <row r="214" spans="1:13" x14ac:dyDescent="0.2">
      <c r="A214" s="21"/>
      <c r="B214" s="21" t="s">
        <v>290</v>
      </c>
      <c r="C214" s="35" t="e">
        <f t="shared" ref="C214:M214" si="30">SUBTOTAL(9,C209:C213)</f>
        <v>#REF!</v>
      </c>
      <c r="D214" s="35">
        <f t="shared" si="30"/>
        <v>8943125</v>
      </c>
      <c r="E214" s="35">
        <f t="shared" si="30"/>
        <v>6387800</v>
      </c>
      <c r="F214" s="35">
        <f t="shared" si="30"/>
        <v>5955205.1562499991</v>
      </c>
      <c r="G214" s="35">
        <f t="shared" si="30"/>
        <v>6104085.2851562491</v>
      </c>
      <c r="H214" s="35">
        <f t="shared" si="30"/>
        <v>6256687.4172851546</v>
      </c>
      <c r="I214" s="35">
        <f t="shared" si="30"/>
        <v>6703027.9572705049</v>
      </c>
      <c r="J214" s="35">
        <f t="shared" si="30"/>
        <v>6870603.6562022688</v>
      </c>
      <c r="K214" s="35">
        <f t="shared" si="30"/>
        <v>7042368.7476073243</v>
      </c>
      <c r="L214" s="35">
        <f t="shared" si="30"/>
        <v>7218427.9662975054</v>
      </c>
      <c r="M214" s="35" t="e">
        <f t="shared" si="30"/>
        <v>#REF!</v>
      </c>
    </row>
    <row r="215" spans="1:13" x14ac:dyDescent="0.2">
      <c r="A215" s="22"/>
      <c r="B215" s="22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</row>
    <row r="216" spans="1:13" x14ac:dyDescent="0.2">
      <c r="A216" s="21" t="s">
        <v>175</v>
      </c>
      <c r="B216" s="21" t="str">
        <f>VLOOKUP(A216,'Program Lvl'!$B$2:$C$182,2,FALSE)</f>
        <v>Essential spares</v>
      </c>
      <c r="C216" s="35" t="e">
        <f>INDEX('Program Lvl'!#REF!,MATCH($A216,'Program Lvl'!$B$2:$B$182,0))</f>
        <v>#REF!</v>
      </c>
      <c r="D216" s="35">
        <f>INDEX('Program Lvl'!N$2:N$182,MATCH($A216,'Program Lvl'!$B$2:$B$182,0))</f>
        <v>1024999.9999999999</v>
      </c>
      <c r="E216" s="35">
        <f>INDEX('Program Lvl'!O$2:O$182,MATCH($A216,'Program Lvl'!$B$2:$B$182,0))</f>
        <v>1050625</v>
      </c>
      <c r="F216" s="35">
        <f>INDEX('Program Lvl'!P$2:P$182,MATCH($A216,'Program Lvl'!$B$2:$B$182,0))</f>
        <v>1076890.6249999998</v>
      </c>
      <c r="G216" s="35">
        <f>INDEX('Program Lvl'!Q$2:Q$182,MATCH($A216,'Program Lvl'!$B$2:$B$182,0))</f>
        <v>1103812.8906249998</v>
      </c>
      <c r="H216" s="35">
        <f>INDEX('Program Lvl'!R$2:R$182,MATCH($A216,'Program Lvl'!$B$2:$B$182,0))</f>
        <v>1131408.2128906248</v>
      </c>
      <c r="I216" s="35">
        <f>INDEX('Program Lvl'!S$2:S$182,MATCH($A216,'Program Lvl'!$B$2:$B$182,0))</f>
        <v>1159693.4182128902</v>
      </c>
      <c r="J216" s="35">
        <f>INDEX('Program Lvl'!T$2:T$182,MATCH($A216,'Program Lvl'!$B$2:$B$182,0))</f>
        <v>1188685.7536682126</v>
      </c>
      <c r="K216" s="35">
        <f>INDEX('Program Lvl'!U$2:U$182,MATCH($A216,'Program Lvl'!$B$2:$B$182,0))</f>
        <v>1218402.8975099176</v>
      </c>
      <c r="L216" s="35">
        <f>INDEX('Program Lvl'!V$2:V$182,MATCH($A216,'Program Lvl'!$B$2:$B$182,0))</f>
        <v>1248862.9699476655</v>
      </c>
      <c r="M216" s="35" t="e">
        <f t="shared" ref="M216" si="31">SUM(C216:L216)</f>
        <v>#REF!</v>
      </c>
    </row>
    <row r="217" spans="1:13" x14ac:dyDescent="0.2">
      <c r="A217" s="22"/>
      <c r="B217" s="22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</row>
    <row r="218" spans="1:13" x14ac:dyDescent="0.2">
      <c r="A218" s="43"/>
      <c r="B218" s="17" t="s">
        <v>1008</v>
      </c>
      <c r="C218" s="42" t="e">
        <f t="shared" ref="C218:M218" si="32">SUBTOTAL(9,C87:C217)</f>
        <v>#REF!</v>
      </c>
      <c r="D218" s="42" t="e">
        <f>SUBTOTAL(9,D87:D217)</f>
        <v>#N/A</v>
      </c>
      <c r="E218" s="42" t="e">
        <f t="shared" si="32"/>
        <v>#N/A</v>
      </c>
      <c r="F218" s="42" t="e">
        <f t="shared" si="32"/>
        <v>#N/A</v>
      </c>
      <c r="G218" s="42" t="e">
        <f t="shared" si="32"/>
        <v>#N/A</v>
      </c>
      <c r="H218" s="42" t="e">
        <f t="shared" si="32"/>
        <v>#N/A</v>
      </c>
      <c r="I218" s="42" t="e">
        <f t="shared" si="32"/>
        <v>#N/A</v>
      </c>
      <c r="J218" s="42" t="e">
        <f t="shared" si="32"/>
        <v>#N/A</v>
      </c>
      <c r="K218" s="42" t="e">
        <f t="shared" si="32"/>
        <v>#N/A</v>
      </c>
      <c r="L218" s="42" t="e">
        <f t="shared" si="32"/>
        <v>#N/A</v>
      </c>
      <c r="M218" s="42" t="e">
        <f t="shared" si="32"/>
        <v>#REF!</v>
      </c>
    </row>
    <row r="219" spans="1:13" x14ac:dyDescent="0.2">
      <c r="A219" s="22"/>
      <c r="B219" s="22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</row>
    <row r="220" spans="1:13" ht="12.75" customHeight="1" x14ac:dyDescent="0.2">
      <c r="A220" s="436" t="s">
        <v>884</v>
      </c>
      <c r="B220" s="437"/>
      <c r="C220" s="437"/>
      <c r="D220" s="437"/>
      <c r="E220" s="437"/>
      <c r="F220" s="437"/>
      <c r="G220" s="437"/>
      <c r="H220" s="437"/>
      <c r="I220" s="437"/>
      <c r="J220" s="437"/>
      <c r="K220" s="437"/>
      <c r="L220" s="437"/>
      <c r="M220" s="438"/>
    </row>
    <row r="221" spans="1:13" x14ac:dyDescent="0.2">
      <c r="A221" s="22"/>
      <c r="B221" s="22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</row>
    <row r="222" spans="1:13" s="1" customFormat="1" x14ac:dyDescent="0.2">
      <c r="A222" s="21" t="s">
        <v>96</v>
      </c>
      <c r="B222" s="21" t="str">
        <f>VLOOKUP(A222,'Program Lvl'!$B$2:$C$182,2,FALSE)</f>
        <v>Asset relocation</v>
      </c>
      <c r="C222" s="35" t="e">
        <f>INDEX('Program Lvl'!#REF!,MATCH($A222,'Program Lvl'!$B$2:$B$182,0))</f>
        <v>#REF!</v>
      </c>
      <c r="D222" s="35">
        <f>INDEX('Program Lvl'!N$2:N$182,MATCH($A222,'Program Lvl'!$B$2:$B$182,0))</f>
        <v>1664241.2499999998</v>
      </c>
      <c r="E222" s="35">
        <f>INDEX('Program Lvl'!O$2:O$182,MATCH($A222,'Program Lvl'!$B$2:$B$182,0))</f>
        <v>1643020.9568749999</v>
      </c>
      <c r="F222" s="35">
        <f>INDEX('Program Lvl'!P$2:P$182,MATCH($A222,'Program Lvl'!$B$2:$B$182,0))</f>
        <v>1661087.6357031248</v>
      </c>
      <c r="G222" s="35">
        <f>INDEX('Program Lvl'!Q$2:Q$182,MATCH($A222,'Program Lvl'!$B$2:$B$182,0))</f>
        <v>1694353.8909222654</v>
      </c>
      <c r="H222" s="35">
        <f>INDEX('Program Lvl'!R$2:R$182,MATCH($A222,'Program Lvl'!$B$2:$B$182,0))</f>
        <v>1734526.8575280171</v>
      </c>
      <c r="I222" s="35">
        <f>INDEX('Program Lvl'!S$2:S$182,MATCH($A222,'Program Lvl'!$B$2:$B$182,0))</f>
        <v>1777890.0289662173</v>
      </c>
      <c r="J222" s="35">
        <f>INDEX('Program Lvl'!T$2:T$182,MATCH($A222,'Program Lvl'!$B$2:$B$182,0))</f>
        <v>1822337.2796903728</v>
      </c>
      <c r="K222" s="35">
        <f>INDEX('Program Lvl'!U$2:U$182,MATCH($A222,'Program Lvl'!$B$2:$B$182,0))</f>
        <v>1867895.7116826321</v>
      </c>
      <c r="L222" s="35">
        <f>INDEX('Program Lvl'!V$2:V$182,MATCH($A222,'Program Lvl'!$B$2:$B$182,0))</f>
        <v>1914593.1044746975</v>
      </c>
      <c r="M222" s="35" t="e">
        <f t="shared" ref="M222" si="33">SUM(C222:L222)</f>
        <v>#REF!</v>
      </c>
    </row>
    <row r="223" spans="1:13" s="1" customFormat="1" x14ac:dyDescent="0.2">
      <c r="A223" s="21" t="s">
        <v>735</v>
      </c>
      <c r="B223" s="21" t="str">
        <f>VLOOKUP(A223,'Program Lvl'!$B$2:$C$182,2,FALSE)</f>
        <v>Duct installation RMS road works</v>
      </c>
      <c r="C223" s="35" t="e">
        <f>INDEX('Program Lvl'!#REF!,MATCH($A223,'Program Lvl'!$B$2:$B$182,0))</f>
        <v>#REF!</v>
      </c>
      <c r="D223" s="35">
        <f>INDEX('Program Lvl'!N$2:N$182,MATCH($A223,'Program Lvl'!$B$2:$B$182,0))</f>
        <v>2206549.2749999999</v>
      </c>
      <c r="E223" s="35">
        <f>INDEX('Program Lvl'!O$2:O$182,MATCH($A223,'Program Lvl'!$B$2:$B$182,0))</f>
        <v>2318255.5431249999</v>
      </c>
      <c r="F223" s="35">
        <f>INDEX('Program Lvl'!P$2:P$182,MATCH($A223,'Program Lvl'!$B$2:$B$182,0))</f>
        <v>2435617.5261406247</v>
      </c>
      <c r="G223" s="35">
        <f>INDEX('Program Lvl'!Q$2:Q$182,MATCH($A223,'Program Lvl'!$B$2:$B$182,0))</f>
        <v>2558919.7527558589</v>
      </c>
      <c r="H223" s="35">
        <f>INDEX('Program Lvl'!R$2:R$182,MATCH($A223,'Program Lvl'!$B$2:$B$182,0))</f>
        <v>2688465.7723692572</v>
      </c>
      <c r="I223" s="35">
        <f>INDEX('Program Lvl'!S$2:S$182,MATCH($A223,'Program Lvl'!$B$2:$B$182,0))</f>
        <v>2755677.4166784883</v>
      </c>
      <c r="J223" s="35">
        <f>INDEX('Program Lvl'!T$2:T$182,MATCH($A223,'Program Lvl'!$B$2:$B$182,0))</f>
        <v>2824569.3520954507</v>
      </c>
      <c r="K223" s="35">
        <f>INDEX('Program Lvl'!U$2:U$182,MATCH($A223,'Program Lvl'!$B$2:$B$182,0))</f>
        <v>2895183.5858978364</v>
      </c>
      <c r="L223" s="35">
        <f>INDEX('Program Lvl'!V$2:V$182,MATCH($A223,'Program Lvl'!$B$2:$B$182,0))</f>
        <v>2967563.1755452822</v>
      </c>
      <c r="M223" s="35" t="e">
        <f t="shared" ref="M223" si="34">SUM(C223:L223)</f>
        <v>#REF!</v>
      </c>
    </row>
    <row r="224" spans="1:13" s="1" customFormat="1" x14ac:dyDescent="0.2">
      <c r="A224" s="21" t="s">
        <v>97</v>
      </c>
      <c r="B224" s="21" t="str">
        <f>VLOOKUP(A224,'Program Lvl'!$B$2:$C$182,2,FALSE)</f>
        <v>Industrial &amp; commercial</v>
      </c>
      <c r="C224" s="35" t="e">
        <f>INDEX('Program Lvl'!#REF!,MATCH($A224,'Program Lvl'!$B$2:$B$182,0))</f>
        <v>#REF!</v>
      </c>
      <c r="D224" s="35">
        <f>INDEX('Program Lvl'!N$2:N$182,MATCH($A224,'Program Lvl'!$B$2:$B$182,0))</f>
        <v>7688980.0999999996</v>
      </c>
      <c r="E224" s="35">
        <f>INDEX('Program Lvl'!O$2:O$182,MATCH($A224,'Program Lvl'!$B$2:$B$182,0))</f>
        <v>5602510.34375</v>
      </c>
      <c r="F224" s="35">
        <f>INDEX('Program Lvl'!P$2:P$182,MATCH($A224,'Program Lvl'!$B$2:$B$182,0))</f>
        <v>4936560.3144843746</v>
      </c>
      <c r="G224" s="35">
        <f>INDEX('Program Lvl'!Q$2:Q$182,MATCH($A224,'Program Lvl'!$B$2:$B$182,0))</f>
        <v>4769957.41965078</v>
      </c>
      <c r="H224" s="35">
        <f>INDEX('Program Lvl'!R$2:R$182,MATCH($A224,'Program Lvl'!$B$2:$B$182,0))</f>
        <v>4803453.5324624302</v>
      </c>
      <c r="I224" s="35">
        <f>INDEX('Program Lvl'!S$2:S$182,MATCH($A224,'Program Lvl'!$B$2:$B$182,0))</f>
        <v>4923539.8707739906</v>
      </c>
      <c r="J224" s="35">
        <f>INDEX('Program Lvl'!T$2:T$182,MATCH($A224,'Program Lvl'!$B$2:$B$182,0))</f>
        <v>5046628.3675433407</v>
      </c>
      <c r="K224" s="35">
        <f>INDEX('Program Lvl'!U$2:U$182,MATCH($A224,'Program Lvl'!$B$2:$B$182,0))</f>
        <v>5172794.076731924</v>
      </c>
      <c r="L224" s="35">
        <f>INDEX('Program Lvl'!V$2:V$182,MATCH($A224,'Program Lvl'!$B$2:$B$182,0))</f>
        <v>5302113.9286502209</v>
      </c>
      <c r="M224" s="35" t="e">
        <f t="shared" ref="M224" si="35">SUM(C224:L224)</f>
        <v>#REF!</v>
      </c>
    </row>
    <row r="225" spans="1:13" s="1" customFormat="1" x14ac:dyDescent="0.2">
      <c r="A225" s="21" t="s">
        <v>98</v>
      </c>
      <c r="B225" s="21" t="str">
        <f>VLOOKUP(A225,'Program Lvl'!$B$2:$C$182,2,FALSE)</f>
        <v>Non urban extension</v>
      </c>
      <c r="C225" s="35" t="e">
        <f>INDEX('Program Lvl'!#REF!,MATCH($A225,'Program Lvl'!$B$2:$B$182,0))</f>
        <v>#REF!</v>
      </c>
      <c r="D225" s="35">
        <f>INDEX('Program Lvl'!N$2:N$182,MATCH($A225,'Program Lvl'!$B$2:$B$182,0))</f>
        <v>1044823.4999999999</v>
      </c>
      <c r="E225" s="35">
        <f>INDEX('Program Lvl'!O$2:O$182,MATCH($A225,'Program Lvl'!$B$2:$B$182,0))</f>
        <v>780742.5512499999</v>
      </c>
      <c r="F225" s="35">
        <f>INDEX('Program Lvl'!P$2:P$182,MATCH($A225,'Program Lvl'!$B$2:$B$182,0))</f>
        <v>712692.67696874996</v>
      </c>
      <c r="G225" s="35">
        <f>INDEX('Program Lvl'!Q$2:Q$182,MATCH($A225,'Program Lvl'!$B$2:$B$182,0))</f>
        <v>697271.98013046861</v>
      </c>
      <c r="H225" s="35">
        <f>INDEX('Program Lvl'!R$2:R$182,MATCH($A225,'Program Lvl'!$B$2:$B$182,0))</f>
        <v>700813.481004072</v>
      </c>
      <c r="I225" s="35">
        <f>INDEX('Program Lvl'!S$2:S$182,MATCH($A225,'Program Lvl'!$B$2:$B$182,0))</f>
        <v>718333.81802917377</v>
      </c>
      <c r="J225" s="35">
        <f>INDEX('Program Lvl'!T$2:T$182,MATCH($A225,'Program Lvl'!$B$2:$B$182,0))</f>
        <v>736292.16347990313</v>
      </c>
      <c r="K225" s="35">
        <f>INDEX('Program Lvl'!U$2:U$182,MATCH($A225,'Program Lvl'!$B$2:$B$182,0))</f>
        <v>754699.46756690065</v>
      </c>
      <c r="L225" s="35">
        <f>INDEX('Program Lvl'!V$2:V$182,MATCH($A225,'Program Lvl'!$B$2:$B$182,0))</f>
        <v>773566.95425607311</v>
      </c>
      <c r="M225" s="35" t="e">
        <f t="shared" ref="M225" si="36">SUM(C225:L225)</f>
        <v>#REF!</v>
      </c>
    </row>
    <row r="226" spans="1:13" s="1" customFormat="1" x14ac:dyDescent="0.2">
      <c r="A226" s="21" t="s">
        <v>99</v>
      </c>
      <c r="B226" s="21" t="str">
        <f>VLOOKUP(A226,'Program Lvl'!$B$2:$C$182,2,FALSE)</f>
        <v>Underground residential</v>
      </c>
      <c r="C226" s="35" t="e">
        <f>INDEX('Program Lvl'!#REF!,MATCH($A226,'Program Lvl'!$B$2:$B$182,0))</f>
        <v>#REF!</v>
      </c>
      <c r="D226" s="35">
        <f>INDEX('Program Lvl'!N$2:N$182,MATCH($A226,'Program Lvl'!$B$2:$B$182,0))</f>
        <v>22200527.274999999</v>
      </c>
      <c r="E226" s="35">
        <f>INDEX('Program Lvl'!O$2:O$182,MATCH($A226,'Program Lvl'!$B$2:$B$182,0))</f>
        <v>15339844.678125</v>
      </c>
      <c r="F226" s="35">
        <f>INDEX('Program Lvl'!P$2:P$182,MATCH($A226,'Program Lvl'!$B$2:$B$182,0))</f>
        <v>12662926.404781248</v>
      </c>
      <c r="G226" s="35">
        <f>INDEX('Program Lvl'!Q$2:Q$182,MATCH($A226,'Program Lvl'!$B$2:$B$182,0))</f>
        <v>12204412.08741992</v>
      </c>
      <c r="H226" s="35">
        <f>INDEX('Program Lvl'!R$2:R$182,MATCH($A226,'Program Lvl'!$B$2:$B$182,0))</f>
        <v>12223359.835951842</v>
      </c>
      <c r="I226" s="35">
        <f>INDEX('Program Lvl'!S$2:S$182,MATCH($A226,'Program Lvl'!$B$2:$B$182,0))</f>
        <v>12528943.831850637</v>
      </c>
      <c r="J226" s="35">
        <f>INDEX('Program Lvl'!T$2:T$182,MATCH($A226,'Program Lvl'!$B$2:$B$182,0))</f>
        <v>12842167.427646903</v>
      </c>
      <c r="K226" s="35">
        <f>INDEX('Program Lvl'!U$2:U$182,MATCH($A226,'Program Lvl'!$B$2:$B$182,0))</f>
        <v>13163221.613338076</v>
      </c>
      <c r="L226" s="35">
        <f>INDEX('Program Lvl'!V$2:V$182,MATCH($A226,'Program Lvl'!$B$2:$B$182,0))</f>
        <v>13492302.153671525</v>
      </c>
      <c r="M226" s="35" t="e">
        <f t="shared" ref="M226" si="37">SUM(C226:L226)</f>
        <v>#REF!</v>
      </c>
    </row>
    <row r="227" spans="1:13" x14ac:dyDescent="0.2">
      <c r="A227" s="22"/>
      <c r="B227" s="22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</row>
    <row r="228" spans="1:13" x14ac:dyDescent="0.2">
      <c r="A228" s="43"/>
      <c r="B228" s="17" t="s">
        <v>1009</v>
      </c>
      <c r="C228" s="42" t="e">
        <f>SUBTOTAL(9,C222:C227)</f>
        <v>#REF!</v>
      </c>
      <c r="D228" s="42">
        <f t="shared" ref="D228:M228" si="38">SUBTOTAL(9,D222:D227)</f>
        <v>34805121.399999999</v>
      </c>
      <c r="E228" s="42">
        <f t="shared" si="38"/>
        <v>25684374.073124997</v>
      </c>
      <c r="F228" s="42">
        <f t="shared" si="38"/>
        <v>22408884.558078121</v>
      </c>
      <c r="G228" s="42">
        <f t="shared" si="38"/>
        <v>21924915.13087929</v>
      </c>
      <c r="H228" s="42">
        <f t="shared" si="38"/>
        <v>22150619.479315616</v>
      </c>
      <c r="I228" s="42">
        <f t="shared" si="38"/>
        <v>22704384.966298506</v>
      </c>
      <c r="J228" s="42">
        <f t="shared" si="38"/>
        <v>23271994.590455972</v>
      </c>
      <c r="K228" s="42">
        <f t="shared" si="38"/>
        <v>23853794.455217369</v>
      </c>
      <c r="L228" s="42">
        <f t="shared" si="38"/>
        <v>24450139.316597797</v>
      </c>
      <c r="M228" s="42" t="e">
        <f t="shared" si="38"/>
        <v>#REF!</v>
      </c>
    </row>
    <row r="229" spans="1:13" x14ac:dyDescent="0.2">
      <c r="A229" s="22"/>
      <c r="B229" s="22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</row>
    <row r="230" spans="1:13" x14ac:dyDescent="0.2">
      <c r="A230" s="436" t="s">
        <v>179</v>
      </c>
      <c r="B230" s="437"/>
      <c r="C230" s="437"/>
      <c r="D230" s="437"/>
      <c r="E230" s="437"/>
      <c r="F230" s="437"/>
      <c r="G230" s="437"/>
      <c r="H230" s="437"/>
      <c r="I230" s="437"/>
      <c r="J230" s="437"/>
      <c r="K230" s="437"/>
      <c r="L230" s="437"/>
      <c r="M230" s="438"/>
    </row>
    <row r="231" spans="1:13" x14ac:dyDescent="0.2">
      <c r="A231" s="22"/>
      <c r="B231" s="22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</row>
    <row r="232" spans="1:13" s="1" customFormat="1" x14ac:dyDescent="0.2">
      <c r="A232" s="21" t="s">
        <v>924</v>
      </c>
      <c r="B232" s="21" t="str">
        <f>VLOOKUP(A232,'Program Lvl'!$B$2:$C$182,2,FALSE)</f>
        <v>Reliability compliance</v>
      </c>
      <c r="C232" s="35" t="e">
        <f>INDEX('Program Lvl'!#REF!,MATCH($A232,'Program Lvl'!$B$2:$B$182,0))</f>
        <v>#REF!</v>
      </c>
      <c r="D232" s="35">
        <f>INDEX('Program Lvl'!N$2:N$182,MATCH($A232,'Program Lvl'!$B$2:$B$182,0))</f>
        <v>4099999.9999999995</v>
      </c>
      <c r="E232" s="35">
        <f>INDEX('Program Lvl'!O$2:O$182,MATCH($A232,'Program Lvl'!$B$2:$B$182,0))</f>
        <v>4202500</v>
      </c>
      <c r="F232" s="35">
        <f>INDEX('Program Lvl'!P$2:P$182,MATCH($A232,'Program Lvl'!$B$2:$B$182,0))</f>
        <v>4307562.4999999991</v>
      </c>
      <c r="G232" s="35">
        <f>INDEX('Program Lvl'!Q$2:Q$182,MATCH($A232,'Program Lvl'!$B$2:$B$182,0))</f>
        <v>4415251.5624999991</v>
      </c>
      <c r="H232" s="35">
        <f>INDEX('Program Lvl'!R$2:R$182,MATCH($A232,'Program Lvl'!$B$2:$B$182,0))</f>
        <v>4525632.8515624991</v>
      </c>
      <c r="I232" s="35">
        <f>INDEX('Program Lvl'!S$2:S$182,MATCH($A232,'Program Lvl'!$B$2:$B$182,0))</f>
        <v>4638773.6728515606</v>
      </c>
      <c r="J232" s="35">
        <f>INDEX('Program Lvl'!T$2:T$182,MATCH($A232,'Program Lvl'!$B$2:$B$182,0))</f>
        <v>4754743.0146728503</v>
      </c>
      <c r="K232" s="35">
        <f>INDEX('Program Lvl'!U$2:U$182,MATCH($A232,'Program Lvl'!$B$2:$B$182,0))</f>
        <v>4873611.5900396705</v>
      </c>
      <c r="L232" s="35">
        <f>INDEX('Program Lvl'!V$2:V$182,MATCH($A232,'Program Lvl'!$B$2:$B$182,0))</f>
        <v>4995451.8797906619</v>
      </c>
      <c r="M232" s="35" t="e">
        <f t="shared" ref="M232" si="39">SUM(C232:L232)</f>
        <v>#REF!</v>
      </c>
    </row>
    <row r="233" spans="1:13" x14ac:dyDescent="0.2">
      <c r="A233" s="22"/>
      <c r="B233" s="22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</row>
    <row r="234" spans="1:13" x14ac:dyDescent="0.2">
      <c r="A234" s="43"/>
      <c r="B234" s="17" t="s">
        <v>1010</v>
      </c>
      <c r="C234" s="42" t="e">
        <f>SUBTOTAL(9,C232:C233)</f>
        <v>#REF!</v>
      </c>
      <c r="D234" s="42">
        <f t="shared" ref="D234:M234" si="40">SUBTOTAL(9,D232:D233)</f>
        <v>4099999.9999999995</v>
      </c>
      <c r="E234" s="42">
        <f t="shared" si="40"/>
        <v>4202500</v>
      </c>
      <c r="F234" s="42">
        <f t="shared" si="40"/>
        <v>4307562.4999999991</v>
      </c>
      <c r="G234" s="42">
        <f t="shared" si="40"/>
        <v>4415251.5624999991</v>
      </c>
      <c r="H234" s="42">
        <f t="shared" si="40"/>
        <v>4525632.8515624991</v>
      </c>
      <c r="I234" s="42">
        <f t="shared" si="40"/>
        <v>4638773.6728515606</v>
      </c>
      <c r="J234" s="42">
        <f t="shared" si="40"/>
        <v>4754743.0146728503</v>
      </c>
      <c r="K234" s="42">
        <f t="shared" si="40"/>
        <v>4873611.5900396705</v>
      </c>
      <c r="L234" s="42">
        <f t="shared" si="40"/>
        <v>4995451.8797906619</v>
      </c>
      <c r="M234" s="42" t="e">
        <f t="shared" si="40"/>
        <v>#REF!</v>
      </c>
    </row>
    <row r="235" spans="1:13" x14ac:dyDescent="0.2">
      <c r="A235" s="22"/>
      <c r="B235" s="22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</row>
    <row r="236" spans="1:13" x14ac:dyDescent="0.2">
      <c r="A236" s="436" t="s">
        <v>608</v>
      </c>
      <c r="B236" s="437"/>
      <c r="C236" s="437"/>
      <c r="D236" s="437"/>
      <c r="E236" s="437"/>
      <c r="F236" s="437"/>
      <c r="G236" s="437"/>
      <c r="H236" s="437"/>
      <c r="I236" s="437"/>
      <c r="J236" s="437"/>
      <c r="K236" s="437"/>
      <c r="L236" s="437"/>
      <c r="M236" s="438"/>
    </row>
    <row r="237" spans="1:13" x14ac:dyDescent="0.2">
      <c r="A237" s="22"/>
      <c r="B237" s="22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</row>
    <row r="238" spans="1:13" x14ac:dyDescent="0.2">
      <c r="A238" s="21" t="s">
        <v>156</v>
      </c>
      <c r="B238" s="21" t="s">
        <v>207</v>
      </c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</row>
    <row r="239" spans="1:13" x14ac:dyDescent="0.2">
      <c r="A239" s="22" t="s">
        <v>165</v>
      </c>
      <c r="B239" s="22" t="str">
        <f>VLOOKUP(A239,'Program Lvl'!$B$2:$C$182,2,FALSE)</f>
        <v>Quality of supply reactive projects</v>
      </c>
      <c r="C239" s="34" t="e">
        <f>INDEX('Program Lvl'!#REF!,MATCH($A239,'Program Lvl'!$B$2:$B$182,0))</f>
        <v>#REF!</v>
      </c>
      <c r="D239" s="34">
        <f>INDEX('Program Lvl'!N$2:N$182,MATCH($A239,'Program Lvl'!$B$2:$B$182,0))</f>
        <v>512499.99999999994</v>
      </c>
      <c r="E239" s="34">
        <f>INDEX('Program Lvl'!O$2:O$182,MATCH($A239,'Program Lvl'!$B$2:$B$182,0))</f>
        <v>525312.5</v>
      </c>
      <c r="F239" s="34">
        <f>INDEX('Program Lvl'!P$2:P$182,MATCH($A239,'Program Lvl'!$B$2:$B$182,0))</f>
        <v>538445.31249999988</v>
      </c>
      <c r="G239" s="34">
        <f>INDEX('Program Lvl'!Q$2:Q$182,MATCH($A239,'Program Lvl'!$B$2:$B$182,0))</f>
        <v>551906.44531249988</v>
      </c>
      <c r="H239" s="34">
        <f>INDEX('Program Lvl'!R$2:R$182,MATCH($A239,'Program Lvl'!$B$2:$B$182,0))</f>
        <v>565704.10644531238</v>
      </c>
      <c r="I239" s="34">
        <f>INDEX('Program Lvl'!S$2:S$182,MATCH($A239,'Program Lvl'!$B$2:$B$182,0))</f>
        <v>579846.70910644508</v>
      </c>
      <c r="J239" s="34">
        <f>INDEX('Program Lvl'!T$2:T$182,MATCH($A239,'Program Lvl'!$B$2:$B$182,0))</f>
        <v>594342.87683410628</v>
      </c>
      <c r="K239" s="34">
        <f>INDEX('Program Lvl'!U$2:U$182,MATCH($A239,'Program Lvl'!$B$2:$B$182,0))</f>
        <v>609201.44875495881</v>
      </c>
      <c r="L239" s="34">
        <f>INDEX('Program Lvl'!V$2:V$182,MATCH($A239,'Program Lvl'!$B$2:$B$182,0))</f>
        <v>624431.48497383273</v>
      </c>
      <c r="M239" s="34" t="e">
        <f t="shared" si="11"/>
        <v>#REF!</v>
      </c>
    </row>
    <row r="240" spans="1:13" x14ac:dyDescent="0.2">
      <c r="A240" s="22" t="s">
        <v>167</v>
      </c>
      <c r="B240" s="22" t="str">
        <f>VLOOKUP(A240,'Program Lvl'!$B$2:$C$182,2,FALSE)</f>
        <v>LV planning reactive projects</v>
      </c>
      <c r="C240" s="34" t="e">
        <f>INDEX('Program Lvl'!#REF!,MATCH($A240,'Program Lvl'!$B$2:$B$182,0))</f>
        <v>#REF!</v>
      </c>
      <c r="D240" s="34">
        <f>INDEX('Program Lvl'!N$2:N$182,MATCH($A240,'Program Lvl'!$B$2:$B$182,0))</f>
        <v>1024999.9999999999</v>
      </c>
      <c r="E240" s="34">
        <f>INDEX('Program Lvl'!O$2:O$182,MATCH($A240,'Program Lvl'!$B$2:$B$182,0))</f>
        <v>1050625</v>
      </c>
      <c r="F240" s="34">
        <f>INDEX('Program Lvl'!P$2:P$182,MATCH($A240,'Program Lvl'!$B$2:$B$182,0))</f>
        <v>1076890.6249999998</v>
      </c>
      <c r="G240" s="34">
        <f>INDEX('Program Lvl'!Q$2:Q$182,MATCH($A240,'Program Lvl'!$B$2:$B$182,0))</f>
        <v>1103812.8906249998</v>
      </c>
      <c r="H240" s="34">
        <f>INDEX('Program Lvl'!R$2:R$182,MATCH($A240,'Program Lvl'!$B$2:$B$182,0))</f>
        <v>1131408.2128906245</v>
      </c>
      <c r="I240" s="34">
        <f>INDEX('Program Lvl'!S$2:S$182,MATCH($A240,'Program Lvl'!$B$2:$B$182,0))</f>
        <v>1159693.4182128902</v>
      </c>
      <c r="J240" s="34">
        <f>INDEX('Program Lvl'!T$2:T$182,MATCH($A240,'Program Lvl'!$B$2:$B$182,0))</f>
        <v>1188685.7536682126</v>
      </c>
      <c r="K240" s="34">
        <f>INDEX('Program Lvl'!U$2:U$182,MATCH($A240,'Program Lvl'!$B$2:$B$182,0))</f>
        <v>1218402.8975099176</v>
      </c>
      <c r="L240" s="34">
        <f>INDEX('Program Lvl'!V$2:V$182,MATCH($A240,'Program Lvl'!$B$2:$B$182,0))</f>
        <v>1248862.9699476655</v>
      </c>
      <c r="M240" s="34" t="e">
        <f t="shared" si="11"/>
        <v>#REF!</v>
      </c>
    </row>
    <row r="241" spans="1:13" x14ac:dyDescent="0.2">
      <c r="A241" s="22" t="s">
        <v>193</v>
      </c>
      <c r="B241" s="22" t="str">
        <f>VLOOKUP(A241,'Program Lvl'!$B$2:$C$182,2,FALSE)</f>
        <v>Dsub monitoring &amp; LV feeder monitoring for solar PV</v>
      </c>
      <c r="C241" s="34" t="e">
        <f>INDEX('Program Lvl'!#REF!,MATCH($A241,'Program Lvl'!$B$2:$B$182,0))</f>
        <v>#REF!</v>
      </c>
      <c r="D241" s="34">
        <f>INDEX('Program Lvl'!N$2:N$182,MATCH($A241,'Program Lvl'!$B$2:$B$182,0))</f>
        <v>256249.99999999997</v>
      </c>
      <c r="E241" s="34">
        <f>INDEX('Program Lvl'!O$2:O$182,MATCH($A241,'Program Lvl'!$B$2:$B$182,0))</f>
        <v>262656.25</v>
      </c>
      <c r="F241" s="34">
        <f>INDEX('Program Lvl'!P$2:P$182,MATCH($A241,'Program Lvl'!$B$2:$B$182,0))</f>
        <v>269222.65624999994</v>
      </c>
      <c r="G241" s="34">
        <f>INDEX('Program Lvl'!Q$2:Q$182,MATCH($A241,'Program Lvl'!$B$2:$B$182,0))</f>
        <v>275953.22265624994</v>
      </c>
      <c r="H241" s="34">
        <f>INDEX('Program Lvl'!R$2:R$182,MATCH($A241,'Program Lvl'!$B$2:$B$182,0))</f>
        <v>282852.05322265619</v>
      </c>
      <c r="I241" s="34">
        <f>INDEX('Program Lvl'!S$2:S$182,MATCH($A241,'Program Lvl'!$B$2:$B$182,0))</f>
        <v>289923.35455322254</v>
      </c>
      <c r="J241" s="34">
        <f>INDEX('Program Lvl'!T$2:T$182,MATCH($A241,'Program Lvl'!$B$2:$B$182,0))</f>
        <v>297171.43841705314</v>
      </c>
      <c r="K241" s="34">
        <f>INDEX('Program Lvl'!U$2:U$182,MATCH($A241,'Program Lvl'!$B$2:$B$182,0))</f>
        <v>304600.7243774794</v>
      </c>
      <c r="L241" s="34">
        <f>INDEX('Program Lvl'!V$2:V$182,MATCH($A241,'Program Lvl'!$B$2:$B$182,0))</f>
        <v>312215.74248691637</v>
      </c>
      <c r="M241" s="34" t="e">
        <f t="shared" si="11"/>
        <v>#REF!</v>
      </c>
    </row>
    <row r="242" spans="1:13" x14ac:dyDescent="0.2">
      <c r="A242" s="21"/>
      <c r="B242" s="21" t="s">
        <v>283</v>
      </c>
      <c r="C242" s="35" t="e">
        <f>SUBTOTAL(9,C239:C241)</f>
        <v>#REF!</v>
      </c>
      <c r="D242" s="35">
        <f t="shared" ref="D242:M242" si="41">SUBTOTAL(9,D239:D241)</f>
        <v>1793749.9999999998</v>
      </c>
      <c r="E242" s="35">
        <f t="shared" si="41"/>
        <v>1838593.75</v>
      </c>
      <c r="F242" s="35">
        <f t="shared" si="41"/>
        <v>1884558.5937499995</v>
      </c>
      <c r="G242" s="35">
        <f t="shared" si="41"/>
        <v>1931672.5585937495</v>
      </c>
      <c r="H242" s="35">
        <f t="shared" si="41"/>
        <v>1979964.3725585933</v>
      </c>
      <c r="I242" s="35">
        <f t="shared" si="41"/>
        <v>2029463.4818725577</v>
      </c>
      <c r="J242" s="35">
        <f t="shared" si="41"/>
        <v>2080200.068919372</v>
      </c>
      <c r="K242" s="35">
        <f t="shared" si="41"/>
        <v>2132205.0706423558</v>
      </c>
      <c r="L242" s="35">
        <f t="shared" si="41"/>
        <v>2185510.1974084144</v>
      </c>
      <c r="M242" s="35" t="e">
        <f t="shared" si="41"/>
        <v>#REF!</v>
      </c>
    </row>
    <row r="243" spans="1:13" x14ac:dyDescent="0.2">
      <c r="A243" s="22"/>
      <c r="B243" s="22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</row>
    <row r="244" spans="1:13" x14ac:dyDescent="0.2">
      <c r="A244" s="21" t="s">
        <v>128</v>
      </c>
      <c r="B244" s="21" t="s">
        <v>172</v>
      </c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</row>
    <row r="245" spans="1:13" x14ac:dyDescent="0.2">
      <c r="A245" s="22" t="s">
        <v>129</v>
      </c>
      <c r="B245" s="22" t="str">
        <f>VLOOKUP(A245,'Program Lvl'!$B$2:$C$182,2,FALSE)</f>
        <v>Permanent power quality monitoring</v>
      </c>
      <c r="C245" s="34" t="e">
        <f>INDEX('Program Lvl'!#REF!,MATCH($A245,'Program Lvl'!$B$2:$B$182,0))</f>
        <v>#REF!</v>
      </c>
      <c r="D245" s="34">
        <f>INDEX('Program Lvl'!N$2:N$182,MATCH($A245,'Program Lvl'!$B$2:$B$182,0))</f>
        <v>102499.99999999999</v>
      </c>
      <c r="E245" s="34">
        <f>INDEX('Program Lvl'!O$2:O$182,MATCH($A245,'Program Lvl'!$B$2:$B$182,0))</f>
        <v>105062.49999999999</v>
      </c>
      <c r="F245" s="34">
        <f>INDEX('Program Lvl'!P$2:P$182,MATCH($A245,'Program Lvl'!$B$2:$B$182,0))</f>
        <v>107689.06249999999</v>
      </c>
      <c r="G245" s="34">
        <f>INDEX('Program Lvl'!Q$2:Q$182,MATCH($A245,'Program Lvl'!$B$2:$B$182,0))</f>
        <v>110381.28906249997</v>
      </c>
      <c r="H245" s="34">
        <f>INDEX('Program Lvl'!R$2:R$182,MATCH($A245,'Program Lvl'!$B$2:$B$182,0))</f>
        <v>113140.82128906247</v>
      </c>
      <c r="I245" s="34">
        <f>INDEX('Program Lvl'!S$2:S$182,MATCH($A245,'Program Lvl'!$B$2:$B$182,0))</f>
        <v>115969.34182128902</v>
      </c>
      <c r="J245" s="34">
        <f>INDEX('Program Lvl'!T$2:T$182,MATCH($A245,'Program Lvl'!$B$2:$B$182,0))</f>
        <v>118868.57536682126</v>
      </c>
      <c r="K245" s="34">
        <f>INDEX('Program Lvl'!U$2:U$182,MATCH($A245,'Program Lvl'!$B$2:$B$182,0))</f>
        <v>121840.28975099177</v>
      </c>
      <c r="L245" s="34">
        <f>INDEX('Program Lvl'!V$2:V$182,MATCH($A245,'Program Lvl'!$B$2:$B$182,0))</f>
        <v>124886.29699476654</v>
      </c>
      <c r="M245" s="34" t="e">
        <f t="shared" ref="M245" si="42">SUM(C245:L245)</f>
        <v>#REF!</v>
      </c>
    </row>
    <row r="246" spans="1:13" x14ac:dyDescent="0.2">
      <c r="A246" s="22" t="s">
        <v>874</v>
      </c>
      <c r="B246" s="22" t="str">
        <f>VLOOKUP(A246,'Program Lvl'!$B$2:$C$182,2,FALSE)</f>
        <v>Power quality monitoring replacement</v>
      </c>
      <c r="C246" s="34" t="e">
        <f>INDEX('Program Lvl'!#REF!,MATCH($A246,'Program Lvl'!$B$2:$B$182,0))</f>
        <v>#REF!</v>
      </c>
      <c r="D246" s="34">
        <f>INDEX('Program Lvl'!N$2:N$182,MATCH($A246,'Program Lvl'!$B$2:$B$182,0))</f>
        <v>350959.99999999994</v>
      </c>
      <c r="E246" s="34">
        <f>INDEX('Program Lvl'!O$2:O$182,MATCH($A246,'Program Lvl'!$B$2:$B$182,0))</f>
        <v>648971.0625</v>
      </c>
      <c r="F246" s="34">
        <f>INDEX('Program Lvl'!P$2:P$182,MATCH($A246,'Program Lvl'!$B$2:$B$182,0))</f>
        <v>940448.58281249984</v>
      </c>
      <c r="G246" s="34">
        <f>INDEX('Program Lvl'!Q$2:Q$182,MATCH($A246,'Program Lvl'!$B$2:$B$182,0))</f>
        <v>1045973.0951562498</v>
      </c>
      <c r="H246" s="34">
        <f>INDEX('Program Lvl'!R$2:R$182,MATCH($A246,'Program Lvl'!$B$2:$B$182,0))</f>
        <v>1543849.5000013472</v>
      </c>
      <c r="I246" s="34">
        <f>INDEX('Program Lvl'!S$2:S$182,MATCH($A246,'Program Lvl'!$B$2:$B$182,0))</f>
        <v>1507091.1785727437</v>
      </c>
      <c r="J246" s="34">
        <f>INDEX('Program Lvl'!T$2:T$182,MATCH($A246,'Program Lvl'!$B$2:$B$182,0))</f>
        <v>1699245.3038407685</v>
      </c>
      <c r="K246" s="34">
        <f>INDEX('Program Lvl'!U$2:U$182,MATCH($A246,'Program Lvl'!$B$2:$B$182,0))</f>
        <v>1741726.4364367875</v>
      </c>
      <c r="L246" s="34">
        <f>INDEX('Program Lvl'!V$2:V$182,MATCH($A246,'Program Lvl'!$B$2:$B$182,0))</f>
        <v>1460675.1251026692</v>
      </c>
      <c r="M246" s="34" t="e">
        <f t="shared" ref="M246" si="43">SUM(C246:L246)</f>
        <v>#REF!</v>
      </c>
    </row>
    <row r="247" spans="1:13" x14ac:dyDescent="0.2">
      <c r="A247" s="21"/>
      <c r="B247" s="21" t="s">
        <v>284</v>
      </c>
      <c r="C247" s="35" t="e">
        <f>SUBTOTAL(9,C245:C246)</f>
        <v>#REF!</v>
      </c>
      <c r="D247" s="35">
        <f t="shared" ref="D247:M247" si="44">SUBTOTAL(9,D245:D246)</f>
        <v>453459.99999999994</v>
      </c>
      <c r="E247" s="35">
        <f t="shared" si="44"/>
        <v>754033.5625</v>
      </c>
      <c r="F247" s="35">
        <f t="shared" si="44"/>
        <v>1048137.6453124998</v>
      </c>
      <c r="G247" s="35">
        <f t="shared" si="44"/>
        <v>1156354.3842187498</v>
      </c>
      <c r="H247" s="35">
        <f t="shared" si="44"/>
        <v>1656990.3212904097</v>
      </c>
      <c r="I247" s="35">
        <f t="shared" si="44"/>
        <v>1623060.5203940326</v>
      </c>
      <c r="J247" s="35">
        <f t="shared" si="44"/>
        <v>1818113.8792075897</v>
      </c>
      <c r="K247" s="35">
        <f t="shared" si="44"/>
        <v>1863566.7261877793</v>
      </c>
      <c r="L247" s="35">
        <f t="shared" si="44"/>
        <v>1585561.4220974357</v>
      </c>
      <c r="M247" s="35" t="e">
        <f t="shared" si="44"/>
        <v>#REF!</v>
      </c>
    </row>
    <row r="248" spans="1:13" x14ac:dyDescent="0.2">
      <c r="A248" s="22"/>
      <c r="B248" s="22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</row>
    <row r="249" spans="1:13" x14ac:dyDescent="0.2">
      <c r="A249" s="21" t="s">
        <v>194</v>
      </c>
      <c r="B249" s="21" t="s">
        <v>192</v>
      </c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</row>
    <row r="250" spans="1:13" x14ac:dyDescent="0.2">
      <c r="A250" s="22" t="s">
        <v>195</v>
      </c>
      <c r="B250" s="22" t="str">
        <f>VLOOKUP(A250,'Program Lvl'!$B$2:$C$182,2,FALSE)</f>
        <v>Distribution management system</v>
      </c>
      <c r="C250" s="34" t="e">
        <f>INDEX('Program Lvl'!#REF!,MATCH($A250,'Program Lvl'!$B$2:$B$182,0))</f>
        <v>#REF!</v>
      </c>
      <c r="D250" s="34">
        <f>INDEX('Program Lvl'!N$2:N$182,MATCH($A250,'Program Lvl'!$B$2:$B$182,0))</f>
        <v>8800000.1499999985</v>
      </c>
      <c r="E250" s="34">
        <f>INDEX('Program Lvl'!O$2:O$182,MATCH($A250,'Program Lvl'!$B$2:$B$182,0))</f>
        <v>3800000.3093749997</v>
      </c>
      <c r="F250" s="34">
        <f>INDEX('Program Lvl'!P$2:P$182,MATCH($A250,'Program Lvl'!$B$2:$B$182,0))</f>
        <v>100000.06343749999</v>
      </c>
      <c r="G250" s="34">
        <f>INDEX('Program Lvl'!Q$2:Q$182,MATCH($A250,'Program Lvl'!$B$2:$B$182,0))</f>
        <v>0</v>
      </c>
      <c r="H250" s="34">
        <f>INDEX('Program Lvl'!R$2:R$182,MATCH($A250,'Program Lvl'!$B$2:$B$182,0))</f>
        <v>0</v>
      </c>
      <c r="I250" s="34">
        <f>INDEX('Program Lvl'!S$2:S$182,MATCH($A250,'Program Lvl'!$B$2:$B$182,0))</f>
        <v>0</v>
      </c>
      <c r="J250" s="34">
        <f>INDEX('Program Lvl'!T$2:T$182,MATCH($A250,'Program Lvl'!$B$2:$B$182,0))</f>
        <v>0</v>
      </c>
      <c r="K250" s="34">
        <f>INDEX('Program Lvl'!U$2:U$182,MATCH($A250,'Program Lvl'!$B$2:$B$182,0))</f>
        <v>0</v>
      </c>
      <c r="L250" s="34">
        <f>INDEX('Program Lvl'!V$2:V$182,MATCH($A250,'Program Lvl'!$B$2:$B$182,0))</f>
        <v>0</v>
      </c>
      <c r="M250" s="34" t="e">
        <f t="shared" ref="M250:M252" si="45">SUM(C250:L250)</f>
        <v>#REF!</v>
      </c>
    </row>
    <row r="251" spans="1:13" x14ac:dyDescent="0.2">
      <c r="A251" s="22" t="s">
        <v>196</v>
      </c>
      <c r="B251" s="22" t="str">
        <f>VLOOKUP(A251,'Program Lvl'!$B$2:$C$182,2,FALSE)</f>
        <v>Technology pilots</v>
      </c>
      <c r="C251" s="34" t="e">
        <f>INDEX('Program Lvl'!#REF!,MATCH($A251,'Program Lvl'!$B$2:$B$182,0))</f>
        <v>#REF!</v>
      </c>
      <c r="D251" s="34">
        <f>INDEX('Program Lvl'!N$2:N$182,MATCH($A251,'Program Lvl'!$B$2:$B$182,0))</f>
        <v>512499.99999999994</v>
      </c>
      <c r="E251" s="34">
        <f>INDEX('Program Lvl'!O$2:O$182,MATCH($A251,'Program Lvl'!$B$2:$B$182,0))</f>
        <v>525312.5</v>
      </c>
      <c r="F251" s="34">
        <f>INDEX('Program Lvl'!P$2:P$182,MATCH($A251,'Program Lvl'!$B$2:$B$182,0))</f>
        <v>2153781.2499999995</v>
      </c>
      <c r="G251" s="34">
        <f>INDEX('Program Lvl'!Q$2:Q$182,MATCH($A251,'Program Lvl'!$B$2:$B$182,0))</f>
        <v>2207625.7812499995</v>
      </c>
      <c r="H251" s="34">
        <f>INDEX('Program Lvl'!R$2:R$182,MATCH($A251,'Program Lvl'!$B$2:$B$182,0))</f>
        <v>2262816.4257812495</v>
      </c>
      <c r="I251" s="34">
        <f>INDEX('Program Lvl'!S$2:S$182,MATCH($A251,'Program Lvl'!$B$2:$B$182,0))</f>
        <v>2319386.8364257803</v>
      </c>
      <c r="J251" s="34">
        <f>INDEX('Program Lvl'!T$2:T$182,MATCH($A251,'Program Lvl'!$B$2:$B$182,0))</f>
        <v>2377371.5073364251</v>
      </c>
      <c r="K251" s="34">
        <f>INDEX('Program Lvl'!U$2:U$182,MATCH($A251,'Program Lvl'!$B$2:$B$182,0))</f>
        <v>2436805.7950198352</v>
      </c>
      <c r="L251" s="34">
        <f>INDEX('Program Lvl'!V$2:V$182,MATCH($A251,'Program Lvl'!$B$2:$B$182,0))</f>
        <v>2497725.9398953309</v>
      </c>
      <c r="M251" s="34" t="e">
        <f>SUM(C251:L251)</f>
        <v>#REF!</v>
      </c>
    </row>
    <row r="252" spans="1:13" x14ac:dyDescent="0.2">
      <c r="A252" s="22" t="s">
        <v>706</v>
      </c>
      <c r="B252" s="22" t="e">
        <f>VLOOKUP(A252,'Program Lvl'!$B$2:$C$182,2,FALSE)</f>
        <v>#N/A</v>
      </c>
      <c r="C252" s="34" t="e">
        <f>INDEX('Program Lvl'!#REF!,MATCH($A252,'Program Lvl'!$B$2:$B$182,0))</f>
        <v>#REF!</v>
      </c>
      <c r="D252" s="34" t="e">
        <f>INDEX('Program Lvl'!N$2:N$182,MATCH($A252,'Program Lvl'!$B$2:$B$182,0))</f>
        <v>#N/A</v>
      </c>
      <c r="E252" s="34" t="e">
        <f>INDEX('Program Lvl'!O$2:O$182,MATCH($A252,'Program Lvl'!$B$2:$B$182,0))</f>
        <v>#N/A</v>
      </c>
      <c r="F252" s="34" t="e">
        <f>INDEX('Program Lvl'!P$2:P$182,MATCH($A252,'Program Lvl'!$B$2:$B$182,0))</f>
        <v>#N/A</v>
      </c>
      <c r="G252" s="34" t="e">
        <f>INDEX('Program Lvl'!Q$2:Q$182,MATCH($A252,'Program Lvl'!$B$2:$B$182,0))</f>
        <v>#N/A</v>
      </c>
      <c r="H252" s="34" t="e">
        <f>INDEX('Program Lvl'!R$2:R$182,MATCH($A252,'Program Lvl'!$B$2:$B$182,0))</f>
        <v>#N/A</v>
      </c>
      <c r="I252" s="34" t="e">
        <f>INDEX('Program Lvl'!S$2:S$182,MATCH($A252,'Program Lvl'!$B$2:$B$182,0))</f>
        <v>#N/A</v>
      </c>
      <c r="J252" s="34" t="e">
        <f>INDEX('Program Lvl'!T$2:T$182,MATCH($A252,'Program Lvl'!$B$2:$B$182,0))</f>
        <v>#N/A</v>
      </c>
      <c r="K252" s="34" t="e">
        <f>INDEX('Program Lvl'!U$2:U$182,MATCH($A252,'Program Lvl'!$B$2:$B$182,0))</f>
        <v>#N/A</v>
      </c>
      <c r="L252" s="34" t="e">
        <f>INDEX('Program Lvl'!V$2:V$182,MATCH($A252,'Program Lvl'!$B$2:$B$182,0))</f>
        <v>#N/A</v>
      </c>
      <c r="M252" s="34" t="e">
        <f t="shared" si="45"/>
        <v>#REF!</v>
      </c>
    </row>
    <row r="253" spans="1:13" x14ac:dyDescent="0.2">
      <c r="A253" s="21"/>
      <c r="B253" s="21" t="s">
        <v>291</v>
      </c>
      <c r="C253" s="35" t="e">
        <f>SUBTOTAL(9,C250:C252)</f>
        <v>#REF!</v>
      </c>
      <c r="D253" s="35" t="e">
        <f t="shared" ref="D253:M253" si="46">SUBTOTAL(9,D250:D252)</f>
        <v>#N/A</v>
      </c>
      <c r="E253" s="35" t="e">
        <f t="shared" si="46"/>
        <v>#N/A</v>
      </c>
      <c r="F253" s="35" t="e">
        <f t="shared" si="46"/>
        <v>#N/A</v>
      </c>
      <c r="G253" s="35" t="e">
        <f t="shared" si="46"/>
        <v>#N/A</v>
      </c>
      <c r="H253" s="35" t="e">
        <f t="shared" si="46"/>
        <v>#N/A</v>
      </c>
      <c r="I253" s="35" t="e">
        <f t="shared" si="46"/>
        <v>#N/A</v>
      </c>
      <c r="J253" s="35" t="e">
        <f t="shared" si="46"/>
        <v>#N/A</v>
      </c>
      <c r="K253" s="35" t="e">
        <f t="shared" si="46"/>
        <v>#N/A</v>
      </c>
      <c r="L253" s="35" t="e">
        <f t="shared" si="46"/>
        <v>#N/A</v>
      </c>
      <c r="M253" s="35" t="e">
        <f t="shared" si="46"/>
        <v>#REF!</v>
      </c>
    </row>
    <row r="254" spans="1:13" x14ac:dyDescent="0.2">
      <c r="A254" s="22"/>
      <c r="B254" s="22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</row>
    <row r="255" spans="1:13" x14ac:dyDescent="0.2">
      <c r="A255" s="21" t="s">
        <v>133</v>
      </c>
      <c r="B255" s="21" t="s">
        <v>173</v>
      </c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</row>
    <row r="256" spans="1:13" x14ac:dyDescent="0.2">
      <c r="A256" s="22" t="s">
        <v>137</v>
      </c>
      <c r="B256" s="22" t="str">
        <f>VLOOKUP(A256,'Program Lvl'!$B$2:$C$182,2,FALSE)</f>
        <v>Meters - renewal</v>
      </c>
      <c r="C256" s="34" t="e">
        <f>INDEX('Program Lvl'!#REF!,MATCH($A256,'Program Lvl'!$B$2:$B$182,0))</f>
        <v>#REF!</v>
      </c>
      <c r="D256" s="34">
        <f>INDEX('Program Lvl'!N$2:N$182,MATCH($A256,'Program Lvl'!$B$2:$B$182,0))</f>
        <v>61499.999999999993</v>
      </c>
      <c r="E256" s="34">
        <f>INDEX('Program Lvl'!O$2:O$182,MATCH($A256,'Program Lvl'!$B$2:$B$182,0))</f>
        <v>63037.499999999993</v>
      </c>
      <c r="F256" s="34">
        <f>INDEX('Program Lvl'!P$2:P$182,MATCH($A256,'Program Lvl'!$B$2:$B$182,0))</f>
        <v>10768.906249999998</v>
      </c>
      <c r="G256" s="34">
        <f>INDEX('Program Lvl'!Q$2:Q$182,MATCH($A256,'Program Lvl'!$B$2:$B$182,0))</f>
        <v>11038.128906249998</v>
      </c>
      <c r="H256" s="34">
        <f>INDEX('Program Lvl'!R$2:R$182,MATCH($A256,'Program Lvl'!$B$2:$B$182,0))</f>
        <v>11314.082128906246</v>
      </c>
      <c r="I256" s="34">
        <f>INDEX('Program Lvl'!S$2:S$182,MATCH($A256,'Program Lvl'!$B$2:$B$182,0))</f>
        <v>11596.934182128902</v>
      </c>
      <c r="J256" s="34">
        <f>INDEX('Program Lvl'!T$2:T$182,MATCH($A256,'Program Lvl'!$B$2:$B$182,0))</f>
        <v>11886.857536682124</v>
      </c>
      <c r="K256" s="34">
        <f>INDEX('Program Lvl'!U$2:U$182,MATCH($A256,'Program Lvl'!$B$2:$B$182,0))</f>
        <v>12184.028975099178</v>
      </c>
      <c r="L256" s="34">
        <f>INDEX('Program Lvl'!V$2:V$182,MATCH($A256,'Program Lvl'!$B$2:$B$182,0))</f>
        <v>12488.629699476654</v>
      </c>
      <c r="M256" s="34" t="e">
        <f t="shared" ref="M256:M259" si="47">SUM(C256:L256)</f>
        <v>#REF!</v>
      </c>
    </row>
    <row r="257" spans="1:13" x14ac:dyDescent="0.2">
      <c r="A257" s="22" t="s">
        <v>138</v>
      </c>
      <c r="B257" s="22" t="str">
        <f>VLOOKUP(A257,'Program Lvl'!$B$2:$C$182,2,FALSE)</f>
        <v>Relays - renewal</v>
      </c>
      <c r="C257" s="34" t="e">
        <f>INDEX('Program Lvl'!#REF!,MATCH($A257,'Program Lvl'!$B$2:$B$182,0))</f>
        <v>#REF!</v>
      </c>
      <c r="D257" s="34">
        <f>INDEX('Program Lvl'!N$2:N$182,MATCH($A257,'Program Lvl'!$B$2:$B$182,0))</f>
        <v>981523.59999999986</v>
      </c>
      <c r="E257" s="34">
        <f>INDEX('Program Lvl'!O$2:O$182,MATCH($A257,'Program Lvl'!$B$2:$B$182,0))</f>
        <v>953111.24062499986</v>
      </c>
      <c r="F257" s="34">
        <f>INDEX('Program Lvl'!P$2:P$182,MATCH($A257,'Program Lvl'!$B$2:$B$182,0))</f>
        <v>922664.81103124982</v>
      </c>
      <c r="G257" s="34">
        <f>INDEX('Program Lvl'!Q$2:Q$182,MATCH($A257,'Program Lvl'!$B$2:$B$182,0))</f>
        <v>890099.26161953108</v>
      </c>
      <c r="H257" s="34">
        <f>INDEX('Program Lvl'!R$2:R$182,MATCH($A257,'Program Lvl'!$B$2:$B$182,0))</f>
        <v>855329.9006385447</v>
      </c>
      <c r="I257" s="34">
        <f>INDEX('Program Lvl'!S$2:S$182,MATCH($A257,'Program Lvl'!$B$2:$B$182,0))</f>
        <v>818265.75956999674</v>
      </c>
      <c r="J257" s="34">
        <f>INDEX('Program Lvl'!T$2:T$182,MATCH($A257,'Program Lvl'!$B$2:$B$182,0))</f>
        <v>778813.83026012243</v>
      </c>
      <c r="K257" s="34">
        <f>INDEX('Program Lvl'!U$2:U$182,MATCH($A257,'Program Lvl'!$B$2:$B$182,0))</f>
        <v>736877.88838502311</v>
      </c>
      <c r="L257" s="34">
        <f>INDEX('Program Lvl'!V$2:V$182,MATCH($A257,'Program Lvl'!$B$2:$B$182,0))</f>
        <v>692358.39077225619</v>
      </c>
      <c r="M257" s="34" t="e">
        <f t="shared" ref="M257:M258" si="48">SUM(C257:L257)</f>
        <v>#REF!</v>
      </c>
    </row>
    <row r="258" spans="1:13" x14ac:dyDescent="0.2">
      <c r="A258" s="22" t="s">
        <v>139</v>
      </c>
      <c r="B258" s="22" t="str">
        <f>VLOOKUP(A258,'Program Lvl'!$B$2:$C$182,2,FALSE)</f>
        <v>Test equipment</v>
      </c>
      <c r="C258" s="34" t="e">
        <f>INDEX('Program Lvl'!#REF!,MATCH($A258,'Program Lvl'!$B$2:$B$182,0))</f>
        <v>#REF!</v>
      </c>
      <c r="D258" s="34">
        <f>INDEX('Program Lvl'!N$2:N$182,MATCH($A258,'Program Lvl'!$B$2:$B$182,0))</f>
        <v>122999.99999999999</v>
      </c>
      <c r="E258" s="34">
        <f>INDEX('Program Lvl'!O$2:O$182,MATCH($A258,'Program Lvl'!$B$2:$B$182,0))</f>
        <v>84050</v>
      </c>
      <c r="F258" s="34">
        <f>INDEX('Program Lvl'!P$2:P$182,MATCH($A258,'Program Lvl'!$B$2:$B$182,0))</f>
        <v>129226.87499999999</v>
      </c>
      <c r="G258" s="34">
        <f>INDEX('Program Lvl'!Q$2:Q$182,MATCH($A258,'Program Lvl'!$B$2:$B$182,0))</f>
        <v>88305.031249999985</v>
      </c>
      <c r="H258" s="34">
        <f>INDEX('Program Lvl'!R$2:R$182,MATCH($A258,'Program Lvl'!$B$2:$B$182,0))</f>
        <v>135768.98554687496</v>
      </c>
      <c r="I258" s="34">
        <f>INDEX('Program Lvl'!S$2:S$182,MATCH($A258,'Program Lvl'!$B$2:$B$182,0))</f>
        <v>98573.940548095663</v>
      </c>
      <c r="J258" s="34">
        <f>INDEX('Program Lvl'!T$2:T$182,MATCH($A258,'Program Lvl'!$B$2:$B$182,0))</f>
        <v>142642.29044018549</v>
      </c>
      <c r="K258" s="34">
        <f>INDEX('Program Lvl'!U$2:U$182,MATCH($A258,'Program Lvl'!$B$2:$B$182,0))</f>
        <v>103564.246288343</v>
      </c>
      <c r="L258" s="34">
        <f>INDEX('Program Lvl'!V$2:V$182,MATCH($A258,'Program Lvl'!$B$2:$B$182,0))</f>
        <v>149863.55639371986</v>
      </c>
      <c r="M258" s="34" t="e">
        <f t="shared" si="48"/>
        <v>#REF!</v>
      </c>
    </row>
    <row r="259" spans="1:13" x14ac:dyDescent="0.2">
      <c r="A259" s="22" t="s">
        <v>197</v>
      </c>
      <c r="B259" s="22" t="str">
        <f>VLOOKUP(A259,'Program Lvl'!$B$2:$C$182,2,FALSE)</f>
        <v>Demand management technology</v>
      </c>
      <c r="C259" s="34" t="e">
        <f>INDEX('Program Lvl'!#REF!,MATCH($A259,'Program Lvl'!$B$2:$B$182,0))</f>
        <v>#REF!</v>
      </c>
      <c r="D259" s="34">
        <f>INDEX('Program Lvl'!N$2:N$182,MATCH($A259,'Program Lvl'!$B$2:$B$182,0))</f>
        <v>1434999.9999999998</v>
      </c>
      <c r="E259" s="34">
        <f>INDEX('Program Lvl'!O$2:O$182,MATCH($A259,'Program Lvl'!$B$2:$B$182,0))</f>
        <v>787968.74999999988</v>
      </c>
      <c r="F259" s="34">
        <f>INDEX('Program Lvl'!P$2:P$182,MATCH($A259,'Program Lvl'!$B$2:$B$182,0))</f>
        <v>807667.96874999988</v>
      </c>
      <c r="G259" s="34">
        <f>INDEX('Program Lvl'!Q$2:Q$182,MATCH($A259,'Program Lvl'!$B$2:$B$182,0))</f>
        <v>827859.66796874977</v>
      </c>
      <c r="H259" s="34">
        <f>INDEX('Program Lvl'!R$2:R$182,MATCH($A259,'Program Lvl'!$B$2:$B$182,0))</f>
        <v>848556.15966796852</v>
      </c>
      <c r="I259" s="34">
        <f>INDEX('Program Lvl'!S$2:S$182,MATCH($A259,'Program Lvl'!$B$2:$B$182,0))</f>
        <v>869770.06365966762</v>
      </c>
      <c r="J259" s="34">
        <f>INDEX('Program Lvl'!T$2:T$182,MATCH($A259,'Program Lvl'!$B$2:$B$182,0))</f>
        <v>891514.31525115937</v>
      </c>
      <c r="K259" s="34">
        <f>INDEX('Program Lvl'!U$2:U$182,MATCH($A259,'Program Lvl'!$B$2:$B$182,0))</f>
        <v>913802.17313243833</v>
      </c>
      <c r="L259" s="34">
        <f>INDEX('Program Lvl'!V$2:V$182,MATCH($A259,'Program Lvl'!$B$2:$B$182,0))</f>
        <v>936647.2274607491</v>
      </c>
      <c r="M259" s="34" t="e">
        <f t="shared" si="47"/>
        <v>#REF!</v>
      </c>
    </row>
    <row r="260" spans="1:13" x14ac:dyDescent="0.2">
      <c r="A260" s="21"/>
      <c r="B260" s="21" t="s">
        <v>292</v>
      </c>
      <c r="C260" s="35" t="e">
        <f t="shared" ref="C260:M260" si="49">SUBTOTAL(9,C256:C259)</f>
        <v>#REF!</v>
      </c>
      <c r="D260" s="35">
        <f t="shared" si="49"/>
        <v>2601023.5999999996</v>
      </c>
      <c r="E260" s="35">
        <f t="shared" si="49"/>
        <v>1888167.4906249996</v>
      </c>
      <c r="F260" s="35">
        <f t="shared" si="49"/>
        <v>1870328.5610312498</v>
      </c>
      <c r="G260" s="35">
        <f t="shared" si="49"/>
        <v>1817302.0897445309</v>
      </c>
      <c r="H260" s="35">
        <f t="shared" si="49"/>
        <v>1850969.1279822944</v>
      </c>
      <c r="I260" s="35">
        <f t="shared" si="49"/>
        <v>1798206.6979598887</v>
      </c>
      <c r="J260" s="35">
        <f t="shared" si="49"/>
        <v>1824857.2934881495</v>
      </c>
      <c r="K260" s="35">
        <f t="shared" si="49"/>
        <v>1766428.3367809036</v>
      </c>
      <c r="L260" s="35">
        <f t="shared" si="49"/>
        <v>1791357.8043262018</v>
      </c>
      <c r="M260" s="35" t="e">
        <f t="shared" si="49"/>
        <v>#REF!</v>
      </c>
    </row>
    <row r="261" spans="1:13" x14ac:dyDescent="0.2">
      <c r="A261" s="21"/>
      <c r="B261" s="21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</row>
    <row r="262" spans="1:13" x14ac:dyDescent="0.2">
      <c r="A262" s="21" t="s">
        <v>1027</v>
      </c>
      <c r="B262" s="21" t="s">
        <v>1029</v>
      </c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</row>
    <row r="263" spans="1:13" x14ac:dyDescent="0.2">
      <c r="A263" s="22" t="s">
        <v>131</v>
      </c>
      <c r="B263" s="22" t="str">
        <f>VLOOKUP(A263,'Program Lvl'!$B$2:$C$182,2,FALSE)</f>
        <v>Streetlighting growth</v>
      </c>
      <c r="C263" s="34" t="e">
        <f>INDEX('Program Lvl'!#REF!,MATCH($A263,'Program Lvl'!$B$2:$B$182,0))</f>
        <v>#REF!</v>
      </c>
      <c r="D263" s="34">
        <f>INDEX('Program Lvl'!N$2:N$182,MATCH($A263,'Program Lvl'!$B$2:$B$182,0))</f>
        <v>1793749.9999999998</v>
      </c>
      <c r="E263" s="34">
        <f>INDEX('Program Lvl'!O$2:O$182,MATCH($A263,'Program Lvl'!$B$2:$B$182,0))</f>
        <v>1838593.7499999998</v>
      </c>
      <c r="F263" s="34">
        <f>INDEX('Program Lvl'!P$2:P$182,MATCH($A263,'Program Lvl'!$B$2:$B$182,0))</f>
        <v>1884558.5937499998</v>
      </c>
      <c r="G263" s="34">
        <f>INDEX('Program Lvl'!Q$2:Q$182,MATCH($A263,'Program Lvl'!$B$2:$B$182,0))</f>
        <v>1931672.5585937495</v>
      </c>
      <c r="H263" s="34">
        <f>INDEX('Program Lvl'!R$2:R$182,MATCH($A263,'Program Lvl'!$B$2:$B$182,0))</f>
        <v>1979964.3725585931</v>
      </c>
      <c r="I263" s="34">
        <f>INDEX('Program Lvl'!S$2:S$182,MATCH($A263,'Program Lvl'!$B$2:$B$182,0))</f>
        <v>2029463.4818725579</v>
      </c>
      <c r="J263" s="34">
        <f>INDEX('Program Lvl'!T$2:T$182,MATCH($A263,'Program Lvl'!$B$2:$B$182,0))</f>
        <v>2080200.0689193718</v>
      </c>
      <c r="K263" s="34">
        <f>INDEX('Program Lvl'!U$2:U$182,MATCH($A263,'Program Lvl'!$B$2:$B$182,0))</f>
        <v>2132205.0706423558</v>
      </c>
      <c r="L263" s="34">
        <f>INDEX('Program Lvl'!V$2:V$182,MATCH($A263,'Program Lvl'!$B$2:$B$182,0))</f>
        <v>2185510.1974084144</v>
      </c>
      <c r="M263" s="34" t="e">
        <f t="shared" ref="M263:M264" si="50">SUM(C263:L263)</f>
        <v>#REF!</v>
      </c>
    </row>
    <row r="264" spans="1:13" x14ac:dyDescent="0.2">
      <c r="A264" s="22" t="s">
        <v>132</v>
      </c>
      <c r="B264" s="22" t="str">
        <f>VLOOKUP(A264,'Program Lvl'!$B$2:$C$182,2,FALSE)</f>
        <v>Streetlighting refurbishment</v>
      </c>
      <c r="C264" s="34" t="e">
        <f>INDEX('Program Lvl'!#REF!,MATCH($A264,'Program Lvl'!$B$2:$B$182,0))</f>
        <v>#REF!</v>
      </c>
      <c r="D264" s="34">
        <f>INDEX('Program Lvl'!N$2:N$182,MATCH($A264,'Program Lvl'!$B$2:$B$182,0))</f>
        <v>3074999.9999999995</v>
      </c>
      <c r="E264" s="34">
        <f>INDEX('Program Lvl'!O$2:O$182,MATCH($A264,'Program Lvl'!$B$2:$B$182,0))</f>
        <v>3151874.9999999995</v>
      </c>
      <c r="F264" s="34">
        <f>INDEX('Program Lvl'!P$2:P$182,MATCH($A264,'Program Lvl'!$B$2:$B$182,0))</f>
        <v>3230671.8749999995</v>
      </c>
      <c r="G264" s="34">
        <f>INDEX('Program Lvl'!Q$2:Q$182,MATCH($A264,'Program Lvl'!$B$2:$B$182,0))</f>
        <v>3311438.6718749991</v>
      </c>
      <c r="H264" s="34">
        <f>INDEX('Program Lvl'!R$2:R$182,MATCH($A264,'Program Lvl'!$B$2:$B$182,0))</f>
        <v>3394224.6386718741</v>
      </c>
      <c r="I264" s="34">
        <f>INDEX('Program Lvl'!S$2:S$182,MATCH($A264,'Program Lvl'!$B$2:$B$182,0))</f>
        <v>3479080.2546386705</v>
      </c>
      <c r="J264" s="34">
        <f>INDEX('Program Lvl'!T$2:T$182,MATCH($A264,'Program Lvl'!$B$2:$B$182,0))</f>
        <v>3566057.2610046375</v>
      </c>
      <c r="K264" s="34">
        <f>INDEX('Program Lvl'!U$2:U$182,MATCH($A264,'Program Lvl'!$B$2:$B$182,0))</f>
        <v>3655208.6925297533</v>
      </c>
      <c r="L264" s="34">
        <f>INDEX('Program Lvl'!V$2:V$182,MATCH($A264,'Program Lvl'!$B$2:$B$182,0))</f>
        <v>3746588.9098429964</v>
      </c>
      <c r="M264" s="34" t="e">
        <f t="shared" si="50"/>
        <v>#REF!</v>
      </c>
    </row>
    <row r="265" spans="1:13" x14ac:dyDescent="0.2">
      <c r="A265" s="21"/>
      <c r="B265" s="21" t="s">
        <v>1029</v>
      </c>
      <c r="C265" s="35" t="e">
        <f>SUBTOTAL(9,C263:C264)</f>
        <v>#REF!</v>
      </c>
      <c r="D265" s="35">
        <f t="shared" ref="D265:M265" si="51">SUBTOTAL(9,D263:D264)</f>
        <v>4868749.9999999991</v>
      </c>
      <c r="E265" s="35">
        <f t="shared" si="51"/>
        <v>4990468.7499999991</v>
      </c>
      <c r="F265" s="35">
        <f t="shared" si="51"/>
        <v>5115230.4687499991</v>
      </c>
      <c r="G265" s="35">
        <f t="shared" si="51"/>
        <v>5243111.2304687481</v>
      </c>
      <c r="H265" s="35">
        <f t="shared" si="51"/>
        <v>5374189.0112304669</v>
      </c>
      <c r="I265" s="35">
        <f t="shared" si="51"/>
        <v>5508543.7365112286</v>
      </c>
      <c r="J265" s="35">
        <f t="shared" si="51"/>
        <v>5646257.3299240097</v>
      </c>
      <c r="K265" s="35">
        <f t="shared" si="51"/>
        <v>5787413.7631721087</v>
      </c>
      <c r="L265" s="35">
        <f t="shared" si="51"/>
        <v>5932099.1072514113</v>
      </c>
      <c r="M265" s="35" t="e">
        <f t="shared" si="51"/>
        <v>#REF!</v>
      </c>
    </row>
    <row r="266" spans="1:13" x14ac:dyDescent="0.2">
      <c r="A266" s="22"/>
      <c r="B266" s="22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</row>
    <row r="267" spans="1:13" x14ac:dyDescent="0.2">
      <c r="A267" s="43"/>
      <c r="B267" s="17" t="s">
        <v>1012</v>
      </c>
      <c r="C267" s="42" t="e">
        <f>SUBTOTAL(9,C238:C266)</f>
        <v>#REF!</v>
      </c>
      <c r="D267" s="42" t="e">
        <f t="shared" ref="D267:M267" si="52">SUBTOTAL(9,D238:D266)</f>
        <v>#N/A</v>
      </c>
      <c r="E267" s="42" t="e">
        <f t="shared" si="52"/>
        <v>#N/A</v>
      </c>
      <c r="F267" s="42" t="e">
        <f t="shared" si="52"/>
        <v>#N/A</v>
      </c>
      <c r="G267" s="42" t="e">
        <f t="shared" si="52"/>
        <v>#N/A</v>
      </c>
      <c r="H267" s="42" t="e">
        <f t="shared" si="52"/>
        <v>#N/A</v>
      </c>
      <c r="I267" s="42" t="e">
        <f t="shared" si="52"/>
        <v>#N/A</v>
      </c>
      <c r="J267" s="42" t="e">
        <f t="shared" si="52"/>
        <v>#N/A</v>
      </c>
      <c r="K267" s="42" t="e">
        <f t="shared" si="52"/>
        <v>#N/A</v>
      </c>
      <c r="L267" s="42" t="e">
        <f t="shared" si="52"/>
        <v>#N/A</v>
      </c>
      <c r="M267" s="42" t="e">
        <f t="shared" si="52"/>
        <v>#REF!</v>
      </c>
    </row>
    <row r="268" spans="1:13" x14ac:dyDescent="0.2">
      <c r="A268" s="22"/>
      <c r="B268" s="22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</row>
    <row r="269" spans="1:13" x14ac:dyDescent="0.2">
      <c r="A269" s="436" t="s">
        <v>517</v>
      </c>
      <c r="B269" s="437"/>
      <c r="C269" s="437"/>
      <c r="D269" s="437"/>
      <c r="E269" s="437"/>
      <c r="F269" s="437"/>
      <c r="G269" s="437"/>
      <c r="H269" s="437"/>
      <c r="I269" s="437"/>
      <c r="J269" s="437"/>
      <c r="K269" s="437"/>
      <c r="L269" s="437"/>
      <c r="M269" s="438"/>
    </row>
    <row r="270" spans="1:13" x14ac:dyDescent="0.2">
      <c r="A270" s="22"/>
      <c r="B270" s="22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</row>
    <row r="271" spans="1:13" x14ac:dyDescent="0.2">
      <c r="A271" s="21" t="s">
        <v>162</v>
      </c>
      <c r="B271" s="21" t="s">
        <v>190</v>
      </c>
      <c r="C271" s="35" t="e">
        <f>'Program Lvl'!#REF!</f>
        <v>#REF!</v>
      </c>
      <c r="D271" s="35">
        <f>'Program Lvl'!N184</f>
        <v>6440998.4086294137</v>
      </c>
      <c r="E271" s="35">
        <f>'Program Lvl'!O184</f>
        <v>6705273.1814484922</v>
      </c>
      <c r="F271" s="35">
        <f>'Program Lvl'!P184</f>
        <v>7200594.4377345685</v>
      </c>
      <c r="G271" s="35">
        <f>'Program Lvl'!Q184</f>
        <v>7169404.1994174784</v>
      </c>
      <c r="H271" s="35">
        <f>'Program Lvl'!R184</f>
        <v>7597249.494344173</v>
      </c>
      <c r="I271" s="35">
        <f>'Program Lvl'!S184</f>
        <v>8609238.3838016689</v>
      </c>
      <c r="J271" s="35">
        <f>'Program Lvl'!T184</f>
        <v>9133710.9796958584</v>
      </c>
      <c r="K271" s="35">
        <f>'Program Lvl'!U184</f>
        <v>9679117.7549114563</v>
      </c>
      <c r="L271" s="35">
        <f>'Program Lvl'!V184</f>
        <v>10098288.201573275</v>
      </c>
      <c r="M271" s="35" t="e">
        <f t="shared" ref="M271" si="53">SUM(C271:L271)</f>
        <v>#REF!</v>
      </c>
    </row>
    <row r="272" spans="1:13" x14ac:dyDescent="0.2">
      <c r="A272" s="21" t="s">
        <v>163</v>
      </c>
      <c r="B272" s="21" t="s">
        <v>191</v>
      </c>
      <c r="C272" s="35" t="e">
        <f>'Program Lvl'!#REF!</f>
        <v>#REF!</v>
      </c>
      <c r="D272" s="35">
        <f>'Program Lvl'!N185</f>
        <v>74933792.558238372</v>
      </c>
      <c r="E272" s="35">
        <f>'Program Lvl'!O185</f>
        <v>76982561.302677348</v>
      </c>
      <c r="F272" s="35">
        <f>'Program Lvl'!P185</f>
        <v>79447826.144261956</v>
      </c>
      <c r="G272" s="35">
        <f>'Program Lvl'!Q185</f>
        <v>81088381.777448356</v>
      </c>
      <c r="H272" s="35">
        <f>'Program Lvl'!R185</f>
        <v>83521620.538007841</v>
      </c>
      <c r="I272" s="35">
        <f>'Program Lvl'!S185</f>
        <v>89135191.294330582</v>
      </c>
      <c r="J272" s="35">
        <f>'Program Lvl'!T185</f>
        <v>91806252.376808688</v>
      </c>
      <c r="K272" s="35">
        <f>'Program Lvl'!U185</f>
        <v>94539843.99297525</v>
      </c>
      <c r="L272" s="35">
        <f>'Program Lvl'!V185</f>
        <v>97141980.547270328</v>
      </c>
      <c r="M272" s="35" t="e">
        <f t="shared" ref="M272" si="54">SUM(C272:L272)</f>
        <v>#REF!</v>
      </c>
    </row>
    <row r="273" spans="1:13" x14ac:dyDescent="0.2">
      <c r="A273" s="21"/>
      <c r="B273" s="21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</row>
    <row r="274" spans="1:13" x14ac:dyDescent="0.2">
      <c r="A274" s="43"/>
      <c r="B274" s="17" t="s">
        <v>1013</v>
      </c>
      <c r="C274" s="42" t="e">
        <f>SUBTOTAL(9,C271:C273)</f>
        <v>#REF!</v>
      </c>
      <c r="D274" s="42">
        <f t="shared" ref="D274:M274" si="55">SUBTOTAL(9,D271:D273)</f>
        <v>81374790.96686779</v>
      </c>
      <c r="E274" s="42">
        <f t="shared" si="55"/>
        <v>83687834.484125838</v>
      </c>
      <c r="F274" s="42">
        <f t="shared" si="55"/>
        <v>86648420.58199653</v>
      </c>
      <c r="G274" s="42">
        <f t="shared" si="55"/>
        <v>88257785.976865828</v>
      </c>
      <c r="H274" s="42">
        <f t="shared" si="55"/>
        <v>91118870.032352015</v>
      </c>
      <c r="I274" s="42">
        <f t="shared" si="55"/>
        <v>97744429.678132251</v>
      </c>
      <c r="J274" s="42">
        <f t="shared" si="55"/>
        <v>100939963.35650454</v>
      </c>
      <c r="K274" s="42">
        <f t="shared" si="55"/>
        <v>104218961.7478867</v>
      </c>
      <c r="L274" s="42">
        <f t="shared" si="55"/>
        <v>107240268.74884361</v>
      </c>
      <c r="M274" s="42" t="e">
        <f t="shared" si="55"/>
        <v>#REF!</v>
      </c>
    </row>
    <row r="275" spans="1:13" x14ac:dyDescent="0.2">
      <c r="A275" s="22"/>
      <c r="B275" s="22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</row>
    <row r="276" spans="1:13" x14ac:dyDescent="0.2">
      <c r="A276" s="17"/>
      <c r="B276" s="17" t="s">
        <v>186</v>
      </c>
      <c r="C276" s="42" t="e">
        <f t="shared" ref="C276:M276" si="56">SUBTOTAL(9,C2:C272)</f>
        <v>#REF!</v>
      </c>
      <c r="D276" s="42" t="e">
        <f t="shared" si="56"/>
        <v>#N/A</v>
      </c>
      <c r="E276" s="42" t="e">
        <f t="shared" si="56"/>
        <v>#N/A</v>
      </c>
      <c r="F276" s="42" t="e">
        <f t="shared" si="56"/>
        <v>#N/A</v>
      </c>
      <c r="G276" s="42" t="e">
        <f t="shared" si="56"/>
        <v>#N/A</v>
      </c>
      <c r="H276" s="42" t="e">
        <f t="shared" si="56"/>
        <v>#N/A</v>
      </c>
      <c r="I276" s="42" t="e">
        <f t="shared" si="56"/>
        <v>#N/A</v>
      </c>
      <c r="J276" s="42" t="e">
        <f t="shared" si="56"/>
        <v>#N/A</v>
      </c>
      <c r="K276" s="42" t="e">
        <f t="shared" si="56"/>
        <v>#N/A</v>
      </c>
      <c r="L276" s="42" t="e">
        <f t="shared" si="56"/>
        <v>#N/A</v>
      </c>
      <c r="M276" s="42" t="e">
        <f t="shared" si="56"/>
        <v>#REF!</v>
      </c>
    </row>
    <row r="278" spans="1:13" x14ac:dyDescent="0.2">
      <c r="C278" s="20" t="e">
        <f>C276='Plan Lvl'!#REF!</f>
        <v>#REF!</v>
      </c>
      <c r="D278" s="20" t="e">
        <f>D276='Plan Lvl'!M27</f>
        <v>#N/A</v>
      </c>
      <c r="E278" s="20" t="e">
        <f>E276='Plan Lvl'!N27</f>
        <v>#N/A</v>
      </c>
      <c r="F278" s="20" t="e">
        <f>F276='Plan Lvl'!O27</f>
        <v>#N/A</v>
      </c>
      <c r="G278" s="20" t="e">
        <f>G276='Plan Lvl'!P27</f>
        <v>#N/A</v>
      </c>
      <c r="H278" s="20" t="e">
        <f>H276='Plan Lvl'!Q27</f>
        <v>#N/A</v>
      </c>
      <c r="I278" s="20" t="e">
        <f>I276='Plan Lvl'!R27</f>
        <v>#N/A</v>
      </c>
      <c r="J278" s="20" t="e">
        <f>J276='Plan Lvl'!S27</f>
        <v>#N/A</v>
      </c>
      <c r="K278" s="20" t="e">
        <f>K276='Plan Lvl'!T27</f>
        <v>#N/A</v>
      </c>
      <c r="L278" s="20" t="e">
        <f>L276='Plan Lvl'!U27</f>
        <v>#N/A</v>
      </c>
      <c r="M278" s="20" t="e">
        <f>M276='Plan Lvl'!X27</f>
        <v>#REF!</v>
      </c>
    </row>
    <row r="280" spans="1:13" ht="12.75" customHeight="1" x14ac:dyDescent="0.2">
      <c r="A280" s="436" t="s">
        <v>696</v>
      </c>
      <c r="B280" s="438"/>
      <c r="C280" s="18" t="s">
        <v>859</v>
      </c>
      <c r="D280" s="18" t="s">
        <v>864</v>
      </c>
      <c r="E280" s="18" t="s">
        <v>865</v>
      </c>
      <c r="F280" s="18" t="s">
        <v>866</v>
      </c>
      <c r="G280" s="18" t="s">
        <v>867</v>
      </c>
      <c r="H280" s="18" t="s">
        <v>868</v>
      </c>
      <c r="I280" s="18" t="s">
        <v>869</v>
      </c>
      <c r="J280" s="18" t="s">
        <v>870</v>
      </c>
      <c r="K280" s="18" t="s">
        <v>871</v>
      </c>
      <c r="L280" s="18" t="s">
        <v>872</v>
      </c>
      <c r="M280" s="19" t="s">
        <v>170</v>
      </c>
    </row>
    <row r="281" spans="1:13" x14ac:dyDescent="0.2">
      <c r="A281" s="21"/>
      <c r="B281" s="21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</row>
    <row r="282" spans="1:13" x14ac:dyDescent="0.2">
      <c r="A282" s="436" t="s">
        <v>881</v>
      </c>
      <c r="B282" s="437"/>
      <c r="C282" s="437"/>
      <c r="D282" s="437"/>
      <c r="E282" s="437"/>
      <c r="F282" s="437"/>
      <c r="G282" s="437"/>
      <c r="H282" s="437"/>
      <c r="I282" s="437"/>
      <c r="J282" s="437"/>
      <c r="K282" s="437"/>
      <c r="L282" s="437"/>
      <c r="M282" s="438"/>
    </row>
    <row r="283" spans="1:13" x14ac:dyDescent="0.2">
      <c r="A283" s="22" t="s">
        <v>151</v>
      </c>
      <c r="B283" s="22" t="s">
        <v>171</v>
      </c>
      <c r="C283" s="34" t="e">
        <f>C58</f>
        <v>#REF!</v>
      </c>
      <c r="D283" s="34" t="e">
        <f t="shared" ref="D283:M283" si="57">D58</f>
        <v>#N/A</v>
      </c>
      <c r="E283" s="34" t="e">
        <f t="shared" si="57"/>
        <v>#N/A</v>
      </c>
      <c r="F283" s="34" t="e">
        <f t="shared" si="57"/>
        <v>#N/A</v>
      </c>
      <c r="G283" s="34" t="e">
        <f t="shared" si="57"/>
        <v>#N/A</v>
      </c>
      <c r="H283" s="34" t="e">
        <f t="shared" si="57"/>
        <v>#N/A</v>
      </c>
      <c r="I283" s="34" t="e">
        <f t="shared" si="57"/>
        <v>#N/A</v>
      </c>
      <c r="J283" s="34" t="e">
        <f t="shared" si="57"/>
        <v>#N/A</v>
      </c>
      <c r="K283" s="34" t="e">
        <f t="shared" si="57"/>
        <v>#N/A</v>
      </c>
      <c r="L283" s="34" t="e">
        <f t="shared" si="57"/>
        <v>#N/A</v>
      </c>
      <c r="M283" s="34" t="e">
        <f t="shared" si="57"/>
        <v>#REF!</v>
      </c>
    </row>
    <row r="284" spans="1:13" x14ac:dyDescent="0.2">
      <c r="A284" s="22" t="s">
        <v>140</v>
      </c>
      <c r="B284" s="22" t="s">
        <v>206</v>
      </c>
      <c r="C284" s="34" t="e">
        <f>C73</f>
        <v>#REF!</v>
      </c>
      <c r="D284" s="34" t="e">
        <f t="shared" ref="D284:M284" si="58">D73</f>
        <v>#N/A</v>
      </c>
      <c r="E284" s="34" t="e">
        <f t="shared" si="58"/>
        <v>#N/A</v>
      </c>
      <c r="F284" s="34" t="e">
        <f t="shared" si="58"/>
        <v>#N/A</v>
      </c>
      <c r="G284" s="34" t="e">
        <f t="shared" si="58"/>
        <v>#N/A</v>
      </c>
      <c r="H284" s="34" t="e">
        <f t="shared" si="58"/>
        <v>#N/A</v>
      </c>
      <c r="I284" s="34" t="e">
        <f t="shared" si="58"/>
        <v>#N/A</v>
      </c>
      <c r="J284" s="34" t="e">
        <f t="shared" si="58"/>
        <v>#N/A</v>
      </c>
      <c r="K284" s="34" t="e">
        <f t="shared" si="58"/>
        <v>#N/A</v>
      </c>
      <c r="L284" s="34" t="e">
        <f t="shared" si="58"/>
        <v>#N/A</v>
      </c>
      <c r="M284" s="34" t="e">
        <f t="shared" si="58"/>
        <v>#REF!</v>
      </c>
    </row>
    <row r="285" spans="1:13" x14ac:dyDescent="0.2">
      <c r="A285" s="22" t="s">
        <v>949</v>
      </c>
      <c r="B285" s="22" t="s">
        <v>950</v>
      </c>
      <c r="C285" s="34" t="e">
        <f>C75</f>
        <v>#REF!</v>
      </c>
      <c r="D285" s="34">
        <f t="shared" ref="D285:M285" si="59">D75</f>
        <v>307500</v>
      </c>
      <c r="E285" s="34">
        <f t="shared" si="59"/>
        <v>315187.5</v>
      </c>
      <c r="F285" s="34">
        <f t="shared" si="59"/>
        <v>323067.18749999994</v>
      </c>
      <c r="G285" s="34">
        <f t="shared" si="59"/>
        <v>331143.86718749994</v>
      </c>
      <c r="H285" s="34">
        <f t="shared" si="59"/>
        <v>339422.46386718738</v>
      </c>
      <c r="I285" s="34">
        <f t="shared" si="59"/>
        <v>347908.02546386706</v>
      </c>
      <c r="J285" s="34">
        <f t="shared" si="59"/>
        <v>356605.72610046377</v>
      </c>
      <c r="K285" s="34">
        <f t="shared" si="59"/>
        <v>365520.86925297533</v>
      </c>
      <c r="L285" s="34">
        <f t="shared" si="59"/>
        <v>374658.89098429965</v>
      </c>
      <c r="M285" s="34" t="e">
        <f t="shared" si="59"/>
        <v>#REF!</v>
      </c>
    </row>
    <row r="286" spans="1:13" x14ac:dyDescent="0.2">
      <c r="A286" s="22" t="s">
        <v>164</v>
      </c>
      <c r="B286" s="22" t="s">
        <v>302</v>
      </c>
      <c r="C286" s="34" t="e">
        <f>C77</f>
        <v>#REF!</v>
      </c>
      <c r="D286" s="34">
        <f t="shared" ref="D286:M286" si="60">D77</f>
        <v>6970865.0999999996</v>
      </c>
      <c r="E286" s="34">
        <f t="shared" si="60"/>
        <v>7462655.5643749991</v>
      </c>
      <c r="F286" s="34">
        <f t="shared" si="60"/>
        <v>7158488.2801249996</v>
      </c>
      <c r="G286" s="34">
        <f t="shared" si="60"/>
        <v>6926477.7678777333</v>
      </c>
      <c r="H286" s="34">
        <f t="shared" si="60"/>
        <v>6728594.3886571955</v>
      </c>
      <c r="I286" s="34">
        <f t="shared" si="60"/>
        <v>6958160.509277341</v>
      </c>
      <c r="J286" s="34">
        <f t="shared" si="60"/>
        <v>7132114.5220092749</v>
      </c>
      <c r="K286" s="34">
        <f t="shared" si="60"/>
        <v>7310417.3850595066</v>
      </c>
      <c r="L286" s="34">
        <f t="shared" si="60"/>
        <v>7493177.8196859928</v>
      </c>
      <c r="M286" s="34" t="e">
        <f t="shared" si="60"/>
        <v>#REF!</v>
      </c>
    </row>
    <row r="287" spans="1:13" x14ac:dyDescent="0.2">
      <c r="A287" s="22" t="s">
        <v>156</v>
      </c>
      <c r="B287" s="22" t="s">
        <v>207</v>
      </c>
      <c r="C287" s="34" t="e">
        <f>C81</f>
        <v>#REF!</v>
      </c>
      <c r="D287" s="34">
        <f t="shared" ref="D287:M287" si="61">D81</f>
        <v>82000</v>
      </c>
      <c r="E287" s="34">
        <f t="shared" si="61"/>
        <v>84050</v>
      </c>
      <c r="F287" s="34">
        <f t="shared" si="61"/>
        <v>86151.249999999985</v>
      </c>
      <c r="G287" s="34">
        <f t="shared" si="61"/>
        <v>88305.031249999985</v>
      </c>
      <c r="H287" s="34">
        <f t="shared" si="61"/>
        <v>90512.657031249968</v>
      </c>
      <c r="I287" s="34">
        <f t="shared" si="61"/>
        <v>92775.473457031214</v>
      </c>
      <c r="J287" s="34">
        <f t="shared" si="61"/>
        <v>95094.860293456994</v>
      </c>
      <c r="K287" s="34">
        <f t="shared" si="61"/>
        <v>97472.231800793423</v>
      </c>
      <c r="L287" s="34">
        <f t="shared" si="61"/>
        <v>99909.037595813235</v>
      </c>
      <c r="M287" s="34" t="e">
        <f t="shared" si="61"/>
        <v>#REF!</v>
      </c>
    </row>
    <row r="288" spans="1:13" x14ac:dyDescent="0.2">
      <c r="A288" s="22"/>
      <c r="B288" s="21" t="s">
        <v>1007</v>
      </c>
      <c r="C288" s="35" t="e">
        <f>SUBTOTAL(9,C283:C287)</f>
        <v>#REF!</v>
      </c>
      <c r="D288" s="35" t="e">
        <f t="shared" ref="D288:M288" si="62">SUBTOTAL(9,D283:D287)</f>
        <v>#N/A</v>
      </c>
      <c r="E288" s="35" t="e">
        <f t="shared" si="62"/>
        <v>#N/A</v>
      </c>
      <c r="F288" s="35" t="e">
        <f t="shared" si="62"/>
        <v>#N/A</v>
      </c>
      <c r="G288" s="35" t="e">
        <f t="shared" si="62"/>
        <v>#N/A</v>
      </c>
      <c r="H288" s="35" t="e">
        <f t="shared" si="62"/>
        <v>#N/A</v>
      </c>
      <c r="I288" s="35" t="e">
        <f t="shared" si="62"/>
        <v>#N/A</v>
      </c>
      <c r="J288" s="35" t="e">
        <f t="shared" si="62"/>
        <v>#N/A</v>
      </c>
      <c r="K288" s="35" t="e">
        <f t="shared" si="62"/>
        <v>#N/A</v>
      </c>
      <c r="L288" s="35" t="e">
        <f t="shared" si="62"/>
        <v>#N/A</v>
      </c>
      <c r="M288" s="35" t="e">
        <f t="shared" si="62"/>
        <v>#REF!</v>
      </c>
    </row>
    <row r="289" spans="1:13" x14ac:dyDescent="0.2">
      <c r="A289" s="436" t="s">
        <v>882</v>
      </c>
      <c r="B289" s="437"/>
      <c r="C289" s="437"/>
      <c r="D289" s="437"/>
      <c r="E289" s="437"/>
      <c r="F289" s="437"/>
      <c r="G289" s="437"/>
      <c r="H289" s="437"/>
      <c r="I289" s="437"/>
      <c r="J289" s="437"/>
      <c r="K289" s="437"/>
      <c r="L289" s="437"/>
      <c r="M289" s="438"/>
    </row>
    <row r="290" spans="1:13" x14ac:dyDescent="0.2">
      <c r="A290" s="22" t="s">
        <v>157</v>
      </c>
      <c r="B290" s="22" t="s">
        <v>1014</v>
      </c>
      <c r="C290" s="34" t="e">
        <f t="shared" ref="C290:M290" si="63">C142</f>
        <v>#REF!</v>
      </c>
      <c r="D290" s="34" t="e">
        <f t="shared" si="63"/>
        <v>#N/A</v>
      </c>
      <c r="E290" s="34" t="e">
        <f t="shared" si="63"/>
        <v>#N/A</v>
      </c>
      <c r="F290" s="34" t="e">
        <f t="shared" si="63"/>
        <v>#N/A</v>
      </c>
      <c r="G290" s="34" t="e">
        <f t="shared" si="63"/>
        <v>#N/A</v>
      </c>
      <c r="H290" s="34" t="e">
        <f t="shared" si="63"/>
        <v>#N/A</v>
      </c>
      <c r="I290" s="34" t="e">
        <f t="shared" si="63"/>
        <v>#N/A</v>
      </c>
      <c r="J290" s="34" t="e">
        <f t="shared" si="63"/>
        <v>#N/A</v>
      </c>
      <c r="K290" s="34" t="e">
        <f t="shared" si="63"/>
        <v>#N/A</v>
      </c>
      <c r="L290" s="34" t="e">
        <f t="shared" si="63"/>
        <v>#N/A</v>
      </c>
      <c r="M290" s="34" t="e">
        <f t="shared" si="63"/>
        <v>#REF!</v>
      </c>
    </row>
    <row r="291" spans="1:13" x14ac:dyDescent="0.2">
      <c r="A291" s="22" t="s">
        <v>158</v>
      </c>
      <c r="B291" s="22" t="s">
        <v>1016</v>
      </c>
      <c r="C291" s="34" t="e">
        <f t="shared" ref="C291:M291" si="64">C167</f>
        <v>#REF!</v>
      </c>
      <c r="D291" s="34" t="e">
        <f t="shared" si="64"/>
        <v>#N/A</v>
      </c>
      <c r="E291" s="34" t="e">
        <f t="shared" si="64"/>
        <v>#N/A</v>
      </c>
      <c r="F291" s="34" t="e">
        <f t="shared" si="64"/>
        <v>#N/A</v>
      </c>
      <c r="G291" s="34" t="e">
        <f t="shared" si="64"/>
        <v>#N/A</v>
      </c>
      <c r="H291" s="34" t="e">
        <f t="shared" si="64"/>
        <v>#N/A</v>
      </c>
      <c r="I291" s="34" t="e">
        <f t="shared" si="64"/>
        <v>#N/A</v>
      </c>
      <c r="J291" s="34" t="e">
        <f t="shared" si="64"/>
        <v>#N/A</v>
      </c>
      <c r="K291" s="34" t="e">
        <f t="shared" si="64"/>
        <v>#N/A</v>
      </c>
      <c r="L291" s="34" t="e">
        <f t="shared" si="64"/>
        <v>#N/A</v>
      </c>
      <c r="M291" s="34" t="e">
        <f t="shared" si="64"/>
        <v>#REF!</v>
      </c>
    </row>
    <row r="292" spans="1:13" x14ac:dyDescent="0.2">
      <c r="A292" s="22" t="s">
        <v>155</v>
      </c>
      <c r="B292" s="22" t="s">
        <v>1011</v>
      </c>
      <c r="C292" s="34" t="e">
        <f t="shared" ref="C292:M292" si="65">C195</f>
        <v>#REF!</v>
      </c>
      <c r="D292" s="34" t="e">
        <f t="shared" si="65"/>
        <v>#N/A</v>
      </c>
      <c r="E292" s="34" t="e">
        <f t="shared" si="65"/>
        <v>#N/A</v>
      </c>
      <c r="F292" s="34" t="e">
        <f t="shared" si="65"/>
        <v>#N/A</v>
      </c>
      <c r="G292" s="34" t="e">
        <f t="shared" si="65"/>
        <v>#N/A</v>
      </c>
      <c r="H292" s="34" t="e">
        <f t="shared" si="65"/>
        <v>#N/A</v>
      </c>
      <c r="I292" s="34" t="e">
        <f t="shared" si="65"/>
        <v>#N/A</v>
      </c>
      <c r="J292" s="34" t="e">
        <f t="shared" si="65"/>
        <v>#N/A</v>
      </c>
      <c r="K292" s="34" t="e">
        <f t="shared" si="65"/>
        <v>#N/A</v>
      </c>
      <c r="L292" s="34" t="e">
        <f t="shared" si="65"/>
        <v>#N/A</v>
      </c>
      <c r="M292" s="34" t="e">
        <f t="shared" si="65"/>
        <v>#REF!</v>
      </c>
    </row>
    <row r="293" spans="1:13" x14ac:dyDescent="0.2">
      <c r="A293" s="22" t="s">
        <v>160</v>
      </c>
      <c r="B293" s="22" t="s">
        <v>174</v>
      </c>
      <c r="C293" s="34" t="e">
        <f t="shared" ref="C293:M293" si="66">C200</f>
        <v>#REF!</v>
      </c>
      <c r="D293" s="34">
        <f t="shared" si="66"/>
        <v>3372250</v>
      </c>
      <c r="E293" s="34">
        <f t="shared" si="66"/>
        <v>3456556.25</v>
      </c>
      <c r="F293" s="34">
        <f t="shared" si="66"/>
        <v>4619860.7812499991</v>
      </c>
      <c r="G293" s="34">
        <f t="shared" si="66"/>
        <v>4735357.3007812491</v>
      </c>
      <c r="H293" s="34">
        <f t="shared" si="66"/>
        <v>3722333.0204101549</v>
      </c>
      <c r="I293" s="34">
        <f t="shared" si="66"/>
        <v>3815391.3459204086</v>
      </c>
      <c r="J293" s="34">
        <f t="shared" si="66"/>
        <v>3910776.129568419</v>
      </c>
      <c r="K293" s="34">
        <f t="shared" si="66"/>
        <v>5226948.4303175472</v>
      </c>
      <c r="L293" s="34">
        <f t="shared" si="66"/>
        <v>5357622.1410754845</v>
      </c>
      <c r="M293" s="34" t="e">
        <f t="shared" si="66"/>
        <v>#REF!</v>
      </c>
    </row>
    <row r="294" spans="1:13" x14ac:dyDescent="0.2">
      <c r="A294" s="22" t="s">
        <v>161</v>
      </c>
      <c r="B294" s="22" t="s">
        <v>288</v>
      </c>
      <c r="C294" s="34" t="e">
        <f t="shared" ref="C294:M294" si="67">C206</f>
        <v>#REF!</v>
      </c>
      <c r="D294" s="34">
        <f t="shared" si="67"/>
        <v>2229375</v>
      </c>
      <c r="E294" s="34">
        <f t="shared" si="67"/>
        <v>2138021.875</v>
      </c>
      <c r="F294" s="34">
        <f t="shared" si="67"/>
        <v>2008401.0156249995</v>
      </c>
      <c r="G294" s="34">
        <f t="shared" si="67"/>
        <v>1815772.2050781245</v>
      </c>
      <c r="H294" s="34">
        <f t="shared" si="67"/>
        <v>1634884.8676269527</v>
      </c>
      <c r="I294" s="34">
        <f t="shared" si="67"/>
        <v>2470146.9807934561</v>
      </c>
      <c r="J294" s="34">
        <f t="shared" si="67"/>
        <v>3114356.6746107163</v>
      </c>
      <c r="K294" s="34">
        <f t="shared" si="67"/>
        <v>2790142.6352977115</v>
      </c>
      <c r="L294" s="34">
        <f t="shared" si="67"/>
        <v>3197089.2030660235</v>
      </c>
      <c r="M294" s="34" t="e">
        <f t="shared" si="67"/>
        <v>#REF!</v>
      </c>
    </row>
    <row r="295" spans="1:13" x14ac:dyDescent="0.2">
      <c r="A295" s="22" t="s">
        <v>159</v>
      </c>
      <c r="B295" s="22" t="s">
        <v>205</v>
      </c>
      <c r="C295" s="34" t="e">
        <f t="shared" ref="C295:M295" si="68">C214</f>
        <v>#REF!</v>
      </c>
      <c r="D295" s="34">
        <f t="shared" si="68"/>
        <v>8943125</v>
      </c>
      <c r="E295" s="34">
        <f t="shared" si="68"/>
        <v>6387800</v>
      </c>
      <c r="F295" s="34">
        <f t="shared" si="68"/>
        <v>5955205.1562499991</v>
      </c>
      <c r="G295" s="34">
        <f t="shared" si="68"/>
        <v>6104085.2851562491</v>
      </c>
      <c r="H295" s="34">
        <f t="shared" si="68"/>
        <v>6256687.4172851546</v>
      </c>
      <c r="I295" s="34">
        <f t="shared" si="68"/>
        <v>6703027.9572705049</v>
      </c>
      <c r="J295" s="34">
        <f t="shared" si="68"/>
        <v>6870603.6562022688</v>
      </c>
      <c r="K295" s="34">
        <f t="shared" si="68"/>
        <v>7042368.7476073243</v>
      </c>
      <c r="L295" s="34">
        <f t="shared" si="68"/>
        <v>7218427.9662975054</v>
      </c>
      <c r="M295" s="34" t="e">
        <f t="shared" si="68"/>
        <v>#REF!</v>
      </c>
    </row>
    <row r="296" spans="1:13" x14ac:dyDescent="0.2">
      <c r="A296" s="22" t="s">
        <v>175</v>
      </c>
      <c r="B296" s="22" t="s">
        <v>795</v>
      </c>
      <c r="C296" s="34" t="e">
        <f t="shared" ref="C296:M296" si="69">C216</f>
        <v>#REF!</v>
      </c>
      <c r="D296" s="34">
        <f t="shared" si="69"/>
        <v>1024999.9999999999</v>
      </c>
      <c r="E296" s="34">
        <f t="shared" si="69"/>
        <v>1050625</v>
      </c>
      <c r="F296" s="34">
        <f t="shared" si="69"/>
        <v>1076890.6249999998</v>
      </c>
      <c r="G296" s="34">
        <f t="shared" si="69"/>
        <v>1103812.8906249998</v>
      </c>
      <c r="H296" s="34">
        <f t="shared" si="69"/>
        <v>1131408.2128906248</v>
      </c>
      <c r="I296" s="34">
        <f t="shared" si="69"/>
        <v>1159693.4182128902</v>
      </c>
      <c r="J296" s="34">
        <f t="shared" si="69"/>
        <v>1188685.7536682126</v>
      </c>
      <c r="K296" s="34">
        <f t="shared" si="69"/>
        <v>1218402.8975099176</v>
      </c>
      <c r="L296" s="34">
        <f t="shared" si="69"/>
        <v>1248862.9699476655</v>
      </c>
      <c r="M296" s="34" t="e">
        <f t="shared" si="69"/>
        <v>#REF!</v>
      </c>
    </row>
    <row r="297" spans="1:13" x14ac:dyDescent="0.2">
      <c r="A297" s="22"/>
      <c r="B297" s="21" t="s">
        <v>1018</v>
      </c>
      <c r="C297" s="35" t="e">
        <f>SUBTOTAL(9,C290:C296)</f>
        <v>#REF!</v>
      </c>
      <c r="D297" s="35" t="e">
        <f t="shared" ref="D297:M297" si="70">SUBTOTAL(9,D290:D296)</f>
        <v>#N/A</v>
      </c>
      <c r="E297" s="35" t="e">
        <f t="shared" si="70"/>
        <v>#N/A</v>
      </c>
      <c r="F297" s="35" t="e">
        <f t="shared" si="70"/>
        <v>#N/A</v>
      </c>
      <c r="G297" s="35" t="e">
        <f t="shared" si="70"/>
        <v>#N/A</v>
      </c>
      <c r="H297" s="35" t="e">
        <f t="shared" si="70"/>
        <v>#N/A</v>
      </c>
      <c r="I297" s="35" t="e">
        <f t="shared" si="70"/>
        <v>#N/A</v>
      </c>
      <c r="J297" s="35" t="e">
        <f t="shared" si="70"/>
        <v>#N/A</v>
      </c>
      <c r="K297" s="35" t="e">
        <f t="shared" si="70"/>
        <v>#N/A</v>
      </c>
      <c r="L297" s="35" t="e">
        <f t="shared" si="70"/>
        <v>#N/A</v>
      </c>
      <c r="M297" s="35" t="e">
        <f t="shared" si="70"/>
        <v>#REF!</v>
      </c>
    </row>
    <row r="298" spans="1:13" x14ac:dyDescent="0.2">
      <c r="A298" s="436" t="s">
        <v>884</v>
      </c>
      <c r="B298" s="437"/>
      <c r="C298" s="437"/>
      <c r="D298" s="437"/>
      <c r="E298" s="437"/>
      <c r="F298" s="437"/>
      <c r="G298" s="437"/>
      <c r="H298" s="437"/>
      <c r="I298" s="437"/>
      <c r="J298" s="437"/>
      <c r="K298" s="437"/>
      <c r="L298" s="437"/>
      <c r="M298" s="438"/>
    </row>
    <row r="299" spans="1:13" x14ac:dyDescent="0.2">
      <c r="A299" s="22" t="s">
        <v>96</v>
      </c>
      <c r="B299" s="22" t="s">
        <v>295</v>
      </c>
      <c r="C299" s="34" t="e">
        <f t="shared" ref="C299:M299" si="71">C222</f>
        <v>#REF!</v>
      </c>
      <c r="D299" s="34">
        <f t="shared" si="71"/>
        <v>1664241.2499999998</v>
      </c>
      <c r="E299" s="34">
        <f t="shared" si="71"/>
        <v>1643020.9568749999</v>
      </c>
      <c r="F299" s="34">
        <f t="shared" si="71"/>
        <v>1661087.6357031248</v>
      </c>
      <c r="G299" s="34">
        <f t="shared" si="71"/>
        <v>1694353.8909222654</v>
      </c>
      <c r="H299" s="34">
        <f t="shared" si="71"/>
        <v>1734526.8575280171</v>
      </c>
      <c r="I299" s="34">
        <f t="shared" si="71"/>
        <v>1777890.0289662173</v>
      </c>
      <c r="J299" s="34">
        <f t="shared" si="71"/>
        <v>1822337.2796903728</v>
      </c>
      <c r="K299" s="34">
        <f t="shared" si="71"/>
        <v>1867895.7116826321</v>
      </c>
      <c r="L299" s="34">
        <f t="shared" si="71"/>
        <v>1914593.1044746975</v>
      </c>
      <c r="M299" s="34" t="e">
        <f t="shared" si="71"/>
        <v>#REF!</v>
      </c>
    </row>
    <row r="300" spans="1:13" x14ac:dyDescent="0.2">
      <c r="A300" s="22" t="s">
        <v>735</v>
      </c>
      <c r="B300" s="22" t="s">
        <v>742</v>
      </c>
      <c r="C300" s="34" t="e">
        <f t="shared" ref="C300:M300" si="72">C223</f>
        <v>#REF!</v>
      </c>
      <c r="D300" s="34">
        <f t="shared" si="72"/>
        <v>2206549.2749999999</v>
      </c>
      <c r="E300" s="34">
        <f t="shared" si="72"/>
        <v>2318255.5431249999</v>
      </c>
      <c r="F300" s="34">
        <f t="shared" si="72"/>
        <v>2435617.5261406247</v>
      </c>
      <c r="G300" s="34">
        <f t="shared" si="72"/>
        <v>2558919.7527558589</v>
      </c>
      <c r="H300" s="34">
        <f t="shared" si="72"/>
        <v>2688465.7723692572</v>
      </c>
      <c r="I300" s="34">
        <f t="shared" si="72"/>
        <v>2755677.4166784883</v>
      </c>
      <c r="J300" s="34">
        <f t="shared" si="72"/>
        <v>2824569.3520954507</v>
      </c>
      <c r="K300" s="34">
        <f t="shared" si="72"/>
        <v>2895183.5858978364</v>
      </c>
      <c r="L300" s="34">
        <f t="shared" si="72"/>
        <v>2967563.1755452822</v>
      </c>
      <c r="M300" s="34" t="e">
        <f t="shared" si="72"/>
        <v>#REF!</v>
      </c>
    </row>
    <row r="301" spans="1:13" x14ac:dyDescent="0.2">
      <c r="A301" s="22" t="s">
        <v>97</v>
      </c>
      <c r="B301" s="22" t="s">
        <v>303</v>
      </c>
      <c r="C301" s="34" t="e">
        <f t="shared" ref="C301:M301" si="73">C224</f>
        <v>#REF!</v>
      </c>
      <c r="D301" s="34">
        <f t="shared" si="73"/>
        <v>7688980.0999999996</v>
      </c>
      <c r="E301" s="34">
        <f t="shared" si="73"/>
        <v>5602510.34375</v>
      </c>
      <c r="F301" s="34">
        <f t="shared" si="73"/>
        <v>4936560.3144843746</v>
      </c>
      <c r="G301" s="34">
        <f t="shared" si="73"/>
        <v>4769957.41965078</v>
      </c>
      <c r="H301" s="34">
        <f t="shared" si="73"/>
        <v>4803453.5324624302</v>
      </c>
      <c r="I301" s="34">
        <f t="shared" si="73"/>
        <v>4923539.8707739906</v>
      </c>
      <c r="J301" s="34">
        <f t="shared" si="73"/>
        <v>5046628.3675433407</v>
      </c>
      <c r="K301" s="34">
        <f t="shared" si="73"/>
        <v>5172794.076731924</v>
      </c>
      <c r="L301" s="34">
        <f t="shared" si="73"/>
        <v>5302113.9286502209</v>
      </c>
      <c r="M301" s="34" t="e">
        <f t="shared" si="73"/>
        <v>#REF!</v>
      </c>
    </row>
    <row r="302" spans="1:13" x14ac:dyDescent="0.2">
      <c r="A302" s="22" t="s">
        <v>98</v>
      </c>
      <c r="B302" s="22" t="s">
        <v>310</v>
      </c>
      <c r="C302" s="34" t="e">
        <f t="shared" ref="C302:M302" si="74">C225</f>
        <v>#REF!</v>
      </c>
      <c r="D302" s="34">
        <f t="shared" si="74"/>
        <v>1044823.4999999999</v>
      </c>
      <c r="E302" s="34">
        <f t="shared" si="74"/>
        <v>780742.5512499999</v>
      </c>
      <c r="F302" s="34">
        <f t="shared" si="74"/>
        <v>712692.67696874996</v>
      </c>
      <c r="G302" s="34">
        <f t="shared" si="74"/>
        <v>697271.98013046861</v>
      </c>
      <c r="H302" s="34">
        <f t="shared" si="74"/>
        <v>700813.481004072</v>
      </c>
      <c r="I302" s="34">
        <f t="shared" si="74"/>
        <v>718333.81802917377</v>
      </c>
      <c r="J302" s="34">
        <f t="shared" si="74"/>
        <v>736292.16347990313</v>
      </c>
      <c r="K302" s="34">
        <f t="shared" si="74"/>
        <v>754699.46756690065</v>
      </c>
      <c r="L302" s="34">
        <f t="shared" si="74"/>
        <v>773566.95425607311</v>
      </c>
      <c r="M302" s="34" t="e">
        <f t="shared" si="74"/>
        <v>#REF!</v>
      </c>
    </row>
    <row r="303" spans="1:13" x14ac:dyDescent="0.2">
      <c r="A303" s="22" t="s">
        <v>99</v>
      </c>
      <c r="B303" s="22" t="s">
        <v>341</v>
      </c>
      <c r="C303" s="34" t="e">
        <f t="shared" ref="C303:M303" si="75">C226</f>
        <v>#REF!</v>
      </c>
      <c r="D303" s="34">
        <f t="shared" si="75"/>
        <v>22200527.274999999</v>
      </c>
      <c r="E303" s="34">
        <f t="shared" si="75"/>
        <v>15339844.678125</v>
      </c>
      <c r="F303" s="34">
        <f t="shared" si="75"/>
        <v>12662926.404781248</v>
      </c>
      <c r="G303" s="34">
        <f t="shared" si="75"/>
        <v>12204412.08741992</v>
      </c>
      <c r="H303" s="34">
        <f t="shared" si="75"/>
        <v>12223359.835951842</v>
      </c>
      <c r="I303" s="34">
        <f t="shared" si="75"/>
        <v>12528943.831850637</v>
      </c>
      <c r="J303" s="34">
        <f t="shared" si="75"/>
        <v>12842167.427646903</v>
      </c>
      <c r="K303" s="34">
        <f t="shared" si="75"/>
        <v>13163221.613338076</v>
      </c>
      <c r="L303" s="34">
        <f t="shared" si="75"/>
        <v>13492302.153671525</v>
      </c>
      <c r="M303" s="34" t="e">
        <f t="shared" si="75"/>
        <v>#REF!</v>
      </c>
    </row>
    <row r="304" spans="1:13" x14ac:dyDescent="0.2">
      <c r="A304" s="22"/>
      <c r="B304" s="21" t="s">
        <v>1009</v>
      </c>
      <c r="C304" s="35" t="e">
        <f>SUBTOTAL(9,C299:C303)</f>
        <v>#REF!</v>
      </c>
      <c r="D304" s="35">
        <f t="shared" ref="D304:M304" si="76">SUBTOTAL(9,D299:D303)</f>
        <v>34805121.399999999</v>
      </c>
      <c r="E304" s="35">
        <f t="shared" si="76"/>
        <v>25684374.073124997</v>
      </c>
      <c r="F304" s="35">
        <f t="shared" si="76"/>
        <v>22408884.558078121</v>
      </c>
      <c r="G304" s="35">
        <f t="shared" si="76"/>
        <v>21924915.13087929</v>
      </c>
      <c r="H304" s="35">
        <f t="shared" si="76"/>
        <v>22150619.479315616</v>
      </c>
      <c r="I304" s="35">
        <f t="shared" si="76"/>
        <v>22704384.966298506</v>
      </c>
      <c r="J304" s="35">
        <f t="shared" si="76"/>
        <v>23271994.590455972</v>
      </c>
      <c r="K304" s="35">
        <f t="shared" si="76"/>
        <v>23853794.455217369</v>
      </c>
      <c r="L304" s="35">
        <f t="shared" si="76"/>
        <v>24450139.316597797</v>
      </c>
      <c r="M304" s="35" t="e">
        <f t="shared" si="76"/>
        <v>#REF!</v>
      </c>
    </row>
    <row r="305" spans="1:13" x14ac:dyDescent="0.2">
      <c r="A305" s="436" t="s">
        <v>179</v>
      </c>
      <c r="B305" s="437"/>
      <c r="C305" s="437"/>
      <c r="D305" s="437"/>
      <c r="E305" s="437"/>
      <c r="F305" s="437"/>
      <c r="G305" s="437"/>
      <c r="H305" s="437"/>
      <c r="I305" s="437"/>
      <c r="J305" s="437"/>
      <c r="K305" s="437"/>
      <c r="L305" s="437"/>
      <c r="M305" s="438"/>
    </row>
    <row r="306" spans="1:13" x14ac:dyDescent="0.2">
      <c r="A306" s="22" t="s">
        <v>924</v>
      </c>
      <c r="B306" s="22" t="s">
        <v>925</v>
      </c>
      <c r="C306" s="34" t="e">
        <f t="shared" ref="C306:M306" si="77">C232</f>
        <v>#REF!</v>
      </c>
      <c r="D306" s="34">
        <f t="shared" si="77"/>
        <v>4099999.9999999995</v>
      </c>
      <c r="E306" s="34">
        <f t="shared" si="77"/>
        <v>4202500</v>
      </c>
      <c r="F306" s="34">
        <f t="shared" si="77"/>
        <v>4307562.4999999991</v>
      </c>
      <c r="G306" s="34">
        <f t="shared" si="77"/>
        <v>4415251.5624999991</v>
      </c>
      <c r="H306" s="34">
        <f t="shared" si="77"/>
        <v>4525632.8515624991</v>
      </c>
      <c r="I306" s="34">
        <f t="shared" si="77"/>
        <v>4638773.6728515606</v>
      </c>
      <c r="J306" s="34">
        <f t="shared" si="77"/>
        <v>4754743.0146728503</v>
      </c>
      <c r="K306" s="34">
        <f t="shared" si="77"/>
        <v>4873611.5900396705</v>
      </c>
      <c r="L306" s="34">
        <f t="shared" si="77"/>
        <v>4995451.8797906619</v>
      </c>
      <c r="M306" s="34" t="e">
        <f t="shared" si="77"/>
        <v>#REF!</v>
      </c>
    </row>
    <row r="307" spans="1:13" x14ac:dyDescent="0.2">
      <c r="A307" s="22"/>
      <c r="B307" s="21" t="s">
        <v>1010</v>
      </c>
      <c r="C307" s="35" t="e">
        <f>SUBTOTAL(9,C306)</f>
        <v>#REF!</v>
      </c>
      <c r="D307" s="35">
        <f t="shared" ref="D307:M307" si="78">SUBTOTAL(9,D306)</f>
        <v>4099999.9999999995</v>
      </c>
      <c r="E307" s="35">
        <f t="shared" si="78"/>
        <v>4202500</v>
      </c>
      <c r="F307" s="35">
        <f t="shared" si="78"/>
        <v>4307562.4999999991</v>
      </c>
      <c r="G307" s="35">
        <f t="shared" si="78"/>
        <v>4415251.5624999991</v>
      </c>
      <c r="H307" s="35">
        <f t="shared" si="78"/>
        <v>4525632.8515624991</v>
      </c>
      <c r="I307" s="35">
        <f t="shared" si="78"/>
        <v>4638773.6728515606</v>
      </c>
      <c r="J307" s="35">
        <f t="shared" si="78"/>
        <v>4754743.0146728503</v>
      </c>
      <c r="K307" s="35">
        <f t="shared" si="78"/>
        <v>4873611.5900396705</v>
      </c>
      <c r="L307" s="35">
        <f t="shared" si="78"/>
        <v>4995451.8797906619</v>
      </c>
      <c r="M307" s="35" t="e">
        <f t="shared" si="78"/>
        <v>#REF!</v>
      </c>
    </row>
    <row r="308" spans="1:13" x14ac:dyDescent="0.2">
      <c r="A308" s="436" t="s">
        <v>608</v>
      </c>
      <c r="B308" s="437"/>
      <c r="C308" s="437"/>
      <c r="D308" s="437"/>
      <c r="E308" s="437"/>
      <c r="F308" s="437"/>
      <c r="G308" s="437"/>
      <c r="H308" s="437"/>
      <c r="I308" s="437"/>
      <c r="J308" s="437"/>
      <c r="K308" s="437"/>
      <c r="L308" s="437"/>
      <c r="M308" s="438"/>
    </row>
    <row r="309" spans="1:13" x14ac:dyDescent="0.2">
      <c r="A309" s="22" t="s">
        <v>156</v>
      </c>
      <c r="B309" s="22" t="s">
        <v>207</v>
      </c>
      <c r="C309" s="34" t="e">
        <f t="shared" ref="C309:M309" si="79">C242</f>
        <v>#REF!</v>
      </c>
      <c r="D309" s="34">
        <f t="shared" si="79"/>
        <v>1793749.9999999998</v>
      </c>
      <c r="E309" s="34">
        <f t="shared" si="79"/>
        <v>1838593.75</v>
      </c>
      <c r="F309" s="34">
        <f t="shared" si="79"/>
        <v>1884558.5937499995</v>
      </c>
      <c r="G309" s="34">
        <f t="shared" si="79"/>
        <v>1931672.5585937495</v>
      </c>
      <c r="H309" s="34">
        <f t="shared" si="79"/>
        <v>1979964.3725585933</v>
      </c>
      <c r="I309" s="34">
        <f t="shared" si="79"/>
        <v>2029463.4818725577</v>
      </c>
      <c r="J309" s="34">
        <f t="shared" si="79"/>
        <v>2080200.068919372</v>
      </c>
      <c r="K309" s="34">
        <f t="shared" si="79"/>
        <v>2132205.0706423558</v>
      </c>
      <c r="L309" s="34">
        <f t="shared" si="79"/>
        <v>2185510.1974084144</v>
      </c>
      <c r="M309" s="34" t="e">
        <f t="shared" si="79"/>
        <v>#REF!</v>
      </c>
    </row>
    <row r="310" spans="1:13" x14ac:dyDescent="0.2">
      <c r="A310" s="22" t="s">
        <v>128</v>
      </c>
      <c r="B310" s="22" t="s">
        <v>172</v>
      </c>
      <c r="C310" s="34" t="e">
        <f t="shared" ref="C310:M310" si="80">C247</f>
        <v>#REF!</v>
      </c>
      <c r="D310" s="34">
        <f t="shared" si="80"/>
        <v>453459.99999999994</v>
      </c>
      <c r="E310" s="34">
        <f t="shared" si="80"/>
        <v>754033.5625</v>
      </c>
      <c r="F310" s="34">
        <f t="shared" si="80"/>
        <v>1048137.6453124998</v>
      </c>
      <c r="G310" s="34">
        <f t="shared" si="80"/>
        <v>1156354.3842187498</v>
      </c>
      <c r="H310" s="34">
        <f t="shared" si="80"/>
        <v>1656990.3212904097</v>
      </c>
      <c r="I310" s="34">
        <f t="shared" si="80"/>
        <v>1623060.5203940326</v>
      </c>
      <c r="J310" s="34">
        <f t="shared" si="80"/>
        <v>1818113.8792075897</v>
      </c>
      <c r="K310" s="34">
        <f t="shared" si="80"/>
        <v>1863566.7261877793</v>
      </c>
      <c r="L310" s="34">
        <f t="shared" si="80"/>
        <v>1585561.4220974357</v>
      </c>
      <c r="M310" s="34" t="e">
        <f t="shared" si="80"/>
        <v>#REF!</v>
      </c>
    </row>
    <row r="311" spans="1:13" x14ac:dyDescent="0.2">
      <c r="A311" s="22" t="s">
        <v>194</v>
      </c>
      <c r="B311" s="22" t="s">
        <v>192</v>
      </c>
      <c r="C311" s="34" t="e">
        <f t="shared" ref="C311:M311" si="81">C253</f>
        <v>#REF!</v>
      </c>
      <c r="D311" s="34" t="e">
        <f t="shared" si="81"/>
        <v>#N/A</v>
      </c>
      <c r="E311" s="34" t="e">
        <f t="shared" si="81"/>
        <v>#N/A</v>
      </c>
      <c r="F311" s="34" t="e">
        <f t="shared" si="81"/>
        <v>#N/A</v>
      </c>
      <c r="G311" s="34" t="e">
        <f t="shared" si="81"/>
        <v>#N/A</v>
      </c>
      <c r="H311" s="34" t="e">
        <f t="shared" si="81"/>
        <v>#N/A</v>
      </c>
      <c r="I311" s="34" t="e">
        <f t="shared" si="81"/>
        <v>#N/A</v>
      </c>
      <c r="J311" s="34" t="e">
        <f t="shared" si="81"/>
        <v>#N/A</v>
      </c>
      <c r="K311" s="34" t="e">
        <f t="shared" si="81"/>
        <v>#N/A</v>
      </c>
      <c r="L311" s="34" t="e">
        <f t="shared" si="81"/>
        <v>#N/A</v>
      </c>
      <c r="M311" s="34" t="e">
        <f t="shared" si="81"/>
        <v>#REF!</v>
      </c>
    </row>
    <row r="312" spans="1:13" x14ac:dyDescent="0.2">
      <c r="A312" s="22" t="s">
        <v>133</v>
      </c>
      <c r="B312" s="22" t="s">
        <v>173</v>
      </c>
      <c r="C312" s="34" t="e">
        <f>C260</f>
        <v>#REF!</v>
      </c>
      <c r="D312" s="34">
        <f t="shared" ref="D312:M312" si="82">D260</f>
        <v>2601023.5999999996</v>
      </c>
      <c r="E312" s="34">
        <f t="shared" si="82"/>
        <v>1888167.4906249996</v>
      </c>
      <c r="F312" s="34">
        <f t="shared" si="82"/>
        <v>1870328.5610312498</v>
      </c>
      <c r="G312" s="34">
        <f t="shared" si="82"/>
        <v>1817302.0897445309</v>
      </c>
      <c r="H312" s="34">
        <f t="shared" si="82"/>
        <v>1850969.1279822944</v>
      </c>
      <c r="I312" s="34">
        <f t="shared" si="82"/>
        <v>1798206.6979598887</v>
      </c>
      <c r="J312" s="34">
        <f t="shared" si="82"/>
        <v>1824857.2934881495</v>
      </c>
      <c r="K312" s="34">
        <f t="shared" si="82"/>
        <v>1766428.3367809036</v>
      </c>
      <c r="L312" s="34">
        <f t="shared" si="82"/>
        <v>1791357.8043262018</v>
      </c>
      <c r="M312" s="34" t="e">
        <f t="shared" si="82"/>
        <v>#REF!</v>
      </c>
    </row>
    <row r="313" spans="1:13" x14ac:dyDescent="0.2">
      <c r="A313" s="22" t="s">
        <v>1027</v>
      </c>
      <c r="B313" s="22" t="s">
        <v>1029</v>
      </c>
      <c r="C313" s="34" t="e">
        <f>C265</f>
        <v>#REF!</v>
      </c>
      <c r="D313" s="34">
        <f t="shared" ref="D313:M313" si="83">D265</f>
        <v>4868749.9999999991</v>
      </c>
      <c r="E313" s="34">
        <f t="shared" si="83"/>
        <v>4990468.7499999991</v>
      </c>
      <c r="F313" s="34">
        <f t="shared" si="83"/>
        <v>5115230.4687499991</v>
      </c>
      <c r="G313" s="34">
        <f t="shared" si="83"/>
        <v>5243111.2304687481</v>
      </c>
      <c r="H313" s="34">
        <f t="shared" si="83"/>
        <v>5374189.0112304669</v>
      </c>
      <c r="I313" s="34">
        <f t="shared" si="83"/>
        <v>5508543.7365112286</v>
      </c>
      <c r="J313" s="34">
        <f t="shared" si="83"/>
        <v>5646257.3299240097</v>
      </c>
      <c r="K313" s="34">
        <f t="shared" si="83"/>
        <v>5787413.7631721087</v>
      </c>
      <c r="L313" s="34">
        <f t="shared" si="83"/>
        <v>5932099.1072514113</v>
      </c>
      <c r="M313" s="34" t="e">
        <f t="shared" si="83"/>
        <v>#REF!</v>
      </c>
    </row>
    <row r="314" spans="1:13" x14ac:dyDescent="0.2">
      <c r="A314" s="22"/>
      <c r="B314" s="21" t="s">
        <v>1012</v>
      </c>
      <c r="C314" s="35" t="e">
        <f>SUBTOTAL(9,C309:C313)</f>
        <v>#REF!</v>
      </c>
      <c r="D314" s="35" t="e">
        <f t="shared" ref="D314:M314" si="84">SUBTOTAL(9,D309:D313)</f>
        <v>#N/A</v>
      </c>
      <c r="E314" s="35" t="e">
        <f t="shared" si="84"/>
        <v>#N/A</v>
      </c>
      <c r="F314" s="35" t="e">
        <f t="shared" si="84"/>
        <v>#N/A</v>
      </c>
      <c r="G314" s="35" t="e">
        <f t="shared" si="84"/>
        <v>#N/A</v>
      </c>
      <c r="H314" s="35" t="e">
        <f t="shared" si="84"/>
        <v>#N/A</v>
      </c>
      <c r="I314" s="35" t="e">
        <f t="shared" si="84"/>
        <v>#N/A</v>
      </c>
      <c r="J314" s="35" t="e">
        <f t="shared" si="84"/>
        <v>#N/A</v>
      </c>
      <c r="K314" s="35" t="e">
        <f t="shared" si="84"/>
        <v>#N/A</v>
      </c>
      <c r="L314" s="35" t="e">
        <f t="shared" si="84"/>
        <v>#N/A</v>
      </c>
      <c r="M314" s="35" t="e">
        <f t="shared" si="84"/>
        <v>#REF!</v>
      </c>
    </row>
    <row r="315" spans="1:13" x14ac:dyDescent="0.2">
      <c r="A315" s="436" t="s">
        <v>517</v>
      </c>
      <c r="B315" s="437"/>
      <c r="C315" s="437"/>
      <c r="D315" s="437"/>
      <c r="E315" s="437"/>
      <c r="F315" s="437"/>
      <c r="G315" s="437"/>
      <c r="H315" s="437"/>
      <c r="I315" s="437"/>
      <c r="J315" s="437"/>
      <c r="K315" s="437"/>
      <c r="L315" s="437"/>
      <c r="M315" s="438"/>
    </row>
    <row r="316" spans="1:13" x14ac:dyDescent="0.2">
      <c r="A316" s="22" t="s">
        <v>162</v>
      </c>
      <c r="B316" s="22" t="s">
        <v>190</v>
      </c>
      <c r="C316" s="34" t="e">
        <f t="shared" ref="C316:M316" si="85">C271</f>
        <v>#REF!</v>
      </c>
      <c r="D316" s="34">
        <f t="shared" si="85"/>
        <v>6440998.4086294137</v>
      </c>
      <c r="E316" s="34">
        <f t="shared" si="85"/>
        <v>6705273.1814484922</v>
      </c>
      <c r="F316" s="34">
        <f t="shared" si="85"/>
        <v>7200594.4377345685</v>
      </c>
      <c r="G316" s="34">
        <f t="shared" si="85"/>
        <v>7169404.1994174784</v>
      </c>
      <c r="H316" s="34">
        <f t="shared" si="85"/>
        <v>7597249.494344173</v>
      </c>
      <c r="I316" s="34">
        <f t="shared" si="85"/>
        <v>8609238.3838016689</v>
      </c>
      <c r="J316" s="34">
        <f t="shared" si="85"/>
        <v>9133710.9796958584</v>
      </c>
      <c r="K316" s="34">
        <f t="shared" si="85"/>
        <v>9679117.7549114563</v>
      </c>
      <c r="L316" s="34">
        <f t="shared" si="85"/>
        <v>10098288.201573275</v>
      </c>
      <c r="M316" s="34" t="e">
        <f t="shared" si="85"/>
        <v>#REF!</v>
      </c>
    </row>
    <row r="317" spans="1:13" x14ac:dyDescent="0.2">
      <c r="A317" s="22" t="s">
        <v>163</v>
      </c>
      <c r="B317" s="22" t="s">
        <v>191</v>
      </c>
      <c r="C317" s="34" t="e">
        <f t="shared" ref="C317:M317" si="86">C272</f>
        <v>#REF!</v>
      </c>
      <c r="D317" s="34">
        <f t="shared" si="86"/>
        <v>74933792.558238372</v>
      </c>
      <c r="E317" s="34">
        <f t="shared" si="86"/>
        <v>76982561.302677348</v>
      </c>
      <c r="F317" s="34">
        <f t="shared" si="86"/>
        <v>79447826.144261956</v>
      </c>
      <c r="G317" s="34">
        <f t="shared" si="86"/>
        <v>81088381.777448356</v>
      </c>
      <c r="H317" s="34">
        <f t="shared" si="86"/>
        <v>83521620.538007841</v>
      </c>
      <c r="I317" s="34">
        <f t="shared" si="86"/>
        <v>89135191.294330582</v>
      </c>
      <c r="J317" s="34">
        <f t="shared" si="86"/>
        <v>91806252.376808688</v>
      </c>
      <c r="K317" s="34">
        <f t="shared" si="86"/>
        <v>94539843.99297525</v>
      </c>
      <c r="L317" s="34">
        <f t="shared" si="86"/>
        <v>97141980.547270328</v>
      </c>
      <c r="M317" s="34" t="e">
        <f t="shared" si="86"/>
        <v>#REF!</v>
      </c>
    </row>
    <row r="318" spans="1:13" x14ac:dyDescent="0.2">
      <c r="A318" s="22"/>
      <c r="B318" s="21" t="s">
        <v>1013</v>
      </c>
      <c r="C318" s="35" t="e">
        <f>SUBTOTAL(9,C316:C317)</f>
        <v>#REF!</v>
      </c>
      <c r="D318" s="35">
        <f t="shared" ref="D318:M318" si="87">SUBTOTAL(9,D316:D317)</f>
        <v>81374790.96686779</v>
      </c>
      <c r="E318" s="35">
        <f t="shared" si="87"/>
        <v>83687834.484125838</v>
      </c>
      <c r="F318" s="35">
        <f t="shared" si="87"/>
        <v>86648420.58199653</v>
      </c>
      <c r="G318" s="35">
        <f t="shared" si="87"/>
        <v>88257785.976865828</v>
      </c>
      <c r="H318" s="35">
        <f t="shared" si="87"/>
        <v>91118870.032352015</v>
      </c>
      <c r="I318" s="35">
        <f t="shared" si="87"/>
        <v>97744429.678132251</v>
      </c>
      <c r="J318" s="35">
        <f t="shared" si="87"/>
        <v>100939963.35650454</v>
      </c>
      <c r="K318" s="35">
        <f t="shared" si="87"/>
        <v>104218961.7478867</v>
      </c>
      <c r="L318" s="35">
        <f t="shared" si="87"/>
        <v>107240268.74884361</v>
      </c>
      <c r="M318" s="35" t="e">
        <f t="shared" si="87"/>
        <v>#REF!</v>
      </c>
    </row>
    <row r="319" spans="1:13" x14ac:dyDescent="0.2">
      <c r="A319" s="22"/>
      <c r="B319" s="21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</row>
    <row r="320" spans="1:13" x14ac:dyDescent="0.2">
      <c r="A320" s="17"/>
      <c r="B320" s="17" t="s">
        <v>1019</v>
      </c>
      <c r="C320" s="42" t="e">
        <f t="shared" ref="C320:M320" si="88">SUBTOTAL(9,C283:C318)</f>
        <v>#REF!</v>
      </c>
      <c r="D320" s="42" t="e">
        <f t="shared" si="88"/>
        <v>#N/A</v>
      </c>
      <c r="E320" s="42" t="e">
        <f t="shared" si="88"/>
        <v>#N/A</v>
      </c>
      <c r="F320" s="42" t="e">
        <f t="shared" si="88"/>
        <v>#N/A</v>
      </c>
      <c r="G320" s="42" t="e">
        <f t="shared" si="88"/>
        <v>#N/A</v>
      </c>
      <c r="H320" s="42" t="e">
        <f t="shared" si="88"/>
        <v>#N/A</v>
      </c>
      <c r="I320" s="42" t="e">
        <f t="shared" si="88"/>
        <v>#N/A</v>
      </c>
      <c r="J320" s="42" t="e">
        <f t="shared" si="88"/>
        <v>#N/A</v>
      </c>
      <c r="K320" s="42" t="e">
        <f t="shared" si="88"/>
        <v>#N/A</v>
      </c>
      <c r="L320" s="42" t="e">
        <f t="shared" si="88"/>
        <v>#N/A</v>
      </c>
      <c r="M320" s="42" t="e">
        <f t="shared" si="88"/>
        <v>#REF!</v>
      </c>
    </row>
    <row r="322" spans="3:13" x14ac:dyDescent="0.2">
      <c r="C322" s="20" t="e">
        <f t="shared" ref="C322:M322" si="89">C276=C320</f>
        <v>#REF!</v>
      </c>
      <c r="D322" s="20" t="e">
        <f t="shared" si="89"/>
        <v>#N/A</v>
      </c>
      <c r="E322" s="20" t="e">
        <f t="shared" si="89"/>
        <v>#N/A</v>
      </c>
      <c r="F322" s="20" t="e">
        <f t="shared" si="89"/>
        <v>#N/A</v>
      </c>
      <c r="G322" s="20" t="e">
        <f t="shared" si="89"/>
        <v>#N/A</v>
      </c>
      <c r="H322" s="20" t="e">
        <f t="shared" si="89"/>
        <v>#N/A</v>
      </c>
      <c r="I322" s="20" t="e">
        <f t="shared" si="89"/>
        <v>#N/A</v>
      </c>
      <c r="J322" s="20" t="e">
        <f t="shared" si="89"/>
        <v>#N/A</v>
      </c>
      <c r="K322" s="20" t="e">
        <f t="shared" si="89"/>
        <v>#N/A</v>
      </c>
      <c r="L322" s="20" t="e">
        <f t="shared" si="89"/>
        <v>#N/A</v>
      </c>
      <c r="M322" s="20" t="e">
        <f t="shared" si="89"/>
        <v>#REF!</v>
      </c>
    </row>
  </sheetData>
  <mergeCells count="14">
    <mergeCell ref="A308:M308"/>
    <mergeCell ref="A315:M315"/>
    <mergeCell ref="A269:M269"/>
    <mergeCell ref="A280:B280"/>
    <mergeCell ref="A282:M282"/>
    <mergeCell ref="A289:M289"/>
    <mergeCell ref="A298:M298"/>
    <mergeCell ref="A305:M305"/>
    <mergeCell ref="A236:M236"/>
    <mergeCell ref="A1:B1"/>
    <mergeCell ref="A3:M3"/>
    <mergeCell ref="A85:M85"/>
    <mergeCell ref="A220:M220"/>
    <mergeCell ref="A230:M230"/>
  </mergeCells>
  <conditionalFormatting sqref="A233:M233 A2:M2 A221:M227 A231:M231 A84:M84 A219:M219 A229:M229 A235:M235 A268:M268 A275:M275 A4:M82 A86:M217 A237:M266 A270:M273">
    <cfRule type="expression" dxfId="61" priority="7">
      <formula>MOD(ROW(),2)=1</formula>
    </cfRule>
    <cfRule type="expression" dxfId="60" priority="8">
      <formula>MOD(ROW(),2)=0</formula>
    </cfRule>
  </conditionalFormatting>
  <conditionalFormatting sqref="A232:M232">
    <cfRule type="expression" dxfId="59" priority="3">
      <formula>MOD(ROW(),2)=1</formula>
    </cfRule>
    <cfRule type="expression" dxfId="58" priority="4">
      <formula>MOD(ROW(),2)=0</formula>
    </cfRule>
  </conditionalFormatting>
  <conditionalFormatting sqref="A281:M281 A283:M288 A290:M297 A299:M304 A306:M307 A316:M319 A309:M314">
    <cfRule type="expression" dxfId="57" priority="1">
      <formula>MOD(ROW(),2)=1</formula>
    </cfRule>
    <cfRule type="expression" dxfId="56" priority="2">
      <formula>MOD(ROW(),2)=0</formula>
    </cfRule>
  </conditionalFormatting>
  <pageMargins left="0.78740157480314965" right="0.78740157480314965" top="0.78740157480314965" bottom="0.78740157480314965" header="0.31496062992125984" footer="0.31496062992125984"/>
  <pageSetup paperSize="8" scale="86" firstPageNumber="34" fitToHeight="6" orientation="portrait" useFirstPageNumber="1" r:id="rId1"/>
  <headerFooter>
    <oddHeader>&amp;L&amp;"Arial,Bold"&amp;14SARP Program in $M Nominal</oddHeader>
    <evenFooter>&amp;LDecember 2016&amp;R&amp;P</even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0094B3"/>
  </sheetPr>
  <dimension ref="A1:I201"/>
  <sheetViews>
    <sheetView workbookViewId="0">
      <selection sqref="A1:B1"/>
    </sheetView>
  </sheetViews>
  <sheetFormatPr defaultRowHeight="12.75" x14ac:dyDescent="0.2"/>
  <cols>
    <col min="1" max="1" width="6.85546875" bestFit="1" customWidth="1"/>
    <col min="2" max="2" width="42.28515625" customWidth="1"/>
    <col min="3" max="3" width="32.85546875" bestFit="1" customWidth="1"/>
    <col min="4" max="4" width="19.140625" bestFit="1" customWidth="1"/>
    <col min="5" max="5" width="5.5703125" bestFit="1" customWidth="1"/>
    <col min="6" max="6" width="9.7109375" bestFit="1" customWidth="1"/>
    <col min="7" max="7" width="8.28515625" bestFit="1" customWidth="1"/>
    <col min="8" max="8" width="8.140625" bestFit="1" customWidth="1"/>
  </cols>
  <sheetData>
    <row r="1" spans="1:9" ht="25.5" x14ac:dyDescent="0.2">
      <c r="A1" s="439" t="s">
        <v>697</v>
      </c>
      <c r="B1" s="439"/>
      <c r="C1" s="17" t="s">
        <v>520</v>
      </c>
      <c r="D1" s="17" t="s">
        <v>965</v>
      </c>
      <c r="E1" s="17" t="s">
        <v>518</v>
      </c>
      <c r="F1" s="17" t="s">
        <v>698</v>
      </c>
      <c r="G1" s="17" t="s">
        <v>699</v>
      </c>
      <c r="H1" s="17" t="s">
        <v>705</v>
      </c>
    </row>
    <row r="2" spans="1:9" x14ac:dyDescent="0.2">
      <c r="A2" s="25" t="str">
        <f>INDEX('Division Lvl'!$A$2:$A$418,MATCH($H2,'Division Lvl'!$AH$2:$AH$418,0))</f>
        <v>AG</v>
      </c>
      <c r="B2" s="25" t="str">
        <f>INDEX('Division Lvl'!$B$2:$B$418,MATCH($H2,'Division Lvl'!$AH$2:$AH$418,0))</f>
        <v xml:space="preserve">Automation - operational/capacity risk </v>
      </c>
      <c r="C2" s="25" t="str">
        <f>INDEX('Division Lvl'!$C$2:$C$418,MATCH($H2,'Division Lvl'!$AH$2:$AH$418,0))</f>
        <v>Program - Short Term Need</v>
      </c>
      <c r="D2" s="25" t="s">
        <v>881</v>
      </c>
      <c r="E2" s="25">
        <f>INDEX('Division Lvl'!$AD$2:$AD$418,MATCH($H2,'Division Lvl'!$AH$2:$AH$418,0))</f>
        <v>190</v>
      </c>
      <c r="F2" s="25">
        <f>INDEX('Division Lvl'!$AE$2:$AE$418,MATCH($H2,'Division Lvl'!$AH$2:$AH$418,0))</f>
        <v>2850</v>
      </c>
      <c r="G2" s="26">
        <f>INDEX('Division Lvl'!$AF$2:$AF$418,MATCH($H2,'Division Lvl'!$AH$2:$AH$418,0))</f>
        <v>0.66107000204264199</v>
      </c>
      <c r="H2" s="25" t="s">
        <v>954</v>
      </c>
      <c r="I2" s="37"/>
    </row>
    <row r="3" spans="1:9" x14ac:dyDescent="0.2">
      <c r="A3" s="25" t="str">
        <f>INDEX('Division Lvl'!$A$2:$A$418,MATCH(H3,'Division Lvl'!$AH$2:$AH$418,0))</f>
        <v>AR</v>
      </c>
      <c r="B3" s="25" t="str">
        <f>INDEX('Division Lvl'!$B$2:$B$418,MATCH($H3,'Division Lvl'!$AH$2:$AH$418,0))</f>
        <v>Asset relocation</v>
      </c>
      <c r="C3" s="25" t="str">
        <f>INDEX('Division Lvl'!$C$2:$C$418,MATCH($H3,'Division Lvl'!$AH$2:$AH$418,0))</f>
        <v>Program - Short Term Need</v>
      </c>
      <c r="D3" s="25" t="s">
        <v>884</v>
      </c>
      <c r="E3" s="25">
        <f>INDEX('Division Lvl'!$AD$2:$AD$418,MATCH($H3,'Division Lvl'!$AH$2:$AH$418,0))</f>
        <v>140</v>
      </c>
      <c r="F3" s="25">
        <f>INDEX('Division Lvl'!$AE$2:$AE$418,MATCH($H3,'Division Lvl'!$AH$2:$AH$418,0))</f>
        <v>2100</v>
      </c>
      <c r="G3" s="26">
        <f>INDEX('Division Lvl'!$AF$2:$AF$418,MATCH($H3,'Division Lvl'!$AH$2:$AH$418,0))</f>
        <v>0.78281578345034575</v>
      </c>
      <c r="H3" s="25" t="s">
        <v>611</v>
      </c>
      <c r="I3" s="37"/>
    </row>
    <row r="4" spans="1:9" x14ac:dyDescent="0.2">
      <c r="A4" s="25" t="str">
        <f>INDEX('Division Lvl'!$A$2:$A$418,MATCH(H4,'Division Lvl'!$AH$2:$AH$418,0))</f>
        <v>AU004</v>
      </c>
      <c r="B4" s="25" t="str">
        <f>INDEX('Division Lvl'!$B$2:$B$418,MATCH($H4,'Division Lvl'!$AH$2:$AH$418,0))</f>
        <v>Substation SCADA RTU replacement</v>
      </c>
      <c r="C4" s="25" t="str">
        <f>INDEX('Division Lvl'!$C$2:$C$418,MATCH($H4,'Division Lvl'!$AH$2:$AH$418,0))</f>
        <v>Program - Short Term Need</v>
      </c>
      <c r="D4" s="25" t="s">
        <v>882</v>
      </c>
      <c r="E4" s="25">
        <f>INDEX('Division Lvl'!$AD$2:$AD$418,MATCH($H4,'Division Lvl'!$AH$2:$AH$418,0))</f>
        <v>220</v>
      </c>
      <c r="F4" s="25">
        <f>INDEX('Division Lvl'!$AE$2:$AE$418,MATCH($H4,'Division Lvl'!$AH$2:$AH$418,0))</f>
        <v>3300</v>
      </c>
      <c r="G4" s="26">
        <f>INDEX('Division Lvl'!$AF$2:$AF$418,MATCH($H4,'Division Lvl'!$AH$2:$AH$418,0))</f>
        <v>0.54318155875920304</v>
      </c>
      <c r="H4" s="25" t="s">
        <v>612</v>
      </c>
      <c r="I4" s="37"/>
    </row>
    <row r="5" spans="1:9" x14ac:dyDescent="0.2">
      <c r="A5" s="25" t="str">
        <f>INDEX('Division Lvl'!$A$2:$A$418,MATCH(H5,'Division Lvl'!$AH$2:$AH$418,0))</f>
        <v>AU013</v>
      </c>
      <c r="B5" s="25" t="str">
        <f>INDEX('Division Lvl'!$B$2:$B$418,MATCH($H5,'Division Lvl'!$AH$2:$AH$418,0))</f>
        <v>SCADA master station development software</v>
      </c>
      <c r="C5" s="25" t="str">
        <f>INDEX('Division Lvl'!$C$2:$C$418,MATCH($H5,'Division Lvl'!$AH$2:$AH$418,0))</f>
        <v>Program - Short Term Need</v>
      </c>
      <c r="D5" s="25" t="s">
        <v>882</v>
      </c>
      <c r="E5" s="25">
        <f>INDEX('Division Lvl'!$AD$2:$AD$418,MATCH($H5,'Division Lvl'!$AH$2:$AH$418,0))</f>
        <v>310</v>
      </c>
      <c r="F5" s="25">
        <f>INDEX('Division Lvl'!$AE$2:$AE$418,MATCH($H5,'Division Lvl'!$AH$2:$AH$418,0))</f>
        <v>4650</v>
      </c>
      <c r="G5" s="26">
        <f>INDEX('Division Lvl'!$AF$2:$AF$418,MATCH($H5,'Division Lvl'!$AH$2:$AH$418,0))</f>
        <v>0.21002457601323654</v>
      </c>
      <c r="H5" s="25" t="s">
        <v>613</v>
      </c>
      <c r="I5" s="37"/>
    </row>
    <row r="6" spans="1:9" x14ac:dyDescent="0.2">
      <c r="A6" s="25" t="str">
        <f>INDEX('Division Lvl'!$A$2:$A$418,MATCH(H6,'Division Lvl'!$AH$2:$AH$418,0))</f>
        <v>CC002</v>
      </c>
      <c r="B6" s="25" t="str">
        <f>INDEX('Division Lvl'!$B$2:$B$418,MATCH($H6,'Division Lvl'!$AH$2:$AH$418,0))</f>
        <v>Communications development SCADA</v>
      </c>
      <c r="C6" s="25" t="str">
        <f>INDEX('Division Lvl'!$C$2:$C$418,MATCH($H6,'Division Lvl'!$AH$2:$AH$418,0))</f>
        <v>Program - Short Term Need</v>
      </c>
      <c r="D6" s="25" t="s">
        <v>882</v>
      </c>
      <c r="E6" s="25">
        <f>INDEX('Division Lvl'!$AD$2:$AD$418,MATCH($H6,'Division Lvl'!$AH$2:$AH$418,0))</f>
        <v>150</v>
      </c>
      <c r="F6" s="25">
        <f>INDEX('Division Lvl'!$AE$2:$AE$418,MATCH($H6,'Division Lvl'!$AH$2:$AH$418,0))</f>
        <v>2250</v>
      </c>
      <c r="G6" s="26">
        <f>INDEX('Division Lvl'!$AF$2:$AF$418,MATCH($H6,'Division Lvl'!$AH$2:$AH$418,0))</f>
        <v>0.7084581062767964</v>
      </c>
      <c r="H6" s="25" t="s">
        <v>614</v>
      </c>
      <c r="I6" s="37"/>
    </row>
    <row r="7" spans="1:9" x14ac:dyDescent="0.2">
      <c r="A7" s="25" t="str">
        <f>INDEX('Division Lvl'!$A$2:$A$418,MATCH(H7,'Division Lvl'!$AH$2:$AH$418,0))</f>
        <v>CC007</v>
      </c>
      <c r="B7" s="25" t="str">
        <f>INDEX('Division Lvl'!$B$2:$B$418,MATCH($H7,'Division Lvl'!$AH$2:$AH$418,0))</f>
        <v>SCADA radio repeaters</v>
      </c>
      <c r="C7" s="25" t="str">
        <f>INDEX('Division Lvl'!$C$2:$C$418,MATCH($H7,'Division Lvl'!$AH$2:$AH$418,0))</f>
        <v>Program - Short Term Need</v>
      </c>
      <c r="D7" s="25" t="s">
        <v>882</v>
      </c>
      <c r="E7" s="25">
        <f>INDEX('Division Lvl'!$AD$2:$AD$418,MATCH($H7,'Division Lvl'!$AH$2:$AH$418,0))</f>
        <v>270</v>
      </c>
      <c r="F7" s="25">
        <f>INDEX('Division Lvl'!$AE$2:$AE$418,MATCH($H7,'Division Lvl'!$AH$2:$AH$418,0))</f>
        <v>4050</v>
      </c>
      <c r="G7" s="26">
        <f>INDEX('Division Lvl'!$AF$2:$AF$418,MATCH($H7,'Division Lvl'!$AH$2:$AH$418,0))</f>
        <v>0.3721870969591301</v>
      </c>
      <c r="H7" s="25" t="s">
        <v>615</v>
      </c>
      <c r="I7" s="37"/>
    </row>
    <row r="8" spans="1:9" x14ac:dyDescent="0.2">
      <c r="A8" s="25" t="str">
        <f>INDEX('Division Lvl'!$A$2:$A$418,MATCH(H8,'Division Lvl'!$AH$2:$AH$418,0))</f>
        <v>CC020</v>
      </c>
      <c r="B8" s="25" t="str">
        <f>INDEX('Division Lvl'!$B$2:$B$418,MATCH($H8,'Division Lvl'!$AH$2:$AH$418,0))</f>
        <v>Microwave refurbishment and extension</v>
      </c>
      <c r="C8" s="25" t="str">
        <f>INDEX('Division Lvl'!$C$2:$C$418,MATCH($H8,'Division Lvl'!$AH$2:$AH$418,0))</f>
        <v>Program - Short Term Need</v>
      </c>
      <c r="D8" s="25" t="s">
        <v>882</v>
      </c>
      <c r="E8" s="25">
        <f>INDEX('Division Lvl'!$AD$2:$AD$418,MATCH($H8,'Division Lvl'!$AH$2:$AH$418,0))</f>
        <v>230</v>
      </c>
      <c r="F8" s="25">
        <f>INDEX('Division Lvl'!$AE$2:$AE$418,MATCH($H8,'Division Lvl'!$AH$2:$AH$418,0))</f>
        <v>3450</v>
      </c>
      <c r="G8" s="26">
        <f>INDEX('Division Lvl'!$AF$2:$AF$418,MATCH($H8,'Division Lvl'!$AH$2:$AH$418,0))</f>
        <v>0.51286096895246069</v>
      </c>
      <c r="H8" s="25" t="s">
        <v>616</v>
      </c>
      <c r="I8" s="37"/>
    </row>
    <row r="9" spans="1:9" x14ac:dyDescent="0.2">
      <c r="A9" s="25" t="str">
        <f>INDEX('Division Lvl'!$A$2:$A$418,MATCH(H9,'Division Lvl'!$AH$2:$AH$418,0))</f>
        <v>DS002</v>
      </c>
      <c r="B9" s="25" t="str">
        <f>INDEX('Division Lvl'!$B$2:$B$418,MATCH($H9,'Division Lvl'!$AH$2:$AH$418,0))</f>
        <v>Pole substation refurbishment</v>
      </c>
      <c r="C9" s="25" t="str">
        <f>INDEX('Division Lvl'!$C$2:$C$418,MATCH($H9,'Division Lvl'!$AH$2:$AH$418,0))</f>
        <v>Program - Short Term Need</v>
      </c>
      <c r="D9" s="25" t="s">
        <v>882</v>
      </c>
      <c r="E9" s="25">
        <f>INDEX('Division Lvl'!$AD$2:$AD$418,MATCH($H9,'Division Lvl'!$AH$2:$AH$418,0))</f>
        <v>280</v>
      </c>
      <c r="F9" s="25">
        <f>INDEX('Division Lvl'!$AE$2:$AE$418,MATCH($H9,'Division Lvl'!$AH$2:$AH$418,0))</f>
        <v>4200</v>
      </c>
      <c r="G9" s="26">
        <f>INDEX('Division Lvl'!$AF$2:$AF$418,MATCH($H9,'Division Lvl'!$AH$2:$AH$418,0))</f>
        <v>0.3628916443634847</v>
      </c>
      <c r="H9" s="25" t="s">
        <v>617</v>
      </c>
      <c r="I9" s="37"/>
    </row>
    <row r="10" spans="1:9" x14ac:dyDescent="0.2">
      <c r="A10" s="25" t="str">
        <f>INDEX('Division Lvl'!$A$2:$A$418,MATCH(H10,'Division Lvl'!$AH$2:$AH$418,0))</f>
        <v>DS005</v>
      </c>
      <c r="B10" s="25" t="str">
        <f>INDEX('Division Lvl'!$B$2:$B$418,MATCH($H10,'Division Lvl'!$AH$2:$AH$418,0))</f>
        <v>Distribution pole replacement</v>
      </c>
      <c r="C10" s="25" t="str">
        <f>INDEX('Division Lvl'!$C$2:$C$418,MATCH($H10,'Division Lvl'!$AH$2:$AH$418,0))</f>
        <v>Program - Short Term Need</v>
      </c>
      <c r="D10" s="25" t="s">
        <v>882</v>
      </c>
      <c r="E10" s="25">
        <f>INDEX('Division Lvl'!$AD$2:$AD$418,MATCH($H10,'Division Lvl'!$AH$2:$AH$418,0))</f>
        <v>310</v>
      </c>
      <c r="F10" s="25">
        <f>INDEX('Division Lvl'!$AE$2:$AE$418,MATCH($H10,'Division Lvl'!$AH$2:$AH$418,0))</f>
        <v>4650</v>
      </c>
      <c r="G10" s="26">
        <f>INDEX('Division Lvl'!$AF$2:$AF$418,MATCH($H10,'Division Lvl'!$AH$2:$AH$418,0))</f>
        <v>0.21002457601323654</v>
      </c>
      <c r="H10" s="25" t="s">
        <v>618</v>
      </c>
      <c r="I10" s="37"/>
    </row>
    <row r="11" spans="1:9" x14ac:dyDescent="0.2">
      <c r="A11" s="25" t="str">
        <f>INDEX('Division Lvl'!$A$2:$A$418,MATCH(H11,'Division Lvl'!$AH$2:$AH$418,0))</f>
        <v>DS006</v>
      </c>
      <c r="B11" s="25" t="str">
        <f>INDEX('Division Lvl'!$B$2:$B$418,MATCH($H11,'Division Lvl'!$AH$2:$AH$418,0))</f>
        <v>LV CONSAC cable replacement</v>
      </c>
      <c r="C11" s="25" t="str">
        <f>INDEX('Division Lvl'!$C$2:$C$418,MATCH($H11,'Division Lvl'!$AH$2:$AH$418,0))</f>
        <v>Program - Short Term Need</v>
      </c>
      <c r="D11" s="25" t="s">
        <v>882</v>
      </c>
      <c r="E11" s="25">
        <f>INDEX('Division Lvl'!$AD$2:$AD$418,MATCH($H11,'Division Lvl'!$AH$2:$AH$418,0))</f>
        <v>230</v>
      </c>
      <c r="F11" s="25">
        <f>INDEX('Division Lvl'!$AE$2:$AE$418,MATCH($H11,'Division Lvl'!$AH$2:$AH$418,0))</f>
        <v>3450</v>
      </c>
      <c r="G11" s="26">
        <f>INDEX('Division Lvl'!$AF$2:$AF$418,MATCH($H11,'Division Lvl'!$AH$2:$AH$418,0))</f>
        <v>0.51286096895246069</v>
      </c>
      <c r="H11" s="25" t="s">
        <v>619</v>
      </c>
      <c r="I11" s="37"/>
    </row>
    <row r="12" spans="1:9" x14ac:dyDescent="0.2">
      <c r="A12" s="25" t="str">
        <f>INDEX('Division Lvl'!$A$2:$A$418,MATCH(H12,'Division Lvl'!$AH$2:$AH$418,0))</f>
        <v>DS007</v>
      </c>
      <c r="B12" s="25" t="str">
        <f>INDEX('Division Lvl'!$B$2:$B$418,MATCH($H12,'Division Lvl'!$AH$2:$AH$418,0))</f>
        <v>Service wire replacement program</v>
      </c>
      <c r="C12" s="25" t="str">
        <f>INDEX('Division Lvl'!$C$2:$C$418,MATCH($H12,'Division Lvl'!$AH$2:$AH$418,0))</f>
        <v>Program - Short Term Need</v>
      </c>
      <c r="D12" s="25" t="s">
        <v>882</v>
      </c>
      <c r="E12" s="25">
        <f>INDEX('Division Lvl'!$AD$2:$AD$418,MATCH($H12,'Division Lvl'!$AH$2:$AH$418,0))</f>
        <v>300</v>
      </c>
      <c r="F12" s="25">
        <f>INDEX('Division Lvl'!$AE$2:$AE$418,MATCH($H12,'Division Lvl'!$AH$2:$AH$418,0))</f>
        <v>4500</v>
      </c>
      <c r="G12" s="26">
        <f>INDEX('Division Lvl'!$AF$2:$AF$418,MATCH($H12,'Division Lvl'!$AH$2:$AH$418,0))</f>
        <v>0.25546961376572502</v>
      </c>
      <c r="H12" s="25" t="s">
        <v>620</v>
      </c>
      <c r="I12" s="37"/>
    </row>
    <row r="13" spans="1:9" x14ac:dyDescent="0.2">
      <c r="A13" s="25" t="str">
        <f>INDEX('Division Lvl'!$A$2:$A$418,MATCH(H13,'Division Lvl'!$AH$2:$AH$418,0))</f>
        <v>DS008</v>
      </c>
      <c r="B13" s="25" t="str">
        <f>INDEX('Division Lvl'!$B$2:$B$418,MATCH($H13,'Division Lvl'!$AH$2:$AH$418,0))</f>
        <v>Traffic black spot remediation</v>
      </c>
      <c r="C13" s="25" t="str">
        <f>INDEX('Division Lvl'!$C$2:$C$418,MATCH($H13,'Division Lvl'!$AH$2:$AH$418,0))</f>
        <v>Program - Short Term Need</v>
      </c>
      <c r="D13" s="25" t="s">
        <v>882</v>
      </c>
      <c r="E13" s="25">
        <f>INDEX('Division Lvl'!$AD$2:$AD$418,MATCH($H13,'Division Lvl'!$AH$2:$AH$418,0))</f>
        <v>150</v>
      </c>
      <c r="F13" s="25">
        <f>INDEX('Division Lvl'!$AE$2:$AE$418,MATCH($H13,'Division Lvl'!$AH$2:$AH$418,0))</f>
        <v>2250</v>
      </c>
      <c r="G13" s="26">
        <f>INDEX('Division Lvl'!$AF$2:$AF$418,MATCH($H13,'Division Lvl'!$AH$2:$AH$418,0))</f>
        <v>0.7084581062767964</v>
      </c>
      <c r="H13" s="25" t="s">
        <v>621</v>
      </c>
      <c r="I13" s="37"/>
    </row>
    <row r="14" spans="1:9" x14ac:dyDescent="0.2">
      <c r="A14" s="25" t="str">
        <f>INDEX('Division Lvl'!$A$2:$A$418,MATCH(H14,'Division Lvl'!$AH$2:$AH$418,0))</f>
        <v>DS011</v>
      </c>
      <c r="B14" s="25" t="str">
        <f>INDEX('Division Lvl'!$B$2:$B$418,MATCH($H14,'Division Lvl'!$AH$2:$AH$418,0))</f>
        <v>HV distribution steel mains replacement</v>
      </c>
      <c r="C14" s="25" t="str">
        <f>INDEX('Division Lvl'!$C$2:$C$418,MATCH($H14,'Division Lvl'!$AH$2:$AH$418,0))</f>
        <v>Program - Short Term Need</v>
      </c>
      <c r="D14" s="25" t="s">
        <v>882</v>
      </c>
      <c r="E14" s="25">
        <f>INDEX('Division Lvl'!$AD$2:$AD$418,MATCH($H14,'Division Lvl'!$AH$2:$AH$418,0))</f>
        <v>280</v>
      </c>
      <c r="F14" s="25">
        <f>INDEX('Division Lvl'!$AE$2:$AE$418,MATCH($H14,'Division Lvl'!$AH$2:$AH$418,0))</f>
        <v>4200</v>
      </c>
      <c r="G14" s="26">
        <f>INDEX('Division Lvl'!$AF$2:$AF$418,MATCH($H14,'Division Lvl'!$AH$2:$AH$418,0))</f>
        <v>0.3628916443634847</v>
      </c>
      <c r="H14" s="25" t="s">
        <v>622</v>
      </c>
      <c r="I14" s="37"/>
    </row>
    <row r="15" spans="1:9" x14ac:dyDescent="0.2">
      <c r="A15" s="25" t="str">
        <f>INDEX('Division Lvl'!$A$2:$A$418,MATCH(H15,'Division Lvl'!$AH$2:$AH$418,0))</f>
        <v>DS014</v>
      </c>
      <c r="B15" s="25" t="str">
        <f>INDEX('Division Lvl'!$B$2:$B$418,MATCH($H15,'Division Lvl'!$AH$2:$AH$418,0))</f>
        <v>LV cable network renewal</v>
      </c>
      <c r="C15" s="25" t="str">
        <f>INDEX('Division Lvl'!$C$2:$C$418,MATCH($H15,'Division Lvl'!$AH$2:$AH$418,0))</f>
        <v>Program - Short Term Need</v>
      </c>
      <c r="D15" s="25" t="s">
        <v>882</v>
      </c>
      <c r="E15" s="25">
        <f>INDEX('Division Lvl'!$AD$2:$AD$418,MATCH($H15,'Division Lvl'!$AH$2:$AH$418,0))</f>
        <v>230</v>
      </c>
      <c r="F15" s="25">
        <f>INDEX('Division Lvl'!$AE$2:$AE$418,MATCH($H15,'Division Lvl'!$AH$2:$AH$418,0))</f>
        <v>3450</v>
      </c>
      <c r="G15" s="26">
        <f>INDEX('Division Lvl'!$AF$2:$AF$418,MATCH($H15,'Division Lvl'!$AH$2:$AH$418,0))</f>
        <v>0.51286096895246069</v>
      </c>
      <c r="H15" s="25" t="s">
        <v>780</v>
      </c>
      <c r="I15" s="37"/>
    </row>
    <row r="16" spans="1:9" x14ac:dyDescent="0.2">
      <c r="A16" s="25" t="str">
        <f>INDEX('Division Lvl'!$A$2:$A$418,MATCH(H16,'Division Lvl'!$AH$2:$AH$418,0))</f>
        <v>DS301</v>
      </c>
      <c r="B16" s="25" t="str">
        <f>INDEX('Division Lvl'!$B$2:$B$418,MATCH($H16,'Division Lvl'!$AH$2:$AH$418,0))</f>
        <v>Ground substation refurbishment program</v>
      </c>
      <c r="C16" s="25" t="str">
        <f>INDEX('Division Lvl'!$C$2:$C$418,MATCH($H16,'Division Lvl'!$AH$2:$AH$418,0))</f>
        <v>Program - Short Term Need</v>
      </c>
      <c r="D16" s="25" t="s">
        <v>882</v>
      </c>
      <c r="E16" s="25">
        <f>INDEX('Division Lvl'!$AD$2:$AD$418,MATCH($H16,'Division Lvl'!$AH$2:$AH$418,0))</f>
        <v>240</v>
      </c>
      <c r="F16" s="25">
        <f>INDEX('Division Lvl'!$AE$2:$AE$418,MATCH($H16,'Division Lvl'!$AH$2:$AH$418,0))</f>
        <v>3600</v>
      </c>
      <c r="G16" s="26">
        <f>INDEX('Division Lvl'!$AF$2:$AF$418,MATCH($H16,'Division Lvl'!$AH$2:$AH$418,0))</f>
        <v>0.42678271564317494</v>
      </c>
      <c r="H16" s="25" t="s">
        <v>623</v>
      </c>
      <c r="I16" s="37"/>
    </row>
    <row r="17" spans="1:9" x14ac:dyDescent="0.2">
      <c r="A17" s="25" t="str">
        <f>INDEX('Division Lvl'!$A$2:$A$418,MATCH(H17,'Division Lvl'!$AH$2:$AH$418,0))</f>
        <v>DS302</v>
      </c>
      <c r="B17" s="25" t="str">
        <f>INDEX('Division Lvl'!$B$2:$B$418,MATCH($H17,'Division Lvl'!$AH$2:$AH$418,0))</f>
        <v>Distribution transformer replacement program</v>
      </c>
      <c r="C17" s="25" t="str">
        <f>INDEX('Division Lvl'!$C$2:$C$418,MATCH($H17,'Division Lvl'!$AH$2:$AH$418,0))</f>
        <v>Program - Short Term Need</v>
      </c>
      <c r="D17" s="25" t="s">
        <v>882</v>
      </c>
      <c r="E17" s="25">
        <f>INDEX('Division Lvl'!$AD$2:$AD$418,MATCH($H17,'Division Lvl'!$AH$2:$AH$418,0))</f>
        <v>270</v>
      </c>
      <c r="F17" s="25">
        <f>INDEX('Division Lvl'!$AE$2:$AE$418,MATCH($H17,'Division Lvl'!$AH$2:$AH$418,0))</f>
        <v>4050</v>
      </c>
      <c r="G17" s="26">
        <f>INDEX('Division Lvl'!$AF$2:$AF$418,MATCH($H17,'Division Lvl'!$AH$2:$AH$418,0))</f>
        <v>0.3721870969591301</v>
      </c>
      <c r="H17" s="25" t="s">
        <v>624</v>
      </c>
      <c r="I17" s="37"/>
    </row>
    <row r="18" spans="1:9" x14ac:dyDescent="0.2">
      <c r="A18" s="25" t="str">
        <f>INDEX('Division Lvl'!$A$2:$A$418,MATCH(H18,'Division Lvl'!$AH$2:$AH$418,0))</f>
        <v>DS305</v>
      </c>
      <c r="B18" s="25" t="str">
        <f>INDEX('Division Lvl'!$B$2:$B$418,MATCH($H18,'Division Lvl'!$AH$2:$AH$418,0))</f>
        <v>Compact LV switchgear replacement</v>
      </c>
      <c r="C18" s="25" t="str">
        <f>INDEX('Division Lvl'!$C$2:$C$418,MATCH($H18,'Division Lvl'!$AH$2:$AH$418,0))</f>
        <v>Program - Short Term Need</v>
      </c>
      <c r="D18" s="25" t="s">
        <v>882</v>
      </c>
      <c r="E18" s="25">
        <f>INDEX('Division Lvl'!$AD$2:$AD$418,MATCH($H18,'Division Lvl'!$AH$2:$AH$418,0))</f>
        <v>240</v>
      </c>
      <c r="F18" s="25">
        <f>INDEX('Division Lvl'!$AE$2:$AE$418,MATCH($H18,'Division Lvl'!$AH$2:$AH$418,0))</f>
        <v>3600</v>
      </c>
      <c r="G18" s="26">
        <f>INDEX('Division Lvl'!$AF$2:$AF$418,MATCH($H18,'Division Lvl'!$AH$2:$AH$418,0))</f>
        <v>0.42678271564317494</v>
      </c>
      <c r="H18" s="25" t="s">
        <v>625</v>
      </c>
      <c r="I18" s="37"/>
    </row>
    <row r="19" spans="1:9" x14ac:dyDescent="0.2">
      <c r="A19" s="25" t="str">
        <f>INDEX('Division Lvl'!$A$2:$A$418,MATCH(H19,'Division Lvl'!$AH$2:$AH$418,0))</f>
        <v>DS307</v>
      </c>
      <c r="B19" s="25" t="str">
        <f>INDEX('Division Lvl'!$B$2:$B$418,MATCH($H19,'Division Lvl'!$AH$2:$AH$418,0))</f>
        <v>Holec MD4 epoxy switchgear replacement</v>
      </c>
      <c r="C19" s="25" t="str">
        <f>INDEX('Division Lvl'!$C$2:$C$418,MATCH($H19,'Division Lvl'!$AH$2:$AH$418,0))</f>
        <v>Program - Short Term Need</v>
      </c>
      <c r="D19" s="25" t="s">
        <v>882</v>
      </c>
      <c r="E19" s="25">
        <f>INDEX('Division Lvl'!$AD$2:$AD$418,MATCH($H19,'Division Lvl'!$AH$2:$AH$418,0))</f>
        <v>280</v>
      </c>
      <c r="F19" s="25">
        <f>INDEX('Division Lvl'!$AE$2:$AE$418,MATCH($H19,'Division Lvl'!$AH$2:$AH$418,0))</f>
        <v>4200</v>
      </c>
      <c r="G19" s="26">
        <f>INDEX('Division Lvl'!$AF$2:$AF$418,MATCH($H19,'Division Lvl'!$AH$2:$AH$418,0))</f>
        <v>0.3628916443634847</v>
      </c>
      <c r="H19" s="25" t="s">
        <v>626</v>
      </c>
      <c r="I19" s="37"/>
    </row>
    <row r="20" spans="1:9" x14ac:dyDescent="0.2">
      <c r="A20" s="25" t="str">
        <f>INDEX('Division Lvl'!$A$2:$A$418,MATCH(H20,'Division Lvl'!$AH$2:$AH$418,0))</f>
        <v>DS308</v>
      </c>
      <c r="B20" s="25" t="str">
        <f>INDEX('Division Lvl'!$B$2:$B$418,MATCH($H20,'Division Lvl'!$AH$2:$AH$418,0))</f>
        <v>HV RGB12 switchgear replacement</v>
      </c>
      <c r="C20" s="25" t="str">
        <f>INDEX('Division Lvl'!$C$2:$C$418,MATCH($H20,'Division Lvl'!$AH$2:$AH$418,0))</f>
        <v>Program - Short Term Need</v>
      </c>
      <c r="D20" s="25" t="s">
        <v>882</v>
      </c>
      <c r="E20" s="25" t="str">
        <f>INDEX('Division Lvl'!$AD$2:$AD$418,MATCH($H20,'Division Lvl'!$AH$2:$AH$418,0))</f>
        <v/>
      </c>
      <c r="F20" s="25">
        <f>INDEX('Division Lvl'!$AE$2:$AE$418,MATCH($H20,'Division Lvl'!$AH$2:$AH$418,0))</f>
        <v>4200</v>
      </c>
      <c r="G20" s="26">
        <f>INDEX('Division Lvl'!$AF$2:$AF$418,MATCH($H20,'Division Lvl'!$AH$2:$AH$418,0))</f>
        <v>0.3628916443634847</v>
      </c>
      <c r="H20" s="25" t="s">
        <v>627</v>
      </c>
      <c r="I20" s="37"/>
    </row>
    <row r="21" spans="1:9" x14ac:dyDescent="0.2">
      <c r="A21" s="25" t="str">
        <f>INDEX('Division Lvl'!$A$2:$A$418,MATCH(H21,'Division Lvl'!$AH$2:$AH$418,0))</f>
        <v>DS312</v>
      </c>
      <c r="B21" s="25" t="str">
        <f>INDEX('Division Lvl'!$B$2:$B$418,MATCH($H21,'Division Lvl'!$AH$2:$AH$418,0))</f>
        <v>Miscellaneous substation renewal expenditure</v>
      </c>
      <c r="C21" s="25" t="str">
        <f>INDEX('Division Lvl'!$C$2:$C$418,MATCH($H21,'Division Lvl'!$AH$2:$AH$418,0))</f>
        <v>Program - Short Term Need</v>
      </c>
      <c r="D21" s="25" t="s">
        <v>882</v>
      </c>
      <c r="E21" s="25">
        <f>INDEX('Division Lvl'!$AD$2:$AD$418,MATCH($H21,'Division Lvl'!$AH$2:$AH$418,0))</f>
        <v>230</v>
      </c>
      <c r="F21" s="25">
        <f>INDEX('Division Lvl'!$AE$2:$AE$418,MATCH($H21,'Division Lvl'!$AH$2:$AH$418,0))</f>
        <v>3450</v>
      </c>
      <c r="G21" s="26">
        <f>INDEX('Division Lvl'!$AF$2:$AF$418,MATCH($H21,'Division Lvl'!$AH$2:$AH$418,0))</f>
        <v>0.51286096895246069</v>
      </c>
      <c r="H21" s="25" t="s">
        <v>628</v>
      </c>
      <c r="I21" s="37"/>
    </row>
    <row r="22" spans="1:9" x14ac:dyDescent="0.2">
      <c r="A22" s="25" t="str">
        <f>INDEX('Division Lvl'!$A$2:$A$418,MATCH(H22,'Division Lvl'!$AH$2:$AH$418,0))</f>
        <v>DS315</v>
      </c>
      <c r="B22" s="25" t="str">
        <f>INDEX('Division Lvl'!$B$2:$B$418,MATCH($H22,'Division Lvl'!$AH$2:$AH$418,0))</f>
        <v>Low voltage switchgear replacement</v>
      </c>
      <c r="C22" s="25" t="str">
        <f>INDEX('Division Lvl'!$C$2:$C$418,MATCH($H22,'Division Lvl'!$AH$2:$AH$418,0))</f>
        <v>Program - Short Term Need</v>
      </c>
      <c r="D22" s="25" t="s">
        <v>882</v>
      </c>
      <c r="E22" s="25">
        <f>INDEX('Division Lvl'!$AD$2:$AD$418,MATCH($H22,'Division Lvl'!$AH$2:$AH$418,0))</f>
        <v>280</v>
      </c>
      <c r="F22" s="25">
        <f>INDEX('Division Lvl'!$AE$2:$AE$418,MATCH($H22,'Division Lvl'!$AH$2:$AH$418,0))</f>
        <v>4200</v>
      </c>
      <c r="G22" s="26">
        <f>INDEX('Division Lvl'!$AF$2:$AF$418,MATCH($H22,'Division Lvl'!$AH$2:$AH$418,0))</f>
        <v>0.3628916443634847</v>
      </c>
      <c r="H22" s="25" t="s">
        <v>629</v>
      </c>
      <c r="I22" s="37"/>
    </row>
    <row r="23" spans="1:9" x14ac:dyDescent="0.2">
      <c r="A23" s="25" t="str">
        <f>INDEX('Division Lvl'!$A$2:$A$418,MATCH(H23,'Division Lvl'!$AH$2:$AH$418,0))</f>
        <v>DS317</v>
      </c>
      <c r="B23" s="25" t="str">
        <f>INDEX('Division Lvl'!$B$2:$B$418,MATCH($H23,'Division Lvl'!$AH$2:$AH$418,0))</f>
        <v>Future distribution substation renewals</v>
      </c>
      <c r="C23" s="25" t="str">
        <f>INDEX('Division Lvl'!$C$2:$C$418,MATCH($H23,'Division Lvl'!$AH$2:$AH$418,0))</f>
        <v>Program - Short Term Need</v>
      </c>
      <c r="D23" s="25" t="s">
        <v>882</v>
      </c>
      <c r="E23" s="25">
        <f>INDEX('Division Lvl'!$AD$2:$AD$418,MATCH($H23,'Division Lvl'!$AH$2:$AH$418,0))</f>
        <v>180</v>
      </c>
      <c r="F23" s="25">
        <f>INDEX('Division Lvl'!$AE$2:$AE$418,MATCH($H23,'Division Lvl'!$AH$2:$AH$418,0))</f>
        <v>2700</v>
      </c>
      <c r="G23" s="26">
        <f>INDEX('Division Lvl'!$AF$2:$AF$418,MATCH($H23,'Division Lvl'!$AH$2:$AH$418,0))</f>
        <v>0.66468830746699936</v>
      </c>
      <c r="H23" s="25" t="s">
        <v>928</v>
      </c>
      <c r="I23" s="37"/>
    </row>
    <row r="24" spans="1:9" x14ac:dyDescent="0.2">
      <c r="A24" s="25" t="str">
        <f>INDEX('Division Lvl'!$A$2:$A$418,MATCH(H24,'Division Lvl'!$AH$2:$AH$418,0))</f>
        <v>DS318</v>
      </c>
      <c r="B24" s="25" t="str">
        <f>INDEX('Division Lvl'!$B$2:$B$418,MATCH($H24,'Division Lvl'!$AH$2:$AH$418,0))</f>
        <v>Distribution substation earthing refurbishment</v>
      </c>
      <c r="C24" s="25" t="str">
        <f>INDEX('Division Lvl'!$C$2:$C$418,MATCH($H24,'Division Lvl'!$AH$2:$AH$418,0))</f>
        <v>Program - Short Term Need</v>
      </c>
      <c r="D24" s="25" t="s">
        <v>882</v>
      </c>
      <c r="E24" s="25">
        <f>INDEX('Division Lvl'!$AD$2:$AD$418,MATCH($H24,'Division Lvl'!$AH$2:$AH$418,0))</f>
        <v>340</v>
      </c>
      <c r="F24" s="25">
        <f>INDEX('Division Lvl'!$AE$2:$AE$418,MATCH($H24,'Division Lvl'!$AH$2:$AH$418,0))</f>
        <v>5100</v>
      </c>
      <c r="G24" s="26">
        <f>INDEX('Division Lvl'!$AF$2:$AF$418,MATCH($H24,'Division Lvl'!$AH$2:$AH$418,0))</f>
        <v>9.2833650452859295E-2</v>
      </c>
      <c r="H24" s="25" t="s">
        <v>929</v>
      </c>
      <c r="I24" s="37"/>
    </row>
    <row r="25" spans="1:9" x14ac:dyDescent="0.2">
      <c r="A25" s="25" t="str">
        <f>INDEX('Division Lvl'!$A$2:$A$418,MATCH(H25,'Division Lvl'!$AH$2:$AH$418,0))</f>
        <v>DS405</v>
      </c>
      <c r="B25" s="25" t="str">
        <f>INDEX('Division Lvl'!$B$2:$B$418,MATCH($H25,'Division Lvl'!$AH$2:$AH$418,0))</f>
        <v>Air break switch replacement program</v>
      </c>
      <c r="C25" s="25" t="str">
        <f>INDEX('Division Lvl'!$C$2:$C$418,MATCH($H25,'Division Lvl'!$AH$2:$AH$418,0))</f>
        <v>Program - Short Term Need</v>
      </c>
      <c r="D25" s="25" t="s">
        <v>882</v>
      </c>
      <c r="E25" s="25">
        <f>INDEX('Division Lvl'!$AD$2:$AD$418,MATCH($H25,'Division Lvl'!$AH$2:$AH$418,0))</f>
        <v>280</v>
      </c>
      <c r="F25" s="25">
        <f>INDEX('Division Lvl'!$AE$2:$AE$418,MATCH($H25,'Division Lvl'!$AH$2:$AH$418,0))</f>
        <v>4200</v>
      </c>
      <c r="G25" s="26">
        <f>INDEX('Division Lvl'!$AF$2:$AF$418,MATCH($H25,'Division Lvl'!$AH$2:$AH$418,0))</f>
        <v>0.3628916443634847</v>
      </c>
      <c r="H25" s="25" t="s">
        <v>630</v>
      </c>
      <c r="I25" s="37"/>
    </row>
    <row r="26" spans="1:9" x14ac:dyDescent="0.2">
      <c r="A26" s="25" t="str">
        <f>INDEX('Division Lvl'!$A$2:$A$418,MATCH(H26,'Division Lvl'!$AH$2:$AH$418,0))</f>
        <v>DS409</v>
      </c>
      <c r="B26" s="25" t="str">
        <f>INDEX('Division Lvl'!$B$2:$B$418,MATCH($H26,'Division Lvl'!$AH$2:$AH$418,0))</f>
        <v>Miscellaneous mains renewal expenditure</v>
      </c>
      <c r="C26" s="25" t="str">
        <f>INDEX('Division Lvl'!$C$2:$C$418,MATCH($H26,'Division Lvl'!$AH$2:$AH$418,0))</f>
        <v>Program - Short Term Need</v>
      </c>
      <c r="D26" s="25" t="s">
        <v>882</v>
      </c>
      <c r="E26" s="25">
        <f>INDEX('Division Lvl'!$AD$2:$AD$418,MATCH($H26,'Division Lvl'!$AH$2:$AH$418,0))</f>
        <v>290</v>
      </c>
      <c r="F26" s="25">
        <f>INDEX('Division Lvl'!$AE$2:$AE$418,MATCH($H26,'Division Lvl'!$AH$2:$AH$418,0))</f>
        <v>4350</v>
      </c>
      <c r="G26" s="26">
        <f>INDEX('Division Lvl'!$AF$2:$AF$418,MATCH($H26,'Division Lvl'!$AH$2:$AH$418,0))</f>
        <v>0.29288390369739509</v>
      </c>
      <c r="H26" s="25" t="s">
        <v>631</v>
      </c>
      <c r="I26" s="37"/>
    </row>
    <row r="27" spans="1:9" x14ac:dyDescent="0.2">
      <c r="A27" s="25" t="str">
        <f>INDEX('Division Lvl'!$A$2:$A$418,MATCH(H27,'Division Lvl'!$AH$2:$AH$418,0))</f>
        <v>DS413</v>
      </c>
      <c r="B27" s="25" t="str">
        <f>INDEX('Division Lvl'!$B$2:$B$418,MATCH($H27,'Division Lvl'!$AH$2:$AH$418,0))</f>
        <v>Low mains remediation</v>
      </c>
      <c r="C27" s="25" t="str">
        <f>INDEX('Division Lvl'!$C$2:$C$418,MATCH($H27,'Division Lvl'!$AH$2:$AH$418,0))</f>
        <v>Program - Short Term Need</v>
      </c>
      <c r="D27" s="25" t="s">
        <v>882</v>
      </c>
      <c r="E27" s="25">
        <f>INDEX('Division Lvl'!$AD$2:$AD$418,MATCH($H27,'Division Lvl'!$AH$2:$AH$418,0))</f>
        <v>230</v>
      </c>
      <c r="F27" s="25">
        <f>INDEX('Division Lvl'!$AE$2:$AE$418,MATCH($H27,'Division Lvl'!$AH$2:$AH$418,0))</f>
        <v>3450</v>
      </c>
      <c r="G27" s="26">
        <f>INDEX('Division Lvl'!$AF$2:$AF$418,MATCH($H27,'Division Lvl'!$AH$2:$AH$418,0))</f>
        <v>0.51286096895246069</v>
      </c>
      <c r="H27" s="25" t="s">
        <v>632</v>
      </c>
      <c r="I27" s="37"/>
    </row>
    <row r="28" spans="1:9" x14ac:dyDescent="0.2">
      <c r="A28" s="25" t="str">
        <f>INDEX('Division Lvl'!$A$2:$A$418,MATCH(H28,'Division Lvl'!$AH$2:$AH$418,0))</f>
        <v>DS414</v>
      </c>
      <c r="B28" s="25" t="str">
        <f>INDEX('Division Lvl'!$B$2:$B$418,MATCH($H28,'Division Lvl'!$AH$2:$AH$418,0))</f>
        <v>Copper distribution mains replacement</v>
      </c>
      <c r="C28" s="25" t="str">
        <f>INDEX('Division Lvl'!$C$2:$C$418,MATCH($H28,'Division Lvl'!$AH$2:$AH$418,0))</f>
        <v>Program - Short Term Need</v>
      </c>
      <c r="D28" s="25" t="s">
        <v>882</v>
      </c>
      <c r="E28" s="25">
        <f>INDEX('Division Lvl'!$AD$2:$AD$418,MATCH($H28,'Division Lvl'!$AH$2:$AH$418,0))</f>
        <v>260</v>
      </c>
      <c r="F28" s="25">
        <f>INDEX('Division Lvl'!$AE$2:$AE$418,MATCH($H28,'Division Lvl'!$AH$2:$AH$418,0))</f>
        <v>3900</v>
      </c>
      <c r="G28" s="26">
        <f>INDEX('Division Lvl'!$AF$2:$AF$418,MATCH($H28,'Division Lvl'!$AH$2:$AH$418,0))</f>
        <v>0.3853057010979366</v>
      </c>
      <c r="H28" s="25" t="s">
        <v>633</v>
      </c>
      <c r="I28" s="37"/>
    </row>
    <row r="29" spans="1:9" x14ac:dyDescent="0.2">
      <c r="A29" s="25" t="str">
        <f>INDEX('Division Lvl'!$A$2:$A$418,MATCH(H29,'Division Lvl'!$AH$2:$AH$418,0))</f>
        <v>DS415</v>
      </c>
      <c r="B29" s="25" t="str">
        <f>INDEX('Division Lvl'!$B$2:$B$418,MATCH($H29,'Division Lvl'!$AH$2:$AH$418,0))</f>
        <v>LV mains replacement</v>
      </c>
      <c r="C29" s="25" t="str">
        <f>INDEX('Division Lvl'!$C$2:$C$418,MATCH($H29,'Division Lvl'!$AH$2:$AH$418,0))</f>
        <v>Program - Short Term Need</v>
      </c>
      <c r="D29" s="25" t="s">
        <v>882</v>
      </c>
      <c r="E29" s="25">
        <f>INDEX('Division Lvl'!$AD$2:$AD$418,MATCH($H29,'Division Lvl'!$AH$2:$AH$418,0))</f>
        <v>190</v>
      </c>
      <c r="F29" s="25">
        <f>INDEX('Division Lvl'!$AE$2:$AE$418,MATCH($H29,'Division Lvl'!$AH$2:$AH$418,0))</f>
        <v>2850</v>
      </c>
      <c r="G29" s="26">
        <f>INDEX('Division Lvl'!$AF$2:$AF$418,MATCH($H29,'Division Lvl'!$AH$2:$AH$418,0))</f>
        <v>0.66107000204264199</v>
      </c>
      <c r="H29" s="25" t="s">
        <v>634</v>
      </c>
      <c r="I29" s="37"/>
    </row>
    <row r="30" spans="1:9" x14ac:dyDescent="0.2">
      <c r="A30" s="25" t="str">
        <f>INDEX('Division Lvl'!$A$2:$A$418,MATCH(H30,'Division Lvl'!$AH$2:$AH$418,0))</f>
        <v>DS416</v>
      </c>
      <c r="B30" s="25" t="str">
        <f>INDEX('Division Lvl'!$B$2:$B$418,MATCH($H30,'Division Lvl'!$AH$2:$AH$418,0))</f>
        <v>Asbestos service fuse replacement</v>
      </c>
      <c r="C30" s="25" t="str">
        <f>INDEX('Division Lvl'!$C$2:$C$418,MATCH($H30,'Division Lvl'!$AH$2:$AH$418,0))</f>
        <v>Program - Short Term Need</v>
      </c>
      <c r="D30" s="25" t="s">
        <v>882</v>
      </c>
      <c r="E30" s="25">
        <f>INDEX('Division Lvl'!$AD$2:$AD$418,MATCH($H30,'Division Lvl'!$AH$2:$AH$418,0))</f>
        <v>200</v>
      </c>
      <c r="F30" s="25">
        <f>INDEX('Division Lvl'!$AE$2:$AE$418,MATCH($H30,'Division Lvl'!$AH$2:$AH$418,0))</f>
        <v>3000</v>
      </c>
      <c r="G30" s="26">
        <f>INDEX('Division Lvl'!$AF$2:$AF$418,MATCH($H30,'Division Lvl'!$AH$2:$AH$418,0))</f>
        <v>0.5851644928423505</v>
      </c>
      <c r="H30" s="25" t="s">
        <v>749</v>
      </c>
      <c r="I30" s="37"/>
    </row>
    <row r="31" spans="1:9" x14ac:dyDescent="0.2">
      <c r="A31" s="25" t="str">
        <f>INDEX('Division Lvl'!$A$2:$A$418,MATCH(H31,'Division Lvl'!$AH$2:$AH$418,0))</f>
        <v>DS417</v>
      </c>
      <c r="B31" s="25" t="str">
        <f>INDEX('Division Lvl'!$B$2:$B$418,MATCH($H31,'Division Lvl'!$AH$2:$AH$418,0))</f>
        <v>Distribution access track reconstruction</v>
      </c>
      <c r="C31" s="25" t="str">
        <f>INDEX('Division Lvl'!$C$2:$C$418,MATCH($H31,'Division Lvl'!$AH$2:$AH$418,0))</f>
        <v>Program - Short Term Need</v>
      </c>
      <c r="D31" s="25" t="s">
        <v>882</v>
      </c>
      <c r="E31" s="25">
        <f>INDEX('Division Lvl'!$AD$2:$AD$418,MATCH($H31,'Division Lvl'!$AH$2:$AH$418,0))</f>
        <v>290</v>
      </c>
      <c r="F31" s="25">
        <f>INDEX('Division Lvl'!$AE$2:$AE$418,MATCH($H31,'Division Lvl'!$AH$2:$AH$418,0))</f>
        <v>4350</v>
      </c>
      <c r="G31" s="26">
        <f>INDEX('Division Lvl'!$AF$2:$AF$418,MATCH($H31,'Division Lvl'!$AH$2:$AH$418,0))</f>
        <v>0.29288390369739509</v>
      </c>
      <c r="H31" s="25" t="s">
        <v>930</v>
      </c>
      <c r="I31" s="37"/>
    </row>
    <row r="32" spans="1:9" x14ac:dyDescent="0.2">
      <c r="A32" s="25" t="str">
        <f>INDEX('Division Lvl'!$A$2:$A$418,MATCH(H32,'Division Lvl'!$AH$2:$AH$418,0))</f>
        <v>DS418</v>
      </c>
      <c r="B32" s="25" t="str">
        <f>INDEX('Division Lvl'!$B$2:$B$418,MATCH($H32,'Division Lvl'!$AH$2:$AH$418,0))</f>
        <v>Pole top structure/hardware refurbishment (LV)</v>
      </c>
      <c r="C32" s="25" t="str">
        <f>INDEX('Division Lvl'!$C$2:$C$418,MATCH($H32,'Division Lvl'!$AH$2:$AH$418,0))</f>
        <v>Program - Short Term Need</v>
      </c>
      <c r="D32" s="25" t="s">
        <v>882</v>
      </c>
      <c r="E32" s="25">
        <f>INDEX('Division Lvl'!$AD$2:$AD$418,MATCH($H32,'Division Lvl'!$AH$2:$AH$418,0))</f>
        <v>330</v>
      </c>
      <c r="F32" s="25">
        <f>INDEX('Division Lvl'!$AE$2:$AE$418,MATCH($H32,'Division Lvl'!$AH$2:$AH$418,0))</f>
        <v>4950</v>
      </c>
      <c r="G32" s="26">
        <f>INDEX('Division Lvl'!$AF$2:$AF$418,MATCH($H32,'Division Lvl'!$AH$2:$AH$418,0))</f>
        <v>0.12555079734501071</v>
      </c>
      <c r="H32" s="25" t="s">
        <v>931</v>
      </c>
      <c r="I32" s="37"/>
    </row>
    <row r="33" spans="1:9" x14ac:dyDescent="0.2">
      <c r="A33" s="25" t="str">
        <f>INDEX('Division Lvl'!$A$2:$A$418,MATCH(H33,'Division Lvl'!$AH$2:$AH$418,0))</f>
        <v>DS420</v>
      </c>
      <c r="B33" s="25" t="str">
        <f>INDEX('Division Lvl'!$B$2:$B$418,MATCH($H33,'Division Lvl'!$AH$2:$AH$418,0))</f>
        <v>Future distribution feeder refurbishment works</v>
      </c>
      <c r="C33" s="25" t="str">
        <f>INDEX('Division Lvl'!$C$2:$C$418,MATCH($H33,'Division Lvl'!$AH$2:$AH$418,0))</f>
        <v>Program - Short Term Need</v>
      </c>
      <c r="D33" s="25" t="s">
        <v>882</v>
      </c>
      <c r="E33" s="25">
        <f>INDEX('Division Lvl'!$AD$2:$AD$418,MATCH($H33,'Division Lvl'!$AH$2:$AH$418,0))</f>
        <v>180</v>
      </c>
      <c r="F33" s="25">
        <f>INDEX('Division Lvl'!$AE$2:$AE$418,MATCH($H33,'Division Lvl'!$AH$2:$AH$418,0))</f>
        <v>2700</v>
      </c>
      <c r="G33" s="26">
        <f>INDEX('Division Lvl'!$AF$2:$AF$418,MATCH($H33,'Division Lvl'!$AH$2:$AH$418,0))</f>
        <v>0.66468830746699936</v>
      </c>
      <c r="H33" s="25" t="s">
        <v>932</v>
      </c>
      <c r="I33" s="37"/>
    </row>
    <row r="34" spans="1:9" x14ac:dyDescent="0.2">
      <c r="A34" s="25" t="str">
        <f>INDEX('Division Lvl'!$A$2:$A$418,MATCH(H34,'Division Lvl'!$AH$2:$AH$418,0))</f>
        <v>DU</v>
      </c>
      <c r="B34" s="25" t="str">
        <f>INDEX('Division Lvl'!$B$2:$B$418,MATCH($H34,'Division Lvl'!$AH$2:$AH$418,0))</f>
        <v>Duct installation RMS road works</v>
      </c>
      <c r="C34" s="25" t="str">
        <f>INDEX('Division Lvl'!$C$2:$C$418,MATCH($H34,'Division Lvl'!$AH$2:$AH$418,0))</f>
        <v>Program - Short Term Need</v>
      </c>
      <c r="D34" s="25" t="s">
        <v>884</v>
      </c>
      <c r="E34" s="25">
        <f>INDEX('Division Lvl'!$AD$2:$AD$418,MATCH($H34,'Division Lvl'!$AH$2:$AH$418,0))</f>
        <v>170</v>
      </c>
      <c r="F34" s="25">
        <f>INDEX('Division Lvl'!$AE$2:$AE$418,MATCH($H34,'Division Lvl'!$AH$2:$AH$418,0))</f>
        <v>2550</v>
      </c>
      <c r="G34" s="26">
        <f>INDEX('Division Lvl'!$AF$2:$AF$418,MATCH($H34,'Division Lvl'!$AH$2:$AH$418,0))</f>
        <v>0.68667229603054858</v>
      </c>
      <c r="H34" s="25" t="s">
        <v>750</v>
      </c>
      <c r="I34" s="37"/>
    </row>
    <row r="35" spans="1:9" x14ac:dyDescent="0.2">
      <c r="A35" s="25" t="str">
        <f>INDEX('Division Lvl'!$A$2:$A$418,MATCH(H35,'Division Lvl'!$AH$2:$AH$418,0))</f>
        <v>EF001</v>
      </c>
      <c r="B35" s="25" t="str">
        <f>INDEX('Division Lvl'!$B$2:$B$418,MATCH($H35,'Division Lvl'!$AH$2:$AH$418,0))</f>
        <v>Distribution management system</v>
      </c>
      <c r="C35" s="25" t="str">
        <f>INDEX('Division Lvl'!$C$2:$C$418,MATCH($H35,'Division Lvl'!$AH$2:$AH$418,0))</f>
        <v>Program - Short Term Need</v>
      </c>
      <c r="D35" s="25" t="s">
        <v>684</v>
      </c>
      <c r="E35" s="25">
        <f>INDEX('Division Lvl'!$AD$2:$AD$418,MATCH($H35,'Division Lvl'!$AH$2:$AH$418,0))</f>
        <v>260</v>
      </c>
      <c r="F35" s="25">
        <f>INDEX('Division Lvl'!$AE$2:$AE$418,MATCH($H35,'Division Lvl'!$AH$2:$AH$418,0))</f>
        <v>3900</v>
      </c>
      <c r="G35" s="26">
        <f>INDEX('Division Lvl'!$AF$2:$AF$418,MATCH($H35,'Division Lvl'!$AH$2:$AH$418,0))</f>
        <v>0.3853057010979366</v>
      </c>
      <c r="H35" s="25" t="s">
        <v>635</v>
      </c>
      <c r="I35" s="37"/>
    </row>
    <row r="36" spans="1:9" x14ac:dyDescent="0.2">
      <c r="A36" s="25" t="str">
        <f>INDEX('Division Lvl'!$A$2:$A$418,MATCH(H36,'Division Lvl'!$AH$2:$AH$418,0))</f>
        <v>EF002</v>
      </c>
      <c r="B36" s="25" t="str">
        <f>INDEX('Division Lvl'!$B$2:$B$418,MATCH($H36,'Division Lvl'!$AH$2:$AH$418,0))</f>
        <v>Technology pilots</v>
      </c>
      <c r="C36" s="25" t="str">
        <f>INDEX('Division Lvl'!$C$2:$C$418,MATCH($H36,'Division Lvl'!$AH$2:$AH$418,0))</f>
        <v>Program - Short Term Need</v>
      </c>
      <c r="D36" s="25" t="s">
        <v>684</v>
      </c>
      <c r="E36" s="25">
        <f>INDEX('Division Lvl'!$AD$2:$AD$418,MATCH($H36,'Division Lvl'!$AH$2:$AH$418,0))</f>
        <v>230</v>
      </c>
      <c r="F36" s="25">
        <f>INDEX('Division Lvl'!$AE$2:$AE$418,MATCH($H36,'Division Lvl'!$AH$2:$AH$418,0))</f>
        <v>3450</v>
      </c>
      <c r="G36" s="26">
        <f>INDEX('Division Lvl'!$AF$2:$AF$418,MATCH($H36,'Division Lvl'!$AH$2:$AH$418,0))</f>
        <v>0.51286096895246069</v>
      </c>
      <c r="H36" s="25" t="s">
        <v>636</v>
      </c>
      <c r="I36" s="37"/>
    </row>
    <row r="37" spans="1:9" x14ac:dyDescent="0.2">
      <c r="A37" s="25" t="str">
        <f>INDEX('Division Lvl'!$A$2:$A$418,MATCH(H37,'Division Lvl'!$AH$2:$AH$418,0))</f>
        <v>EF003</v>
      </c>
      <c r="B37" s="25" t="str">
        <f>INDEX('Division Lvl'!$B$2:$B$418,MATCH($H37,'Division Lvl'!$AH$2:$AH$418,0))</f>
        <v>Battery energy storage system pilot</v>
      </c>
      <c r="C37" s="25" t="str">
        <f>INDEX('Division Lvl'!$C$2:$C$418,MATCH($H37,'Division Lvl'!$AH$2:$AH$418,0))</f>
        <v>Program - Short Term Need</v>
      </c>
      <c r="D37" s="25" t="s">
        <v>684</v>
      </c>
      <c r="E37" s="25" t="str">
        <f>INDEX('Division Lvl'!$AD$2:$AD$418,MATCH($H37,'Division Lvl'!$AH$2:$AH$418,0))</f>
        <v/>
      </c>
      <c r="F37" s="25">
        <f>INDEX('Division Lvl'!$AE$2:$AE$418,MATCH($H37,'Division Lvl'!$AH$2:$AH$418,0))</f>
        <v>3450</v>
      </c>
      <c r="G37" s="26">
        <f>INDEX('Division Lvl'!$AF$2:$AF$418,MATCH($H37,'Division Lvl'!$AH$2:$AH$418,0))</f>
        <v>0.51286096895246069</v>
      </c>
      <c r="H37" s="25" t="s">
        <v>751</v>
      </c>
      <c r="I37" s="37"/>
    </row>
    <row r="38" spans="1:9" x14ac:dyDescent="0.2">
      <c r="A38" s="25" t="str">
        <f>INDEX('Division Lvl'!$A$2:$A$418,MATCH(H38,'Division Lvl'!$AH$2:$AH$418,0))</f>
        <v>EH</v>
      </c>
      <c r="B38" s="25" t="str">
        <f>INDEX('Division Lvl'!$B$2:$B$418,MATCH($H38,'Division Lvl'!$AH$2:$AH$418,0))</f>
        <v>Dist environmental enhancement program</v>
      </c>
      <c r="C38" s="25" t="str">
        <f>INDEX('Division Lvl'!$C$2:$C$418,MATCH($H38,'Division Lvl'!$AH$2:$AH$418,0))</f>
        <v>Program - Short Term Need</v>
      </c>
      <c r="D38" s="25" t="s">
        <v>684</v>
      </c>
      <c r="E38" s="25">
        <f>INDEX('Division Lvl'!$AD$2:$AD$418,MATCH($H38,'Division Lvl'!$AH$2:$AH$418,0))</f>
        <v>190</v>
      </c>
      <c r="F38" s="25">
        <f>INDEX('Division Lvl'!$AE$2:$AE$418,MATCH($H38,'Division Lvl'!$AH$2:$AH$418,0))</f>
        <v>2850</v>
      </c>
      <c r="G38" s="26">
        <f>INDEX('Division Lvl'!$AF$2:$AF$418,MATCH($H38,'Division Lvl'!$AH$2:$AH$418,0))</f>
        <v>0.66107000204264199</v>
      </c>
      <c r="H38" s="25" t="s">
        <v>798</v>
      </c>
      <c r="I38" s="37"/>
    </row>
    <row r="39" spans="1:9" x14ac:dyDescent="0.2">
      <c r="A39" s="25" t="str">
        <f>INDEX('Division Lvl'!$A$2:$A$418,MATCH(H39,'Division Lvl'!$AH$2:$AH$418,0))</f>
        <v>HVW</v>
      </c>
      <c r="B39" s="25" t="str">
        <f>INDEX('Division Lvl'!$B$2:$B$418,MATCH($H39,'Division Lvl'!$AH$2:$AH$418,0))</f>
        <v>HV development works</v>
      </c>
      <c r="C39" s="25" t="str">
        <f>INDEX('Division Lvl'!$C$2:$C$418,MATCH($H39,'Division Lvl'!$AH$2:$AH$418,0))</f>
        <v>Program - Short Term Need</v>
      </c>
      <c r="D39" s="25" t="s">
        <v>881</v>
      </c>
      <c r="E39" s="25">
        <f>INDEX('Division Lvl'!$AD$2:$AD$418,MATCH($H39,'Division Lvl'!$AH$2:$AH$418,0))</f>
        <v>350</v>
      </c>
      <c r="F39" s="25">
        <f>INDEX('Division Lvl'!$AE$2:$AE$418,MATCH($H39,'Division Lvl'!$AH$2:$AH$418,0))</f>
        <v>5250</v>
      </c>
      <c r="G39" s="26">
        <f>INDEX('Division Lvl'!$AF$2:$AF$418,MATCH($H39,'Division Lvl'!$AH$2:$AH$418,0))</f>
        <v>4.7098268012210509E-2</v>
      </c>
      <c r="H39" s="25" t="s">
        <v>637</v>
      </c>
      <c r="I39" s="37"/>
    </row>
    <row r="40" spans="1:9" x14ac:dyDescent="0.2">
      <c r="A40" s="25" t="str">
        <f>INDEX('Division Lvl'!$A$2:$A$418,MATCH(H40,'Division Lvl'!$AH$2:$AH$418,0))</f>
        <v>IC</v>
      </c>
      <c r="B40" s="25" t="str">
        <f>INDEX('Division Lvl'!$B$2:$B$418,MATCH($H40,'Division Lvl'!$AH$2:$AH$418,0))</f>
        <v>Industrial &amp; commercial</v>
      </c>
      <c r="C40" s="25" t="str">
        <f>INDEX('Division Lvl'!$C$2:$C$418,MATCH($H40,'Division Lvl'!$AH$2:$AH$418,0))</f>
        <v>Program - Short Term Need</v>
      </c>
      <c r="D40" s="25" t="s">
        <v>884</v>
      </c>
      <c r="E40" s="25">
        <f>INDEX('Division Lvl'!$AD$2:$AD$418,MATCH($H40,'Division Lvl'!$AH$2:$AH$418,0))</f>
        <v>200</v>
      </c>
      <c r="F40" s="25">
        <f>INDEX('Division Lvl'!$AE$2:$AE$418,MATCH($H40,'Division Lvl'!$AH$2:$AH$418,0))</f>
        <v>3000</v>
      </c>
      <c r="G40" s="26">
        <f>INDEX('Division Lvl'!$AF$2:$AF$418,MATCH($H40,'Division Lvl'!$AH$2:$AH$418,0))</f>
        <v>0.5851644928423505</v>
      </c>
      <c r="H40" s="25" t="s">
        <v>638</v>
      </c>
      <c r="I40" s="37"/>
    </row>
    <row r="41" spans="1:9" x14ac:dyDescent="0.2">
      <c r="A41" s="25" t="str">
        <f>INDEX('Division Lvl'!$A$2:$A$418,MATCH(H41,'Division Lvl'!$AH$2:$AH$418,0))</f>
        <v>LV001</v>
      </c>
      <c r="B41" s="25" t="str">
        <f>INDEX('Division Lvl'!$B$2:$B$418,MATCH($H41,'Division Lvl'!$AH$2:$AH$418,0))</f>
        <v>Overloaded distribution sub uprates</v>
      </c>
      <c r="C41" s="25" t="str">
        <f>INDEX('Division Lvl'!$C$2:$C$418,MATCH($H41,'Division Lvl'!$AH$2:$AH$418,0))</f>
        <v>Program - Short Term Need</v>
      </c>
      <c r="D41" s="25" t="s">
        <v>881</v>
      </c>
      <c r="E41" s="25">
        <f>INDEX('Division Lvl'!$AD$2:$AD$418,MATCH($H41,'Division Lvl'!$AH$2:$AH$418,0))</f>
        <v>330</v>
      </c>
      <c r="F41" s="25">
        <f>INDEX('Division Lvl'!$AE$2:$AE$418,MATCH($H41,'Division Lvl'!$AH$2:$AH$418,0))</f>
        <v>4950</v>
      </c>
      <c r="G41" s="26">
        <f>INDEX('Division Lvl'!$AF$2:$AF$418,MATCH($H41,'Division Lvl'!$AH$2:$AH$418,0))</f>
        <v>0.12555079734501071</v>
      </c>
      <c r="H41" s="25" t="s">
        <v>639</v>
      </c>
      <c r="I41" s="37"/>
    </row>
    <row r="42" spans="1:9" x14ac:dyDescent="0.2">
      <c r="A42" s="25" t="str">
        <f>INDEX('Division Lvl'!$A$2:$A$418,MATCH(H42,'Division Lvl'!$AH$2:$AH$418,0))</f>
        <v>LV002</v>
      </c>
      <c r="B42" s="25" t="str">
        <f>INDEX('Division Lvl'!$B$2:$B$418,MATCH($H42,'Division Lvl'!$AH$2:$AH$418,0))</f>
        <v>Quality of supply reactive projects</v>
      </c>
      <c r="C42" s="25" t="str">
        <f>INDEX('Division Lvl'!$C$2:$C$418,MATCH($H42,'Division Lvl'!$AH$2:$AH$418,0))</f>
        <v>Program - Short Term Need</v>
      </c>
      <c r="D42" s="25" t="s">
        <v>684</v>
      </c>
      <c r="E42" s="25">
        <f>INDEX('Division Lvl'!$AD$2:$AD$418,MATCH($H42,'Division Lvl'!$AH$2:$AH$418,0))</f>
        <v>300</v>
      </c>
      <c r="F42" s="25">
        <f>INDEX('Division Lvl'!$AE$2:$AE$418,MATCH($H42,'Division Lvl'!$AH$2:$AH$418,0))</f>
        <v>4500</v>
      </c>
      <c r="G42" s="26">
        <f>INDEX('Division Lvl'!$AF$2:$AF$418,MATCH($H42,'Division Lvl'!$AH$2:$AH$418,0))</f>
        <v>0.25546961376572502</v>
      </c>
      <c r="H42" s="25" t="s">
        <v>640</v>
      </c>
      <c r="I42" s="37"/>
    </row>
    <row r="43" spans="1:9" x14ac:dyDescent="0.2">
      <c r="A43" s="25" t="str">
        <f>INDEX('Division Lvl'!$A$2:$A$418,MATCH(H43,'Division Lvl'!$AH$2:$AH$418,0))</f>
        <v>LV003</v>
      </c>
      <c r="B43" s="25" t="str">
        <f>INDEX('Division Lvl'!$B$2:$B$418,MATCH($H43,'Division Lvl'!$AH$2:$AH$418,0))</f>
        <v>LV planning reactive projects</v>
      </c>
      <c r="C43" s="25" t="str">
        <f>INDEX('Division Lvl'!$C$2:$C$418,MATCH($H43,'Division Lvl'!$AH$2:$AH$418,0))</f>
        <v>Program - Short Term Need</v>
      </c>
      <c r="D43" s="25" t="s">
        <v>684</v>
      </c>
      <c r="E43" s="25">
        <f>INDEX('Division Lvl'!$AD$2:$AD$418,MATCH($H43,'Division Lvl'!$AH$2:$AH$418,0))</f>
        <v>300</v>
      </c>
      <c r="F43" s="25">
        <f>INDEX('Division Lvl'!$AE$2:$AE$418,MATCH($H43,'Division Lvl'!$AH$2:$AH$418,0))</f>
        <v>4500</v>
      </c>
      <c r="G43" s="26">
        <f>INDEX('Division Lvl'!$AF$2:$AF$418,MATCH($H43,'Division Lvl'!$AH$2:$AH$418,0))</f>
        <v>0.25546961376572502</v>
      </c>
      <c r="H43" s="25" t="s">
        <v>641</v>
      </c>
      <c r="I43" s="37"/>
    </row>
    <row r="44" spans="1:9" ht="25.5" x14ac:dyDescent="0.2">
      <c r="A44" s="25" t="str">
        <f>INDEX('Division Lvl'!$A$2:$A$418,MATCH(H44,'Division Lvl'!$AH$2:$AH$418,0))</f>
        <v>LV005</v>
      </c>
      <c r="B44" s="25" t="str">
        <f>INDEX('Division Lvl'!$B$2:$B$418,MATCH($H44,'Division Lvl'!$AH$2:$AH$418,0))</f>
        <v>Dsub monitoring &amp; LV feeder monitoring for solar PV</v>
      </c>
      <c r="C44" s="25" t="str">
        <f>INDEX('Division Lvl'!$C$2:$C$418,MATCH($H44,'Division Lvl'!$AH$2:$AH$418,0))</f>
        <v>Program - Short Term Need</v>
      </c>
      <c r="D44" s="25" t="s">
        <v>684</v>
      </c>
      <c r="E44" s="25">
        <f>INDEX('Division Lvl'!$AD$2:$AD$418,MATCH($H44,'Division Lvl'!$AH$2:$AH$418,0))</f>
        <v>250</v>
      </c>
      <c r="F44" s="25">
        <f>INDEX('Division Lvl'!$AE$2:$AE$418,MATCH($H44,'Division Lvl'!$AH$2:$AH$418,0))</f>
        <v>3750</v>
      </c>
      <c r="G44" s="26">
        <f>INDEX('Division Lvl'!$AF$2:$AF$418,MATCH($H44,'Division Lvl'!$AH$2:$AH$418,0))</f>
        <v>0.38635121207798373</v>
      </c>
      <c r="H44" s="25" t="s">
        <v>642</v>
      </c>
      <c r="I44" s="37"/>
    </row>
    <row r="45" spans="1:9" s="37" customFormat="1" x14ac:dyDescent="0.2">
      <c r="A45" s="25" t="str">
        <f>INDEX('Division Lvl'!$A$2:$A$418,MATCH(H45,'Division Lvl'!$AH$2:$AH$418,0))</f>
        <v>MC104</v>
      </c>
      <c r="B45" s="25" t="str">
        <f>INDEX('Division Lvl'!$B$2:$B$418,MATCH($H45,'Division Lvl'!$AH$2:$AH$418,0))</f>
        <v>Meters - renewal</v>
      </c>
      <c r="C45" s="25" t="str">
        <f>INDEX('Division Lvl'!$C$2:$C$418,MATCH($H45,'Division Lvl'!$AH$2:$AH$418,0))</f>
        <v>Program - Short Term Need</v>
      </c>
      <c r="D45" s="22" t="s">
        <v>684</v>
      </c>
      <c r="E45" s="25">
        <f>INDEX('Division Lvl'!$AD$2:$AD$418,MATCH($H45,'Division Lvl'!$AH$2:$AH$418,0))</f>
        <v>50</v>
      </c>
      <c r="F45" s="25">
        <f>INDEX('Division Lvl'!$AE$2:$AE$418,MATCH($H45,'Division Lvl'!$AH$2:$AH$418,0))</f>
        <v>750</v>
      </c>
      <c r="G45" s="26">
        <f>INDEX('Division Lvl'!$AF$2:$AF$418,MATCH($H45,'Division Lvl'!$AH$2:$AH$418,0))</f>
        <v>0.99186931464833539</v>
      </c>
      <c r="H45" s="22" t="s">
        <v>1030</v>
      </c>
    </row>
    <row r="46" spans="1:9" x14ac:dyDescent="0.2">
      <c r="A46" s="25" t="str">
        <f>INDEX('Division Lvl'!$A$2:$A$418,MATCH(H46,'Division Lvl'!$AH$2:$AH$418,0))</f>
        <v>MC105</v>
      </c>
      <c r="B46" s="25" t="str">
        <f>INDEX('Division Lvl'!$B$2:$B$418,MATCH($H46,'Division Lvl'!$AH$2:$AH$418,0))</f>
        <v>Relays - renewal</v>
      </c>
      <c r="C46" s="25" t="str">
        <f>INDEX('Division Lvl'!$C$2:$C$418,MATCH($H46,'Division Lvl'!$AH$2:$AH$418,0))</f>
        <v>Program - Short Term Need</v>
      </c>
      <c r="D46" s="25" t="s">
        <v>684</v>
      </c>
      <c r="E46" s="25">
        <f>INDEX('Division Lvl'!$AD$2:$AD$418,MATCH($H46,'Division Lvl'!$AH$2:$AH$418,0))</f>
        <v>100</v>
      </c>
      <c r="F46" s="25">
        <f>INDEX('Division Lvl'!$AE$2:$AE$418,MATCH($H46,'Division Lvl'!$AH$2:$AH$418,0))</f>
        <v>1500</v>
      </c>
      <c r="G46" s="26">
        <f>INDEX('Division Lvl'!$AF$2:$AF$418,MATCH($H46,'Division Lvl'!$AH$2:$AH$418,0))</f>
        <v>0.92182585178561327</v>
      </c>
      <c r="H46" s="25" t="s">
        <v>643</v>
      </c>
      <c r="I46" s="37"/>
    </row>
    <row r="47" spans="1:9" s="37" customFormat="1" x14ac:dyDescent="0.2">
      <c r="A47" s="25" t="str">
        <f>INDEX('Division Lvl'!$A$2:$A$418,MATCH(H47,'Division Lvl'!$AH$2:$AH$418,0))</f>
        <v>MC107</v>
      </c>
      <c r="B47" s="25" t="str">
        <f>INDEX('Division Lvl'!$B$2:$B$418,MATCH($H47,'Division Lvl'!$AH$2:$AH$418,0))</f>
        <v>Test equipment</v>
      </c>
      <c r="C47" s="25" t="str">
        <f>INDEX('Division Lvl'!$C$2:$C$418,MATCH($H47,'Division Lvl'!$AH$2:$AH$418,0))</f>
        <v>Program - Short Term Need</v>
      </c>
      <c r="D47" s="22" t="s">
        <v>684</v>
      </c>
      <c r="E47" s="25">
        <f>INDEX('Division Lvl'!$AD$2:$AD$418,MATCH($H47,'Division Lvl'!$AH$2:$AH$418,0))</f>
        <v>50</v>
      </c>
      <c r="F47" s="25">
        <f>INDEX('Division Lvl'!$AE$2:$AE$418,MATCH($H47,'Division Lvl'!$AH$2:$AH$418,0))</f>
        <v>750</v>
      </c>
      <c r="G47" s="26">
        <f>INDEX('Division Lvl'!$AF$2:$AF$418,MATCH($H47,'Division Lvl'!$AH$2:$AH$418,0))</f>
        <v>0.99186931464833539</v>
      </c>
      <c r="H47" s="22" t="s">
        <v>1031</v>
      </c>
    </row>
    <row r="48" spans="1:9" x14ac:dyDescent="0.2">
      <c r="A48" s="25" t="str">
        <f>INDEX('Division Lvl'!$A$2:$A$418,MATCH(H48,'Division Lvl'!$AH$2:$AH$418,0))</f>
        <v>MC109</v>
      </c>
      <c r="B48" s="25" t="str">
        <f>INDEX('Division Lvl'!$B$2:$B$418,MATCH($H48,'Division Lvl'!$AH$2:$AH$418,0))</f>
        <v>Demand management technology</v>
      </c>
      <c r="C48" s="25" t="str">
        <f>INDEX('Division Lvl'!$C$2:$C$418,MATCH($H48,'Division Lvl'!$AH$2:$AH$418,0))</f>
        <v>Program - Short Term Need</v>
      </c>
      <c r="D48" s="25" t="s">
        <v>684</v>
      </c>
      <c r="E48" s="25">
        <f>INDEX('Division Lvl'!$AD$2:$AD$418,MATCH($H48,'Division Lvl'!$AH$2:$AH$418,0))</f>
        <v>80</v>
      </c>
      <c r="F48" s="25">
        <f>INDEX('Division Lvl'!$AE$2:$AE$418,MATCH($H48,'Division Lvl'!$AH$2:$AH$418,0))</f>
        <v>1200</v>
      </c>
      <c r="G48" s="26">
        <f>INDEX('Division Lvl'!$AF$2:$AF$418,MATCH($H48,'Division Lvl'!$AH$2:$AH$418,0))</f>
        <v>0.94477179173927217</v>
      </c>
      <c r="H48" s="25" t="s">
        <v>644</v>
      </c>
      <c r="I48" s="37"/>
    </row>
    <row r="49" spans="1:9" x14ac:dyDescent="0.2">
      <c r="A49" s="25" t="str">
        <f>INDEX('Division Lvl'!$A$2:$A$418,MATCH(H49,'Division Lvl'!$AH$2:$AH$418,0))</f>
        <v>NU</v>
      </c>
      <c r="B49" s="25" t="str">
        <f>INDEX('Division Lvl'!$B$2:$B$418,MATCH($H49,'Division Lvl'!$AH$2:$AH$418,0))</f>
        <v>Non urban extension</v>
      </c>
      <c r="C49" s="25" t="str">
        <f>INDEX('Division Lvl'!$C$2:$C$418,MATCH($H49,'Division Lvl'!$AH$2:$AH$418,0))</f>
        <v>Program - Short Term Need</v>
      </c>
      <c r="D49" s="25" t="s">
        <v>884</v>
      </c>
      <c r="E49" s="25">
        <f>INDEX('Division Lvl'!$AD$2:$AD$418,MATCH($H49,'Division Lvl'!$AH$2:$AH$418,0))</f>
        <v>120</v>
      </c>
      <c r="F49" s="25">
        <f>INDEX('Division Lvl'!$AE$2:$AE$418,MATCH($H49,'Division Lvl'!$AH$2:$AH$418,0))</f>
        <v>1800</v>
      </c>
      <c r="G49" s="26">
        <f>INDEX('Division Lvl'!$AF$2:$AF$418,MATCH($H49,'Division Lvl'!$AH$2:$AH$418,0))</f>
        <v>0.82350067897951695</v>
      </c>
      <c r="H49" s="25" t="s">
        <v>645</v>
      </c>
      <c r="I49" s="37"/>
    </row>
    <row r="50" spans="1:9" x14ac:dyDescent="0.2">
      <c r="A50" s="25" t="str">
        <f>INDEX('Division Lvl'!$A$2:$A$418,MATCH(H50,'Division Lvl'!$AH$2:$AH$418,0))</f>
        <v>PQ001</v>
      </c>
      <c r="B50" s="25" t="str">
        <f>INDEX('Division Lvl'!$B$2:$B$418,MATCH($H50,'Division Lvl'!$AH$2:$AH$418,0))</f>
        <v>Permanent power quality monitoring</v>
      </c>
      <c r="C50" s="25" t="str">
        <f>INDEX('Division Lvl'!$C$2:$C$418,MATCH($H50,'Division Lvl'!$AH$2:$AH$418,0))</f>
        <v>Program - Short Term Need</v>
      </c>
      <c r="D50" s="25" t="s">
        <v>684</v>
      </c>
      <c r="E50" s="25">
        <f>INDEX('Division Lvl'!$AD$2:$AD$418,MATCH($H50,'Division Lvl'!$AH$2:$AH$418,0))</f>
        <v>300</v>
      </c>
      <c r="F50" s="25">
        <f>INDEX('Division Lvl'!$AE$2:$AE$418,MATCH($H50,'Division Lvl'!$AH$2:$AH$418,0))</f>
        <v>4500</v>
      </c>
      <c r="G50" s="26">
        <f>INDEX('Division Lvl'!$AF$2:$AF$418,MATCH($H50,'Division Lvl'!$AH$2:$AH$418,0))</f>
        <v>0.25546961376572502</v>
      </c>
      <c r="H50" s="25" t="s">
        <v>646</v>
      </c>
      <c r="I50" s="37"/>
    </row>
    <row r="51" spans="1:9" x14ac:dyDescent="0.2">
      <c r="A51" s="25" t="str">
        <f>INDEX('Division Lvl'!$A$2:$A$418,MATCH(H51,'Division Lvl'!$AH$2:$AH$418,0))</f>
        <v>PQ004</v>
      </c>
      <c r="B51" s="25" t="str">
        <f>INDEX('Division Lvl'!$B$2:$B$418,MATCH($H51,'Division Lvl'!$AH$2:$AH$418,0))</f>
        <v>Power quality monitoring replacement</v>
      </c>
      <c r="C51" s="25" t="str">
        <f>INDEX('Division Lvl'!$C$2:$C$418,MATCH($H51,'Division Lvl'!$AH$2:$AH$418,0))</f>
        <v>Program - Short Term Need</v>
      </c>
      <c r="D51" s="25" t="s">
        <v>684</v>
      </c>
      <c r="E51" s="25">
        <f>INDEX('Division Lvl'!$AD$2:$AD$418,MATCH($H51,'Division Lvl'!$AH$2:$AH$418,0))</f>
        <v>200</v>
      </c>
      <c r="F51" s="25">
        <f>INDEX('Division Lvl'!$AE$2:$AE$418,MATCH($H51,'Division Lvl'!$AH$2:$AH$418,0))</f>
        <v>3000</v>
      </c>
      <c r="G51" s="26">
        <f>INDEX('Division Lvl'!$AF$2:$AF$418,MATCH($H51,'Division Lvl'!$AH$2:$AH$418,0))</f>
        <v>0.5851644928423505</v>
      </c>
      <c r="H51" s="25" t="s">
        <v>933</v>
      </c>
      <c r="I51" s="37"/>
    </row>
    <row r="52" spans="1:9" x14ac:dyDescent="0.2">
      <c r="A52" s="25" t="str">
        <f>INDEX('Division Lvl'!$A$2:$A$418,MATCH(H52,'Division Lvl'!$AH$2:$AH$418,0))</f>
        <v>PR081</v>
      </c>
      <c r="B52" s="25" t="str">
        <f>INDEX('Division Lvl'!$B$2:$B$418,MATCH($H52,'Division Lvl'!$AH$2:$AH$418,0))</f>
        <v>Collimore Park ZS establishment</v>
      </c>
      <c r="C52" s="25" t="str">
        <f>INDEX('Division Lvl'!$C$2:$C$418,MATCH($H52,'Division Lvl'!$AH$2:$AH$418,0))</f>
        <v>Major Project - Future/Planning Stage</v>
      </c>
      <c r="D52" s="25" t="s">
        <v>881</v>
      </c>
      <c r="E52" s="25">
        <f>INDEX('Division Lvl'!$AD$2:$AD$418,MATCH($H52,'Division Lvl'!$AH$2:$AH$418,0))</f>
        <v>210</v>
      </c>
      <c r="F52" s="25">
        <f>INDEX('Division Lvl'!$AE$2:$AE$418,MATCH($H52,'Division Lvl'!$AH$2:$AH$418,0))</f>
        <v>1050</v>
      </c>
      <c r="G52" s="26">
        <f>INDEX('Division Lvl'!$AF$2:$AF$418,MATCH($H52,'Division Lvl'!$AH$2:$AH$418,0))</f>
        <v>0.95929032091161537</v>
      </c>
      <c r="H52" s="25" t="s">
        <v>895</v>
      </c>
      <c r="I52" s="37"/>
    </row>
    <row r="53" spans="1:9" x14ac:dyDescent="0.2">
      <c r="A53" s="25" t="str">
        <f>INDEX('Division Lvl'!$A$2:$A$418,MATCH(H53,'Division Lvl'!$AH$2:$AH$418,0))</f>
        <v>PR110</v>
      </c>
      <c r="B53" s="25" t="str">
        <f>INDEX('Division Lvl'!$B$2:$B$418,MATCH($H53,'Division Lvl'!$AH$2:$AH$418,0))</f>
        <v>Edmondson Park ZS establishment</v>
      </c>
      <c r="C53" s="25" t="str">
        <f>INDEX('Division Lvl'!$C$2:$C$418,MATCH($H53,'Division Lvl'!$AH$2:$AH$418,0))</f>
        <v>Major Project - Committed Project</v>
      </c>
      <c r="D53" s="25" t="s">
        <v>881</v>
      </c>
      <c r="E53" s="25">
        <f>INDEX('Division Lvl'!$AD$2:$AD$418,MATCH($H53,'Division Lvl'!$AH$2:$AH$418,0))</f>
        <v>170</v>
      </c>
      <c r="F53" s="25">
        <f>INDEX('Division Lvl'!$AE$2:$AE$418,MATCH($H53,'Division Lvl'!$AH$2:$AH$418,0))</f>
        <v>2550</v>
      </c>
      <c r="G53" s="26">
        <f>INDEX('Division Lvl'!$AF$2:$AF$418,MATCH($H53,'Division Lvl'!$AH$2:$AH$418,0))</f>
        <v>0.68667229603054858</v>
      </c>
      <c r="H53" s="25" t="s">
        <v>100</v>
      </c>
      <c r="I53" s="37"/>
    </row>
    <row r="54" spans="1:9" x14ac:dyDescent="0.2">
      <c r="A54" s="25" t="str">
        <f>INDEX('Division Lvl'!$A$2:$A$418,MATCH(H54,'Division Lvl'!$AH$2:$AH$418,0))</f>
        <v>PR113</v>
      </c>
      <c r="B54" s="25" t="str">
        <f>INDEX('Division Lvl'!$B$2:$B$418,MATCH($H54,'Division Lvl'!$AH$2:$AH$418,0))</f>
        <v>Augment feeder 308 Nepean to Douglas Park</v>
      </c>
      <c r="C54" s="25" t="str">
        <f>INDEX('Division Lvl'!$C$2:$C$418,MATCH($H54,'Division Lvl'!$AH$2:$AH$418,0))</f>
        <v>Major Project - Committed Project</v>
      </c>
      <c r="D54" s="25" t="s">
        <v>881</v>
      </c>
      <c r="E54" s="25">
        <f>INDEX('Division Lvl'!$AD$2:$AD$418,MATCH($H54,'Division Lvl'!$AH$2:$AH$418,0))</f>
        <v>340</v>
      </c>
      <c r="F54" s="25">
        <f>INDEX('Division Lvl'!$AE$2:$AE$418,MATCH($H54,'Division Lvl'!$AH$2:$AH$418,0))</f>
        <v>5100</v>
      </c>
      <c r="G54" s="26">
        <f>INDEX('Division Lvl'!$AF$2:$AF$418,MATCH($H54,'Division Lvl'!$AH$2:$AH$418,0))</f>
        <v>9.2833650452859295E-2</v>
      </c>
      <c r="H54" s="25" t="s">
        <v>112</v>
      </c>
      <c r="I54" s="37"/>
    </row>
    <row r="55" spans="1:9" x14ac:dyDescent="0.2">
      <c r="A55" s="25" t="str">
        <f>INDEX('Division Lvl'!$A$2:$A$418,MATCH(H55,'Division Lvl'!$AH$2:$AH$418,0))</f>
        <v>PR170</v>
      </c>
      <c r="B55" s="25" t="str">
        <f>INDEX('Division Lvl'!$B$2:$B$418,MATCH($H55,'Division Lvl'!$AH$2:$AH$418,0))</f>
        <v>Holsworthy 33/11kV ZS establishment</v>
      </c>
      <c r="C55" s="25" t="str">
        <f>INDEX('Division Lvl'!$C$2:$C$418,MATCH($H55,'Division Lvl'!$AH$2:$AH$418,0))</f>
        <v>Major Project - Future/Planning Stage</v>
      </c>
      <c r="D55" s="25" t="s">
        <v>881</v>
      </c>
      <c r="E55" s="25">
        <f>INDEX('Division Lvl'!$AD$2:$AD$418,MATCH($H55,'Division Lvl'!$AH$2:$AH$418,0))</f>
        <v>40</v>
      </c>
      <c r="F55" s="25">
        <f>INDEX('Division Lvl'!$AE$2:$AE$418,MATCH($H55,'Division Lvl'!$AH$2:$AH$418,0))</f>
        <v>200</v>
      </c>
      <c r="G55" s="26">
        <f>INDEX('Division Lvl'!$AF$2:$AF$418,MATCH($H55,'Division Lvl'!$AH$2:$AH$418,0))</f>
        <v>1</v>
      </c>
      <c r="H55" s="25" t="s">
        <v>113</v>
      </c>
      <c r="I55" s="37"/>
    </row>
    <row r="56" spans="1:9" x14ac:dyDescent="0.2">
      <c r="A56" s="25" t="str">
        <f>INDEX('Division Lvl'!$A$2:$A$418,MATCH(H56,'Division Lvl'!$AH$2:$AH$418,0))</f>
        <v>PR190</v>
      </c>
      <c r="B56" s="25" t="str">
        <f>INDEX('Division Lvl'!$B$2:$B$418,MATCH($H56,'Division Lvl'!$AH$2:$AH$418,0))</f>
        <v>Eschol Park ZS establishment</v>
      </c>
      <c r="C56" s="25" t="str">
        <f>INDEX('Division Lvl'!$C$2:$C$418,MATCH($H56,'Division Lvl'!$AH$2:$AH$418,0))</f>
        <v>Major Project - Future/Planning Stage</v>
      </c>
      <c r="D56" s="25" t="s">
        <v>881</v>
      </c>
      <c r="E56" s="25">
        <f>INDEX('Division Lvl'!$AD$2:$AD$418,MATCH($H56,'Division Lvl'!$AH$2:$AH$418,0))</f>
        <v>80</v>
      </c>
      <c r="F56" s="25">
        <f>INDEX('Division Lvl'!$AE$2:$AE$418,MATCH($H56,'Division Lvl'!$AH$2:$AH$418,0))</f>
        <v>400</v>
      </c>
      <c r="G56" s="26">
        <f>INDEX('Division Lvl'!$AF$2:$AF$418,MATCH($H56,'Division Lvl'!$AH$2:$AH$418,0))</f>
        <v>0.99707435340427153</v>
      </c>
      <c r="H56" s="25" t="s">
        <v>115</v>
      </c>
      <c r="I56" s="37"/>
    </row>
    <row r="57" spans="1:9" x14ac:dyDescent="0.2">
      <c r="A57" s="25" t="str">
        <f>INDEX('Division Lvl'!$A$2:$A$418,MATCH(H57,'Division Lvl'!$AH$2:$AH$418,0))</f>
        <v>PR248</v>
      </c>
      <c r="B57" s="25" t="str">
        <f>INDEX('Division Lvl'!$B$2:$B$418,MATCH($H57,'Division Lvl'!$AH$2:$AH$418,0))</f>
        <v>Penrith Lakes ZS site acquisition</v>
      </c>
      <c r="C57" s="25" t="str">
        <f>INDEX('Division Lvl'!$C$2:$C$418,MATCH($H57,'Division Lvl'!$AH$2:$AH$418,0))</f>
        <v>Major Project - Future/Planning Stage</v>
      </c>
      <c r="D57" s="25" t="s">
        <v>881</v>
      </c>
      <c r="E57" s="25">
        <f>INDEX('Division Lvl'!$AD$2:$AD$418,MATCH($H57,'Division Lvl'!$AH$2:$AH$418,0))</f>
        <v>140</v>
      </c>
      <c r="F57" s="25">
        <f>INDEX('Division Lvl'!$AE$2:$AE$418,MATCH($H57,'Division Lvl'!$AH$2:$AH$418,0))</f>
        <v>700</v>
      </c>
      <c r="G57" s="26">
        <f>INDEX('Division Lvl'!$AF$2:$AF$418,MATCH($H57,'Division Lvl'!$AH$2:$AH$418,0))</f>
        <v>0.99186931464833539</v>
      </c>
      <c r="H57" s="25" t="s">
        <v>351</v>
      </c>
      <c r="I57" s="37"/>
    </row>
    <row r="58" spans="1:9" ht="25.5" x14ac:dyDescent="0.2">
      <c r="A58" s="25" t="str">
        <f>INDEX('Division Lvl'!$A$2:$A$418,MATCH(H58,'Division Lvl'!$AH$2:$AH$418,0))</f>
        <v>PR249</v>
      </c>
      <c r="B58" s="25" t="str">
        <f>INDEX('Division Lvl'!$B$2:$B$418,MATCH($H58,'Division Lvl'!$AH$2:$AH$418,0))</f>
        <v>Establish Penrith Lakes 33/11kV Zone Substation</v>
      </c>
      <c r="C58" s="25" t="str">
        <f>INDEX('Division Lvl'!$C$2:$C$418,MATCH($H58,'Division Lvl'!$AH$2:$AH$418,0))</f>
        <v>Major Project - Future/Planning Stage</v>
      </c>
      <c r="D58" s="25" t="s">
        <v>881</v>
      </c>
      <c r="E58" s="25">
        <f>INDEX('Division Lvl'!$AD$2:$AD$418,MATCH($H58,'Division Lvl'!$AH$2:$AH$418,0))</f>
        <v>140</v>
      </c>
      <c r="F58" s="25">
        <f>INDEX('Division Lvl'!$AE$2:$AE$418,MATCH($H58,'Division Lvl'!$AH$2:$AH$418,0))</f>
        <v>700</v>
      </c>
      <c r="G58" s="26">
        <f>INDEX('Division Lvl'!$AF$2:$AF$418,MATCH($H58,'Division Lvl'!$AH$2:$AH$418,0))</f>
        <v>0.99186931464833539</v>
      </c>
      <c r="H58" s="25" t="s">
        <v>353</v>
      </c>
      <c r="I58" s="37"/>
    </row>
    <row r="59" spans="1:9" x14ac:dyDescent="0.2">
      <c r="A59" s="25" t="str">
        <f>INDEX('Division Lvl'!$A$2:$A$418,MATCH(H59,'Division Lvl'!$AH$2:$AH$418,0))</f>
        <v>PR258</v>
      </c>
      <c r="B59" s="25" t="str">
        <f>INDEX('Division Lvl'!$B$2:$B$418,MATCH($H59,'Division Lvl'!$AH$2:$AH$418,0))</f>
        <v>Menangle Park 66/11kV ZS establishment</v>
      </c>
      <c r="C59" s="25" t="str">
        <f>INDEX('Division Lvl'!$C$2:$C$418,MATCH($H59,'Division Lvl'!$AH$2:$AH$418,0))</f>
        <v>Major Project - Committed Project</v>
      </c>
      <c r="D59" s="25" t="s">
        <v>881</v>
      </c>
      <c r="E59" s="25">
        <f>INDEX('Division Lvl'!$AD$2:$AD$418,MATCH($H59,'Division Lvl'!$AH$2:$AH$418,0))</f>
        <v>170</v>
      </c>
      <c r="F59" s="25">
        <f>INDEX('Division Lvl'!$AE$2:$AE$418,MATCH($H59,'Division Lvl'!$AH$2:$AH$418,0))</f>
        <v>2550</v>
      </c>
      <c r="G59" s="26">
        <f>INDEX('Division Lvl'!$AF$2:$AF$418,MATCH($H59,'Division Lvl'!$AH$2:$AH$418,0))</f>
        <v>0.68667229603054858</v>
      </c>
      <c r="H59" s="25" t="s">
        <v>116</v>
      </c>
      <c r="I59" s="37"/>
    </row>
    <row r="60" spans="1:9" x14ac:dyDescent="0.2">
      <c r="A60" s="25" t="e">
        <f>INDEX('Division Lvl'!$A$2:$A$418,MATCH(H60,'Division Lvl'!$AH$2:$AH$418,0))</f>
        <v>#N/A</v>
      </c>
      <c r="B60" s="25" t="e">
        <f>INDEX('Division Lvl'!$B$2:$B$418,MATCH($H60,'Division Lvl'!$AH$2:$AH$418,0))</f>
        <v>#N/A</v>
      </c>
      <c r="C60" s="25" t="e">
        <f>INDEX('Division Lvl'!$C$2:$C$418,MATCH($H60,'Division Lvl'!$AH$2:$AH$418,0))</f>
        <v>#N/A</v>
      </c>
      <c r="D60" s="25" t="s">
        <v>881</v>
      </c>
      <c r="E60" s="25" t="e">
        <f>INDEX('Division Lvl'!$AD$2:$AD$418,MATCH($H60,'Division Lvl'!$AH$2:$AH$418,0))</f>
        <v>#N/A</v>
      </c>
      <c r="F60" s="25" t="e">
        <f>INDEX('Division Lvl'!$AE$2:$AE$418,MATCH($H60,'Division Lvl'!$AH$2:$AH$418,0))</f>
        <v>#N/A</v>
      </c>
      <c r="G60" s="26" t="e">
        <f>INDEX('Division Lvl'!$AF$2:$AF$418,MATCH($H60,'Division Lvl'!$AH$2:$AH$418,0))</f>
        <v>#N/A</v>
      </c>
      <c r="H60" s="25" t="s">
        <v>919</v>
      </c>
      <c r="I60" s="37"/>
    </row>
    <row r="61" spans="1:9" x14ac:dyDescent="0.2">
      <c r="A61" s="25" t="str">
        <f>INDEX('Division Lvl'!$A$2:$A$418,MATCH(H61,'Division Lvl'!$AH$2:$AH$418,0))</f>
        <v>PR278</v>
      </c>
      <c r="B61" s="25" t="str">
        <f>INDEX('Division Lvl'!$B$2:$B$418,MATCH($H61,'Division Lvl'!$AH$2:$AH$418,0))</f>
        <v>Kemps Creek new BSP associated works</v>
      </c>
      <c r="C61" s="25" t="str">
        <f>INDEX('Division Lvl'!$C$2:$C$418,MATCH($H61,'Division Lvl'!$AH$2:$AH$418,0))</f>
        <v>Major Project - Future/Planning Stage</v>
      </c>
      <c r="D61" s="25" t="s">
        <v>881</v>
      </c>
      <c r="E61" s="25">
        <f>INDEX('Division Lvl'!$AD$2:$AD$418,MATCH($H61,'Division Lvl'!$AH$2:$AH$418,0))</f>
        <v>20</v>
      </c>
      <c r="F61" s="25">
        <f>INDEX('Division Lvl'!$AE$2:$AE$418,MATCH($H61,'Division Lvl'!$AH$2:$AH$418,0))</f>
        <v>100</v>
      </c>
      <c r="G61" s="26">
        <f>INDEX('Division Lvl'!$AF$2:$AF$418,MATCH($H61,'Division Lvl'!$AH$2:$AH$418,0))</f>
        <v>1</v>
      </c>
      <c r="H61" s="25" t="s">
        <v>117</v>
      </c>
      <c r="I61" s="37"/>
    </row>
    <row r="62" spans="1:9" ht="25.5" x14ac:dyDescent="0.2">
      <c r="A62" s="25" t="str">
        <f>INDEX('Division Lvl'!$A$2:$A$418,MATCH(H62,'Division Lvl'!$AH$2:$AH$418,0))</f>
        <v>PR292</v>
      </c>
      <c r="B62" s="25" t="str">
        <f>INDEX('Division Lvl'!$B$2:$B$418,MATCH($H62,'Division Lvl'!$AH$2:$AH$418,0))</f>
        <v>South Marsden Park (industrial) 132/11kV ZS establishment</v>
      </c>
      <c r="C62" s="25" t="str">
        <f>INDEX('Division Lvl'!$C$2:$C$418,MATCH($H62,'Division Lvl'!$AH$2:$AH$418,0))</f>
        <v>Major Project - Committed Project</v>
      </c>
      <c r="D62" s="25" t="s">
        <v>881</v>
      </c>
      <c r="E62" s="25">
        <f>INDEX('Division Lvl'!$AD$2:$AD$418,MATCH($H62,'Division Lvl'!$AH$2:$AH$418,0))</f>
        <v>210</v>
      </c>
      <c r="F62" s="25">
        <f>INDEX('Division Lvl'!$AE$2:$AE$418,MATCH($H62,'Division Lvl'!$AH$2:$AH$418,0))</f>
        <v>3150</v>
      </c>
      <c r="G62" s="26">
        <f>INDEX('Division Lvl'!$AF$2:$AF$418,MATCH($H62,'Division Lvl'!$AH$2:$AH$418,0))</f>
        <v>0.54862535054081596</v>
      </c>
      <c r="H62" s="25" t="s">
        <v>119</v>
      </c>
      <c r="I62" s="37"/>
    </row>
    <row r="63" spans="1:9" x14ac:dyDescent="0.2">
      <c r="A63" s="25" t="str">
        <f>INDEX('Division Lvl'!$A$2:$A$418,MATCH(H63,'Division Lvl'!$AH$2:$AH$418,0))</f>
        <v>PR423</v>
      </c>
      <c r="B63" s="25" t="str">
        <f>INDEX('Division Lvl'!$B$2:$B$418,MATCH($H63,'Division Lvl'!$AH$2:$AH$418,0))</f>
        <v>Maryland ZS establishment</v>
      </c>
      <c r="C63" s="25" t="str">
        <f>INDEX('Division Lvl'!$C$2:$C$418,MATCH($H63,'Division Lvl'!$AH$2:$AH$418,0))</f>
        <v>Major Project - Prior to Approval</v>
      </c>
      <c r="D63" s="25" t="s">
        <v>881</v>
      </c>
      <c r="E63" s="25">
        <f>INDEX('Division Lvl'!$AD$2:$AD$418,MATCH($H63,'Division Lvl'!$AH$2:$AH$418,0))</f>
        <v>80</v>
      </c>
      <c r="F63" s="25">
        <f>INDEX('Division Lvl'!$AE$2:$AE$418,MATCH($H63,'Division Lvl'!$AH$2:$AH$418,0))</f>
        <v>800</v>
      </c>
      <c r="G63" s="26">
        <f>INDEX('Division Lvl'!$AF$2:$AF$418,MATCH($H63,'Division Lvl'!$AH$2:$AH$418,0))</f>
        <v>0.99131198464997028</v>
      </c>
      <c r="H63" s="25" t="s">
        <v>213</v>
      </c>
      <c r="I63" s="37"/>
    </row>
    <row r="64" spans="1:9" x14ac:dyDescent="0.2">
      <c r="A64" s="25" t="str">
        <f>INDEX('Division Lvl'!$A$2:$A$418,MATCH(H64,'Division Lvl'!$AH$2:$AH$418,0))</f>
        <v>PR425</v>
      </c>
      <c r="B64" s="25" t="str">
        <f>INDEX('Division Lvl'!$B$2:$B$418,MATCH($H64,'Division Lvl'!$AH$2:$AH$418,0))</f>
        <v>Austral ZS establishment (interim initially)</v>
      </c>
      <c r="C64" s="25" t="str">
        <f>INDEX('Division Lvl'!$C$2:$C$418,MATCH($H64,'Division Lvl'!$AH$2:$AH$418,0))</f>
        <v>Major Project - Prior to Approval</v>
      </c>
      <c r="D64" s="25" t="s">
        <v>881</v>
      </c>
      <c r="E64" s="25">
        <f>INDEX('Division Lvl'!$AD$2:$AD$418,MATCH($H64,'Division Lvl'!$AH$2:$AH$418,0))</f>
        <v>160</v>
      </c>
      <c r="F64" s="25">
        <f>INDEX('Division Lvl'!$AE$2:$AE$418,MATCH($H64,'Division Lvl'!$AH$2:$AH$418,0))</f>
        <v>1600</v>
      </c>
      <c r="G64" s="26">
        <f>INDEX('Division Lvl'!$AF$2:$AF$418,MATCH($H64,'Division Lvl'!$AH$2:$AH$418,0))</f>
        <v>0.91181853039954963</v>
      </c>
      <c r="H64" s="25" t="s">
        <v>120</v>
      </c>
      <c r="I64" s="37"/>
    </row>
    <row r="65" spans="1:9" x14ac:dyDescent="0.2">
      <c r="A65" s="25" t="str">
        <f>INDEX('Division Lvl'!$A$2:$A$418,MATCH(H65,'Division Lvl'!$AH$2:$AH$418,0))</f>
        <v>PR427</v>
      </c>
      <c r="B65" s="25" t="str">
        <f>INDEX('Division Lvl'!$B$2:$B$418,MATCH($H65,'Division Lvl'!$AH$2:$AH$418,0))</f>
        <v>Leppington North ZS establishment</v>
      </c>
      <c r="C65" s="25" t="str">
        <f>INDEX('Division Lvl'!$C$2:$C$418,MATCH($H65,'Division Lvl'!$AH$2:$AH$418,0))</f>
        <v>Major Project - Committed Project</v>
      </c>
      <c r="D65" s="25" t="s">
        <v>881</v>
      </c>
      <c r="E65" s="25">
        <f>INDEX('Division Lvl'!$AD$2:$AD$418,MATCH($H65,'Division Lvl'!$AH$2:$AH$418,0))</f>
        <v>210</v>
      </c>
      <c r="F65" s="25">
        <f>INDEX('Division Lvl'!$AE$2:$AE$418,MATCH($H65,'Division Lvl'!$AH$2:$AH$418,0))</f>
        <v>3150</v>
      </c>
      <c r="G65" s="26">
        <f>INDEX('Division Lvl'!$AF$2:$AF$418,MATCH($H65,'Division Lvl'!$AH$2:$AH$418,0))</f>
        <v>0.54862535054081596</v>
      </c>
      <c r="H65" s="25" t="s">
        <v>121</v>
      </c>
      <c r="I65" s="37"/>
    </row>
    <row r="66" spans="1:9" x14ac:dyDescent="0.2">
      <c r="A66" s="25" t="str">
        <f>INDEX('Division Lvl'!$A$2:$A$418,MATCH(H66,'Division Lvl'!$AH$2:$AH$418,0))</f>
        <v>PR430</v>
      </c>
      <c r="B66" s="25" t="str">
        <f>INDEX('Division Lvl'!$B$2:$B$418,MATCH($H66,'Division Lvl'!$AH$2:$AH$418,0))</f>
        <v>North Rossmore ZS site purchase</v>
      </c>
      <c r="C66" s="25" t="str">
        <f>INDEX('Division Lvl'!$C$2:$C$418,MATCH($H66,'Division Lvl'!$AH$2:$AH$418,0))</f>
        <v>Major Project - Prior to Approval</v>
      </c>
      <c r="D66" s="25" t="s">
        <v>881</v>
      </c>
      <c r="E66" s="25">
        <f>INDEX('Division Lvl'!$AD$2:$AD$418,MATCH($H66,'Division Lvl'!$AH$2:$AH$418,0))</f>
        <v>40</v>
      </c>
      <c r="F66" s="25">
        <f>INDEX('Division Lvl'!$AE$2:$AE$418,MATCH($H66,'Division Lvl'!$AH$2:$AH$418,0))</f>
        <v>400</v>
      </c>
      <c r="G66" s="26">
        <f>INDEX('Division Lvl'!$AF$2:$AF$418,MATCH($H66,'Division Lvl'!$AH$2:$AH$418,0))</f>
        <v>0.99707435340427153</v>
      </c>
      <c r="H66" s="25" t="s">
        <v>143</v>
      </c>
      <c r="I66" s="37"/>
    </row>
    <row r="67" spans="1:9" x14ac:dyDescent="0.2">
      <c r="A67" s="25" t="str">
        <f>INDEX('Division Lvl'!$A$2:$A$418,MATCH(H67,'Division Lvl'!$AH$2:$AH$418,0))</f>
        <v>PR432</v>
      </c>
      <c r="B67" s="25" t="str">
        <f>INDEX('Division Lvl'!$B$2:$B$418,MATCH($H67,'Division Lvl'!$AH$2:$AH$418,0))</f>
        <v>Rossmore ZS site purchase</v>
      </c>
      <c r="C67" s="25" t="str">
        <f>INDEX('Division Lvl'!$C$2:$C$418,MATCH($H67,'Division Lvl'!$AH$2:$AH$418,0))</f>
        <v>Major Project - Prior to Approval</v>
      </c>
      <c r="D67" s="25" t="s">
        <v>881</v>
      </c>
      <c r="E67" s="25">
        <f>INDEX('Division Lvl'!$AD$2:$AD$418,MATCH($H67,'Division Lvl'!$AH$2:$AH$418,0))</f>
        <v>40</v>
      </c>
      <c r="F67" s="25">
        <f>INDEX('Division Lvl'!$AE$2:$AE$418,MATCH($H67,'Division Lvl'!$AH$2:$AH$418,0))</f>
        <v>400</v>
      </c>
      <c r="G67" s="26">
        <f>INDEX('Division Lvl'!$AF$2:$AF$418,MATCH($H67,'Division Lvl'!$AH$2:$AH$418,0))</f>
        <v>0.99707435340427153</v>
      </c>
      <c r="H67" s="25" t="s">
        <v>144</v>
      </c>
      <c r="I67" s="37"/>
    </row>
    <row r="68" spans="1:9" x14ac:dyDescent="0.2">
      <c r="A68" s="25" t="str">
        <f>INDEX('Division Lvl'!$A$2:$A$418,MATCH(H68,'Division Lvl'!$AH$2:$AH$418,0))</f>
        <v>PR433</v>
      </c>
      <c r="B68" s="25" t="str">
        <f>INDEX('Division Lvl'!$B$2:$B$418,MATCH($H68,'Division Lvl'!$AH$2:$AH$418,0))</f>
        <v>Rossmore ZS establishment</v>
      </c>
      <c r="C68" s="25" t="str">
        <f>INDEX('Division Lvl'!$C$2:$C$418,MATCH($H68,'Division Lvl'!$AH$2:$AH$418,0))</f>
        <v>Major Project - Future/Planning Stage</v>
      </c>
      <c r="D68" s="25" t="s">
        <v>881</v>
      </c>
      <c r="E68" s="25">
        <f>INDEX('Division Lvl'!$AD$2:$AD$418,MATCH($H68,'Division Lvl'!$AH$2:$AH$418,0))</f>
        <v>160</v>
      </c>
      <c r="F68" s="25">
        <f>INDEX('Division Lvl'!$AE$2:$AE$418,MATCH($H68,'Division Lvl'!$AH$2:$AH$418,0))</f>
        <v>800</v>
      </c>
      <c r="G68" s="26">
        <f>INDEX('Division Lvl'!$AF$2:$AF$418,MATCH($H68,'Division Lvl'!$AH$2:$AH$418,0))</f>
        <v>0.99131198464997028</v>
      </c>
      <c r="H68" s="25" t="s">
        <v>896</v>
      </c>
      <c r="I68" s="37"/>
    </row>
    <row r="69" spans="1:9" ht="25.5" x14ac:dyDescent="0.2">
      <c r="A69" s="25" t="str">
        <f>INDEX('Division Lvl'!$A$2:$A$418,MATCH(H69,'Division Lvl'!$AH$2:$AH$418,0))</f>
        <v>PR435</v>
      </c>
      <c r="B69" s="25" t="str">
        <f>INDEX('Division Lvl'!$B$2:$B$418,MATCH($H69,'Division Lvl'!$AH$2:$AH$418,0))</f>
        <v>Catherine Fields North ZS establishment (interim)</v>
      </c>
      <c r="C69" s="25" t="str">
        <f>INDEX('Division Lvl'!$C$2:$C$418,MATCH($H69,'Division Lvl'!$AH$2:$AH$418,0))</f>
        <v>Major Project - Future/Planning Stage</v>
      </c>
      <c r="D69" s="25" t="s">
        <v>881</v>
      </c>
      <c r="E69" s="25">
        <f>INDEX('Division Lvl'!$AD$2:$AD$418,MATCH($H69,'Division Lvl'!$AH$2:$AH$418,0))</f>
        <v>140</v>
      </c>
      <c r="F69" s="25">
        <f>INDEX('Division Lvl'!$AE$2:$AE$418,MATCH($H69,'Division Lvl'!$AH$2:$AH$418,0))</f>
        <v>700</v>
      </c>
      <c r="G69" s="26">
        <f>INDEX('Division Lvl'!$AF$2:$AF$418,MATCH($H69,'Division Lvl'!$AH$2:$AH$418,0))</f>
        <v>0.99186931464833539</v>
      </c>
      <c r="H69" s="25" t="s">
        <v>122</v>
      </c>
      <c r="I69" s="37"/>
    </row>
    <row r="70" spans="1:9" x14ac:dyDescent="0.2">
      <c r="A70" s="25" t="str">
        <f>INDEX('Division Lvl'!$A$2:$A$418,MATCH(H70,'Division Lvl'!$AH$2:$AH$418,0))</f>
        <v>PR437</v>
      </c>
      <c r="B70" s="25" t="str">
        <f>INDEX('Division Lvl'!$B$2:$B$418,MATCH($H70,'Division Lvl'!$AH$2:$AH$418,0))</f>
        <v>Catherine Fields 11kV feeder works</v>
      </c>
      <c r="C70" s="25" t="str">
        <f>INDEX('Division Lvl'!$C$2:$C$418,MATCH($H70,'Division Lvl'!$AH$2:$AH$418,0))</f>
        <v>Major Project - Committed Project</v>
      </c>
      <c r="D70" s="25" t="s">
        <v>881</v>
      </c>
      <c r="E70" s="25" t="str">
        <f>INDEX('Division Lvl'!$AD$2:$AD$418,MATCH($H70,'Division Lvl'!$AH$2:$AH$418,0))</f>
        <v/>
      </c>
      <c r="F70" s="25">
        <f>INDEX('Division Lvl'!$AE$2:$AE$418,MATCH($H70,'Division Lvl'!$AH$2:$AH$418,0))</f>
        <v>2400</v>
      </c>
      <c r="G70" s="26">
        <f>INDEX('Division Lvl'!$AF$2:$AF$418,MATCH($H70,'Division Lvl'!$AH$2:$AH$418,0))</f>
        <v>0.69736487155976334</v>
      </c>
      <c r="H70" s="25" t="s">
        <v>123</v>
      </c>
      <c r="I70" s="37"/>
    </row>
    <row r="71" spans="1:9" x14ac:dyDescent="0.2">
      <c r="A71" s="25" t="str">
        <f>INDEX('Division Lvl'!$A$2:$A$418,MATCH(H71,'Division Lvl'!$AH$2:$AH$418,0))</f>
        <v>PR438</v>
      </c>
      <c r="B71" s="25" t="str">
        <f>INDEX('Division Lvl'!$B$2:$B$418,MATCH($H71,'Division Lvl'!$AH$2:$AH$418,0))</f>
        <v>North Bringelly ZS site purchase</v>
      </c>
      <c r="C71" s="25" t="str">
        <f>INDEX('Division Lvl'!$C$2:$C$418,MATCH($H71,'Division Lvl'!$AH$2:$AH$418,0))</f>
        <v>Major Project - Prior to Approval</v>
      </c>
      <c r="D71" s="25" t="s">
        <v>881</v>
      </c>
      <c r="E71" s="25">
        <f>INDEX('Division Lvl'!$AD$2:$AD$418,MATCH($H71,'Division Lvl'!$AH$2:$AH$418,0))</f>
        <v>20</v>
      </c>
      <c r="F71" s="25">
        <f>INDEX('Division Lvl'!$AE$2:$AE$418,MATCH($H71,'Division Lvl'!$AH$2:$AH$418,0))</f>
        <v>200</v>
      </c>
      <c r="G71" s="26">
        <f>INDEX('Division Lvl'!$AF$2:$AF$418,MATCH($H71,'Division Lvl'!$AH$2:$AH$418,0))</f>
        <v>1</v>
      </c>
      <c r="H71" s="25" t="s">
        <v>146</v>
      </c>
      <c r="I71" s="37"/>
    </row>
    <row r="72" spans="1:9" x14ac:dyDescent="0.2">
      <c r="A72" s="25" t="str">
        <f>INDEX('Division Lvl'!$A$2:$A$418,MATCH(H72,'Division Lvl'!$AH$2:$AH$418,0))</f>
        <v>PR439</v>
      </c>
      <c r="B72" s="25" t="str">
        <f>INDEX('Division Lvl'!$B$2:$B$418,MATCH($H72,'Division Lvl'!$AH$2:$AH$418,0))</f>
        <v>North Bringelly ZS establishment</v>
      </c>
      <c r="C72" s="25" t="str">
        <f>INDEX('Division Lvl'!$C$2:$C$418,MATCH($H72,'Division Lvl'!$AH$2:$AH$418,0))</f>
        <v>Major Project - Future/Planning Stage</v>
      </c>
      <c r="D72" s="25" t="s">
        <v>881</v>
      </c>
      <c r="E72" s="25">
        <f>INDEX('Division Lvl'!$AD$2:$AD$418,MATCH($H72,'Division Lvl'!$AH$2:$AH$418,0))</f>
        <v>40</v>
      </c>
      <c r="F72" s="25">
        <f>INDEX('Division Lvl'!$AE$2:$AE$418,MATCH($H72,'Division Lvl'!$AH$2:$AH$418,0))</f>
        <v>200</v>
      </c>
      <c r="G72" s="26">
        <f>INDEX('Division Lvl'!$AF$2:$AF$418,MATCH($H72,'Division Lvl'!$AH$2:$AH$418,0))</f>
        <v>1</v>
      </c>
      <c r="H72" s="25" t="s">
        <v>897</v>
      </c>
      <c r="I72" s="37"/>
    </row>
    <row r="73" spans="1:9" ht="25.5" x14ac:dyDescent="0.2">
      <c r="A73" s="25" t="str">
        <f>INDEX('Division Lvl'!$A$2:$A$418,MATCH(H73,'Division Lvl'!$AH$2:$AH$418,0))</f>
        <v>PR444</v>
      </c>
      <c r="B73" s="25" t="str">
        <f>INDEX('Division Lvl'!$B$2:$B$418,MATCH($H73,'Division Lvl'!$AH$2:$AH$418,0))</f>
        <v>Culburra Beach development (33kV fdr and single transformer ZS)</v>
      </c>
      <c r="C73" s="25" t="str">
        <f>INDEX('Division Lvl'!$C$2:$C$418,MATCH($H73,'Division Lvl'!$AH$2:$AH$418,0))</f>
        <v>Major Project - Future/Planning Stage</v>
      </c>
      <c r="D73" s="25" t="s">
        <v>881</v>
      </c>
      <c r="E73" s="25">
        <f>INDEX('Division Lvl'!$AD$2:$AD$418,MATCH($H73,'Division Lvl'!$AH$2:$AH$418,0))</f>
        <v>110</v>
      </c>
      <c r="F73" s="25">
        <f>INDEX('Division Lvl'!$AE$2:$AE$418,MATCH($H73,'Division Lvl'!$AH$2:$AH$418,0))</f>
        <v>550</v>
      </c>
      <c r="G73" s="26">
        <f>INDEX('Division Lvl'!$AF$2:$AF$418,MATCH($H73,'Division Lvl'!$AH$2:$AH$418,0))</f>
        <v>0.99186931464833539</v>
      </c>
      <c r="H73" s="25" t="s">
        <v>176</v>
      </c>
      <c r="I73" s="37"/>
    </row>
    <row r="74" spans="1:9" ht="25.5" x14ac:dyDescent="0.2">
      <c r="A74" s="25" t="str">
        <f>INDEX('Division Lvl'!$A$2:$A$418,MATCH(H74,'Division Lvl'!$AH$2:$AH$418,0))</f>
        <v>PR499</v>
      </c>
      <c r="B74" s="25" t="str">
        <f>INDEX('Division Lvl'!$B$2:$B$418,MATCH($H74,'Division Lvl'!$AH$2:$AH$418,0))</f>
        <v>Southpipe (Oakdale Estate) ZS 132/11kV establishment</v>
      </c>
      <c r="C74" s="25" t="str">
        <f>INDEX('Division Lvl'!$C$2:$C$418,MATCH($H74,'Division Lvl'!$AH$2:$AH$418,0))</f>
        <v>Major Project - Committed Project</v>
      </c>
      <c r="D74" s="25" t="s">
        <v>881</v>
      </c>
      <c r="E74" s="25">
        <f>INDEX('Division Lvl'!$AD$2:$AD$418,MATCH($H74,'Division Lvl'!$AH$2:$AH$418,0))</f>
        <v>140</v>
      </c>
      <c r="F74" s="25">
        <f>INDEX('Division Lvl'!$AE$2:$AE$418,MATCH($H74,'Division Lvl'!$AH$2:$AH$418,0))</f>
        <v>2100</v>
      </c>
      <c r="G74" s="26">
        <f>INDEX('Division Lvl'!$AF$2:$AF$418,MATCH($H74,'Division Lvl'!$AH$2:$AH$418,0))</f>
        <v>0.78281578345034575</v>
      </c>
      <c r="H74" s="25" t="s">
        <v>124</v>
      </c>
      <c r="I74" s="37"/>
    </row>
    <row r="75" spans="1:9" x14ac:dyDescent="0.2">
      <c r="A75" s="25" t="str">
        <f>INDEX('Division Lvl'!$A$2:$A$418,MATCH(H75,'Division Lvl'!$AH$2:$AH$418,0))</f>
        <v>PR599</v>
      </c>
      <c r="B75" s="25" t="str">
        <f>INDEX('Division Lvl'!$B$2:$B$418,MATCH($H75,'Division Lvl'!$AH$2:$AH$418,0))</f>
        <v>Penrith CBD ZS site purchase</v>
      </c>
      <c r="C75" s="25" t="str">
        <f>INDEX('Division Lvl'!$C$2:$C$418,MATCH($H75,'Division Lvl'!$AH$2:$AH$418,0))</f>
        <v>Major Project - Committed Project</v>
      </c>
      <c r="D75" s="25" t="s">
        <v>881</v>
      </c>
      <c r="E75" s="25" t="str">
        <f>INDEX('Division Lvl'!$AD$2:$AD$418,MATCH($H75,'Division Lvl'!$AH$2:$AH$418,0))</f>
        <v/>
      </c>
      <c r="F75" s="25">
        <f>INDEX('Division Lvl'!$AE$2:$AE$418,MATCH($H75,'Division Lvl'!$AH$2:$AH$418,0))</f>
        <v>2100</v>
      </c>
      <c r="G75" s="26">
        <f>INDEX('Division Lvl'!$AF$2:$AF$418,MATCH($H75,'Division Lvl'!$AH$2:$AH$418,0))</f>
        <v>0.78281578345034575</v>
      </c>
      <c r="H75" s="25" t="s">
        <v>147</v>
      </c>
      <c r="I75" s="37"/>
    </row>
    <row r="76" spans="1:9" x14ac:dyDescent="0.2">
      <c r="A76" s="25" t="str">
        <f>INDEX('Division Lvl'!$A$2:$A$418,MATCH(H76,'Division Lvl'!$AH$2:$AH$418,0))</f>
        <v>PR602</v>
      </c>
      <c r="B76" s="25" t="str">
        <f>INDEX('Division Lvl'!$B$2:$B$418,MATCH($H76,'Division Lvl'!$AH$2:$AH$418,0))</f>
        <v>Riverstone West site purchase</v>
      </c>
      <c r="C76" s="25" t="str">
        <f>INDEX('Division Lvl'!$C$2:$C$418,MATCH($H76,'Division Lvl'!$AH$2:$AH$418,0))</f>
        <v>Major Project - Future/Planning Stage</v>
      </c>
      <c r="D76" s="25" t="s">
        <v>881</v>
      </c>
      <c r="E76" s="25">
        <f>INDEX('Division Lvl'!$AD$2:$AD$418,MATCH($H76,'Division Lvl'!$AH$2:$AH$418,0))</f>
        <v>70</v>
      </c>
      <c r="F76" s="25">
        <f>INDEX('Division Lvl'!$AE$2:$AE$418,MATCH($H76,'Division Lvl'!$AH$2:$AH$418,0))</f>
        <v>350</v>
      </c>
      <c r="G76" s="26">
        <f>INDEX('Division Lvl'!$AF$2:$AF$418,MATCH($H76,'Division Lvl'!$AH$2:$AH$418,0))</f>
        <v>0.99707435340427153</v>
      </c>
      <c r="H76" s="25" t="s">
        <v>148</v>
      </c>
      <c r="I76" s="37"/>
    </row>
    <row r="77" spans="1:9" x14ac:dyDescent="0.2">
      <c r="A77" s="25" t="str">
        <f>INDEX('Division Lvl'!$A$2:$A$418,MATCH(H77,'Division Lvl'!$AH$2:$AH$418,0))</f>
        <v>PR603</v>
      </c>
      <c r="B77" s="25" t="str">
        <f>INDEX('Division Lvl'!$B$2:$B$418,MATCH($H77,'Division Lvl'!$AH$2:$AH$418,0))</f>
        <v>Eschol Park ZS site purchase</v>
      </c>
      <c r="C77" s="25" t="str">
        <f>INDEX('Division Lvl'!$C$2:$C$418,MATCH($H77,'Division Lvl'!$AH$2:$AH$418,0))</f>
        <v>Major Project - Future/Planning Stage</v>
      </c>
      <c r="D77" s="25" t="s">
        <v>881</v>
      </c>
      <c r="E77" s="25">
        <f>INDEX('Division Lvl'!$AD$2:$AD$418,MATCH($H77,'Division Lvl'!$AH$2:$AH$418,0))</f>
        <v>100</v>
      </c>
      <c r="F77" s="25">
        <f>INDEX('Division Lvl'!$AE$2:$AE$418,MATCH($H77,'Division Lvl'!$AH$2:$AH$418,0))</f>
        <v>500</v>
      </c>
      <c r="G77" s="26">
        <f>INDEX('Division Lvl'!$AF$2:$AF$418,MATCH($H77,'Division Lvl'!$AH$2:$AH$418,0))</f>
        <v>0.99186931464833539</v>
      </c>
      <c r="H77" s="25" t="s">
        <v>149</v>
      </c>
      <c r="I77" s="37"/>
    </row>
    <row r="78" spans="1:9" x14ac:dyDescent="0.2">
      <c r="A78" s="25" t="str">
        <f>INDEX('Division Lvl'!$A$2:$A$418,MATCH(H78,'Division Lvl'!$AH$2:$AH$418,0))</f>
        <v>PR620</v>
      </c>
      <c r="B78" s="25" t="str">
        <f>INDEX('Division Lvl'!$B$2:$B$418,MATCH($H78,'Division Lvl'!$AH$2:$AH$418,0))</f>
        <v>West Dapto ZS establishment</v>
      </c>
      <c r="C78" s="25" t="str">
        <f>INDEX('Division Lvl'!$C$2:$C$418,MATCH($H78,'Division Lvl'!$AH$2:$AH$418,0))</f>
        <v>Major Project - Prior to Approval</v>
      </c>
      <c r="D78" s="25" t="s">
        <v>881</v>
      </c>
      <c r="E78" s="25">
        <f>INDEX('Division Lvl'!$AD$2:$AD$418,MATCH($H78,'Division Lvl'!$AH$2:$AH$418,0))</f>
        <v>110</v>
      </c>
      <c r="F78" s="25">
        <f>INDEX('Division Lvl'!$AE$2:$AE$418,MATCH($H78,'Division Lvl'!$AH$2:$AH$418,0))</f>
        <v>1100</v>
      </c>
      <c r="G78" s="26">
        <f>INDEX('Division Lvl'!$AF$2:$AF$418,MATCH($H78,'Division Lvl'!$AH$2:$AH$418,0))</f>
        <v>0.95929032091161537</v>
      </c>
      <c r="H78" s="25" t="s">
        <v>108</v>
      </c>
      <c r="I78" s="37"/>
    </row>
    <row r="79" spans="1:9" ht="25.5" x14ac:dyDescent="0.2">
      <c r="A79" s="25" t="str">
        <f>INDEX('Division Lvl'!$A$2:$A$418,MATCH(H79,'Division Lvl'!$AH$2:$AH$418,0))</f>
        <v>PR653</v>
      </c>
      <c r="B79" s="25" t="str">
        <f>INDEX('Division Lvl'!$B$2:$B$418,MATCH($H79,'Division Lvl'!$AH$2:$AH$418,0))</f>
        <v>Avondale (South West Dapto) 132/11kV ZS establishment</v>
      </c>
      <c r="C79" s="25" t="str">
        <f>INDEX('Division Lvl'!$C$2:$C$418,MATCH($H79,'Division Lvl'!$AH$2:$AH$418,0))</f>
        <v>Major Project - Future/Planning Stage</v>
      </c>
      <c r="D79" s="25" t="s">
        <v>881</v>
      </c>
      <c r="E79" s="25">
        <f>INDEX('Division Lvl'!$AD$2:$AD$418,MATCH($H79,'Division Lvl'!$AH$2:$AH$418,0))</f>
        <v>110</v>
      </c>
      <c r="F79" s="25">
        <f>INDEX('Division Lvl'!$AE$2:$AE$418,MATCH($H79,'Division Lvl'!$AH$2:$AH$418,0))</f>
        <v>550</v>
      </c>
      <c r="G79" s="26">
        <f>INDEX('Division Lvl'!$AF$2:$AF$418,MATCH($H79,'Division Lvl'!$AH$2:$AH$418,0))</f>
        <v>0.99186931464833539</v>
      </c>
      <c r="H79" s="25" t="s">
        <v>922</v>
      </c>
      <c r="I79" s="37"/>
    </row>
    <row r="80" spans="1:9" x14ac:dyDescent="0.2">
      <c r="A80" s="25" t="str">
        <f>INDEX('Division Lvl'!$A$2:$A$418,MATCH(H80,'Division Lvl'!$AH$2:$AH$418,0))</f>
        <v>PR656</v>
      </c>
      <c r="B80" s="25" t="str">
        <f>INDEX('Division Lvl'!$B$2:$B$418,MATCH($H80,'Division Lvl'!$AH$2:$AH$418,0))</f>
        <v>Leppington South ZS establishment (permanent)</v>
      </c>
      <c r="C80" s="25" t="str">
        <f>INDEX('Division Lvl'!$C$2:$C$418,MATCH($H80,'Division Lvl'!$AH$2:$AH$418,0))</f>
        <v>Major Project - Committed Project</v>
      </c>
      <c r="D80" s="25" t="s">
        <v>881</v>
      </c>
      <c r="E80" s="25">
        <f>INDEX('Division Lvl'!$AD$2:$AD$418,MATCH($H80,'Division Lvl'!$AH$2:$AH$418,0))</f>
        <v>230</v>
      </c>
      <c r="F80" s="25">
        <f>INDEX('Division Lvl'!$AE$2:$AE$418,MATCH($H80,'Division Lvl'!$AH$2:$AH$418,0))</f>
        <v>3450</v>
      </c>
      <c r="G80" s="26">
        <f>INDEX('Division Lvl'!$AF$2:$AF$418,MATCH($H80,'Division Lvl'!$AH$2:$AH$418,0))</f>
        <v>0.51286096895246069</v>
      </c>
      <c r="H80" s="25" t="s">
        <v>109</v>
      </c>
      <c r="I80" s="37"/>
    </row>
    <row r="81" spans="1:9" x14ac:dyDescent="0.2">
      <c r="A81" s="25" t="str">
        <f>INDEX('Division Lvl'!$A$2:$A$418,MATCH(H81,'Division Lvl'!$AH$2:$AH$418,0))</f>
        <v>PR657</v>
      </c>
      <c r="B81" s="25" t="str">
        <f>INDEX('Division Lvl'!$B$2:$B$418,MATCH($H81,'Division Lvl'!$AH$2:$AH$418,0))</f>
        <v>Calderwood ZS establishment (interim initially)</v>
      </c>
      <c r="C81" s="25" t="str">
        <f>INDEX('Division Lvl'!$C$2:$C$418,MATCH($H81,'Division Lvl'!$AH$2:$AH$418,0))</f>
        <v>Major Project - Committed Project</v>
      </c>
      <c r="D81" s="25" t="s">
        <v>881</v>
      </c>
      <c r="E81" s="25">
        <f>INDEX('Division Lvl'!$AD$2:$AD$418,MATCH($H81,'Division Lvl'!$AH$2:$AH$418,0))</f>
        <v>170</v>
      </c>
      <c r="F81" s="25">
        <f>INDEX('Division Lvl'!$AE$2:$AE$418,MATCH($H81,'Division Lvl'!$AH$2:$AH$418,0))</f>
        <v>2550</v>
      </c>
      <c r="G81" s="26">
        <f>INDEX('Division Lvl'!$AF$2:$AF$418,MATCH($H81,'Division Lvl'!$AH$2:$AH$418,0))</f>
        <v>0.68667229603054858</v>
      </c>
      <c r="H81" s="25" t="s">
        <v>126</v>
      </c>
      <c r="I81" s="37"/>
    </row>
    <row r="82" spans="1:9" ht="25.5" x14ac:dyDescent="0.2">
      <c r="A82" s="25" t="str">
        <f>INDEX('Division Lvl'!$A$2:$A$418,MATCH(H82,'Division Lvl'!$AH$2:$AH$418,0))</f>
        <v>PR659</v>
      </c>
      <c r="B82" s="25" t="str">
        <f>INDEX('Division Lvl'!$B$2:$B$418,MATCH($H82,'Division Lvl'!$AH$2:$AH$418,0))</f>
        <v>Avondale (South West Dapto) 132/11kV Zone Substation establishment site purchase</v>
      </c>
      <c r="C82" s="25" t="str">
        <f>INDEX('Division Lvl'!$C$2:$C$418,MATCH($H82,'Division Lvl'!$AH$2:$AH$418,0))</f>
        <v>Major Project - Future/Planning Stage</v>
      </c>
      <c r="D82" s="25" t="s">
        <v>881</v>
      </c>
      <c r="E82" s="25">
        <f>INDEX('Division Lvl'!$AD$2:$AD$418,MATCH($H82,'Division Lvl'!$AH$2:$AH$418,0))</f>
        <v>60</v>
      </c>
      <c r="F82" s="25">
        <f>INDEX('Division Lvl'!$AE$2:$AE$418,MATCH($H82,'Division Lvl'!$AH$2:$AH$418,0))</f>
        <v>300</v>
      </c>
      <c r="G82" s="26">
        <f>INDEX('Division Lvl'!$AF$2:$AF$418,MATCH($H82,'Division Lvl'!$AH$2:$AH$418,0))</f>
        <v>0.99707435340427153</v>
      </c>
      <c r="H82" s="25" t="s">
        <v>150</v>
      </c>
      <c r="I82" s="37"/>
    </row>
    <row r="83" spans="1:9" ht="25.5" x14ac:dyDescent="0.2">
      <c r="A83" s="25" t="str">
        <f>INDEX('Division Lvl'!$A$2:$A$418,MATCH(H83,'Division Lvl'!$AH$2:$AH$418,0))</f>
        <v>PR673</v>
      </c>
      <c r="B83" s="25" t="str">
        <f>INDEX('Division Lvl'!$B$2:$B$418,MATCH($H83,'Division Lvl'!$AH$2:$AH$418,0))</f>
        <v>Liverpool ZS 11kV switchboard extension &amp; distribution works</v>
      </c>
      <c r="C83" s="25" t="str">
        <f>INDEX('Division Lvl'!$C$2:$C$418,MATCH($H83,'Division Lvl'!$AH$2:$AH$418,0))</f>
        <v>Major Project - Committed Project</v>
      </c>
      <c r="D83" s="25" t="s">
        <v>881</v>
      </c>
      <c r="E83" s="25">
        <f>INDEX('Division Lvl'!$AD$2:$AD$418,MATCH($H83,'Division Lvl'!$AH$2:$AH$418,0))</f>
        <v>360</v>
      </c>
      <c r="F83" s="25">
        <f>INDEX('Division Lvl'!$AE$2:$AE$418,MATCH($H83,'Division Lvl'!$AH$2:$AH$418,0))</f>
        <v>5400</v>
      </c>
      <c r="G83" s="26">
        <f>INDEX('Division Lvl'!$AF$2:$AF$418,MATCH($H83,'Division Lvl'!$AH$2:$AH$418,0))</f>
        <v>1.9738942816751353E-2</v>
      </c>
      <c r="H83" s="25" t="s">
        <v>110</v>
      </c>
      <c r="I83" s="37"/>
    </row>
    <row r="84" spans="1:9" x14ac:dyDescent="0.2">
      <c r="A84" s="25" t="str">
        <f>INDEX('Division Lvl'!$A$2:$A$418,MATCH(H84,'Division Lvl'!$AH$2:$AH$418,0))</f>
        <v>PR677</v>
      </c>
      <c r="B84" s="25" t="str">
        <f>INDEX('Division Lvl'!$B$2:$B$418,MATCH($H84,'Division Lvl'!$AH$2:$AH$418,0))</f>
        <v>South Penrith Zone Substation</v>
      </c>
      <c r="C84" s="25" t="str">
        <f>INDEX('Division Lvl'!$C$2:$C$418,MATCH($H84,'Division Lvl'!$AH$2:$AH$418,0))</f>
        <v>Major Project - Prior to Approval</v>
      </c>
      <c r="D84" s="25" t="s">
        <v>881</v>
      </c>
      <c r="E84" s="25">
        <f>INDEX('Division Lvl'!$AD$2:$AD$418,MATCH($H84,'Division Lvl'!$AH$2:$AH$418,0))</f>
        <v>210</v>
      </c>
      <c r="F84" s="25">
        <f>INDEX('Division Lvl'!$AE$2:$AE$418,MATCH($H84,'Division Lvl'!$AH$2:$AH$418,0))</f>
        <v>2100</v>
      </c>
      <c r="G84" s="26">
        <f>INDEX('Division Lvl'!$AF$2:$AF$418,MATCH($H84,'Division Lvl'!$AH$2:$AH$418,0))</f>
        <v>0.78281578345034575</v>
      </c>
      <c r="H84" s="25" t="s">
        <v>127</v>
      </c>
      <c r="I84" s="37"/>
    </row>
    <row r="85" spans="1:9" ht="25.5" x14ac:dyDescent="0.2">
      <c r="A85" s="25" t="str">
        <f>INDEX('Division Lvl'!$A$2:$A$418,MATCH(H85,'Division Lvl'!$AH$2:$AH$418,0))</f>
        <v>PR698</v>
      </c>
      <c r="B85" s="25" t="str">
        <f>INDEX('Division Lvl'!$B$2:$B$418,MATCH($H85,'Division Lvl'!$AH$2:$AH$418,0))</f>
        <v>Marsden Park (residential) 132/11kV ZS - stage 2</v>
      </c>
      <c r="C85" s="25" t="str">
        <f>INDEX('Division Lvl'!$C$2:$C$418,MATCH($H85,'Division Lvl'!$AH$2:$AH$418,0))</f>
        <v>Major Project - Prior to Approval</v>
      </c>
      <c r="D85" s="25" t="s">
        <v>881</v>
      </c>
      <c r="E85" s="25">
        <f>INDEX('Division Lvl'!$AD$2:$AD$418,MATCH($H85,'Division Lvl'!$AH$2:$AH$418,0))</f>
        <v>200</v>
      </c>
      <c r="F85" s="25">
        <f>INDEX('Division Lvl'!$AE$2:$AE$418,MATCH($H85,'Division Lvl'!$AH$2:$AH$418,0))</f>
        <v>2000</v>
      </c>
      <c r="G85" s="26">
        <f>INDEX('Division Lvl'!$AF$2:$AF$418,MATCH($H85,'Division Lvl'!$AH$2:$AH$418,0))</f>
        <v>0.80606824448435888</v>
      </c>
      <c r="H85" s="25" t="s">
        <v>208</v>
      </c>
      <c r="I85" s="37"/>
    </row>
    <row r="86" spans="1:9" x14ac:dyDescent="0.2">
      <c r="A86" s="25" t="str">
        <f>INDEX('Division Lvl'!$A$2:$A$418,MATCH(H86,'Division Lvl'!$AH$2:$AH$418,0))</f>
        <v>PR700</v>
      </c>
      <c r="B86" s="25" t="str">
        <f>INDEX('Division Lvl'!$B$2:$B$418,MATCH($H86,'Division Lvl'!$AH$2:$AH$418,0))</f>
        <v>Riverstone east ZS establishment</v>
      </c>
      <c r="C86" s="25" t="str">
        <f>INDEX('Division Lvl'!$C$2:$C$418,MATCH($H86,'Division Lvl'!$AH$2:$AH$418,0))</f>
        <v>Major Project - Prior to Approval</v>
      </c>
      <c r="D86" s="25" t="s">
        <v>881</v>
      </c>
      <c r="E86" s="25">
        <f>INDEX('Division Lvl'!$AD$2:$AD$418,MATCH($H86,'Division Lvl'!$AH$2:$AH$418,0))</f>
        <v>120</v>
      </c>
      <c r="F86" s="25">
        <f>INDEX('Division Lvl'!$AE$2:$AE$418,MATCH($H86,'Division Lvl'!$AH$2:$AH$418,0))</f>
        <v>1200</v>
      </c>
      <c r="G86" s="26">
        <f>INDEX('Division Lvl'!$AF$2:$AF$418,MATCH($H86,'Division Lvl'!$AH$2:$AH$418,0))</f>
        <v>0.94477179173927217</v>
      </c>
      <c r="H86" s="25" t="s">
        <v>209</v>
      </c>
      <c r="I86" s="37"/>
    </row>
    <row r="87" spans="1:9" x14ac:dyDescent="0.2">
      <c r="A87" s="25" t="str">
        <f>INDEX('Division Lvl'!$A$2:$A$418,MATCH(H87,'Division Lvl'!$AH$2:$AH$418,0))</f>
        <v>PR702</v>
      </c>
      <c r="B87" s="25" t="str">
        <f>INDEX('Division Lvl'!$B$2:$B$418,MATCH($H87,'Division Lvl'!$AH$2:$AH$418,0))</f>
        <v>Penrith ZS 11kV transformer cable constraints</v>
      </c>
      <c r="C87" s="25" t="str">
        <f>INDEX('Division Lvl'!$C$2:$C$418,MATCH($H87,'Division Lvl'!$AH$2:$AH$418,0))</f>
        <v>Major Project - Committed Project</v>
      </c>
      <c r="D87" s="25" t="s">
        <v>881</v>
      </c>
      <c r="E87" s="25" t="str">
        <f>INDEX('Division Lvl'!$AD$2:$AD$418,MATCH($H87,'Division Lvl'!$AH$2:$AH$418,0))</f>
        <v/>
      </c>
      <c r="F87" s="25">
        <f>INDEX('Division Lvl'!$AE$2:$AE$418,MATCH($H87,'Division Lvl'!$AH$2:$AH$418,0))</f>
        <v>3750</v>
      </c>
      <c r="G87" s="26">
        <f>INDEX('Division Lvl'!$AF$2:$AF$418,MATCH($H87,'Division Lvl'!$AH$2:$AH$418,0))</f>
        <v>0.38635121207798373</v>
      </c>
      <c r="H87" s="25" t="s">
        <v>211</v>
      </c>
      <c r="I87" s="37"/>
    </row>
    <row r="88" spans="1:9" x14ac:dyDescent="0.2">
      <c r="A88" s="25" t="str">
        <f>INDEX('Division Lvl'!$A$2:$A$418,MATCH(H88,'Division Lvl'!$AH$2:$AH$418,0))</f>
        <v>PR703</v>
      </c>
      <c r="B88" s="25" t="str">
        <f>INDEX('Division Lvl'!$B$2:$B$418,MATCH($H88,'Division Lvl'!$AH$2:$AH$418,0))</f>
        <v>Riverstone East site purchase</v>
      </c>
      <c r="C88" s="25" t="str">
        <f>INDEX('Division Lvl'!$C$2:$C$418,MATCH($H88,'Division Lvl'!$AH$2:$AH$418,0))</f>
        <v>Major Project - Prior to Approval</v>
      </c>
      <c r="D88" s="25" t="s">
        <v>881</v>
      </c>
      <c r="E88" s="25">
        <f>INDEX('Division Lvl'!$AD$2:$AD$418,MATCH($H88,'Division Lvl'!$AH$2:$AH$418,0))</f>
        <v>120</v>
      </c>
      <c r="F88" s="25">
        <f>INDEX('Division Lvl'!$AE$2:$AE$418,MATCH($H88,'Division Lvl'!$AH$2:$AH$418,0))</f>
        <v>1200</v>
      </c>
      <c r="G88" s="26">
        <f>INDEX('Division Lvl'!$AF$2:$AF$418,MATCH($H88,'Division Lvl'!$AH$2:$AH$418,0))</f>
        <v>0.94477179173927217</v>
      </c>
      <c r="H88" s="25" t="s">
        <v>214</v>
      </c>
      <c r="I88" s="37"/>
    </row>
    <row r="89" spans="1:9" x14ac:dyDescent="0.2">
      <c r="A89" s="25" t="str">
        <f>INDEX('Division Lvl'!$A$2:$A$418,MATCH(H89,'Division Lvl'!$AH$2:$AH$418,0))</f>
        <v>PR704</v>
      </c>
      <c r="B89" s="25" t="str">
        <f>INDEX('Division Lvl'!$B$2:$B$418,MATCH($H89,'Division Lvl'!$AH$2:$AH$418,0))</f>
        <v>Oakdale (Southpipe) site purchase</v>
      </c>
      <c r="C89" s="25" t="str">
        <f>INDEX('Division Lvl'!$C$2:$C$418,MATCH($H89,'Division Lvl'!$AH$2:$AH$418,0))</f>
        <v>Major Project - Committed Project</v>
      </c>
      <c r="D89" s="25" t="s">
        <v>881</v>
      </c>
      <c r="E89" s="25">
        <f>INDEX('Division Lvl'!$AD$2:$AD$418,MATCH($H89,'Division Lvl'!$AH$2:$AH$418,0))</f>
        <v>160</v>
      </c>
      <c r="F89" s="25">
        <f>INDEX('Division Lvl'!$AE$2:$AE$418,MATCH($H89,'Division Lvl'!$AH$2:$AH$418,0))</f>
        <v>2400</v>
      </c>
      <c r="G89" s="26">
        <f>INDEX('Division Lvl'!$AF$2:$AF$418,MATCH($H89,'Division Lvl'!$AH$2:$AH$418,0))</f>
        <v>0.69736487155976334</v>
      </c>
      <c r="H89" s="25" t="s">
        <v>215</v>
      </c>
      <c r="I89" s="37"/>
    </row>
    <row r="90" spans="1:9" x14ac:dyDescent="0.2">
      <c r="A90" s="25" t="str">
        <f>INDEX('Division Lvl'!$A$2:$A$418,MATCH(H90,'Division Lvl'!$AH$2:$AH$418,0))</f>
        <v>PR710</v>
      </c>
      <c r="B90" s="25" t="str">
        <f>INDEX('Division Lvl'!$B$2:$B$418,MATCH($H90,'Division Lvl'!$AH$2:$AH$418,0))</f>
        <v>Feeder 868 rebuild &amp; rearrangement South32</v>
      </c>
      <c r="C90" s="25" t="str">
        <f>INDEX('Division Lvl'!$C$2:$C$418,MATCH($H90,'Division Lvl'!$AH$2:$AH$418,0))</f>
        <v>Major Project - Committed Project</v>
      </c>
      <c r="D90" s="25" t="s">
        <v>881</v>
      </c>
      <c r="E90" s="25" t="str">
        <f>INDEX('Division Lvl'!$AD$2:$AD$418,MATCH($H90,'Division Lvl'!$AH$2:$AH$418,0))</f>
        <v/>
      </c>
      <c r="F90" s="25">
        <f>INDEX('Division Lvl'!$AE$2:$AE$418,MATCH($H90,'Division Lvl'!$AH$2:$AH$418,0))</f>
        <v>1050</v>
      </c>
      <c r="G90" s="26">
        <f>INDEX('Division Lvl'!$AF$2:$AF$418,MATCH($H90,'Division Lvl'!$AH$2:$AH$418,0))</f>
        <v>0.95929032091161537</v>
      </c>
      <c r="H90" s="25" t="s">
        <v>808</v>
      </c>
      <c r="I90" s="37"/>
    </row>
    <row r="91" spans="1:9" x14ac:dyDescent="0.2">
      <c r="A91" s="25" t="str">
        <f>INDEX('Division Lvl'!$A$2:$A$418,MATCH(H91,'Division Lvl'!$AH$2:$AH$418,0))</f>
        <v>PR713</v>
      </c>
      <c r="B91" s="25" t="str">
        <f>INDEX('Division Lvl'!$B$2:$B$418,MATCH($H91,'Division Lvl'!$AH$2:$AH$418,0))</f>
        <v>Box Hill 132/22kV ZS establishment</v>
      </c>
      <c r="C91" s="25" t="str">
        <f>INDEX('Division Lvl'!$C$2:$C$418,MATCH($H91,'Division Lvl'!$AH$2:$AH$418,0))</f>
        <v>Major Project - Prior to Approval</v>
      </c>
      <c r="D91" s="25" t="s">
        <v>881</v>
      </c>
      <c r="E91" s="25">
        <f>INDEX('Division Lvl'!$AD$2:$AD$418,MATCH($H91,'Division Lvl'!$AH$2:$AH$418,0))</f>
        <v>170</v>
      </c>
      <c r="F91" s="25">
        <f>INDEX('Division Lvl'!$AE$2:$AE$418,MATCH($H91,'Division Lvl'!$AH$2:$AH$418,0))</f>
        <v>1700</v>
      </c>
      <c r="G91" s="26">
        <f>INDEX('Division Lvl'!$AF$2:$AF$418,MATCH($H91,'Division Lvl'!$AH$2:$AH$418,0))</f>
        <v>0.8891759667200767</v>
      </c>
      <c r="H91" s="25" t="s">
        <v>364</v>
      </c>
      <c r="I91" s="37"/>
    </row>
    <row r="92" spans="1:9" x14ac:dyDescent="0.2">
      <c r="A92" s="25" t="str">
        <f>INDEX('Division Lvl'!$A$2:$A$418,MATCH(H92,'Division Lvl'!$AH$2:$AH$418,0))</f>
        <v>PR717</v>
      </c>
      <c r="B92" s="25" t="str">
        <f>INDEX('Division Lvl'!$B$2:$B$418,MATCH($H92,'Division Lvl'!$AH$2:$AH$418,0))</f>
        <v>Acquire improved site for West Dapto ZS</v>
      </c>
      <c r="C92" s="25" t="str">
        <f>INDEX('Division Lvl'!$C$2:$C$418,MATCH($H92,'Division Lvl'!$AH$2:$AH$418,0))</f>
        <v>Major Project - Committed Project</v>
      </c>
      <c r="D92" s="25" t="s">
        <v>881</v>
      </c>
      <c r="E92" s="25">
        <f>INDEX('Division Lvl'!$AD$2:$AD$418,MATCH($H92,'Division Lvl'!$AH$2:$AH$418,0))</f>
        <v>140</v>
      </c>
      <c r="F92" s="25">
        <f>INDEX('Division Lvl'!$AE$2:$AE$418,MATCH($H92,'Division Lvl'!$AH$2:$AH$418,0))</f>
        <v>2100</v>
      </c>
      <c r="G92" s="26">
        <f>INDEX('Division Lvl'!$AF$2:$AF$418,MATCH($H92,'Division Lvl'!$AH$2:$AH$418,0))</f>
        <v>0.78281578345034575</v>
      </c>
      <c r="H92" s="25" t="s">
        <v>736</v>
      </c>
      <c r="I92" s="37"/>
    </row>
    <row r="93" spans="1:9" x14ac:dyDescent="0.2">
      <c r="A93" s="25" t="str">
        <f>INDEX('Division Lvl'!$A$2:$A$418,MATCH(H93,'Division Lvl'!$AH$2:$AH$418,0))</f>
        <v>PR722</v>
      </c>
      <c r="B93" s="25" t="str">
        <f>INDEX('Division Lvl'!$B$2:$B$418,MATCH($H93,'Division Lvl'!$AH$2:$AH$418,0))</f>
        <v>Camellia TS connection works for Ausgrid</v>
      </c>
      <c r="C93" s="25" t="str">
        <f>INDEX('Division Lvl'!$C$2:$C$418,MATCH($H93,'Division Lvl'!$AH$2:$AH$418,0))</f>
        <v>Major Project - Committed Project</v>
      </c>
      <c r="D93" s="25" t="s">
        <v>881</v>
      </c>
      <c r="E93" s="25">
        <f>INDEX('Division Lvl'!$AD$2:$AD$418,MATCH($H93,'Division Lvl'!$AH$2:$AH$418,0))</f>
        <v>170</v>
      </c>
      <c r="F93" s="25">
        <f>INDEX('Division Lvl'!$AE$2:$AE$418,MATCH($H93,'Division Lvl'!$AH$2:$AH$418,0))</f>
        <v>2550</v>
      </c>
      <c r="G93" s="26">
        <f>INDEX('Division Lvl'!$AF$2:$AF$418,MATCH($H93,'Division Lvl'!$AH$2:$AH$418,0))</f>
        <v>0.68667229603054858</v>
      </c>
      <c r="H93" s="25" t="s">
        <v>737</v>
      </c>
      <c r="I93" s="37"/>
    </row>
    <row r="94" spans="1:9" x14ac:dyDescent="0.2">
      <c r="A94" s="25" t="str">
        <f>INDEX('Division Lvl'!$A$2:$A$418,MATCH(H94,'Division Lvl'!$AH$2:$AH$418,0))</f>
        <v>PR723</v>
      </c>
      <c r="B94" s="25" t="str">
        <f>INDEX('Division Lvl'!$B$2:$B$418,MATCH($H94,'Division Lvl'!$AH$2:$AH$418,0))</f>
        <v>Supply to Luddenham Science Park</v>
      </c>
      <c r="C94" s="25" t="str">
        <f>INDEX('Division Lvl'!$C$2:$C$418,MATCH($H94,'Division Lvl'!$AH$2:$AH$418,0))</f>
        <v>Major Project - Prior to Approval</v>
      </c>
      <c r="D94" s="25" t="s">
        <v>881</v>
      </c>
      <c r="E94" s="25">
        <f>INDEX('Division Lvl'!$AD$2:$AD$418,MATCH($H94,'Division Lvl'!$AH$2:$AH$418,0))</f>
        <v>210</v>
      </c>
      <c r="F94" s="25">
        <f>INDEX('Division Lvl'!$AE$2:$AE$418,MATCH($H94,'Division Lvl'!$AH$2:$AH$418,0))</f>
        <v>2100</v>
      </c>
      <c r="G94" s="26">
        <f>INDEX('Division Lvl'!$AF$2:$AF$418,MATCH($H94,'Division Lvl'!$AH$2:$AH$418,0))</f>
        <v>0.78281578345034575</v>
      </c>
      <c r="H94" s="25" t="s">
        <v>723</v>
      </c>
      <c r="I94" s="37"/>
    </row>
    <row r="95" spans="1:9" x14ac:dyDescent="0.2">
      <c r="A95" s="25" t="str">
        <f>INDEX('Division Lvl'!$A$2:$A$418,MATCH(H95,'Division Lvl'!$AH$2:$AH$418,0))</f>
        <v>PR724</v>
      </c>
      <c r="B95" s="25" t="str">
        <f>INDEX('Division Lvl'!$B$2:$B$418,MATCH($H95,'Division Lvl'!$AH$2:$AH$418,0))</f>
        <v>Establish Mt Gilead ZS</v>
      </c>
      <c r="C95" s="25" t="str">
        <f>INDEX('Division Lvl'!$C$2:$C$418,MATCH($H95,'Division Lvl'!$AH$2:$AH$418,0))</f>
        <v>Major Project - Prior to Approval</v>
      </c>
      <c r="D95" s="25" t="s">
        <v>881</v>
      </c>
      <c r="E95" s="25">
        <f>INDEX('Division Lvl'!$AD$2:$AD$418,MATCH($H95,'Division Lvl'!$AH$2:$AH$418,0))</f>
        <v>200</v>
      </c>
      <c r="F95" s="25">
        <f>INDEX('Division Lvl'!$AE$2:$AE$418,MATCH($H95,'Division Lvl'!$AH$2:$AH$418,0))</f>
        <v>2000</v>
      </c>
      <c r="G95" s="26">
        <f>INDEX('Division Lvl'!$AF$2:$AF$418,MATCH($H95,'Division Lvl'!$AH$2:$AH$418,0))</f>
        <v>0.80606824448435888</v>
      </c>
      <c r="H95" s="25" t="s">
        <v>738</v>
      </c>
      <c r="I95" s="37"/>
    </row>
    <row r="96" spans="1:9" x14ac:dyDescent="0.2">
      <c r="A96" s="25" t="str">
        <f>INDEX('Division Lvl'!$A$2:$A$418,MATCH(H96,'Division Lvl'!$AH$2:$AH$418,0))</f>
        <v>PR727</v>
      </c>
      <c r="B96" s="25" t="str">
        <f>INDEX('Division Lvl'!$B$2:$B$418,MATCH($H96,'Division Lvl'!$AH$2:$AH$418,0))</f>
        <v>Luddenham ZS site purchase</v>
      </c>
      <c r="C96" s="25" t="str">
        <f>INDEX('Division Lvl'!$C$2:$C$418,MATCH($H96,'Division Lvl'!$AH$2:$AH$418,0))</f>
        <v>Major Project - Committed Project</v>
      </c>
      <c r="D96" s="25" t="s">
        <v>881</v>
      </c>
      <c r="E96" s="25" t="str">
        <f>INDEX('Division Lvl'!$AD$2:$AD$418,MATCH($H96,'Division Lvl'!$AH$2:$AH$418,0))</f>
        <v/>
      </c>
      <c r="F96" s="25">
        <f>INDEX('Division Lvl'!$AE$2:$AE$418,MATCH($H96,'Division Lvl'!$AH$2:$AH$418,0))</f>
        <v>4950</v>
      </c>
      <c r="G96" s="26">
        <f>INDEX('Division Lvl'!$AF$2:$AF$418,MATCH($H96,'Division Lvl'!$AH$2:$AH$418,0))</f>
        <v>0.12555079734501071</v>
      </c>
      <c r="H96" s="25" t="s">
        <v>739</v>
      </c>
      <c r="I96" s="37"/>
    </row>
    <row r="97" spans="1:9" x14ac:dyDescent="0.2">
      <c r="A97" s="25" t="str">
        <f>INDEX('Division Lvl'!$A$2:$A$418,MATCH(H97,'Division Lvl'!$AH$2:$AH$418,0))</f>
        <v>PR728</v>
      </c>
      <c r="B97" s="25" t="str">
        <f>INDEX('Division Lvl'!$B$2:$B$418,MATCH($H97,'Division Lvl'!$AH$2:$AH$418,0))</f>
        <v>Western Sydney Employment Lands ZS</v>
      </c>
      <c r="C97" s="25" t="str">
        <f>INDEX('Division Lvl'!$C$2:$C$418,MATCH($H97,'Division Lvl'!$AH$2:$AH$418,0))</f>
        <v>Major Project - Prior to Approval</v>
      </c>
      <c r="D97" s="25" t="s">
        <v>881</v>
      </c>
      <c r="E97" s="25">
        <f>INDEX('Division Lvl'!$AD$2:$AD$418,MATCH($H97,'Division Lvl'!$AH$2:$AH$418,0))</f>
        <v>160</v>
      </c>
      <c r="F97" s="25">
        <f>INDEX('Division Lvl'!$AE$2:$AE$418,MATCH($H97,'Division Lvl'!$AH$2:$AH$418,0))</f>
        <v>1600</v>
      </c>
      <c r="G97" s="26">
        <f>INDEX('Division Lvl'!$AF$2:$AF$418,MATCH($H97,'Division Lvl'!$AH$2:$AH$418,0))</f>
        <v>0.91181853039954963</v>
      </c>
      <c r="H97" s="25" t="s">
        <v>740</v>
      </c>
      <c r="I97" s="37"/>
    </row>
    <row r="98" spans="1:9" x14ac:dyDescent="0.2">
      <c r="A98" s="25" t="str">
        <f>INDEX('Division Lvl'!$A$2:$A$418,MATCH(H98,'Division Lvl'!$AH$2:$AH$418,0))</f>
        <v>PR729</v>
      </c>
      <c r="B98" s="25" t="str">
        <f>INDEX('Division Lvl'!$B$2:$B$418,MATCH($H98,'Division Lvl'!$AH$2:$AH$418,0))</f>
        <v>Cheriton Avenue 3rd transformer</v>
      </c>
      <c r="C98" s="25" t="str">
        <f>INDEX('Division Lvl'!$C$2:$C$418,MATCH($H98,'Division Lvl'!$AH$2:$AH$418,0))</f>
        <v>Major Project - Future/Planning Stage</v>
      </c>
      <c r="D98" s="25" t="s">
        <v>881</v>
      </c>
      <c r="E98" s="25">
        <f>INDEX('Division Lvl'!$AD$2:$AD$418,MATCH($H98,'Division Lvl'!$AH$2:$AH$418,0))</f>
        <v>210</v>
      </c>
      <c r="F98" s="25">
        <f>INDEX('Division Lvl'!$AE$2:$AE$418,MATCH($H98,'Division Lvl'!$AH$2:$AH$418,0))</f>
        <v>1050</v>
      </c>
      <c r="G98" s="26">
        <f>INDEX('Division Lvl'!$AF$2:$AF$418,MATCH($H98,'Division Lvl'!$AH$2:$AH$418,0))</f>
        <v>0.95929032091161537</v>
      </c>
      <c r="H98" s="25" t="s">
        <v>741</v>
      </c>
      <c r="I98" s="37"/>
    </row>
    <row r="99" spans="1:9" x14ac:dyDescent="0.2">
      <c r="A99" s="25" t="str">
        <f>INDEX('Division Lvl'!$A$2:$A$418,MATCH(H99,'Division Lvl'!$AH$2:$AH$418,0))</f>
        <v>PR732</v>
      </c>
      <c r="B99" s="25" t="str">
        <f>INDEX('Division Lvl'!$B$2:$B$418,MATCH($H99,'Division Lvl'!$AH$2:$AH$418,0))</f>
        <v>Feeder 214/215 contraints</v>
      </c>
      <c r="C99" s="25" t="str">
        <f>INDEX('Division Lvl'!$C$2:$C$418,MATCH($H99,'Division Lvl'!$AH$2:$AH$418,0))</f>
        <v>Major Project - Committed Project</v>
      </c>
      <c r="D99" s="25" t="s">
        <v>881</v>
      </c>
      <c r="E99" s="25">
        <f>INDEX('Division Lvl'!$AD$2:$AD$418,MATCH($H99,'Division Lvl'!$AH$2:$AH$418,0))</f>
        <v>220</v>
      </c>
      <c r="F99" s="25">
        <f>INDEX('Division Lvl'!$AE$2:$AE$418,MATCH($H99,'Division Lvl'!$AH$2:$AH$418,0))</f>
        <v>3300</v>
      </c>
      <c r="G99" s="26">
        <f>INDEX('Division Lvl'!$AF$2:$AF$418,MATCH($H99,'Division Lvl'!$AH$2:$AH$418,0))</f>
        <v>0.54318155875920304</v>
      </c>
      <c r="H99" s="25" t="s">
        <v>800</v>
      </c>
      <c r="I99" s="37"/>
    </row>
    <row r="100" spans="1:9" x14ac:dyDescent="0.2">
      <c r="A100" s="25" t="str">
        <f>INDEX('Division Lvl'!$A$2:$A$418,MATCH(H100,'Division Lvl'!$AH$2:$AH$418,0))</f>
        <v>PR733</v>
      </c>
      <c r="B100" s="25" t="str">
        <f>INDEX('Division Lvl'!$B$2:$B$418,MATCH($H100,'Division Lvl'!$AH$2:$AH$418,0))</f>
        <v>Bringelly ZS augmentation</v>
      </c>
      <c r="C100" s="25" t="str">
        <f>INDEX('Division Lvl'!$C$2:$C$418,MATCH($H100,'Division Lvl'!$AH$2:$AH$418,0))</f>
        <v>Major Project - Future/Planning Stage</v>
      </c>
      <c r="D100" s="25" t="s">
        <v>881</v>
      </c>
      <c r="E100" s="25">
        <f>INDEX('Division Lvl'!$AD$2:$AD$418,MATCH($H100,'Division Lvl'!$AH$2:$AH$418,0))</f>
        <v>140</v>
      </c>
      <c r="F100" s="25">
        <f>INDEX('Division Lvl'!$AE$2:$AE$418,MATCH($H100,'Division Lvl'!$AH$2:$AH$418,0))</f>
        <v>700</v>
      </c>
      <c r="G100" s="26">
        <f>INDEX('Division Lvl'!$AF$2:$AF$418,MATCH($H100,'Division Lvl'!$AH$2:$AH$418,0))</f>
        <v>0.99186931464833539</v>
      </c>
      <c r="H100" s="25" t="s">
        <v>801</v>
      </c>
      <c r="I100" s="37"/>
    </row>
    <row r="101" spans="1:9" x14ac:dyDescent="0.2">
      <c r="A101" s="25" t="str">
        <f>INDEX('Division Lvl'!$A$2:$A$418,MATCH(H101,'Division Lvl'!$AH$2:$AH$418,0))</f>
        <v>PR739</v>
      </c>
      <c r="B101" s="25" t="str">
        <f>INDEX('Division Lvl'!$B$2:$B$418,MATCH($H101,'Division Lvl'!$AH$2:$AH$418,0))</f>
        <v>South Gilead (South Campbelltown)</v>
      </c>
      <c r="C101" s="25" t="str">
        <f>INDEX('Division Lvl'!$C$2:$C$418,MATCH($H101,'Division Lvl'!$AH$2:$AH$418,0))</f>
        <v>Major Project - Future/Planning Stage</v>
      </c>
      <c r="D101" s="25" t="s">
        <v>881</v>
      </c>
      <c r="E101" s="25">
        <f>INDEX('Division Lvl'!$AD$2:$AD$418,MATCH($H101,'Division Lvl'!$AH$2:$AH$418,0))</f>
        <v>110</v>
      </c>
      <c r="F101" s="25">
        <f>INDEX('Division Lvl'!$AE$2:$AE$418,MATCH($H101,'Division Lvl'!$AH$2:$AH$418,0))</f>
        <v>550</v>
      </c>
      <c r="G101" s="26">
        <f>INDEX('Division Lvl'!$AF$2:$AF$418,MATCH($H101,'Division Lvl'!$AH$2:$AH$418,0))</f>
        <v>0.99186931464833539</v>
      </c>
      <c r="H101" s="25" t="s">
        <v>823</v>
      </c>
      <c r="I101" s="37"/>
    </row>
    <row r="102" spans="1:9" x14ac:dyDescent="0.2">
      <c r="A102" s="25" t="str">
        <f>INDEX('Division Lvl'!$A$2:$A$418,MATCH(H102,'Division Lvl'!$AH$2:$AH$418,0))</f>
        <v>PR740</v>
      </c>
      <c r="B102" s="25" t="str">
        <f>INDEX('Division Lvl'!$B$2:$B$418,MATCH($H102,'Division Lvl'!$AH$2:$AH$418,0))</f>
        <v>AFIC upgrade Minto, Prospect, Kingswood</v>
      </c>
      <c r="C102" s="25" t="str">
        <f>INDEX('Division Lvl'!$C$2:$C$418,MATCH($H102,'Division Lvl'!$AH$2:$AH$418,0))</f>
        <v>Major Project - Committed Project</v>
      </c>
      <c r="D102" s="25" t="s">
        <v>881</v>
      </c>
      <c r="E102" s="25">
        <f>INDEX('Division Lvl'!$AD$2:$AD$418,MATCH($H102,'Division Lvl'!$AH$2:$AH$418,0))</f>
        <v>150</v>
      </c>
      <c r="F102" s="25">
        <f>INDEX('Division Lvl'!$AE$2:$AE$418,MATCH($H102,'Division Lvl'!$AH$2:$AH$418,0))</f>
        <v>2250</v>
      </c>
      <c r="G102" s="26">
        <f>INDEX('Division Lvl'!$AF$2:$AF$418,MATCH($H102,'Division Lvl'!$AH$2:$AH$418,0))</f>
        <v>0.7084581062767964</v>
      </c>
      <c r="H102" s="25" t="s">
        <v>824</v>
      </c>
      <c r="I102" s="37"/>
    </row>
    <row r="103" spans="1:9" s="37" customFormat="1" x14ac:dyDescent="0.2">
      <c r="A103" s="25" t="str">
        <f>INDEX('Division Lvl'!$A$2:$A$418,MATCH(H103,'Division Lvl'!$AH$2:$AH$418,0))</f>
        <v>PR741</v>
      </c>
      <c r="B103" s="25" t="str">
        <f>INDEX('Division Lvl'!$B$2:$B$418,MATCH($H103,'Division Lvl'!$AH$2:$AH$418,0))</f>
        <v>Western Sydney Airport 132kV supply</v>
      </c>
      <c r="C103" s="25" t="str">
        <f>INDEX('Division Lvl'!$C$2:$C$418,MATCH($H103,'Division Lvl'!$AH$2:$AH$418,0))</f>
        <v>Major Project - Prior to Approval</v>
      </c>
      <c r="D103" s="22" t="s">
        <v>881</v>
      </c>
      <c r="E103" s="25">
        <f>INDEX('Division Lvl'!$AD$2:$AD$418,MATCH($H103,'Division Lvl'!$AH$2:$AH$418,0))</f>
        <v>170</v>
      </c>
      <c r="F103" s="25">
        <f>INDEX('Division Lvl'!$AE$2:$AE$418,MATCH($H103,'Division Lvl'!$AH$2:$AH$418,0))</f>
        <v>1700</v>
      </c>
      <c r="G103" s="26">
        <f>INDEX('Division Lvl'!$AF$2:$AF$418,MATCH($H103,'Division Lvl'!$AH$2:$AH$418,0))</f>
        <v>0.8891759667200767</v>
      </c>
      <c r="H103" s="22" t="s">
        <v>825</v>
      </c>
    </row>
    <row r="104" spans="1:9" x14ac:dyDescent="0.2">
      <c r="A104" s="25" t="str">
        <f>INDEX('Division Lvl'!$A$2:$A$418,MATCH(H104,'Division Lvl'!$AH$2:$AH$418,0))</f>
        <v>PR742</v>
      </c>
      <c r="B104" s="25" t="str">
        <f>INDEX('Division Lvl'!$B$2:$B$418,MATCH($H104,'Division Lvl'!$AH$2:$AH$418,0))</f>
        <v>North Bomaderry ZS establishment</v>
      </c>
      <c r="C104" s="25" t="str">
        <f>INDEX('Division Lvl'!$C$2:$C$418,MATCH($H104,'Division Lvl'!$AH$2:$AH$418,0))</f>
        <v>Major Project - Prior to Approval</v>
      </c>
      <c r="D104" s="25" t="s">
        <v>881</v>
      </c>
      <c r="E104" s="25">
        <f>INDEX('Division Lvl'!$AD$2:$AD$418,MATCH($H104,'Division Lvl'!$AH$2:$AH$418,0))</f>
        <v>100</v>
      </c>
      <c r="F104" s="25">
        <f>INDEX('Division Lvl'!$AE$2:$AE$418,MATCH($H104,'Division Lvl'!$AH$2:$AH$418,0))</f>
        <v>1000</v>
      </c>
      <c r="G104" s="26">
        <f>INDEX('Division Lvl'!$AF$2:$AF$418,MATCH($H104,'Division Lvl'!$AH$2:$AH$418,0))</f>
        <v>0.97397603708176128</v>
      </c>
      <c r="H104" s="25" t="s">
        <v>826</v>
      </c>
      <c r="I104" s="37"/>
    </row>
    <row r="105" spans="1:9" x14ac:dyDescent="0.2">
      <c r="A105" s="25" t="str">
        <f>INDEX('Division Lvl'!$A$2:$A$418,MATCH(H105,'Division Lvl'!$AH$2:$AH$418,0))</f>
        <v>PR744</v>
      </c>
      <c r="B105" s="25" t="str">
        <f>INDEX('Division Lvl'!$B$2:$B$418,MATCH($H105,'Division Lvl'!$AH$2:$AH$418,0))</f>
        <v>Termeil ZS establishment</v>
      </c>
      <c r="C105" s="25" t="str">
        <f>INDEX('Division Lvl'!$C$2:$C$418,MATCH($H105,'Division Lvl'!$AH$2:$AH$418,0))</f>
        <v>Major Project - Future/Planning Stage</v>
      </c>
      <c r="D105" s="25" t="s">
        <v>881</v>
      </c>
      <c r="E105" s="25">
        <f>INDEX('Division Lvl'!$AD$2:$AD$418,MATCH($H105,'Division Lvl'!$AH$2:$AH$418,0))</f>
        <v>270</v>
      </c>
      <c r="F105" s="25">
        <f>INDEX('Division Lvl'!$AE$2:$AE$418,MATCH($H105,'Division Lvl'!$AH$2:$AH$418,0))</f>
        <v>1350</v>
      </c>
      <c r="G105" s="26">
        <f>INDEX('Division Lvl'!$AF$2:$AF$418,MATCH($H105,'Division Lvl'!$AH$2:$AH$418,0))</f>
        <v>0.92182585178561327</v>
      </c>
      <c r="H105" s="25" t="s">
        <v>827</v>
      </c>
      <c r="I105" s="37"/>
    </row>
    <row r="106" spans="1:9" x14ac:dyDescent="0.2">
      <c r="A106" s="25" t="str">
        <f>INDEX('Division Lvl'!$A$2:$A$418,MATCH(H106,'Division Lvl'!$AH$2:$AH$418,0))</f>
        <v>PR745</v>
      </c>
      <c r="B106" s="25" t="str">
        <f>INDEX('Division Lvl'!$B$2:$B$418,MATCH($H106,'Division Lvl'!$AH$2:$AH$418,0))</f>
        <v>Austral Permanent ZS establishment</v>
      </c>
      <c r="C106" s="25" t="str">
        <f>INDEX('Division Lvl'!$C$2:$C$418,MATCH($H106,'Division Lvl'!$AH$2:$AH$418,0))</f>
        <v>Major Project - Future/Planning Stage</v>
      </c>
      <c r="D106" s="25" t="s">
        <v>881</v>
      </c>
      <c r="E106" s="25">
        <f>INDEX('Division Lvl'!$AD$2:$AD$418,MATCH($H106,'Division Lvl'!$AH$2:$AH$418,0))</f>
        <v>160</v>
      </c>
      <c r="F106" s="25">
        <f>INDEX('Division Lvl'!$AE$2:$AE$418,MATCH($H106,'Division Lvl'!$AH$2:$AH$418,0))</f>
        <v>800</v>
      </c>
      <c r="G106" s="26">
        <f>INDEX('Division Lvl'!$AF$2:$AF$418,MATCH($H106,'Division Lvl'!$AH$2:$AH$418,0))</f>
        <v>0.99131198464997028</v>
      </c>
      <c r="H106" s="25" t="s">
        <v>828</v>
      </c>
      <c r="I106" s="37"/>
    </row>
    <row r="107" spans="1:9" ht="25.5" x14ac:dyDescent="0.2">
      <c r="A107" s="25" t="str">
        <f>INDEX('Division Lvl'!$A$2:$A$418,MATCH(H107,'Division Lvl'!$AH$2:$AH$418,0))</f>
        <v>PR746</v>
      </c>
      <c r="B107" s="25" t="str">
        <f>INDEX('Division Lvl'!$B$2:$B$418,MATCH($H107,'Division Lvl'!$AH$2:$AH$418,0))</f>
        <v>Sydney University - Western Sydney Employment Lands ZS establishment</v>
      </c>
      <c r="C107" s="25" t="str">
        <f>INDEX('Division Lvl'!$C$2:$C$418,MATCH($H107,'Division Lvl'!$AH$2:$AH$418,0))</f>
        <v>Major Project - Future/Planning Stage</v>
      </c>
      <c r="D107" s="25" t="s">
        <v>881</v>
      </c>
      <c r="E107" s="25">
        <f>INDEX('Division Lvl'!$AD$2:$AD$418,MATCH($H107,'Division Lvl'!$AH$2:$AH$418,0))</f>
        <v>80</v>
      </c>
      <c r="F107" s="25">
        <f>INDEX('Division Lvl'!$AE$2:$AE$418,MATCH($H107,'Division Lvl'!$AH$2:$AH$418,0))</f>
        <v>400</v>
      </c>
      <c r="G107" s="26">
        <f>INDEX('Division Lvl'!$AF$2:$AF$418,MATCH($H107,'Division Lvl'!$AH$2:$AH$418,0))</f>
        <v>0.99707435340427153</v>
      </c>
      <c r="H107" s="25" t="s">
        <v>829</v>
      </c>
      <c r="I107" s="37"/>
    </row>
    <row r="108" spans="1:9" x14ac:dyDescent="0.2">
      <c r="A108" s="25" t="str">
        <f>INDEX('Division Lvl'!$A$2:$A$418,MATCH(H108,'Division Lvl'!$AH$2:$AH$418,0))</f>
        <v>PR748</v>
      </c>
      <c r="B108" s="25" t="str">
        <f>INDEX('Division Lvl'!$B$2:$B$418,MATCH($H108,'Division Lvl'!$AH$2:$AH$418,0))</f>
        <v>Establish permanent Catherine Park ZS</v>
      </c>
      <c r="C108" s="25" t="str">
        <f>INDEX('Division Lvl'!$C$2:$C$418,MATCH($H108,'Division Lvl'!$AH$2:$AH$418,0))</f>
        <v>Major Project - Prior to Approval</v>
      </c>
      <c r="D108" s="25" t="s">
        <v>881</v>
      </c>
      <c r="E108" s="25">
        <f>INDEX('Division Lvl'!$AD$2:$AD$418,MATCH($H108,'Division Lvl'!$AH$2:$AH$418,0))</f>
        <v>240</v>
      </c>
      <c r="F108" s="25">
        <f>INDEX('Division Lvl'!$AE$2:$AE$418,MATCH($H108,'Division Lvl'!$AH$2:$AH$418,0))</f>
        <v>2400</v>
      </c>
      <c r="G108" s="26">
        <f>INDEX('Division Lvl'!$AF$2:$AF$418,MATCH($H108,'Division Lvl'!$AH$2:$AH$418,0))</f>
        <v>0.69736487155976334</v>
      </c>
      <c r="H108" s="25" t="s">
        <v>883</v>
      </c>
      <c r="I108" s="37"/>
    </row>
    <row r="109" spans="1:9" x14ac:dyDescent="0.2">
      <c r="A109" s="25" t="str">
        <f>INDEX('Division Lvl'!$A$2:$A$418,MATCH(H109,'Division Lvl'!$AH$2:$AH$418,0))</f>
        <v>PR749</v>
      </c>
      <c r="B109" s="25" t="str">
        <f>INDEX('Division Lvl'!$B$2:$B$418,MATCH($H109,'Division Lvl'!$AH$2:$AH$418,0))</f>
        <v>Nepean ZS augmentation</v>
      </c>
      <c r="C109" s="25" t="str">
        <f>INDEX('Division Lvl'!$C$2:$C$418,MATCH($H109,'Division Lvl'!$AH$2:$AH$418,0))</f>
        <v>Major Project - Future/Planning Stage</v>
      </c>
      <c r="D109" s="25" t="s">
        <v>881</v>
      </c>
      <c r="E109" s="25">
        <f>INDEX('Division Lvl'!$AD$2:$AD$418,MATCH($H109,'Division Lvl'!$AH$2:$AH$418,0))</f>
        <v>250</v>
      </c>
      <c r="F109" s="25">
        <f>INDEX('Division Lvl'!$AE$2:$AE$418,MATCH($H109,'Division Lvl'!$AH$2:$AH$418,0))</f>
        <v>1250</v>
      </c>
      <c r="G109" s="26">
        <f>INDEX('Division Lvl'!$AF$2:$AF$418,MATCH($H109,'Division Lvl'!$AH$2:$AH$418,0))</f>
        <v>0.92182585178561327</v>
      </c>
      <c r="H109" s="25" t="s">
        <v>898</v>
      </c>
      <c r="I109" s="37"/>
    </row>
    <row r="110" spans="1:9" x14ac:dyDescent="0.2">
      <c r="A110" s="25" t="str">
        <f>INDEX('Division Lvl'!$A$2:$A$418,MATCH(H110,'Division Lvl'!$AH$2:$AH$418,0))</f>
        <v>PR750</v>
      </c>
      <c r="B110" s="25" t="str">
        <f>INDEX('Division Lvl'!$B$2:$B$418,MATCH($H110,'Division Lvl'!$AH$2:$AH$418,0))</f>
        <v>Feeder 512 augmentation</v>
      </c>
      <c r="C110" s="25" t="str">
        <f>INDEX('Division Lvl'!$C$2:$C$418,MATCH($H110,'Division Lvl'!$AH$2:$AH$418,0))</f>
        <v>Major Project - Committed Project</v>
      </c>
      <c r="D110" s="25" t="s">
        <v>881</v>
      </c>
      <c r="E110" s="25" t="str">
        <f>INDEX('Division Lvl'!$AD$2:$AD$418,MATCH($H110,'Division Lvl'!$AH$2:$AH$418,0))</f>
        <v/>
      </c>
      <c r="F110" s="25">
        <f>INDEX('Division Lvl'!$AE$2:$AE$418,MATCH($H110,'Division Lvl'!$AH$2:$AH$418,0))</f>
        <v>2300</v>
      </c>
      <c r="G110" s="26">
        <f>INDEX('Division Lvl'!$AF$2:$AF$418,MATCH($H110,'Division Lvl'!$AH$2:$AH$418,0))</f>
        <v>0.69736487155976334</v>
      </c>
      <c r="H110" s="25" t="s">
        <v>899</v>
      </c>
      <c r="I110" s="37"/>
    </row>
    <row r="111" spans="1:9" x14ac:dyDescent="0.2">
      <c r="A111" s="25" t="str">
        <f>INDEX('Division Lvl'!$A$2:$A$418,MATCH(H111,'Division Lvl'!$AH$2:$AH$418,0))</f>
        <v>PR751</v>
      </c>
      <c r="B111" s="25" t="str">
        <f>INDEX('Division Lvl'!$B$2:$B$418,MATCH($H111,'Division Lvl'!$AH$2:$AH$418,0))</f>
        <v>Parklea ZS to Bella Vista ZS load transfer</v>
      </c>
      <c r="C111" s="25" t="str">
        <f>INDEX('Division Lvl'!$C$2:$C$418,MATCH($H111,'Division Lvl'!$AH$2:$AH$418,0))</f>
        <v>Major Project - Prior to Approval</v>
      </c>
      <c r="D111" s="25" t="s">
        <v>881</v>
      </c>
      <c r="E111" s="25">
        <f>INDEX('Division Lvl'!$AD$2:$AD$418,MATCH($H111,'Division Lvl'!$AH$2:$AH$418,0))</f>
        <v>360</v>
      </c>
      <c r="F111" s="25">
        <f>INDEX('Division Lvl'!$AE$2:$AE$418,MATCH($H111,'Division Lvl'!$AH$2:$AH$418,0))</f>
        <v>3600</v>
      </c>
      <c r="G111" s="26">
        <f>INDEX('Division Lvl'!$AF$2:$AF$418,MATCH($H111,'Division Lvl'!$AH$2:$AH$418,0))</f>
        <v>0.42678271564317494</v>
      </c>
      <c r="H111" s="25" t="s">
        <v>920</v>
      </c>
      <c r="I111" s="37"/>
    </row>
    <row r="112" spans="1:9" x14ac:dyDescent="0.2">
      <c r="A112" s="25" t="str">
        <f>INDEX('Division Lvl'!$A$2:$A$418,MATCH(H112,'Division Lvl'!$AH$2:$AH$418,0))</f>
        <v>PR752</v>
      </c>
      <c r="B112" s="25" t="str">
        <f>INDEX('Division Lvl'!$B$2:$B$418,MATCH($H112,'Division Lvl'!$AH$2:$AH$418,0))</f>
        <v>Kemps Creek 132kV conversion</v>
      </c>
      <c r="C112" s="25" t="str">
        <f>INDEX('Division Lvl'!$C$2:$C$418,MATCH($H112,'Division Lvl'!$AH$2:$AH$418,0))</f>
        <v>Major Project - Future/Planning Stage</v>
      </c>
      <c r="D112" s="25" t="s">
        <v>881</v>
      </c>
      <c r="E112" s="25">
        <f>INDEX('Division Lvl'!$AD$2:$AD$418,MATCH($H112,'Division Lvl'!$AH$2:$AH$418,0))</f>
        <v>340</v>
      </c>
      <c r="F112" s="25">
        <f>INDEX('Division Lvl'!$AE$2:$AE$418,MATCH($H112,'Division Lvl'!$AH$2:$AH$418,0))</f>
        <v>1700</v>
      </c>
      <c r="G112" s="26">
        <f>INDEX('Division Lvl'!$AF$2:$AF$418,MATCH($H112,'Division Lvl'!$AH$2:$AH$418,0))</f>
        <v>0.8891759667200767</v>
      </c>
      <c r="H112" s="25" t="s">
        <v>900</v>
      </c>
      <c r="I112" s="37"/>
    </row>
    <row r="113" spans="1:9" x14ac:dyDescent="0.2">
      <c r="A113" s="25" t="str">
        <f>INDEX('Division Lvl'!$A$2:$A$418,MATCH(H113,'Division Lvl'!$AH$2:$AH$418,0))</f>
        <v>PR754</v>
      </c>
      <c r="B113" s="25" t="str">
        <f>INDEX('Division Lvl'!$B$2:$B$418,MATCH($H113,'Division Lvl'!$AH$2:$AH$418,0))</f>
        <v>Augment Westmead Zone Substation</v>
      </c>
      <c r="C113" s="25" t="str">
        <f>INDEX('Division Lvl'!$C$2:$C$418,MATCH($H113,'Division Lvl'!$AH$2:$AH$418,0))</f>
        <v>Major Project - Prior to Approval</v>
      </c>
      <c r="D113" s="25" t="s">
        <v>881</v>
      </c>
      <c r="E113" s="25">
        <f>INDEX('Division Lvl'!$AD$2:$AD$418,MATCH($H113,'Division Lvl'!$AH$2:$AH$418,0))</f>
        <v>360</v>
      </c>
      <c r="F113" s="25">
        <f>INDEX('Division Lvl'!$AE$2:$AE$418,MATCH($H113,'Division Lvl'!$AH$2:$AH$418,0))</f>
        <v>3600</v>
      </c>
      <c r="G113" s="26">
        <f>INDEX('Division Lvl'!$AF$2:$AF$418,MATCH($H113,'Division Lvl'!$AH$2:$AH$418,0))</f>
        <v>0.42678271564317494</v>
      </c>
      <c r="H113" s="25" t="s">
        <v>901</v>
      </c>
      <c r="I113" s="37"/>
    </row>
    <row r="114" spans="1:9" x14ac:dyDescent="0.2">
      <c r="A114" s="25" t="str">
        <f>INDEX('Division Lvl'!$A$2:$A$418,MATCH(H114,'Division Lvl'!$AH$2:$AH$418,0))</f>
        <v>PR755</v>
      </c>
      <c r="B114" s="25" t="str">
        <f>INDEX('Division Lvl'!$B$2:$B$418,MATCH($H114,'Division Lvl'!$AH$2:$AH$418,0))</f>
        <v>Narellan ZS busbar augmentation</v>
      </c>
      <c r="C114" s="25" t="str">
        <f>INDEX('Division Lvl'!$C$2:$C$418,MATCH($H114,'Division Lvl'!$AH$2:$AH$418,0))</f>
        <v>Major Project - Future/Planning Stage</v>
      </c>
      <c r="D114" s="25" t="s">
        <v>881</v>
      </c>
      <c r="E114" s="25">
        <f>INDEX('Division Lvl'!$AD$2:$AD$418,MATCH($H114,'Division Lvl'!$AH$2:$AH$418,0))</f>
        <v>360</v>
      </c>
      <c r="F114" s="25">
        <f>INDEX('Division Lvl'!$AE$2:$AE$418,MATCH($H114,'Division Lvl'!$AH$2:$AH$418,0))</f>
        <v>1800</v>
      </c>
      <c r="G114" s="26">
        <f>INDEX('Division Lvl'!$AF$2:$AF$418,MATCH($H114,'Division Lvl'!$AH$2:$AH$418,0))</f>
        <v>0.82350067897951695</v>
      </c>
      <c r="H114" s="25" t="s">
        <v>902</v>
      </c>
      <c r="I114" s="37"/>
    </row>
    <row r="115" spans="1:9" x14ac:dyDescent="0.2">
      <c r="A115" s="25" t="e">
        <f>INDEX('Division Lvl'!$A$2:$A$418,MATCH(H115,'Division Lvl'!$AH$2:$AH$418,0))</f>
        <v>#N/A</v>
      </c>
      <c r="B115" s="25" t="e">
        <f>INDEX('Division Lvl'!$B$2:$B$418,MATCH($H115,'Division Lvl'!$AH$2:$AH$418,0))</f>
        <v>#N/A</v>
      </c>
      <c r="C115" s="25" t="e">
        <f>INDEX('Division Lvl'!$C$2:$C$418,MATCH($H115,'Division Lvl'!$AH$2:$AH$418,0))</f>
        <v>#N/A</v>
      </c>
      <c r="D115" s="25" t="s">
        <v>881</v>
      </c>
      <c r="E115" s="25" t="e">
        <f>INDEX('Division Lvl'!$AD$2:$AD$418,MATCH($H115,'Division Lvl'!$AH$2:$AH$418,0))</f>
        <v>#N/A</v>
      </c>
      <c r="F115" s="25" t="e">
        <f>INDEX('Division Lvl'!$AE$2:$AE$418,MATCH($H115,'Division Lvl'!$AH$2:$AH$418,0))</f>
        <v>#N/A</v>
      </c>
      <c r="G115" s="26" t="e">
        <f>INDEX('Division Lvl'!$AF$2:$AF$418,MATCH($H115,'Division Lvl'!$AH$2:$AH$418,0))</f>
        <v>#N/A</v>
      </c>
      <c r="H115" s="25" t="s">
        <v>903</v>
      </c>
      <c r="I115" s="37"/>
    </row>
    <row r="116" spans="1:9" x14ac:dyDescent="0.2">
      <c r="A116" s="25" t="str">
        <f>INDEX('Division Lvl'!$A$2:$A$418,MATCH(H116,'Division Lvl'!$AH$2:$AH$418,0))</f>
        <v>PS008</v>
      </c>
      <c r="B116" s="25" t="str">
        <f>INDEX('Division Lvl'!$B$2:$B$418,MATCH($H116,'Division Lvl'!$AH$2:$AH$418,0))</f>
        <v>Substation protection relay refurbishment</v>
      </c>
      <c r="C116" s="25" t="str">
        <f>INDEX('Division Lvl'!$C$2:$C$418,MATCH($H116,'Division Lvl'!$AH$2:$AH$418,0))</f>
        <v>Program - Short Term Need</v>
      </c>
      <c r="D116" s="25" t="s">
        <v>882</v>
      </c>
      <c r="E116" s="25">
        <f>INDEX('Division Lvl'!$AD$2:$AD$418,MATCH($H116,'Division Lvl'!$AH$2:$AH$418,0))</f>
        <v>240</v>
      </c>
      <c r="F116" s="25">
        <f>INDEX('Division Lvl'!$AE$2:$AE$418,MATCH($H116,'Division Lvl'!$AH$2:$AH$418,0))</f>
        <v>3600</v>
      </c>
      <c r="G116" s="26">
        <f>INDEX('Division Lvl'!$AF$2:$AF$418,MATCH($H116,'Division Lvl'!$AH$2:$AH$418,0))</f>
        <v>0.42678271564317494</v>
      </c>
      <c r="H116" s="25" t="s">
        <v>647</v>
      </c>
      <c r="I116" s="37"/>
    </row>
    <row r="117" spans="1:9" x14ac:dyDescent="0.2">
      <c r="A117" s="25" t="str">
        <f>INDEX('Division Lvl'!$A$2:$A$418,MATCH(H117,'Division Lvl'!$AH$2:$AH$418,0))</f>
        <v>PS011</v>
      </c>
      <c r="B117" s="25" t="str">
        <f>INDEX('Division Lvl'!$B$2:$B$418,MATCH($H117,'Division Lvl'!$AH$2:$AH$418,0))</f>
        <v>Protection refurbishment (miscellaneous)</v>
      </c>
      <c r="C117" s="25" t="str">
        <f>INDEX('Division Lvl'!$C$2:$C$418,MATCH($H117,'Division Lvl'!$AH$2:$AH$418,0))</f>
        <v>Program - Short Term Need</v>
      </c>
      <c r="D117" s="25" t="s">
        <v>882</v>
      </c>
      <c r="E117" s="25">
        <f>INDEX('Division Lvl'!$AD$2:$AD$418,MATCH($H117,'Division Lvl'!$AH$2:$AH$418,0))</f>
        <v>150</v>
      </c>
      <c r="F117" s="25">
        <f>INDEX('Division Lvl'!$AE$2:$AE$418,MATCH($H117,'Division Lvl'!$AH$2:$AH$418,0))</f>
        <v>2250</v>
      </c>
      <c r="G117" s="26">
        <f>INDEX('Division Lvl'!$AF$2:$AF$418,MATCH($H117,'Division Lvl'!$AH$2:$AH$418,0))</f>
        <v>0.7084581062767964</v>
      </c>
      <c r="H117" s="25" t="s">
        <v>648</v>
      </c>
      <c r="I117" s="37"/>
    </row>
    <row r="118" spans="1:9" x14ac:dyDescent="0.2">
      <c r="A118" s="25" t="str">
        <f>INDEX('Division Lvl'!$A$2:$A$418,MATCH(H118,'Division Lvl'!$AH$2:$AH$418,0))</f>
        <v>PS012</v>
      </c>
      <c r="B118" s="25" t="str">
        <f>INDEX('Division Lvl'!$B$2:$B$418,MATCH($H118,'Division Lvl'!$AH$2:$AH$418,0))</f>
        <v>Distribution feeder safety improvement</v>
      </c>
      <c r="C118" s="25" t="str">
        <f>INDEX('Division Lvl'!$C$2:$C$418,MATCH($H118,'Division Lvl'!$AH$2:$AH$418,0))</f>
        <v>Program - Short Term Need</v>
      </c>
      <c r="D118" s="25" t="s">
        <v>882</v>
      </c>
      <c r="E118" s="25">
        <f>INDEX('Division Lvl'!$AD$2:$AD$418,MATCH($H118,'Division Lvl'!$AH$2:$AH$418,0))</f>
        <v>310</v>
      </c>
      <c r="F118" s="25">
        <f>INDEX('Division Lvl'!$AE$2:$AE$418,MATCH($H118,'Division Lvl'!$AH$2:$AH$418,0))</f>
        <v>4650</v>
      </c>
      <c r="G118" s="26">
        <f>INDEX('Division Lvl'!$AF$2:$AF$418,MATCH($H118,'Division Lvl'!$AH$2:$AH$418,0))</f>
        <v>0.21002457601323654</v>
      </c>
      <c r="H118" s="25" t="s">
        <v>649</v>
      </c>
      <c r="I118" s="37"/>
    </row>
    <row r="119" spans="1:9" x14ac:dyDescent="0.2">
      <c r="A119" s="25" t="str">
        <f>INDEX('Division Lvl'!$A$2:$A$418,MATCH(H119,'Division Lvl'!$AH$2:$AH$418,0))</f>
        <v>PS013</v>
      </c>
      <c r="B119" s="25" t="str">
        <f>INDEX('Division Lvl'!$B$2:$B$418,MATCH($H119,'Division Lvl'!$AH$2:$AH$418,0))</f>
        <v>Feeder differential relay replacement</v>
      </c>
      <c r="C119" s="25" t="str">
        <f>INDEX('Division Lvl'!$C$2:$C$418,MATCH($H119,'Division Lvl'!$AH$2:$AH$418,0))</f>
        <v>Program - Short Term Need</v>
      </c>
      <c r="D119" s="25" t="s">
        <v>882</v>
      </c>
      <c r="E119" s="25">
        <f>INDEX('Division Lvl'!$AD$2:$AD$418,MATCH($H119,'Division Lvl'!$AH$2:$AH$418,0))</f>
        <v>240</v>
      </c>
      <c r="F119" s="25">
        <f>INDEX('Division Lvl'!$AE$2:$AE$418,MATCH($H119,'Division Lvl'!$AH$2:$AH$418,0))</f>
        <v>3600</v>
      </c>
      <c r="G119" s="26">
        <f>INDEX('Division Lvl'!$AF$2:$AF$418,MATCH($H119,'Division Lvl'!$AH$2:$AH$418,0))</f>
        <v>0.42678271564317494</v>
      </c>
      <c r="H119" s="25" t="s">
        <v>934</v>
      </c>
      <c r="I119" s="37"/>
    </row>
    <row r="120" spans="1:9" x14ac:dyDescent="0.2">
      <c r="A120" s="25" t="str">
        <f>INDEX('Division Lvl'!$A$2:$A$418,MATCH(H120,'Division Lvl'!$AH$2:$AH$418,0))</f>
        <v>PS014</v>
      </c>
      <c r="B120" s="25" t="str">
        <f>INDEX('Division Lvl'!$B$2:$B$418,MATCH($H120,'Division Lvl'!$AH$2:$AH$418,0))</f>
        <v>Under frequency load shedding</v>
      </c>
      <c r="C120" s="25" t="str">
        <f>INDEX('Division Lvl'!$C$2:$C$418,MATCH($H120,'Division Lvl'!$AH$2:$AH$418,0))</f>
        <v>Program - Short Term Need</v>
      </c>
      <c r="D120" s="25" t="s">
        <v>882</v>
      </c>
      <c r="E120" s="25">
        <f>INDEX('Division Lvl'!$AD$2:$AD$418,MATCH($H120,'Division Lvl'!$AH$2:$AH$418,0))</f>
        <v>170</v>
      </c>
      <c r="F120" s="25">
        <f>INDEX('Division Lvl'!$AE$2:$AE$418,MATCH($H120,'Division Lvl'!$AH$2:$AH$418,0))</f>
        <v>2550</v>
      </c>
      <c r="G120" s="26">
        <f>INDEX('Division Lvl'!$AF$2:$AF$418,MATCH($H120,'Division Lvl'!$AH$2:$AH$418,0))</f>
        <v>0.68667229603054858</v>
      </c>
      <c r="H120" s="25" t="s">
        <v>935</v>
      </c>
      <c r="I120" s="37"/>
    </row>
    <row r="121" spans="1:9" x14ac:dyDescent="0.2">
      <c r="A121" s="25" t="str">
        <f>INDEX('Division Lvl'!$A$2:$A$418,MATCH(H121,'Division Lvl'!$AH$2:$AH$418,0))</f>
        <v>RC</v>
      </c>
      <c r="B121" s="25" t="str">
        <f>INDEX('Division Lvl'!$B$2:$B$418,MATCH($H121,'Division Lvl'!$AH$2:$AH$418,0))</f>
        <v>Reliability compliance</v>
      </c>
      <c r="C121" s="25" t="str">
        <f>INDEX('Division Lvl'!$C$2:$C$418,MATCH($H121,'Division Lvl'!$AH$2:$AH$418,0))</f>
        <v>Program - Short Term Need</v>
      </c>
      <c r="D121" s="25" t="s">
        <v>179</v>
      </c>
      <c r="E121" s="25">
        <f>INDEX('Division Lvl'!$AD$2:$AD$418,MATCH($H121,'Division Lvl'!$AH$2:$AH$418,0))</f>
        <v>400</v>
      </c>
      <c r="F121" s="25">
        <f>INDEX('Division Lvl'!$AE$2:$AE$418,MATCH($H121,'Division Lvl'!$AH$2:$AH$418,0))</f>
        <v>6000</v>
      </c>
      <c r="G121" s="26">
        <f>INDEX('Division Lvl'!$AF$2:$AF$418,MATCH($H121,'Division Lvl'!$AH$2:$AH$418,0))</f>
        <v>1.6728175680754468E-2</v>
      </c>
      <c r="H121" s="25" t="s">
        <v>936</v>
      </c>
      <c r="I121" s="37"/>
    </row>
    <row r="122" spans="1:9" s="37" customFormat="1" x14ac:dyDescent="0.2">
      <c r="A122" s="25" t="str">
        <f>INDEX('Division Lvl'!$A$2:$A$418,MATCH(H122,'Division Lvl'!$AH$2:$AH$418,0))</f>
        <v>SL001</v>
      </c>
      <c r="B122" s="25" t="str">
        <f>INDEX('Division Lvl'!$B$2:$B$418,MATCH($H122,'Division Lvl'!$AH$2:$AH$418,0))</f>
        <v>Streetlighting growth</v>
      </c>
      <c r="C122" s="25" t="str">
        <f>INDEX('Division Lvl'!$C$2:$C$418,MATCH($H122,'Division Lvl'!$AH$2:$AH$418,0))</f>
        <v>Program - Short Term Need</v>
      </c>
      <c r="D122" s="22" t="s">
        <v>684</v>
      </c>
      <c r="E122" s="25">
        <f>INDEX('Division Lvl'!$AD$2:$AD$418,MATCH($H122,'Division Lvl'!$AH$2:$AH$418,0))</f>
        <v>100</v>
      </c>
      <c r="F122" s="25">
        <f>INDEX('Division Lvl'!$AE$2:$AE$418,MATCH($H122,'Division Lvl'!$AH$2:$AH$418,0))</f>
        <v>1500</v>
      </c>
      <c r="G122" s="26">
        <f>INDEX('Division Lvl'!$AF$2:$AF$418,MATCH($H122,'Division Lvl'!$AH$2:$AH$418,0))</f>
        <v>0.92182585178561327</v>
      </c>
      <c r="H122" s="22" t="s">
        <v>1033</v>
      </c>
    </row>
    <row r="123" spans="1:9" s="37" customFormat="1" x14ac:dyDescent="0.2">
      <c r="A123" s="25" t="str">
        <f>INDEX('Division Lvl'!$A$2:$A$418,MATCH(H123,'Division Lvl'!$AH$2:$AH$418,0))</f>
        <v>SL002</v>
      </c>
      <c r="B123" s="25" t="str">
        <f>INDEX('Division Lvl'!$B$2:$B$418,MATCH($H123,'Division Lvl'!$AH$2:$AH$418,0))</f>
        <v>Streetlighting refurbishment</v>
      </c>
      <c r="C123" s="25" t="str">
        <f>INDEX('Division Lvl'!$C$2:$C$418,MATCH($H123,'Division Lvl'!$AH$2:$AH$418,0))</f>
        <v>Program - Short Term Need</v>
      </c>
      <c r="D123" s="22" t="s">
        <v>684</v>
      </c>
      <c r="E123" s="25">
        <f>INDEX('Division Lvl'!$AD$2:$AD$418,MATCH($H123,'Division Lvl'!$AH$2:$AH$418,0))</f>
        <v>220</v>
      </c>
      <c r="F123" s="25">
        <f>INDEX('Division Lvl'!$AE$2:$AE$418,MATCH($H123,'Division Lvl'!$AH$2:$AH$418,0))</f>
        <v>3300</v>
      </c>
      <c r="G123" s="26">
        <f>INDEX('Division Lvl'!$AF$2:$AF$418,MATCH($H123,'Division Lvl'!$AH$2:$AH$418,0))</f>
        <v>0.54318155875920304</v>
      </c>
      <c r="H123" s="22" t="s">
        <v>1034</v>
      </c>
    </row>
    <row r="124" spans="1:9" x14ac:dyDescent="0.2">
      <c r="A124" s="25" t="str">
        <f>INDEX('Division Lvl'!$A$2:$A$418,MATCH(H124,'Division Lvl'!$AH$2:$AH$418,0))</f>
        <v>SP</v>
      </c>
      <c r="B124" s="25" t="str">
        <f>INDEX('Division Lvl'!$B$2:$B$418,MATCH($H124,'Division Lvl'!$AH$2:$AH$418,0))</f>
        <v>Essential spares</v>
      </c>
      <c r="C124" s="25" t="str">
        <f>INDEX('Division Lvl'!$C$2:$C$418,MATCH($H124,'Division Lvl'!$AH$2:$AH$418,0))</f>
        <v>Program - Short Term Need</v>
      </c>
      <c r="D124" s="25" t="s">
        <v>882</v>
      </c>
      <c r="E124" s="25">
        <f>INDEX('Division Lvl'!$AD$2:$AD$418,MATCH($H124,'Division Lvl'!$AH$2:$AH$418,0))</f>
        <v>160</v>
      </c>
      <c r="F124" s="25">
        <f>INDEX('Division Lvl'!$AE$2:$AE$418,MATCH($H124,'Division Lvl'!$AH$2:$AH$418,0))</f>
        <v>2400</v>
      </c>
      <c r="G124" s="26">
        <f>INDEX('Division Lvl'!$AF$2:$AF$418,MATCH($H124,'Division Lvl'!$AH$2:$AH$418,0))</f>
        <v>0.69736487155976334</v>
      </c>
      <c r="H124" s="25" t="s">
        <v>755</v>
      </c>
      <c r="I124" s="37"/>
    </row>
    <row r="125" spans="1:9" x14ac:dyDescent="0.2">
      <c r="A125" s="25" t="str">
        <f>INDEX('Division Lvl'!$A$2:$A$418,MATCH(H125,'Division Lvl'!$AH$2:$AH$418,0))</f>
        <v>TM012</v>
      </c>
      <c r="B125" s="25" t="str">
        <f>INDEX('Division Lvl'!$B$2:$B$418,MATCH($H125,'Division Lvl'!$AH$2:$AH$418,0))</f>
        <v>Sub-transmission pole replacement</v>
      </c>
      <c r="C125" s="25" t="str">
        <f>INDEX('Division Lvl'!$C$2:$C$418,MATCH($H125,'Division Lvl'!$AH$2:$AH$418,0))</f>
        <v>Program - Short Term Need</v>
      </c>
      <c r="D125" s="25" t="s">
        <v>882</v>
      </c>
      <c r="E125" s="25">
        <f>INDEX('Division Lvl'!$AD$2:$AD$418,MATCH($H125,'Division Lvl'!$AH$2:$AH$418,0))</f>
        <v>310</v>
      </c>
      <c r="F125" s="25">
        <f>INDEX('Division Lvl'!$AE$2:$AE$418,MATCH($H125,'Division Lvl'!$AH$2:$AH$418,0))</f>
        <v>4650</v>
      </c>
      <c r="G125" s="26">
        <f>INDEX('Division Lvl'!$AF$2:$AF$418,MATCH($H125,'Division Lvl'!$AH$2:$AH$418,0))</f>
        <v>0.21002457601323654</v>
      </c>
      <c r="H125" s="25" t="s">
        <v>650</v>
      </c>
      <c r="I125" s="37"/>
    </row>
    <row r="126" spans="1:9" ht="25.5" x14ac:dyDescent="0.2">
      <c r="A126" s="25" t="str">
        <f>INDEX('Division Lvl'!$A$2:$A$418,MATCH(H126,'Division Lvl'!$AH$2:$AH$418,0))</f>
        <v>TM014</v>
      </c>
      <c r="B126" s="25" t="str">
        <f>INDEX('Division Lvl'!$B$2:$B$418,MATCH($H126,'Division Lvl'!$AH$2:$AH$418,0))</f>
        <v>Renewal of 33kV and 66kV gas and oil filled cables</v>
      </c>
      <c r="C126" s="25" t="str">
        <f>INDEX('Division Lvl'!$C$2:$C$418,MATCH($H126,'Division Lvl'!$AH$2:$AH$418,0))</f>
        <v>Program - Short Term Need</v>
      </c>
      <c r="D126" s="25" t="s">
        <v>882</v>
      </c>
      <c r="E126" s="25" t="str">
        <f>INDEX('Division Lvl'!$AD$2:$AD$418,MATCH($H126,'Division Lvl'!$AH$2:$AH$418,0))</f>
        <v/>
      </c>
      <c r="F126" s="25">
        <f>INDEX('Division Lvl'!$AE$2:$AE$418,MATCH($H126,'Division Lvl'!$AH$2:$AH$418,0))</f>
        <v>2700</v>
      </c>
      <c r="G126" s="26">
        <f>INDEX('Division Lvl'!$AF$2:$AF$418,MATCH($H126,'Division Lvl'!$AH$2:$AH$418,0))</f>
        <v>0.66468830746699936</v>
      </c>
      <c r="H126" s="25" t="s">
        <v>955</v>
      </c>
      <c r="I126" s="37"/>
    </row>
    <row r="127" spans="1:9" x14ac:dyDescent="0.2">
      <c r="A127" s="25" t="str">
        <f>INDEX('Division Lvl'!$A$2:$A$418,MATCH(H127,'Division Lvl'!$AH$2:$AH$418,0))</f>
        <v>TM015</v>
      </c>
      <c r="B127" s="25" t="str">
        <f>INDEX('Division Lvl'!$B$2:$B$418,MATCH($H127,'Division Lvl'!$AH$2:$AH$418,0))</f>
        <v>Subtransmission tower replacement</v>
      </c>
      <c r="C127" s="25" t="str">
        <f>INDEX('Division Lvl'!$C$2:$C$418,MATCH($H127,'Division Lvl'!$AH$2:$AH$418,0))</f>
        <v>Program - Short Term Need</v>
      </c>
      <c r="D127" s="25" t="s">
        <v>882</v>
      </c>
      <c r="E127" s="25">
        <f>INDEX('Division Lvl'!$AD$2:$AD$418,MATCH($H127,'Division Lvl'!$AH$2:$AH$418,0))</f>
        <v>310</v>
      </c>
      <c r="F127" s="25">
        <f>INDEX('Division Lvl'!$AE$2:$AE$418,MATCH($H127,'Division Lvl'!$AH$2:$AH$418,0))</f>
        <v>4650</v>
      </c>
      <c r="G127" s="26">
        <f>INDEX('Division Lvl'!$AF$2:$AF$418,MATCH($H127,'Division Lvl'!$AH$2:$AH$418,0))</f>
        <v>0.21002457601323654</v>
      </c>
      <c r="H127" s="25" t="s">
        <v>937</v>
      </c>
      <c r="I127" s="37"/>
    </row>
    <row r="128" spans="1:9" x14ac:dyDescent="0.2">
      <c r="A128" s="25" t="str">
        <f>INDEX('Division Lvl'!$A$2:$A$418,MATCH(H128,'Division Lvl'!$AH$2:$AH$418,0))</f>
        <v>TM027</v>
      </c>
      <c r="B128" s="25" t="str">
        <f>INDEX('Division Lvl'!$B$2:$B$418,MATCH($H128,'Division Lvl'!$AH$2:$AH$418,0))</f>
        <v>Steel tower asbestos removal</v>
      </c>
      <c r="C128" s="25" t="str">
        <f>INDEX('Division Lvl'!$C$2:$C$418,MATCH($H128,'Division Lvl'!$AH$2:$AH$418,0))</f>
        <v>Major Project - Committed Project</v>
      </c>
      <c r="D128" s="25" t="s">
        <v>882</v>
      </c>
      <c r="E128" s="25" t="str">
        <f>INDEX('Division Lvl'!$AD$2:$AD$418,MATCH($H128,'Division Lvl'!$AH$2:$AH$418,0))</f>
        <v/>
      </c>
      <c r="F128" s="25">
        <f>INDEX('Division Lvl'!$AE$2:$AE$418,MATCH($H128,'Division Lvl'!$AH$2:$AH$418,0))</f>
        <v>3900</v>
      </c>
      <c r="G128" s="26">
        <f>INDEX('Division Lvl'!$AF$2:$AF$418,MATCH($H128,'Division Lvl'!$AH$2:$AH$418,0))</f>
        <v>0.3853057010979366</v>
      </c>
      <c r="H128" s="25" t="s">
        <v>201</v>
      </c>
      <c r="I128" s="37"/>
    </row>
    <row r="129" spans="1:9" s="37" customFormat="1" x14ac:dyDescent="0.2">
      <c r="A129" s="25" t="str">
        <f>INDEX('Division Lvl'!$A$2:$A$418,MATCH(H129,'Division Lvl'!$AH$2:$AH$418,0))</f>
        <v>TM028</v>
      </c>
      <c r="B129" s="25" t="str">
        <f>INDEX('Division Lvl'!$B$2:$B$418,MATCH($H129,'Division Lvl'!$AH$2:$AH$418,0))</f>
        <v>132kV oil cable replacement</v>
      </c>
      <c r="C129" s="25" t="str">
        <f>INDEX('Division Lvl'!$C$2:$C$418,MATCH($H129,'Division Lvl'!$AH$2:$AH$418,0))</f>
        <v>Program - Long Term Need</v>
      </c>
      <c r="D129" s="22" t="s">
        <v>882</v>
      </c>
      <c r="E129" s="25">
        <f>INDEX('Division Lvl'!$AD$2:$AD$418,MATCH($H129,'Division Lvl'!$AH$2:$AH$418,0))</f>
        <v>260</v>
      </c>
      <c r="F129" s="25">
        <f>INDEX('Division Lvl'!$AE$2:$AE$418,MATCH($H129,'Division Lvl'!$AH$2:$AH$418,0))</f>
        <v>1300</v>
      </c>
      <c r="G129" s="26">
        <f>INDEX('Division Lvl'!$AF$2:$AF$418,MATCH($H129,'Division Lvl'!$AH$2:$AH$418,0))</f>
        <v>0.92182585178561327</v>
      </c>
      <c r="H129" s="22" t="s">
        <v>1032</v>
      </c>
    </row>
    <row r="130" spans="1:9" x14ac:dyDescent="0.2">
      <c r="A130" s="25" t="str">
        <f>INDEX('Division Lvl'!$A$2:$A$418,MATCH(H130,'Division Lvl'!$AH$2:$AH$418,0))</f>
        <v>TM030</v>
      </c>
      <c r="B130" s="25" t="str">
        <f>INDEX('Division Lvl'!$B$2:$B$418,MATCH($H130,'Division Lvl'!$AH$2:$AH$418,0))</f>
        <v>Feeder 7028 replacement</v>
      </c>
      <c r="C130" s="25" t="str">
        <f>INDEX('Division Lvl'!$C$2:$C$418,MATCH($H130,'Division Lvl'!$AH$2:$AH$418,0))</f>
        <v>Major Project - Prior to Approval</v>
      </c>
      <c r="D130" s="25" t="s">
        <v>882</v>
      </c>
      <c r="E130" s="25">
        <f>INDEX('Division Lvl'!$AD$2:$AD$418,MATCH($H130,'Division Lvl'!$AH$2:$AH$418,0))</f>
        <v>200</v>
      </c>
      <c r="F130" s="25">
        <f>INDEX('Division Lvl'!$AE$2:$AE$418,MATCH($H130,'Division Lvl'!$AH$2:$AH$418,0))</f>
        <v>2000</v>
      </c>
      <c r="G130" s="26">
        <f>INDEX('Division Lvl'!$AF$2:$AF$418,MATCH($H130,'Division Lvl'!$AH$2:$AH$418,0))</f>
        <v>0.80606824448435888</v>
      </c>
      <c r="H130" s="25" t="s">
        <v>879</v>
      </c>
      <c r="I130" s="37"/>
    </row>
    <row r="131" spans="1:9" x14ac:dyDescent="0.2">
      <c r="A131" s="25" t="str">
        <f>INDEX('Division Lvl'!$A$2:$A$418,MATCH(H131,'Division Lvl'!$AH$2:$AH$418,0))</f>
        <v>TM132</v>
      </c>
      <c r="B131" s="25" t="str">
        <f>INDEX('Division Lvl'!$B$2:$B$418,MATCH($H131,'Division Lvl'!$AH$2:$AH$418,0))</f>
        <v>Sub-transmission pilot cable renewal program</v>
      </c>
      <c r="C131" s="25" t="str">
        <f>INDEX('Division Lvl'!$C$2:$C$418,MATCH($H131,'Division Lvl'!$AH$2:$AH$418,0))</f>
        <v>Program - Short Term Need</v>
      </c>
      <c r="D131" s="25" t="s">
        <v>882</v>
      </c>
      <c r="E131" s="25">
        <f>INDEX('Division Lvl'!$AD$2:$AD$418,MATCH($H131,'Division Lvl'!$AH$2:$AH$418,0))</f>
        <v>160</v>
      </c>
      <c r="F131" s="25">
        <f>INDEX('Division Lvl'!$AE$2:$AE$418,MATCH($H131,'Division Lvl'!$AH$2:$AH$418,0))</f>
        <v>2400</v>
      </c>
      <c r="G131" s="26">
        <f>INDEX('Division Lvl'!$AF$2:$AF$418,MATCH($H131,'Division Lvl'!$AH$2:$AH$418,0))</f>
        <v>0.69736487155976334</v>
      </c>
      <c r="H131" s="25" t="s">
        <v>703</v>
      </c>
      <c r="I131" s="37"/>
    </row>
    <row r="132" spans="1:9" ht="25.5" x14ac:dyDescent="0.2">
      <c r="A132" s="25" t="str">
        <f>INDEX('Division Lvl'!$A$2:$A$418,MATCH(H132,'Division Lvl'!$AH$2:$AH$418,0))</f>
        <v>TM134</v>
      </c>
      <c r="B132" s="25" t="str">
        <f>INDEX('Division Lvl'!$B$2:$B$418,MATCH($H132,'Division Lvl'!$AH$2:$AH$418,0))</f>
        <v>Wollongong - Port Kembla pilot cable replacement</v>
      </c>
      <c r="C132" s="25" t="str">
        <f>INDEX('Division Lvl'!$C$2:$C$418,MATCH($H132,'Division Lvl'!$AH$2:$AH$418,0))</f>
        <v>Program - Short Term Need</v>
      </c>
      <c r="D132" s="25" t="s">
        <v>882</v>
      </c>
      <c r="E132" s="25">
        <f>INDEX('Division Lvl'!$AD$2:$AD$418,MATCH($H132,'Division Lvl'!$AH$2:$AH$418,0))</f>
        <v>110</v>
      </c>
      <c r="F132" s="25">
        <f>INDEX('Division Lvl'!$AE$2:$AE$418,MATCH($H132,'Division Lvl'!$AH$2:$AH$418,0))</f>
        <v>1650</v>
      </c>
      <c r="G132" s="26">
        <f>INDEX('Division Lvl'!$AF$2:$AF$418,MATCH($H132,'Division Lvl'!$AH$2:$AH$418,0))</f>
        <v>0.88946870979448978</v>
      </c>
      <c r="H132" s="25" t="s">
        <v>702</v>
      </c>
      <c r="I132" s="37"/>
    </row>
    <row r="133" spans="1:9" ht="25.5" x14ac:dyDescent="0.2">
      <c r="A133" s="25" t="str">
        <f>INDEX('Division Lvl'!$A$2:$A$418,MATCH(H133,'Division Lvl'!$AH$2:$AH$418,0))</f>
        <v>TM135</v>
      </c>
      <c r="B133" s="25" t="str">
        <f>INDEX('Division Lvl'!$B$2:$B$418,MATCH($H133,'Division Lvl'!$AH$2:$AH$418,0))</f>
        <v>Optical fibre protection and communication upgrades in the Blue Mountains</v>
      </c>
      <c r="C133" s="25" t="str">
        <f>INDEX('Division Lvl'!$C$2:$C$418,MATCH($H133,'Division Lvl'!$AH$2:$AH$418,0))</f>
        <v>Program - Short Term Need</v>
      </c>
      <c r="D133" s="25" t="s">
        <v>882</v>
      </c>
      <c r="E133" s="25">
        <f>INDEX('Division Lvl'!$AD$2:$AD$418,MATCH($H133,'Division Lvl'!$AH$2:$AH$418,0))</f>
        <v>110</v>
      </c>
      <c r="F133" s="25">
        <f>INDEX('Division Lvl'!$AE$2:$AE$418,MATCH($H133,'Division Lvl'!$AH$2:$AH$418,0))</f>
        <v>1650</v>
      </c>
      <c r="G133" s="26">
        <f>INDEX('Division Lvl'!$AF$2:$AF$418,MATCH($H133,'Division Lvl'!$AH$2:$AH$418,0))</f>
        <v>0.88946870979448978</v>
      </c>
      <c r="H133" s="25" t="s">
        <v>701</v>
      </c>
      <c r="I133" s="37"/>
    </row>
    <row r="134" spans="1:9" ht="25.5" x14ac:dyDescent="0.2">
      <c r="A134" s="25" t="str">
        <f>INDEX('Division Lvl'!$A$2:$A$418,MATCH(H134,'Division Lvl'!$AH$2:$AH$418,0))</f>
        <v>TM137</v>
      </c>
      <c r="B134" s="25" t="str">
        <f>INDEX('Division Lvl'!$B$2:$B$418,MATCH($H134,'Division Lvl'!$AH$2:$AH$418,0))</f>
        <v>Optical fibre protection and communication upgrades in the Macarthur area</v>
      </c>
      <c r="C134" s="25" t="str">
        <f>INDEX('Division Lvl'!$C$2:$C$418,MATCH($H134,'Division Lvl'!$AH$2:$AH$418,0))</f>
        <v>Program - Short Term Need</v>
      </c>
      <c r="D134" s="25" t="s">
        <v>882</v>
      </c>
      <c r="E134" s="25">
        <f>INDEX('Division Lvl'!$AD$2:$AD$418,MATCH($H134,'Division Lvl'!$AH$2:$AH$418,0))</f>
        <v>110</v>
      </c>
      <c r="F134" s="25">
        <f>INDEX('Division Lvl'!$AE$2:$AE$418,MATCH($H134,'Division Lvl'!$AH$2:$AH$418,0))</f>
        <v>1650</v>
      </c>
      <c r="G134" s="26">
        <f>INDEX('Division Lvl'!$AF$2:$AF$418,MATCH($H134,'Division Lvl'!$AH$2:$AH$418,0))</f>
        <v>0.88946870979448978</v>
      </c>
      <c r="H134" s="25" t="s">
        <v>704</v>
      </c>
      <c r="I134" s="37"/>
    </row>
    <row r="135" spans="1:9" x14ac:dyDescent="0.2">
      <c r="A135" s="25" t="str">
        <f>INDEX('Division Lvl'!$A$2:$A$418,MATCH(H135,'Division Lvl'!$AH$2:$AH$418,0))</f>
        <v>TM138</v>
      </c>
      <c r="B135" s="25" t="str">
        <f>INDEX('Division Lvl'!$B$2:$B$418,MATCH($H135,'Division Lvl'!$AH$2:$AH$418,0))</f>
        <v>132kV optical fibre ring completion</v>
      </c>
      <c r="C135" s="25" t="str">
        <f>INDEX('Division Lvl'!$C$2:$C$418,MATCH($H135,'Division Lvl'!$AH$2:$AH$418,0))</f>
        <v>Major Project - Committed Project</v>
      </c>
      <c r="D135" s="25" t="s">
        <v>882</v>
      </c>
      <c r="E135" s="25" t="str">
        <f>INDEX('Division Lvl'!$AD$2:$AD$418,MATCH($H135,'Division Lvl'!$AH$2:$AH$418,0))</f>
        <v/>
      </c>
      <c r="F135" s="25">
        <f>INDEX('Division Lvl'!$AE$2:$AE$418,MATCH($H135,'Division Lvl'!$AH$2:$AH$418,0))</f>
        <v>1650</v>
      </c>
      <c r="G135" s="26">
        <f>INDEX('Division Lvl'!$AF$2:$AF$418,MATCH($H135,'Division Lvl'!$AH$2:$AH$418,0))</f>
        <v>0.88946870979448978</v>
      </c>
      <c r="H135" s="25" t="s">
        <v>725</v>
      </c>
      <c r="I135" s="37"/>
    </row>
    <row r="136" spans="1:9" x14ac:dyDescent="0.2">
      <c r="A136" s="25" t="str">
        <f>INDEX('Division Lvl'!$A$2:$A$418,MATCH(H136,'Division Lvl'!$AH$2:$AH$418,0))</f>
        <v>TM171</v>
      </c>
      <c r="B136" s="25" t="str">
        <f>INDEX('Division Lvl'!$B$2:$B$418,MATCH($H136,'Division Lvl'!$AH$2:$AH$418,0))</f>
        <v>Replacement of corroded earthwires</v>
      </c>
      <c r="C136" s="25" t="str">
        <f>INDEX('Division Lvl'!$C$2:$C$418,MATCH($H136,'Division Lvl'!$AH$2:$AH$418,0))</f>
        <v>Program - Short Term Need</v>
      </c>
      <c r="D136" s="25" t="s">
        <v>882</v>
      </c>
      <c r="E136" s="25">
        <f>INDEX('Division Lvl'!$AD$2:$AD$418,MATCH($H136,'Division Lvl'!$AH$2:$AH$418,0))</f>
        <v>270</v>
      </c>
      <c r="F136" s="25">
        <f>INDEX('Division Lvl'!$AE$2:$AE$418,MATCH($H136,'Division Lvl'!$AH$2:$AH$418,0))</f>
        <v>4050</v>
      </c>
      <c r="G136" s="26">
        <f>INDEX('Division Lvl'!$AF$2:$AF$418,MATCH($H136,'Division Lvl'!$AH$2:$AH$418,0))</f>
        <v>0.3721870969591301</v>
      </c>
      <c r="H136" s="25" t="s">
        <v>651</v>
      </c>
      <c r="I136" s="37"/>
    </row>
    <row r="137" spans="1:9" x14ac:dyDescent="0.2">
      <c r="A137" s="25" t="str">
        <f>INDEX('Division Lvl'!$A$2:$A$418,MATCH(H137,'Division Lvl'!$AH$2:$AH$418,0))</f>
        <v>TM172</v>
      </c>
      <c r="B137" s="25" t="str">
        <f>INDEX('Division Lvl'!$B$2:$B$418,MATCH($H137,'Division Lvl'!$AH$2:$AH$418,0))</f>
        <v>Earthwire replacement due to fault rating</v>
      </c>
      <c r="C137" s="25" t="str">
        <f>INDEX('Division Lvl'!$C$2:$C$418,MATCH($H137,'Division Lvl'!$AH$2:$AH$418,0))</f>
        <v>Program - Short Term Need</v>
      </c>
      <c r="D137" s="25" t="s">
        <v>882</v>
      </c>
      <c r="E137" s="25">
        <f>INDEX('Division Lvl'!$AD$2:$AD$418,MATCH($H137,'Division Lvl'!$AH$2:$AH$418,0))</f>
        <v>170</v>
      </c>
      <c r="F137" s="25">
        <f>INDEX('Division Lvl'!$AE$2:$AE$418,MATCH($H137,'Division Lvl'!$AH$2:$AH$418,0))</f>
        <v>2550</v>
      </c>
      <c r="G137" s="26">
        <f>INDEX('Division Lvl'!$AF$2:$AF$418,MATCH($H137,'Division Lvl'!$AH$2:$AH$418,0))</f>
        <v>0.68667229603054858</v>
      </c>
      <c r="H137" s="25" t="s">
        <v>652</v>
      </c>
      <c r="I137" s="37"/>
    </row>
    <row r="138" spans="1:9" x14ac:dyDescent="0.2">
      <c r="A138" s="25" t="str">
        <f>INDEX('Division Lvl'!$A$2:$A$418,MATCH(H138,'Division Lvl'!$AH$2:$AH$418,0))</f>
        <v>TM174</v>
      </c>
      <c r="B138" s="25" t="str">
        <f>INDEX('Division Lvl'!$B$2:$B$418,MATCH($H138,'Division Lvl'!$AH$2:$AH$418,0))</f>
        <v>Hardex earthwire replacement</v>
      </c>
      <c r="C138" s="25" t="str">
        <f>INDEX('Division Lvl'!$C$2:$C$418,MATCH($H138,'Division Lvl'!$AH$2:$AH$418,0))</f>
        <v>Program - Short Term Need</v>
      </c>
      <c r="D138" s="25" t="s">
        <v>882</v>
      </c>
      <c r="E138" s="25">
        <f>INDEX('Division Lvl'!$AD$2:$AD$418,MATCH($H138,'Division Lvl'!$AH$2:$AH$418,0))</f>
        <v>240</v>
      </c>
      <c r="F138" s="25">
        <f>INDEX('Division Lvl'!$AE$2:$AE$418,MATCH($H138,'Division Lvl'!$AH$2:$AH$418,0))</f>
        <v>3600</v>
      </c>
      <c r="G138" s="26">
        <f>INDEX('Division Lvl'!$AF$2:$AF$418,MATCH($H138,'Division Lvl'!$AH$2:$AH$418,0))</f>
        <v>0.42678271564317494</v>
      </c>
      <c r="H138" s="25" t="s">
        <v>653</v>
      </c>
      <c r="I138" s="37"/>
    </row>
    <row r="139" spans="1:9" x14ac:dyDescent="0.2">
      <c r="A139" s="25" t="str">
        <f>INDEX('Division Lvl'!$A$2:$A$418,MATCH(H139,'Division Lvl'!$AH$2:$AH$418,0))</f>
        <v>TM302</v>
      </c>
      <c r="B139" s="25" t="str">
        <f>INDEX('Division Lvl'!$B$2:$B$418,MATCH($H139,'Division Lvl'!$AH$2:$AH$418,0))</f>
        <v>Oil filled cable auxiliary equipment refurbishment</v>
      </c>
      <c r="C139" s="25" t="str">
        <f>INDEX('Division Lvl'!$C$2:$C$418,MATCH($H139,'Division Lvl'!$AH$2:$AH$418,0))</f>
        <v>Program - Short Term Need</v>
      </c>
      <c r="D139" s="25" t="s">
        <v>882</v>
      </c>
      <c r="E139" s="25" t="str">
        <f>INDEX('Division Lvl'!$AD$2:$AD$418,MATCH($H139,'Division Lvl'!$AH$2:$AH$418,0))</f>
        <v/>
      </c>
      <c r="F139" s="25">
        <f>INDEX('Division Lvl'!$AE$2:$AE$418,MATCH($H139,'Division Lvl'!$AH$2:$AH$418,0))</f>
        <v>3000</v>
      </c>
      <c r="G139" s="26">
        <f>INDEX('Division Lvl'!$AF$2:$AF$418,MATCH($H139,'Division Lvl'!$AH$2:$AH$418,0))</f>
        <v>0.5851644928423505</v>
      </c>
      <c r="H139" s="25" t="s">
        <v>951</v>
      </c>
      <c r="I139" s="37"/>
    </row>
    <row r="140" spans="1:9" ht="25.5" x14ac:dyDescent="0.2">
      <c r="A140" s="25" t="str">
        <f>INDEX('Division Lvl'!$A$2:$A$418,MATCH(H140,'Division Lvl'!$AH$2:$AH$418,0))</f>
        <v>TM303</v>
      </c>
      <c r="B140" s="25" t="str">
        <f>INDEX('Division Lvl'!$B$2:$B$418,MATCH($H140,'Division Lvl'!$AH$2:$AH$418,0))</f>
        <v>Guilford and Camellia 132kV cables oil testing and flushing</v>
      </c>
      <c r="C140" s="25" t="str">
        <f>INDEX('Division Lvl'!$C$2:$C$418,MATCH($H140,'Division Lvl'!$AH$2:$AH$418,0))</f>
        <v>Program - Short Term Need</v>
      </c>
      <c r="D140" s="25" t="s">
        <v>882</v>
      </c>
      <c r="E140" s="25" t="str">
        <f>INDEX('Division Lvl'!$AD$2:$AD$418,MATCH($H140,'Division Lvl'!$AH$2:$AH$418,0))</f>
        <v/>
      </c>
      <c r="F140" s="25">
        <f>INDEX('Division Lvl'!$AE$2:$AE$418,MATCH($H140,'Division Lvl'!$AH$2:$AH$418,0))</f>
        <v>3900</v>
      </c>
      <c r="G140" s="26">
        <f>INDEX('Division Lvl'!$AF$2:$AF$418,MATCH($H140,'Division Lvl'!$AH$2:$AH$418,0))</f>
        <v>0.3853057010979366</v>
      </c>
      <c r="H140" s="25" t="s">
        <v>953</v>
      </c>
      <c r="I140" s="37"/>
    </row>
    <row r="141" spans="1:9" x14ac:dyDescent="0.2">
      <c r="A141" s="25" t="str">
        <f>INDEX('Division Lvl'!$A$2:$A$418,MATCH(H141,'Division Lvl'!$AH$2:$AH$418,0))</f>
        <v>TM401</v>
      </c>
      <c r="B141" s="25" t="str">
        <f>INDEX('Division Lvl'!$B$2:$B$418,MATCH($H141,'Division Lvl'!$AH$2:$AH$418,0))</f>
        <v>South Coast 33kV overhead line refurbishment</v>
      </c>
      <c r="C141" s="25" t="str">
        <f>INDEX('Division Lvl'!$C$2:$C$418,MATCH($H141,'Division Lvl'!$AH$2:$AH$418,0))</f>
        <v>Program - Short Term Need</v>
      </c>
      <c r="D141" s="25" t="s">
        <v>882</v>
      </c>
      <c r="E141" s="25" t="str">
        <f>INDEX('Division Lvl'!$AD$2:$AD$418,MATCH($H141,'Division Lvl'!$AH$2:$AH$418,0))</f>
        <v/>
      </c>
      <c r="F141" s="25">
        <f>INDEX('Division Lvl'!$AE$2:$AE$418,MATCH($H141,'Division Lvl'!$AH$2:$AH$418,0))</f>
        <v>3600</v>
      </c>
      <c r="G141" s="26">
        <f>INDEX('Division Lvl'!$AF$2:$AF$418,MATCH($H141,'Division Lvl'!$AH$2:$AH$418,0))</f>
        <v>0.42678271564317494</v>
      </c>
      <c r="H141" s="25" t="s">
        <v>654</v>
      </c>
      <c r="I141" s="37"/>
    </row>
    <row r="142" spans="1:9" ht="25.5" x14ac:dyDescent="0.2">
      <c r="A142" s="25" t="str">
        <f>INDEX('Division Lvl'!$A$2:$A$418,MATCH(H142,'Division Lvl'!$AH$2:$AH$418,0))</f>
        <v>TM419</v>
      </c>
      <c r="B142" s="25" t="str">
        <f>INDEX('Division Lvl'!$B$2:$B$418,MATCH($H142,'Division Lvl'!$AH$2:$AH$418,0))</f>
        <v>Future sub-transmission feeder refurbishment works</v>
      </c>
      <c r="C142" s="25" t="str">
        <f>INDEX('Division Lvl'!$C$2:$C$418,MATCH($H142,'Division Lvl'!$AH$2:$AH$418,0))</f>
        <v>Program - Short Term Need</v>
      </c>
      <c r="D142" s="25" t="s">
        <v>882</v>
      </c>
      <c r="E142" s="25">
        <f>INDEX('Division Lvl'!$AD$2:$AD$418,MATCH($H142,'Division Lvl'!$AH$2:$AH$418,0))</f>
        <v>150</v>
      </c>
      <c r="F142" s="25">
        <f>INDEX('Division Lvl'!$AE$2:$AE$418,MATCH($H142,'Division Lvl'!$AH$2:$AH$418,0))</f>
        <v>2250</v>
      </c>
      <c r="G142" s="26">
        <f>INDEX('Division Lvl'!$AF$2:$AF$418,MATCH($H142,'Division Lvl'!$AH$2:$AH$418,0))</f>
        <v>0.7084581062767964</v>
      </c>
      <c r="H142" s="25" t="s">
        <v>938</v>
      </c>
      <c r="I142" s="37"/>
    </row>
    <row r="143" spans="1:9" x14ac:dyDescent="0.2">
      <c r="A143" s="25" t="str">
        <f>INDEX('Division Lvl'!$A$2:$A$418,MATCH(H143,'Division Lvl'!$AH$2:$AH$418,0))</f>
        <v>TM801</v>
      </c>
      <c r="B143" s="25" t="str">
        <f>INDEX('Division Lvl'!$B$2:$B$418,MATCH($H143,'Division Lvl'!$AH$2:$AH$418,0))</f>
        <v>Steel tower painting program</v>
      </c>
      <c r="C143" s="25" t="str">
        <f>INDEX('Division Lvl'!$C$2:$C$418,MATCH($H143,'Division Lvl'!$AH$2:$AH$418,0))</f>
        <v>Program - Short Term Need</v>
      </c>
      <c r="D143" s="25" t="s">
        <v>882</v>
      </c>
      <c r="E143" s="25">
        <f>INDEX('Division Lvl'!$AD$2:$AD$418,MATCH($H143,'Division Lvl'!$AH$2:$AH$418,0))</f>
        <v>170</v>
      </c>
      <c r="F143" s="25">
        <f>INDEX('Division Lvl'!$AE$2:$AE$418,MATCH($H143,'Division Lvl'!$AH$2:$AH$418,0))</f>
        <v>2550</v>
      </c>
      <c r="G143" s="26">
        <f>INDEX('Division Lvl'!$AF$2:$AF$418,MATCH($H143,'Division Lvl'!$AH$2:$AH$418,0))</f>
        <v>0.68667229603054858</v>
      </c>
      <c r="H143" s="25" t="s">
        <v>655</v>
      </c>
      <c r="I143" s="37"/>
    </row>
    <row r="144" spans="1:9" x14ac:dyDescent="0.2">
      <c r="A144" s="25" t="str">
        <f>INDEX('Division Lvl'!$A$2:$A$418,MATCH(H144,'Division Lvl'!$AH$2:$AH$418,0))</f>
        <v>TM803</v>
      </c>
      <c r="B144" s="25" t="str">
        <f>INDEX('Division Lvl'!$B$2:$B$418,MATCH($H144,'Division Lvl'!$AH$2:$AH$418,0))</f>
        <v>Steel tower below ground rectification work</v>
      </c>
      <c r="C144" s="25" t="str">
        <f>INDEX('Division Lvl'!$C$2:$C$418,MATCH($H144,'Division Lvl'!$AH$2:$AH$418,0))</f>
        <v>Program - Short Term Need</v>
      </c>
      <c r="D144" s="25" t="s">
        <v>882</v>
      </c>
      <c r="E144" s="25">
        <f>INDEX('Division Lvl'!$AD$2:$AD$418,MATCH($H144,'Division Lvl'!$AH$2:$AH$418,0))</f>
        <v>310</v>
      </c>
      <c r="F144" s="25">
        <f>INDEX('Division Lvl'!$AE$2:$AE$418,MATCH($H144,'Division Lvl'!$AH$2:$AH$418,0))</f>
        <v>4650</v>
      </c>
      <c r="G144" s="26">
        <f>INDEX('Division Lvl'!$AF$2:$AF$418,MATCH($H144,'Division Lvl'!$AH$2:$AH$418,0))</f>
        <v>0.21002457601323654</v>
      </c>
      <c r="H144" s="25" t="s">
        <v>656</v>
      </c>
      <c r="I144" s="37"/>
    </row>
    <row r="145" spans="1:9" x14ac:dyDescent="0.2">
      <c r="A145" s="25" t="str">
        <f>INDEX('Division Lvl'!$A$2:$A$418,MATCH(H145,'Division Lvl'!$AH$2:$AH$418,0))</f>
        <v>TM805</v>
      </c>
      <c r="B145" s="25" t="str">
        <f>INDEX('Division Lvl'!$B$2:$B$418,MATCH($H145,'Division Lvl'!$AH$2:$AH$418,0))</f>
        <v>Earthing refurbishment of lines 940/941</v>
      </c>
      <c r="C145" s="25" t="str">
        <f>INDEX('Division Lvl'!$C$2:$C$418,MATCH($H145,'Division Lvl'!$AH$2:$AH$418,0))</f>
        <v>Program - Short Term Need</v>
      </c>
      <c r="D145" s="25" t="s">
        <v>882</v>
      </c>
      <c r="E145" s="25">
        <f>INDEX('Division Lvl'!$AD$2:$AD$418,MATCH($H145,'Division Lvl'!$AH$2:$AH$418,0))</f>
        <v>270</v>
      </c>
      <c r="F145" s="25">
        <f>INDEX('Division Lvl'!$AE$2:$AE$418,MATCH($H145,'Division Lvl'!$AH$2:$AH$418,0))</f>
        <v>4050</v>
      </c>
      <c r="G145" s="26">
        <f>INDEX('Division Lvl'!$AF$2:$AF$418,MATCH($H145,'Division Lvl'!$AH$2:$AH$418,0))</f>
        <v>0.3721870969591301</v>
      </c>
      <c r="H145" s="25" t="s">
        <v>657</v>
      </c>
      <c r="I145" s="37"/>
    </row>
    <row r="146" spans="1:9" x14ac:dyDescent="0.2">
      <c r="A146" s="25" t="str">
        <f>INDEX('Division Lvl'!$A$2:$A$418,MATCH(H146,'Division Lvl'!$AH$2:$AH$418,0))</f>
        <v>TM809</v>
      </c>
      <c r="B146" s="25" t="str">
        <f>INDEX('Division Lvl'!$B$2:$B$418,MATCH($H146,'Division Lvl'!$AH$2:$AH$418,0))</f>
        <v>Subtransmission line earthing refurbishment</v>
      </c>
      <c r="C146" s="25" t="str">
        <f>INDEX('Division Lvl'!$C$2:$C$418,MATCH($H146,'Division Lvl'!$AH$2:$AH$418,0))</f>
        <v>Program - Short Term Need</v>
      </c>
      <c r="D146" s="25" t="s">
        <v>882</v>
      </c>
      <c r="E146" s="25">
        <f>INDEX('Division Lvl'!$AD$2:$AD$418,MATCH($H146,'Division Lvl'!$AH$2:$AH$418,0))</f>
        <v>150</v>
      </c>
      <c r="F146" s="25">
        <f>INDEX('Division Lvl'!$AE$2:$AE$418,MATCH($H146,'Division Lvl'!$AH$2:$AH$418,0))</f>
        <v>2250</v>
      </c>
      <c r="G146" s="26">
        <f>INDEX('Division Lvl'!$AF$2:$AF$418,MATCH($H146,'Division Lvl'!$AH$2:$AH$418,0))</f>
        <v>0.7084581062767964</v>
      </c>
      <c r="H146" s="25" t="s">
        <v>658</v>
      </c>
      <c r="I146" s="37"/>
    </row>
    <row r="147" spans="1:9" x14ac:dyDescent="0.2">
      <c r="A147" s="25" t="str">
        <f>INDEX('Division Lvl'!$A$2:$A$418,MATCH(H147,'Division Lvl'!$AH$2:$AH$418,0))</f>
        <v>TS004</v>
      </c>
      <c r="B147" s="25" t="str">
        <f>INDEX('Division Lvl'!$B$2:$B$418,MATCH($H147,'Division Lvl'!$AH$2:$AH$418,0))</f>
        <v>132kV circuit breaker replacement</v>
      </c>
      <c r="C147" s="25" t="str">
        <f>INDEX('Division Lvl'!$C$2:$C$418,MATCH($H147,'Division Lvl'!$AH$2:$AH$418,0))</f>
        <v>Program - Short Term Need</v>
      </c>
      <c r="D147" s="25" t="s">
        <v>882</v>
      </c>
      <c r="E147" s="25">
        <f>INDEX('Division Lvl'!$AD$2:$AD$418,MATCH($H147,'Division Lvl'!$AH$2:$AH$418,0))</f>
        <v>240</v>
      </c>
      <c r="F147" s="25">
        <f>INDEX('Division Lvl'!$AE$2:$AE$418,MATCH($H147,'Division Lvl'!$AH$2:$AH$418,0))</f>
        <v>3600</v>
      </c>
      <c r="G147" s="26">
        <f>INDEX('Division Lvl'!$AF$2:$AF$418,MATCH($H147,'Division Lvl'!$AH$2:$AH$418,0))</f>
        <v>0.42678271564317494</v>
      </c>
      <c r="H147" s="25" t="s">
        <v>659</v>
      </c>
      <c r="I147" s="37"/>
    </row>
    <row r="148" spans="1:9" x14ac:dyDescent="0.2">
      <c r="A148" s="25" t="str">
        <f>INDEX('Division Lvl'!$A$2:$A$418,MATCH(H148,'Division Lvl'!$AH$2:$AH$418,0))</f>
        <v>TS005</v>
      </c>
      <c r="B148" s="25" t="str">
        <f>INDEX('Division Lvl'!$B$2:$B$418,MATCH($H148,'Division Lvl'!$AH$2:$AH$418,0))</f>
        <v>33kV circuit breaker replacement</v>
      </c>
      <c r="C148" s="25" t="str">
        <f>INDEX('Division Lvl'!$C$2:$C$418,MATCH($H148,'Division Lvl'!$AH$2:$AH$418,0))</f>
        <v>Program - Short Term Need</v>
      </c>
      <c r="D148" s="25" t="s">
        <v>882</v>
      </c>
      <c r="E148" s="25">
        <f>INDEX('Division Lvl'!$AD$2:$AD$418,MATCH($H148,'Division Lvl'!$AH$2:$AH$418,0))</f>
        <v>240</v>
      </c>
      <c r="F148" s="25">
        <f>INDEX('Division Lvl'!$AE$2:$AE$418,MATCH($H148,'Division Lvl'!$AH$2:$AH$418,0))</f>
        <v>3600</v>
      </c>
      <c r="G148" s="26">
        <f>INDEX('Division Lvl'!$AF$2:$AF$418,MATCH($H148,'Division Lvl'!$AH$2:$AH$418,0))</f>
        <v>0.42678271564317494</v>
      </c>
      <c r="H148" s="25" t="s">
        <v>939</v>
      </c>
      <c r="I148" s="37"/>
    </row>
    <row r="149" spans="1:9" x14ac:dyDescent="0.2">
      <c r="A149" s="25" t="str">
        <f>INDEX('Division Lvl'!$A$2:$A$418,MATCH(H149,'Division Lvl'!$AH$2:$AH$418,0))</f>
        <v>TS007</v>
      </c>
      <c r="B149" s="25" t="str">
        <f>INDEX('Division Lvl'!$B$2:$B$418,MATCH($H149,'Division Lvl'!$AH$2:$AH$418,0))</f>
        <v>11kV circuit breaker replacement</v>
      </c>
      <c r="C149" s="25" t="str">
        <f>INDEX('Division Lvl'!$C$2:$C$418,MATCH($H149,'Division Lvl'!$AH$2:$AH$418,0))</f>
        <v>Program - Short Term Need</v>
      </c>
      <c r="D149" s="25" t="s">
        <v>882</v>
      </c>
      <c r="E149" s="25">
        <f>INDEX('Division Lvl'!$AD$2:$AD$418,MATCH($H149,'Division Lvl'!$AH$2:$AH$418,0))</f>
        <v>230</v>
      </c>
      <c r="F149" s="25">
        <f>INDEX('Division Lvl'!$AE$2:$AE$418,MATCH($H149,'Division Lvl'!$AH$2:$AH$418,0))</f>
        <v>3450</v>
      </c>
      <c r="G149" s="26">
        <f>INDEX('Division Lvl'!$AF$2:$AF$418,MATCH($H149,'Division Lvl'!$AH$2:$AH$418,0))</f>
        <v>0.51286096895246069</v>
      </c>
      <c r="H149" s="25" t="s">
        <v>940</v>
      </c>
      <c r="I149" s="37"/>
    </row>
    <row r="150" spans="1:9" x14ac:dyDescent="0.2">
      <c r="A150" s="25" t="str">
        <f>INDEX('Division Lvl'!$A$2:$A$418,MATCH(H150,'Division Lvl'!$AH$2:$AH$418,0))</f>
        <v>TS008</v>
      </c>
      <c r="B150" s="25" t="str">
        <f>INDEX('Division Lvl'!$B$2:$B$418,MATCH($H150,'Division Lvl'!$AH$2:$AH$418,0))</f>
        <v>Battery replacement</v>
      </c>
      <c r="C150" s="25" t="str">
        <f>INDEX('Division Lvl'!$C$2:$C$418,MATCH($H150,'Division Lvl'!$AH$2:$AH$418,0))</f>
        <v>Program - Short Term Need</v>
      </c>
      <c r="D150" s="25" t="s">
        <v>882</v>
      </c>
      <c r="E150" s="25">
        <f>INDEX('Division Lvl'!$AD$2:$AD$418,MATCH($H150,'Division Lvl'!$AH$2:$AH$418,0))</f>
        <v>370</v>
      </c>
      <c r="F150" s="25">
        <f>INDEX('Division Lvl'!$AE$2:$AE$418,MATCH($H150,'Division Lvl'!$AH$2:$AH$418,0))</f>
        <v>5550</v>
      </c>
      <c r="G150" s="26">
        <f>INDEX('Division Lvl'!$AF$2:$AF$418,MATCH($H150,'Division Lvl'!$AH$2:$AH$418,0))</f>
        <v>1.9506078155219247E-2</v>
      </c>
      <c r="H150" s="25" t="s">
        <v>660</v>
      </c>
      <c r="I150" s="37"/>
    </row>
    <row r="151" spans="1:9" x14ac:dyDescent="0.2">
      <c r="A151" s="25" t="str">
        <f>INDEX('Division Lvl'!$A$2:$A$418,MATCH(H151,'Division Lvl'!$AH$2:$AH$418,0))</f>
        <v>TS009</v>
      </c>
      <c r="B151" s="25" t="str">
        <f>INDEX('Division Lvl'!$B$2:$B$418,MATCH($H151,'Division Lvl'!$AH$2:$AH$418,0))</f>
        <v>Auxiliary switchgear replacement</v>
      </c>
      <c r="C151" s="25" t="str">
        <f>INDEX('Division Lvl'!$C$2:$C$418,MATCH($H151,'Division Lvl'!$AH$2:$AH$418,0))</f>
        <v>Program - Short Term Need</v>
      </c>
      <c r="D151" s="25" t="s">
        <v>882</v>
      </c>
      <c r="E151" s="25">
        <f>INDEX('Division Lvl'!$AD$2:$AD$418,MATCH($H151,'Division Lvl'!$AH$2:$AH$418,0))</f>
        <v>190</v>
      </c>
      <c r="F151" s="25">
        <f>INDEX('Division Lvl'!$AE$2:$AE$418,MATCH($H151,'Division Lvl'!$AH$2:$AH$418,0))</f>
        <v>2850</v>
      </c>
      <c r="G151" s="26">
        <f>INDEX('Division Lvl'!$AF$2:$AF$418,MATCH($H151,'Division Lvl'!$AH$2:$AH$418,0))</f>
        <v>0.66107000204264199</v>
      </c>
      <c r="H151" s="25" t="s">
        <v>661</v>
      </c>
      <c r="I151" s="37"/>
    </row>
    <row r="152" spans="1:9" ht="25.5" x14ac:dyDescent="0.2">
      <c r="A152" s="25" t="str">
        <f>INDEX('Division Lvl'!$A$2:$A$418,MATCH(H152,'Division Lvl'!$AH$2:$AH$418,0))</f>
        <v>TS015</v>
      </c>
      <c r="B152" s="25" t="str">
        <f>INDEX('Division Lvl'!$B$2:$B$418,MATCH($H152,'Division Lvl'!$AH$2:$AH$418,0))</f>
        <v>Replacement of surge arrester in zone and sub-transmission substations</v>
      </c>
      <c r="C152" s="25" t="str">
        <f>INDEX('Division Lvl'!$C$2:$C$418,MATCH($H152,'Division Lvl'!$AH$2:$AH$418,0))</f>
        <v>Program - Short Term Need</v>
      </c>
      <c r="D152" s="25" t="s">
        <v>882</v>
      </c>
      <c r="E152" s="25">
        <f>INDEX('Division Lvl'!$AD$2:$AD$418,MATCH($H152,'Division Lvl'!$AH$2:$AH$418,0))</f>
        <v>190</v>
      </c>
      <c r="F152" s="25">
        <f>INDEX('Division Lvl'!$AE$2:$AE$418,MATCH($H152,'Division Lvl'!$AH$2:$AH$418,0))</f>
        <v>2850</v>
      </c>
      <c r="G152" s="26">
        <f>INDEX('Division Lvl'!$AF$2:$AF$418,MATCH($H152,'Division Lvl'!$AH$2:$AH$418,0))</f>
        <v>0.66107000204264199</v>
      </c>
      <c r="H152" s="25" t="s">
        <v>662</v>
      </c>
      <c r="I152" s="37"/>
    </row>
    <row r="153" spans="1:9" x14ac:dyDescent="0.2">
      <c r="A153" s="25" t="str">
        <f>INDEX('Division Lvl'!$A$2:$A$418,MATCH(H153,'Division Lvl'!$AH$2:$AH$418,0))</f>
        <v>TS016</v>
      </c>
      <c r="B153" s="25" t="str">
        <f>INDEX('Division Lvl'!$B$2:$B$418,MATCH($H153,'Division Lvl'!$AH$2:$AH$418,0))</f>
        <v>VT and CT replacement</v>
      </c>
      <c r="C153" s="25" t="str">
        <f>INDEX('Division Lvl'!$C$2:$C$418,MATCH($H153,'Division Lvl'!$AH$2:$AH$418,0))</f>
        <v>Program - Short Term Need</v>
      </c>
      <c r="D153" s="25" t="s">
        <v>882</v>
      </c>
      <c r="E153" s="25">
        <f>INDEX('Division Lvl'!$AD$2:$AD$418,MATCH($H153,'Division Lvl'!$AH$2:$AH$418,0))</f>
        <v>240</v>
      </c>
      <c r="F153" s="25">
        <f>INDEX('Division Lvl'!$AE$2:$AE$418,MATCH($H153,'Division Lvl'!$AH$2:$AH$418,0))</f>
        <v>3600</v>
      </c>
      <c r="G153" s="26">
        <f>INDEX('Division Lvl'!$AF$2:$AF$418,MATCH($H153,'Division Lvl'!$AH$2:$AH$418,0))</f>
        <v>0.42678271564317494</v>
      </c>
      <c r="H153" s="25" t="s">
        <v>663</v>
      </c>
      <c r="I153" s="37"/>
    </row>
    <row r="154" spans="1:9" x14ac:dyDescent="0.2">
      <c r="A154" s="25" t="str">
        <f>INDEX('Division Lvl'!$A$2:$A$418,MATCH(H154,'Division Lvl'!$AH$2:$AH$418,0))</f>
        <v>TS017</v>
      </c>
      <c r="B154" s="25" t="str">
        <f>INDEX('Division Lvl'!$B$2:$B$418,MATCH($H154,'Division Lvl'!$AH$2:$AH$418,0))</f>
        <v>Power transformer refurbishment</v>
      </c>
      <c r="C154" s="25" t="str">
        <f>INDEX('Division Lvl'!$C$2:$C$418,MATCH($H154,'Division Lvl'!$AH$2:$AH$418,0))</f>
        <v>Program - Short Term Need</v>
      </c>
      <c r="D154" s="25" t="s">
        <v>882</v>
      </c>
      <c r="E154" s="25" t="str">
        <f>INDEX('Division Lvl'!$AD$2:$AD$418,MATCH($H154,'Division Lvl'!$AH$2:$AH$418,0))</f>
        <v/>
      </c>
      <c r="F154" s="25">
        <f>INDEX('Division Lvl'!$AE$2:$AE$418,MATCH($H154,'Division Lvl'!$AH$2:$AH$418,0))</f>
        <v>2100</v>
      </c>
      <c r="G154" s="26">
        <f>INDEX('Division Lvl'!$AF$2:$AF$418,MATCH($H154,'Division Lvl'!$AH$2:$AH$418,0))</f>
        <v>0.78281578345034575</v>
      </c>
      <c r="H154" s="25" t="s">
        <v>941</v>
      </c>
      <c r="I154" s="37"/>
    </row>
    <row r="155" spans="1:9" x14ac:dyDescent="0.2">
      <c r="A155" s="25" t="str">
        <f>INDEX('Division Lvl'!$A$2:$A$418,MATCH(H155,'Division Lvl'!$AH$2:$AH$418,0))</f>
        <v>TS024</v>
      </c>
      <c r="B155" s="25" t="str">
        <f>INDEX('Division Lvl'!$B$2:$B$418,MATCH($H155,'Division Lvl'!$AH$2:$AH$418,0))</f>
        <v>Building and amenities refurbishment</v>
      </c>
      <c r="C155" s="25" t="str">
        <f>INDEX('Division Lvl'!$C$2:$C$418,MATCH($H155,'Division Lvl'!$AH$2:$AH$418,0))</f>
        <v>Program - Short Term Need</v>
      </c>
      <c r="D155" s="25" t="s">
        <v>882</v>
      </c>
      <c r="E155" s="25">
        <f>INDEX('Division Lvl'!$AD$2:$AD$418,MATCH($H155,'Division Lvl'!$AH$2:$AH$418,0))</f>
        <v>200</v>
      </c>
      <c r="F155" s="25">
        <f>INDEX('Division Lvl'!$AE$2:$AE$418,MATCH($H155,'Division Lvl'!$AH$2:$AH$418,0))</f>
        <v>3000</v>
      </c>
      <c r="G155" s="26">
        <f>INDEX('Division Lvl'!$AF$2:$AF$418,MATCH($H155,'Division Lvl'!$AH$2:$AH$418,0))</f>
        <v>0.5851644928423505</v>
      </c>
      <c r="H155" s="25" t="s">
        <v>664</v>
      </c>
      <c r="I155" s="37"/>
    </row>
    <row r="156" spans="1:9" ht="25.5" x14ac:dyDescent="0.2">
      <c r="A156" s="25" t="str">
        <f>INDEX('Division Lvl'!$A$2:$A$418,MATCH(H156,'Division Lvl'!$AH$2:$AH$418,0))</f>
        <v>TS025</v>
      </c>
      <c r="B156" s="25" t="str">
        <f>INDEX('Division Lvl'!$B$2:$B$418,MATCH($H156,'Division Lvl'!$AH$2:$AH$418,0))</f>
        <v>Asbestos and other hazardous material reporting, management and removal</v>
      </c>
      <c r="C156" s="25" t="str">
        <f>INDEX('Division Lvl'!$C$2:$C$418,MATCH($H156,'Division Lvl'!$AH$2:$AH$418,0))</f>
        <v>Program - Short Term Need</v>
      </c>
      <c r="D156" s="25" t="s">
        <v>882</v>
      </c>
      <c r="E156" s="25">
        <f>INDEX('Division Lvl'!$AD$2:$AD$418,MATCH($H156,'Division Lvl'!$AH$2:$AH$418,0))</f>
        <v>160</v>
      </c>
      <c r="F156" s="25">
        <f>INDEX('Division Lvl'!$AE$2:$AE$418,MATCH($H156,'Division Lvl'!$AH$2:$AH$418,0))</f>
        <v>2400</v>
      </c>
      <c r="G156" s="26">
        <f>INDEX('Division Lvl'!$AF$2:$AF$418,MATCH($H156,'Division Lvl'!$AH$2:$AH$418,0))</f>
        <v>0.69736487155976334</v>
      </c>
      <c r="H156" s="25" t="s">
        <v>665</v>
      </c>
      <c r="I156" s="37"/>
    </row>
    <row r="157" spans="1:9" x14ac:dyDescent="0.2">
      <c r="A157" s="25" t="str">
        <f>INDEX('Division Lvl'!$A$2:$A$418,MATCH(H157,'Division Lvl'!$AH$2:$AH$418,0))</f>
        <v>TS026</v>
      </c>
      <c r="B157" s="25" t="str">
        <f>INDEX('Division Lvl'!$B$2:$B$418,MATCH($H157,'Division Lvl'!$AH$2:$AH$418,0))</f>
        <v>Noise attenuation in ZS and TS</v>
      </c>
      <c r="C157" s="25" t="str">
        <f>INDEX('Division Lvl'!$C$2:$C$418,MATCH($H157,'Division Lvl'!$AH$2:$AH$418,0))</f>
        <v>Program - Short Term Need</v>
      </c>
      <c r="D157" s="25" t="s">
        <v>882</v>
      </c>
      <c r="E157" s="25">
        <f>INDEX('Division Lvl'!$AD$2:$AD$418,MATCH($H157,'Division Lvl'!$AH$2:$AH$418,0))</f>
        <v>210</v>
      </c>
      <c r="F157" s="25">
        <f>INDEX('Division Lvl'!$AE$2:$AE$418,MATCH($H157,'Division Lvl'!$AH$2:$AH$418,0))</f>
        <v>3150</v>
      </c>
      <c r="G157" s="26">
        <f>INDEX('Division Lvl'!$AF$2:$AF$418,MATCH($H157,'Division Lvl'!$AH$2:$AH$418,0))</f>
        <v>0.54862535054081596</v>
      </c>
      <c r="H157" s="25" t="s">
        <v>666</v>
      </c>
      <c r="I157" s="37"/>
    </row>
    <row r="158" spans="1:9" x14ac:dyDescent="0.2">
      <c r="A158" s="25" t="str">
        <f>INDEX('Division Lvl'!$A$2:$A$418,MATCH(H158,'Division Lvl'!$AH$2:$AH$418,0))</f>
        <v>TS027</v>
      </c>
      <c r="B158" s="25" t="str">
        <f>INDEX('Division Lvl'!$B$2:$B$418,MATCH($H158,'Division Lvl'!$AH$2:$AH$418,0))</f>
        <v>Substation switchyard lighting improvement</v>
      </c>
      <c r="C158" s="25" t="str">
        <f>INDEX('Division Lvl'!$C$2:$C$418,MATCH($H158,'Division Lvl'!$AH$2:$AH$418,0))</f>
        <v>Program - Short Term Need</v>
      </c>
      <c r="D158" s="25" t="s">
        <v>882</v>
      </c>
      <c r="E158" s="25">
        <f>INDEX('Division Lvl'!$AD$2:$AD$418,MATCH($H158,'Division Lvl'!$AH$2:$AH$418,0))</f>
        <v>140</v>
      </c>
      <c r="F158" s="25">
        <f>INDEX('Division Lvl'!$AE$2:$AE$418,MATCH($H158,'Division Lvl'!$AH$2:$AH$418,0))</f>
        <v>2100</v>
      </c>
      <c r="G158" s="26">
        <f>INDEX('Division Lvl'!$AF$2:$AF$418,MATCH($H158,'Division Lvl'!$AH$2:$AH$418,0))</f>
        <v>0.78281578345034575</v>
      </c>
      <c r="H158" s="25" t="s">
        <v>667</v>
      </c>
      <c r="I158" s="37"/>
    </row>
    <row r="159" spans="1:9" x14ac:dyDescent="0.2">
      <c r="A159" s="25" t="str">
        <f>INDEX('Division Lvl'!$A$2:$A$418,MATCH(H159,'Division Lvl'!$AH$2:$AH$418,0))</f>
        <v>TS031</v>
      </c>
      <c r="B159" s="25" t="str">
        <f>INDEX('Division Lvl'!$B$2:$B$418,MATCH($H159,'Division Lvl'!$AH$2:$AH$418,0))</f>
        <v>Substation safety fence upgrade program</v>
      </c>
      <c r="C159" s="25" t="str">
        <f>INDEX('Division Lvl'!$C$2:$C$418,MATCH($H159,'Division Lvl'!$AH$2:$AH$418,0))</f>
        <v>Program - Short Term Need</v>
      </c>
      <c r="D159" s="25" t="s">
        <v>882</v>
      </c>
      <c r="E159" s="25">
        <f>INDEX('Division Lvl'!$AD$2:$AD$418,MATCH($H159,'Division Lvl'!$AH$2:$AH$418,0))</f>
        <v>230</v>
      </c>
      <c r="F159" s="25">
        <f>INDEX('Division Lvl'!$AE$2:$AE$418,MATCH($H159,'Division Lvl'!$AH$2:$AH$418,0))</f>
        <v>3450</v>
      </c>
      <c r="G159" s="26">
        <f>INDEX('Division Lvl'!$AF$2:$AF$418,MATCH($H159,'Division Lvl'!$AH$2:$AH$418,0))</f>
        <v>0.51286096895246069</v>
      </c>
      <c r="H159" s="25" t="s">
        <v>668</v>
      </c>
      <c r="I159" s="37"/>
    </row>
    <row r="160" spans="1:9" x14ac:dyDescent="0.2">
      <c r="A160" s="25" t="str">
        <f>INDEX('Division Lvl'!$A$2:$A$418,MATCH(H160,'Division Lvl'!$AH$2:$AH$418,0))</f>
        <v>TS032</v>
      </c>
      <c r="B160" s="25" t="str">
        <f>INDEX('Division Lvl'!$B$2:$B$418,MATCH($H160,'Division Lvl'!$AH$2:$AH$418,0))</f>
        <v>Substation security systems</v>
      </c>
      <c r="C160" s="25" t="str">
        <f>INDEX('Division Lvl'!$C$2:$C$418,MATCH($H160,'Division Lvl'!$AH$2:$AH$418,0))</f>
        <v>Program - Short Term Need</v>
      </c>
      <c r="D160" s="25" t="s">
        <v>882</v>
      </c>
      <c r="E160" s="25">
        <f>INDEX('Division Lvl'!$AD$2:$AD$418,MATCH($H160,'Division Lvl'!$AH$2:$AH$418,0))</f>
        <v>150</v>
      </c>
      <c r="F160" s="25">
        <f>INDEX('Division Lvl'!$AE$2:$AE$418,MATCH($H160,'Division Lvl'!$AH$2:$AH$418,0))</f>
        <v>2250</v>
      </c>
      <c r="G160" s="26">
        <f>INDEX('Division Lvl'!$AF$2:$AF$418,MATCH($H160,'Division Lvl'!$AH$2:$AH$418,0))</f>
        <v>0.7084581062767964</v>
      </c>
      <c r="H160" s="25" t="s">
        <v>669</v>
      </c>
      <c r="I160" s="37"/>
    </row>
    <row r="161" spans="1:9" x14ac:dyDescent="0.2">
      <c r="A161" s="25" t="str">
        <f>INDEX('Division Lvl'!$A$2:$A$418,MATCH(H161,'Division Lvl'!$AH$2:$AH$418,0))</f>
        <v>TS033</v>
      </c>
      <c r="B161" s="25" t="str">
        <f>INDEX('Division Lvl'!$B$2:$B$418,MATCH($H161,'Division Lvl'!$AH$2:$AH$418,0))</f>
        <v>Substation fire hydrant installations</v>
      </c>
      <c r="C161" s="25" t="str">
        <f>INDEX('Division Lvl'!$C$2:$C$418,MATCH($H161,'Division Lvl'!$AH$2:$AH$418,0))</f>
        <v>Program - Short Term Need</v>
      </c>
      <c r="D161" s="25" t="s">
        <v>882</v>
      </c>
      <c r="E161" s="25">
        <f>INDEX('Division Lvl'!$AD$2:$AD$418,MATCH($H161,'Division Lvl'!$AH$2:$AH$418,0))</f>
        <v>160</v>
      </c>
      <c r="F161" s="25">
        <f>INDEX('Division Lvl'!$AE$2:$AE$418,MATCH($H161,'Division Lvl'!$AH$2:$AH$418,0))</f>
        <v>2400</v>
      </c>
      <c r="G161" s="26">
        <f>INDEX('Division Lvl'!$AF$2:$AF$418,MATCH($H161,'Division Lvl'!$AH$2:$AH$418,0))</f>
        <v>0.69736487155976334</v>
      </c>
      <c r="H161" s="25" t="s">
        <v>670</v>
      </c>
      <c r="I161" s="37"/>
    </row>
    <row r="162" spans="1:9" x14ac:dyDescent="0.2">
      <c r="A162" s="25" t="str">
        <f>INDEX('Division Lvl'!$A$2:$A$418,MATCH(H162,'Division Lvl'!$AH$2:$AH$418,0))</f>
        <v>TS034</v>
      </c>
      <c r="B162" s="25" t="str">
        <f>INDEX('Division Lvl'!$B$2:$B$418,MATCH($H162,'Division Lvl'!$AH$2:$AH$418,0))</f>
        <v>Substation deluge showers and fire blankets</v>
      </c>
      <c r="C162" s="25" t="str">
        <f>INDEX('Division Lvl'!$C$2:$C$418,MATCH($H162,'Division Lvl'!$AH$2:$AH$418,0))</f>
        <v>Program - Short Term Need</v>
      </c>
      <c r="D162" s="25" t="s">
        <v>882</v>
      </c>
      <c r="E162" s="25">
        <f>INDEX('Division Lvl'!$AD$2:$AD$418,MATCH($H162,'Division Lvl'!$AH$2:$AH$418,0))</f>
        <v>120</v>
      </c>
      <c r="F162" s="25">
        <f>INDEX('Division Lvl'!$AE$2:$AE$418,MATCH($H162,'Division Lvl'!$AH$2:$AH$418,0))</f>
        <v>1800</v>
      </c>
      <c r="G162" s="26">
        <f>INDEX('Division Lvl'!$AF$2:$AF$418,MATCH($H162,'Division Lvl'!$AH$2:$AH$418,0))</f>
        <v>0.82350067897951695</v>
      </c>
      <c r="H162" s="25" t="s">
        <v>671</v>
      </c>
      <c r="I162" s="37"/>
    </row>
    <row r="163" spans="1:9" x14ac:dyDescent="0.2">
      <c r="A163" s="25" t="str">
        <f>INDEX('Division Lvl'!$A$2:$A$418,MATCH(H163,'Division Lvl'!$AH$2:$AH$418,0))</f>
        <v>TS035</v>
      </c>
      <c r="B163" s="25" t="str">
        <f>INDEX('Division Lvl'!$B$2:$B$418,MATCH($H163,'Division Lvl'!$AH$2:$AH$418,0))</f>
        <v>Substation oil containment program - bund walls</v>
      </c>
      <c r="C163" s="25" t="str">
        <f>INDEX('Division Lvl'!$C$2:$C$418,MATCH($H163,'Division Lvl'!$AH$2:$AH$418,0))</f>
        <v>Program - Short Term Need</v>
      </c>
      <c r="D163" s="25" t="s">
        <v>882</v>
      </c>
      <c r="E163" s="25">
        <f>INDEX('Division Lvl'!$AD$2:$AD$418,MATCH($H163,'Division Lvl'!$AH$2:$AH$418,0))</f>
        <v>110</v>
      </c>
      <c r="F163" s="25">
        <f>INDEX('Division Lvl'!$AE$2:$AE$418,MATCH($H163,'Division Lvl'!$AH$2:$AH$418,0))</f>
        <v>1650</v>
      </c>
      <c r="G163" s="26">
        <f>INDEX('Division Lvl'!$AF$2:$AF$418,MATCH($H163,'Division Lvl'!$AH$2:$AH$418,0))</f>
        <v>0.88946870979448978</v>
      </c>
      <c r="H163" s="25" t="s">
        <v>685</v>
      </c>
      <c r="I163" s="37"/>
    </row>
    <row r="164" spans="1:9" x14ac:dyDescent="0.2">
      <c r="A164" s="25" t="str">
        <f>INDEX('Division Lvl'!$A$2:$A$418,MATCH(H164,'Division Lvl'!$AH$2:$AH$418,0))</f>
        <v>TS036</v>
      </c>
      <c r="B164" s="25" t="str">
        <f>INDEX('Division Lvl'!$B$2:$B$418,MATCH($H164,'Division Lvl'!$AH$2:$AH$418,0))</f>
        <v>Substation earthing</v>
      </c>
      <c r="C164" s="25" t="str">
        <f>INDEX('Division Lvl'!$C$2:$C$418,MATCH($H164,'Division Lvl'!$AH$2:$AH$418,0))</f>
        <v>Program - Short Term Need</v>
      </c>
      <c r="D164" s="25" t="s">
        <v>882</v>
      </c>
      <c r="E164" s="25">
        <f>INDEX('Division Lvl'!$AD$2:$AD$418,MATCH($H164,'Division Lvl'!$AH$2:$AH$418,0))</f>
        <v>370</v>
      </c>
      <c r="F164" s="25">
        <f>INDEX('Division Lvl'!$AE$2:$AE$418,MATCH($H164,'Division Lvl'!$AH$2:$AH$418,0))</f>
        <v>5550</v>
      </c>
      <c r="G164" s="26">
        <f>INDEX('Division Lvl'!$AF$2:$AF$418,MATCH($H164,'Division Lvl'!$AH$2:$AH$418,0))</f>
        <v>1.9506078155219247E-2</v>
      </c>
      <c r="H164" s="25" t="s">
        <v>672</v>
      </c>
      <c r="I164" s="37"/>
    </row>
    <row r="165" spans="1:9" x14ac:dyDescent="0.2">
      <c r="A165" s="25" t="str">
        <f>INDEX('Division Lvl'!$A$2:$A$418,MATCH(H165,'Division Lvl'!$AH$2:$AH$418,0))</f>
        <v>TS049</v>
      </c>
      <c r="B165" s="25" t="str">
        <f>INDEX('Division Lvl'!$B$2:$B$418,MATCH($H165,'Division Lvl'!$AH$2:$AH$418,0))</f>
        <v>Tunnelboard refurbishment</v>
      </c>
      <c r="C165" s="25" t="str">
        <f>INDEX('Division Lvl'!$C$2:$C$418,MATCH($H165,'Division Lvl'!$AH$2:$AH$418,0))</f>
        <v>Program - Short Term Need</v>
      </c>
      <c r="D165" s="25" t="s">
        <v>882</v>
      </c>
      <c r="E165" s="25">
        <f>INDEX('Division Lvl'!$AD$2:$AD$418,MATCH($H165,'Division Lvl'!$AH$2:$AH$418,0))</f>
        <v>150</v>
      </c>
      <c r="F165" s="25">
        <f>INDEX('Division Lvl'!$AE$2:$AE$418,MATCH($H165,'Division Lvl'!$AH$2:$AH$418,0))</f>
        <v>2250</v>
      </c>
      <c r="G165" s="26">
        <f>INDEX('Division Lvl'!$AF$2:$AF$418,MATCH($H165,'Division Lvl'!$AH$2:$AH$418,0))</f>
        <v>0.7084581062767964</v>
      </c>
      <c r="H165" s="25" t="s">
        <v>673</v>
      </c>
      <c r="I165" s="37"/>
    </row>
    <row r="166" spans="1:9" x14ac:dyDescent="0.2">
      <c r="A166" s="25" t="str">
        <f>INDEX('Division Lvl'!$A$2:$A$418,MATCH(H166,'Division Lvl'!$AH$2:$AH$418,0))</f>
        <v>TS050</v>
      </c>
      <c r="B166" s="25" t="str">
        <f>INDEX('Division Lvl'!$B$2:$B$418,MATCH($H166,'Division Lvl'!$AH$2:$AH$418,0))</f>
        <v>POW switching for capacitors</v>
      </c>
      <c r="C166" s="25" t="str">
        <f>INDEX('Division Lvl'!$C$2:$C$418,MATCH($H166,'Division Lvl'!$AH$2:$AH$418,0))</f>
        <v>Program - Short Term Need</v>
      </c>
      <c r="D166" s="25" t="s">
        <v>882</v>
      </c>
      <c r="E166" s="25" t="str">
        <f>INDEX('Division Lvl'!$AD$2:$AD$418,MATCH($H166,'Division Lvl'!$AH$2:$AH$418,0))</f>
        <v/>
      </c>
      <c r="F166" s="25">
        <f>INDEX('Division Lvl'!$AE$2:$AE$418,MATCH($H166,'Division Lvl'!$AH$2:$AH$418,0))</f>
        <v>2250</v>
      </c>
      <c r="G166" s="26">
        <f>INDEX('Division Lvl'!$AF$2:$AF$418,MATCH($H166,'Division Lvl'!$AH$2:$AH$418,0))</f>
        <v>0.7084581062767964</v>
      </c>
      <c r="H166" s="25" t="s">
        <v>952</v>
      </c>
      <c r="I166" s="37"/>
    </row>
    <row r="167" spans="1:9" x14ac:dyDescent="0.2">
      <c r="A167" s="25" t="str">
        <f>INDEX('Division Lvl'!$A$2:$A$418,MATCH(H167,'Division Lvl'!$AH$2:$AH$418,0))</f>
        <v>TS055</v>
      </c>
      <c r="B167" s="25" t="str">
        <f>INDEX('Division Lvl'!$B$2:$B$418,MATCH($H167,'Division Lvl'!$AH$2:$AH$418,0))</f>
        <v>66kV circuit breaker replacement</v>
      </c>
      <c r="C167" s="25" t="str">
        <f>INDEX('Division Lvl'!$C$2:$C$418,MATCH($H167,'Division Lvl'!$AH$2:$AH$418,0))</f>
        <v>Program - Short Term Need</v>
      </c>
      <c r="D167" s="25" t="s">
        <v>882</v>
      </c>
      <c r="E167" s="25">
        <f>INDEX('Division Lvl'!$AD$2:$AD$418,MATCH($H167,'Division Lvl'!$AH$2:$AH$418,0))</f>
        <v>240</v>
      </c>
      <c r="F167" s="25">
        <f>INDEX('Division Lvl'!$AE$2:$AE$418,MATCH($H167,'Division Lvl'!$AH$2:$AH$418,0))</f>
        <v>3600</v>
      </c>
      <c r="G167" s="26">
        <f>INDEX('Division Lvl'!$AF$2:$AF$418,MATCH($H167,'Division Lvl'!$AH$2:$AH$418,0))</f>
        <v>0.42678271564317494</v>
      </c>
      <c r="H167" s="25" t="s">
        <v>674</v>
      </c>
      <c r="I167" s="37"/>
    </row>
    <row r="168" spans="1:9" x14ac:dyDescent="0.2">
      <c r="A168" s="25" t="str">
        <f>INDEX('Division Lvl'!$A$2:$A$418,MATCH(H168,'Division Lvl'!$AH$2:$AH$418,0))</f>
        <v>TS057</v>
      </c>
      <c r="B168" s="25" t="str">
        <f>INDEX('Division Lvl'!$B$2:$B$418,MATCH($H168,'Division Lvl'!$AH$2:$AH$418,0))</f>
        <v>Substation insulation co-ordination</v>
      </c>
      <c r="C168" s="25" t="str">
        <f>INDEX('Division Lvl'!$C$2:$C$418,MATCH($H168,'Division Lvl'!$AH$2:$AH$418,0))</f>
        <v>Program - Short Term Need</v>
      </c>
      <c r="D168" s="25" t="s">
        <v>882</v>
      </c>
      <c r="E168" s="25" t="str">
        <f>INDEX('Division Lvl'!$AD$2:$AD$418,MATCH($H168,'Division Lvl'!$AH$2:$AH$418,0))</f>
        <v/>
      </c>
      <c r="F168" s="25">
        <f>INDEX('Division Lvl'!$AE$2:$AE$418,MATCH($H168,'Division Lvl'!$AH$2:$AH$418,0))</f>
        <v>2400</v>
      </c>
      <c r="G168" s="26">
        <f>INDEX('Division Lvl'!$AF$2:$AF$418,MATCH($H168,'Division Lvl'!$AH$2:$AH$418,0))</f>
        <v>0.69736487155976334</v>
      </c>
      <c r="H168" s="25" t="s">
        <v>675</v>
      </c>
      <c r="I168" s="37"/>
    </row>
    <row r="169" spans="1:9" x14ac:dyDescent="0.2">
      <c r="A169" s="25" t="str">
        <f>INDEX('Division Lvl'!$A$2:$A$418,MATCH(H169,'Division Lvl'!$AH$2:$AH$418,0))</f>
        <v>TS086</v>
      </c>
      <c r="B169" s="25" t="str">
        <f>INDEX('Division Lvl'!$B$2:$B$418,MATCH($H169,'Division Lvl'!$AH$2:$AH$418,0))</f>
        <v>Busbar support and isolator replacement</v>
      </c>
      <c r="C169" s="25" t="str">
        <f>INDEX('Division Lvl'!$C$2:$C$418,MATCH($H169,'Division Lvl'!$AH$2:$AH$418,0))</f>
        <v>Program - Short Term Need</v>
      </c>
      <c r="D169" s="25" t="s">
        <v>882</v>
      </c>
      <c r="E169" s="25">
        <f>INDEX('Division Lvl'!$AD$2:$AD$418,MATCH($H169,'Division Lvl'!$AH$2:$AH$418,0))</f>
        <v>200</v>
      </c>
      <c r="F169" s="25">
        <f>INDEX('Division Lvl'!$AE$2:$AE$418,MATCH($H169,'Division Lvl'!$AH$2:$AH$418,0))</f>
        <v>3000</v>
      </c>
      <c r="G169" s="26">
        <f>INDEX('Division Lvl'!$AF$2:$AF$418,MATCH($H169,'Division Lvl'!$AH$2:$AH$418,0))</f>
        <v>0.5851644928423505</v>
      </c>
      <c r="H169" s="25" t="s">
        <v>676</v>
      </c>
      <c r="I169" s="37"/>
    </row>
    <row r="170" spans="1:9" x14ac:dyDescent="0.2">
      <c r="A170" s="25" t="str">
        <f>INDEX('Division Lvl'!$A$2:$A$418,MATCH(H170,'Division Lvl'!$AH$2:$AH$418,0))</f>
        <v>TS116</v>
      </c>
      <c r="B170" s="25" t="str">
        <f>INDEX('Division Lvl'!$B$2:$B$418,MATCH($H170,'Division Lvl'!$AH$2:$AH$418,0))</f>
        <v>Roof refurbishment for control and switch rooms</v>
      </c>
      <c r="C170" s="25" t="str">
        <f>INDEX('Division Lvl'!$C$2:$C$418,MATCH($H170,'Division Lvl'!$AH$2:$AH$418,0))</f>
        <v>Program - Short Term Need</v>
      </c>
      <c r="D170" s="25" t="s">
        <v>882</v>
      </c>
      <c r="E170" s="25">
        <f>INDEX('Division Lvl'!$AD$2:$AD$418,MATCH($H170,'Division Lvl'!$AH$2:$AH$418,0))</f>
        <v>280</v>
      </c>
      <c r="F170" s="25">
        <f>INDEX('Division Lvl'!$AE$2:$AE$418,MATCH($H170,'Division Lvl'!$AH$2:$AH$418,0))</f>
        <v>4200</v>
      </c>
      <c r="G170" s="26">
        <f>INDEX('Division Lvl'!$AF$2:$AF$418,MATCH($H170,'Division Lvl'!$AH$2:$AH$418,0))</f>
        <v>0.3628916443634847</v>
      </c>
      <c r="H170" s="25" t="s">
        <v>677</v>
      </c>
      <c r="I170" s="37"/>
    </row>
    <row r="171" spans="1:9" x14ac:dyDescent="0.2">
      <c r="A171" s="25" t="str">
        <f>INDEX('Division Lvl'!$A$2:$A$418,MATCH(H171,'Division Lvl'!$AH$2:$AH$418,0))</f>
        <v>TS122</v>
      </c>
      <c r="B171" s="25" t="str">
        <f>INDEX('Division Lvl'!$B$2:$B$418,MATCH($H171,'Division Lvl'!$AH$2:$AH$418,0))</f>
        <v>Leabons Lane Zone Substation renewal</v>
      </c>
      <c r="C171" s="25" t="str">
        <f>INDEX('Division Lvl'!$C$2:$C$418,MATCH($H171,'Division Lvl'!$AH$2:$AH$418,0))</f>
        <v>Major Project - Committed Project</v>
      </c>
      <c r="D171" s="25" t="s">
        <v>882</v>
      </c>
      <c r="E171" s="25" t="str">
        <f>INDEX('Division Lvl'!$AD$2:$AD$418,MATCH($H171,'Division Lvl'!$AH$2:$AH$418,0))</f>
        <v/>
      </c>
      <c r="F171" s="25">
        <f>INDEX('Division Lvl'!$AE$2:$AE$418,MATCH($H171,'Division Lvl'!$AH$2:$AH$418,0))</f>
        <v>3450</v>
      </c>
      <c r="G171" s="26">
        <f>INDEX('Division Lvl'!$AF$2:$AF$418,MATCH($H171,'Division Lvl'!$AH$2:$AH$418,0))</f>
        <v>0.51286096895246069</v>
      </c>
      <c r="H171" s="25" t="s">
        <v>21</v>
      </c>
      <c r="I171" s="37"/>
    </row>
    <row r="172" spans="1:9" x14ac:dyDescent="0.2">
      <c r="A172" s="25" t="str">
        <f>INDEX('Division Lvl'!$A$2:$A$418,MATCH(H172,'Division Lvl'!$AH$2:$AH$418,0))</f>
        <v>TS127</v>
      </c>
      <c r="B172" s="25" t="str">
        <f>INDEX('Division Lvl'!$B$2:$B$418,MATCH($H172,'Division Lvl'!$AH$2:$AH$418,0))</f>
        <v>Castle Hill Zone Substation renewal</v>
      </c>
      <c r="C172" s="25" t="str">
        <f>INDEX('Division Lvl'!$C$2:$C$418,MATCH($H172,'Division Lvl'!$AH$2:$AH$418,0))</f>
        <v>Major Project - Committed Project</v>
      </c>
      <c r="D172" s="25" t="s">
        <v>882</v>
      </c>
      <c r="E172" s="25" t="str">
        <f>INDEX('Division Lvl'!$AD$2:$AD$418,MATCH($H172,'Division Lvl'!$AH$2:$AH$418,0))</f>
        <v/>
      </c>
      <c r="F172" s="25">
        <f>INDEX('Division Lvl'!$AE$2:$AE$418,MATCH($H172,'Division Lvl'!$AH$2:$AH$418,0))</f>
        <v>3450</v>
      </c>
      <c r="G172" s="26">
        <f>INDEX('Division Lvl'!$AF$2:$AF$418,MATCH($H172,'Division Lvl'!$AH$2:$AH$418,0))</f>
        <v>0.51286096895246069</v>
      </c>
      <c r="H172" s="25" t="s">
        <v>24</v>
      </c>
      <c r="I172" s="37"/>
    </row>
    <row r="173" spans="1:9" x14ac:dyDescent="0.2">
      <c r="A173" s="25" t="str">
        <f>INDEX('Division Lvl'!$A$2:$A$418,MATCH(H173,'Division Lvl'!$AH$2:$AH$418,0))</f>
        <v>TS128</v>
      </c>
      <c r="B173" s="25" t="str">
        <f>INDEX('Division Lvl'!$B$2:$B$418,MATCH($H173,'Division Lvl'!$AH$2:$AH$418,0))</f>
        <v>Capacitor bank refurbishment</v>
      </c>
      <c r="C173" s="25" t="str">
        <f>INDEX('Division Lvl'!$C$2:$C$418,MATCH($H173,'Division Lvl'!$AH$2:$AH$418,0))</f>
        <v>Program - Short Term Need</v>
      </c>
      <c r="D173" s="25" t="s">
        <v>882</v>
      </c>
      <c r="E173" s="25" t="str">
        <f>INDEX('Division Lvl'!$AD$2:$AD$418,MATCH($H173,'Division Lvl'!$AH$2:$AH$418,0))</f>
        <v/>
      </c>
      <c r="F173" s="25">
        <f>INDEX('Division Lvl'!$AE$2:$AE$418,MATCH($H173,'Division Lvl'!$AH$2:$AH$418,0))</f>
        <v>4200</v>
      </c>
      <c r="G173" s="26">
        <f>INDEX('Division Lvl'!$AF$2:$AF$418,MATCH($H173,'Division Lvl'!$AH$2:$AH$418,0))</f>
        <v>0.3628916443634847</v>
      </c>
      <c r="H173" s="25" t="s">
        <v>700</v>
      </c>
      <c r="I173" s="37"/>
    </row>
    <row r="174" spans="1:9" x14ac:dyDescent="0.2">
      <c r="A174" s="25" t="str">
        <f>INDEX('Division Lvl'!$A$2:$A$418,MATCH(H174,'Division Lvl'!$AH$2:$AH$418,0))</f>
        <v>TS144</v>
      </c>
      <c r="B174" s="25" t="str">
        <f>INDEX('Division Lvl'!$B$2:$B$418,MATCH($H174,'Division Lvl'!$AH$2:$AH$418,0))</f>
        <v>Substation fire stopping measures</v>
      </c>
      <c r="C174" s="25" t="str">
        <f>INDEX('Division Lvl'!$C$2:$C$418,MATCH($H174,'Division Lvl'!$AH$2:$AH$418,0))</f>
        <v>Program - Short Term Need</v>
      </c>
      <c r="D174" s="25" t="s">
        <v>882</v>
      </c>
      <c r="E174" s="25">
        <f>INDEX('Division Lvl'!$AD$2:$AD$418,MATCH($H174,'Division Lvl'!$AH$2:$AH$418,0))</f>
        <v>160</v>
      </c>
      <c r="F174" s="25">
        <f>INDEX('Division Lvl'!$AE$2:$AE$418,MATCH($H174,'Division Lvl'!$AH$2:$AH$418,0))</f>
        <v>2400</v>
      </c>
      <c r="G174" s="26">
        <f>INDEX('Division Lvl'!$AF$2:$AF$418,MATCH($H174,'Division Lvl'!$AH$2:$AH$418,0))</f>
        <v>0.69736487155976334</v>
      </c>
      <c r="H174" s="25" t="s">
        <v>678</v>
      </c>
      <c r="I174" s="37"/>
    </row>
    <row r="175" spans="1:9" x14ac:dyDescent="0.2">
      <c r="A175" s="25" t="str">
        <f>INDEX('Division Lvl'!$A$2:$A$418,MATCH(H175,'Division Lvl'!$AH$2:$AH$418,0))</f>
        <v>TS146</v>
      </c>
      <c r="B175" s="25" t="str">
        <f>INDEX('Division Lvl'!$B$2:$B$418,MATCH($H175,'Division Lvl'!$AH$2:$AH$418,0))</f>
        <v>Marayong Zone Substation renewal</v>
      </c>
      <c r="C175" s="25" t="str">
        <f>INDEX('Division Lvl'!$C$2:$C$418,MATCH($H175,'Division Lvl'!$AH$2:$AH$418,0))</f>
        <v>Major Project - Committed Project</v>
      </c>
      <c r="D175" s="25" t="s">
        <v>882</v>
      </c>
      <c r="E175" s="25">
        <f>INDEX('Division Lvl'!$AD$2:$AD$418,MATCH($H175,'Division Lvl'!$AH$2:$AH$418,0))</f>
        <v>230</v>
      </c>
      <c r="F175" s="25">
        <f>INDEX('Division Lvl'!$AE$2:$AE$418,MATCH($H175,'Division Lvl'!$AH$2:$AH$418,0))</f>
        <v>3450</v>
      </c>
      <c r="G175" s="26">
        <f>INDEX('Division Lvl'!$AF$2:$AF$418,MATCH($H175,'Division Lvl'!$AH$2:$AH$418,0))</f>
        <v>0.51286096895246069</v>
      </c>
      <c r="H175" s="25" t="s">
        <v>27</v>
      </c>
      <c r="I175" s="37"/>
    </row>
    <row r="176" spans="1:9" x14ac:dyDescent="0.2">
      <c r="A176" s="25" t="str">
        <f>INDEX('Division Lvl'!$A$2:$A$418,MATCH(H176,'Division Lvl'!$AH$2:$AH$418,0))</f>
        <v>TS155</v>
      </c>
      <c r="B176" s="25" t="str">
        <f>INDEX('Division Lvl'!$B$2:$B$418,MATCH($H176,'Division Lvl'!$AH$2:$AH$418,0))</f>
        <v>Sussex Inlet Zone Substation - stage 2 renewal</v>
      </c>
      <c r="C176" s="25" t="str">
        <f>INDEX('Division Lvl'!$C$2:$C$418,MATCH($H176,'Division Lvl'!$AH$2:$AH$418,0))</f>
        <v>Major Project - Committed Project</v>
      </c>
      <c r="D176" s="25" t="s">
        <v>882</v>
      </c>
      <c r="E176" s="25">
        <f>INDEX('Division Lvl'!$AD$2:$AD$418,MATCH($H176,'Division Lvl'!$AH$2:$AH$418,0))</f>
        <v>210</v>
      </c>
      <c r="F176" s="25">
        <f>INDEX('Division Lvl'!$AE$2:$AE$418,MATCH($H176,'Division Lvl'!$AH$2:$AH$418,0))</f>
        <v>3150</v>
      </c>
      <c r="G176" s="26">
        <f>INDEX('Division Lvl'!$AF$2:$AF$418,MATCH($H176,'Division Lvl'!$AH$2:$AH$418,0))</f>
        <v>0.54862535054081596</v>
      </c>
      <c r="H176" s="25" t="s">
        <v>88</v>
      </c>
      <c r="I176" s="37"/>
    </row>
    <row r="177" spans="1:9" x14ac:dyDescent="0.2">
      <c r="A177" s="25" t="e">
        <f>INDEX('Division Lvl'!$A$2:$A$418,MATCH(H177,'Division Lvl'!$AH$2:$AH$418,0))</f>
        <v>#N/A</v>
      </c>
      <c r="B177" s="25" t="e">
        <f>INDEX('Division Lvl'!$B$2:$B$418,MATCH($H177,'Division Lvl'!$AH$2:$AH$418,0))</f>
        <v>#N/A</v>
      </c>
      <c r="C177" s="25" t="e">
        <f>INDEX('Division Lvl'!$C$2:$C$418,MATCH($H177,'Division Lvl'!$AH$2:$AH$418,0))</f>
        <v>#N/A</v>
      </c>
      <c r="D177" s="25" t="s">
        <v>882</v>
      </c>
      <c r="E177" s="25" t="e">
        <f>INDEX('Division Lvl'!$AD$2:$AD$418,MATCH($H177,'Division Lvl'!$AH$2:$AH$418,0))</f>
        <v>#N/A</v>
      </c>
      <c r="F177" s="25" t="e">
        <f>INDEX('Division Lvl'!$AE$2:$AE$418,MATCH($H177,'Division Lvl'!$AH$2:$AH$418,0))</f>
        <v>#N/A</v>
      </c>
      <c r="G177" s="26" t="e">
        <f>INDEX('Division Lvl'!$AF$2:$AF$418,MATCH($H177,'Division Lvl'!$AH$2:$AH$418,0))</f>
        <v>#N/A</v>
      </c>
      <c r="H177" s="25" t="s">
        <v>89</v>
      </c>
      <c r="I177" s="37"/>
    </row>
    <row r="178" spans="1:9" x14ac:dyDescent="0.2">
      <c r="A178" s="25" t="e">
        <f>INDEX('Division Lvl'!$A$2:$A$418,MATCH(H178,'Division Lvl'!$AH$2:$AH$418,0))</f>
        <v>#N/A</v>
      </c>
      <c r="B178" s="25" t="e">
        <f>INDEX('Division Lvl'!$B$2:$B$418,MATCH($H178,'Division Lvl'!$AH$2:$AH$418,0))</f>
        <v>#N/A</v>
      </c>
      <c r="C178" s="25" t="e">
        <f>INDEX('Division Lvl'!$C$2:$C$418,MATCH($H178,'Division Lvl'!$AH$2:$AH$418,0))</f>
        <v>#N/A</v>
      </c>
      <c r="D178" s="25" t="s">
        <v>882</v>
      </c>
      <c r="E178" s="25" t="e">
        <f>INDEX('Division Lvl'!$AD$2:$AD$418,MATCH($H178,'Division Lvl'!$AH$2:$AH$418,0))</f>
        <v>#N/A</v>
      </c>
      <c r="F178" s="25" t="e">
        <f>INDEX('Division Lvl'!$AE$2:$AE$418,MATCH($H178,'Division Lvl'!$AH$2:$AH$418,0))</f>
        <v>#N/A</v>
      </c>
      <c r="G178" s="26" t="e">
        <f>INDEX('Division Lvl'!$AF$2:$AF$418,MATCH($H178,'Division Lvl'!$AH$2:$AH$418,0))</f>
        <v>#N/A</v>
      </c>
      <c r="H178" s="22" t="s">
        <v>90</v>
      </c>
      <c r="I178" s="37"/>
    </row>
    <row r="179" spans="1:9" ht="25.5" x14ac:dyDescent="0.2">
      <c r="A179" s="25" t="str">
        <f>INDEX('Division Lvl'!$A$2:$A$418,MATCH(H179,'Division Lvl'!$AH$2:$AH$418,0))</f>
        <v>TS167</v>
      </c>
      <c r="B179" s="25" t="str">
        <f>INDEX('Division Lvl'!$B$2:$B$418,MATCH($H179,'Division Lvl'!$AH$2:$AH$418,0))</f>
        <v>Carlingford Transmission Substation control building replacement</v>
      </c>
      <c r="C179" s="25" t="str">
        <f>INDEX('Division Lvl'!$C$2:$C$418,MATCH($H179,'Division Lvl'!$AH$2:$AH$418,0))</f>
        <v>Major Project - Prior to Approval</v>
      </c>
      <c r="D179" s="25" t="s">
        <v>882</v>
      </c>
      <c r="E179" s="25">
        <f>INDEX('Division Lvl'!$AD$2:$AD$418,MATCH($H179,'Division Lvl'!$AH$2:$AH$418,0))</f>
        <v>180</v>
      </c>
      <c r="F179" s="25">
        <f>INDEX('Division Lvl'!$AE$2:$AE$418,MATCH($H179,'Division Lvl'!$AH$2:$AH$418,0))</f>
        <v>1800</v>
      </c>
      <c r="G179" s="26">
        <f>INDEX('Division Lvl'!$AF$2:$AF$418,MATCH($H179,'Division Lvl'!$AH$2:$AH$418,0))</f>
        <v>0.82350067897951695</v>
      </c>
      <c r="H179" s="25" t="s">
        <v>91</v>
      </c>
      <c r="I179" s="37"/>
    </row>
    <row r="180" spans="1:9" x14ac:dyDescent="0.2">
      <c r="A180" s="25" t="str">
        <f>INDEX('Division Lvl'!$A$2:$A$418,MATCH(H180,'Division Lvl'!$AH$2:$AH$418,0))</f>
        <v>TS173</v>
      </c>
      <c r="B180" s="25" t="str">
        <f>INDEX('Division Lvl'!$B$2:$B$418,MATCH($H180,'Division Lvl'!$AH$2:$AH$418,0))</f>
        <v>11kV switchboard truck replacement program</v>
      </c>
      <c r="C180" s="25" t="str">
        <f>INDEX('Division Lvl'!$C$2:$C$418,MATCH($H180,'Division Lvl'!$AH$2:$AH$418,0))</f>
        <v>Program - Short Term Need</v>
      </c>
      <c r="D180" s="25" t="s">
        <v>882</v>
      </c>
      <c r="E180" s="25">
        <f>INDEX('Division Lvl'!$AD$2:$AD$418,MATCH($H180,'Division Lvl'!$AH$2:$AH$418,0))</f>
        <v>290</v>
      </c>
      <c r="F180" s="25">
        <f>INDEX('Division Lvl'!$AE$2:$AE$418,MATCH($H180,'Division Lvl'!$AH$2:$AH$418,0))</f>
        <v>4350</v>
      </c>
      <c r="G180" s="26">
        <f>INDEX('Division Lvl'!$AF$2:$AF$418,MATCH($H180,'Division Lvl'!$AH$2:$AH$418,0))</f>
        <v>0.29288390369739509</v>
      </c>
      <c r="H180" s="25" t="s">
        <v>679</v>
      </c>
      <c r="I180" s="37"/>
    </row>
    <row r="181" spans="1:9" x14ac:dyDescent="0.2">
      <c r="A181" s="25" t="e">
        <f>INDEX('Division Lvl'!$A$2:$A$418,MATCH(H181,'Division Lvl'!$AH$2:$AH$418,0))</f>
        <v>#N/A</v>
      </c>
      <c r="B181" s="25" t="e">
        <f>INDEX('Division Lvl'!$B$2:$B$418,MATCH($H181,'Division Lvl'!$AH$2:$AH$418,0))</f>
        <v>#N/A</v>
      </c>
      <c r="C181" s="25" t="e">
        <f>INDEX('Division Lvl'!$C$2:$C$418,MATCH($H181,'Division Lvl'!$AH$2:$AH$418,0))</f>
        <v>#N/A</v>
      </c>
      <c r="D181" s="25" t="s">
        <v>882</v>
      </c>
      <c r="E181" s="25" t="e">
        <f>INDEX('Division Lvl'!$AD$2:$AD$418,MATCH($H181,'Division Lvl'!$AH$2:$AH$418,0))</f>
        <v>#N/A</v>
      </c>
      <c r="F181" s="25" t="e">
        <f>INDEX('Division Lvl'!$AE$2:$AE$418,MATCH($H181,'Division Lvl'!$AH$2:$AH$418,0))</f>
        <v>#N/A</v>
      </c>
      <c r="G181" s="26" t="e">
        <f>INDEX('Division Lvl'!$AF$2:$AF$418,MATCH($H181,'Division Lvl'!$AH$2:$AH$418,0))</f>
        <v>#N/A</v>
      </c>
      <c r="H181" s="25" t="s">
        <v>199</v>
      </c>
      <c r="I181" s="37"/>
    </row>
    <row r="182" spans="1:9" x14ac:dyDescent="0.2">
      <c r="A182" s="25" t="str">
        <f>INDEX('Division Lvl'!$A$2:$A$418,MATCH(H182,'Division Lvl'!$AH$2:$AH$418,0))</f>
        <v>TS177</v>
      </c>
      <c r="B182" s="25" t="str">
        <f>INDEX('Division Lvl'!$B$2:$B$418,MATCH($H182,'Division Lvl'!$AH$2:$AH$418,0))</f>
        <v>Substation battery duplication</v>
      </c>
      <c r="C182" s="25" t="str">
        <f>INDEX('Division Lvl'!$C$2:$C$418,MATCH($H182,'Division Lvl'!$AH$2:$AH$418,0))</f>
        <v>Program - Short Term Need</v>
      </c>
      <c r="D182" s="25" t="s">
        <v>882</v>
      </c>
      <c r="E182" s="25">
        <f>INDEX('Division Lvl'!$AD$2:$AD$418,MATCH($H182,'Division Lvl'!$AH$2:$AH$418,0))</f>
        <v>330</v>
      </c>
      <c r="F182" s="25">
        <f>INDEX('Division Lvl'!$AE$2:$AE$418,MATCH($H182,'Division Lvl'!$AH$2:$AH$418,0))</f>
        <v>4950</v>
      </c>
      <c r="G182" s="26">
        <f>INDEX('Division Lvl'!$AF$2:$AF$418,MATCH($H182,'Division Lvl'!$AH$2:$AH$418,0))</f>
        <v>0.12555079734501071</v>
      </c>
      <c r="H182" s="25" t="s">
        <v>680</v>
      </c>
      <c r="I182" s="37"/>
    </row>
    <row r="183" spans="1:9" x14ac:dyDescent="0.2">
      <c r="A183" s="25" t="str">
        <f>INDEX('Division Lvl'!$A$2:$A$418,MATCH(H183,'Division Lvl'!$AH$2:$AH$418,0))</f>
        <v>TS179</v>
      </c>
      <c r="B183" s="25" t="str">
        <f>INDEX('Division Lvl'!$B$2:$B$418,MATCH($H183,'Division Lvl'!$AH$2:$AH$418,0))</f>
        <v>33kV wall bushing replacement</v>
      </c>
      <c r="C183" s="25" t="str">
        <f>INDEX('Division Lvl'!$C$2:$C$418,MATCH($H183,'Division Lvl'!$AH$2:$AH$418,0))</f>
        <v>Program - Short Term Need</v>
      </c>
      <c r="D183" s="25" t="s">
        <v>882</v>
      </c>
      <c r="E183" s="25" t="str">
        <f>INDEX('Division Lvl'!$AD$2:$AD$418,MATCH($H183,'Division Lvl'!$AH$2:$AH$418,0))</f>
        <v/>
      </c>
      <c r="F183" s="25">
        <f>INDEX('Division Lvl'!$AE$2:$AE$418,MATCH($H183,'Division Lvl'!$AH$2:$AH$418,0))</f>
        <v>3150</v>
      </c>
      <c r="G183" s="26">
        <f>INDEX('Division Lvl'!$AF$2:$AF$418,MATCH($H183,'Division Lvl'!$AH$2:$AH$418,0))</f>
        <v>0.54862535054081596</v>
      </c>
      <c r="H183" s="25" t="s">
        <v>752</v>
      </c>
      <c r="I183" s="37"/>
    </row>
    <row r="184" spans="1:9" x14ac:dyDescent="0.2">
      <c r="A184" s="25" t="str">
        <f>INDEX('Division Lvl'!$A$2:$A$418,MATCH(H184,'Division Lvl'!$AH$2:$AH$418,0))</f>
        <v>TS180</v>
      </c>
      <c r="B184" s="25" t="str">
        <f>INDEX('Division Lvl'!$B$2:$B$418,MATCH($H184,'Division Lvl'!$AH$2:$AH$418,0))</f>
        <v>Transformer fire wall installation</v>
      </c>
      <c r="C184" s="25" t="str">
        <f>INDEX('Division Lvl'!$C$2:$C$418,MATCH($H184,'Division Lvl'!$AH$2:$AH$418,0))</f>
        <v>Program - Short Term Need</v>
      </c>
      <c r="D184" s="25" t="s">
        <v>882</v>
      </c>
      <c r="E184" s="25">
        <f>INDEX('Division Lvl'!$AD$2:$AD$418,MATCH($H184,'Division Lvl'!$AH$2:$AH$418,0))</f>
        <v>140</v>
      </c>
      <c r="F184" s="25">
        <f>INDEX('Division Lvl'!$AE$2:$AE$418,MATCH($H184,'Division Lvl'!$AH$2:$AH$418,0))</f>
        <v>2100</v>
      </c>
      <c r="G184" s="26">
        <f>INDEX('Division Lvl'!$AF$2:$AF$418,MATCH($H184,'Division Lvl'!$AH$2:$AH$418,0))</f>
        <v>0.78281578345034575</v>
      </c>
      <c r="H184" s="25" t="s">
        <v>753</v>
      </c>
      <c r="I184" s="37"/>
    </row>
    <row r="185" spans="1:9" x14ac:dyDescent="0.2">
      <c r="A185" s="25" t="str">
        <f>INDEX('Division Lvl'!$A$2:$A$418,MATCH(H185,'Division Lvl'!$AH$2:$AH$418,0))</f>
        <v>TS181</v>
      </c>
      <c r="B185" s="25" t="str">
        <f>INDEX('Division Lvl'!$B$2:$B$418,MATCH($H185,'Division Lvl'!$AH$2:$AH$418,0))</f>
        <v>11kV capacitor bank refurbishment</v>
      </c>
      <c r="C185" s="25" t="str">
        <f>INDEX('Division Lvl'!$C$2:$C$418,MATCH($H185,'Division Lvl'!$AH$2:$AH$418,0))</f>
        <v>Program - Short Term Need</v>
      </c>
      <c r="D185" s="25" t="s">
        <v>882</v>
      </c>
      <c r="E185" s="25" t="str">
        <f>INDEX('Division Lvl'!$AD$2:$AD$418,MATCH($H185,'Division Lvl'!$AH$2:$AH$418,0))</f>
        <v/>
      </c>
      <c r="F185" s="25">
        <f>INDEX('Division Lvl'!$AE$2:$AE$418,MATCH($H185,'Division Lvl'!$AH$2:$AH$418,0))</f>
        <v>4050</v>
      </c>
      <c r="G185" s="26">
        <f>INDEX('Division Lvl'!$AF$2:$AF$418,MATCH($H185,'Division Lvl'!$AH$2:$AH$418,0))</f>
        <v>0.3721870969591301</v>
      </c>
      <c r="H185" s="25" t="s">
        <v>754</v>
      </c>
      <c r="I185" s="37"/>
    </row>
    <row r="186" spans="1:9" x14ac:dyDescent="0.2">
      <c r="A186" s="25" t="str">
        <f>INDEX('Division Lvl'!$A$2:$A$418,MATCH(H186,'Division Lvl'!$AH$2:$AH$418,0))</f>
        <v>TS184</v>
      </c>
      <c r="B186" s="25" t="str">
        <f>INDEX('Division Lvl'!$B$2:$B$418,MATCH($H186,'Division Lvl'!$AH$2:$AH$418,0))</f>
        <v>Blaxland Zone Substation reinstatement</v>
      </c>
      <c r="C186" s="25" t="str">
        <f>INDEX('Division Lvl'!$C$2:$C$418,MATCH($H186,'Division Lvl'!$AH$2:$AH$418,0))</f>
        <v>Major Project - Committed Project</v>
      </c>
      <c r="D186" s="25" t="s">
        <v>882</v>
      </c>
      <c r="E186" s="25" t="str">
        <f>INDEX('Division Lvl'!$AD$2:$AD$418,MATCH($H186,'Division Lvl'!$AH$2:$AH$418,0))</f>
        <v/>
      </c>
      <c r="F186" s="25">
        <f>INDEX('Division Lvl'!$AE$2:$AE$418,MATCH($H186,'Division Lvl'!$AH$2:$AH$418,0))</f>
        <v>4500</v>
      </c>
      <c r="G186" s="26">
        <f>INDEX('Division Lvl'!$AF$2:$AF$418,MATCH($H186,'Division Lvl'!$AH$2:$AH$418,0))</f>
        <v>0.25546961376572502</v>
      </c>
      <c r="H186" s="25" t="s">
        <v>816</v>
      </c>
      <c r="I186" s="37"/>
    </row>
    <row r="187" spans="1:9" x14ac:dyDescent="0.2">
      <c r="A187" s="25" t="str">
        <f>INDEX('Division Lvl'!$A$2:$A$418,MATCH(H187,'Division Lvl'!$AH$2:$AH$418,0))</f>
        <v>TS185</v>
      </c>
      <c r="B187" s="25" t="str">
        <f>INDEX('Division Lvl'!$B$2:$B$418,MATCH($H187,'Division Lvl'!$AH$2:$AH$418,0))</f>
        <v>Penrith TS civil development</v>
      </c>
      <c r="C187" s="25" t="str">
        <f>INDEX('Division Lvl'!$C$2:$C$418,MATCH($H187,'Division Lvl'!$AH$2:$AH$418,0))</f>
        <v>Major Project - Committed Project</v>
      </c>
      <c r="D187" s="25" t="s">
        <v>882</v>
      </c>
      <c r="E187" s="25" t="str">
        <f>INDEX('Division Lvl'!$AD$2:$AD$418,MATCH($H187,'Division Lvl'!$AH$2:$AH$418,0))</f>
        <v/>
      </c>
      <c r="F187" s="25">
        <f>INDEX('Division Lvl'!$AE$2:$AE$418,MATCH($H187,'Division Lvl'!$AH$2:$AH$418,0))</f>
        <v>3450</v>
      </c>
      <c r="G187" s="26">
        <f>INDEX('Division Lvl'!$AF$2:$AF$418,MATCH($H187,'Division Lvl'!$AH$2:$AH$418,0))</f>
        <v>0.51286096895246069</v>
      </c>
      <c r="H187" s="25" t="s">
        <v>817</v>
      </c>
      <c r="I187" s="37"/>
    </row>
    <row r="188" spans="1:9" x14ac:dyDescent="0.2">
      <c r="A188" s="25" t="str">
        <f>INDEX('Division Lvl'!$A$2:$A$418,MATCH(H188,'Division Lvl'!$AH$2:$AH$418,0))</f>
        <v>TS187</v>
      </c>
      <c r="B188" s="25" t="str">
        <f>INDEX('Division Lvl'!$B$2:$B$418,MATCH($H188,'Division Lvl'!$AH$2:$AH$418,0))</f>
        <v>Mobile substation No 2 refurbishment</v>
      </c>
      <c r="C188" s="25" t="str">
        <f>INDEX('Division Lvl'!$C$2:$C$418,MATCH($H188,'Division Lvl'!$AH$2:$AH$418,0))</f>
        <v>Program - Short Term Need</v>
      </c>
      <c r="D188" s="25" t="s">
        <v>882</v>
      </c>
      <c r="E188" s="25" t="str">
        <f>INDEX('Division Lvl'!$AD$2:$AD$418,MATCH($H188,'Division Lvl'!$AH$2:$AH$418,0))</f>
        <v/>
      </c>
      <c r="F188" s="25">
        <f>INDEX('Division Lvl'!$AE$2:$AE$418,MATCH($H188,'Division Lvl'!$AH$2:$AH$418,0))</f>
        <v>2850</v>
      </c>
      <c r="G188" s="26">
        <f>INDEX('Division Lvl'!$AF$2:$AF$418,MATCH($H188,'Division Lvl'!$AH$2:$AH$418,0))</f>
        <v>0.66107000204264199</v>
      </c>
      <c r="H188" s="25" t="s">
        <v>942</v>
      </c>
      <c r="I188" s="37"/>
    </row>
    <row r="189" spans="1:9" x14ac:dyDescent="0.2">
      <c r="A189" s="25" t="str">
        <f>INDEX('Division Lvl'!$A$2:$A$418,MATCH(H189,'Division Lvl'!$AH$2:$AH$418,0))</f>
        <v>TS188</v>
      </c>
      <c r="B189" s="25" t="str">
        <f>INDEX('Division Lvl'!$B$2:$B$418,MATCH($H189,'Division Lvl'!$AH$2:$AH$418,0))</f>
        <v>Bossley Park ZS civil refurbishment</v>
      </c>
      <c r="C189" s="25" t="str">
        <f>INDEX('Division Lvl'!$C$2:$C$418,MATCH($H189,'Division Lvl'!$AH$2:$AH$418,0))</f>
        <v>Major Project - Committed Project</v>
      </c>
      <c r="D189" s="25" t="s">
        <v>882</v>
      </c>
      <c r="E189" s="25" t="str">
        <f>INDEX('Division Lvl'!$AD$2:$AD$418,MATCH($H189,'Division Lvl'!$AH$2:$AH$418,0))</f>
        <v/>
      </c>
      <c r="F189" s="25">
        <f>INDEX('Division Lvl'!$AE$2:$AE$418,MATCH($H189,'Division Lvl'!$AH$2:$AH$418,0))</f>
        <v>3000</v>
      </c>
      <c r="G189" s="26">
        <f>INDEX('Division Lvl'!$AF$2:$AF$418,MATCH($H189,'Division Lvl'!$AH$2:$AH$418,0))</f>
        <v>0.5851644928423505</v>
      </c>
      <c r="H189" s="25" t="s">
        <v>946</v>
      </c>
      <c r="I189" s="37"/>
    </row>
    <row r="190" spans="1:9" ht="25.5" x14ac:dyDescent="0.2">
      <c r="A190" s="25" t="str">
        <f>INDEX('Division Lvl'!$A$2:$A$418,MATCH(H190,'Division Lvl'!$AH$2:$AH$418,0))</f>
        <v>TS199</v>
      </c>
      <c r="B190" s="25" t="str">
        <f>INDEX('Division Lvl'!$B$2:$B$418,MATCH($H190,'Division Lvl'!$AH$2:$AH$418,0))</f>
        <v>Future sub-transmission substation renewal programs</v>
      </c>
      <c r="C190" s="25" t="str">
        <f>INDEX('Division Lvl'!$C$2:$C$418,MATCH($H190,'Division Lvl'!$AH$2:$AH$418,0))</f>
        <v>Program - Short Term Need</v>
      </c>
      <c r="D190" s="25" t="s">
        <v>882</v>
      </c>
      <c r="E190" s="25">
        <f>INDEX('Division Lvl'!$AD$2:$AD$418,MATCH($H190,'Division Lvl'!$AH$2:$AH$418,0))</f>
        <v>180</v>
      </c>
      <c r="F190" s="25">
        <f>INDEX('Division Lvl'!$AE$2:$AE$418,MATCH($H190,'Division Lvl'!$AH$2:$AH$418,0))</f>
        <v>2700</v>
      </c>
      <c r="G190" s="26">
        <f>INDEX('Division Lvl'!$AF$2:$AF$418,MATCH($H190,'Division Lvl'!$AH$2:$AH$418,0))</f>
        <v>0.66468830746699936</v>
      </c>
      <c r="H190" s="25" t="s">
        <v>943</v>
      </c>
      <c r="I190" s="37"/>
    </row>
    <row r="191" spans="1:9" x14ac:dyDescent="0.2">
      <c r="A191" s="25" t="str">
        <f>INDEX('Division Lvl'!$A$2:$A$418,MATCH(H191,'Division Lvl'!$AH$2:$AH$418,0))</f>
        <v>TS600</v>
      </c>
      <c r="B191" s="25" t="str">
        <f>INDEX('Division Lvl'!$B$2:$B$418,MATCH($H191,'Division Lvl'!$AH$2:$AH$418,0))</f>
        <v>Power transformer replacement</v>
      </c>
      <c r="C191" s="25" t="str">
        <f>INDEX('Division Lvl'!$C$2:$C$418,MATCH($H191,'Division Lvl'!$AH$2:$AH$418,0))</f>
        <v>Program - Short Term Need</v>
      </c>
      <c r="D191" s="25" t="s">
        <v>882</v>
      </c>
      <c r="E191" s="25">
        <f>INDEX('Division Lvl'!$AD$2:$AD$418,MATCH($H191,'Division Lvl'!$AH$2:$AH$418,0))</f>
        <v>340</v>
      </c>
      <c r="F191" s="25">
        <f>INDEX('Division Lvl'!$AE$2:$AE$418,MATCH($H191,'Division Lvl'!$AH$2:$AH$418,0))</f>
        <v>5100</v>
      </c>
      <c r="G191" s="26">
        <f>INDEX('Division Lvl'!$AF$2:$AF$418,MATCH($H191,'Division Lvl'!$AH$2:$AH$418,0))</f>
        <v>9.2833650452859295E-2</v>
      </c>
      <c r="H191" s="25" t="s">
        <v>681</v>
      </c>
      <c r="I191" s="37"/>
    </row>
    <row r="192" spans="1:9" ht="25.5" x14ac:dyDescent="0.2">
      <c r="A192" s="25" t="str">
        <f>INDEX('Division Lvl'!$A$2:$A$418,MATCH(H192,'Division Lvl'!$AH$2:$AH$418,0))</f>
        <v>TS615</v>
      </c>
      <c r="B192" s="25" t="str">
        <f>INDEX('Division Lvl'!$B$2:$B$418,MATCH($H192,'Division Lvl'!$AH$2:$AH$418,0))</f>
        <v>Gerringong ZS 33kV No 2 transformer replacement</v>
      </c>
      <c r="C192" s="25" t="str">
        <f>INDEX('Division Lvl'!$C$2:$C$418,MATCH($H192,'Division Lvl'!$AH$2:$AH$418,0))</f>
        <v>Major Project - Committed Project</v>
      </c>
      <c r="D192" s="25" t="s">
        <v>882</v>
      </c>
      <c r="E192" s="25" t="str">
        <f>INDEX('Division Lvl'!$AD$2:$AD$418,MATCH($H192,'Division Lvl'!$AH$2:$AH$418,0))</f>
        <v/>
      </c>
      <c r="F192" s="25">
        <f>INDEX('Division Lvl'!$AE$2:$AE$418,MATCH($H192,'Division Lvl'!$AH$2:$AH$418,0))</f>
        <v>5100</v>
      </c>
      <c r="G192" s="26">
        <f>INDEX('Division Lvl'!$AF$2:$AF$418,MATCH($H192,'Division Lvl'!$AH$2:$AH$418,0))</f>
        <v>9.2833650452859295E-2</v>
      </c>
      <c r="H192" s="25" t="s">
        <v>773</v>
      </c>
      <c r="I192" s="37"/>
    </row>
    <row r="193" spans="1:9" ht="25.5" x14ac:dyDescent="0.2">
      <c r="A193" s="25" t="str">
        <f>INDEX('Division Lvl'!$A$2:$A$418,MATCH(H193,'Division Lvl'!$AH$2:$AH$418,0))</f>
        <v>TS616</v>
      </c>
      <c r="B193" s="25" t="str">
        <f>INDEX('Division Lvl'!$B$2:$B$418,MATCH($H193,'Division Lvl'!$AH$2:$AH$418,0))</f>
        <v>Camellia TS transformer replacement and 33kV busbar rearrangement</v>
      </c>
      <c r="C193" s="25" t="str">
        <f>INDEX('Division Lvl'!$C$2:$C$418,MATCH($H193,'Division Lvl'!$AH$2:$AH$418,0))</f>
        <v>Major Project - Committed Project</v>
      </c>
      <c r="D193" s="25" t="s">
        <v>882</v>
      </c>
      <c r="E193" s="25">
        <f>INDEX('Division Lvl'!$AD$2:$AD$418,MATCH($H193,'Division Lvl'!$AH$2:$AH$418,0))</f>
        <v>340</v>
      </c>
      <c r="F193" s="25">
        <f>INDEX('Division Lvl'!$AE$2:$AE$418,MATCH($H193,'Division Lvl'!$AH$2:$AH$418,0))</f>
        <v>5100</v>
      </c>
      <c r="G193" s="26">
        <f>INDEX('Division Lvl'!$AF$2:$AF$418,MATCH($H193,'Division Lvl'!$AH$2:$AH$418,0))</f>
        <v>9.2833650452859295E-2</v>
      </c>
      <c r="H193" s="25" t="s">
        <v>818</v>
      </c>
      <c r="I193" s="37"/>
    </row>
    <row r="194" spans="1:9" x14ac:dyDescent="0.2">
      <c r="A194" s="25" t="str">
        <f>INDEX('Division Lvl'!$A$2:$A$418,MATCH(H194,'Division Lvl'!$AH$2:$AH$418,0))</f>
        <v>TS617</v>
      </c>
      <c r="B194" s="25" t="str">
        <f>INDEX('Division Lvl'!$B$2:$B$418,MATCH($H194,'Division Lvl'!$AH$2:$AH$418,0))</f>
        <v>Prospect ZS transformer replacement</v>
      </c>
      <c r="C194" s="25" t="str">
        <f>INDEX('Division Lvl'!$C$2:$C$418,MATCH($H194,'Division Lvl'!$AH$2:$AH$418,0))</f>
        <v>Major Project - Committed Project</v>
      </c>
      <c r="D194" s="25" t="s">
        <v>882</v>
      </c>
      <c r="E194" s="25">
        <f>INDEX('Division Lvl'!$AD$2:$AD$418,MATCH($H194,'Division Lvl'!$AH$2:$AH$418,0))</f>
        <v>340</v>
      </c>
      <c r="F194" s="25">
        <f>INDEX('Division Lvl'!$AE$2:$AE$418,MATCH($H194,'Division Lvl'!$AH$2:$AH$418,0))</f>
        <v>5100</v>
      </c>
      <c r="G194" s="26">
        <f>INDEX('Division Lvl'!$AF$2:$AF$418,MATCH($H194,'Division Lvl'!$AH$2:$AH$418,0))</f>
        <v>9.2833650452859295E-2</v>
      </c>
      <c r="H194" s="25" t="s">
        <v>821</v>
      </c>
      <c r="I194" s="37"/>
    </row>
    <row r="195" spans="1:9" x14ac:dyDescent="0.2">
      <c r="A195" s="25" t="str">
        <f>INDEX('Division Lvl'!$A$2:$A$418,MATCH(H195,'Division Lvl'!$AH$2:$AH$418,0))</f>
        <v>TS618</v>
      </c>
      <c r="B195" s="25" t="str">
        <f>INDEX('Division Lvl'!$B$2:$B$418,MATCH($H195,'Division Lvl'!$AH$2:$AH$418,0))</f>
        <v>Albion Park ZS transformer replacement</v>
      </c>
      <c r="C195" s="25" t="str">
        <f>INDEX('Division Lvl'!$C$2:$C$418,MATCH($H195,'Division Lvl'!$AH$2:$AH$418,0))</f>
        <v>Major Project - Committed Project</v>
      </c>
      <c r="D195" s="25" t="s">
        <v>882</v>
      </c>
      <c r="E195" s="25">
        <f>INDEX('Division Lvl'!$AD$2:$AD$418,MATCH($H195,'Division Lvl'!$AH$2:$AH$418,0))</f>
        <v>340</v>
      </c>
      <c r="F195" s="25">
        <f>INDEX('Division Lvl'!$AE$2:$AE$418,MATCH($H195,'Division Lvl'!$AH$2:$AH$418,0))</f>
        <v>5100</v>
      </c>
      <c r="G195" s="26">
        <f>INDEX('Division Lvl'!$AF$2:$AF$418,MATCH($H195,'Division Lvl'!$AH$2:$AH$418,0))</f>
        <v>9.2833650452859295E-2</v>
      </c>
      <c r="H195" s="25" t="s">
        <v>822</v>
      </c>
      <c r="I195" s="37"/>
    </row>
    <row r="196" spans="1:9" x14ac:dyDescent="0.2">
      <c r="A196" s="25" t="str">
        <f>INDEX('Division Lvl'!$A$2:$A$418,MATCH(H196,'Division Lvl'!$AH$2:$AH$418,0))</f>
        <v>TS700</v>
      </c>
      <c r="B196" s="25" t="str">
        <f>INDEX('Division Lvl'!$B$2:$B$418,MATCH($H196,'Division Lvl'!$AH$2:$AH$418,0))</f>
        <v>11kV zone substation switchboard replacement</v>
      </c>
      <c r="C196" s="25" t="str">
        <f>INDEX('Division Lvl'!$C$2:$C$418,MATCH($H196,'Division Lvl'!$AH$2:$AH$418,0))</f>
        <v>Program - Short Term Need</v>
      </c>
      <c r="D196" s="25" t="s">
        <v>882</v>
      </c>
      <c r="E196" s="25">
        <f>INDEX('Division Lvl'!$AD$2:$AD$418,MATCH($H196,'Division Lvl'!$AH$2:$AH$418,0))</f>
        <v>290</v>
      </c>
      <c r="F196" s="25">
        <f>INDEX('Division Lvl'!$AE$2:$AE$418,MATCH($H196,'Division Lvl'!$AH$2:$AH$418,0))</f>
        <v>4350</v>
      </c>
      <c r="G196" s="26">
        <f>INDEX('Division Lvl'!$AF$2:$AF$418,MATCH($H196,'Division Lvl'!$AH$2:$AH$418,0))</f>
        <v>0.29288390369739509</v>
      </c>
      <c r="H196" s="25" t="s">
        <v>944</v>
      </c>
      <c r="I196" s="37"/>
    </row>
    <row r="197" spans="1:9" x14ac:dyDescent="0.2">
      <c r="A197" s="25" t="str">
        <f>INDEX('Division Lvl'!$A$2:$A$418,MATCH(H197,'Division Lvl'!$AH$2:$AH$418,0))</f>
        <v>TS701</v>
      </c>
      <c r="B197" s="25" t="str">
        <f>INDEX('Division Lvl'!$B$2:$B$418,MATCH($H197,'Division Lvl'!$AH$2:$AH$418,0))</f>
        <v>North Rocks ZS 11kV switchboard replacement</v>
      </c>
      <c r="C197" s="25" t="str">
        <f>INDEX('Division Lvl'!$C$2:$C$418,MATCH($H197,'Division Lvl'!$AH$2:$AH$418,0))</f>
        <v>Major Project - Committed Project</v>
      </c>
      <c r="D197" s="25" t="s">
        <v>882</v>
      </c>
      <c r="E197" s="25">
        <f>INDEX('Division Lvl'!$AD$2:$AD$418,MATCH($H197,'Division Lvl'!$AH$2:$AH$418,0))</f>
        <v>290</v>
      </c>
      <c r="F197" s="25">
        <f>INDEX('Division Lvl'!$AE$2:$AE$418,MATCH($H197,'Division Lvl'!$AH$2:$AH$418,0))</f>
        <v>4350</v>
      </c>
      <c r="G197" s="26">
        <f>INDEX('Division Lvl'!$AF$2:$AF$418,MATCH($H197,'Division Lvl'!$AH$2:$AH$418,0))</f>
        <v>0.29288390369739509</v>
      </c>
      <c r="H197" s="25" t="s">
        <v>886</v>
      </c>
      <c r="I197" s="37"/>
    </row>
    <row r="198" spans="1:9" x14ac:dyDescent="0.2">
      <c r="A198" s="25" t="str">
        <f>INDEX('Division Lvl'!$A$2:$A$418,MATCH(H198,'Division Lvl'!$AH$2:$AH$418,0))</f>
        <v>TS702</v>
      </c>
      <c r="B198" s="25" t="str">
        <f>INDEX('Division Lvl'!$B$2:$B$418,MATCH($H198,'Division Lvl'!$AH$2:$AH$418,0))</f>
        <v>Kellyville ZS 11kV switchboard replacement</v>
      </c>
      <c r="C198" s="25" t="str">
        <f>INDEX('Division Lvl'!$C$2:$C$418,MATCH($H198,'Division Lvl'!$AH$2:$AH$418,0))</f>
        <v>Major Project - Committed Project</v>
      </c>
      <c r="D198" s="25" t="s">
        <v>882</v>
      </c>
      <c r="E198" s="25">
        <f>INDEX('Division Lvl'!$AD$2:$AD$418,MATCH($H198,'Division Lvl'!$AH$2:$AH$418,0))</f>
        <v>290</v>
      </c>
      <c r="F198" s="25">
        <f>INDEX('Division Lvl'!$AE$2:$AE$418,MATCH($H198,'Division Lvl'!$AH$2:$AH$418,0))</f>
        <v>4350</v>
      </c>
      <c r="G198" s="26">
        <f>INDEX('Division Lvl'!$AF$2:$AF$418,MATCH($H198,'Division Lvl'!$AH$2:$AH$418,0))</f>
        <v>0.29288390369739509</v>
      </c>
      <c r="H198" s="25" t="s">
        <v>887</v>
      </c>
      <c r="I198" s="37"/>
    </row>
    <row r="199" spans="1:9" x14ac:dyDescent="0.2">
      <c r="A199" s="25" t="str">
        <f>INDEX('Division Lvl'!$A$2:$A$418,MATCH(H199,'Division Lvl'!$AH$2:$AH$418,0))</f>
        <v>TS703</v>
      </c>
      <c r="B199" s="25" t="str">
        <f>INDEX('Division Lvl'!$B$2:$B$418,MATCH($H199,'Division Lvl'!$AH$2:$AH$418,0))</f>
        <v>Horsley Park ZS 11kV switchboard replacement</v>
      </c>
      <c r="C199" s="25" t="str">
        <f>INDEX('Division Lvl'!$C$2:$C$418,MATCH($H199,'Division Lvl'!$AH$2:$AH$418,0))</f>
        <v>Major Project - Committed Project</v>
      </c>
      <c r="D199" s="25" t="s">
        <v>882</v>
      </c>
      <c r="E199" s="25">
        <f>INDEX('Division Lvl'!$AD$2:$AD$418,MATCH($H199,'Division Lvl'!$AH$2:$AH$418,0))</f>
        <v>290</v>
      </c>
      <c r="F199" s="25">
        <f>INDEX('Division Lvl'!$AE$2:$AE$418,MATCH($H199,'Division Lvl'!$AH$2:$AH$418,0))</f>
        <v>4350</v>
      </c>
      <c r="G199" s="26">
        <f>INDEX('Division Lvl'!$AF$2:$AF$418,MATCH($H199,'Division Lvl'!$AH$2:$AH$418,0))</f>
        <v>0.29288390369739509</v>
      </c>
      <c r="H199" s="25" t="s">
        <v>888</v>
      </c>
      <c r="I199" s="37"/>
    </row>
    <row r="200" spans="1:9" x14ac:dyDescent="0.2">
      <c r="A200" s="25" t="str">
        <f>INDEX('Division Lvl'!$A$2:$A$418,MATCH(H200,'Division Lvl'!$AH$2:$AH$418,0))</f>
        <v>TS704</v>
      </c>
      <c r="B200" s="25" t="str">
        <f>INDEX('Division Lvl'!$B$2:$B$418,MATCH($H200,'Division Lvl'!$AH$2:$AH$418,0))</f>
        <v>Port Central ZS 11kV switchboard replacement</v>
      </c>
      <c r="C200" s="25" t="str">
        <f>INDEX('Division Lvl'!$C$2:$C$418,MATCH($H200,'Division Lvl'!$AH$2:$AH$418,0))</f>
        <v>Major Project - Committed Project</v>
      </c>
      <c r="D200" s="25" t="s">
        <v>882</v>
      </c>
      <c r="E200" s="25">
        <f>INDEX('Division Lvl'!$AD$2:$AD$418,MATCH($H200,'Division Lvl'!$AH$2:$AH$418,0))</f>
        <v>290</v>
      </c>
      <c r="F200" s="25">
        <f>INDEX('Division Lvl'!$AE$2:$AE$418,MATCH($H200,'Division Lvl'!$AH$2:$AH$418,0))</f>
        <v>4350</v>
      </c>
      <c r="G200" s="26">
        <f>INDEX('Division Lvl'!$AF$2:$AF$418,MATCH($H200,'Division Lvl'!$AH$2:$AH$418,0))</f>
        <v>0.29288390369739509</v>
      </c>
      <c r="H200" s="25" t="s">
        <v>889</v>
      </c>
      <c r="I200" s="37"/>
    </row>
    <row r="201" spans="1:9" x14ac:dyDescent="0.2">
      <c r="A201" s="25" t="str">
        <f>INDEX('Division Lvl'!$A$2:$A$418,MATCH(H201,'Division Lvl'!$AH$2:$AH$418,0))</f>
        <v>UR</v>
      </c>
      <c r="B201" s="25" t="str">
        <f>INDEX('Division Lvl'!$B$2:$B$418,MATCH($H201,'Division Lvl'!$AH$2:$AH$418,0))</f>
        <v>Underground residential</v>
      </c>
      <c r="C201" s="25" t="str">
        <f>INDEX('Division Lvl'!$C$2:$C$418,MATCH($H201,'Division Lvl'!$AH$2:$AH$418,0))</f>
        <v>Program - Short Term Need</v>
      </c>
      <c r="D201" s="25" t="s">
        <v>884</v>
      </c>
      <c r="E201" s="25">
        <f>INDEX('Division Lvl'!$AD$2:$AD$418,MATCH($H201,'Division Lvl'!$AH$2:$AH$418,0))</f>
        <v>190</v>
      </c>
      <c r="F201" s="25">
        <f>INDEX('Division Lvl'!$AE$2:$AE$418,MATCH($H201,'Division Lvl'!$AH$2:$AH$418,0))</f>
        <v>2850</v>
      </c>
      <c r="G201" s="26">
        <f>INDEX('Division Lvl'!$AF$2:$AF$418,MATCH($H201,'Division Lvl'!$AH$2:$AH$418,0))</f>
        <v>0.66107000204264199</v>
      </c>
      <c r="H201" s="25" t="s">
        <v>682</v>
      </c>
      <c r="I201" s="37"/>
    </row>
  </sheetData>
  <mergeCells count="1">
    <mergeCell ref="A1:B1"/>
  </mergeCells>
  <conditionalFormatting sqref="A2:H201">
    <cfRule type="expression" dxfId="55" priority="1">
      <formula>MOD(ROW(),2)=1</formula>
    </cfRule>
    <cfRule type="expression" dxfId="54" priority="2">
      <formula>MOD(ROW(),2)=0</formula>
    </cfRule>
  </conditionalFormatting>
  <pageMargins left="0.78740157480314965" right="0.78740157480314965" top="0.78740157480314965" bottom="0.70866141732283472" header="0.31496062992125984" footer="0.31496062992125984"/>
  <pageSetup paperSize="9" orientation="landscape" verticalDpi="0" r:id="rId1"/>
  <headerFooter differentOddEven="1">
    <oddFooter>&amp;LDecember 2016&amp;R&amp;P</oddFooter>
    <evenFooter xml:space="preserve">&amp;L&amp;P&amp;RStrategic Asset Management Plan 2017/18 – 2026/27
</even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7" tint="0.39997558519241921"/>
  </sheetPr>
  <dimension ref="A1:F181"/>
  <sheetViews>
    <sheetView workbookViewId="0"/>
  </sheetViews>
  <sheetFormatPr defaultColWidth="9.140625" defaultRowHeight="12.75" x14ac:dyDescent="0.2"/>
  <cols>
    <col min="1" max="1" width="6.85546875" style="46" bestFit="1" customWidth="1"/>
    <col min="2" max="2" width="73.85546875" style="46" bestFit="1" customWidth="1"/>
    <col min="3" max="3" width="8.5703125" style="46" bestFit="1" customWidth="1"/>
    <col min="4" max="4" width="17.85546875" style="46" customWidth="1"/>
    <col min="5" max="5" width="10.28515625" style="46" bestFit="1" customWidth="1"/>
    <col min="6" max="6" width="10" style="46" bestFit="1" customWidth="1"/>
    <col min="7" max="16384" width="9.140625" style="46"/>
  </cols>
  <sheetData>
    <row r="1" spans="1:6" x14ac:dyDescent="0.2">
      <c r="A1" s="48" t="s">
        <v>511</v>
      </c>
      <c r="B1" s="48" t="s">
        <v>1070</v>
      </c>
      <c r="C1" s="48" t="str">
        <f>'SRP Comp'!B1</f>
        <v>PIP SRP</v>
      </c>
      <c r="D1" s="48" t="str">
        <f ca="1">'SRP Comp'!P1</f>
        <v>PIP Resubmission - v2 with Escalator - Revised Proposal - FINAL</v>
      </c>
      <c r="E1" s="48" t="s">
        <v>1069</v>
      </c>
      <c r="F1" s="48" t="s">
        <v>1068</v>
      </c>
    </row>
    <row r="2" spans="1:6" x14ac:dyDescent="0.2">
      <c r="A2" s="46" t="s">
        <v>96</v>
      </c>
      <c r="B2" s="46" t="s">
        <v>295</v>
      </c>
      <c r="C2" s="47">
        <f>IFERROR(INDEX(SRP!R:R,MATCH(A2,SRP!A:A,0)),0)</f>
        <v>18773713.74291943</v>
      </c>
      <c r="D2" s="47">
        <f>SUMIF('Program Lvl'!B:B,A2,'Program Lvl'!Y:Y)-SUMIF('Program Lvl'!B:B,A2,'Program Lvl'!W:W)</f>
        <v>15779946.715842329</v>
      </c>
      <c r="E2" s="98">
        <f t="shared" ref="E2:E33" si="0">D2-C2</f>
        <v>-2993767.0270771012</v>
      </c>
      <c r="F2" s="97">
        <f t="shared" ref="F2:F33" si="1">IFERROR(E2/C2,IF(D2=0,"","Added"))</f>
        <v>-0.15946589300724853</v>
      </c>
    </row>
    <row r="3" spans="1:6" x14ac:dyDescent="0.2">
      <c r="A3" s="46" t="s">
        <v>57</v>
      </c>
      <c r="B3" s="46" t="s">
        <v>1042</v>
      </c>
      <c r="C3" s="47">
        <f>IFERROR(INDEX(SRP!R:R,MATCH(A3,SRP!A:A,0)),0)</f>
        <v>18774222.452851929</v>
      </c>
      <c r="D3" s="47">
        <f>SUMIF('Program Lvl'!B:B,A3,'Program Lvl'!Y:Y)-SUMIF('Program Lvl'!B:B,A3,'Program Lvl'!W:W)</f>
        <v>22243372.253922395</v>
      </c>
      <c r="E3" s="98">
        <f t="shared" si="0"/>
        <v>3469149.8010704666</v>
      </c>
      <c r="F3" s="97">
        <f t="shared" si="1"/>
        <v>0.18478260869565225</v>
      </c>
    </row>
    <row r="4" spans="1:6" x14ac:dyDescent="0.2">
      <c r="A4" s="46" t="s">
        <v>58</v>
      </c>
      <c r="B4" s="46" t="s">
        <v>272</v>
      </c>
      <c r="C4" s="47">
        <f>IFERROR(INDEX(SRP!R:R,MATCH(A4,SRP!A:A,0)),0)</f>
        <v>18226060.020083621</v>
      </c>
      <c r="D4" s="47">
        <f>SUMIF('Program Lvl'!B:B,A4,'Program Lvl'!Y:Y)-SUMIF('Program Lvl'!B:B,A4,'Program Lvl'!W:W)</f>
        <v>15973723.145400865</v>
      </c>
      <c r="E4" s="98">
        <f t="shared" si="0"/>
        <v>-2252336.8746827561</v>
      </c>
      <c r="F4" s="97">
        <f t="shared" si="1"/>
        <v>-0.12357782604692763</v>
      </c>
    </row>
    <row r="5" spans="1:6" x14ac:dyDescent="0.2">
      <c r="A5" s="46" t="s">
        <v>60</v>
      </c>
      <c r="B5" s="46" t="s">
        <v>273</v>
      </c>
      <c r="C5" s="47">
        <f>IFERROR(INDEX(SRP!R:R,MATCH(A5,SRP!A:A,0)),0)</f>
        <v>5101690.8839271553</v>
      </c>
      <c r="D5" s="47">
        <f>SUMIF('Program Lvl'!B:B,A5,'Program Lvl'!Y:Y)-SUMIF('Program Lvl'!B:B,A5,'Program Lvl'!W:W)</f>
        <v>5098102.0501731113</v>
      </c>
      <c r="E5" s="98">
        <f t="shared" si="0"/>
        <v>-3588.8337540440261</v>
      </c>
      <c r="F5" s="97">
        <f t="shared" si="1"/>
        <v>-7.0345966380492089E-4</v>
      </c>
    </row>
    <row r="6" spans="1:6" x14ac:dyDescent="0.2">
      <c r="A6" s="46" t="s">
        <v>61</v>
      </c>
      <c r="B6" s="46" t="s">
        <v>274</v>
      </c>
      <c r="C6" s="47">
        <f>IFERROR(INDEX(SRP!R:R,MATCH(A6,SRP!A:A,0)),0)</f>
        <v>7101553.7104266006</v>
      </c>
      <c r="D6" s="47">
        <f>SUMIF('Program Lvl'!B:B,A6,'Program Lvl'!Y:Y)-SUMIF('Program Lvl'!B:B,A6,'Program Lvl'!W:W)</f>
        <v>7260827.3985332511</v>
      </c>
      <c r="E6" s="98">
        <f t="shared" si="0"/>
        <v>159273.68810665049</v>
      </c>
      <c r="F6" s="97">
        <f t="shared" si="1"/>
        <v>2.2428005842271195E-2</v>
      </c>
    </row>
    <row r="7" spans="1:6" x14ac:dyDescent="0.2">
      <c r="A7" s="46" t="s">
        <v>62</v>
      </c>
      <c r="B7" s="46" t="s">
        <v>275</v>
      </c>
      <c r="C7" s="47">
        <f>IFERROR(INDEX(SRP!R:R,MATCH(A7,SRP!A:A,0)),0)</f>
        <v>5554650.8034021761</v>
      </c>
      <c r="D7" s="47">
        <f>SUMIF('Program Lvl'!B:B,A7,'Program Lvl'!Y:Y)-SUMIF('Program Lvl'!B:B,A7,'Program Lvl'!W:W)</f>
        <v>9039261.0083916206</v>
      </c>
      <c r="E7" s="98">
        <f t="shared" si="0"/>
        <v>3484610.2049894445</v>
      </c>
      <c r="F7" s="97">
        <f t="shared" si="1"/>
        <v>0.62733200129432987</v>
      </c>
    </row>
    <row r="8" spans="1:6" x14ac:dyDescent="0.2">
      <c r="A8" s="46" t="s">
        <v>48</v>
      </c>
      <c r="B8" s="46" t="s">
        <v>260</v>
      </c>
      <c r="C8" s="47">
        <f>IFERROR(INDEX(SRP!R:R,MATCH(A8,SRP!A:A,0)),0)</f>
        <v>8626635.1922891922</v>
      </c>
      <c r="D8" s="47">
        <f>SUMIF('Program Lvl'!B:B,A8,'Program Lvl'!Y:Y)-SUMIF('Program Lvl'!B:B,A8,'Program Lvl'!W:W)</f>
        <v>7792263.2072521988</v>
      </c>
      <c r="E8" s="98">
        <f t="shared" si="0"/>
        <v>-834371.9850369934</v>
      </c>
      <c r="F8" s="97">
        <f t="shared" si="1"/>
        <v>-9.6720443885558782E-2</v>
      </c>
    </row>
    <row r="9" spans="1:6" x14ac:dyDescent="0.2">
      <c r="A9" s="46" t="s">
        <v>49</v>
      </c>
      <c r="B9" s="46" t="s">
        <v>782</v>
      </c>
      <c r="C9" s="47">
        <f>IFERROR(INDEX(SRP!R:R,MATCH(A9,SRP!A:A,0)),0)</f>
        <v>150176446.93126619</v>
      </c>
      <c r="D9" s="47">
        <f>SUMIF('Program Lvl'!B:B,A9,'Program Lvl'!Y:Y)-SUMIF('Program Lvl'!B:B,A9,'Program Lvl'!W:W)</f>
        <v>150176446.93126622</v>
      </c>
      <c r="E9" s="98">
        <f t="shared" si="0"/>
        <v>0</v>
      </c>
      <c r="F9" s="97">
        <f t="shared" si="1"/>
        <v>0</v>
      </c>
    </row>
    <row r="10" spans="1:6" x14ac:dyDescent="0.2">
      <c r="A10" s="46" t="s">
        <v>50</v>
      </c>
      <c r="B10" s="46" t="s">
        <v>266</v>
      </c>
      <c r="C10" s="47">
        <f>IFERROR(INDEX(SRP!R:R,MATCH(A10,SRP!A:A,0)),0)</f>
        <v>101150508.90086296</v>
      </c>
      <c r="D10" s="47">
        <f>SUMIF('Program Lvl'!B:B,A10,'Program Lvl'!Y:Y)-SUMIF('Program Lvl'!B:B,A10,'Program Lvl'!W:W)</f>
        <v>106643256.80822857</v>
      </c>
      <c r="E10" s="98">
        <f t="shared" si="0"/>
        <v>5492747.9073656052</v>
      </c>
      <c r="F10" s="97">
        <f t="shared" si="1"/>
        <v>5.4302721430190888E-2</v>
      </c>
    </row>
    <row r="11" spans="1:6" x14ac:dyDescent="0.2">
      <c r="A11" s="46" t="s">
        <v>51</v>
      </c>
      <c r="B11" s="46" t="s">
        <v>52</v>
      </c>
      <c r="C11" s="47">
        <f>IFERROR(INDEX(SRP!R:R,MATCH(A11,SRP!A:A,0)),0)</f>
        <v>107208406.79097481</v>
      </c>
      <c r="D11" s="47">
        <f>SUMIF('Program Lvl'!B:B,A11,'Program Lvl'!Y:Y)-SUMIF('Program Lvl'!B:B,A11,'Program Lvl'!W:W)</f>
        <v>100380456.29629023</v>
      </c>
      <c r="E11" s="98">
        <f t="shared" si="0"/>
        <v>-6827950.494684577</v>
      </c>
      <c r="F11" s="97">
        <f t="shared" si="1"/>
        <v>-6.3688573490296274E-2</v>
      </c>
    </row>
    <row r="12" spans="1:6" x14ac:dyDescent="0.2">
      <c r="A12" s="46" t="s">
        <v>53</v>
      </c>
      <c r="B12" s="46" t="s">
        <v>267</v>
      </c>
      <c r="C12" s="47">
        <f>IFERROR(INDEX(SRP!R:R,MATCH(A12,SRP!A:A,0)),0)</f>
        <v>10203381.767854311</v>
      </c>
      <c r="D12" s="47">
        <f>SUMIF('Program Lvl'!B:B,A12,'Program Lvl'!Y:Y)-SUMIF('Program Lvl'!B:B,A12,'Program Lvl'!W:W)</f>
        <v>10203381.767854311</v>
      </c>
      <c r="E12" s="98">
        <f t="shared" si="0"/>
        <v>0</v>
      </c>
      <c r="F12" s="97">
        <f t="shared" si="1"/>
        <v>0</v>
      </c>
    </row>
    <row r="13" spans="1:6" x14ac:dyDescent="0.2">
      <c r="A13" s="46" t="s">
        <v>55</v>
      </c>
      <c r="B13" s="46" t="s">
        <v>268</v>
      </c>
      <c r="C13" s="47">
        <f>IFERROR(INDEX(SRP!R:R,MATCH(A13,SRP!A:A,0)),0)</f>
        <v>58469441.431455091</v>
      </c>
      <c r="D13" s="47">
        <f>SUMIF('Program Lvl'!B:B,A13,'Program Lvl'!Y:Y)-SUMIF('Program Lvl'!B:B,A13,'Program Lvl'!W:W)</f>
        <v>55624847.625857994</v>
      </c>
      <c r="E13" s="98">
        <f t="shared" si="0"/>
        <v>-2844593.8055970967</v>
      </c>
      <c r="F13" s="97">
        <f t="shared" si="1"/>
        <v>-4.8650948870990522E-2</v>
      </c>
    </row>
    <row r="14" spans="1:6" x14ac:dyDescent="0.2">
      <c r="A14" s="46" t="s">
        <v>775</v>
      </c>
      <c r="B14" s="46" t="s">
        <v>776</v>
      </c>
      <c r="C14" s="47">
        <f>IFERROR(INDEX(SRP!R:R,MATCH(A14,SRP!A:A,0)),0)</f>
        <v>15548984.204460604</v>
      </c>
      <c r="D14" s="47">
        <f>SUMIF('Program Lvl'!B:B,A14,'Program Lvl'!Y:Y)-SUMIF('Program Lvl'!B:B,A14,'Program Lvl'!W:W)</f>
        <v>11931896.298210604</v>
      </c>
      <c r="E14" s="98">
        <f t="shared" si="0"/>
        <v>-3617087.90625</v>
      </c>
      <c r="F14" s="97">
        <f t="shared" si="1"/>
        <v>-0.23262535087098168</v>
      </c>
    </row>
    <row r="15" spans="1:6" x14ac:dyDescent="0.2">
      <c r="A15" s="46" t="s">
        <v>67</v>
      </c>
      <c r="B15" s="46" t="s">
        <v>261</v>
      </c>
      <c r="C15" s="47">
        <f>IFERROR(INDEX(SRP!R:R,MATCH(A15,SRP!A:A,0)),0)</f>
        <v>10206150.540586511</v>
      </c>
      <c r="D15" s="47">
        <f>SUMIF('Program Lvl'!B:B,A15,'Program Lvl'!Y:Y)-SUMIF('Program Lvl'!B:B,A15,'Program Lvl'!W:W)</f>
        <v>10206150.540586513</v>
      </c>
      <c r="E15" s="98">
        <f t="shared" si="0"/>
        <v>0</v>
      </c>
      <c r="F15" s="97">
        <f t="shared" si="1"/>
        <v>0</v>
      </c>
    </row>
    <row r="16" spans="1:6" x14ac:dyDescent="0.2">
      <c r="A16" s="46" t="s">
        <v>68</v>
      </c>
      <c r="B16" s="46" t="s">
        <v>805</v>
      </c>
      <c r="C16" s="47">
        <f>IFERROR(INDEX(SRP!R:R,MATCH(A16,SRP!A:A,0)),0)</f>
        <v>15408911.189180993</v>
      </c>
      <c r="D16" s="47">
        <f>SUMIF('Program Lvl'!B:B,A16,'Program Lvl'!Y:Y)-SUMIF('Program Lvl'!B:B,A16,'Program Lvl'!W:W)</f>
        <v>15266031.11289206</v>
      </c>
      <c r="E16" s="98">
        <f t="shared" si="0"/>
        <v>-142880.07628893293</v>
      </c>
      <c r="F16" s="97">
        <f t="shared" si="1"/>
        <v>-9.2725614765858892E-3</v>
      </c>
    </row>
    <row r="17" spans="1:6" x14ac:dyDescent="0.2">
      <c r="A17" s="46" t="s">
        <v>69</v>
      </c>
      <c r="B17" s="46" t="s">
        <v>262</v>
      </c>
      <c r="C17" s="47">
        <f>IFERROR(INDEX(SRP!R:R,MATCH(A17,SRP!A:A,0)),0)</f>
        <v>5101690.8839271553</v>
      </c>
      <c r="D17" s="47">
        <f>SUMIF('Program Lvl'!B:B,A17,'Program Lvl'!Y:Y)-SUMIF('Program Lvl'!B:B,A17,'Program Lvl'!W:W)</f>
        <v>5101690.8839271553</v>
      </c>
      <c r="E17" s="98">
        <f t="shared" si="0"/>
        <v>0</v>
      </c>
      <c r="F17" s="97">
        <f t="shared" si="1"/>
        <v>0</v>
      </c>
    </row>
    <row r="18" spans="1:6" x14ac:dyDescent="0.2">
      <c r="A18" s="46" t="s">
        <v>70</v>
      </c>
      <c r="B18" s="46" t="s">
        <v>263</v>
      </c>
      <c r="C18" s="47">
        <f>IFERROR(INDEX(SRP!R:R,MATCH(A18,SRP!A:A,0)),0)</f>
        <v>76723772.046852678</v>
      </c>
      <c r="D18" s="47">
        <f>SUMIF('Program Lvl'!B:B,A18,'Program Lvl'!Y:Y)-SUMIF('Program Lvl'!B:B,A18,'Program Lvl'!W:W)</f>
        <v>68925828.303111702</v>
      </c>
      <c r="E18" s="98">
        <f t="shared" si="0"/>
        <v>-7797943.7437409759</v>
      </c>
      <c r="F18" s="97">
        <f t="shared" si="1"/>
        <v>-0.10163660539238124</v>
      </c>
    </row>
    <row r="19" spans="1:6" x14ac:dyDescent="0.2">
      <c r="A19" s="46" t="s">
        <v>71</v>
      </c>
      <c r="B19" s="46" t="s">
        <v>359</v>
      </c>
      <c r="C19" s="47">
        <f>IFERROR(INDEX(SRP!R:R,MATCH(A19,SRP!A:A,0)),0)</f>
        <v>0</v>
      </c>
      <c r="D19" s="47">
        <f>SUMIF('Program Lvl'!B:B,A19,'Program Lvl'!Y:Y)-SUMIF('Program Lvl'!B:B,A19,'Program Lvl'!W:W)</f>
        <v>0</v>
      </c>
      <c r="E19" s="98">
        <f t="shared" si="0"/>
        <v>0</v>
      </c>
      <c r="F19" s="97" t="str">
        <f t="shared" si="1"/>
        <v/>
      </c>
    </row>
    <row r="20" spans="1:6" x14ac:dyDescent="0.2">
      <c r="A20" s="46" t="s">
        <v>72</v>
      </c>
      <c r="B20" s="46" t="s">
        <v>264</v>
      </c>
      <c r="C20" s="47">
        <f>IFERROR(INDEX(SRP!R:R,MATCH(A20,SRP!A:A,0)),0)</f>
        <v>38119658.707159422</v>
      </c>
      <c r="D20" s="47">
        <f>SUMIF('Program Lvl'!B:B,A20,'Program Lvl'!Y:Y)-SUMIF('Program Lvl'!B:B,A20,'Program Lvl'!W:W)</f>
        <v>17757479.947318196</v>
      </c>
      <c r="E20" s="98">
        <f t="shared" si="0"/>
        <v>-20362178.759841226</v>
      </c>
      <c r="F20" s="97">
        <f t="shared" si="1"/>
        <v>-0.53416477089331638</v>
      </c>
    </row>
    <row r="21" spans="1:6" x14ac:dyDescent="0.2">
      <c r="A21" s="46" t="s">
        <v>347</v>
      </c>
      <c r="B21" s="46" t="s">
        <v>348</v>
      </c>
      <c r="C21" s="47">
        <f>IFERROR(INDEX(SRP!R:R,MATCH(A21,SRP!A:A,0)),0)</f>
        <v>7223994.2916408516</v>
      </c>
      <c r="D21" s="47">
        <f>SUMIF('Program Lvl'!B:B,A21,'Program Lvl'!Y:Y)-SUMIF('Program Lvl'!B:B,A21,'Program Lvl'!W:W)</f>
        <v>7223994.2916408516</v>
      </c>
      <c r="E21" s="98">
        <f t="shared" si="0"/>
        <v>0</v>
      </c>
      <c r="F21" s="97">
        <f t="shared" si="1"/>
        <v>0</v>
      </c>
    </row>
    <row r="22" spans="1:6" x14ac:dyDescent="0.2">
      <c r="A22" s="46" t="s">
        <v>792</v>
      </c>
      <c r="B22" s="46" t="s">
        <v>794</v>
      </c>
      <c r="C22" s="47">
        <f>IFERROR(INDEX(SRP!R:R,MATCH(A22,SRP!A:A,0)),0)</f>
        <v>74599819.579938427</v>
      </c>
      <c r="D22" s="47">
        <f>SUMIF('Program Lvl'!B:B,A22,'Program Lvl'!Y:Y)-SUMIF('Program Lvl'!B:B,A22,'Program Lvl'!W:W)</f>
        <v>17097238.659307916</v>
      </c>
      <c r="E22" s="98">
        <f t="shared" si="0"/>
        <v>-57502580.920630515</v>
      </c>
      <c r="F22" s="97">
        <f t="shared" si="1"/>
        <v>-0.77081394089717414</v>
      </c>
    </row>
    <row r="23" spans="1:6" x14ac:dyDescent="0.2">
      <c r="A23" s="46" t="s">
        <v>849</v>
      </c>
      <c r="B23" s="46" t="s">
        <v>850</v>
      </c>
      <c r="C23" s="47">
        <f>IFERROR(INDEX(SRP!R:R,MATCH(A23,SRP!A:A,0)),0)</f>
        <v>2754913.0773206633</v>
      </c>
      <c r="D23" s="47">
        <f>SUMIF('Program Lvl'!B:B,A23,'Program Lvl'!Y:Y)-SUMIF('Program Lvl'!B:B,A23,'Program Lvl'!W:W)</f>
        <v>2754913.0773206637</v>
      </c>
      <c r="E23" s="98">
        <f t="shared" si="0"/>
        <v>0</v>
      </c>
      <c r="F23" s="97">
        <f t="shared" si="1"/>
        <v>0</v>
      </c>
    </row>
    <row r="24" spans="1:6" x14ac:dyDescent="0.2">
      <c r="A24" s="46" t="s">
        <v>75</v>
      </c>
      <c r="B24" s="46" t="s">
        <v>296</v>
      </c>
      <c r="C24" s="47">
        <f>IFERROR(INDEX(SRP!R:R,MATCH(A24,SRP!A:A,0)),0)</f>
        <v>37650478.723382398</v>
      </c>
      <c r="D24" s="47">
        <f>SUMIF('Program Lvl'!B:B,A24,'Program Lvl'!Y:Y)-SUMIF('Program Lvl'!B:B,A24,'Program Lvl'!W:W)</f>
        <v>37140309.634989686</v>
      </c>
      <c r="E24" s="98">
        <f t="shared" si="0"/>
        <v>-510169.08839271218</v>
      </c>
      <c r="F24" s="97">
        <f t="shared" si="1"/>
        <v>-1.3550135501354928E-2</v>
      </c>
    </row>
    <row r="25" spans="1:6" x14ac:dyDescent="0.2">
      <c r="A25" s="46" t="s">
        <v>76</v>
      </c>
      <c r="B25" s="46" t="s">
        <v>270</v>
      </c>
      <c r="C25" s="47">
        <f>IFERROR(INDEX(SRP!R:R,MATCH(A25,SRP!A:A,0)),0)</f>
        <v>12998311.348042909</v>
      </c>
      <c r="D25" s="47">
        <f>SUMIF('Program Lvl'!B:B,A25,'Program Lvl'!Y:Y)-SUMIF('Program Lvl'!B:B,A25,'Program Lvl'!W:W)</f>
        <v>11678345.764931031</v>
      </c>
      <c r="E25" s="98">
        <f t="shared" si="0"/>
        <v>-1319965.5831118785</v>
      </c>
      <c r="F25" s="97">
        <f t="shared" si="1"/>
        <v>-0.10154900492598365</v>
      </c>
    </row>
    <row r="26" spans="1:6" x14ac:dyDescent="0.2">
      <c r="A26" s="46" t="s">
        <v>203</v>
      </c>
      <c r="B26" s="46" t="s">
        <v>297</v>
      </c>
      <c r="C26" s="47">
        <f>IFERROR(INDEX(SRP!R:R,MATCH(A26,SRP!A:A,0)),0)</f>
        <v>13450326.097193107</v>
      </c>
      <c r="D26" s="47">
        <f>SUMIF('Program Lvl'!B:B,A26,'Program Lvl'!Y:Y)-SUMIF('Program Lvl'!B:B,A26,'Program Lvl'!W:W)</f>
        <v>13450326.097193107</v>
      </c>
      <c r="E26" s="98">
        <f t="shared" si="0"/>
        <v>0</v>
      </c>
      <c r="F26" s="97">
        <f t="shared" si="1"/>
        <v>0</v>
      </c>
    </row>
    <row r="27" spans="1:6" x14ac:dyDescent="0.2">
      <c r="A27" s="46" t="s">
        <v>204</v>
      </c>
      <c r="B27" s="46" t="s">
        <v>271</v>
      </c>
      <c r="C27" s="47">
        <f>IFERROR(INDEX(SRP!R:R,MATCH(A27,SRP!A:A,0)),0)</f>
        <v>23504116.242850345</v>
      </c>
      <c r="D27" s="47">
        <f>SUMIF('Program Lvl'!B:B,A27,'Program Lvl'!Y:Y)-SUMIF('Program Lvl'!B:B,A27,'Program Lvl'!W:W)</f>
        <v>11172689.615377408</v>
      </c>
      <c r="E27" s="98">
        <f t="shared" si="0"/>
        <v>-12331426.627472937</v>
      </c>
      <c r="F27" s="97">
        <f t="shared" si="1"/>
        <v>-0.5246496613640601</v>
      </c>
    </row>
    <row r="28" spans="1:6" x14ac:dyDescent="0.2">
      <c r="A28" s="46" t="s">
        <v>280</v>
      </c>
      <c r="B28" s="46" t="s">
        <v>298</v>
      </c>
      <c r="C28" s="47">
        <f>IFERROR(INDEX(SRP!R:R,MATCH(A28,SRP!A:A,0)),0)</f>
        <v>11238097.331358492</v>
      </c>
      <c r="D28" s="47">
        <f>SUMIF('Program Lvl'!B:B,A28,'Program Lvl'!Y:Y)-SUMIF('Program Lvl'!B:B,A28,'Program Lvl'!W:W)</f>
        <v>11199641.719443047</v>
      </c>
      <c r="E28" s="98">
        <f t="shared" si="0"/>
        <v>-38455.611915444955</v>
      </c>
      <c r="F28" s="97">
        <f t="shared" si="1"/>
        <v>-3.4218970330626539E-3</v>
      </c>
    </row>
    <row r="29" spans="1:6" x14ac:dyDescent="0.2">
      <c r="A29" s="46" t="s">
        <v>510</v>
      </c>
      <c r="B29" s="46" t="s">
        <v>788</v>
      </c>
      <c r="C29" s="47">
        <f>IFERROR(INDEX(SRP!R:R,MATCH(A29,SRP!A:A,0)),0)</f>
        <v>267525</v>
      </c>
      <c r="D29" s="47">
        <f>SUMIF('Program Lvl'!B:B,A29,'Program Lvl'!Y:Y)-SUMIF('Program Lvl'!B:B,A29,'Program Lvl'!W:W)</f>
        <v>267525</v>
      </c>
      <c r="E29" s="98">
        <f t="shared" si="0"/>
        <v>0</v>
      </c>
      <c r="F29" s="97">
        <f t="shared" si="1"/>
        <v>0</v>
      </c>
    </row>
    <row r="30" spans="1:6" x14ac:dyDescent="0.2">
      <c r="A30" s="46" t="s">
        <v>812</v>
      </c>
      <c r="B30" s="46" t="s">
        <v>830</v>
      </c>
      <c r="C30" s="47">
        <f>IFERROR(INDEX(SRP!R:R,MATCH(A30,SRP!A:A,0)),0)</f>
        <v>6056171.0515624993</v>
      </c>
      <c r="D30" s="47">
        <f>SUMIF('Program Lvl'!B:B,A30,'Program Lvl'!Y:Y)-SUMIF('Program Lvl'!B:B,A30,'Program Lvl'!W:W)</f>
        <v>13009815.515033357</v>
      </c>
      <c r="E30" s="98">
        <f t="shared" si="0"/>
        <v>6953644.4634708576</v>
      </c>
      <c r="F30" s="97">
        <f t="shared" si="1"/>
        <v>1.148191556061946</v>
      </c>
    </row>
    <row r="31" spans="1:6" x14ac:dyDescent="0.2">
      <c r="A31" s="46" t="s">
        <v>813</v>
      </c>
      <c r="B31" s="46" t="s">
        <v>831</v>
      </c>
      <c r="C31" s="47">
        <f>IFERROR(INDEX(SRP!R:R,MATCH(A31,SRP!A:A,0)),0)</f>
        <v>85804569.767834485</v>
      </c>
      <c r="D31" s="47">
        <f>SUMIF('Program Lvl'!B:B,A31,'Program Lvl'!Y:Y)-SUMIF('Program Lvl'!B:B,A31,'Program Lvl'!W:W)</f>
        <v>26627255.230481002</v>
      </c>
      <c r="E31" s="98">
        <f t="shared" si="0"/>
        <v>-59177314.537353486</v>
      </c>
      <c r="F31" s="97">
        <f t="shared" si="1"/>
        <v>-0.68967555804396397</v>
      </c>
    </row>
    <row r="32" spans="1:6" x14ac:dyDescent="0.2">
      <c r="A32" s="46" t="s">
        <v>735</v>
      </c>
      <c r="B32" s="46" t="s">
        <v>742</v>
      </c>
      <c r="C32" s="47">
        <f>IFERROR(INDEX(SRP!R:R,MATCH(A32,SRP!A:A,0)),0)</f>
        <v>24313476.340651445</v>
      </c>
      <c r="D32" s="47">
        <f>SUMIF('Program Lvl'!B:B,A32,'Program Lvl'!Y:Y)-SUMIF('Program Lvl'!B:B,A32,'Program Lvl'!W:W)</f>
        <v>23650801.3996078</v>
      </c>
      <c r="E32" s="98">
        <f t="shared" si="0"/>
        <v>-662674.94104364514</v>
      </c>
      <c r="F32" s="97">
        <f t="shared" si="1"/>
        <v>-2.7255458321098713E-2</v>
      </c>
    </row>
    <row r="33" spans="1:6" x14ac:dyDescent="0.2">
      <c r="A33" s="46" t="s">
        <v>195</v>
      </c>
      <c r="B33" s="46" t="s">
        <v>299</v>
      </c>
      <c r="C33" s="47">
        <f>IFERROR(INDEX(SRP!R:R,MATCH(A33,SRP!A:A,0)),0)</f>
        <v>12700000</v>
      </c>
      <c r="D33" s="47">
        <f>SUMIF('Program Lvl'!B:B,A33,'Program Lvl'!Y:Y)-SUMIF('Program Lvl'!B:B,A33,'Program Lvl'!W:W)</f>
        <v>12700000.522812497</v>
      </c>
      <c r="E33" s="98">
        <f t="shared" si="0"/>
        <v>0.52281249687075615</v>
      </c>
      <c r="F33" s="97">
        <f t="shared" si="1"/>
        <v>4.1166338336280009E-8</v>
      </c>
    </row>
    <row r="34" spans="1:6" x14ac:dyDescent="0.2">
      <c r="A34" s="46" t="s">
        <v>196</v>
      </c>
      <c r="B34" s="46" t="s">
        <v>300</v>
      </c>
      <c r="C34" s="47">
        <f>IFERROR(INDEX(SRP!R:R,MATCH(A34,SRP!A:A,0)),0)</f>
        <v>17293326.035708617</v>
      </c>
      <c r="D34" s="47">
        <f>SUMIF('Program Lvl'!B:B,A34,'Program Lvl'!Y:Y)-SUMIF('Program Lvl'!B:B,A34,'Program Lvl'!W:W)</f>
        <v>17293326.035708621</v>
      </c>
      <c r="E34" s="98">
        <f t="shared" ref="E34:E65" si="2">D34-C34</f>
        <v>0</v>
      </c>
      <c r="F34" s="97">
        <f t="shared" ref="F34:F65" si="3">IFERROR(E34/C34,IF(D34=0,"","Added"))</f>
        <v>0</v>
      </c>
    </row>
    <row r="35" spans="1:6" x14ac:dyDescent="0.2">
      <c r="A35" s="46" t="s">
        <v>706</v>
      </c>
      <c r="B35" s="46" t="s">
        <v>711</v>
      </c>
      <c r="C35" s="47">
        <f>IFERROR(INDEX(SRP!R:R,MATCH(A35,SRP!A:A,0)),0)</f>
        <v>0</v>
      </c>
      <c r="D35" s="47">
        <f>SUMIF('Program Lvl'!B:B,A35,'Program Lvl'!Y:Y)-SUMIF('Program Lvl'!B:B,A35,'Program Lvl'!W:W)</f>
        <v>0</v>
      </c>
      <c r="E35" s="98">
        <f t="shared" si="2"/>
        <v>0</v>
      </c>
      <c r="F35" s="97" t="str">
        <f t="shared" si="3"/>
        <v/>
      </c>
    </row>
    <row r="36" spans="1:6" x14ac:dyDescent="0.2">
      <c r="A36" s="46" t="s">
        <v>164</v>
      </c>
      <c r="B36" s="46" t="s">
        <v>302</v>
      </c>
      <c r="C36" s="47">
        <f>IFERROR(INDEX(SRP!R:R,MATCH(A36,SRP!A:A,0)),0)</f>
        <v>64140951.337067045</v>
      </c>
      <c r="D36" s="47">
        <f>SUMIF('Program Lvl'!B:B,A36,'Program Lvl'!Y:Y)-SUMIF('Program Lvl'!B:B,A36,'Program Lvl'!W:W)</f>
        <v>64140951.337067053</v>
      </c>
      <c r="E36" s="98">
        <f t="shared" si="2"/>
        <v>0</v>
      </c>
      <c r="F36" s="97">
        <f t="shared" si="3"/>
        <v>0</v>
      </c>
    </row>
    <row r="37" spans="1:6" x14ac:dyDescent="0.2">
      <c r="A37" s="46" t="s">
        <v>97</v>
      </c>
      <c r="B37" s="46" t="s">
        <v>303</v>
      </c>
      <c r="C37" s="47">
        <f>IFERROR(INDEX(SRP!R:R,MATCH(A37,SRP!A:A,0)),0)</f>
        <v>137965604.40429261</v>
      </c>
      <c r="D37" s="47">
        <f>SUMIF('Program Lvl'!B:B,A37,'Program Lvl'!Y:Y)-SUMIF('Program Lvl'!B:B,A37,'Program Lvl'!W:W)</f>
        <v>48246537.954047062</v>
      </c>
      <c r="E37" s="98">
        <f t="shared" si="2"/>
        <v>-89719066.450245559</v>
      </c>
      <c r="F37" s="97">
        <f t="shared" si="3"/>
        <v>-0.65030024575787726</v>
      </c>
    </row>
    <row r="38" spans="1:6" x14ac:dyDescent="0.2">
      <c r="A38" s="46" t="s">
        <v>169</v>
      </c>
      <c r="B38" s="46" t="s">
        <v>304</v>
      </c>
      <c r="C38" s="47">
        <f>IFERROR(INDEX(SRP!R:R,MATCH(A38,SRP!A:A,0)),0)</f>
        <v>1224405.812142517</v>
      </c>
      <c r="D38" s="47">
        <f>SUMIF('Program Lvl'!B:B,A38,'Program Lvl'!Y:Y)-SUMIF('Program Lvl'!B:B,A38,'Program Lvl'!W:W)</f>
        <v>816270.54142834491</v>
      </c>
      <c r="E38" s="98">
        <f t="shared" si="2"/>
        <v>-408135.27071417205</v>
      </c>
      <c r="F38" s="97">
        <f t="shared" si="3"/>
        <v>-0.33333333333333309</v>
      </c>
    </row>
    <row r="39" spans="1:6" x14ac:dyDescent="0.2">
      <c r="A39" s="46" t="s">
        <v>165</v>
      </c>
      <c r="B39" s="46" t="s">
        <v>166</v>
      </c>
      <c r="C39" s="47">
        <f>IFERROR(INDEX(SRP!R:R,MATCH(A39,SRP!A:A,0)),0)</f>
        <v>5101690.8839271553</v>
      </c>
      <c r="D39" s="47">
        <f>SUMIF('Program Lvl'!B:B,A39,'Program Lvl'!Y:Y)-SUMIF('Program Lvl'!B:B,A39,'Program Lvl'!W:W)</f>
        <v>5101690.8839271553</v>
      </c>
      <c r="E39" s="98">
        <f t="shared" si="2"/>
        <v>0</v>
      </c>
      <c r="F39" s="97">
        <f t="shared" si="3"/>
        <v>0</v>
      </c>
    </row>
    <row r="40" spans="1:6" x14ac:dyDescent="0.2">
      <c r="A40" s="46" t="s">
        <v>167</v>
      </c>
      <c r="B40" s="46" t="s">
        <v>857</v>
      </c>
      <c r="C40" s="47">
        <f>IFERROR(INDEX(SRP!R:R,MATCH(A40,SRP!A:A,0)),0)</f>
        <v>10203381.767854311</v>
      </c>
      <c r="D40" s="47">
        <f>SUMIF('Program Lvl'!B:B,A40,'Program Lvl'!Y:Y)-SUMIF('Program Lvl'!B:B,A40,'Program Lvl'!W:W)</f>
        <v>10203381.767854311</v>
      </c>
      <c r="E40" s="98">
        <f t="shared" si="2"/>
        <v>0</v>
      </c>
      <c r="F40" s="97">
        <f t="shared" si="3"/>
        <v>0</v>
      </c>
    </row>
    <row r="41" spans="1:6" x14ac:dyDescent="0.2">
      <c r="A41" s="46" t="s">
        <v>168</v>
      </c>
      <c r="B41" s="46" t="s">
        <v>305</v>
      </c>
      <c r="C41" s="47">
        <f>IFERROR(INDEX(SRP!R:R,MATCH(A41,SRP!A:A,0)),0)</f>
        <v>0</v>
      </c>
      <c r="D41" s="47">
        <f>SUMIF('Program Lvl'!B:B,A41,'Program Lvl'!Y:Y)-SUMIF('Program Lvl'!B:B,A41,'Program Lvl'!W:W)</f>
        <v>0</v>
      </c>
      <c r="E41" s="98">
        <f t="shared" si="2"/>
        <v>0</v>
      </c>
      <c r="F41" s="97" t="str">
        <f t="shared" si="3"/>
        <v/>
      </c>
    </row>
    <row r="42" spans="1:6" x14ac:dyDescent="0.2">
      <c r="A42" s="46" t="s">
        <v>193</v>
      </c>
      <c r="B42" s="46" t="s">
        <v>306</v>
      </c>
      <c r="C42" s="47">
        <f>IFERROR(INDEX(SRP!R:R,MATCH(A42,SRP!A:A,0)),0)</f>
        <v>2550845.4419635776</v>
      </c>
      <c r="D42" s="47">
        <f>SUMIF('Program Lvl'!B:B,A42,'Program Lvl'!Y:Y)-SUMIF('Program Lvl'!B:B,A42,'Program Lvl'!W:W)</f>
        <v>2550845.4419635776</v>
      </c>
      <c r="E42" s="98">
        <f t="shared" si="2"/>
        <v>0</v>
      </c>
      <c r="F42" s="97">
        <f t="shared" si="3"/>
        <v>0</v>
      </c>
    </row>
    <row r="43" spans="1:6" x14ac:dyDescent="0.2">
      <c r="A43" s="46" t="s">
        <v>136</v>
      </c>
      <c r="B43" s="46" t="s">
        <v>307</v>
      </c>
      <c r="C43" s="47">
        <f>IFERROR(INDEX(SRP!R:R,MATCH(A43,SRP!A:A,0)),0)</f>
        <v>0</v>
      </c>
      <c r="D43" s="47">
        <f>SUMIF('Program Lvl'!B:B,A43,'Program Lvl'!Y:Y)-SUMIF('Program Lvl'!B:B,A43,'Program Lvl'!W:W)</f>
        <v>0</v>
      </c>
      <c r="E43" s="98">
        <f t="shared" si="2"/>
        <v>0</v>
      </c>
      <c r="F43" s="97" t="str">
        <f t="shared" si="3"/>
        <v/>
      </c>
    </row>
    <row r="44" spans="1:6" x14ac:dyDescent="0.2">
      <c r="A44" s="46" t="s">
        <v>137</v>
      </c>
      <c r="B44" s="46" t="s">
        <v>1020</v>
      </c>
      <c r="C44" s="47">
        <f>IFERROR(INDEX(SRP!R:R,MATCH(A44,SRP!A:A,0)),0)</f>
        <v>25624.999999999996</v>
      </c>
      <c r="D44" s="47">
        <f>SUMIF('Program Lvl'!B:B,A44,'Program Lvl'!Y:Y)-SUMIF('Program Lvl'!B:B,A44,'Program Lvl'!W:W)</f>
        <v>205815.06767854307</v>
      </c>
      <c r="E44" s="98">
        <f t="shared" si="2"/>
        <v>180190.06767854307</v>
      </c>
      <c r="F44" s="97">
        <f t="shared" si="3"/>
        <v>7.0318075191626574</v>
      </c>
    </row>
    <row r="45" spans="1:6" x14ac:dyDescent="0.2">
      <c r="A45" s="46" t="s">
        <v>138</v>
      </c>
      <c r="B45" s="46" t="s">
        <v>308</v>
      </c>
      <c r="C45" s="47">
        <f>IFERROR(INDEX(SRP!R:R,MATCH(A45,SRP!A:A,0)),0)</f>
        <v>7629044.6829017233</v>
      </c>
      <c r="D45" s="47">
        <f>SUMIF('Program Lvl'!B:B,A45,'Program Lvl'!Y:Y)-SUMIF('Program Lvl'!B:B,A45,'Program Lvl'!W:W)</f>
        <v>7629044.6829017233</v>
      </c>
      <c r="E45" s="98">
        <f t="shared" si="2"/>
        <v>0</v>
      </c>
      <c r="F45" s="97">
        <f t="shared" si="3"/>
        <v>0</v>
      </c>
    </row>
    <row r="46" spans="1:6" x14ac:dyDescent="0.2">
      <c r="A46" s="46" t="s">
        <v>139</v>
      </c>
      <c r="B46" s="46" t="s">
        <v>1021</v>
      </c>
      <c r="C46" s="47">
        <f>IFERROR(INDEX(SRP!R:R,MATCH(A46,SRP!A:A,0)),0)</f>
        <v>846005.80768949131</v>
      </c>
      <c r="D46" s="47">
        <f>SUMIF('Program Lvl'!B:B,A46,'Program Lvl'!Y:Y)-SUMIF('Program Lvl'!B:B,A46,'Program Lvl'!W:W)</f>
        <v>1054994.9254672187</v>
      </c>
      <c r="E46" s="98">
        <f t="shared" si="2"/>
        <v>208989.11777772743</v>
      </c>
      <c r="F46" s="97">
        <f t="shared" si="3"/>
        <v>0.2470303582767277</v>
      </c>
    </row>
    <row r="47" spans="1:6" x14ac:dyDescent="0.2">
      <c r="A47" s="46" t="s">
        <v>197</v>
      </c>
      <c r="B47" s="46" t="s">
        <v>309</v>
      </c>
      <c r="C47" s="47">
        <f>IFERROR(INDEX(SRP!R:R,MATCH(A47,SRP!A:A,0)),0)</f>
        <v>8318786.325890732</v>
      </c>
      <c r="D47" s="47">
        <f>SUMIF('Program Lvl'!B:B,A47,'Program Lvl'!Y:Y)-SUMIF('Program Lvl'!B:B,A47,'Program Lvl'!W:W)</f>
        <v>8318786.3258907329</v>
      </c>
      <c r="E47" s="98">
        <f t="shared" si="2"/>
        <v>0</v>
      </c>
      <c r="F47" s="97">
        <f t="shared" si="3"/>
        <v>0</v>
      </c>
    </row>
    <row r="48" spans="1:6" x14ac:dyDescent="0.2">
      <c r="A48" s="46" t="s">
        <v>98</v>
      </c>
      <c r="B48" s="46" t="s">
        <v>310</v>
      </c>
      <c r="C48" s="47">
        <f>IFERROR(INDEX(SRP!R:R,MATCH(A48,SRP!A:A,0)),0)</f>
        <v>17304965.558918715</v>
      </c>
      <c r="D48" s="47">
        <f>SUMIF('Program Lvl'!B:B,A48,'Program Lvl'!Y:Y)-SUMIF('Program Lvl'!B:B,A48,'Program Lvl'!W:W)</f>
        <v>6919236.59268534</v>
      </c>
      <c r="E48" s="98">
        <f t="shared" si="2"/>
        <v>-10385728.966233375</v>
      </c>
      <c r="F48" s="97">
        <f t="shared" si="3"/>
        <v>-0.60015889259489041</v>
      </c>
    </row>
    <row r="49" spans="1:6" x14ac:dyDescent="0.2">
      <c r="A49" s="46" t="s">
        <v>163</v>
      </c>
      <c r="B49" s="46" t="s">
        <v>181</v>
      </c>
      <c r="C49" s="47">
        <f>IFERROR(INDEX(SRP!R:R,MATCH(A49,SRP!A:A,0)),0)</f>
        <v>768597450.53201866</v>
      </c>
      <c r="D49" s="47">
        <f>SUMIF('Program Lvl'!B:B,A49,'Program Lvl'!Y:Y)-SUMIF('Program Lvl'!B:B,A49,'Program Lvl'!W:W)</f>
        <v>768597450.53201866</v>
      </c>
      <c r="E49" s="98">
        <f t="shared" si="2"/>
        <v>0</v>
      </c>
      <c r="F49" s="97">
        <f t="shared" si="3"/>
        <v>0</v>
      </c>
    </row>
    <row r="50" spans="1:6" x14ac:dyDescent="0.2">
      <c r="A50" s="46" t="s">
        <v>129</v>
      </c>
      <c r="B50" s="46" t="s">
        <v>311</v>
      </c>
      <c r="C50" s="47">
        <f>IFERROR(INDEX(SRP!R:R,MATCH(A50,SRP!A:A,0)),0)</f>
        <v>1020338.176785431</v>
      </c>
      <c r="D50" s="47">
        <f>SUMIF('Program Lvl'!B:B,A50,'Program Lvl'!Y:Y)-SUMIF('Program Lvl'!B:B,A50,'Program Lvl'!W:W)</f>
        <v>1020338.1767854309</v>
      </c>
      <c r="E50" s="98">
        <f t="shared" si="2"/>
        <v>0</v>
      </c>
      <c r="F50" s="97">
        <f t="shared" si="3"/>
        <v>0</v>
      </c>
    </row>
    <row r="51" spans="1:6" x14ac:dyDescent="0.2">
      <c r="A51" s="46" t="s">
        <v>100</v>
      </c>
      <c r="B51" s="46" t="s">
        <v>312</v>
      </c>
      <c r="C51" s="47">
        <f>IFERROR(INDEX(SRP!R:R,MATCH(A51,SRP!A:A,0)),0)</f>
        <v>1941000</v>
      </c>
      <c r="D51" s="47">
        <f>SUMIF('Program Lvl'!B:B,A51,'Program Lvl'!Y:Y)-SUMIF('Program Lvl'!B:B,A51,'Program Lvl'!W:W)</f>
        <v>1815370.0943749999</v>
      </c>
      <c r="E51" s="98">
        <f t="shared" si="2"/>
        <v>-125629.90562500013</v>
      </c>
      <c r="F51" s="97">
        <f t="shared" si="3"/>
        <v>-6.472432026017523E-2</v>
      </c>
    </row>
    <row r="52" spans="1:6" x14ac:dyDescent="0.2">
      <c r="A52" s="46" t="s">
        <v>112</v>
      </c>
      <c r="B52" s="46" t="s">
        <v>294</v>
      </c>
      <c r="C52" s="47">
        <f>IFERROR(INDEX(SRP!R:R,MATCH(A52,SRP!A:A,0)),0)</f>
        <v>6223799.9999999991</v>
      </c>
      <c r="D52" s="47">
        <f>SUMIF('Program Lvl'!B:B,A52,'Program Lvl'!Y:Y)-SUMIF('Program Lvl'!B:B,A52,'Program Lvl'!W:W)</f>
        <v>9256552.0624999981</v>
      </c>
      <c r="E52" s="98">
        <f t="shared" si="2"/>
        <v>3032752.0624999991</v>
      </c>
      <c r="F52" s="97">
        <f t="shared" si="3"/>
        <v>0.48728302042160732</v>
      </c>
    </row>
    <row r="53" spans="1:6" x14ac:dyDescent="0.2">
      <c r="A53" s="46" t="s">
        <v>113</v>
      </c>
      <c r="B53" s="46" t="s">
        <v>114</v>
      </c>
      <c r="C53" s="47">
        <f>IFERROR(INDEX(SRP!R:R,MATCH(A53,SRP!A:A,0)),0)</f>
        <v>24994973.788397342</v>
      </c>
      <c r="D53" s="47">
        <f>SUMIF('Program Lvl'!B:B,A53,'Program Lvl'!Y:Y)-SUMIF('Program Lvl'!B:B,A53,'Program Lvl'!W:W)</f>
        <v>15616659.826311816</v>
      </c>
      <c r="E53" s="98">
        <f t="shared" si="2"/>
        <v>-9378313.9620855264</v>
      </c>
      <c r="F53" s="97">
        <f t="shared" si="3"/>
        <v>-0.37520799347422945</v>
      </c>
    </row>
    <row r="54" spans="1:6" x14ac:dyDescent="0.2">
      <c r="A54" s="46" t="s">
        <v>115</v>
      </c>
      <c r="B54" s="46" t="s">
        <v>313</v>
      </c>
      <c r="C54" s="47">
        <f>IFERROR(INDEX(SRP!R:R,MATCH(A54,SRP!A:A,0)),0)</f>
        <v>25766499.191958848</v>
      </c>
      <c r="D54" s="47">
        <f>SUMIF('Program Lvl'!B:B,A54,'Program Lvl'!Y:Y)-SUMIF('Program Lvl'!B:B,A54,'Program Lvl'!W:W)</f>
        <v>27120954.900433503</v>
      </c>
      <c r="E54" s="98">
        <f t="shared" si="2"/>
        <v>1354455.7084746547</v>
      </c>
      <c r="F54" s="97">
        <f t="shared" si="3"/>
        <v>5.2566539923954832E-2</v>
      </c>
    </row>
    <row r="55" spans="1:6" x14ac:dyDescent="0.2">
      <c r="A55" s="46" t="s">
        <v>351</v>
      </c>
      <c r="B55" s="46" t="s">
        <v>352</v>
      </c>
      <c r="C55" s="47">
        <f>IFERROR(INDEX(SRP!R:R,MATCH(A55,SRP!A:A,0)),0)</f>
        <v>1103812.8906249995</v>
      </c>
      <c r="D55" s="47">
        <f>SUMIF('Program Lvl'!B:B,A55,'Program Lvl'!Y:Y)-SUMIF('Program Lvl'!B:B,A55,'Program Lvl'!W:W)</f>
        <v>347908.02546386706</v>
      </c>
      <c r="E55" s="98">
        <f t="shared" si="2"/>
        <v>-755904.86516113253</v>
      </c>
      <c r="F55" s="97">
        <f t="shared" si="3"/>
        <v>-0.68481250000000005</v>
      </c>
    </row>
    <row r="56" spans="1:6" x14ac:dyDescent="0.2">
      <c r="A56" s="46" t="s">
        <v>353</v>
      </c>
      <c r="B56" s="46" t="s">
        <v>354</v>
      </c>
      <c r="C56" s="47">
        <f>IFERROR(INDEX(SRP!R:R,MATCH(A56,SRP!A:A,0)),0)</f>
        <v>20830356.607529286</v>
      </c>
      <c r="D56" s="47">
        <f>SUMIF('Program Lvl'!B:B,A56,'Program Lvl'!Y:Y)-SUMIF('Program Lvl'!B:B,A56,'Program Lvl'!W:W)</f>
        <v>9291585.550499931</v>
      </c>
      <c r="E56" s="98">
        <f t="shared" si="2"/>
        <v>-11538771.057029355</v>
      </c>
      <c r="F56" s="97">
        <f t="shared" si="3"/>
        <v>-0.55394015927977835</v>
      </c>
    </row>
    <row r="57" spans="1:6" x14ac:dyDescent="0.2">
      <c r="A57" s="46" t="s">
        <v>116</v>
      </c>
      <c r="B57" s="46" t="s">
        <v>851</v>
      </c>
      <c r="C57" s="47">
        <f>IFERROR(INDEX(SRP!R:R,MATCH(A57,SRP!A:A,0)),0)</f>
        <v>3587499.9999999995</v>
      </c>
      <c r="D57" s="47">
        <f>SUMIF('Program Lvl'!B:B,A57,'Program Lvl'!Y:Y)-SUMIF('Program Lvl'!B:B,A57,'Program Lvl'!W:W)</f>
        <v>4608367.3537499988</v>
      </c>
      <c r="E57" s="98">
        <f t="shared" si="2"/>
        <v>1020867.3537499993</v>
      </c>
      <c r="F57" s="97">
        <f t="shared" si="3"/>
        <v>0.28456232857142844</v>
      </c>
    </row>
    <row r="58" spans="1:6" x14ac:dyDescent="0.2">
      <c r="A58" s="46" t="s">
        <v>117</v>
      </c>
      <c r="B58" s="46" t="s">
        <v>118</v>
      </c>
      <c r="C58" s="47">
        <f>IFERROR(INDEX(SRP!R:R,MATCH(A58,SRP!A:A,0)),0)</f>
        <v>5279948.9563592244</v>
      </c>
      <c r="D58" s="47">
        <f>SUMIF('Program Lvl'!B:B,A58,'Program Lvl'!Y:Y)-SUMIF('Program Lvl'!B:B,A58,'Program Lvl'!W:W)</f>
        <v>3153165.7786107911</v>
      </c>
      <c r="E58" s="98">
        <f t="shared" si="2"/>
        <v>-2126783.1777484333</v>
      </c>
      <c r="F58" s="97">
        <f t="shared" si="3"/>
        <v>-0.40280373831775662</v>
      </c>
    </row>
    <row r="59" spans="1:6" x14ac:dyDescent="0.2">
      <c r="A59" s="46" t="s">
        <v>119</v>
      </c>
      <c r="B59" s="46" t="s">
        <v>314</v>
      </c>
      <c r="C59" s="47">
        <f>IFERROR(INDEX(SRP!R:R,MATCH(A59,SRP!A:A,0)),0)</f>
        <v>9800000</v>
      </c>
      <c r="D59" s="47">
        <f>SUMIF('Program Lvl'!B:B,A59,'Program Lvl'!Y:Y)-SUMIF('Program Lvl'!B:B,A59,'Program Lvl'!W:W)</f>
        <v>1245387.2999999998</v>
      </c>
      <c r="E59" s="98">
        <f t="shared" si="2"/>
        <v>-8554612.6999999993</v>
      </c>
      <c r="F59" s="97">
        <f t="shared" si="3"/>
        <v>-0.87291966326530601</v>
      </c>
    </row>
    <row r="60" spans="1:6" x14ac:dyDescent="0.2">
      <c r="A60" s="46" t="s">
        <v>213</v>
      </c>
      <c r="B60" s="46" t="s">
        <v>1067</v>
      </c>
      <c r="C60" s="47">
        <f>IFERROR(INDEX(SRP!R:R,MATCH(A60,SRP!A:A,0)),0)</f>
        <v>22550855.067812495</v>
      </c>
      <c r="D60" s="47">
        <f>SUMIF('Program Lvl'!B:B,A60,'Program Lvl'!Y:Y)-SUMIF('Program Lvl'!B:B,A60,'Program Lvl'!W:W)</f>
        <v>22333940.823999994</v>
      </c>
      <c r="E60" s="98">
        <f t="shared" si="2"/>
        <v>-216914.24381250143</v>
      </c>
      <c r="F60" s="97">
        <f t="shared" si="3"/>
        <v>-9.6188921954498113E-3</v>
      </c>
    </row>
    <row r="61" spans="1:6" x14ac:dyDescent="0.2">
      <c r="A61" s="46" t="s">
        <v>120</v>
      </c>
      <c r="B61" s="46" t="s">
        <v>316</v>
      </c>
      <c r="C61" s="47">
        <f>IFERROR(INDEX(SRP!R:R,MATCH(A61,SRP!A:A,0)),0)</f>
        <v>2500000</v>
      </c>
      <c r="D61" s="47">
        <f>SUMIF('Program Lvl'!B:B,A61,'Program Lvl'!Y:Y)-SUMIF('Program Lvl'!B:B,A61,'Program Lvl'!W:W)</f>
        <v>3736022.4999999995</v>
      </c>
      <c r="E61" s="98">
        <f t="shared" si="2"/>
        <v>1236022.4999999995</v>
      </c>
      <c r="F61" s="97">
        <f t="shared" si="3"/>
        <v>0.49440899999999982</v>
      </c>
    </row>
    <row r="62" spans="1:6" x14ac:dyDescent="0.2">
      <c r="A62" s="46" t="s">
        <v>121</v>
      </c>
      <c r="B62" s="46" t="s">
        <v>855</v>
      </c>
      <c r="C62" s="47">
        <f>IFERROR(INDEX(SRP!R:R,MATCH(A62,SRP!A:A,0)),0)</f>
        <v>3283215</v>
      </c>
      <c r="D62" s="47">
        <f>SUMIF('Program Lvl'!B:B,A62,'Program Lvl'!Y:Y)-SUMIF('Program Lvl'!B:B,A62,'Program Lvl'!W:W)</f>
        <v>1799807.7499999998</v>
      </c>
      <c r="E62" s="98">
        <f t="shared" si="2"/>
        <v>-1483407.2500000002</v>
      </c>
      <c r="F62" s="97">
        <f t="shared" si="3"/>
        <v>-0.45181544614044472</v>
      </c>
    </row>
    <row r="63" spans="1:6" x14ac:dyDescent="0.2">
      <c r="A63" s="46" t="s">
        <v>143</v>
      </c>
      <c r="B63" s="46" t="s">
        <v>317</v>
      </c>
      <c r="C63" s="47">
        <f>IFERROR(INDEX(SRP!R:R,MATCH(A63,SRP!A:A,0)),0)</f>
        <v>3311438.6718749986</v>
      </c>
      <c r="D63" s="47">
        <f>SUMIF('Program Lvl'!B:B,A63,'Program Lvl'!Y:Y)-SUMIF('Program Lvl'!B:B,A63,'Program Lvl'!W:W)</f>
        <v>3311438.6718749991</v>
      </c>
      <c r="E63" s="98">
        <f t="shared" si="2"/>
        <v>0</v>
      </c>
      <c r="F63" s="97">
        <f t="shared" si="3"/>
        <v>0</v>
      </c>
    </row>
    <row r="64" spans="1:6" x14ac:dyDescent="0.2">
      <c r="A64" s="46" t="s">
        <v>144</v>
      </c>
      <c r="B64" s="46" t="s">
        <v>318</v>
      </c>
      <c r="C64" s="47">
        <f>IFERROR(INDEX(SRP!R:R,MATCH(A64,SRP!A:A,0)),0)</f>
        <v>3394224.6386718731</v>
      </c>
      <c r="D64" s="47">
        <f>SUMIF('Program Lvl'!B:B,A64,'Program Lvl'!Y:Y)-SUMIF('Program Lvl'!B:B,A64,'Program Lvl'!W:W)</f>
        <v>3394224.6386718741</v>
      </c>
      <c r="E64" s="98">
        <f t="shared" si="2"/>
        <v>0</v>
      </c>
      <c r="F64" s="97">
        <f t="shared" si="3"/>
        <v>0</v>
      </c>
    </row>
    <row r="65" spans="1:6" x14ac:dyDescent="0.2">
      <c r="A65" s="46" t="s">
        <v>122</v>
      </c>
      <c r="B65" s="46" t="s">
        <v>319</v>
      </c>
      <c r="C65" s="47">
        <f>IFERROR(INDEX(SRP!R:R,MATCH(A65,SRP!A:A,0)),0)</f>
        <v>33764317.312656827</v>
      </c>
      <c r="D65" s="47">
        <f>SUMIF('Program Lvl'!B:B,A65,'Program Lvl'!Y:Y)-SUMIF('Program Lvl'!B:B,A65,'Program Lvl'!W:W)</f>
        <v>15946652.067073403</v>
      </c>
      <c r="E65" s="98">
        <f t="shared" si="2"/>
        <v>-17817665.245583422</v>
      </c>
      <c r="F65" s="97">
        <f t="shared" si="3"/>
        <v>-0.52770696000135997</v>
      </c>
    </row>
    <row r="66" spans="1:6" x14ac:dyDescent="0.2">
      <c r="A66" s="46" t="s">
        <v>123</v>
      </c>
      <c r="B66" s="46" t="s">
        <v>852</v>
      </c>
      <c r="C66" s="47">
        <f>IFERROR(INDEX(SRP!R:R,MATCH(A66,SRP!A:A,0)),0)</f>
        <v>0</v>
      </c>
      <c r="D66" s="47">
        <f>SUMIF('Program Lvl'!B:B,A66,'Program Lvl'!Y:Y)-SUMIF('Program Lvl'!B:B,A66,'Program Lvl'!W:W)</f>
        <v>0</v>
      </c>
      <c r="E66" s="98">
        <f t="shared" ref="E66:E97" si="4">D66-C66</f>
        <v>0</v>
      </c>
      <c r="F66" s="97" t="str">
        <f t="shared" ref="F66:F97" si="5">IFERROR(E66/C66,IF(D66=0,"","Added"))</f>
        <v/>
      </c>
    </row>
    <row r="67" spans="1:6" x14ac:dyDescent="0.2">
      <c r="A67" s="46" t="s">
        <v>146</v>
      </c>
      <c r="B67" s="46" t="s">
        <v>320</v>
      </c>
      <c r="C67" s="47">
        <f>IFERROR(INDEX(SRP!R:R,MATCH(A67,SRP!A:A,0)),0)</f>
        <v>3959928.7451171856</v>
      </c>
      <c r="D67" s="47">
        <f>SUMIF('Program Lvl'!B:B,A67,'Program Lvl'!Y:Y)-SUMIF('Program Lvl'!B:B,A67,'Program Lvl'!W:W)</f>
        <v>3769117.1874999995</v>
      </c>
      <c r="E67" s="98">
        <f t="shared" si="4"/>
        <v>-190811.5576171861</v>
      </c>
      <c r="F67" s="97">
        <f t="shared" si="5"/>
        <v>-4.8185603807257255E-2</v>
      </c>
    </row>
    <row r="68" spans="1:6" x14ac:dyDescent="0.2">
      <c r="A68" s="46" t="s">
        <v>176</v>
      </c>
      <c r="B68" s="46" t="s">
        <v>321</v>
      </c>
      <c r="C68" s="47">
        <f>IFERROR(INDEX(SRP!R:R,MATCH(A68,SRP!A:A,0)),0)</f>
        <v>9042529.4042320382</v>
      </c>
      <c r="D68" s="47">
        <f>SUMIF('Program Lvl'!B:B,A68,'Program Lvl'!Y:Y)-SUMIF('Program Lvl'!B:B,A68,'Program Lvl'!W:W)</f>
        <v>6890402.7032868043</v>
      </c>
      <c r="E68" s="98">
        <f t="shared" si="4"/>
        <v>-2152126.7009452339</v>
      </c>
      <c r="F68" s="97">
        <f t="shared" si="5"/>
        <v>-0.23800052006886555</v>
      </c>
    </row>
    <row r="69" spans="1:6" x14ac:dyDescent="0.2">
      <c r="A69" s="46" t="s">
        <v>124</v>
      </c>
      <c r="B69" s="46" t="s">
        <v>125</v>
      </c>
      <c r="C69" s="47">
        <f>IFERROR(INDEX(SRP!R:R,MATCH(A69,SRP!A:A,0)),0)</f>
        <v>28734199.124999993</v>
      </c>
      <c r="D69" s="47">
        <f>SUMIF('Program Lvl'!B:B,A69,'Program Lvl'!Y:Y)-SUMIF('Program Lvl'!B:B,A69,'Program Lvl'!W:W)</f>
        <v>33513414.349999994</v>
      </c>
      <c r="E69" s="98">
        <f t="shared" si="4"/>
        <v>4779215.2250000015</v>
      </c>
      <c r="F69" s="97">
        <f t="shared" si="5"/>
        <v>0.16632498453182493</v>
      </c>
    </row>
    <row r="70" spans="1:6" x14ac:dyDescent="0.2">
      <c r="A70" s="46" t="s">
        <v>147</v>
      </c>
      <c r="B70" s="46" t="s">
        <v>324</v>
      </c>
      <c r="C70" s="47">
        <f>IFERROR(INDEX(SRP!R:R,MATCH(A70,SRP!A:A,0)),0)</f>
        <v>0</v>
      </c>
      <c r="D70" s="47">
        <f>SUMIF('Program Lvl'!B:B,A70,'Program Lvl'!Y:Y)-SUMIF('Program Lvl'!B:B,A70,'Program Lvl'!W:W)</f>
        <v>0</v>
      </c>
      <c r="E70" s="98">
        <f t="shared" si="4"/>
        <v>0</v>
      </c>
      <c r="F70" s="97" t="str">
        <f t="shared" si="5"/>
        <v/>
      </c>
    </row>
    <row r="71" spans="1:6" x14ac:dyDescent="0.2">
      <c r="A71" s="46" t="s">
        <v>148</v>
      </c>
      <c r="B71" s="46" t="s">
        <v>325</v>
      </c>
      <c r="C71" s="47">
        <f>IFERROR(INDEX(SRP!R:R,MATCH(A71,SRP!A:A,0)),0)</f>
        <v>5943428.7683410607</v>
      </c>
      <c r="D71" s="47">
        <f>SUMIF('Program Lvl'!B:B,A71,'Program Lvl'!Y:Y)-SUMIF('Program Lvl'!B:B,A71,'Program Lvl'!W:W)</f>
        <v>6092014.4875495881</v>
      </c>
      <c r="E71" s="98">
        <f t="shared" si="4"/>
        <v>148585.71920852736</v>
      </c>
      <c r="F71" s="97">
        <f t="shared" si="5"/>
        <v>2.500000000000014E-2</v>
      </c>
    </row>
    <row r="72" spans="1:6" x14ac:dyDescent="0.2">
      <c r="A72" s="46" t="s">
        <v>149</v>
      </c>
      <c r="B72" s="46" t="s">
        <v>326</v>
      </c>
      <c r="C72" s="47">
        <f>IFERROR(INDEX(SRP!R:R,MATCH(A72,SRP!A:A,0)),0)</f>
        <v>3479080.25463867</v>
      </c>
      <c r="D72" s="47">
        <f>SUMIF('Program Lvl'!B:B,A72,'Program Lvl'!Y:Y)-SUMIF('Program Lvl'!B:B,A72,'Program Lvl'!W:W)</f>
        <v>0</v>
      </c>
      <c r="E72" s="98">
        <f t="shared" si="4"/>
        <v>-3479080.25463867</v>
      </c>
      <c r="F72" s="97">
        <f t="shared" si="5"/>
        <v>-1</v>
      </c>
    </row>
    <row r="73" spans="1:6" x14ac:dyDescent="0.2">
      <c r="A73" s="46" t="s">
        <v>108</v>
      </c>
      <c r="B73" s="46" t="s">
        <v>856</v>
      </c>
      <c r="C73" s="47">
        <f>IFERROR(INDEX(SRP!R:R,MATCH(A73,SRP!A:A,0)),0)</f>
        <v>13685270.096621091</v>
      </c>
      <c r="D73" s="47">
        <f>SUMIF('Program Lvl'!B:B,A73,'Program Lvl'!Y:Y)-SUMIF('Program Lvl'!B:B,A73,'Program Lvl'!W:W)</f>
        <v>22763181.237174802</v>
      </c>
      <c r="E73" s="98">
        <f t="shared" si="4"/>
        <v>9077911.140553711</v>
      </c>
      <c r="F73" s="97">
        <f t="shared" si="5"/>
        <v>0.66333445203942731</v>
      </c>
    </row>
    <row r="74" spans="1:6" x14ac:dyDescent="0.2">
      <c r="A74" s="46" t="s">
        <v>109</v>
      </c>
      <c r="B74" s="46" t="s">
        <v>327</v>
      </c>
      <c r="C74" s="47">
        <f>IFERROR(INDEX(SRP!R:R,MATCH(A74,SRP!A:A,0)),0)</f>
        <v>14500000</v>
      </c>
      <c r="D74" s="47">
        <f>SUMIF('Program Lvl'!B:B,A74,'Program Lvl'!Y:Y)-SUMIF('Program Lvl'!B:B,A74,'Program Lvl'!W:W)</f>
        <v>17611042.958124999</v>
      </c>
      <c r="E74" s="98">
        <f t="shared" si="4"/>
        <v>3111042.958124999</v>
      </c>
      <c r="F74" s="97">
        <f t="shared" si="5"/>
        <v>0.21455468676724132</v>
      </c>
    </row>
    <row r="75" spans="1:6" x14ac:dyDescent="0.2">
      <c r="A75" s="46" t="s">
        <v>126</v>
      </c>
      <c r="B75" s="46" t="s">
        <v>328</v>
      </c>
      <c r="C75" s="47">
        <f>IFERROR(INDEX(SRP!R:R,MATCH(A75,SRP!A:A,0)),0)</f>
        <v>16295731.874999998</v>
      </c>
      <c r="D75" s="47">
        <f>SUMIF('Program Lvl'!B:B,A75,'Program Lvl'!Y:Y)-SUMIF('Program Lvl'!B:B,A75,'Program Lvl'!W:W)</f>
        <v>3064660.3124999995</v>
      </c>
      <c r="E75" s="98">
        <f t="shared" si="4"/>
        <v>-13231071.562499998</v>
      </c>
      <c r="F75" s="97">
        <f t="shared" si="5"/>
        <v>-0.81193478537765884</v>
      </c>
    </row>
    <row r="76" spans="1:6" x14ac:dyDescent="0.2">
      <c r="A76" s="46" t="s">
        <v>150</v>
      </c>
      <c r="B76" s="46" t="s">
        <v>329</v>
      </c>
      <c r="C76" s="47">
        <f>IFERROR(INDEX(SRP!R:R,MATCH(A76,SRP!A:A,0)),0)</f>
        <v>2899233.5455322256</v>
      </c>
      <c r="D76" s="47">
        <f>SUMIF('Program Lvl'!B:B,A76,'Program Lvl'!Y:Y)-SUMIF('Program Lvl'!B:B,A76,'Program Lvl'!W:W)</f>
        <v>2899233.5455322256</v>
      </c>
      <c r="E76" s="98">
        <f t="shared" si="4"/>
        <v>0</v>
      </c>
      <c r="F76" s="97">
        <f t="shared" si="5"/>
        <v>0</v>
      </c>
    </row>
    <row r="77" spans="1:6" x14ac:dyDescent="0.2">
      <c r="A77" s="46" t="s">
        <v>110</v>
      </c>
      <c r="B77" s="46" t="s">
        <v>330</v>
      </c>
      <c r="C77" s="47">
        <f>IFERROR(INDEX(SRP!R:R,MATCH(A77,SRP!A:A,0)),0)</f>
        <v>0</v>
      </c>
      <c r="D77" s="47">
        <f>SUMIF('Program Lvl'!B:B,A77,'Program Lvl'!Y:Y)-SUMIF('Program Lvl'!B:B,A77,'Program Lvl'!W:W)</f>
        <v>300000.07499999995</v>
      </c>
      <c r="E77" s="98">
        <f t="shared" si="4"/>
        <v>300000.07499999995</v>
      </c>
      <c r="F77" s="97" t="str">
        <f t="shared" si="5"/>
        <v>Added</v>
      </c>
    </row>
    <row r="78" spans="1:6" x14ac:dyDescent="0.2">
      <c r="A78" s="46" t="s">
        <v>127</v>
      </c>
      <c r="B78" s="46" t="s">
        <v>853</v>
      </c>
      <c r="C78" s="47">
        <f>IFERROR(INDEX(SRP!R:R,MATCH(A78,SRP!A:A,0)),0)</f>
        <v>29646734.84375</v>
      </c>
      <c r="D78" s="47">
        <f>SUMIF('Program Lvl'!B:B,A78,'Program Lvl'!Y:Y)-SUMIF('Program Lvl'!B:B,A78,'Program Lvl'!W:W)</f>
        <v>33126730.106399402</v>
      </c>
      <c r="E78" s="98">
        <f t="shared" si="4"/>
        <v>3479995.262649402</v>
      </c>
      <c r="F78" s="97">
        <f t="shared" si="5"/>
        <v>0.1173820753276997</v>
      </c>
    </row>
    <row r="79" spans="1:6" x14ac:dyDescent="0.2">
      <c r="A79" s="46" t="s">
        <v>208</v>
      </c>
      <c r="B79" s="46" t="s">
        <v>332</v>
      </c>
      <c r="C79" s="47">
        <f>IFERROR(INDEX(SRP!R:R,MATCH(A79,SRP!A:A,0)),0)</f>
        <v>9288101.5625</v>
      </c>
      <c r="D79" s="47">
        <f>SUMIF('Program Lvl'!B:B,A79,'Program Lvl'!Y:Y)-SUMIF('Program Lvl'!B:B,A79,'Program Lvl'!W:W)</f>
        <v>6359714.9999999991</v>
      </c>
      <c r="E79" s="98">
        <f t="shared" si="4"/>
        <v>-2928386.5625000009</v>
      </c>
      <c r="F79" s="97">
        <f t="shared" si="5"/>
        <v>-0.3152836500327621</v>
      </c>
    </row>
    <row r="80" spans="1:6" x14ac:dyDescent="0.2">
      <c r="A80" s="46" t="s">
        <v>209</v>
      </c>
      <c r="B80" s="46" t="s">
        <v>1066</v>
      </c>
      <c r="C80" s="47">
        <f>IFERROR(INDEX(SRP!R:R,MATCH(A80,SRP!A:A,0)),0)</f>
        <v>22904937.263457023</v>
      </c>
      <c r="D80" s="47">
        <f>SUMIF('Program Lvl'!B:B,A80,'Program Lvl'!Y:Y)-SUMIF('Program Lvl'!B:B,A80,'Program Lvl'!W:W)</f>
        <v>22763181.237174802</v>
      </c>
      <c r="E80" s="98">
        <f t="shared" si="4"/>
        <v>-141756.02628222108</v>
      </c>
      <c r="F80" s="97">
        <f t="shared" si="5"/>
        <v>-6.188885158327038E-3</v>
      </c>
    </row>
    <row r="81" spans="1:6" x14ac:dyDescent="0.2">
      <c r="A81" s="46" t="s">
        <v>211</v>
      </c>
      <c r="B81" s="46" t="s">
        <v>212</v>
      </c>
      <c r="C81" s="47">
        <f>IFERROR(INDEX(SRP!R:R,MATCH(A81,SRP!A:A,0)),0)</f>
        <v>0</v>
      </c>
      <c r="D81" s="47">
        <f>SUMIF('Program Lvl'!B:B,A81,'Program Lvl'!Y:Y)-SUMIF('Program Lvl'!B:B,A81,'Program Lvl'!W:W)</f>
        <v>0</v>
      </c>
      <c r="E81" s="98">
        <f t="shared" si="4"/>
        <v>0</v>
      </c>
      <c r="F81" s="97" t="str">
        <f t="shared" si="5"/>
        <v/>
      </c>
    </row>
    <row r="82" spans="1:6" x14ac:dyDescent="0.2">
      <c r="A82" s="46" t="s">
        <v>214</v>
      </c>
      <c r="B82" s="46" t="s">
        <v>333</v>
      </c>
      <c r="C82" s="47">
        <f>IFERROR(INDEX(SRP!R:R,MATCH(A82,SRP!A:A,0)),0)</f>
        <v>6149999.9999999991</v>
      </c>
      <c r="D82" s="47">
        <f>SUMIF('Program Lvl'!B:B,A82,'Program Lvl'!Y:Y)-SUMIF('Program Lvl'!B:B,A82,'Program Lvl'!W:W)</f>
        <v>6149999.9999999991</v>
      </c>
      <c r="E82" s="98">
        <f t="shared" si="4"/>
        <v>0</v>
      </c>
      <c r="F82" s="97">
        <f t="shared" si="5"/>
        <v>0</v>
      </c>
    </row>
    <row r="83" spans="1:6" x14ac:dyDescent="0.2">
      <c r="A83" s="46" t="s">
        <v>215</v>
      </c>
      <c r="B83" s="46" t="s">
        <v>334</v>
      </c>
      <c r="C83" s="47">
        <f>IFERROR(INDEX(SRP!R:R,MATCH(A83,SRP!A:A,0)),0)</f>
        <v>0</v>
      </c>
      <c r="D83" s="47">
        <f>SUMIF('Program Lvl'!B:B,A83,'Program Lvl'!Y:Y)-SUMIF('Program Lvl'!B:B,A83,'Program Lvl'!W:W)</f>
        <v>200000.05</v>
      </c>
      <c r="E83" s="98">
        <f t="shared" si="4"/>
        <v>200000.05</v>
      </c>
      <c r="F83" s="97" t="str">
        <f t="shared" si="5"/>
        <v>Added</v>
      </c>
    </row>
    <row r="84" spans="1:6" x14ac:dyDescent="0.2">
      <c r="A84" s="46" t="s">
        <v>808</v>
      </c>
      <c r="B84" s="46" t="s">
        <v>858</v>
      </c>
      <c r="C84" s="47">
        <f>IFERROR(INDEX(SRP!R:R,MATCH(A84,SRP!A:A,0)),0)</f>
        <v>0</v>
      </c>
      <c r="D84" s="47">
        <f>SUMIF('Program Lvl'!B:B,A84,'Program Lvl'!Y:Y)-SUMIF('Program Lvl'!B:B,A84,'Program Lvl'!W:W)</f>
        <v>0</v>
      </c>
      <c r="E84" s="98">
        <f t="shared" si="4"/>
        <v>0</v>
      </c>
      <c r="F84" s="97" t="str">
        <f t="shared" si="5"/>
        <v/>
      </c>
    </row>
    <row r="85" spans="1:6" x14ac:dyDescent="0.2">
      <c r="A85" s="46" t="s">
        <v>364</v>
      </c>
      <c r="B85" s="46" t="s">
        <v>365</v>
      </c>
      <c r="C85" s="47">
        <f>IFERROR(INDEX(SRP!R:R,MATCH(A85,SRP!A:A,0)),0)</f>
        <v>36821387.624999993</v>
      </c>
      <c r="D85" s="47">
        <f>SUMIF('Program Lvl'!B:B,A85,'Program Lvl'!Y:Y)-SUMIF('Program Lvl'!B:B,A85,'Program Lvl'!W:W)</f>
        <v>37855712.049999997</v>
      </c>
      <c r="E85" s="98">
        <f t="shared" si="4"/>
        <v>1034324.4250000045</v>
      </c>
      <c r="F85" s="97">
        <f t="shared" si="5"/>
        <v>2.8090316300240319E-2</v>
      </c>
    </row>
    <row r="86" spans="1:6" x14ac:dyDescent="0.2">
      <c r="A86" s="46" t="s">
        <v>736</v>
      </c>
      <c r="B86" s="46" t="s">
        <v>743</v>
      </c>
      <c r="C86" s="47">
        <f>IFERROR(INDEX(SRP!R:R,MATCH(A86,SRP!A:A,0)),0)</f>
        <v>2049999.9999999998</v>
      </c>
      <c r="D86" s="47">
        <f>SUMIF('Program Lvl'!B:B,A86,'Program Lvl'!Y:Y)-SUMIF('Program Lvl'!B:B,A86,'Program Lvl'!W:W)</f>
        <v>2049999.9999999998</v>
      </c>
      <c r="E86" s="98">
        <f t="shared" si="4"/>
        <v>0</v>
      </c>
      <c r="F86" s="97">
        <f t="shared" si="5"/>
        <v>0</v>
      </c>
    </row>
    <row r="87" spans="1:6" x14ac:dyDescent="0.2">
      <c r="A87" s="46" t="s">
        <v>737</v>
      </c>
      <c r="B87" s="46" t="s">
        <v>744</v>
      </c>
      <c r="C87" s="47">
        <f>IFERROR(INDEX(SRP!R:R,MATCH(A87,SRP!A:A,0)),0)</f>
        <v>132418</v>
      </c>
      <c r="D87" s="47">
        <f>SUMIF('Program Lvl'!B:B,A87,'Program Lvl'!Y:Y)-SUMIF('Program Lvl'!B:B,A87,'Program Lvl'!W:W)</f>
        <v>392151.39312499994</v>
      </c>
      <c r="E87" s="98">
        <f t="shared" si="4"/>
        <v>259733.39312499994</v>
      </c>
      <c r="F87" s="97">
        <f t="shared" si="5"/>
        <v>1.9614659119228499</v>
      </c>
    </row>
    <row r="88" spans="1:6" x14ac:dyDescent="0.2">
      <c r="A88" s="46" t="s">
        <v>723</v>
      </c>
      <c r="B88" s="46" t="s">
        <v>724</v>
      </c>
      <c r="C88" s="47">
        <f>IFERROR(INDEX(SRP!R:R,MATCH(A88,SRP!A:A,0)),0)</f>
        <v>42840623.25</v>
      </c>
      <c r="D88" s="47">
        <f>SUMIF('Program Lvl'!B:B,A88,'Program Lvl'!Y:Y)-SUMIF('Program Lvl'!B:B,A88,'Program Lvl'!W:W)</f>
        <v>48996401.188953593</v>
      </c>
      <c r="E88" s="98">
        <f t="shared" si="4"/>
        <v>6155777.9389535934</v>
      </c>
      <c r="F88" s="97">
        <f t="shared" si="5"/>
        <v>0.14369020504279412</v>
      </c>
    </row>
    <row r="89" spans="1:6" x14ac:dyDescent="0.2">
      <c r="A89" s="46" t="s">
        <v>738</v>
      </c>
      <c r="B89" s="46" t="s">
        <v>745</v>
      </c>
      <c r="C89" s="47">
        <f>IFERROR(INDEX(SRP!R:R,MATCH(A89,SRP!A:A,0)),0)</f>
        <v>21379420.734648429</v>
      </c>
      <c r="D89" s="47">
        <f>SUMIF('Program Lvl'!B:B,A89,'Program Lvl'!Y:Y)-SUMIF('Program Lvl'!B:B,A89,'Program Lvl'!W:W)</f>
        <v>22535740.591061518</v>
      </c>
      <c r="E89" s="98">
        <f t="shared" si="4"/>
        <v>1156319.8564130887</v>
      </c>
      <c r="F89" s="97">
        <f t="shared" si="5"/>
        <v>5.4085649502145117E-2</v>
      </c>
    </row>
    <row r="90" spans="1:6" x14ac:dyDescent="0.2">
      <c r="A90" s="46" t="s">
        <v>739</v>
      </c>
      <c r="B90" s="46" t="s">
        <v>746</v>
      </c>
      <c r="C90" s="47">
        <f>IFERROR(INDEX(SRP!R:R,MATCH(A90,SRP!A:A,0)),0)</f>
        <v>1000000</v>
      </c>
      <c r="D90" s="47">
        <f>SUMIF('Program Lvl'!B:B,A90,'Program Lvl'!Y:Y)-SUMIF('Program Lvl'!B:B,A90,'Program Lvl'!W:W)</f>
        <v>0</v>
      </c>
      <c r="E90" s="98">
        <f t="shared" si="4"/>
        <v>-1000000</v>
      </c>
      <c r="F90" s="97">
        <f t="shared" si="5"/>
        <v>-1</v>
      </c>
    </row>
    <row r="91" spans="1:6" x14ac:dyDescent="0.2">
      <c r="A91" s="46" t="s">
        <v>740</v>
      </c>
      <c r="B91" s="46" t="s">
        <v>854</v>
      </c>
      <c r="C91" s="47">
        <f>IFERROR(INDEX(SRP!R:R,MATCH(A91,SRP!A:A,0)),0)</f>
        <v>26050274.979218736</v>
      </c>
      <c r="D91" s="47">
        <f>SUMIF('Program Lvl'!B:B,A91,'Program Lvl'!Y:Y)-SUMIF('Program Lvl'!B:B,A91,'Program Lvl'!W:W)</f>
        <v>25057302.402285151</v>
      </c>
      <c r="E91" s="98">
        <f t="shared" si="4"/>
        <v>-992972.57693358511</v>
      </c>
      <c r="F91" s="97">
        <f t="shared" si="5"/>
        <v>-3.8117546848381291E-2</v>
      </c>
    </row>
    <row r="92" spans="1:6" x14ac:dyDescent="0.2">
      <c r="A92" s="46" t="s">
        <v>741</v>
      </c>
      <c r="B92" s="46" t="s">
        <v>747</v>
      </c>
      <c r="C92" s="47">
        <f>IFERROR(INDEX(SRP!R:R,MATCH(A92,SRP!A:A,0)),0)</f>
        <v>8891369.4374382254</v>
      </c>
      <c r="D92" s="47">
        <f>SUMIF('Program Lvl'!B:B,A92,'Program Lvl'!Y:Y)-SUMIF('Program Lvl'!B:B,A92,'Program Lvl'!W:W)</f>
        <v>0</v>
      </c>
      <c r="E92" s="98">
        <f t="shared" si="4"/>
        <v>-8891369.4374382254</v>
      </c>
      <c r="F92" s="97">
        <f t="shared" si="5"/>
        <v>-1</v>
      </c>
    </row>
    <row r="93" spans="1:6" x14ac:dyDescent="0.2">
      <c r="A93" s="46" t="s">
        <v>800</v>
      </c>
      <c r="B93" s="46" t="s">
        <v>803</v>
      </c>
      <c r="C93" s="47">
        <f>IFERROR(INDEX(SRP!R:R,MATCH(A93,SRP!A:A,0)),0)</f>
        <v>9807328.125</v>
      </c>
      <c r="D93" s="47">
        <f>SUMIF('Program Lvl'!B:B,A93,'Program Lvl'!Y:Y)-SUMIF('Program Lvl'!B:B,A93,'Program Lvl'!W:W)</f>
        <v>10668712.5</v>
      </c>
      <c r="E93" s="98">
        <f t="shared" si="4"/>
        <v>861384.375</v>
      </c>
      <c r="F93" s="97">
        <f t="shared" si="5"/>
        <v>8.7830687830687829E-2</v>
      </c>
    </row>
    <row r="94" spans="1:6" x14ac:dyDescent="0.2">
      <c r="A94" s="46" t="s">
        <v>801</v>
      </c>
      <c r="B94" s="46" t="s">
        <v>804</v>
      </c>
      <c r="C94" s="47">
        <f>IFERROR(INDEX(SRP!R:R,MATCH(A94,SRP!A:A,0)),0)</f>
        <v>25313381.097803675</v>
      </c>
      <c r="D94" s="47">
        <f>SUMIF('Program Lvl'!B:B,A94,'Program Lvl'!Y:Y)-SUMIF('Program Lvl'!B:B,A94,'Program Lvl'!W:W)</f>
        <v>25472584.75250686</v>
      </c>
      <c r="E94" s="98">
        <f t="shared" si="4"/>
        <v>159203.65470318496</v>
      </c>
      <c r="F94" s="97">
        <f t="shared" si="5"/>
        <v>6.2893081761013084E-3</v>
      </c>
    </row>
    <row r="95" spans="1:6" x14ac:dyDescent="0.2">
      <c r="A95" s="46" t="s">
        <v>823</v>
      </c>
      <c r="B95" s="46" t="s">
        <v>841</v>
      </c>
      <c r="C95" s="47">
        <f>IFERROR(INDEX(SRP!R:R,MATCH(A95,SRP!A:A,0)),0)</f>
        <v>22461753.909340002</v>
      </c>
      <c r="D95" s="47">
        <f>SUMIF('Program Lvl'!B:B,A95,'Program Lvl'!Y:Y)-SUMIF('Program Lvl'!B:B,A95,'Program Lvl'!W:W)</f>
        <v>24161917.516413987</v>
      </c>
      <c r="E95" s="98">
        <f t="shared" si="4"/>
        <v>1700163.607073985</v>
      </c>
      <c r="F95" s="97">
        <f t="shared" si="5"/>
        <v>7.5691489361702349E-2</v>
      </c>
    </row>
    <row r="96" spans="1:6" x14ac:dyDescent="0.2">
      <c r="A96" s="46" t="s">
        <v>824</v>
      </c>
      <c r="B96" s="46" t="s">
        <v>842</v>
      </c>
      <c r="C96" s="47">
        <f>IFERROR(INDEX(SRP!R:R,MATCH(A96,SRP!A:A,0)),0)</f>
        <v>0</v>
      </c>
      <c r="D96" s="47">
        <f>SUMIF('Program Lvl'!B:B,A96,'Program Lvl'!Y:Y)-SUMIF('Program Lvl'!B:B,A96,'Program Lvl'!W:W)</f>
        <v>318942.07499999995</v>
      </c>
      <c r="E96" s="98">
        <f t="shared" si="4"/>
        <v>318942.07499999995</v>
      </c>
      <c r="F96" s="97" t="str">
        <f t="shared" si="5"/>
        <v>Added</v>
      </c>
    </row>
    <row r="97" spans="1:6" x14ac:dyDescent="0.2">
      <c r="A97" s="46" t="s">
        <v>825</v>
      </c>
      <c r="B97" s="46" t="s">
        <v>1022</v>
      </c>
      <c r="C97" s="47">
        <f>IFERROR(INDEX(SRP!R:R,MATCH(A97,SRP!A:A,0)),0)</f>
        <v>67604065.613391042</v>
      </c>
      <c r="D97" s="47">
        <f>SUMIF('Program Lvl'!B:B,A97,'Program Lvl'!Y:Y)-SUMIF('Program Lvl'!B:B,A97,'Program Lvl'!W:W)</f>
        <v>43602036.059765607</v>
      </c>
      <c r="E97" s="98">
        <f t="shared" si="4"/>
        <v>-24002029.553625435</v>
      </c>
      <c r="F97" s="97">
        <f t="shared" si="5"/>
        <v>-0.35503825599611721</v>
      </c>
    </row>
    <row r="98" spans="1:6" x14ac:dyDescent="0.2">
      <c r="A98" s="46" t="s">
        <v>826</v>
      </c>
      <c r="B98" s="46" t="s">
        <v>1065</v>
      </c>
      <c r="C98" s="47">
        <f>IFERROR(INDEX(SRP!R:R,MATCH(A98,SRP!A:A,0)),0)</f>
        <v>20480752.815859366</v>
      </c>
      <c r="D98" s="47">
        <f>SUMIF('Program Lvl'!B:B,A98,'Program Lvl'!Y:Y)-SUMIF('Program Lvl'!B:B,A98,'Program Lvl'!W:W)</f>
        <v>20530934.505565424</v>
      </c>
      <c r="E98" s="98">
        <f t="shared" ref="E98:E129" si="6">D98-C98</f>
        <v>50181.68970605731</v>
      </c>
      <c r="F98" s="97">
        <f t="shared" ref="F98:F129" si="7">IFERROR(E98/C98,IF(D98=0,"","Added"))</f>
        <v>2.4501877522392088E-3</v>
      </c>
    </row>
    <row r="99" spans="1:6" x14ac:dyDescent="0.2">
      <c r="A99" s="46" t="s">
        <v>827</v>
      </c>
      <c r="B99" s="46" t="s">
        <v>1064</v>
      </c>
      <c r="C99" s="47">
        <f>IFERROR(INDEX(SRP!R:R,MATCH(A99,SRP!A:A,0)),0)</f>
        <v>8879415.8337158151</v>
      </c>
      <c r="D99" s="47">
        <f>SUMIF('Program Lvl'!B:B,A99,'Program Lvl'!Y:Y)-SUMIF('Program Lvl'!B:B,A99,'Program Lvl'!W:W)</f>
        <v>9348310.3884656988</v>
      </c>
      <c r="E99" s="98">
        <f t="shared" si="6"/>
        <v>468894.55474988371</v>
      </c>
      <c r="F99" s="97">
        <f t="shared" si="7"/>
        <v>5.280691472624309E-2</v>
      </c>
    </row>
    <row r="100" spans="1:6" x14ac:dyDescent="0.2">
      <c r="A100" s="46" t="s">
        <v>828</v>
      </c>
      <c r="B100" s="46" t="s">
        <v>1063</v>
      </c>
      <c r="C100" s="47">
        <f>IFERROR(INDEX(SRP!R:R,MATCH(A100,SRP!A:A,0)),0)</f>
        <v>26524942.746397048</v>
      </c>
      <c r="D100" s="47">
        <f>SUMIF('Program Lvl'!B:B,A100,'Program Lvl'!Y:Y)-SUMIF('Program Lvl'!B:B,A100,'Program Lvl'!W:W)</f>
        <v>24701426.319431379</v>
      </c>
      <c r="E100" s="98">
        <f t="shared" si="6"/>
        <v>-1823516.4269656688</v>
      </c>
      <c r="F100" s="97">
        <f t="shared" si="7"/>
        <v>-6.8747233289065693E-2</v>
      </c>
    </row>
    <row r="101" spans="1:6" x14ac:dyDescent="0.2">
      <c r="A101" s="46" t="s">
        <v>829</v>
      </c>
      <c r="B101" s="46" t="s">
        <v>1062</v>
      </c>
      <c r="C101" s="47">
        <f>IFERROR(INDEX(SRP!R:R,MATCH(A101,SRP!A:A,0)),0)</f>
        <v>30199334.217680804</v>
      </c>
      <c r="D101" s="47">
        <f>SUMIF('Program Lvl'!B:B,A101,'Program Lvl'!Y:Y)-SUMIF('Program Lvl'!B:B,A101,'Program Lvl'!W:W)</f>
        <v>30238810.471560139</v>
      </c>
      <c r="E101" s="98">
        <f t="shared" si="6"/>
        <v>39476.253879334778</v>
      </c>
      <c r="F101" s="97">
        <f t="shared" si="7"/>
        <v>1.3071895424841061E-3</v>
      </c>
    </row>
    <row r="102" spans="1:6" x14ac:dyDescent="0.2">
      <c r="A102" s="46" t="s">
        <v>63</v>
      </c>
      <c r="B102" s="46" t="s">
        <v>276</v>
      </c>
      <c r="C102" s="47">
        <f>IFERROR(INDEX(SRP!R:R,MATCH(A102,SRP!A:A,0)),0)</f>
        <v>43037864.29680948</v>
      </c>
      <c r="D102" s="47">
        <f>SUMIF('Program Lvl'!B:B,A102,'Program Lvl'!Y:Y)-SUMIF('Program Lvl'!B:B,A102,'Program Lvl'!W:W)</f>
        <v>46991004.215179071</v>
      </c>
      <c r="E102" s="98">
        <f t="shared" si="6"/>
        <v>3953139.9183695912</v>
      </c>
      <c r="F102" s="97">
        <f t="shared" si="7"/>
        <v>9.1852604281357164E-2</v>
      </c>
    </row>
    <row r="103" spans="1:6" x14ac:dyDescent="0.2">
      <c r="A103" s="46" t="s">
        <v>65</v>
      </c>
      <c r="B103" s="46" t="s">
        <v>277</v>
      </c>
      <c r="C103" s="47">
        <f>IFERROR(INDEX(SRP!R:R,MATCH(A103,SRP!A:A,0)),0)</f>
        <v>0</v>
      </c>
      <c r="D103" s="47">
        <f>SUMIF('Program Lvl'!B:B,A103,'Program Lvl'!Y:Y)-SUMIF('Program Lvl'!B:B,A103,'Program Lvl'!W:W)</f>
        <v>0</v>
      </c>
      <c r="E103" s="98">
        <f t="shared" si="6"/>
        <v>0</v>
      </c>
      <c r="F103" s="97" t="str">
        <f t="shared" si="7"/>
        <v/>
      </c>
    </row>
    <row r="104" spans="1:6" x14ac:dyDescent="0.2">
      <c r="A104" s="46" t="s">
        <v>66</v>
      </c>
      <c r="B104" s="46" t="s">
        <v>278</v>
      </c>
      <c r="C104" s="47">
        <f>IFERROR(INDEX(SRP!R:R,MATCH(A104,SRP!A:A,0)),0)</f>
        <v>7142367.237498017</v>
      </c>
      <c r="D104" s="47">
        <f>SUMIF('Program Lvl'!B:B,A104,'Program Lvl'!Y:Y)-SUMIF('Program Lvl'!B:B,A104,'Program Lvl'!W:W)</f>
        <v>7142367.237498017</v>
      </c>
      <c r="E104" s="98">
        <f t="shared" si="6"/>
        <v>0</v>
      </c>
      <c r="F104" s="97">
        <f t="shared" si="7"/>
        <v>0</v>
      </c>
    </row>
    <row r="105" spans="1:6" x14ac:dyDescent="0.2">
      <c r="A105" s="46" t="s">
        <v>177</v>
      </c>
      <c r="B105" s="46" t="s">
        <v>786</v>
      </c>
      <c r="C105" s="47">
        <f>IFERROR(INDEX(SRP!R:R,MATCH(A105,SRP!A:A,0)),0)</f>
        <v>3177499.9999999995</v>
      </c>
      <c r="D105" s="47">
        <f>SUMIF('Program Lvl'!B:B,A105,'Program Lvl'!Y:Y)-SUMIF('Program Lvl'!B:B,A105,'Program Lvl'!W:W)</f>
        <v>3177499.9999999995</v>
      </c>
      <c r="E105" s="98">
        <f t="shared" si="6"/>
        <v>0</v>
      </c>
      <c r="F105" s="97">
        <f t="shared" si="7"/>
        <v>0</v>
      </c>
    </row>
    <row r="106" spans="1:6" x14ac:dyDescent="0.2">
      <c r="A106" s="46" t="s">
        <v>814</v>
      </c>
      <c r="B106" s="46" t="s">
        <v>832</v>
      </c>
      <c r="C106" s="47">
        <f>IFERROR(INDEX(SRP!R:R,MATCH(A106,SRP!A:A,0)),0)</f>
        <v>3367115.9833919224</v>
      </c>
      <c r="D106" s="47">
        <f>SUMIF('Program Lvl'!B:B,A106,'Program Lvl'!Y:Y)-SUMIF('Program Lvl'!B:B,A106,'Program Lvl'!W:W)</f>
        <v>3028865.9833919229</v>
      </c>
      <c r="E106" s="98">
        <f t="shared" si="6"/>
        <v>-338249.99999999953</v>
      </c>
      <c r="F106" s="97">
        <f t="shared" si="7"/>
        <v>-0.10045689001162875</v>
      </c>
    </row>
    <row r="107" spans="1:6" x14ac:dyDescent="0.2">
      <c r="A107" s="46" t="s">
        <v>815</v>
      </c>
      <c r="B107" s="46" t="s">
        <v>833</v>
      </c>
      <c r="C107" s="47">
        <f>IFERROR(INDEX(SRP!R:R,MATCH(A107,SRP!A:A,0)),0)</f>
        <v>1141593.75</v>
      </c>
      <c r="D107" s="47">
        <f>SUMIF('Program Lvl'!B:B,A107,'Program Lvl'!Y:Y)-SUMIF('Program Lvl'!B:B,A107,'Program Lvl'!W:W)</f>
        <v>1141593.75</v>
      </c>
      <c r="E107" s="98">
        <f t="shared" si="6"/>
        <v>0</v>
      </c>
      <c r="F107" s="97">
        <f t="shared" si="7"/>
        <v>0</v>
      </c>
    </row>
    <row r="108" spans="1:6" x14ac:dyDescent="0.2">
      <c r="A108" s="46" t="s">
        <v>153</v>
      </c>
      <c r="B108" s="46" t="s">
        <v>343</v>
      </c>
      <c r="C108" s="47">
        <f>IFERROR(INDEX(SRP!R:R,MATCH(A108,SRP!A:A,0)),0)</f>
        <v>0</v>
      </c>
      <c r="D108" s="47">
        <f>SUMIF('Program Lvl'!B:B,A108,'Program Lvl'!Y:Y)-SUMIF('Program Lvl'!B:B,A108,'Program Lvl'!W:W)</f>
        <v>0</v>
      </c>
      <c r="E108" s="98">
        <f t="shared" si="6"/>
        <v>0</v>
      </c>
      <c r="F108" s="97" t="str">
        <f t="shared" si="7"/>
        <v/>
      </c>
    </row>
    <row r="109" spans="1:6" x14ac:dyDescent="0.2">
      <c r="A109" s="46" t="s">
        <v>131</v>
      </c>
      <c r="B109" s="46" t="s">
        <v>1023</v>
      </c>
      <c r="C109" s="47">
        <f>IFERROR(INDEX(SRP!R:R,MATCH(A109,SRP!A:A,0)),0)</f>
        <v>17855918.093745042</v>
      </c>
      <c r="D109" s="47">
        <f>SUMIF('Program Lvl'!B:B,A109,'Program Lvl'!Y:Y)-SUMIF('Program Lvl'!B:B,A109,'Program Lvl'!W:W)</f>
        <v>17855918.093745042</v>
      </c>
      <c r="E109" s="98">
        <f t="shared" si="6"/>
        <v>0</v>
      </c>
      <c r="F109" s="97">
        <f t="shared" si="7"/>
        <v>0</v>
      </c>
    </row>
    <row r="110" spans="1:6" x14ac:dyDescent="0.2">
      <c r="A110" s="46" t="s">
        <v>132</v>
      </c>
      <c r="B110" s="46" t="s">
        <v>1024</v>
      </c>
      <c r="C110" s="47">
        <f>IFERROR(INDEX(SRP!R:R,MATCH(A110,SRP!A:A,0)),0)</f>
        <v>30610145.303562928</v>
      </c>
      <c r="D110" s="47">
        <f>SUMIF('Program Lvl'!B:B,A110,'Program Lvl'!Y:Y)-SUMIF('Program Lvl'!B:B,A110,'Program Lvl'!W:W)</f>
        <v>30610145.303562932</v>
      </c>
      <c r="E110" s="98">
        <f t="shared" si="6"/>
        <v>0</v>
      </c>
      <c r="F110" s="97">
        <f t="shared" si="7"/>
        <v>0</v>
      </c>
    </row>
    <row r="111" spans="1:6" x14ac:dyDescent="0.2">
      <c r="A111" s="46" t="s">
        <v>175</v>
      </c>
      <c r="B111" s="46" t="s">
        <v>795</v>
      </c>
      <c r="C111" s="47">
        <f>IFERROR(INDEX(SRP!R:R,MATCH(A111,SRP!A:A,0)),0)</f>
        <v>10203381.767854311</v>
      </c>
      <c r="D111" s="47">
        <f>SUMIF('Program Lvl'!B:B,A111,'Program Lvl'!Y:Y)-SUMIF('Program Lvl'!B:B,A111,'Program Lvl'!W:W)</f>
        <v>10203381.767854311</v>
      </c>
      <c r="E111" s="98">
        <f t="shared" si="6"/>
        <v>0</v>
      </c>
      <c r="F111" s="97">
        <f t="shared" si="7"/>
        <v>0</v>
      </c>
    </row>
    <row r="112" spans="1:6" x14ac:dyDescent="0.2">
      <c r="A112" s="46" t="s">
        <v>162</v>
      </c>
      <c r="B112" s="46" t="s">
        <v>180</v>
      </c>
      <c r="C112" s="47">
        <f>IFERROR(INDEX(SRP!R:R,MATCH(A112,SRP!A:A,0)),0)</f>
        <v>72633875.041556388</v>
      </c>
      <c r="D112" s="47">
        <f>SUMIF('Program Lvl'!B:B,A112,'Program Lvl'!Y:Y)-SUMIF('Program Lvl'!B:B,A112,'Program Lvl'!W:W)</f>
        <v>72633875.041556388</v>
      </c>
      <c r="E112" s="98">
        <f t="shared" si="6"/>
        <v>0</v>
      </c>
      <c r="F112" s="97">
        <f t="shared" si="7"/>
        <v>0</v>
      </c>
    </row>
    <row r="113" spans="1:6" x14ac:dyDescent="0.2">
      <c r="A113" s="46" t="s">
        <v>42</v>
      </c>
      <c r="B113" s="46" t="s">
        <v>250</v>
      </c>
      <c r="C113" s="47">
        <f>IFERROR(INDEX(SRP!R:R,MATCH(A113,SRP!A:A,0)),0)</f>
        <v>45093044.079093203</v>
      </c>
      <c r="D113" s="47">
        <f>SUMIF('Program Lvl'!B:B,A113,'Program Lvl'!Y:Y)-SUMIF('Program Lvl'!B:B,A113,'Program Lvl'!W:W)</f>
        <v>48078744.003483191</v>
      </c>
      <c r="E113" s="98">
        <f t="shared" si="6"/>
        <v>2985699.9243899882</v>
      </c>
      <c r="F113" s="97">
        <f t="shared" si="7"/>
        <v>6.6211984250898442E-2</v>
      </c>
    </row>
    <row r="114" spans="1:6" x14ac:dyDescent="0.2">
      <c r="A114" s="46" t="s">
        <v>43</v>
      </c>
      <c r="B114" s="46" t="s">
        <v>783</v>
      </c>
      <c r="C114" s="47">
        <f>IFERROR(INDEX(SRP!R:R,MATCH(A114,SRP!A:A,0)),0)</f>
        <v>7184358.3945009857</v>
      </c>
      <c r="D114" s="47">
        <f>SUMIF('Program Lvl'!B:B,A114,'Program Lvl'!Y:Y)-SUMIF('Program Lvl'!B:B,A114,'Program Lvl'!W:W)</f>
        <v>8225891.1475330386</v>
      </c>
      <c r="E114" s="98">
        <f t="shared" si="6"/>
        <v>1041532.7530320529</v>
      </c>
      <c r="F114" s="97">
        <f t="shared" si="7"/>
        <v>0.1449722711257358</v>
      </c>
    </row>
    <row r="115" spans="1:6" x14ac:dyDescent="0.2">
      <c r="A115" s="46" t="s">
        <v>202</v>
      </c>
      <c r="B115" s="46" t="s">
        <v>1039</v>
      </c>
      <c r="C115" s="47">
        <f>IFERROR(INDEX(SRP!R:R,MATCH(A115,SRP!A:A,0)),0)</f>
        <v>48156450.393386856</v>
      </c>
      <c r="D115" s="47">
        <f>SUMIF('Program Lvl'!B:B,A115,'Program Lvl'!Y:Y)-SUMIF('Program Lvl'!B:B,A115,'Program Lvl'!W:W)</f>
        <v>48397452.805901155</v>
      </c>
      <c r="E115" s="98">
        <f t="shared" si="6"/>
        <v>241002.41251429915</v>
      </c>
      <c r="F115" s="97">
        <f t="shared" si="7"/>
        <v>5.0045717768973088E-3</v>
      </c>
    </row>
    <row r="116" spans="1:6" x14ac:dyDescent="0.2">
      <c r="A116" s="46" t="s">
        <v>357</v>
      </c>
      <c r="B116" s="46" t="s">
        <v>358</v>
      </c>
      <c r="C116" s="47">
        <f>IFERROR(INDEX(SRP!R:R,MATCH(A116,SRP!A:A,0)),0)</f>
        <v>9693212.6794615928</v>
      </c>
      <c r="D116" s="47">
        <f>SUMIF('Program Lvl'!B:B,A116,'Program Lvl'!Y:Y)-SUMIF('Program Lvl'!B:B,A116,'Program Lvl'!W:W)</f>
        <v>4076386.057555262</v>
      </c>
      <c r="E116" s="98">
        <f t="shared" si="6"/>
        <v>-5616826.6219063308</v>
      </c>
      <c r="F116" s="97">
        <f t="shared" si="7"/>
        <v>-0.57945975267905869</v>
      </c>
    </row>
    <row r="117" spans="1:6" x14ac:dyDescent="0.2">
      <c r="A117" s="46" t="s">
        <v>182</v>
      </c>
      <c r="B117" s="46" t="s">
        <v>252</v>
      </c>
      <c r="C117" s="47">
        <f>IFERROR(INDEX(SRP!R:R,MATCH(A117,SRP!A:A,0)),0)</f>
        <v>16478461.555084709</v>
      </c>
      <c r="D117" s="47">
        <f>SUMIF('Program Lvl'!B:B,A117,'Program Lvl'!Y:Y)-SUMIF('Program Lvl'!B:B,A117,'Program Lvl'!W:W)</f>
        <v>6087159.4491744507</v>
      </c>
      <c r="E117" s="98">
        <f t="shared" si="6"/>
        <v>-10391302.105910258</v>
      </c>
      <c r="F117" s="97">
        <f t="shared" si="7"/>
        <v>-0.63059904416282386</v>
      </c>
    </row>
    <row r="118" spans="1:6" x14ac:dyDescent="0.2">
      <c r="A118" s="46" t="s">
        <v>183</v>
      </c>
      <c r="B118" s="46" t="s">
        <v>253</v>
      </c>
      <c r="C118" s="47">
        <f>IFERROR(INDEX(SRP!R:R,MATCH(A118,SRP!A:A,0)),0)</f>
        <v>6632198.1491053021</v>
      </c>
      <c r="D118" s="47">
        <f>SUMIF('Program Lvl'!B:B,A118,'Program Lvl'!Y:Y)-SUMIF('Program Lvl'!B:B,A118,'Program Lvl'!W:W)</f>
        <v>3392723.1044047386</v>
      </c>
      <c r="E118" s="98">
        <f t="shared" si="6"/>
        <v>-3239475.0447005634</v>
      </c>
      <c r="F118" s="97">
        <f t="shared" si="7"/>
        <v>-0.48844666155482336</v>
      </c>
    </row>
    <row r="119" spans="1:6" x14ac:dyDescent="0.2">
      <c r="A119" s="46" t="s">
        <v>184</v>
      </c>
      <c r="B119" s="46" t="s">
        <v>254</v>
      </c>
      <c r="C119" s="47">
        <f>IFERROR(INDEX(SRP!R:R,MATCH(A119,SRP!A:A,0)),0)</f>
        <v>13060328.662853517</v>
      </c>
      <c r="D119" s="47">
        <f>SUMIF('Program Lvl'!B:B,A119,'Program Lvl'!Y:Y)-SUMIF('Program Lvl'!B:B,A119,'Program Lvl'!W:W)</f>
        <v>3319604.0719822221</v>
      </c>
      <c r="E119" s="98">
        <f t="shared" si="6"/>
        <v>-9740724.590871295</v>
      </c>
      <c r="F119" s="97">
        <f t="shared" si="7"/>
        <v>-0.74582538022768796</v>
      </c>
    </row>
    <row r="120" spans="1:6" x14ac:dyDescent="0.2">
      <c r="A120" s="46" t="s">
        <v>725</v>
      </c>
      <c r="B120" s="46" t="s">
        <v>732</v>
      </c>
      <c r="C120" s="47">
        <f>IFERROR(INDEX(SRP!R:R,MATCH(A120,SRP!A:A,0)),0)</f>
        <v>0</v>
      </c>
      <c r="D120" s="47">
        <f>SUMIF('Program Lvl'!B:B,A120,'Program Lvl'!Y:Y)-SUMIF('Program Lvl'!B:B,A120,'Program Lvl'!W:W)</f>
        <v>0</v>
      </c>
      <c r="E120" s="98">
        <f t="shared" si="6"/>
        <v>0</v>
      </c>
      <c r="F120" s="97" t="str">
        <f t="shared" si="7"/>
        <v/>
      </c>
    </row>
    <row r="121" spans="1:6" x14ac:dyDescent="0.2">
      <c r="A121" s="46" t="s">
        <v>86</v>
      </c>
      <c r="B121" s="46" t="s">
        <v>255</v>
      </c>
      <c r="C121" s="47">
        <f>IFERROR(INDEX(SRP!R:R,MATCH(A121,SRP!A:A,0)),0)</f>
        <v>9739106.0910688788</v>
      </c>
      <c r="D121" s="47">
        <f>SUMIF('Program Lvl'!B:B,A121,'Program Lvl'!Y:Y)-SUMIF('Program Lvl'!B:B,A121,'Program Lvl'!W:W)</f>
        <v>4475767.9336657068</v>
      </c>
      <c r="E121" s="98">
        <f t="shared" si="6"/>
        <v>-5263338.157403172</v>
      </c>
      <c r="F121" s="97">
        <f t="shared" si="7"/>
        <v>-0.54043339380293309</v>
      </c>
    </row>
    <row r="122" spans="1:6" x14ac:dyDescent="0.2">
      <c r="A122" s="46" t="s">
        <v>87</v>
      </c>
      <c r="B122" s="46" t="s">
        <v>256</v>
      </c>
      <c r="C122" s="47">
        <f>IFERROR(INDEX(SRP!R:R,MATCH(A122,SRP!A:A,0)),0)</f>
        <v>10203381.767854311</v>
      </c>
      <c r="D122" s="47">
        <f>SUMIF('Program Lvl'!B:B,A122,'Program Lvl'!Y:Y)-SUMIF('Program Lvl'!B:B,A122,'Program Lvl'!W:W)</f>
        <v>2127515.625</v>
      </c>
      <c r="E122" s="98">
        <f t="shared" si="6"/>
        <v>-8075866.1428543106</v>
      </c>
      <c r="F122" s="97">
        <f t="shared" si="7"/>
        <v>-0.79148916766961275</v>
      </c>
    </row>
    <row r="123" spans="1:6" x14ac:dyDescent="0.2">
      <c r="A123" s="46" t="s">
        <v>200</v>
      </c>
      <c r="B123" s="46" t="s">
        <v>336</v>
      </c>
      <c r="C123" s="47">
        <f>IFERROR(INDEX(SRP!R:R,MATCH(A123,SRP!A:A,0)),0)</f>
        <v>10203381.767854311</v>
      </c>
      <c r="D123" s="47">
        <f>SUMIF('Program Lvl'!B:B,A123,'Program Lvl'!Y:Y)-SUMIF('Program Lvl'!B:B,A123,'Program Lvl'!W:W)</f>
        <v>9178381.7678543106</v>
      </c>
      <c r="E123" s="98">
        <f t="shared" si="6"/>
        <v>-1025000</v>
      </c>
      <c r="F123" s="97">
        <f t="shared" si="7"/>
        <v>-0.10045689001162889</v>
      </c>
    </row>
    <row r="124" spans="1:6" x14ac:dyDescent="0.2">
      <c r="A124" s="46" t="s">
        <v>77</v>
      </c>
      <c r="B124" s="46" t="s">
        <v>784</v>
      </c>
      <c r="C124" s="47">
        <f>IFERROR(INDEX(SRP!R:R,MATCH(A124,SRP!A:A,0)),0)</f>
        <v>161230.37426411128</v>
      </c>
      <c r="D124" s="47">
        <f>SUMIF('Program Lvl'!B:B,A124,'Program Lvl'!Y:Y)-SUMIF('Program Lvl'!B:B,A124,'Program Lvl'!W:W)</f>
        <v>161230.37426411131</v>
      </c>
      <c r="E124" s="98">
        <f t="shared" si="6"/>
        <v>0</v>
      </c>
      <c r="F124" s="97">
        <f t="shared" si="7"/>
        <v>0</v>
      </c>
    </row>
    <row r="125" spans="1:6" x14ac:dyDescent="0.2">
      <c r="A125" s="46" t="s">
        <v>78</v>
      </c>
      <c r="B125" s="46" t="s">
        <v>337</v>
      </c>
      <c r="C125" s="47">
        <f>IFERROR(INDEX(SRP!R:R,MATCH(A125,SRP!A:A,0)),0)</f>
        <v>201537.9678301391</v>
      </c>
      <c r="D125" s="47">
        <f>SUMIF('Program Lvl'!B:B,A125,'Program Lvl'!Y:Y)-SUMIF('Program Lvl'!B:B,A125,'Program Lvl'!W:W)</f>
        <v>201537.96783013912</v>
      </c>
      <c r="E125" s="98">
        <f t="shared" si="6"/>
        <v>0</v>
      </c>
      <c r="F125" s="97">
        <f t="shared" si="7"/>
        <v>0</v>
      </c>
    </row>
    <row r="126" spans="1:6" x14ac:dyDescent="0.2">
      <c r="A126" s="46" t="s">
        <v>79</v>
      </c>
      <c r="B126" s="46" t="s">
        <v>80</v>
      </c>
      <c r="C126" s="47">
        <f>IFERROR(INDEX(SRP!R:R,MATCH(A126,SRP!A:A,0)),0)</f>
        <v>11994983.121425172</v>
      </c>
      <c r="D126" s="47">
        <f>SUMIF('Program Lvl'!B:B,A126,'Program Lvl'!Y:Y)-SUMIF('Program Lvl'!B:B,A126,'Program Lvl'!W:W)</f>
        <v>0</v>
      </c>
      <c r="E126" s="98">
        <f t="shared" si="6"/>
        <v>-11994983.121425172</v>
      </c>
      <c r="F126" s="97">
        <f t="shared" si="7"/>
        <v>-1</v>
      </c>
    </row>
    <row r="127" spans="1:6" x14ac:dyDescent="0.2">
      <c r="A127" s="46" t="s">
        <v>94</v>
      </c>
      <c r="B127" s="46" t="s">
        <v>1038</v>
      </c>
      <c r="C127" s="47">
        <f>IFERROR(INDEX(SRP!R:R,MATCH(A127,SRP!A:A,0)),0)</f>
        <v>74599819.579938427</v>
      </c>
      <c r="D127" s="47">
        <f>SUMIF('Program Lvl'!B:B,A127,'Program Lvl'!Y:Y)-SUMIF('Program Lvl'!B:B,A127,'Program Lvl'!W:W)</f>
        <v>17097238.659307916</v>
      </c>
      <c r="E127" s="98">
        <f t="shared" si="6"/>
        <v>-57502580.920630515</v>
      </c>
      <c r="F127" s="97">
        <f t="shared" si="7"/>
        <v>-0.77081394089717414</v>
      </c>
    </row>
    <row r="128" spans="1:6" x14ac:dyDescent="0.2">
      <c r="A128" s="46" t="s">
        <v>82</v>
      </c>
      <c r="B128" s="46" t="s">
        <v>258</v>
      </c>
      <c r="C128" s="47">
        <f>IFERROR(INDEX(SRP!R:R,MATCH(A128,SRP!A:A,0)),0)</f>
        <v>3852516.0314709479</v>
      </c>
      <c r="D128" s="47">
        <f>SUMIF('Program Lvl'!B:B,A128,'Program Lvl'!Y:Y)-SUMIF('Program Lvl'!B:B,A128,'Program Lvl'!W:W)</f>
        <v>3852516.0314709488</v>
      </c>
      <c r="E128" s="98">
        <f t="shared" si="6"/>
        <v>0</v>
      </c>
      <c r="F128" s="97">
        <f t="shared" si="7"/>
        <v>0</v>
      </c>
    </row>
    <row r="129" spans="1:6" x14ac:dyDescent="0.2">
      <c r="A129" s="46" t="s">
        <v>83</v>
      </c>
      <c r="B129" s="46" t="s">
        <v>259</v>
      </c>
      <c r="C129" s="47">
        <f>IFERROR(INDEX(SRP!R:R,MATCH(A129,SRP!A:A,0)),0)</f>
        <v>21427101.712494049</v>
      </c>
      <c r="D129" s="47">
        <f>SUMIF('Program Lvl'!B:B,A129,'Program Lvl'!Y:Y)-SUMIF('Program Lvl'!B:B,A129,'Program Lvl'!W:W)</f>
        <v>12465404.55506774</v>
      </c>
      <c r="E129" s="98">
        <f t="shared" si="6"/>
        <v>-8961697.1574263088</v>
      </c>
      <c r="F129" s="97">
        <f t="shared" si="7"/>
        <v>-0.41824121981932733</v>
      </c>
    </row>
    <row r="130" spans="1:6" x14ac:dyDescent="0.2">
      <c r="A130" s="46" t="s">
        <v>363</v>
      </c>
      <c r="B130" s="46" t="s">
        <v>787</v>
      </c>
      <c r="C130" s="47">
        <f>IFERROR(INDEX(SRP!R:R,MATCH(A130,SRP!A:A,0)),0)</f>
        <v>1310713.0494195863</v>
      </c>
      <c r="D130" s="47">
        <f>SUMIF('Program Lvl'!B:B,A130,'Program Lvl'!Y:Y)-SUMIF('Program Lvl'!B:B,A130,'Program Lvl'!W:W)</f>
        <v>1310713.0494195863</v>
      </c>
      <c r="E130" s="98">
        <f t="shared" ref="E130:E161" si="8">D130-C130</f>
        <v>0</v>
      </c>
      <c r="F130" s="97">
        <f t="shared" ref="F130:F161" si="9">IFERROR(E130/C130,IF(D130=0,"","Added"))</f>
        <v>0</v>
      </c>
    </row>
    <row r="131" spans="1:6" x14ac:dyDescent="0.2">
      <c r="A131" s="46" t="s">
        <v>95</v>
      </c>
      <c r="B131" s="46" t="s">
        <v>785</v>
      </c>
      <c r="C131" s="47">
        <f>IFERROR(INDEX(SRP!R:R,MATCH(A131,SRP!A:A,0)),0)</f>
        <v>5507029.0607125862</v>
      </c>
      <c r="D131" s="47">
        <f>SUMIF('Program Lvl'!B:B,A131,'Program Lvl'!Y:Y)-SUMIF('Program Lvl'!B:B,A131,'Program Lvl'!W:W)</f>
        <v>5507029.0607125871</v>
      </c>
      <c r="E131" s="98">
        <f t="shared" si="8"/>
        <v>0</v>
      </c>
      <c r="F131" s="97">
        <f t="shared" si="9"/>
        <v>0</v>
      </c>
    </row>
    <row r="132" spans="1:6" x14ac:dyDescent="0.2">
      <c r="A132" s="46" t="s">
        <v>2</v>
      </c>
      <c r="B132" s="46" t="s">
        <v>218</v>
      </c>
      <c r="C132" s="47">
        <f>IFERROR(INDEX(SRP!R:R,MATCH(A132,SRP!A:A,0)),0)</f>
        <v>3693624.19996326</v>
      </c>
      <c r="D132" s="47">
        <f>SUMIF('Program Lvl'!B:B,A132,'Program Lvl'!Y:Y)-SUMIF('Program Lvl'!B:B,A132,'Program Lvl'!W:W)</f>
        <v>2552413.5437132604</v>
      </c>
      <c r="E132" s="98">
        <f t="shared" si="8"/>
        <v>-1141210.6562499995</v>
      </c>
      <c r="F132" s="97">
        <f t="shared" si="9"/>
        <v>-0.30896772234201603</v>
      </c>
    </row>
    <row r="133" spans="1:6" x14ac:dyDescent="0.2">
      <c r="A133" s="46" t="s">
        <v>4</v>
      </c>
      <c r="B133" s="46" t="s">
        <v>219</v>
      </c>
      <c r="C133" s="47">
        <f>IFERROR(INDEX(SRP!R:R,MATCH(A133,SRP!A:A,0)),0)</f>
        <v>8688179.575327944</v>
      </c>
      <c r="D133" s="47">
        <f>SUMIF('Program Lvl'!B:B,A133,'Program Lvl'!Y:Y)-SUMIF('Program Lvl'!B:B,A133,'Program Lvl'!W:W)</f>
        <v>7422843.9762840346</v>
      </c>
      <c r="E133" s="98">
        <f t="shared" si="8"/>
        <v>-1265335.5990439095</v>
      </c>
      <c r="F133" s="97">
        <f t="shared" si="9"/>
        <v>-0.14563874837913304</v>
      </c>
    </row>
    <row r="134" spans="1:6" x14ac:dyDescent="0.2">
      <c r="A134" s="46" t="s">
        <v>5</v>
      </c>
      <c r="B134" s="46" t="s">
        <v>220</v>
      </c>
      <c r="C134" s="47">
        <f>IFERROR(INDEX(SRP!R:R,MATCH(A134,SRP!A:A,0)),0)</f>
        <v>744630.46875</v>
      </c>
      <c r="D134" s="47">
        <f>SUMIF('Program Lvl'!B:B,A134,'Program Lvl'!Y:Y)-SUMIF('Program Lvl'!B:B,A134,'Program Lvl'!W:W)</f>
        <v>744630.46875</v>
      </c>
      <c r="E134" s="98">
        <f t="shared" si="8"/>
        <v>0</v>
      </c>
      <c r="F134" s="97">
        <f t="shared" si="9"/>
        <v>0</v>
      </c>
    </row>
    <row r="135" spans="1:6" x14ac:dyDescent="0.2">
      <c r="A135" s="46" t="s">
        <v>6</v>
      </c>
      <c r="B135" s="46" t="s">
        <v>222</v>
      </c>
      <c r="C135" s="47">
        <f>IFERROR(INDEX(SRP!R:R,MATCH(A135,SRP!A:A,0)),0)</f>
        <v>12244058.121425172</v>
      </c>
      <c r="D135" s="47">
        <f>SUMIF('Program Lvl'!B:B,A135,'Program Lvl'!Y:Y)-SUMIF('Program Lvl'!B:B,A135,'Program Lvl'!W:W)</f>
        <v>7809893.9397403589</v>
      </c>
      <c r="E135" s="98">
        <f t="shared" si="8"/>
        <v>-4434164.1816848135</v>
      </c>
      <c r="F135" s="97">
        <f t="shared" si="9"/>
        <v>-0.36214824674228924</v>
      </c>
    </row>
    <row r="136" spans="1:6" x14ac:dyDescent="0.2">
      <c r="A136" s="46" t="s">
        <v>7</v>
      </c>
      <c r="B136" s="46" t="s">
        <v>223</v>
      </c>
      <c r="C136" s="47">
        <f>IFERROR(INDEX(SRP!R:R,MATCH(A136,SRP!A:A,0)),0)</f>
        <v>6257506.792175293</v>
      </c>
      <c r="D136" s="47">
        <f>SUMIF('Program Lvl'!B:B,A136,'Program Lvl'!Y:Y)-SUMIF('Program Lvl'!B:B,A136,'Program Lvl'!W:W)</f>
        <v>638308.77909228497</v>
      </c>
      <c r="E136" s="98">
        <f t="shared" si="8"/>
        <v>-5619198.0130830081</v>
      </c>
      <c r="F136" s="97">
        <f t="shared" si="9"/>
        <v>-0.8979931144636617</v>
      </c>
    </row>
    <row r="137" spans="1:6" x14ac:dyDescent="0.2">
      <c r="A137" s="46" t="s">
        <v>8</v>
      </c>
      <c r="B137" s="46" t="s">
        <v>224</v>
      </c>
      <c r="C137" s="47">
        <f>IFERROR(INDEX(SRP!R:R,MATCH(A137,SRP!A:A,0)),0)</f>
        <v>729866.47981683945</v>
      </c>
      <c r="D137" s="47">
        <f>SUMIF('Program Lvl'!B:B,A137,'Program Lvl'!Y:Y)-SUMIF('Program Lvl'!B:B,A137,'Program Lvl'!W:W)</f>
        <v>716574.4274552156</v>
      </c>
      <c r="E137" s="98">
        <f t="shared" si="8"/>
        <v>-13292.05236162385</v>
      </c>
      <c r="F137" s="97">
        <f t="shared" si="9"/>
        <v>-1.8211621891389643E-2</v>
      </c>
    </row>
    <row r="138" spans="1:6" x14ac:dyDescent="0.2">
      <c r="A138" s="46" t="s">
        <v>9</v>
      </c>
      <c r="B138" s="46" t="s">
        <v>225</v>
      </c>
      <c r="C138" s="47">
        <f>IFERROR(INDEX(SRP!R:R,MATCH(A138,SRP!A:A,0)),0)</f>
        <v>7142367.237498017</v>
      </c>
      <c r="D138" s="47">
        <f>SUMIF('Program Lvl'!B:B,A138,'Program Lvl'!Y:Y)-SUMIF('Program Lvl'!B:B,A138,'Program Lvl'!W:W)</f>
        <v>4921504.5677123088</v>
      </c>
      <c r="E138" s="98">
        <f t="shared" si="8"/>
        <v>-2220862.6697857082</v>
      </c>
      <c r="F138" s="97">
        <f t="shared" si="9"/>
        <v>-0.3109421002781817</v>
      </c>
    </row>
    <row r="139" spans="1:6" x14ac:dyDescent="0.2">
      <c r="A139" s="46" t="s">
        <v>847</v>
      </c>
      <c r="B139" s="46" t="s">
        <v>848</v>
      </c>
      <c r="C139" s="47">
        <f>IFERROR(INDEX(SRP!R:R,MATCH(A139,SRP!A:A,0)),0)</f>
        <v>0</v>
      </c>
      <c r="D139" s="47">
        <f>SUMIF('Program Lvl'!B:B,A139,'Program Lvl'!Y:Y)-SUMIF('Program Lvl'!B:B,A139,'Program Lvl'!W:W)</f>
        <v>0</v>
      </c>
      <c r="E139" s="98">
        <f t="shared" si="8"/>
        <v>0</v>
      </c>
      <c r="F139" s="97" t="str">
        <f t="shared" si="9"/>
        <v/>
      </c>
    </row>
    <row r="140" spans="1:6" x14ac:dyDescent="0.2">
      <c r="A140" s="46" t="s">
        <v>28</v>
      </c>
      <c r="B140" s="46" t="s">
        <v>241</v>
      </c>
      <c r="C140" s="47">
        <f>IFERROR(INDEX(SRP!R:R,MATCH(A140,SRP!A:A,0)),0)</f>
        <v>20406763.535708621</v>
      </c>
      <c r="D140" s="47">
        <f>SUMIF('Program Lvl'!B:B,A140,'Program Lvl'!Y:Y)-SUMIF('Program Lvl'!B:B,A140,'Program Lvl'!W:W)</f>
        <v>17712895.171450809</v>
      </c>
      <c r="E140" s="98">
        <f t="shared" si="8"/>
        <v>-2693868.3642578125</v>
      </c>
      <c r="F140" s="97">
        <f t="shared" si="9"/>
        <v>-0.13200860388978228</v>
      </c>
    </row>
    <row r="141" spans="1:6" x14ac:dyDescent="0.2">
      <c r="A141" s="46" t="s">
        <v>29</v>
      </c>
      <c r="B141" s="46" t="s">
        <v>293</v>
      </c>
      <c r="C141" s="47">
        <f>IFERROR(INDEX(SRP!R:R,MATCH(A141,SRP!A:A,0)),0)</f>
        <v>5305758.5192842418</v>
      </c>
      <c r="D141" s="47">
        <f>SUMIF('Program Lvl'!B:B,A141,'Program Lvl'!Y:Y)-SUMIF('Program Lvl'!B:B,A141,'Program Lvl'!W:W)</f>
        <v>4563890.0431766715</v>
      </c>
      <c r="E141" s="98">
        <f t="shared" si="8"/>
        <v>-741868.47610757034</v>
      </c>
      <c r="F141" s="97">
        <f t="shared" si="9"/>
        <v>-0.13982326436666589</v>
      </c>
    </row>
    <row r="142" spans="1:6" x14ac:dyDescent="0.2">
      <c r="A142" s="46" t="s">
        <v>1</v>
      </c>
      <c r="B142" s="46" t="s">
        <v>216</v>
      </c>
      <c r="C142" s="47">
        <f>IFERROR(INDEX(SRP!R:R,MATCH(A142,SRP!A:A,0)),0)</f>
        <v>10203381.767854311</v>
      </c>
      <c r="D142" s="47">
        <f>SUMIF('Program Lvl'!B:B,A142,'Program Lvl'!Y:Y)-SUMIF('Program Lvl'!B:B,A142,'Program Lvl'!W:W)</f>
        <v>4645847.5615065023</v>
      </c>
      <c r="E142" s="98">
        <f t="shared" si="8"/>
        <v>-5557534.2063478082</v>
      </c>
      <c r="F142" s="97">
        <f t="shared" si="9"/>
        <v>-0.54467570975897273</v>
      </c>
    </row>
    <row r="143" spans="1:6" x14ac:dyDescent="0.2">
      <c r="A143" s="46" t="s">
        <v>11</v>
      </c>
      <c r="B143" s="46" t="s">
        <v>242</v>
      </c>
      <c r="C143" s="47">
        <f>IFERROR(INDEX(SRP!R:R,MATCH(A143,SRP!A:A,0)),0)</f>
        <v>1224405.812142517</v>
      </c>
      <c r="D143" s="47">
        <f>SUMIF('Program Lvl'!B:B,A143,'Program Lvl'!Y:Y)-SUMIF('Program Lvl'!B:B,A143,'Program Lvl'!W:W)</f>
        <v>1122371.9944639741</v>
      </c>
      <c r="E143" s="98">
        <f t="shared" si="8"/>
        <v>-102033.81767854281</v>
      </c>
      <c r="F143" s="97">
        <f t="shared" si="9"/>
        <v>-8.3333333333333107E-2</v>
      </c>
    </row>
    <row r="144" spans="1:6" x14ac:dyDescent="0.2">
      <c r="A144" s="46" t="s">
        <v>32</v>
      </c>
      <c r="B144" s="46" t="s">
        <v>243</v>
      </c>
      <c r="C144" s="47">
        <f>IFERROR(INDEX(SRP!R:R,MATCH(A144,SRP!A:A,0)),0)</f>
        <v>1020338.176785431</v>
      </c>
      <c r="D144" s="47">
        <f>SUMIF('Program Lvl'!B:B,A144,'Program Lvl'!Y:Y)-SUMIF('Program Lvl'!B:B,A144,'Program Lvl'!W:W)</f>
        <v>1020338.1767854309</v>
      </c>
      <c r="E144" s="98">
        <f t="shared" si="8"/>
        <v>0</v>
      </c>
      <c r="F144" s="97">
        <f t="shared" si="9"/>
        <v>0</v>
      </c>
    </row>
    <row r="145" spans="1:6" x14ac:dyDescent="0.2">
      <c r="A145" s="46" t="s">
        <v>33</v>
      </c>
      <c r="B145" s="46" t="s">
        <v>244</v>
      </c>
      <c r="C145" s="47">
        <f>IFERROR(INDEX(SRP!R:R,MATCH(A145,SRP!A:A,0)),0)</f>
        <v>472877.34375</v>
      </c>
      <c r="D145" s="47">
        <f>SUMIF('Program Lvl'!B:B,A145,'Program Lvl'!Y:Y)-SUMIF('Program Lvl'!B:B,A145,'Program Lvl'!W:W)</f>
        <v>472877.34375</v>
      </c>
      <c r="E145" s="98">
        <f t="shared" si="8"/>
        <v>0</v>
      </c>
      <c r="F145" s="97">
        <f t="shared" si="9"/>
        <v>0</v>
      </c>
    </row>
    <row r="146" spans="1:6" x14ac:dyDescent="0.2">
      <c r="A146" s="46" t="s">
        <v>35</v>
      </c>
      <c r="B146" s="46" t="s">
        <v>245</v>
      </c>
      <c r="C146" s="47">
        <f>IFERROR(INDEX(SRP!R:R,MATCH(A146,SRP!A:A,0)),0)</f>
        <v>2040676.353570862</v>
      </c>
      <c r="D146" s="47">
        <f>SUMIF('Program Lvl'!B:B,A146,'Program Lvl'!Y:Y)-SUMIF('Program Lvl'!B:B,A146,'Program Lvl'!W:W)</f>
        <v>2040676.3535708617</v>
      </c>
      <c r="E146" s="98">
        <f t="shared" si="8"/>
        <v>0</v>
      </c>
      <c r="F146" s="97">
        <f t="shared" si="9"/>
        <v>0</v>
      </c>
    </row>
    <row r="147" spans="1:6" x14ac:dyDescent="0.2">
      <c r="A147" s="46" t="s">
        <v>36</v>
      </c>
      <c r="B147" s="46" t="s">
        <v>246</v>
      </c>
      <c r="C147" s="47">
        <f>IFERROR(INDEX(SRP!R:R,MATCH(A147,SRP!A:A,0)),0)</f>
        <v>1632541.0828566896</v>
      </c>
      <c r="D147" s="47">
        <f>SUMIF('Program Lvl'!B:B,A147,'Program Lvl'!Y:Y)-SUMIF('Program Lvl'!B:B,A147,'Program Lvl'!W:W)</f>
        <v>1632541.0828566898</v>
      </c>
      <c r="E147" s="98">
        <f t="shared" si="8"/>
        <v>0</v>
      </c>
      <c r="F147" s="97">
        <f t="shared" si="9"/>
        <v>0</v>
      </c>
    </row>
    <row r="148" spans="1:6" x14ac:dyDescent="0.2">
      <c r="A148" s="46" t="s">
        <v>37</v>
      </c>
      <c r="B148" s="46" t="s">
        <v>247</v>
      </c>
      <c r="C148" s="47">
        <f>IFERROR(INDEX(SRP!R:R,MATCH(A148,SRP!A:A,0)),0)</f>
        <v>714236.72374980163</v>
      </c>
      <c r="D148" s="47">
        <f>SUMIF('Program Lvl'!B:B,A148,'Program Lvl'!Y:Y)-SUMIF('Program Lvl'!B:B,A148,'Program Lvl'!W:W)</f>
        <v>714236.72374980175</v>
      </c>
      <c r="E148" s="98">
        <f t="shared" si="8"/>
        <v>0</v>
      </c>
      <c r="F148" s="97">
        <f t="shared" si="9"/>
        <v>0</v>
      </c>
    </row>
    <row r="149" spans="1:6" x14ac:dyDescent="0.2">
      <c r="A149" s="46" t="s">
        <v>12</v>
      </c>
      <c r="B149" s="46" t="s">
        <v>226</v>
      </c>
      <c r="C149" s="47">
        <f>IFERROR(INDEX(SRP!R:R,MATCH(A149,SRP!A:A,0)),0)</f>
        <v>5614190.8839271553</v>
      </c>
      <c r="D149" s="47">
        <f>SUMIF('Program Lvl'!B:B,A149,'Program Lvl'!Y:Y)-SUMIF('Program Lvl'!B:B,A149,'Program Lvl'!W:W)</f>
        <v>777154.99999999988</v>
      </c>
      <c r="E149" s="98">
        <f t="shared" si="8"/>
        <v>-4837035.8839271553</v>
      </c>
      <c r="F149" s="97">
        <f t="shared" si="9"/>
        <v>-0.86157310713732338</v>
      </c>
    </row>
    <row r="150" spans="1:6" x14ac:dyDescent="0.2">
      <c r="A150" s="46" t="s">
        <v>13</v>
      </c>
      <c r="B150" s="46" t="s">
        <v>14</v>
      </c>
      <c r="C150" s="47">
        <f>IFERROR(INDEX(SRP!R:R,MATCH(A150,SRP!A:A,0)),0)</f>
        <v>459152.17955344392</v>
      </c>
      <c r="D150" s="47">
        <f>SUMIF('Program Lvl'!B:B,A150,'Program Lvl'!Y:Y)-SUMIF('Program Lvl'!B:B,A150,'Program Lvl'!W:W)</f>
        <v>156783.78330584805</v>
      </c>
      <c r="E150" s="98">
        <f t="shared" si="8"/>
        <v>-302368.3962475959</v>
      </c>
      <c r="F150" s="97">
        <f t="shared" si="9"/>
        <v>-0.65853634091788327</v>
      </c>
    </row>
    <row r="151" spans="1:6" x14ac:dyDescent="0.2">
      <c r="A151" s="46" t="s">
        <v>15</v>
      </c>
      <c r="B151" s="46" t="s">
        <v>227</v>
      </c>
      <c r="C151" s="47">
        <f>IFERROR(INDEX(SRP!R:R,MATCH(A151,SRP!A:A,0)),0)</f>
        <v>662287.73437499988</v>
      </c>
      <c r="D151" s="47">
        <f>SUMIF('Program Lvl'!B:B,A151,'Program Lvl'!Y:Y)-SUMIF('Program Lvl'!B:B,A151,'Program Lvl'!W:W)</f>
        <v>0</v>
      </c>
      <c r="E151" s="98">
        <f t="shared" si="8"/>
        <v>-662287.73437499988</v>
      </c>
      <c r="F151" s="97">
        <f t="shared" si="9"/>
        <v>-1</v>
      </c>
    </row>
    <row r="152" spans="1:6" x14ac:dyDescent="0.2">
      <c r="A152" s="46" t="s">
        <v>3</v>
      </c>
      <c r="B152" s="46" t="s">
        <v>221</v>
      </c>
      <c r="C152" s="47">
        <f>IFERROR(INDEX(SRP!R:R,MATCH(A152,SRP!A:A,0)),0)</f>
        <v>2632472.4961064118</v>
      </c>
      <c r="D152" s="47">
        <f>SUMIF('Program Lvl'!B:B,A152,'Program Lvl'!Y:Y)-SUMIF('Program Lvl'!B:B,A152,'Program Lvl'!W:W)</f>
        <v>1777947.6701493813</v>
      </c>
      <c r="E152" s="98">
        <f t="shared" si="8"/>
        <v>-854524.82595703052</v>
      </c>
      <c r="F152" s="97">
        <f t="shared" si="9"/>
        <v>-0.32460921328558046</v>
      </c>
    </row>
    <row r="153" spans="1:6" x14ac:dyDescent="0.2">
      <c r="A153" s="46" t="s">
        <v>16</v>
      </c>
      <c r="B153" s="46" t="s">
        <v>228</v>
      </c>
      <c r="C153" s="47">
        <f>IFERROR(INDEX(SRP!R:R,MATCH(A153,SRP!A:A,0)),0)</f>
        <v>1530507.2651781465</v>
      </c>
      <c r="D153" s="47">
        <f>SUMIF('Program Lvl'!B:B,A153,'Program Lvl'!Y:Y)-SUMIF('Program Lvl'!B:B,A153,'Program Lvl'!W:W)</f>
        <v>0</v>
      </c>
      <c r="E153" s="98">
        <f t="shared" si="8"/>
        <v>-1530507.2651781465</v>
      </c>
      <c r="F153" s="97">
        <f t="shared" si="9"/>
        <v>-1</v>
      </c>
    </row>
    <row r="154" spans="1:6" x14ac:dyDescent="0.2">
      <c r="A154" s="46" t="s">
        <v>17</v>
      </c>
      <c r="B154" s="46" t="s">
        <v>229</v>
      </c>
      <c r="C154" s="47">
        <f>IFERROR(INDEX(SRP!R:R,MATCH(A154,SRP!A:A,0)),0)</f>
        <v>964219.57706223219</v>
      </c>
      <c r="D154" s="47">
        <f>SUMIF('Program Lvl'!B:B,A154,'Program Lvl'!Y:Y)-SUMIF('Program Lvl'!B:B,A154,'Program Lvl'!W:W)</f>
        <v>867357.0770622323</v>
      </c>
      <c r="E154" s="98">
        <f t="shared" si="8"/>
        <v>-96862.499999999884</v>
      </c>
      <c r="F154" s="97">
        <f t="shared" si="9"/>
        <v>-0.10045689001162879</v>
      </c>
    </row>
    <row r="155" spans="1:6" x14ac:dyDescent="0.2">
      <c r="A155" s="46" t="s">
        <v>40</v>
      </c>
      <c r="B155" s="46" t="s">
        <v>338</v>
      </c>
      <c r="C155" s="47">
        <f>IFERROR(INDEX(SRP!R:R,MATCH(A155,SRP!A:A,0)),0)</f>
        <v>15305072.651781464</v>
      </c>
      <c r="D155" s="47">
        <f>SUMIF('Program Lvl'!B:B,A155,'Program Lvl'!Y:Y)-SUMIF('Program Lvl'!B:B,A155,'Program Lvl'!W:W)</f>
        <v>15305072.651781466</v>
      </c>
      <c r="E155" s="98">
        <f t="shared" si="8"/>
        <v>0</v>
      </c>
      <c r="F155" s="97">
        <f t="shared" si="9"/>
        <v>0</v>
      </c>
    </row>
    <row r="156" spans="1:6" x14ac:dyDescent="0.2">
      <c r="A156" s="46" t="s">
        <v>21</v>
      </c>
      <c r="B156" s="46" t="s">
        <v>231</v>
      </c>
      <c r="C156" s="47">
        <f>IFERROR(INDEX(SRP!R:R,MATCH(A156,SRP!A:A,0)),0)</f>
        <v>0</v>
      </c>
      <c r="D156" s="47">
        <f>SUMIF('Program Lvl'!B:B,A156,'Program Lvl'!Y:Y)-SUMIF('Program Lvl'!B:B,A156,'Program Lvl'!W:W)</f>
        <v>0</v>
      </c>
      <c r="E156" s="98">
        <f t="shared" si="8"/>
        <v>0</v>
      </c>
      <c r="F156" s="97" t="str">
        <f t="shared" si="9"/>
        <v/>
      </c>
    </row>
    <row r="157" spans="1:6" x14ac:dyDescent="0.2">
      <c r="A157" s="46" t="s">
        <v>24</v>
      </c>
      <c r="B157" s="46" t="s">
        <v>233</v>
      </c>
      <c r="C157" s="47">
        <f>IFERROR(INDEX(SRP!R:R,MATCH(A157,SRP!A:A,0)),0)</f>
        <v>0</v>
      </c>
      <c r="D157" s="47">
        <f>SUMIF('Program Lvl'!B:B,A157,'Program Lvl'!Y:Y)-SUMIF('Program Lvl'!B:B,A157,'Program Lvl'!W:W)</f>
        <v>0</v>
      </c>
      <c r="E157" s="98">
        <f t="shared" si="8"/>
        <v>0</v>
      </c>
      <c r="F157" s="97" t="str">
        <f t="shared" si="9"/>
        <v/>
      </c>
    </row>
    <row r="158" spans="1:6" x14ac:dyDescent="0.2">
      <c r="A158" s="46" t="s">
        <v>19</v>
      </c>
      <c r="B158" s="46" t="s">
        <v>339</v>
      </c>
      <c r="C158" s="47">
        <f>IFERROR(INDEX(SRP!R:R,MATCH(A158,SRP!A:A,0)),0)</f>
        <v>0</v>
      </c>
      <c r="D158" s="47">
        <f>SUMIF('Program Lvl'!B:B,A158,'Program Lvl'!Y:Y)-SUMIF('Program Lvl'!B:B,A158,'Program Lvl'!W:W)</f>
        <v>0</v>
      </c>
      <c r="E158" s="98">
        <f t="shared" si="8"/>
        <v>0</v>
      </c>
      <c r="F158" s="97" t="str">
        <f t="shared" si="9"/>
        <v/>
      </c>
    </row>
    <row r="159" spans="1:6" x14ac:dyDescent="0.2">
      <c r="A159" s="46" t="s">
        <v>41</v>
      </c>
      <c r="B159" s="46" t="s">
        <v>249</v>
      </c>
      <c r="C159" s="47">
        <f>IFERROR(INDEX(SRP!R:R,MATCH(A159,SRP!A:A,0)),0)</f>
        <v>673423.19667838444</v>
      </c>
      <c r="D159" s="47">
        <f>SUMIF('Program Lvl'!B:B,A159,'Program Lvl'!Y:Y)-SUMIF('Program Lvl'!B:B,A159,'Program Lvl'!W:W)</f>
        <v>673423.19667838444</v>
      </c>
      <c r="E159" s="98">
        <f t="shared" si="8"/>
        <v>0</v>
      </c>
      <c r="F159" s="97">
        <f t="shared" si="9"/>
        <v>0</v>
      </c>
    </row>
    <row r="160" spans="1:6" x14ac:dyDescent="0.2">
      <c r="A160" s="46" t="s">
        <v>27</v>
      </c>
      <c r="B160" s="46" t="s">
        <v>234</v>
      </c>
      <c r="C160" s="47">
        <f>IFERROR(INDEX(SRP!R:R,MATCH(A160,SRP!A:A,0)),0)</f>
        <v>6865450</v>
      </c>
      <c r="D160" s="47">
        <f>SUMIF('Program Lvl'!B:B,A160,'Program Lvl'!Y:Y)-SUMIF('Program Lvl'!B:B,A160,'Program Lvl'!W:W)</f>
        <v>10331673.973125</v>
      </c>
      <c r="E160" s="98">
        <f t="shared" si="8"/>
        <v>3466223.9731249996</v>
      </c>
      <c r="F160" s="97">
        <f t="shared" si="9"/>
        <v>0.50487935577784404</v>
      </c>
    </row>
    <row r="161" spans="1:6" x14ac:dyDescent="0.2">
      <c r="A161" s="46" t="s">
        <v>88</v>
      </c>
      <c r="B161" s="46" t="s">
        <v>235</v>
      </c>
      <c r="C161" s="47">
        <f>IFERROR(INDEX(SRP!R:R,MATCH(A161,SRP!A:A,0)),0)</f>
        <v>7716932.1428571418</v>
      </c>
      <c r="D161" s="47">
        <f>SUMIF('Program Lvl'!B:B,A161,'Program Lvl'!Y:Y)-SUMIF('Program Lvl'!B:B,A161,'Program Lvl'!W:W)</f>
        <v>1759755.4906249999</v>
      </c>
      <c r="E161" s="98">
        <f t="shared" si="8"/>
        <v>-5957176.6522321422</v>
      </c>
      <c r="F161" s="97">
        <f t="shared" si="9"/>
        <v>-0.77196177729075355</v>
      </c>
    </row>
    <row r="162" spans="1:6" x14ac:dyDescent="0.2">
      <c r="A162" s="46" t="s">
        <v>89</v>
      </c>
      <c r="B162" s="46" t="s">
        <v>236</v>
      </c>
      <c r="C162" s="47">
        <f>IFERROR(INDEX(SRP!R:R,MATCH(A162,SRP!A:A,0)),0)</f>
        <v>16615076.230468746</v>
      </c>
      <c r="D162" s="47">
        <f>SUMIF('Program Lvl'!B:B,A162,'Program Lvl'!Y:Y)-SUMIF('Program Lvl'!B:B,A162,'Program Lvl'!W:W)</f>
        <v>0</v>
      </c>
      <c r="E162" s="98">
        <f t="shared" ref="E162:E180" si="10">D162-C162</f>
        <v>-16615076.230468746</v>
      </c>
      <c r="F162" s="97">
        <f t="shared" ref="F162:F180" si="11">IFERROR(E162/C162,IF(D162=0,"","Added"))</f>
        <v>-1</v>
      </c>
    </row>
    <row r="163" spans="1:6" x14ac:dyDescent="0.2">
      <c r="A163" s="46" t="s">
        <v>90</v>
      </c>
      <c r="B163" s="46" t="s">
        <v>237</v>
      </c>
      <c r="C163" s="47">
        <f>IFERROR(INDEX(SRP!R:R,MATCH(A163,SRP!A:A,0)),0)</f>
        <v>24289778.644468985</v>
      </c>
      <c r="D163" s="47">
        <f>SUMIF('Program Lvl'!B:B,A163,'Program Lvl'!Y:Y)-SUMIF('Program Lvl'!B:B,A163,'Program Lvl'!W:W)</f>
        <v>0</v>
      </c>
      <c r="E163" s="98">
        <f t="shared" si="10"/>
        <v>-24289778.644468985</v>
      </c>
      <c r="F163" s="97">
        <f t="shared" si="11"/>
        <v>-1</v>
      </c>
    </row>
    <row r="164" spans="1:6" x14ac:dyDescent="0.2">
      <c r="A164" s="46" t="s">
        <v>91</v>
      </c>
      <c r="B164" s="46" t="s">
        <v>238</v>
      </c>
      <c r="C164" s="47">
        <f>IFERROR(INDEX(SRP!R:R,MATCH(A164,SRP!A:A,0)),0)</f>
        <v>14186320.3125</v>
      </c>
      <c r="D164" s="47">
        <f>SUMIF('Program Lvl'!B:B,A164,'Program Lvl'!Y:Y)-SUMIF('Program Lvl'!B:B,A164,'Program Lvl'!W:W)</f>
        <v>14540978.3203125</v>
      </c>
      <c r="E164" s="98">
        <f t="shared" si="10"/>
        <v>354658.0078125</v>
      </c>
      <c r="F164" s="97">
        <f t="shared" si="11"/>
        <v>2.5000000000000001E-2</v>
      </c>
    </row>
    <row r="165" spans="1:6" x14ac:dyDescent="0.2">
      <c r="A165" s="46" t="s">
        <v>198</v>
      </c>
      <c r="B165" s="46" t="s">
        <v>340</v>
      </c>
      <c r="C165" s="47">
        <f>IFERROR(INDEX(SRP!R:R,MATCH(A165,SRP!A:A,0)),0)</f>
        <v>0</v>
      </c>
      <c r="D165" s="47">
        <f>SUMIF('Program Lvl'!B:B,A165,'Program Lvl'!Y:Y)-SUMIF('Program Lvl'!B:B,A165,'Program Lvl'!W:W)</f>
        <v>28488642.290270653</v>
      </c>
      <c r="E165" s="98">
        <f t="shared" si="10"/>
        <v>28488642.290270653</v>
      </c>
      <c r="F165" s="97" t="str">
        <f t="shared" si="11"/>
        <v>Added</v>
      </c>
    </row>
    <row r="166" spans="1:6" x14ac:dyDescent="0.2">
      <c r="A166" s="46" t="s">
        <v>199</v>
      </c>
      <c r="B166" s="46" t="s">
        <v>240</v>
      </c>
      <c r="C166" s="47">
        <f>IFERROR(INDEX(SRP!R:R,MATCH(A166,SRP!A:A,0)),0)</f>
        <v>13530408.398437496</v>
      </c>
      <c r="D166" s="47">
        <f>SUMIF('Program Lvl'!B:B,A166,'Program Lvl'!Y:Y)-SUMIF('Program Lvl'!B:B,A166,'Program Lvl'!W:W)</f>
        <v>0</v>
      </c>
      <c r="E166" s="98">
        <f t="shared" si="10"/>
        <v>-13530408.398437496</v>
      </c>
      <c r="F166" s="97">
        <f t="shared" si="11"/>
        <v>-1</v>
      </c>
    </row>
    <row r="167" spans="1:6" x14ac:dyDescent="0.2">
      <c r="A167" s="46" t="s">
        <v>345</v>
      </c>
      <c r="B167" s="46" t="s">
        <v>346</v>
      </c>
      <c r="C167" s="47">
        <f>IFERROR(INDEX(SRP!R:R,MATCH(A167,SRP!A:A,0)),0)</f>
        <v>9703836.5798752438</v>
      </c>
      <c r="D167" s="47">
        <f>SUMIF('Program Lvl'!B:B,A167,'Program Lvl'!Y:Y)-SUMIF('Program Lvl'!B:B,A167,'Program Lvl'!W:W)</f>
        <v>1788295.0781249998</v>
      </c>
      <c r="E167" s="98">
        <f t="shared" si="10"/>
        <v>-7915541.5017502438</v>
      </c>
      <c r="F167" s="97">
        <f t="shared" si="11"/>
        <v>-0.81571257271234976</v>
      </c>
    </row>
    <row r="168" spans="1:6" x14ac:dyDescent="0.2">
      <c r="A168" s="46" t="s">
        <v>708</v>
      </c>
      <c r="B168" s="46" t="s">
        <v>713</v>
      </c>
      <c r="C168" s="47">
        <f>IFERROR(INDEX(SRP!R:R,MATCH(A168,SRP!A:A,0)),0)</f>
        <v>1712071.2182137757</v>
      </c>
      <c r="D168" s="47">
        <f>SUMIF('Program Lvl'!B:B,A168,'Program Lvl'!Y:Y)-SUMIF('Program Lvl'!B:B,A168,'Program Lvl'!W:W)</f>
        <v>0</v>
      </c>
      <c r="E168" s="98">
        <f t="shared" si="10"/>
        <v>-1712071.2182137757</v>
      </c>
      <c r="F168" s="97">
        <f t="shared" si="11"/>
        <v>-1</v>
      </c>
    </row>
    <row r="169" spans="1:6" x14ac:dyDescent="0.2">
      <c r="A169" s="46" t="s">
        <v>709</v>
      </c>
      <c r="B169" s="46" t="s">
        <v>714</v>
      </c>
      <c r="C169" s="47">
        <f>IFERROR(INDEX(SRP!R:R,MATCH(A169,SRP!A:A,0)),0)</f>
        <v>2040676.353570862</v>
      </c>
      <c r="D169" s="47">
        <f>SUMIF('Program Lvl'!B:B,A169,'Program Lvl'!Y:Y)-SUMIF('Program Lvl'!B:B,A169,'Program Lvl'!W:W)</f>
        <v>5507029.0607125871</v>
      </c>
      <c r="E169" s="98">
        <f t="shared" si="10"/>
        <v>3466352.7071417253</v>
      </c>
      <c r="F169" s="97">
        <f t="shared" si="11"/>
        <v>1.6986293299651141</v>
      </c>
    </row>
    <row r="170" spans="1:6" x14ac:dyDescent="0.2">
      <c r="A170" s="46" t="s">
        <v>710</v>
      </c>
      <c r="B170" s="46" t="s">
        <v>715</v>
      </c>
      <c r="C170" s="47">
        <f>IFERROR(INDEX(SRP!R:R,MATCH(A170,SRP!A:A,0)),0)</f>
        <v>0</v>
      </c>
      <c r="D170" s="47">
        <f>SUMIF('Program Lvl'!B:B,A170,'Program Lvl'!Y:Y)-SUMIF('Program Lvl'!B:B,A170,'Program Lvl'!W:W)</f>
        <v>0</v>
      </c>
      <c r="E170" s="98">
        <f t="shared" si="10"/>
        <v>0</v>
      </c>
      <c r="F170" s="97" t="str">
        <f t="shared" si="11"/>
        <v/>
      </c>
    </row>
    <row r="171" spans="1:6" x14ac:dyDescent="0.2">
      <c r="A171" s="46" t="s">
        <v>1061</v>
      </c>
      <c r="B171" s="46" t="s">
        <v>1060</v>
      </c>
      <c r="C171" s="47">
        <f>IFERROR(INDEX(SRP!R:R,MATCH(A171,SRP!A:A,0)),0)</f>
        <v>0</v>
      </c>
      <c r="D171" s="47">
        <f>SUMIF('Program Lvl'!B:B,A171,'Program Lvl'!Y:Y)-SUMIF('Program Lvl'!B:B,A171,'Program Lvl'!W:W)</f>
        <v>0</v>
      </c>
      <c r="E171" s="98">
        <f t="shared" si="10"/>
        <v>0</v>
      </c>
      <c r="F171" s="97" t="str">
        <f t="shared" si="11"/>
        <v/>
      </c>
    </row>
    <row r="172" spans="1:6" x14ac:dyDescent="0.2">
      <c r="A172" s="46" t="s">
        <v>816</v>
      </c>
      <c r="B172" s="46" t="s">
        <v>834</v>
      </c>
      <c r="C172" s="47">
        <f>IFERROR(INDEX(SRP!R:R,MATCH(A172,SRP!A:A,0)),0)</f>
        <v>0</v>
      </c>
      <c r="D172" s="47">
        <f>SUMIF('Program Lvl'!B:B,A172,'Program Lvl'!Y:Y)-SUMIF('Program Lvl'!B:B,A172,'Program Lvl'!W:W)</f>
        <v>0</v>
      </c>
      <c r="E172" s="98">
        <f t="shared" si="10"/>
        <v>0</v>
      </c>
      <c r="F172" s="97" t="str">
        <f t="shared" si="11"/>
        <v/>
      </c>
    </row>
    <row r="173" spans="1:6" x14ac:dyDescent="0.2">
      <c r="A173" s="46" t="s">
        <v>817</v>
      </c>
      <c r="B173" s="46" t="s">
        <v>835</v>
      </c>
      <c r="C173" s="47">
        <f>IFERROR(INDEX(SRP!R:R,MATCH(A173,SRP!A:A,0)),0)</f>
        <v>2049999.9999999998</v>
      </c>
      <c r="D173" s="47">
        <f>SUMIF('Program Lvl'!B:B,A173,'Program Lvl'!Y:Y)-SUMIF('Program Lvl'!B:B,A173,'Program Lvl'!W:W)</f>
        <v>0</v>
      </c>
      <c r="E173" s="98">
        <f t="shared" si="10"/>
        <v>-2049999.9999999998</v>
      </c>
      <c r="F173" s="97">
        <f t="shared" si="11"/>
        <v>-1</v>
      </c>
    </row>
    <row r="174" spans="1:6" x14ac:dyDescent="0.2">
      <c r="A174" s="46" t="s">
        <v>93</v>
      </c>
      <c r="B174" s="46" t="s">
        <v>1059</v>
      </c>
      <c r="C174" s="47">
        <f>IFERROR(INDEX(SRP!R:R,MATCH(A174,SRP!A:A,0)),0)</f>
        <v>126094234.38118166</v>
      </c>
      <c r="D174" s="47">
        <f>SUMIF('Program Lvl'!B:B,A174,'Program Lvl'!Y:Y)-SUMIF('Program Lvl'!B:B,A174,'Program Lvl'!W:W)</f>
        <v>17097238.659307916</v>
      </c>
      <c r="E174" s="98">
        <f t="shared" si="10"/>
        <v>-108996995.72187375</v>
      </c>
      <c r="F174" s="97">
        <f t="shared" si="11"/>
        <v>-0.86440903707283612</v>
      </c>
    </row>
    <row r="175" spans="1:6" x14ac:dyDescent="0.2">
      <c r="A175" s="46" t="s">
        <v>188</v>
      </c>
      <c r="B175" s="46" t="s">
        <v>217</v>
      </c>
      <c r="C175" s="47">
        <f>IFERROR(INDEX(SRP!R:R,MATCH(A175,SRP!A:A,0)),0)</f>
        <v>144123603.57863772</v>
      </c>
      <c r="D175" s="47">
        <f>SUMIF('Program Lvl'!B:B,A175,'Program Lvl'!Y:Y)-SUMIF('Program Lvl'!B:B,A175,'Program Lvl'!W:W)</f>
        <v>107865694.64706224</v>
      </c>
      <c r="E175" s="98">
        <f t="shared" si="10"/>
        <v>-36257908.931575477</v>
      </c>
      <c r="F175" s="97">
        <f t="shared" si="11"/>
        <v>-0.25157509270708867</v>
      </c>
    </row>
    <row r="176" spans="1:6" x14ac:dyDescent="0.2">
      <c r="A176" s="46" t="s">
        <v>773</v>
      </c>
      <c r="B176" s="46" t="s">
        <v>774</v>
      </c>
      <c r="C176" s="47">
        <f>IFERROR(INDEX(SRP!R:R,MATCH(A176,SRP!A:A,0)),0)</f>
        <v>0</v>
      </c>
      <c r="D176" s="47">
        <f>SUMIF('Program Lvl'!B:B,A176,'Program Lvl'!Y:Y)-SUMIF('Program Lvl'!B:B,A176,'Program Lvl'!W:W)</f>
        <v>0</v>
      </c>
      <c r="E176" s="98">
        <f t="shared" si="10"/>
        <v>0</v>
      </c>
      <c r="F176" s="97" t="str">
        <f t="shared" si="11"/>
        <v/>
      </c>
    </row>
    <row r="177" spans="1:6" x14ac:dyDescent="0.2">
      <c r="A177" s="46" t="s">
        <v>818</v>
      </c>
      <c r="B177" s="46" t="s">
        <v>836</v>
      </c>
      <c r="C177" s="47">
        <f>IFERROR(INDEX(SRP!R:R,MATCH(A177,SRP!A:A,0)),0)</f>
        <v>0</v>
      </c>
      <c r="D177" s="47">
        <f>SUMIF('Program Lvl'!B:B,A177,'Program Lvl'!Y:Y)-SUMIF('Program Lvl'!B:B,A177,'Program Lvl'!W:W)</f>
        <v>340958.05</v>
      </c>
      <c r="E177" s="98">
        <f t="shared" si="10"/>
        <v>340958.05</v>
      </c>
      <c r="F177" s="97" t="str">
        <f t="shared" si="11"/>
        <v>Added</v>
      </c>
    </row>
    <row r="178" spans="1:6" x14ac:dyDescent="0.2">
      <c r="A178" s="46" t="s">
        <v>821</v>
      </c>
      <c r="B178" s="46" t="s">
        <v>839</v>
      </c>
      <c r="C178" s="47">
        <f>IFERROR(INDEX(SRP!R:R,MATCH(A178,SRP!A:A,0)),0)</f>
        <v>0</v>
      </c>
      <c r="D178" s="47">
        <f>SUMIF('Program Lvl'!B:B,A178,'Program Lvl'!Y:Y)-SUMIF('Program Lvl'!B:B,A178,'Program Lvl'!W:W)</f>
        <v>29999.699999999997</v>
      </c>
      <c r="E178" s="98">
        <f t="shared" si="10"/>
        <v>29999.699999999997</v>
      </c>
      <c r="F178" s="97" t="str">
        <f t="shared" si="11"/>
        <v>Added</v>
      </c>
    </row>
    <row r="179" spans="1:6" x14ac:dyDescent="0.2">
      <c r="A179" s="46" t="s">
        <v>822</v>
      </c>
      <c r="B179" s="46" t="s">
        <v>840</v>
      </c>
      <c r="C179" s="47">
        <f>IFERROR(INDEX(SRP!R:R,MATCH(A179,SRP!A:A,0)),0)</f>
        <v>0</v>
      </c>
      <c r="D179" s="47">
        <f>SUMIF('Program Lvl'!B:B,A179,'Program Lvl'!Y:Y)-SUMIF('Program Lvl'!B:B,A179,'Program Lvl'!W:W)</f>
        <v>1616692.5249999999</v>
      </c>
      <c r="E179" s="98">
        <f t="shared" si="10"/>
        <v>1616692.5249999999</v>
      </c>
      <c r="F179" s="97" t="str">
        <f t="shared" si="11"/>
        <v>Added</v>
      </c>
    </row>
    <row r="180" spans="1:6" x14ac:dyDescent="0.2">
      <c r="A180" s="46" t="s">
        <v>99</v>
      </c>
      <c r="B180" s="46" t="s">
        <v>341</v>
      </c>
      <c r="C180" s="47">
        <f>IFERROR(INDEX(SRP!R:R,MATCH(A180,SRP!A:A,0)),0)</f>
        <v>437446932.41274476</v>
      </c>
      <c r="D180" s="47">
        <f>SUMIF('Program Lvl'!B:B,A180,'Program Lvl'!Y:Y)-SUMIF('Program Lvl'!B:B,A180,'Program Lvl'!W:W)</f>
        <v>126657705.30778514</v>
      </c>
      <c r="E180" s="98">
        <f t="shared" si="10"/>
        <v>-310789227.10495961</v>
      </c>
      <c r="F180" s="97">
        <f t="shared" si="11"/>
        <v>-0.71046155333813232</v>
      </c>
    </row>
    <row r="181" spans="1:6" x14ac:dyDescent="0.2">
      <c r="C181" s="47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6" tint="-0.249977111117893"/>
  </sheetPr>
  <dimension ref="A1:B183"/>
  <sheetViews>
    <sheetView workbookViewId="0">
      <selection activeCell="H16" sqref="H16"/>
    </sheetView>
  </sheetViews>
  <sheetFormatPr defaultColWidth="9.140625" defaultRowHeight="14.25" x14ac:dyDescent="0.2"/>
  <cols>
    <col min="1" max="1" width="6.85546875" style="6" bestFit="1" customWidth="1"/>
    <col min="2" max="2" width="5.42578125" style="6" bestFit="1" customWidth="1"/>
    <col min="3" max="16384" width="9.140625" style="6"/>
  </cols>
  <sheetData>
    <row r="1" spans="1:2" ht="15" x14ac:dyDescent="0.25">
      <c r="A1" s="5" t="s">
        <v>683</v>
      </c>
      <c r="B1" s="5" t="s">
        <v>518</v>
      </c>
    </row>
    <row r="2" spans="1:2" x14ac:dyDescent="0.2">
      <c r="A2" s="6" t="s">
        <v>949</v>
      </c>
      <c r="B2" s="6">
        <v>190</v>
      </c>
    </row>
    <row r="3" spans="1:2" x14ac:dyDescent="0.2">
      <c r="A3" s="6" t="s">
        <v>96</v>
      </c>
      <c r="B3" s="6">
        <v>140</v>
      </c>
    </row>
    <row r="4" spans="1:2" x14ac:dyDescent="0.2">
      <c r="A4" s="6" t="s">
        <v>57</v>
      </c>
      <c r="B4" s="6">
        <v>220</v>
      </c>
    </row>
    <row r="5" spans="1:2" x14ac:dyDescent="0.2">
      <c r="A5" s="6" t="s">
        <v>58</v>
      </c>
      <c r="B5" s="6">
        <v>310</v>
      </c>
    </row>
    <row r="6" spans="1:2" x14ac:dyDescent="0.2">
      <c r="A6" s="6" t="s">
        <v>60</v>
      </c>
      <c r="B6" s="6">
        <v>150</v>
      </c>
    </row>
    <row r="7" spans="1:2" x14ac:dyDescent="0.2">
      <c r="A7" s="6" t="s">
        <v>61</v>
      </c>
      <c r="B7" s="6">
        <v>270</v>
      </c>
    </row>
    <row r="8" spans="1:2" x14ac:dyDescent="0.2">
      <c r="A8" s="6" t="s">
        <v>62</v>
      </c>
      <c r="B8" s="6">
        <v>230</v>
      </c>
    </row>
    <row r="9" spans="1:2" x14ac:dyDescent="0.2">
      <c r="A9" s="6" t="s">
        <v>48</v>
      </c>
      <c r="B9" s="6">
        <v>280</v>
      </c>
    </row>
    <row r="10" spans="1:2" x14ac:dyDescent="0.2">
      <c r="A10" s="6" t="s">
        <v>49</v>
      </c>
      <c r="B10" s="6">
        <v>310</v>
      </c>
    </row>
    <row r="11" spans="1:2" x14ac:dyDescent="0.2">
      <c r="A11" s="6" t="s">
        <v>50</v>
      </c>
      <c r="B11" s="6">
        <v>230</v>
      </c>
    </row>
    <row r="12" spans="1:2" x14ac:dyDescent="0.2">
      <c r="A12" s="6" t="s">
        <v>51</v>
      </c>
      <c r="B12" s="6">
        <v>300</v>
      </c>
    </row>
    <row r="13" spans="1:2" x14ac:dyDescent="0.2">
      <c r="A13" s="6" t="s">
        <v>53</v>
      </c>
      <c r="B13" s="6">
        <v>150</v>
      </c>
    </row>
    <row r="14" spans="1:2" x14ac:dyDescent="0.2">
      <c r="A14" s="6" t="s">
        <v>55</v>
      </c>
      <c r="B14" s="6">
        <v>280</v>
      </c>
    </row>
    <row r="15" spans="1:2" x14ac:dyDescent="0.2">
      <c r="A15" s="6" t="s">
        <v>775</v>
      </c>
      <c r="B15" s="6">
        <v>230</v>
      </c>
    </row>
    <row r="16" spans="1:2" x14ac:dyDescent="0.2">
      <c r="A16" s="6" t="s">
        <v>67</v>
      </c>
      <c r="B16" s="6">
        <v>240</v>
      </c>
    </row>
    <row r="17" spans="1:2" x14ac:dyDescent="0.2">
      <c r="A17" s="6" t="s">
        <v>68</v>
      </c>
      <c r="B17" s="6">
        <v>270</v>
      </c>
    </row>
    <row r="18" spans="1:2" x14ac:dyDescent="0.2">
      <c r="A18" s="6" t="s">
        <v>69</v>
      </c>
      <c r="B18" s="6">
        <v>240</v>
      </c>
    </row>
    <row r="19" spans="1:2" x14ac:dyDescent="0.2">
      <c r="A19" s="6" t="s">
        <v>70</v>
      </c>
      <c r="B19" s="6">
        <v>280</v>
      </c>
    </row>
    <row r="20" spans="1:2" x14ac:dyDescent="0.2">
      <c r="A20" s="6" t="s">
        <v>72</v>
      </c>
      <c r="B20" s="6">
        <v>230</v>
      </c>
    </row>
    <row r="21" spans="1:2" x14ac:dyDescent="0.2">
      <c r="A21" s="6" t="s">
        <v>347</v>
      </c>
      <c r="B21" s="6">
        <v>280</v>
      </c>
    </row>
    <row r="22" spans="1:2" x14ac:dyDescent="0.2">
      <c r="A22" s="6" t="s">
        <v>792</v>
      </c>
      <c r="B22" s="6">
        <v>180</v>
      </c>
    </row>
    <row r="23" spans="1:2" x14ac:dyDescent="0.2">
      <c r="A23" s="6" t="s">
        <v>849</v>
      </c>
      <c r="B23" s="6">
        <v>340</v>
      </c>
    </row>
    <row r="24" spans="1:2" x14ac:dyDescent="0.2">
      <c r="A24" s="6" t="s">
        <v>75</v>
      </c>
      <c r="B24" s="6">
        <v>280</v>
      </c>
    </row>
    <row r="25" spans="1:2" x14ac:dyDescent="0.2">
      <c r="A25" s="6" t="s">
        <v>76</v>
      </c>
      <c r="B25" s="6">
        <v>290</v>
      </c>
    </row>
    <row r="26" spans="1:2" x14ac:dyDescent="0.2">
      <c r="A26" s="6" t="s">
        <v>203</v>
      </c>
      <c r="B26" s="6">
        <v>230</v>
      </c>
    </row>
    <row r="27" spans="1:2" x14ac:dyDescent="0.2">
      <c r="A27" s="6" t="s">
        <v>204</v>
      </c>
      <c r="B27" s="6">
        <v>260</v>
      </c>
    </row>
    <row r="28" spans="1:2" x14ac:dyDescent="0.2">
      <c r="A28" s="6" t="s">
        <v>280</v>
      </c>
      <c r="B28" s="6">
        <v>190</v>
      </c>
    </row>
    <row r="29" spans="1:2" x14ac:dyDescent="0.2">
      <c r="A29" s="6" t="s">
        <v>510</v>
      </c>
      <c r="B29" s="6">
        <v>200</v>
      </c>
    </row>
    <row r="30" spans="1:2" x14ac:dyDescent="0.2">
      <c r="A30" s="6" t="s">
        <v>812</v>
      </c>
      <c r="B30" s="6">
        <v>290</v>
      </c>
    </row>
    <row r="31" spans="1:2" x14ac:dyDescent="0.2">
      <c r="A31" s="6" t="s">
        <v>813</v>
      </c>
      <c r="B31" s="6">
        <v>330</v>
      </c>
    </row>
    <row r="32" spans="1:2" x14ac:dyDescent="0.2">
      <c r="A32" s="6" t="s">
        <v>915</v>
      </c>
      <c r="B32" s="6">
        <v>180</v>
      </c>
    </row>
    <row r="33" spans="1:2" x14ac:dyDescent="0.2">
      <c r="A33" s="6" t="s">
        <v>1073</v>
      </c>
      <c r="B33" s="6">
        <v>330</v>
      </c>
    </row>
    <row r="34" spans="1:2" x14ac:dyDescent="0.2">
      <c r="A34" s="6" t="s">
        <v>735</v>
      </c>
      <c r="B34" s="6">
        <v>170</v>
      </c>
    </row>
    <row r="35" spans="1:2" x14ac:dyDescent="0.2">
      <c r="A35" s="6" t="s">
        <v>195</v>
      </c>
      <c r="B35" s="6">
        <v>260</v>
      </c>
    </row>
    <row r="36" spans="1:2" x14ac:dyDescent="0.2">
      <c r="A36" s="6" t="s">
        <v>196</v>
      </c>
      <c r="B36" s="6">
        <v>230</v>
      </c>
    </row>
    <row r="37" spans="1:2" x14ac:dyDescent="0.2">
      <c r="A37" s="6" t="s">
        <v>154</v>
      </c>
      <c r="B37" s="6">
        <v>190</v>
      </c>
    </row>
    <row r="38" spans="1:2" x14ac:dyDescent="0.2">
      <c r="A38" s="6" t="s">
        <v>164</v>
      </c>
      <c r="B38" s="6">
        <v>350</v>
      </c>
    </row>
    <row r="39" spans="1:2" x14ac:dyDescent="0.2">
      <c r="A39" s="6" t="s">
        <v>97</v>
      </c>
      <c r="B39" s="6">
        <v>200</v>
      </c>
    </row>
    <row r="40" spans="1:2" x14ac:dyDescent="0.2">
      <c r="A40" s="6" t="s">
        <v>169</v>
      </c>
      <c r="B40" s="6">
        <v>330</v>
      </c>
    </row>
    <row r="41" spans="1:2" x14ac:dyDescent="0.2">
      <c r="A41" s="6" t="s">
        <v>165</v>
      </c>
      <c r="B41" s="6">
        <v>300</v>
      </c>
    </row>
    <row r="42" spans="1:2" x14ac:dyDescent="0.2">
      <c r="A42" s="6" t="s">
        <v>167</v>
      </c>
      <c r="B42" s="6">
        <v>300</v>
      </c>
    </row>
    <row r="43" spans="1:2" x14ac:dyDescent="0.2">
      <c r="A43" s="6" t="s">
        <v>193</v>
      </c>
      <c r="B43" s="6">
        <v>250</v>
      </c>
    </row>
    <row r="44" spans="1:2" x14ac:dyDescent="0.2">
      <c r="A44" s="6" t="s">
        <v>137</v>
      </c>
      <c r="B44" s="6">
        <v>50</v>
      </c>
    </row>
    <row r="45" spans="1:2" x14ac:dyDescent="0.2">
      <c r="A45" s="6" t="s">
        <v>138</v>
      </c>
      <c r="B45" s="6">
        <v>100</v>
      </c>
    </row>
    <row r="46" spans="1:2" x14ac:dyDescent="0.2">
      <c r="A46" s="6" t="s">
        <v>139</v>
      </c>
      <c r="B46" s="6">
        <v>50</v>
      </c>
    </row>
    <row r="47" spans="1:2" x14ac:dyDescent="0.2">
      <c r="A47" s="6" t="s">
        <v>197</v>
      </c>
      <c r="B47" s="6">
        <v>80</v>
      </c>
    </row>
    <row r="48" spans="1:2" x14ac:dyDescent="0.2">
      <c r="A48" s="6" t="s">
        <v>98</v>
      </c>
      <c r="B48" s="6">
        <v>120</v>
      </c>
    </row>
    <row r="49" spans="1:2" x14ac:dyDescent="0.2">
      <c r="A49" s="6" t="s">
        <v>129</v>
      </c>
      <c r="B49" s="6">
        <v>300</v>
      </c>
    </row>
    <row r="50" spans="1:2" x14ac:dyDescent="0.2">
      <c r="A50" s="6" t="s">
        <v>874</v>
      </c>
      <c r="B50" s="6">
        <v>200</v>
      </c>
    </row>
    <row r="51" spans="1:2" x14ac:dyDescent="0.2">
      <c r="A51" s="6" t="s">
        <v>895</v>
      </c>
      <c r="B51" s="6">
        <v>210</v>
      </c>
    </row>
    <row r="52" spans="1:2" x14ac:dyDescent="0.2">
      <c r="A52" s="6" t="s">
        <v>100</v>
      </c>
      <c r="B52" s="6">
        <v>170</v>
      </c>
    </row>
    <row r="53" spans="1:2" x14ac:dyDescent="0.2">
      <c r="A53" s="6" t="s">
        <v>112</v>
      </c>
      <c r="B53" s="6">
        <v>340</v>
      </c>
    </row>
    <row r="54" spans="1:2" x14ac:dyDescent="0.2">
      <c r="A54" s="6" t="s">
        <v>113</v>
      </c>
      <c r="B54" s="6">
        <v>40</v>
      </c>
    </row>
    <row r="55" spans="1:2" x14ac:dyDescent="0.2">
      <c r="A55" s="6" t="s">
        <v>115</v>
      </c>
      <c r="B55" s="6">
        <v>80</v>
      </c>
    </row>
    <row r="56" spans="1:2" x14ac:dyDescent="0.2">
      <c r="A56" s="6" t="s">
        <v>351</v>
      </c>
      <c r="B56" s="6">
        <v>140</v>
      </c>
    </row>
    <row r="57" spans="1:2" x14ac:dyDescent="0.2">
      <c r="A57" s="6" t="s">
        <v>353</v>
      </c>
      <c r="B57" s="6">
        <v>140</v>
      </c>
    </row>
    <row r="58" spans="1:2" x14ac:dyDescent="0.2">
      <c r="A58" s="6" t="s">
        <v>116</v>
      </c>
      <c r="B58" s="6">
        <v>170</v>
      </c>
    </row>
    <row r="59" spans="1:2" x14ac:dyDescent="0.2">
      <c r="A59" s="6" t="s">
        <v>117</v>
      </c>
      <c r="B59" s="6">
        <v>20</v>
      </c>
    </row>
    <row r="60" spans="1:2" x14ac:dyDescent="0.2">
      <c r="A60" s="6" t="s">
        <v>119</v>
      </c>
      <c r="B60" s="6">
        <v>210</v>
      </c>
    </row>
    <row r="61" spans="1:2" x14ac:dyDescent="0.2">
      <c r="A61" s="6" t="s">
        <v>213</v>
      </c>
      <c r="B61" s="6">
        <v>80</v>
      </c>
    </row>
    <row r="62" spans="1:2" x14ac:dyDescent="0.2">
      <c r="A62" s="6" t="s">
        <v>120</v>
      </c>
      <c r="B62" s="6">
        <v>160</v>
      </c>
    </row>
    <row r="63" spans="1:2" x14ac:dyDescent="0.2">
      <c r="A63" s="6" t="s">
        <v>121</v>
      </c>
      <c r="B63" s="6">
        <v>210</v>
      </c>
    </row>
    <row r="64" spans="1:2" x14ac:dyDescent="0.2">
      <c r="A64" s="6" t="s">
        <v>143</v>
      </c>
      <c r="B64" s="6">
        <v>40</v>
      </c>
    </row>
    <row r="65" spans="1:2" x14ac:dyDescent="0.2">
      <c r="A65" s="6" t="s">
        <v>144</v>
      </c>
      <c r="B65" s="6">
        <v>40</v>
      </c>
    </row>
    <row r="66" spans="1:2" x14ac:dyDescent="0.2">
      <c r="A66" s="6" t="s">
        <v>896</v>
      </c>
      <c r="B66" s="6">
        <v>160</v>
      </c>
    </row>
    <row r="67" spans="1:2" x14ac:dyDescent="0.2">
      <c r="A67" s="6" t="s">
        <v>122</v>
      </c>
      <c r="B67" s="6">
        <v>140</v>
      </c>
    </row>
    <row r="68" spans="1:2" x14ac:dyDescent="0.2">
      <c r="A68" s="6" t="s">
        <v>145</v>
      </c>
      <c r="B68" s="6">
        <v>240</v>
      </c>
    </row>
    <row r="69" spans="1:2" x14ac:dyDescent="0.2">
      <c r="A69" s="6" t="s">
        <v>146</v>
      </c>
      <c r="B69" s="6">
        <v>20</v>
      </c>
    </row>
    <row r="70" spans="1:2" x14ac:dyDescent="0.2">
      <c r="A70" s="6" t="s">
        <v>897</v>
      </c>
      <c r="B70" s="6">
        <v>40</v>
      </c>
    </row>
    <row r="71" spans="1:2" x14ac:dyDescent="0.2">
      <c r="A71" s="6" t="s">
        <v>176</v>
      </c>
      <c r="B71" s="6">
        <v>110</v>
      </c>
    </row>
    <row r="72" spans="1:2" x14ac:dyDescent="0.2">
      <c r="A72" s="6" t="s">
        <v>124</v>
      </c>
      <c r="B72" s="6">
        <v>140</v>
      </c>
    </row>
    <row r="73" spans="1:2" x14ac:dyDescent="0.2">
      <c r="A73" s="6" t="s">
        <v>148</v>
      </c>
      <c r="B73" s="6">
        <v>70</v>
      </c>
    </row>
    <row r="74" spans="1:2" x14ac:dyDescent="0.2">
      <c r="A74" s="6" t="s">
        <v>149</v>
      </c>
      <c r="B74" s="6">
        <v>100</v>
      </c>
    </row>
    <row r="75" spans="1:2" x14ac:dyDescent="0.2">
      <c r="A75" s="6" t="s">
        <v>108</v>
      </c>
      <c r="B75" s="6">
        <v>110</v>
      </c>
    </row>
    <row r="76" spans="1:2" x14ac:dyDescent="0.2">
      <c r="A76" s="6" t="s">
        <v>922</v>
      </c>
      <c r="B76" s="6">
        <v>110</v>
      </c>
    </row>
    <row r="77" spans="1:2" x14ac:dyDescent="0.2">
      <c r="A77" s="6" t="s">
        <v>109</v>
      </c>
      <c r="B77" s="6">
        <v>230</v>
      </c>
    </row>
    <row r="78" spans="1:2" x14ac:dyDescent="0.2">
      <c r="A78" s="6" t="s">
        <v>126</v>
      </c>
      <c r="B78" s="6">
        <v>170</v>
      </c>
    </row>
    <row r="79" spans="1:2" x14ac:dyDescent="0.2">
      <c r="A79" s="6" t="s">
        <v>150</v>
      </c>
      <c r="B79" s="6">
        <v>60</v>
      </c>
    </row>
    <row r="80" spans="1:2" x14ac:dyDescent="0.2">
      <c r="A80" s="6" t="s">
        <v>110</v>
      </c>
      <c r="B80" s="6">
        <v>360</v>
      </c>
    </row>
    <row r="81" spans="1:2" x14ac:dyDescent="0.2">
      <c r="A81" s="6" t="s">
        <v>127</v>
      </c>
      <c r="B81" s="6">
        <v>210</v>
      </c>
    </row>
    <row r="82" spans="1:2" x14ac:dyDescent="0.2">
      <c r="A82" s="6" t="s">
        <v>208</v>
      </c>
      <c r="B82" s="6">
        <v>200</v>
      </c>
    </row>
    <row r="83" spans="1:2" x14ac:dyDescent="0.2">
      <c r="A83" s="6" t="s">
        <v>209</v>
      </c>
      <c r="B83" s="6">
        <v>120</v>
      </c>
    </row>
    <row r="84" spans="1:2" x14ac:dyDescent="0.2">
      <c r="A84" s="6" t="s">
        <v>214</v>
      </c>
      <c r="B84" s="6">
        <v>120</v>
      </c>
    </row>
    <row r="85" spans="1:2" x14ac:dyDescent="0.2">
      <c r="A85" s="6" t="s">
        <v>215</v>
      </c>
      <c r="B85" s="6">
        <v>160</v>
      </c>
    </row>
    <row r="86" spans="1:2" x14ac:dyDescent="0.2">
      <c r="A86" s="6" t="s">
        <v>364</v>
      </c>
      <c r="B86" s="6">
        <v>170</v>
      </c>
    </row>
    <row r="87" spans="1:2" x14ac:dyDescent="0.2">
      <c r="A87" s="6" t="s">
        <v>736</v>
      </c>
      <c r="B87" s="6">
        <v>140</v>
      </c>
    </row>
    <row r="88" spans="1:2" x14ac:dyDescent="0.2">
      <c r="A88" s="6" t="s">
        <v>737</v>
      </c>
      <c r="B88" s="6">
        <v>170</v>
      </c>
    </row>
    <row r="89" spans="1:2" x14ac:dyDescent="0.2">
      <c r="A89" s="6" t="s">
        <v>723</v>
      </c>
      <c r="B89" s="6">
        <v>210</v>
      </c>
    </row>
    <row r="90" spans="1:2" x14ac:dyDescent="0.2">
      <c r="A90" s="6" t="s">
        <v>738</v>
      </c>
      <c r="B90" s="6">
        <v>200</v>
      </c>
    </row>
    <row r="91" spans="1:2" x14ac:dyDescent="0.2">
      <c r="A91" s="6" t="s">
        <v>740</v>
      </c>
      <c r="B91" s="6">
        <v>160</v>
      </c>
    </row>
    <row r="92" spans="1:2" x14ac:dyDescent="0.2">
      <c r="A92" s="6" t="s">
        <v>741</v>
      </c>
      <c r="B92" s="6">
        <v>210</v>
      </c>
    </row>
    <row r="93" spans="1:2" x14ac:dyDescent="0.2">
      <c r="A93" s="6" t="s">
        <v>800</v>
      </c>
      <c r="B93" s="6">
        <v>220</v>
      </c>
    </row>
    <row r="94" spans="1:2" x14ac:dyDescent="0.2">
      <c r="A94" s="6" t="s">
        <v>801</v>
      </c>
      <c r="B94" s="6">
        <v>140</v>
      </c>
    </row>
    <row r="95" spans="1:2" x14ac:dyDescent="0.2">
      <c r="A95" s="6" t="s">
        <v>823</v>
      </c>
      <c r="B95" s="6">
        <v>110</v>
      </c>
    </row>
    <row r="96" spans="1:2" x14ac:dyDescent="0.2">
      <c r="A96" s="6" t="s">
        <v>824</v>
      </c>
      <c r="B96" s="6">
        <v>150</v>
      </c>
    </row>
    <row r="97" spans="1:2" x14ac:dyDescent="0.2">
      <c r="A97" s="6" t="s">
        <v>825</v>
      </c>
      <c r="B97" s="6">
        <v>170</v>
      </c>
    </row>
    <row r="98" spans="1:2" x14ac:dyDescent="0.2">
      <c r="A98" s="6" t="s">
        <v>826</v>
      </c>
      <c r="B98" s="6">
        <v>100</v>
      </c>
    </row>
    <row r="99" spans="1:2" x14ac:dyDescent="0.2">
      <c r="A99" s="6" t="s">
        <v>827</v>
      </c>
      <c r="B99" s="6">
        <v>270</v>
      </c>
    </row>
    <row r="100" spans="1:2" x14ac:dyDescent="0.2">
      <c r="A100" s="6" t="s">
        <v>828</v>
      </c>
      <c r="B100" s="6">
        <v>160</v>
      </c>
    </row>
    <row r="101" spans="1:2" x14ac:dyDescent="0.2">
      <c r="A101" s="6" t="s">
        <v>829</v>
      </c>
      <c r="B101" s="6">
        <v>80</v>
      </c>
    </row>
    <row r="102" spans="1:2" x14ac:dyDescent="0.2">
      <c r="A102" s="6" t="s">
        <v>883</v>
      </c>
      <c r="B102" s="6">
        <v>240</v>
      </c>
    </row>
    <row r="103" spans="1:2" x14ac:dyDescent="0.2">
      <c r="A103" s="6" t="s">
        <v>898</v>
      </c>
      <c r="B103" s="6">
        <v>250</v>
      </c>
    </row>
    <row r="104" spans="1:2" x14ac:dyDescent="0.2">
      <c r="A104" s="6" t="s">
        <v>920</v>
      </c>
      <c r="B104" s="6">
        <v>360</v>
      </c>
    </row>
    <row r="105" spans="1:2" x14ac:dyDescent="0.2">
      <c r="A105" s="6" t="s">
        <v>900</v>
      </c>
      <c r="B105" s="6">
        <v>340</v>
      </c>
    </row>
    <row r="106" spans="1:2" x14ac:dyDescent="0.2">
      <c r="A106" s="6" t="s">
        <v>901</v>
      </c>
      <c r="B106" s="6">
        <v>360</v>
      </c>
    </row>
    <row r="107" spans="1:2" x14ac:dyDescent="0.2">
      <c r="A107" s="6" t="s">
        <v>902</v>
      </c>
      <c r="B107" s="6">
        <v>360</v>
      </c>
    </row>
    <row r="108" spans="1:2" x14ac:dyDescent="0.2">
      <c r="A108" s="6" t="s">
        <v>1093</v>
      </c>
      <c r="B108" s="6">
        <v>170</v>
      </c>
    </row>
    <row r="109" spans="1:2" x14ac:dyDescent="0.2">
      <c r="A109" s="6" t="s">
        <v>1100</v>
      </c>
      <c r="B109" s="6">
        <v>180</v>
      </c>
    </row>
    <row r="110" spans="1:2" x14ac:dyDescent="0.2">
      <c r="A110" s="6" t="s">
        <v>1099</v>
      </c>
      <c r="B110" s="6">
        <v>180</v>
      </c>
    </row>
    <row r="111" spans="1:2" x14ac:dyDescent="0.2">
      <c r="A111" s="6" t="s">
        <v>1098</v>
      </c>
      <c r="B111" s="6">
        <v>180</v>
      </c>
    </row>
    <row r="112" spans="1:2" x14ac:dyDescent="0.2">
      <c r="A112" s="6" t="s">
        <v>1094</v>
      </c>
      <c r="B112" s="6">
        <v>170</v>
      </c>
    </row>
    <row r="113" spans="1:2" x14ac:dyDescent="0.2">
      <c r="A113" s="6" t="s">
        <v>1097</v>
      </c>
      <c r="B113" s="6">
        <v>180</v>
      </c>
    </row>
    <row r="114" spans="1:2" x14ac:dyDescent="0.2">
      <c r="A114" s="6" t="s">
        <v>63</v>
      </c>
      <c r="B114" s="6">
        <v>240</v>
      </c>
    </row>
    <row r="115" spans="1:2" x14ac:dyDescent="0.2">
      <c r="A115" s="6" t="s">
        <v>66</v>
      </c>
      <c r="B115" s="6">
        <v>150</v>
      </c>
    </row>
    <row r="116" spans="1:2" x14ac:dyDescent="0.2">
      <c r="A116" s="6" t="s">
        <v>177</v>
      </c>
      <c r="B116" s="6">
        <v>310</v>
      </c>
    </row>
    <row r="117" spans="1:2" x14ac:dyDescent="0.2">
      <c r="A117" s="6" t="s">
        <v>814</v>
      </c>
      <c r="B117" s="6">
        <v>240</v>
      </c>
    </row>
    <row r="118" spans="1:2" x14ac:dyDescent="0.2">
      <c r="A118" s="6" t="s">
        <v>815</v>
      </c>
      <c r="B118" s="6">
        <v>170</v>
      </c>
    </row>
    <row r="119" spans="1:2" x14ac:dyDescent="0.2">
      <c r="A119" s="6" t="s">
        <v>924</v>
      </c>
      <c r="B119" s="6">
        <v>400</v>
      </c>
    </row>
    <row r="120" spans="1:2" x14ac:dyDescent="0.2">
      <c r="A120" s="6" t="s">
        <v>131</v>
      </c>
      <c r="B120" s="6">
        <v>100</v>
      </c>
    </row>
    <row r="121" spans="1:2" x14ac:dyDescent="0.2">
      <c r="A121" s="6" t="s">
        <v>132</v>
      </c>
      <c r="B121" s="6">
        <v>220</v>
      </c>
    </row>
    <row r="122" spans="1:2" x14ac:dyDescent="0.2">
      <c r="A122" s="6" t="s">
        <v>175</v>
      </c>
      <c r="B122" s="6">
        <v>160</v>
      </c>
    </row>
    <row r="123" spans="1:2" x14ac:dyDescent="0.2">
      <c r="A123" s="6" t="s">
        <v>42</v>
      </c>
      <c r="B123" s="6">
        <v>310</v>
      </c>
    </row>
    <row r="124" spans="1:2" x14ac:dyDescent="0.2">
      <c r="A124" s="6" t="s">
        <v>43</v>
      </c>
      <c r="B124" s="6">
        <v>180</v>
      </c>
    </row>
    <row r="125" spans="1:2" x14ac:dyDescent="0.2">
      <c r="A125" s="6" t="s">
        <v>877</v>
      </c>
      <c r="B125" s="6">
        <v>310</v>
      </c>
    </row>
    <row r="126" spans="1:2" x14ac:dyDescent="0.2">
      <c r="A126" s="6" t="s">
        <v>202</v>
      </c>
      <c r="B126" s="6">
        <v>260</v>
      </c>
    </row>
    <row r="127" spans="1:2" x14ac:dyDescent="0.2">
      <c r="A127" s="6" t="s">
        <v>879</v>
      </c>
      <c r="B127" s="6">
        <v>200</v>
      </c>
    </row>
    <row r="128" spans="1:2" x14ac:dyDescent="0.2">
      <c r="A128" s="6" t="s">
        <v>1105</v>
      </c>
      <c r="B128" s="6">
        <v>260</v>
      </c>
    </row>
    <row r="129" spans="1:2" x14ac:dyDescent="0.2">
      <c r="A129" s="6" t="s">
        <v>1076</v>
      </c>
      <c r="B129" s="6">
        <v>330</v>
      </c>
    </row>
    <row r="130" spans="1:2" x14ac:dyDescent="0.2">
      <c r="A130" s="6" t="s">
        <v>357</v>
      </c>
      <c r="B130" s="6">
        <v>160</v>
      </c>
    </row>
    <row r="131" spans="1:2" x14ac:dyDescent="0.2">
      <c r="A131" s="6" t="s">
        <v>182</v>
      </c>
      <c r="B131" s="6">
        <v>110</v>
      </c>
    </row>
    <row r="132" spans="1:2" x14ac:dyDescent="0.2">
      <c r="A132" s="6" t="s">
        <v>183</v>
      </c>
      <c r="B132" s="6">
        <v>110</v>
      </c>
    </row>
    <row r="133" spans="1:2" x14ac:dyDescent="0.2">
      <c r="A133" s="6" t="s">
        <v>184</v>
      </c>
      <c r="B133" s="6">
        <v>110</v>
      </c>
    </row>
    <row r="134" spans="1:2" x14ac:dyDescent="0.2">
      <c r="A134" s="6" t="s">
        <v>86</v>
      </c>
      <c r="B134" s="6">
        <v>270</v>
      </c>
    </row>
    <row r="135" spans="1:2" x14ac:dyDescent="0.2">
      <c r="A135" s="6" t="s">
        <v>87</v>
      </c>
      <c r="B135" s="6">
        <v>170</v>
      </c>
    </row>
    <row r="136" spans="1:2" x14ac:dyDescent="0.2">
      <c r="A136" s="6" t="s">
        <v>200</v>
      </c>
      <c r="B136" s="6">
        <v>240</v>
      </c>
    </row>
    <row r="137" spans="1:2" x14ac:dyDescent="0.2">
      <c r="A137" s="6" t="s">
        <v>77</v>
      </c>
      <c r="B137" s="6">
        <v>200</v>
      </c>
    </row>
    <row r="138" spans="1:2" x14ac:dyDescent="0.2">
      <c r="A138" s="6" t="s">
        <v>78</v>
      </c>
      <c r="B138" s="6">
        <v>260</v>
      </c>
    </row>
    <row r="139" spans="1:2" x14ac:dyDescent="0.2">
      <c r="A139" s="6" t="s">
        <v>94</v>
      </c>
      <c r="B139" s="6">
        <v>150</v>
      </c>
    </row>
    <row r="140" spans="1:2" x14ac:dyDescent="0.2">
      <c r="A140" s="6" t="s">
        <v>82</v>
      </c>
      <c r="B140" s="6">
        <v>170</v>
      </c>
    </row>
    <row r="141" spans="1:2" x14ac:dyDescent="0.2">
      <c r="A141" s="6" t="s">
        <v>83</v>
      </c>
      <c r="B141" s="6">
        <v>310</v>
      </c>
    </row>
    <row r="142" spans="1:2" x14ac:dyDescent="0.2">
      <c r="A142" s="6" t="s">
        <v>363</v>
      </c>
      <c r="B142" s="6">
        <v>270</v>
      </c>
    </row>
    <row r="143" spans="1:2" x14ac:dyDescent="0.2">
      <c r="A143" s="6" t="s">
        <v>95</v>
      </c>
      <c r="B143" s="6">
        <v>150</v>
      </c>
    </row>
    <row r="144" spans="1:2" x14ac:dyDescent="0.2">
      <c r="A144" s="6" t="s">
        <v>2</v>
      </c>
      <c r="B144" s="6">
        <v>240</v>
      </c>
    </row>
    <row r="145" spans="1:2" x14ac:dyDescent="0.2">
      <c r="A145" s="6" t="s">
        <v>4</v>
      </c>
      <c r="B145" s="6">
        <v>240</v>
      </c>
    </row>
    <row r="146" spans="1:2" x14ac:dyDescent="0.2">
      <c r="A146" s="6" t="s">
        <v>5</v>
      </c>
      <c r="B146" s="6">
        <v>230</v>
      </c>
    </row>
    <row r="147" spans="1:2" x14ac:dyDescent="0.2">
      <c r="A147" s="6" t="s">
        <v>6</v>
      </c>
      <c r="B147" s="6">
        <v>370</v>
      </c>
    </row>
    <row r="148" spans="1:2" x14ac:dyDescent="0.2">
      <c r="A148" s="6" t="s">
        <v>7</v>
      </c>
      <c r="B148" s="6">
        <v>190</v>
      </c>
    </row>
    <row r="149" spans="1:2" x14ac:dyDescent="0.2">
      <c r="A149" s="6" t="s">
        <v>8</v>
      </c>
      <c r="B149" s="6">
        <v>190</v>
      </c>
    </row>
    <row r="150" spans="1:2" x14ac:dyDescent="0.2">
      <c r="A150" s="6" t="s">
        <v>9</v>
      </c>
      <c r="B150" s="6">
        <v>240</v>
      </c>
    </row>
    <row r="151" spans="1:2" x14ac:dyDescent="0.2">
      <c r="A151" s="6" t="s">
        <v>28</v>
      </c>
      <c r="B151" s="6">
        <v>200</v>
      </c>
    </row>
    <row r="152" spans="1:2" x14ac:dyDescent="0.2">
      <c r="A152" s="6" t="s">
        <v>29</v>
      </c>
      <c r="B152" s="6">
        <v>160</v>
      </c>
    </row>
    <row r="153" spans="1:2" x14ac:dyDescent="0.2">
      <c r="A153" s="6" t="s">
        <v>1</v>
      </c>
      <c r="B153" s="6">
        <v>210</v>
      </c>
    </row>
    <row r="154" spans="1:2" x14ac:dyDescent="0.2">
      <c r="A154" s="6" t="s">
        <v>11</v>
      </c>
      <c r="B154" s="6">
        <v>140</v>
      </c>
    </row>
    <row r="155" spans="1:2" x14ac:dyDescent="0.2">
      <c r="A155" s="6" t="s">
        <v>32</v>
      </c>
      <c r="B155" s="6">
        <v>230</v>
      </c>
    </row>
    <row r="156" spans="1:2" x14ac:dyDescent="0.2">
      <c r="A156" s="6" t="s">
        <v>33</v>
      </c>
      <c r="B156" s="6">
        <v>150</v>
      </c>
    </row>
    <row r="157" spans="1:2" x14ac:dyDescent="0.2">
      <c r="A157" s="6" t="s">
        <v>35</v>
      </c>
      <c r="B157" s="6">
        <v>160</v>
      </c>
    </row>
    <row r="158" spans="1:2" x14ac:dyDescent="0.2">
      <c r="A158" s="6" t="s">
        <v>36</v>
      </c>
      <c r="B158" s="6">
        <v>120</v>
      </c>
    </row>
    <row r="159" spans="1:2" x14ac:dyDescent="0.2">
      <c r="A159" s="6" t="s">
        <v>37</v>
      </c>
      <c r="B159" s="6">
        <v>110</v>
      </c>
    </row>
    <row r="160" spans="1:2" x14ac:dyDescent="0.2">
      <c r="A160" s="6" t="s">
        <v>12</v>
      </c>
      <c r="B160" s="6">
        <v>370</v>
      </c>
    </row>
    <row r="161" spans="1:2" x14ac:dyDescent="0.2">
      <c r="A161" s="6" t="s">
        <v>13</v>
      </c>
      <c r="B161" s="6">
        <v>150</v>
      </c>
    </row>
    <row r="162" spans="1:2" x14ac:dyDescent="0.2">
      <c r="A162" s="6" t="s">
        <v>3</v>
      </c>
      <c r="B162" s="6">
        <v>240</v>
      </c>
    </row>
    <row r="163" spans="1:2" x14ac:dyDescent="0.2">
      <c r="A163" s="6" t="s">
        <v>17</v>
      </c>
      <c r="B163" s="6">
        <v>200</v>
      </c>
    </row>
    <row r="164" spans="1:2" x14ac:dyDescent="0.2">
      <c r="A164" s="6" t="s">
        <v>40</v>
      </c>
      <c r="B164" s="6">
        <v>280</v>
      </c>
    </row>
    <row r="165" spans="1:2" x14ac:dyDescent="0.2">
      <c r="A165" s="6" t="s">
        <v>41</v>
      </c>
      <c r="B165" s="6">
        <v>160</v>
      </c>
    </row>
    <row r="166" spans="1:2" x14ac:dyDescent="0.2">
      <c r="A166" s="6" t="s">
        <v>27</v>
      </c>
      <c r="B166" s="6">
        <v>230</v>
      </c>
    </row>
    <row r="167" spans="1:2" x14ac:dyDescent="0.2">
      <c r="A167" s="6" t="s">
        <v>88</v>
      </c>
      <c r="B167" s="6">
        <v>210</v>
      </c>
    </row>
    <row r="168" spans="1:2" x14ac:dyDescent="0.2">
      <c r="A168" s="6" t="s">
        <v>91</v>
      </c>
      <c r="B168" s="6">
        <v>180</v>
      </c>
    </row>
    <row r="169" spans="1:2" x14ac:dyDescent="0.2">
      <c r="A169" s="6" t="s">
        <v>198</v>
      </c>
      <c r="B169" s="6">
        <v>290</v>
      </c>
    </row>
    <row r="170" spans="1:2" x14ac:dyDescent="0.2">
      <c r="A170" s="6" t="s">
        <v>345</v>
      </c>
      <c r="B170" s="6">
        <v>330</v>
      </c>
    </row>
    <row r="171" spans="1:2" x14ac:dyDescent="0.2">
      <c r="A171" s="6" t="s">
        <v>709</v>
      </c>
      <c r="B171" s="6">
        <v>140</v>
      </c>
    </row>
    <row r="172" spans="1:2" x14ac:dyDescent="0.2">
      <c r="A172" s="6" t="s">
        <v>93</v>
      </c>
      <c r="B172" s="6">
        <v>180</v>
      </c>
    </row>
    <row r="173" spans="1:2" x14ac:dyDescent="0.2">
      <c r="A173" s="6" t="s">
        <v>188</v>
      </c>
      <c r="B173" s="6">
        <v>340</v>
      </c>
    </row>
    <row r="174" spans="1:2" x14ac:dyDescent="0.2">
      <c r="A174" s="6" t="s">
        <v>818</v>
      </c>
      <c r="B174" s="6">
        <v>340</v>
      </c>
    </row>
    <row r="175" spans="1:2" x14ac:dyDescent="0.2">
      <c r="A175" s="6" t="s">
        <v>821</v>
      </c>
      <c r="B175" s="6">
        <v>340</v>
      </c>
    </row>
    <row r="176" spans="1:2" x14ac:dyDescent="0.2">
      <c r="A176" s="6" t="s">
        <v>822</v>
      </c>
      <c r="B176" s="6">
        <v>340</v>
      </c>
    </row>
    <row r="177" spans="1:2" x14ac:dyDescent="0.2">
      <c r="A177" s="6" t="s">
        <v>1080</v>
      </c>
      <c r="B177" s="6">
        <v>340</v>
      </c>
    </row>
    <row r="178" spans="1:2" x14ac:dyDescent="0.2">
      <c r="A178" s="6" t="s">
        <v>885</v>
      </c>
      <c r="B178" s="6">
        <v>290</v>
      </c>
    </row>
    <row r="179" spans="1:2" x14ac:dyDescent="0.2">
      <c r="A179" s="6" t="s">
        <v>886</v>
      </c>
      <c r="B179" s="6">
        <v>290</v>
      </c>
    </row>
    <row r="180" spans="1:2" x14ac:dyDescent="0.2">
      <c r="A180" s="6" t="s">
        <v>887</v>
      </c>
      <c r="B180" s="6">
        <v>290</v>
      </c>
    </row>
    <row r="181" spans="1:2" x14ac:dyDescent="0.2">
      <c r="A181" s="6" t="s">
        <v>888</v>
      </c>
      <c r="B181" s="6">
        <v>290</v>
      </c>
    </row>
    <row r="182" spans="1:2" x14ac:dyDescent="0.2">
      <c r="A182" s="6" t="s">
        <v>889</v>
      </c>
      <c r="B182" s="6">
        <v>290</v>
      </c>
    </row>
    <row r="183" spans="1:2" x14ac:dyDescent="0.2">
      <c r="A183" s="6" t="s">
        <v>99</v>
      </c>
      <c r="B183" s="6">
        <v>190</v>
      </c>
    </row>
  </sheetData>
  <dataConsolidate>
    <dataRefs count="1">
      <dataRef ref="L10:M34" sheet="CASH"/>
    </dataRefs>
  </dataConsolidate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39997558519241921"/>
    <pageSetUpPr fitToPage="1"/>
  </sheetPr>
  <dimension ref="A1:AO123"/>
  <sheetViews>
    <sheetView workbookViewId="0">
      <selection activeCell="E6" sqref="E6"/>
    </sheetView>
  </sheetViews>
  <sheetFormatPr defaultColWidth="9.140625" defaultRowHeight="14.25" x14ac:dyDescent="0.2"/>
  <cols>
    <col min="1" max="1" width="11.85546875" style="49" customWidth="1"/>
    <col min="2" max="2" width="12.5703125" style="49" bestFit="1" customWidth="1"/>
    <col min="3" max="11" width="10.42578125" style="49" customWidth="1"/>
    <col min="12" max="12" width="11.28515625" style="50" customWidth="1"/>
    <col min="13" max="13" width="9.7109375" style="49" bestFit="1" customWidth="1"/>
    <col min="14" max="14" width="11.140625" style="49" customWidth="1"/>
    <col min="15" max="15" width="9.140625" style="49" bestFit="1" customWidth="1"/>
    <col min="16" max="18" width="9.7109375" style="49" bestFit="1" customWidth="1"/>
    <col min="19" max="19" width="9.140625" style="49" bestFit="1" customWidth="1"/>
    <col min="20" max="21" width="8.5703125" style="49" bestFit="1" customWidth="1"/>
    <col min="22" max="24" width="7.7109375" style="49" bestFit="1" customWidth="1"/>
    <col min="25" max="25" width="8.7109375" style="49" bestFit="1" customWidth="1"/>
    <col min="26" max="26" width="9.28515625" style="49" bestFit="1" customWidth="1"/>
    <col min="27" max="28" width="9.140625" style="49"/>
    <col min="29" max="29" width="10" style="49" bestFit="1" customWidth="1"/>
    <col min="30" max="30" width="9.140625" style="49" customWidth="1"/>
    <col min="31" max="31" width="11.5703125" style="49" bestFit="1" customWidth="1"/>
    <col min="32" max="16384" width="9.140625" style="49"/>
  </cols>
  <sheetData>
    <row r="1" spans="1:41" ht="15" x14ac:dyDescent="0.25">
      <c r="A1" s="96"/>
      <c r="B1" s="95" t="s">
        <v>1072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3" t="str">
        <f ca="1">MID(CELL("filename"),SEARCH("[",CELL("filename"))+1,SEARCH("]",CELL("filename"))-SEARCH("[",CELL("filename"))-6)</f>
        <v>PIP Resubmission - v2 with Escalator - Revised Proposal - FINAL</v>
      </c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1"/>
      <c r="AD1" s="91"/>
    </row>
    <row r="2" spans="1:41" ht="15" x14ac:dyDescent="0.25">
      <c r="A2" s="90"/>
      <c r="B2" s="89" t="str">
        <f>Config!A39</f>
        <v>FY15</v>
      </c>
      <c r="C2" s="89" t="str">
        <f>Config!B39</f>
        <v>FY16</v>
      </c>
      <c r="D2" s="89" t="str">
        <f>Config!C39</f>
        <v>FY17</v>
      </c>
      <c r="E2" s="89" t="str">
        <f>Config!D39</f>
        <v>FY18</v>
      </c>
      <c r="F2" s="89" t="str">
        <f>Config!E39</f>
        <v>FY19</v>
      </c>
      <c r="G2" s="89" t="str">
        <f>Config!F39</f>
        <v>FY20</v>
      </c>
      <c r="H2" s="89" t="str">
        <f>Config!G39</f>
        <v>FY21</v>
      </c>
      <c r="I2" s="89" t="str">
        <f>Config!H39</f>
        <v>FY22</v>
      </c>
      <c r="J2" s="89" t="str">
        <f>Config!I39</f>
        <v>FY23</v>
      </c>
      <c r="K2" s="89" t="str">
        <f>Config!J39</f>
        <v>FY24</v>
      </c>
      <c r="L2" s="89" t="str">
        <f>Config!K39</f>
        <v>FY25</v>
      </c>
      <c r="M2" s="89" t="str">
        <f>Config!L39</f>
        <v>FY26</v>
      </c>
      <c r="N2" s="89" t="str">
        <f>Config!M39</f>
        <v>FY27</v>
      </c>
      <c r="O2" s="89" t="str">
        <f>Config!N39</f>
        <v>FY28</v>
      </c>
      <c r="P2" s="88" t="str">
        <f>Config!A39</f>
        <v>FY15</v>
      </c>
      <c r="Q2" s="88" t="str">
        <f>Config!B39</f>
        <v>FY16</v>
      </c>
      <c r="R2" s="88" t="str">
        <f>Config!C39</f>
        <v>FY17</v>
      </c>
      <c r="S2" s="88" t="str">
        <f>Config!D39</f>
        <v>FY18</v>
      </c>
      <c r="T2" s="88" t="str">
        <f>Config!E39</f>
        <v>FY19</v>
      </c>
      <c r="U2" s="88" t="str">
        <f>Config!F39</f>
        <v>FY20</v>
      </c>
      <c r="V2" s="88" t="str">
        <f>Config!G39</f>
        <v>FY21</v>
      </c>
      <c r="W2" s="88" t="str">
        <f>Config!H39</f>
        <v>FY22</v>
      </c>
      <c r="X2" s="88" t="str">
        <f>Config!I39</f>
        <v>FY23</v>
      </c>
      <c r="Y2" s="88" t="str">
        <f>Config!J39</f>
        <v>FY24</v>
      </c>
      <c r="Z2" s="88" t="str">
        <f>Config!K39</f>
        <v>FY25</v>
      </c>
      <c r="AA2" s="88" t="str">
        <f>Config!L39</f>
        <v>FY26</v>
      </c>
      <c r="AB2" s="88" t="str">
        <f>Config!M39</f>
        <v>FY27</v>
      </c>
      <c r="AC2" s="88" t="str">
        <f>Config!N39</f>
        <v>FY28</v>
      </c>
      <c r="AD2" s="88" t="str">
        <f>Config!O39</f>
        <v>FY29</v>
      </c>
    </row>
    <row r="3" spans="1:41" x14ac:dyDescent="0.2">
      <c r="A3" s="86" t="s">
        <v>949</v>
      </c>
      <c r="B3" s="84">
        <f>SUMIF(SRP!$B:$B,$A3,SRP!D:D)</f>
        <v>0</v>
      </c>
      <c r="C3" s="84">
        <f>SUMIF(SRP!$B:$B,$A3,SRP!E:E)</f>
        <v>0</v>
      </c>
      <c r="D3" s="84">
        <f>SUMIF(SRP!$B:$B,$A3,SRP!F:F)</f>
        <v>0</v>
      </c>
      <c r="E3" s="84">
        <f>SUMIF(SRP!$B:$B,$A3,SRP!G:G)</f>
        <v>0</v>
      </c>
      <c r="F3" s="84">
        <f>SUMIF(SRP!$B:$B,$A3,SRP!H:H)</f>
        <v>300000</v>
      </c>
      <c r="G3" s="84">
        <f>SUMIF(SRP!$B:$B,$A3,SRP!I:I)</f>
        <v>307500</v>
      </c>
      <c r="H3" s="84">
        <f>SUMIF(SRP!$B:$B,$A3,SRP!J:J)</f>
        <v>315187.5</v>
      </c>
      <c r="I3" s="84">
        <f>SUMIF(SRP!$B:$B,$A3,SRP!K:K)</f>
        <v>323067.18749999994</v>
      </c>
      <c r="J3" s="84">
        <f>SUMIF(SRP!$B:$B,$A3,SRP!L:L)</f>
        <v>331143.86718749994</v>
      </c>
      <c r="K3" s="84">
        <f>SUMIF(SRP!$B:$B,$A3,SRP!M:M)</f>
        <v>339422.46386718738</v>
      </c>
      <c r="L3" s="84">
        <f>SUMIF(SRP!$B:$B,$A3,SRP!N:N)</f>
        <v>347908.02546386706</v>
      </c>
      <c r="M3" s="84">
        <f>SUMIF(SRP!$B:$B,$A3,SRP!O:O)</f>
        <v>356605.72610046371</v>
      </c>
      <c r="N3" s="84">
        <f>SUMIF(SRP!$B:$B,$A3,SRP!P:P)</f>
        <v>365520.86925297527</v>
      </c>
      <c r="O3" s="84">
        <f>SUMIF(SRP!$B:$B,$A3,SRP!Q:Q)</f>
        <v>374658.89098429959</v>
      </c>
      <c r="P3" s="83" t="e">
        <f>SUMIF('Division Lvl'!$AG:$AG,$A3,'Division Lvl'!#REF!)</f>
        <v>#REF!</v>
      </c>
      <c r="Q3" s="83" t="e">
        <f>SUMIF('Division Lvl'!$AG:$AG,$A3,'Division Lvl'!#REF!)</f>
        <v>#REF!</v>
      </c>
      <c r="R3" s="83" t="e">
        <f>SUMIF('Division Lvl'!$AG:$AG,$A3,'Division Lvl'!#REF!)</f>
        <v>#REF!</v>
      </c>
      <c r="S3" s="83" t="e">
        <f>SUMIF('Division Lvl'!$AG:$AG,$A3,'Division Lvl'!#REF!)</f>
        <v>#REF!</v>
      </c>
      <c r="T3" s="83">
        <f>SUMIF('Division Lvl'!$AG:$AG,$A3,'Division Lvl'!O:O)</f>
        <v>0</v>
      </c>
      <c r="U3" s="83">
        <f>SUMIF('Division Lvl'!$AG:$AG,$A3,'Division Lvl'!P:P)</f>
        <v>307500</v>
      </c>
      <c r="V3" s="83">
        <f>SUMIF('Division Lvl'!$AG:$AG,$A3,'Division Lvl'!Q:Q)</f>
        <v>315187.5</v>
      </c>
      <c r="W3" s="83">
        <f>SUMIF('Division Lvl'!$AG:$AG,$A3,'Division Lvl'!R:R)</f>
        <v>323067.18749999994</v>
      </c>
      <c r="X3" s="83">
        <f>SUMIF('Division Lvl'!$AG:$AG,$A3,'Division Lvl'!S:S)</f>
        <v>331143.86718749994</v>
      </c>
      <c r="Y3" s="83">
        <f>SUMIF('Division Lvl'!$AG:$AG,$A3,'Division Lvl'!T:T)</f>
        <v>339422.46386718738</v>
      </c>
      <c r="Z3" s="83">
        <f>SUMIF('Division Lvl'!$AG:$AG,$A3,'Division Lvl'!U:U)</f>
        <v>347908.02546386706</v>
      </c>
      <c r="AA3" s="83">
        <f>SUMIF('Division Lvl'!$AG:$AG,$A3,'Division Lvl'!V:V)</f>
        <v>356605.72610046377</v>
      </c>
      <c r="AB3" s="83">
        <f>SUMIF('Division Lvl'!$AG:$AG,$A3,'Division Lvl'!W:W)</f>
        <v>365520.86925297533</v>
      </c>
      <c r="AC3" s="83">
        <f>SUMIF('Division Lvl'!$AG:$AG,$A3,'Division Lvl'!X:X)</f>
        <v>374658.89098429965</v>
      </c>
      <c r="AD3" s="83">
        <f>SUMIF('Division Lvl'!$AG:$AG,$A3,'Division Lvl'!Y:Y)</f>
        <v>384025.36325890711</v>
      </c>
      <c r="AF3" s="82"/>
      <c r="AG3" s="82"/>
      <c r="AH3" s="82"/>
      <c r="AI3" s="82"/>
      <c r="AJ3" s="82"/>
      <c r="AK3" s="82"/>
      <c r="AL3" s="82"/>
      <c r="AM3" s="82"/>
      <c r="AN3" s="82"/>
      <c r="AO3" s="82"/>
    </row>
    <row r="4" spans="1:41" x14ac:dyDescent="0.2">
      <c r="A4" s="86" t="s">
        <v>96</v>
      </c>
      <c r="B4" s="84">
        <f>SUMIF(SRP!$B:$B,$A4,SRP!D:D)</f>
        <v>2476817.2999999998</v>
      </c>
      <c r="C4" s="84">
        <f>SUMIF(SRP!$B:$B,$A4,SRP!E:E)</f>
        <v>1549055.28</v>
      </c>
      <c r="D4" s="84">
        <f>SUMIF(SRP!$B:$B,$A4,SRP!F:F)</f>
        <v>1518424.8700000003</v>
      </c>
      <c r="E4" s="84">
        <f>SUMIF(SRP!$B:$B,$A4,SRP!G:G)</f>
        <v>1660155.1571562579</v>
      </c>
      <c r="F4" s="84">
        <f>SUMIF(SRP!$B:$B,$A4,SRP!H:H)</f>
        <v>1674562.9105396892</v>
      </c>
      <c r="G4" s="84">
        <f>SUMIF(SRP!$B:$B,$A4,SRP!I:I)</f>
        <v>1863202.9749999999</v>
      </c>
      <c r="H4" s="84">
        <f>SUMIF(SRP!$B:$B,$A4,SRP!J:J)</f>
        <v>1901068.1149999998</v>
      </c>
      <c r="I4" s="84">
        <f>SUMIF(SRP!$B:$B,$A4,SRP!K:K)</f>
        <v>1955611.8371874997</v>
      </c>
      <c r="J4" s="84">
        <f>SUMIF(SRP!$B:$B,$A4,SRP!L:L)</f>
        <v>2013924.2799515622</v>
      </c>
      <c r="K4" s="84">
        <f>SUMIF(SRP!$B:$B,$A4,SRP!M:M)</f>
        <v>2080036.297580556</v>
      </c>
      <c r="L4" s="84">
        <f>SUMIF(SRP!$B:$B,$A4,SRP!N:N)</f>
        <v>2141221.9768923158</v>
      </c>
      <c r="M4" s="84">
        <f>SUMIF(SRP!$B:$B,$A4,SRP!O:O)</f>
        <v>2204145.5211401097</v>
      </c>
      <c r="N4" s="84">
        <f>SUMIF(SRP!$B:$B,$A4,SRP!P:P)</f>
        <v>2268923.2781748408</v>
      </c>
      <c r="O4" s="84">
        <f>SUMIF(SRP!$B:$B,$A4,SRP!Q:Q)</f>
        <v>2345579.4619925465</v>
      </c>
      <c r="P4" s="83" t="e">
        <f>SUMIF('Division Lvl'!$AG:$AG,$A4,'Division Lvl'!#REF!)</f>
        <v>#REF!</v>
      </c>
      <c r="Q4" s="83" t="e">
        <f>SUMIF('Division Lvl'!$AG:$AG,$A4,'Division Lvl'!#REF!)</f>
        <v>#REF!</v>
      </c>
      <c r="R4" s="83" t="e">
        <f>SUMIF('Division Lvl'!$AG:$AG,$A4,'Division Lvl'!#REF!)</f>
        <v>#REF!</v>
      </c>
      <c r="S4" s="83" t="e">
        <f>SUMIF('Division Lvl'!$AG:$AG,$A4,'Division Lvl'!#REF!)</f>
        <v>#REF!</v>
      </c>
      <c r="T4" s="83">
        <f>SUMIF('Division Lvl'!$AG:$AG,$A4,'Division Lvl'!O:O)</f>
        <v>1670000</v>
      </c>
      <c r="U4" s="83">
        <f>SUMIF('Division Lvl'!$AG:$AG,$A4,'Division Lvl'!P:P)</f>
        <v>1664241.2499999998</v>
      </c>
      <c r="V4" s="83">
        <f>SUMIF('Division Lvl'!$AG:$AG,$A4,'Division Lvl'!Q:Q)</f>
        <v>1643020.9568749999</v>
      </c>
      <c r="W4" s="83">
        <f>SUMIF('Division Lvl'!$AG:$AG,$A4,'Division Lvl'!R:R)</f>
        <v>1661087.6357031248</v>
      </c>
      <c r="X4" s="83">
        <f>SUMIF('Division Lvl'!$AG:$AG,$A4,'Division Lvl'!S:S)</f>
        <v>1694353.8909222654</v>
      </c>
      <c r="Y4" s="83">
        <f>SUMIF('Division Lvl'!$AG:$AG,$A4,'Division Lvl'!T:T)</f>
        <v>1734526.8575280171</v>
      </c>
      <c r="Z4" s="83">
        <f>SUMIF('Division Lvl'!$AG:$AG,$A4,'Division Lvl'!U:U)</f>
        <v>1777890.0289662173</v>
      </c>
      <c r="AA4" s="83">
        <f>SUMIF('Division Lvl'!$AG:$AG,$A4,'Division Lvl'!V:V)</f>
        <v>1822337.2796903728</v>
      </c>
      <c r="AB4" s="83">
        <f>SUMIF('Division Lvl'!$AG:$AG,$A4,'Division Lvl'!W:W)</f>
        <v>1867895.7116826321</v>
      </c>
      <c r="AC4" s="83">
        <f>SUMIF('Division Lvl'!$AG:$AG,$A4,'Division Lvl'!X:X)</f>
        <v>1914593.1044746975</v>
      </c>
      <c r="AD4" s="83">
        <f>SUMIF('Division Lvl'!$AG:$AG,$A4,'Division Lvl'!Y:Y)</f>
        <v>1962457.9320865651</v>
      </c>
      <c r="AF4" s="82"/>
      <c r="AG4" s="82"/>
      <c r="AH4" s="82"/>
      <c r="AI4" s="82"/>
      <c r="AJ4" s="82"/>
      <c r="AK4" s="82"/>
      <c r="AL4" s="82"/>
      <c r="AM4" s="82"/>
      <c r="AN4" s="82"/>
      <c r="AO4" s="82"/>
    </row>
    <row r="5" spans="1:41" x14ac:dyDescent="0.2">
      <c r="A5" s="86" t="s">
        <v>160</v>
      </c>
      <c r="B5" s="84">
        <f>SUMIF(SRP!$B:$B,$A5,SRP!D:D)</f>
        <v>1967261.47</v>
      </c>
      <c r="C5" s="84">
        <f>SUMIF(SRP!$B:$B,$A5,SRP!E:E)</f>
        <v>1625078.3499999996</v>
      </c>
      <c r="D5" s="84">
        <f>SUMIF(SRP!$B:$B,$A5,SRP!F:F)</f>
        <v>1830879.7800000012</v>
      </c>
      <c r="E5" s="84">
        <f>SUMIF(SRP!$B:$B,$A5,SRP!G:G)</f>
        <v>3068701</v>
      </c>
      <c r="F5" s="84">
        <f>SUMIF(SRP!$B:$B,$A5,SRP!H:H)</f>
        <v>2044144</v>
      </c>
      <c r="G5" s="84">
        <f>SUMIF(SRP!$B:$B,$A5,SRP!I:I)</f>
        <v>3935999.9999999995</v>
      </c>
      <c r="H5" s="84">
        <f>SUMIF(SRP!$B:$B,$A5,SRP!J:J)</f>
        <v>4034400</v>
      </c>
      <c r="I5" s="84">
        <f>SUMIF(SRP!$B:$B,$A5,SRP!K:K)</f>
        <v>3058369.3749999995</v>
      </c>
      <c r="J5" s="84">
        <f>SUMIF(SRP!$B:$B,$A5,SRP!L:L)</f>
        <v>3134828.6093749991</v>
      </c>
      <c r="K5" s="84">
        <f>SUMIF(SRP!$B:$B,$A5,SRP!M:M)</f>
        <v>4344607.5374999987</v>
      </c>
      <c r="L5" s="84">
        <f>SUMIF(SRP!$B:$B,$A5,SRP!N:N)</f>
        <v>4453222.7259374987</v>
      </c>
      <c r="M5" s="84">
        <f>SUMIF(SRP!$B:$B,$A5,SRP!O:O)</f>
        <v>4564553.2940859348</v>
      </c>
      <c r="N5" s="84">
        <f>SUMIF(SRP!$B:$B,$A5,SRP!P:P)</f>
        <v>4678667.1264380831</v>
      </c>
      <c r="O5" s="84">
        <f>SUMIF(SRP!$B:$B,$A5,SRP!Q:Q)</f>
        <v>4795633.8045990346</v>
      </c>
      <c r="P5" s="83" t="e">
        <f>SUMIF('Division Lvl'!$AG:$AG,$A5,'Division Lvl'!#REF!)</f>
        <v>#REF!</v>
      </c>
      <c r="Q5" s="83" t="e">
        <f>SUMIF('Division Lvl'!$AG:$AG,$A5,'Division Lvl'!#REF!)</f>
        <v>#REF!</v>
      </c>
      <c r="R5" s="83" t="e">
        <f>SUMIF('Division Lvl'!$AG:$AG,$A5,'Division Lvl'!#REF!)</f>
        <v>#REF!</v>
      </c>
      <c r="S5" s="83" t="e">
        <f>SUMIF('Division Lvl'!$AG:$AG,$A5,'Division Lvl'!#REF!)</f>
        <v>#REF!</v>
      </c>
      <c r="T5" s="83">
        <f>SUMIF('Division Lvl'!$AG:$AG,$A5,'Division Lvl'!O:O)</f>
        <v>1692166</v>
      </c>
      <c r="U5" s="83">
        <f>SUMIF('Division Lvl'!$AG:$AG,$A5,'Division Lvl'!P:P)</f>
        <v>3372250</v>
      </c>
      <c r="V5" s="83">
        <f>SUMIF('Division Lvl'!$AG:$AG,$A5,'Division Lvl'!Q:Q)</f>
        <v>3456556.25</v>
      </c>
      <c r="W5" s="83">
        <f>SUMIF('Division Lvl'!$AG:$AG,$A5,'Division Lvl'!R:R)</f>
        <v>4619860.7812499991</v>
      </c>
      <c r="X5" s="83">
        <f>SUMIF('Division Lvl'!$AG:$AG,$A5,'Division Lvl'!S:S)</f>
        <v>4735357.3007812491</v>
      </c>
      <c r="Y5" s="83">
        <f>SUMIF('Division Lvl'!$AG:$AG,$A5,'Division Lvl'!T:T)</f>
        <v>3722333.0204101549</v>
      </c>
      <c r="Z5" s="83">
        <f>SUMIF('Division Lvl'!$AG:$AG,$A5,'Division Lvl'!U:U)</f>
        <v>3815391.3459204086</v>
      </c>
      <c r="AA5" s="83">
        <f>SUMIF('Division Lvl'!$AG:$AG,$A5,'Division Lvl'!V:V)</f>
        <v>3910776.129568419</v>
      </c>
      <c r="AB5" s="83">
        <f>SUMIF('Division Lvl'!$AG:$AG,$A5,'Division Lvl'!W:W)</f>
        <v>5226948.4303175472</v>
      </c>
      <c r="AC5" s="83">
        <f>SUMIF('Division Lvl'!$AG:$AG,$A5,'Division Lvl'!X:X)</f>
        <v>5357622.1410754845</v>
      </c>
      <c r="AD5" s="83">
        <f>SUMIF('Division Lvl'!$AG:$AG,$A5,'Division Lvl'!Y:Y)</f>
        <v>4211478.1504060151</v>
      </c>
      <c r="AF5" s="87"/>
      <c r="AG5" s="87"/>
      <c r="AH5" s="87"/>
      <c r="AI5" s="82"/>
      <c r="AJ5" s="82"/>
      <c r="AK5" s="82"/>
      <c r="AL5" s="82"/>
      <c r="AM5" s="82"/>
      <c r="AN5" s="82"/>
      <c r="AO5" s="82"/>
    </row>
    <row r="6" spans="1:41" x14ac:dyDescent="0.2">
      <c r="A6" s="86" t="s">
        <v>161</v>
      </c>
      <c r="B6" s="84">
        <f>SUMIF(SRP!$B:$B,$A6,SRP!D:D)</f>
        <v>1800876.2</v>
      </c>
      <c r="C6" s="84">
        <f>SUMIF(SRP!$B:$B,$A6,SRP!E:E)</f>
        <v>1637900.3199999998</v>
      </c>
      <c r="D6" s="84">
        <f>SUMIF(SRP!$B:$B,$A6,SRP!F:F)</f>
        <v>2612846.8400000003</v>
      </c>
      <c r="E6" s="84">
        <f>SUMIF(SRP!$B:$B,$A6,SRP!G:G)</f>
        <v>2679463</v>
      </c>
      <c r="F6" s="84">
        <f>SUMIF(SRP!$B:$B,$A6,SRP!H:H)</f>
        <v>2170000</v>
      </c>
      <c r="G6" s="84">
        <f>SUMIF(SRP!$B:$B,$A6,SRP!I:I)</f>
        <v>1687149.9999999998</v>
      </c>
      <c r="H6" s="84">
        <f>SUMIF(SRP!$B:$B,$A6,SRP!J:J)</f>
        <v>1729328.75</v>
      </c>
      <c r="I6" s="84">
        <f>SUMIF(SRP!$B:$B,$A6,SRP!K:K)</f>
        <v>1772561.9687499998</v>
      </c>
      <c r="J6" s="84">
        <f>SUMIF(SRP!$B:$B,$A6,SRP!L:L)</f>
        <v>1816876.0179687496</v>
      </c>
      <c r="K6" s="84">
        <f>SUMIF(SRP!$B:$B,$A6,SRP!M:M)</f>
        <v>1862297.9184179681</v>
      </c>
      <c r="L6" s="84">
        <f>SUMIF(SRP!$B:$B,$A6,SRP!N:N)</f>
        <v>2140794.0500209955</v>
      </c>
      <c r="M6" s="84">
        <f>SUMIF(SRP!$B:$B,$A6,SRP!O:O)</f>
        <v>2194313.9012715197</v>
      </c>
      <c r="N6" s="84">
        <f>SUMIF(SRP!$B:$B,$A6,SRP!P:P)</f>
        <v>2249171.7488033078</v>
      </c>
      <c r="O6" s="84">
        <f>SUMIF(SRP!$B:$B,$A6,SRP!Q:Q)</f>
        <v>2305401.0425233901</v>
      </c>
      <c r="P6" s="83" t="e">
        <f>SUMIF('Division Lvl'!$AG:$AG,$A6,'Division Lvl'!#REF!)</f>
        <v>#REF!</v>
      </c>
      <c r="Q6" s="83" t="e">
        <f>SUMIF('Division Lvl'!$AG:$AG,$A6,'Division Lvl'!#REF!)</f>
        <v>#REF!</v>
      </c>
      <c r="R6" s="83" t="e">
        <f>SUMIF('Division Lvl'!$AG:$AG,$A6,'Division Lvl'!#REF!)</f>
        <v>#REF!</v>
      </c>
      <c r="S6" s="83" t="e">
        <f>SUMIF('Division Lvl'!$AG:$AG,$A6,'Division Lvl'!#REF!)</f>
        <v>#REF!</v>
      </c>
      <c r="T6" s="83">
        <f>SUMIF('Division Lvl'!$AG:$AG,$A6,'Division Lvl'!O:O)</f>
        <v>1626275.49</v>
      </c>
      <c r="U6" s="83">
        <f>SUMIF('Division Lvl'!$AG:$AG,$A6,'Division Lvl'!P:P)</f>
        <v>2229375</v>
      </c>
      <c r="V6" s="83">
        <f>SUMIF('Division Lvl'!$AG:$AG,$A6,'Division Lvl'!Q:Q)</f>
        <v>2138021.875</v>
      </c>
      <c r="W6" s="83">
        <f>SUMIF('Division Lvl'!$AG:$AG,$A6,'Division Lvl'!R:R)</f>
        <v>2008401.0156249995</v>
      </c>
      <c r="X6" s="83">
        <f>SUMIF('Division Lvl'!$AG:$AG,$A6,'Division Lvl'!S:S)</f>
        <v>1815772.2050781245</v>
      </c>
      <c r="Y6" s="83">
        <f>SUMIF('Division Lvl'!$AG:$AG,$A6,'Division Lvl'!T:T)</f>
        <v>1634884.8676269527</v>
      </c>
      <c r="Z6" s="83">
        <f>SUMIF('Division Lvl'!$AG:$AG,$A6,'Division Lvl'!U:U)</f>
        <v>2470146.9807934561</v>
      </c>
      <c r="AA6" s="83">
        <f>SUMIF('Division Lvl'!$AG:$AG,$A6,'Division Lvl'!V:V)</f>
        <v>3114356.6746107163</v>
      </c>
      <c r="AB6" s="83">
        <f>SUMIF('Division Lvl'!$AG:$AG,$A6,'Division Lvl'!W:W)</f>
        <v>2790142.6352977115</v>
      </c>
      <c r="AC6" s="83">
        <f>SUMIF('Division Lvl'!$AG:$AG,$A6,'Division Lvl'!X:X)</f>
        <v>3197089.2030660235</v>
      </c>
      <c r="AD6" s="83">
        <f>SUMIF('Division Lvl'!$AG:$AG,$A6,'Division Lvl'!Y:Y)</f>
        <v>2393758.0976471878</v>
      </c>
      <c r="AF6" s="87"/>
      <c r="AG6" s="87"/>
      <c r="AH6" s="87"/>
      <c r="AI6" s="82"/>
      <c r="AJ6" s="82"/>
      <c r="AK6" s="82"/>
      <c r="AL6" s="82"/>
      <c r="AM6" s="82"/>
      <c r="AN6" s="82"/>
      <c r="AO6" s="82"/>
    </row>
    <row r="7" spans="1:41" x14ac:dyDescent="0.2">
      <c r="A7" s="86" t="s">
        <v>155</v>
      </c>
      <c r="B7" s="84">
        <f>SUMIF(SRP!$B:$B,$A7,SRP!D:D)</f>
        <v>62476667.989999995</v>
      </c>
      <c r="C7" s="84">
        <f>SUMIF(SRP!$B:$B,$A7,SRP!E:E)</f>
        <v>51604984.790000007</v>
      </c>
      <c r="D7" s="84">
        <f>SUMIF(SRP!$B:$B,$A7,SRP!F:F)</f>
        <v>46667028.990000136</v>
      </c>
      <c r="E7" s="84">
        <f>SUMIF(SRP!$B:$B,$A7,SRP!G:G)</f>
        <v>70304887.132833764</v>
      </c>
      <c r="F7" s="84">
        <f>SUMIF(SRP!$B:$B,$A7,SRP!H:H)</f>
        <v>62411426.217426173</v>
      </c>
      <c r="G7" s="84">
        <f>SUMIF(SRP!$B:$B,$A7,SRP!I:I)</f>
        <v>68376725</v>
      </c>
      <c r="H7" s="84">
        <f>SUMIF(SRP!$B:$B,$A7,SRP!J:J)</f>
        <v>75556747.5</v>
      </c>
      <c r="I7" s="84">
        <f>SUMIF(SRP!$B:$B,$A7,SRP!K:K)</f>
        <v>82527513.046874985</v>
      </c>
      <c r="J7" s="84">
        <f>SUMIF(SRP!$B:$B,$A7,SRP!L:L)</f>
        <v>86704502.558593735</v>
      </c>
      <c r="K7" s="84">
        <f>SUMIF(SRP!$B:$B,$A7,SRP!M:M)</f>
        <v>86949286.864750952</v>
      </c>
      <c r="L7" s="84">
        <f>SUMIF(SRP!$B:$B,$A7,SRP!N:N)</f>
        <v>113615744.02902594</v>
      </c>
      <c r="M7" s="84">
        <f>SUMIF(SRP!$B:$B,$A7,SRP!O:O)</f>
        <v>130235977.22915037</v>
      </c>
      <c r="N7" s="84">
        <f>SUMIF(SRP!$B:$B,$A7,SRP!P:P)</f>
        <v>147101437.02506489</v>
      </c>
      <c r="O7" s="84">
        <f>SUMIF(SRP!$B:$B,$A7,SRP!Q:Q)</f>
        <v>156024197.42447168</v>
      </c>
      <c r="P7" s="83" t="e">
        <f>SUMIF('Division Lvl'!$AG:$AG,$A7,'Division Lvl'!#REF!)</f>
        <v>#REF!</v>
      </c>
      <c r="Q7" s="83" t="e">
        <f>SUMIF('Division Lvl'!$AG:$AG,$A7,'Division Lvl'!#REF!)</f>
        <v>#REF!</v>
      </c>
      <c r="R7" s="83" t="e">
        <f>SUMIF('Division Lvl'!$AG:$AG,$A7,'Division Lvl'!#REF!)</f>
        <v>#REF!</v>
      </c>
      <c r="S7" s="83" t="e">
        <f>SUMIF('Division Lvl'!$AG:$AG,$A7,'Division Lvl'!#REF!)</f>
        <v>#REF!</v>
      </c>
      <c r="T7" s="83">
        <f>SUMIF('Division Lvl'!$AG:$AG,$A7,'Division Lvl'!O:O)</f>
        <v>58236579.809</v>
      </c>
      <c r="U7" s="83">
        <f>SUMIF('Division Lvl'!$AG:$AG,$A7,'Division Lvl'!P:P)</f>
        <v>58817656.999999993</v>
      </c>
      <c r="V7" s="83">
        <f>SUMIF('Division Lvl'!$AG:$AG,$A7,'Division Lvl'!Q:Q)</f>
        <v>65386781.549999997</v>
      </c>
      <c r="W7" s="83">
        <f>SUMIF('Division Lvl'!$AG:$AG,$A7,'Division Lvl'!R:R)</f>
        <v>71822229.49499999</v>
      </c>
      <c r="X7" s="83">
        <f>SUMIF('Division Lvl'!$AG:$AG,$A7,'Division Lvl'!S:S)</f>
        <v>75203412.449757814</v>
      </c>
      <c r="Y7" s="83">
        <f>SUMIF('Division Lvl'!$AG:$AG,$A7,'Division Lvl'!T:T)</f>
        <v>81093208.467486113</v>
      </c>
      <c r="Z7" s="83">
        <f>SUMIF('Division Lvl'!$AG:$AG,$A7,'Division Lvl'!U:U)</f>
        <v>83671393.052824363</v>
      </c>
      <c r="AA7" s="83">
        <f>SUMIF('Division Lvl'!$AG:$AG,$A7,'Division Lvl'!V:V)</f>
        <v>92039438.658513159</v>
      </c>
      <c r="AB7" s="83">
        <f>SUMIF('Division Lvl'!$AG:$AG,$A7,'Division Lvl'!W:W)</f>
        <v>107249403.32409362</v>
      </c>
      <c r="AC7" s="83">
        <f>SUMIF('Division Lvl'!$AG:$AG,$A7,'Division Lvl'!X:X)</f>
        <v>126590470.42629775</v>
      </c>
      <c r="AD7" s="83">
        <f>SUMIF('Division Lvl'!$AG:$AG,$A7,'Division Lvl'!Y:Y)</f>
        <v>144348195.99079368</v>
      </c>
      <c r="AF7" s="87"/>
      <c r="AG7" s="87"/>
      <c r="AH7" s="87"/>
      <c r="AI7" s="82"/>
      <c r="AJ7" s="82"/>
      <c r="AK7" s="82"/>
      <c r="AL7" s="82"/>
      <c r="AM7" s="82"/>
      <c r="AN7" s="82"/>
      <c r="AO7" s="82"/>
    </row>
    <row r="8" spans="1:41" x14ac:dyDescent="0.2">
      <c r="A8" s="86" t="s">
        <v>735</v>
      </c>
      <c r="B8" s="84">
        <f>SUMIF(SRP!$B:$B,$A8,SRP!D:D)</f>
        <v>0</v>
      </c>
      <c r="C8" s="84">
        <f>SUMIF(SRP!$B:$B,$A8,SRP!E:E)</f>
        <v>0</v>
      </c>
      <c r="D8" s="84">
        <f>SUMIF(SRP!$B:$B,$A8,SRP!F:F)</f>
        <v>0</v>
      </c>
      <c r="E8" s="84">
        <f>SUMIF(SRP!$B:$B,$A8,SRP!G:G)</f>
        <v>0</v>
      </c>
      <c r="F8" s="84">
        <f>SUMIF(SRP!$B:$B,$A8,SRP!H:H)</f>
        <v>1955226.0176457285</v>
      </c>
      <c r="G8" s="84">
        <f>SUMIF(SRP!$B:$B,$A8,SRP!I:I)</f>
        <v>2206549.2749999999</v>
      </c>
      <c r="H8" s="84">
        <f>SUMIF(SRP!$B:$B,$A8,SRP!J:J)</f>
        <v>2318255.5431249999</v>
      </c>
      <c r="I8" s="84">
        <f>SUMIF(SRP!$B:$B,$A8,SRP!K:K)</f>
        <v>2435617.5261406247</v>
      </c>
      <c r="J8" s="84">
        <f>SUMIF(SRP!$B:$B,$A8,SRP!L:L)</f>
        <v>2558919.7527558589</v>
      </c>
      <c r="K8" s="84">
        <f>SUMIF(SRP!$B:$B,$A8,SRP!M:M)</f>
        <v>2688465.7723692572</v>
      </c>
      <c r="L8" s="84">
        <f>SUMIF(SRP!$B:$B,$A8,SRP!N:N)</f>
        <v>2824569.0041874251</v>
      </c>
      <c r="M8" s="84">
        <f>SUMIF(SRP!$B:$B,$A8,SRP!O:O)</f>
        <v>2967563.4935187213</v>
      </c>
      <c r="N8" s="84">
        <f>SUMIF(SRP!$B:$B,$A8,SRP!P:P)</f>
        <v>3117795.5424960782</v>
      </c>
      <c r="O8" s="84">
        <f>SUMIF(SRP!$B:$B,$A8,SRP!Q:Q)</f>
        <v>3195740.4310584795</v>
      </c>
      <c r="P8" s="83" t="e">
        <f>SUMIF('Division Lvl'!$AG:$AG,$A8,'Division Lvl'!#REF!)</f>
        <v>#REF!</v>
      </c>
      <c r="Q8" s="83" t="e">
        <f>SUMIF('Division Lvl'!$AG:$AG,$A8,'Division Lvl'!#REF!)</f>
        <v>#REF!</v>
      </c>
      <c r="R8" s="83" t="e">
        <f>SUMIF('Division Lvl'!$AG:$AG,$A8,'Division Lvl'!#REF!)</f>
        <v>#REF!</v>
      </c>
      <c r="S8" s="83" t="e">
        <f>SUMIF('Division Lvl'!$AG:$AG,$A8,'Division Lvl'!#REF!)</f>
        <v>#REF!</v>
      </c>
      <c r="T8" s="83">
        <f>SUMIF('Division Lvl'!$AG:$AG,$A8,'Division Lvl'!O:O)</f>
        <v>700000</v>
      </c>
      <c r="U8" s="83">
        <f>SUMIF('Division Lvl'!$AG:$AG,$A8,'Division Lvl'!P:P)</f>
        <v>2206549.2749999999</v>
      </c>
      <c r="V8" s="83">
        <f>SUMIF('Division Lvl'!$AG:$AG,$A8,'Division Lvl'!Q:Q)</f>
        <v>2318255.5431249999</v>
      </c>
      <c r="W8" s="83">
        <f>SUMIF('Division Lvl'!$AG:$AG,$A8,'Division Lvl'!R:R)</f>
        <v>2435617.5261406247</v>
      </c>
      <c r="X8" s="83">
        <f>SUMIF('Division Lvl'!$AG:$AG,$A8,'Division Lvl'!S:S)</f>
        <v>2558919.7527558589</v>
      </c>
      <c r="Y8" s="83">
        <f>SUMIF('Division Lvl'!$AG:$AG,$A8,'Division Lvl'!T:T)</f>
        <v>2688465.7723692572</v>
      </c>
      <c r="Z8" s="83">
        <f>SUMIF('Division Lvl'!$AG:$AG,$A8,'Division Lvl'!U:U)</f>
        <v>2755677.4166784883</v>
      </c>
      <c r="AA8" s="83">
        <f>SUMIF('Division Lvl'!$AG:$AG,$A8,'Division Lvl'!V:V)</f>
        <v>2824569.3520954507</v>
      </c>
      <c r="AB8" s="83">
        <f>SUMIF('Division Lvl'!$AG:$AG,$A8,'Division Lvl'!W:W)</f>
        <v>2895183.5858978364</v>
      </c>
      <c r="AC8" s="83">
        <f>SUMIF('Division Lvl'!$AG:$AG,$A8,'Division Lvl'!X:X)</f>
        <v>2967563.1755452822</v>
      </c>
      <c r="AD8" s="83">
        <f>SUMIF('Division Lvl'!$AG:$AG,$A8,'Division Lvl'!Y:Y)</f>
        <v>3275633.941834942</v>
      </c>
      <c r="AF8" s="82"/>
      <c r="AG8" s="82"/>
      <c r="AH8" s="82"/>
      <c r="AI8" s="82"/>
      <c r="AJ8" s="82"/>
      <c r="AK8" s="82"/>
      <c r="AL8" s="82"/>
      <c r="AM8" s="82"/>
      <c r="AN8" s="82"/>
      <c r="AO8" s="82"/>
    </row>
    <row r="9" spans="1:41" x14ac:dyDescent="0.2">
      <c r="A9" s="86" t="s">
        <v>194</v>
      </c>
      <c r="B9" s="84">
        <f>SUMIF(SRP!$B:$B,$A9,SRP!D:D)</f>
        <v>295763.83999999997</v>
      </c>
      <c r="C9" s="84">
        <f>SUMIF(SRP!$B:$B,$A9,SRP!E:E)</f>
        <v>531294.06000000006</v>
      </c>
      <c r="D9" s="84">
        <f>SUMIF(SRP!$B:$B,$A9,SRP!F:F)</f>
        <v>1321329</v>
      </c>
      <c r="E9" s="84">
        <f>SUMIF(SRP!$B:$B,$A9,SRP!G:G)</f>
        <v>4004600.9899999993</v>
      </c>
      <c r="F9" s="84">
        <f>SUMIF(SRP!$B:$B,$A9,SRP!H:H)</f>
        <v>14244814</v>
      </c>
      <c r="G9" s="84">
        <f>SUMIF(SRP!$B:$B,$A9,SRP!I:I)</f>
        <v>9312500</v>
      </c>
      <c r="H9" s="84">
        <f>SUMIF(SRP!$B:$B,$A9,SRP!J:J)</f>
        <v>4325312.5</v>
      </c>
      <c r="I9" s="84">
        <f>SUMIF(SRP!$B:$B,$A9,SRP!K:K)</f>
        <v>2253781.2499999995</v>
      </c>
      <c r="J9" s="84">
        <f>SUMIF(SRP!$B:$B,$A9,SRP!L:L)</f>
        <v>2207625.7812499995</v>
      </c>
      <c r="K9" s="84">
        <f>SUMIF(SRP!$B:$B,$A9,SRP!M:M)</f>
        <v>2262816.4257812495</v>
      </c>
      <c r="L9" s="84">
        <f>SUMIF(SRP!$B:$B,$A9,SRP!N:N)</f>
        <v>2319386.8364257803</v>
      </c>
      <c r="M9" s="84">
        <f>SUMIF(SRP!$B:$B,$A9,SRP!O:O)</f>
        <v>2377371.5073364247</v>
      </c>
      <c r="N9" s="84">
        <f>SUMIF(SRP!$B:$B,$A9,SRP!P:P)</f>
        <v>2436805.7950198348</v>
      </c>
      <c r="O9" s="84">
        <f>SUMIF(SRP!$B:$B,$A9,SRP!Q:Q)</f>
        <v>2497725.9398953305</v>
      </c>
      <c r="P9" s="83" t="e">
        <f>SUMIF('Division Lvl'!$AG:$AG,$A9,'Division Lvl'!#REF!)</f>
        <v>#REF!</v>
      </c>
      <c r="Q9" s="83" t="e">
        <f>SUMIF('Division Lvl'!$AG:$AG,$A9,'Division Lvl'!#REF!)</f>
        <v>#REF!</v>
      </c>
      <c r="R9" s="83" t="e">
        <f>SUMIF('Division Lvl'!$AG:$AG,$A9,'Division Lvl'!#REF!)</f>
        <v>#REF!</v>
      </c>
      <c r="S9" s="83" t="e">
        <f>SUMIF('Division Lvl'!$AG:$AG,$A9,'Division Lvl'!#REF!)</f>
        <v>#REF!</v>
      </c>
      <c r="T9" s="83">
        <f>SUMIF('Division Lvl'!$AG:$AG,$A9,'Division Lvl'!O:O)</f>
        <v>14073634.239999998</v>
      </c>
      <c r="U9" s="83">
        <f>SUMIF('Division Lvl'!$AG:$AG,$A9,'Division Lvl'!P:P)</f>
        <v>9312500.1499999985</v>
      </c>
      <c r="V9" s="83">
        <f>SUMIF('Division Lvl'!$AG:$AG,$A9,'Division Lvl'!Q:Q)</f>
        <v>4325312.8093749993</v>
      </c>
      <c r="W9" s="83">
        <f>SUMIF('Division Lvl'!$AG:$AG,$A9,'Division Lvl'!R:R)</f>
        <v>2253781.3134374996</v>
      </c>
      <c r="X9" s="83">
        <f>SUMIF('Division Lvl'!$AG:$AG,$A9,'Division Lvl'!S:S)</f>
        <v>2207625.7812499995</v>
      </c>
      <c r="Y9" s="83">
        <f>SUMIF('Division Lvl'!$AG:$AG,$A9,'Division Lvl'!T:T)</f>
        <v>2262816.4257812495</v>
      </c>
      <c r="Z9" s="83">
        <f>SUMIF('Division Lvl'!$AG:$AG,$A9,'Division Lvl'!U:U)</f>
        <v>2319386.8364257803</v>
      </c>
      <c r="AA9" s="83">
        <f>SUMIF('Division Lvl'!$AG:$AG,$A9,'Division Lvl'!V:V)</f>
        <v>2377371.5073364251</v>
      </c>
      <c r="AB9" s="83">
        <f>SUMIF('Division Lvl'!$AG:$AG,$A9,'Division Lvl'!W:W)</f>
        <v>2436805.7950198352</v>
      </c>
      <c r="AC9" s="83">
        <f>SUMIF('Division Lvl'!$AG:$AG,$A9,'Division Lvl'!X:X)</f>
        <v>2497725.9398953309</v>
      </c>
      <c r="AD9" s="83">
        <f>SUMIF('Division Lvl'!$AG:$AG,$A9,'Division Lvl'!Y:Y)</f>
        <v>2560169.088392714</v>
      </c>
      <c r="AF9" s="82"/>
      <c r="AG9" s="82"/>
      <c r="AH9" s="82"/>
      <c r="AI9" s="82"/>
      <c r="AJ9" s="82"/>
      <c r="AK9" s="82"/>
      <c r="AL9" s="82"/>
      <c r="AM9" s="82"/>
      <c r="AN9" s="82"/>
      <c r="AO9" s="82"/>
    </row>
    <row r="10" spans="1:41" x14ac:dyDescent="0.2">
      <c r="A10" s="86" t="s">
        <v>154</v>
      </c>
      <c r="B10" s="84">
        <f>SUMIF(SRP!$B:$B,$A10,SRP!D:D)</f>
        <v>190546.42</v>
      </c>
      <c r="C10" s="84">
        <f>SUMIF(SRP!$B:$B,$A10,SRP!E:E)</f>
        <v>770.21999999999935</v>
      </c>
      <c r="D10" s="84">
        <f>SUMIF(SRP!$B:$B,$A10,SRP!F:F)</f>
        <v>0</v>
      </c>
      <c r="E10" s="84">
        <f>SUMIF(SRP!$B:$B,$A10,SRP!G:G)</f>
        <v>0</v>
      </c>
      <c r="F10" s="84">
        <f>SUMIF(SRP!$B:$B,$A10,SRP!H:H)</f>
        <v>0</v>
      </c>
      <c r="G10" s="84">
        <f>SUMIF(SRP!$B:$B,$A10,SRP!I:I)</f>
        <v>0</v>
      </c>
      <c r="H10" s="84">
        <f>SUMIF(SRP!$B:$B,$A10,SRP!J:J)</f>
        <v>0</v>
      </c>
      <c r="I10" s="84">
        <f>SUMIF(SRP!$B:$B,$A10,SRP!K:K)</f>
        <v>0</v>
      </c>
      <c r="J10" s="84">
        <f>SUMIF(SRP!$B:$B,$A10,SRP!L:L)</f>
        <v>0</v>
      </c>
      <c r="K10" s="84">
        <f>SUMIF(SRP!$B:$B,$A10,SRP!M:M)</f>
        <v>0</v>
      </c>
      <c r="L10" s="84">
        <f>SUMIF(SRP!$B:$B,$A10,SRP!N:N)</f>
        <v>0</v>
      </c>
      <c r="M10" s="84">
        <f>SUMIF(SRP!$B:$B,$A10,SRP!O:O)</f>
        <v>0</v>
      </c>
      <c r="N10" s="84">
        <f>SUMIF(SRP!$B:$B,$A10,SRP!P:P)</f>
        <v>0</v>
      </c>
      <c r="O10" s="84">
        <f>SUMIF(SRP!$B:$B,$A10,SRP!Q:Q)</f>
        <v>0</v>
      </c>
      <c r="P10" s="83" t="e">
        <f>SUMIF('Division Lvl'!$AG:$AG,$A10,'Division Lvl'!#REF!)</f>
        <v>#REF!</v>
      </c>
      <c r="Q10" s="83" t="e">
        <f>SUMIF('Division Lvl'!$AG:$AG,$A10,'Division Lvl'!#REF!)</f>
        <v>#REF!</v>
      </c>
      <c r="R10" s="83" t="e">
        <f>SUMIF('Division Lvl'!$AG:$AG,$A10,'Division Lvl'!#REF!)</f>
        <v>#REF!</v>
      </c>
      <c r="S10" s="83" t="e">
        <f>SUMIF('Division Lvl'!$AG:$AG,$A10,'Division Lvl'!#REF!)</f>
        <v>#REF!</v>
      </c>
      <c r="T10" s="83">
        <f>SUMIF('Division Lvl'!$AG:$AG,$A10,'Division Lvl'!O:O)</f>
        <v>0</v>
      </c>
      <c r="U10" s="83">
        <f>SUMIF('Division Lvl'!$AG:$AG,$A10,'Division Lvl'!P:P)</f>
        <v>0</v>
      </c>
      <c r="V10" s="83">
        <f>SUMIF('Division Lvl'!$AG:$AG,$A10,'Division Lvl'!Q:Q)</f>
        <v>0</v>
      </c>
      <c r="W10" s="83">
        <f>SUMIF('Division Lvl'!$AG:$AG,$A10,'Division Lvl'!R:R)</f>
        <v>0</v>
      </c>
      <c r="X10" s="83">
        <f>SUMIF('Division Lvl'!$AG:$AG,$A10,'Division Lvl'!S:S)</f>
        <v>0</v>
      </c>
      <c r="Y10" s="83">
        <f>SUMIF('Division Lvl'!$AG:$AG,$A10,'Division Lvl'!T:T)</f>
        <v>0</v>
      </c>
      <c r="Z10" s="83">
        <f>SUMIF('Division Lvl'!$AG:$AG,$A10,'Division Lvl'!U:U)</f>
        <v>0</v>
      </c>
      <c r="AA10" s="83">
        <f>SUMIF('Division Lvl'!$AG:$AG,$A10,'Division Lvl'!V:V)</f>
        <v>0</v>
      </c>
      <c r="AB10" s="83">
        <f>SUMIF('Division Lvl'!$AG:$AG,$A10,'Division Lvl'!W:W)</f>
        <v>0</v>
      </c>
      <c r="AC10" s="83">
        <f>SUMIF('Division Lvl'!$AG:$AG,$A10,'Division Lvl'!X:X)</f>
        <v>0</v>
      </c>
      <c r="AD10" s="83">
        <f>SUMIF('Division Lvl'!$AG:$AG,$A10,'Division Lvl'!Y:Y)</f>
        <v>0</v>
      </c>
      <c r="AF10" s="82"/>
      <c r="AG10" s="82"/>
      <c r="AH10" s="82"/>
      <c r="AI10" s="82"/>
      <c r="AJ10" s="82"/>
      <c r="AK10" s="82"/>
      <c r="AL10" s="82"/>
      <c r="AM10" s="82"/>
      <c r="AN10" s="82"/>
      <c r="AO10" s="82"/>
    </row>
    <row r="11" spans="1:41" x14ac:dyDescent="0.2">
      <c r="A11" s="86" t="s">
        <v>152</v>
      </c>
      <c r="B11" s="84">
        <f>SUMIF(SRP!$B:$B,$A11,SRP!D:D)</f>
        <v>11023877.699999999</v>
      </c>
      <c r="C11" s="84">
        <f>SUMIF(SRP!$B:$B,$A11,SRP!E:E)</f>
        <v>3151822.81</v>
      </c>
      <c r="D11" s="84">
        <f>SUMIF(SRP!$B:$B,$A11,SRP!F:F)</f>
        <v>3840236.1800000006</v>
      </c>
      <c r="E11" s="84">
        <f>SUMIF(SRP!$B:$B,$A11,SRP!G:G)</f>
        <v>4480000</v>
      </c>
      <c r="F11" s="84">
        <f>SUMIF(SRP!$B:$B,$A11,SRP!H:H)</f>
        <v>7057544</v>
      </c>
      <c r="G11" s="84">
        <f>SUMIF(SRP!$B:$B,$A11,SRP!I:I)</f>
        <v>6970865.0999999996</v>
      </c>
      <c r="H11" s="84">
        <f>SUMIF(SRP!$B:$B,$A11,SRP!J:J)</f>
        <v>7462655.5643749991</v>
      </c>
      <c r="I11" s="84">
        <f>SUMIF(SRP!$B:$B,$A11,SRP!K:K)</f>
        <v>7158488.2801249996</v>
      </c>
      <c r="J11" s="84">
        <f>SUMIF(SRP!$B:$B,$A11,SRP!L:L)</f>
        <v>6926477.7678777333</v>
      </c>
      <c r="K11" s="84">
        <f>SUMIF(SRP!$B:$B,$A11,SRP!M:M)</f>
        <v>6728594.3886571955</v>
      </c>
      <c r="L11" s="84">
        <f>SUMIF(SRP!$B:$B,$A11,SRP!N:N)</f>
        <v>6958160.509277341</v>
      </c>
      <c r="M11" s="84">
        <f>SUMIF(SRP!$B:$B,$A11,SRP!O:O)</f>
        <v>7132114.522009274</v>
      </c>
      <c r="N11" s="84">
        <f>SUMIF(SRP!$B:$B,$A11,SRP!P:P)</f>
        <v>7310417.3850595048</v>
      </c>
      <c r="O11" s="84">
        <f>SUMIF(SRP!$B:$B,$A11,SRP!Q:Q)</f>
        <v>7493177.8196859909</v>
      </c>
      <c r="P11" s="83" t="e">
        <f>SUMIF('Division Lvl'!$AG:$AG,$A11,'Division Lvl'!#REF!)</f>
        <v>#REF!</v>
      </c>
      <c r="Q11" s="83" t="e">
        <f>SUMIF('Division Lvl'!$AG:$AG,$A11,'Division Lvl'!#REF!)</f>
        <v>#REF!</v>
      </c>
      <c r="R11" s="83" t="e">
        <f>SUMIF('Division Lvl'!$AG:$AG,$A11,'Division Lvl'!#REF!)</f>
        <v>#REF!</v>
      </c>
      <c r="S11" s="83" t="e">
        <f>SUMIF('Division Lvl'!$AG:$AG,$A11,'Division Lvl'!#REF!)</f>
        <v>#REF!</v>
      </c>
      <c r="T11" s="83">
        <f>SUMIF('Division Lvl'!$AG:$AG,$A11,'Division Lvl'!O:O)</f>
        <v>8536573.1465000007</v>
      </c>
      <c r="U11" s="83">
        <f>SUMIF('Division Lvl'!$AG:$AG,$A11,'Division Lvl'!P:P)</f>
        <v>6970865.0999999996</v>
      </c>
      <c r="V11" s="83">
        <f>SUMIF('Division Lvl'!$AG:$AG,$A11,'Division Lvl'!Q:Q)</f>
        <v>7462655.5643749991</v>
      </c>
      <c r="W11" s="83">
        <f>SUMIF('Division Lvl'!$AG:$AG,$A11,'Division Lvl'!R:R)</f>
        <v>7158488.2801249996</v>
      </c>
      <c r="X11" s="83">
        <f>SUMIF('Division Lvl'!$AG:$AG,$A11,'Division Lvl'!S:S)</f>
        <v>6926477.7678777333</v>
      </c>
      <c r="Y11" s="83">
        <f>SUMIF('Division Lvl'!$AG:$AG,$A11,'Division Lvl'!T:T)</f>
        <v>6728594.3886571955</v>
      </c>
      <c r="Z11" s="83">
        <f>SUMIF('Division Lvl'!$AG:$AG,$A11,'Division Lvl'!U:U)</f>
        <v>6958160.509277341</v>
      </c>
      <c r="AA11" s="83">
        <f>SUMIF('Division Lvl'!$AG:$AG,$A11,'Division Lvl'!V:V)</f>
        <v>7132114.5220092749</v>
      </c>
      <c r="AB11" s="83">
        <f>SUMIF('Division Lvl'!$AG:$AG,$A11,'Division Lvl'!W:W)</f>
        <v>7310417.3850595066</v>
      </c>
      <c r="AC11" s="83">
        <f>SUMIF('Division Lvl'!$AG:$AG,$A11,'Division Lvl'!X:X)</f>
        <v>7493177.8196859928</v>
      </c>
      <c r="AD11" s="83">
        <f>SUMIF('Division Lvl'!$AG:$AG,$A11,'Division Lvl'!Y:Y)</f>
        <v>7680507.2651781421</v>
      </c>
      <c r="AF11" s="82"/>
      <c r="AG11" s="82"/>
      <c r="AH11" s="82"/>
      <c r="AI11" s="82"/>
      <c r="AJ11" s="82"/>
      <c r="AK11" s="82"/>
      <c r="AL11" s="82"/>
      <c r="AM11" s="82"/>
      <c r="AN11" s="82"/>
      <c r="AO11" s="82"/>
    </row>
    <row r="12" spans="1:41" x14ac:dyDescent="0.2">
      <c r="A12" s="86" t="s">
        <v>97</v>
      </c>
      <c r="B12" s="84">
        <f>SUMIF(SRP!$B:$B,$A12,SRP!D:D)</f>
        <v>5231966.2700000014</v>
      </c>
      <c r="C12" s="84">
        <f>SUMIF(SRP!$B:$B,$A12,SRP!E:E)</f>
        <v>4695952.8199999994</v>
      </c>
      <c r="D12" s="84">
        <f>SUMIF(SRP!$B:$B,$A12,SRP!F:F)</f>
        <v>3865150.2600000016</v>
      </c>
      <c r="E12" s="84">
        <f>SUMIF(SRP!$B:$B,$A12,SRP!G:G)</f>
        <v>8725596.4249444511</v>
      </c>
      <c r="F12" s="84">
        <f>SUMIF(SRP!$B:$B,$A12,SRP!H:H)</f>
        <v>10000000</v>
      </c>
      <c r="G12" s="84">
        <f>SUMIF(SRP!$B:$B,$A12,SRP!I:I)</f>
        <v>14182418.649999999</v>
      </c>
      <c r="H12" s="84">
        <f>SUMIF(SRP!$B:$B,$A12,SRP!J:J)</f>
        <v>13958796.014374999</v>
      </c>
      <c r="I12" s="84">
        <f>SUMIF(SRP!$B:$B,$A12,SRP!K:K)</f>
        <v>14282150.994328123</v>
      </c>
      <c r="J12" s="84">
        <f>SUMIF(SRP!$B:$B,$A12,SRP!L:L)</f>
        <v>14690991.254762888</v>
      </c>
      <c r="K12" s="84">
        <f>SUMIF(SRP!$B:$B,$A12,SRP!M:M)</f>
        <v>15327508.379961753</v>
      </c>
      <c r="L12" s="84">
        <f>SUMIF(SRP!$B:$B,$A12,SRP!N:N)</f>
        <v>15736695.256203711</v>
      </c>
      <c r="M12" s="84">
        <f>SUMIF(SRP!$B:$B,$A12,SRP!O:O)</f>
        <v>16154393.921498982</v>
      </c>
      <c r="N12" s="84">
        <f>SUMIF(SRP!$B:$B,$A12,SRP!P:P)</f>
        <v>16583267.581022333</v>
      </c>
      <c r="O12" s="84">
        <f>SUMIF(SRP!$B:$B,$A12,SRP!Q:Q)</f>
        <v>17049382.352139808</v>
      </c>
      <c r="P12" s="83" t="e">
        <f>SUMIF('Division Lvl'!$AG:$AG,$A12,'Division Lvl'!#REF!)</f>
        <v>#REF!</v>
      </c>
      <c r="Q12" s="83" t="e">
        <f>SUMIF('Division Lvl'!$AG:$AG,$A12,'Division Lvl'!#REF!)</f>
        <v>#REF!</v>
      </c>
      <c r="R12" s="83" t="e">
        <f>SUMIF('Division Lvl'!$AG:$AG,$A12,'Division Lvl'!#REF!)</f>
        <v>#REF!</v>
      </c>
      <c r="S12" s="83" t="e">
        <f>SUMIF('Division Lvl'!$AG:$AG,$A12,'Division Lvl'!#REF!)</f>
        <v>#REF!</v>
      </c>
      <c r="T12" s="83">
        <f>SUMIF('Division Lvl'!$AG:$AG,$A12,'Division Lvl'!O:O)</f>
        <v>10000000</v>
      </c>
      <c r="U12" s="83">
        <f>SUMIF('Division Lvl'!$AG:$AG,$A12,'Division Lvl'!P:P)</f>
        <v>7688980.0999999996</v>
      </c>
      <c r="V12" s="83">
        <f>SUMIF('Division Lvl'!$AG:$AG,$A12,'Division Lvl'!Q:Q)</f>
        <v>5602510.34375</v>
      </c>
      <c r="W12" s="83">
        <f>SUMIF('Division Lvl'!$AG:$AG,$A12,'Division Lvl'!R:R)</f>
        <v>4936560.3144843746</v>
      </c>
      <c r="X12" s="83">
        <f>SUMIF('Division Lvl'!$AG:$AG,$A12,'Division Lvl'!S:S)</f>
        <v>4769957.41965078</v>
      </c>
      <c r="Y12" s="83">
        <f>SUMIF('Division Lvl'!$AG:$AG,$A12,'Division Lvl'!T:T)</f>
        <v>4803453.5324624302</v>
      </c>
      <c r="Z12" s="83">
        <f>SUMIF('Division Lvl'!$AG:$AG,$A12,'Division Lvl'!U:U)</f>
        <v>4923539.8707739906</v>
      </c>
      <c r="AA12" s="83">
        <f>SUMIF('Division Lvl'!$AG:$AG,$A12,'Division Lvl'!V:V)</f>
        <v>5046628.3675433407</v>
      </c>
      <c r="AB12" s="83">
        <f>SUMIF('Division Lvl'!$AG:$AG,$A12,'Division Lvl'!W:W)</f>
        <v>5172794.076731924</v>
      </c>
      <c r="AC12" s="83">
        <f>SUMIF('Division Lvl'!$AG:$AG,$A12,'Division Lvl'!X:X)</f>
        <v>5302113.9286502209</v>
      </c>
      <c r="AD12" s="83">
        <f>SUMIF('Division Lvl'!$AG:$AG,$A12,'Division Lvl'!Y:Y)</f>
        <v>5434666.7768664761</v>
      </c>
      <c r="AF12" s="82"/>
      <c r="AG12" s="82"/>
      <c r="AH12" s="82"/>
      <c r="AI12" s="82"/>
      <c r="AJ12" s="82"/>
      <c r="AK12" s="82"/>
      <c r="AL12" s="82"/>
      <c r="AM12" s="82"/>
      <c r="AN12" s="82"/>
      <c r="AO12" s="82"/>
    </row>
    <row r="13" spans="1:41" x14ac:dyDescent="0.2">
      <c r="A13" s="86" t="s">
        <v>156</v>
      </c>
      <c r="B13" s="84">
        <f>SUMIF(SRP!$B:$B,$A13,SRP!D:D)</f>
        <v>1589763.4199999997</v>
      </c>
      <c r="C13" s="84">
        <f>SUMIF(SRP!$B:$B,$A13,SRP!E:E)</f>
        <v>1216003.3799999999</v>
      </c>
      <c r="D13" s="84">
        <f>SUMIF(SRP!$B:$B,$A13,SRP!F:F)</f>
        <v>1249268.58</v>
      </c>
      <c r="E13" s="84">
        <f>SUMIF(SRP!$B:$B,$A13,SRP!G:G)</f>
        <v>1882222.76</v>
      </c>
      <c r="F13" s="84">
        <f>SUMIF(SRP!$B:$B,$A13,SRP!H:H)</f>
        <v>1870000</v>
      </c>
      <c r="G13" s="84">
        <f>SUMIF(SRP!$B:$B,$A13,SRP!I:I)</f>
        <v>1916749.9999999998</v>
      </c>
      <c r="H13" s="84">
        <f>SUMIF(SRP!$B:$B,$A13,SRP!J:J)</f>
        <v>1964668.75</v>
      </c>
      <c r="I13" s="84">
        <f>SUMIF(SRP!$B:$B,$A13,SRP!K:K)</f>
        <v>2013785.4687499995</v>
      </c>
      <c r="J13" s="84">
        <f>SUMIF(SRP!$B:$B,$A13,SRP!L:L)</f>
        <v>2064130.1054687495</v>
      </c>
      <c r="K13" s="84">
        <f>SUMIF(SRP!$B:$B,$A13,SRP!M:M)</f>
        <v>2115733.3581054681</v>
      </c>
      <c r="L13" s="84">
        <f>SUMIF(SRP!$B:$B,$A13,SRP!N:N)</f>
        <v>2168626.6920581046</v>
      </c>
      <c r="M13" s="84">
        <f>SUMIF(SRP!$B:$B,$A13,SRP!O:O)</f>
        <v>2222842.3593595568</v>
      </c>
      <c r="N13" s="84">
        <f>SUMIF(SRP!$B:$B,$A13,SRP!P:P)</f>
        <v>2278413.4183435454</v>
      </c>
      <c r="O13" s="84">
        <f>SUMIF(SRP!$B:$B,$A13,SRP!Q:Q)</f>
        <v>2335373.7538021342</v>
      </c>
      <c r="P13" s="83" t="e">
        <f>SUMIF('Division Lvl'!$AG:$AG,$A13,'Division Lvl'!#REF!)</f>
        <v>#REF!</v>
      </c>
      <c r="Q13" s="83" t="e">
        <f>SUMIF('Division Lvl'!$AG:$AG,$A13,'Division Lvl'!#REF!)</f>
        <v>#REF!</v>
      </c>
      <c r="R13" s="83" t="e">
        <f>SUMIF('Division Lvl'!$AG:$AG,$A13,'Division Lvl'!#REF!)</f>
        <v>#REF!</v>
      </c>
      <c r="S13" s="83" t="e">
        <f>SUMIF('Division Lvl'!$AG:$AG,$A13,'Division Lvl'!#REF!)</f>
        <v>#REF!</v>
      </c>
      <c r="T13" s="83">
        <f>SUMIF('Division Lvl'!$AG:$AG,$A13,'Division Lvl'!O:O)</f>
        <v>2850394.93</v>
      </c>
      <c r="U13" s="83">
        <f>SUMIF('Division Lvl'!$AG:$AG,$A13,'Division Lvl'!P:P)</f>
        <v>1875750</v>
      </c>
      <c r="V13" s="83">
        <f>SUMIF('Division Lvl'!$AG:$AG,$A13,'Division Lvl'!Q:Q)</f>
        <v>1922643.75</v>
      </c>
      <c r="W13" s="83">
        <f>SUMIF('Division Lvl'!$AG:$AG,$A13,'Division Lvl'!R:R)</f>
        <v>1970709.8437499998</v>
      </c>
      <c r="X13" s="83">
        <f>SUMIF('Division Lvl'!$AG:$AG,$A13,'Division Lvl'!S:S)</f>
        <v>2019977.5898437495</v>
      </c>
      <c r="Y13" s="83">
        <f>SUMIF('Division Lvl'!$AG:$AG,$A13,'Division Lvl'!T:T)</f>
        <v>2070477.0295898432</v>
      </c>
      <c r="Z13" s="83">
        <f>SUMIF('Division Lvl'!$AG:$AG,$A13,'Division Lvl'!U:U)</f>
        <v>2122238.9553295891</v>
      </c>
      <c r="AA13" s="83">
        <f>SUMIF('Division Lvl'!$AG:$AG,$A13,'Division Lvl'!V:V)</f>
        <v>2175294.9292128291</v>
      </c>
      <c r="AB13" s="83">
        <f>SUMIF('Division Lvl'!$AG:$AG,$A13,'Division Lvl'!W:W)</f>
        <v>2229677.3024431495</v>
      </c>
      <c r="AC13" s="83">
        <f>SUMIF('Division Lvl'!$AG:$AG,$A13,'Division Lvl'!X:X)</f>
        <v>2285419.2350042281</v>
      </c>
      <c r="AD13" s="83">
        <f>SUMIF('Division Lvl'!$AG:$AG,$A13,'Division Lvl'!Y:Y)</f>
        <v>2342554.7158793332</v>
      </c>
      <c r="AF13" s="82"/>
      <c r="AG13" s="82"/>
      <c r="AH13" s="82"/>
      <c r="AI13" s="82"/>
      <c r="AJ13" s="82"/>
      <c r="AK13" s="82"/>
      <c r="AL13" s="82"/>
      <c r="AM13" s="82"/>
      <c r="AN13" s="82"/>
      <c r="AO13" s="82"/>
    </row>
    <row r="14" spans="1:41" x14ac:dyDescent="0.2">
      <c r="A14" s="86" t="s">
        <v>133</v>
      </c>
      <c r="B14" s="84">
        <f>SUMIF(SRP!$B:$B,$A14,SRP!D:D)</f>
        <v>3221857.1699999995</v>
      </c>
      <c r="C14" s="84">
        <f>SUMIF(SRP!$B:$B,$A14,SRP!E:E)</f>
        <v>3263055.6799999997</v>
      </c>
      <c r="D14" s="84">
        <f>SUMIF(SRP!$B:$B,$A14,SRP!F:F)</f>
        <v>3134267.7199999988</v>
      </c>
      <c r="E14" s="84">
        <f>SUMIF(SRP!$B:$B,$A14,SRP!G:G)</f>
        <v>1838337.5899999999</v>
      </c>
      <c r="F14" s="84">
        <f>SUMIF(SRP!$B:$B,$A14,SRP!H:H)</f>
        <v>905000</v>
      </c>
      <c r="G14" s="84">
        <f>SUMIF(SRP!$B:$B,$A14,SRP!I:I)</f>
        <v>2524148.5999999996</v>
      </c>
      <c r="H14" s="84">
        <f>SUMIF(SRP!$B:$B,$A14,SRP!J:J)</f>
        <v>1825129.9906249999</v>
      </c>
      <c r="I14" s="84">
        <f>SUMIF(SRP!$B:$B,$A14,SRP!K:K)</f>
        <v>1816484.0297812498</v>
      </c>
      <c r="J14" s="84">
        <f>SUMIF(SRP!$B:$B,$A14,SRP!L:L)</f>
        <v>1806263.9608382809</v>
      </c>
      <c r="K14" s="84">
        <f>SUMIF(SRP!$B:$B,$A14,SRP!M:M)</f>
        <v>1800055.7584022162</v>
      </c>
      <c r="L14" s="84">
        <f>SUMIF(SRP!$B:$B,$A14,SRP!N:N)</f>
        <v>1786609.7637777599</v>
      </c>
      <c r="M14" s="84">
        <f>SUMIF(SRP!$B:$B,$A14,SRP!O:O)</f>
        <v>1771366.4345730795</v>
      </c>
      <c r="N14" s="84">
        <f>SUMIF(SRP!$B:$B,$A14,SRP!P:P)</f>
        <v>1754244.3078058041</v>
      </c>
      <c r="O14" s="84">
        <f>SUMIF(SRP!$B:$B,$A14,SRP!Q:Q)</f>
        <v>1735158.9706785565</v>
      </c>
      <c r="P14" s="83" t="e">
        <f>SUMIF('Division Lvl'!$AG:$AG,$A14,'Division Lvl'!#REF!)</f>
        <v>#REF!</v>
      </c>
      <c r="Q14" s="83" t="e">
        <f>SUMIF('Division Lvl'!$AG:$AG,$A14,'Division Lvl'!#REF!)</f>
        <v>#REF!</v>
      </c>
      <c r="R14" s="83" t="e">
        <f>SUMIF('Division Lvl'!$AG:$AG,$A14,'Division Lvl'!#REF!)</f>
        <v>#REF!</v>
      </c>
      <c r="S14" s="83" t="e">
        <f>SUMIF('Division Lvl'!$AG:$AG,$A14,'Division Lvl'!#REF!)</f>
        <v>#REF!</v>
      </c>
      <c r="T14" s="83">
        <f>SUMIF('Division Lvl'!$AG:$AG,$A14,'Division Lvl'!O:O)</f>
        <v>815847.56</v>
      </c>
      <c r="U14" s="83">
        <f>SUMIF('Division Lvl'!$AG:$AG,$A14,'Division Lvl'!P:P)</f>
        <v>2601023.5999999996</v>
      </c>
      <c r="V14" s="83">
        <f>SUMIF('Division Lvl'!$AG:$AG,$A14,'Division Lvl'!Q:Q)</f>
        <v>1888167.4906249996</v>
      </c>
      <c r="W14" s="83">
        <f>SUMIF('Division Lvl'!$AG:$AG,$A14,'Division Lvl'!R:R)</f>
        <v>1870328.5610312498</v>
      </c>
      <c r="X14" s="83">
        <f>SUMIF('Division Lvl'!$AG:$AG,$A14,'Division Lvl'!S:S)</f>
        <v>1817302.0897445309</v>
      </c>
      <c r="Y14" s="83">
        <f>SUMIF('Division Lvl'!$AG:$AG,$A14,'Division Lvl'!T:T)</f>
        <v>1850969.1279822944</v>
      </c>
      <c r="Z14" s="83">
        <f>SUMIF('Division Lvl'!$AG:$AG,$A14,'Division Lvl'!U:U)</f>
        <v>1798206.697959889</v>
      </c>
      <c r="AA14" s="83">
        <f>SUMIF('Division Lvl'!$AG:$AG,$A14,'Division Lvl'!V:V)</f>
        <v>1824857.2934881495</v>
      </c>
      <c r="AB14" s="83">
        <f>SUMIF('Division Lvl'!$AG:$AG,$A14,'Division Lvl'!W:W)</f>
        <v>1766428.3367809036</v>
      </c>
      <c r="AC14" s="83">
        <f>SUMIF('Division Lvl'!$AG:$AG,$A14,'Division Lvl'!X:X)</f>
        <v>1791357.8043262018</v>
      </c>
      <c r="AD14" s="83">
        <f>SUMIF('Division Lvl'!$AG:$AG,$A14,'Division Lvl'!Y:Y)</f>
        <v>1726823.809444532</v>
      </c>
      <c r="AF14" s="82"/>
      <c r="AG14" s="82"/>
      <c r="AH14" s="82"/>
      <c r="AI14" s="82"/>
      <c r="AJ14" s="82"/>
      <c r="AK14" s="82"/>
      <c r="AL14" s="82"/>
      <c r="AM14" s="82"/>
      <c r="AN14" s="82"/>
      <c r="AO14" s="82"/>
    </row>
    <row r="15" spans="1:41" x14ac:dyDescent="0.2">
      <c r="A15" s="86" t="s">
        <v>98</v>
      </c>
      <c r="B15" s="84">
        <f>SUMIF(SRP!$B:$B,$A15,SRP!D:D)</f>
        <v>833787.11999999988</v>
      </c>
      <c r="C15" s="84">
        <f>SUMIF(SRP!$B:$B,$A15,SRP!E:E)</f>
        <v>629075.45000000007</v>
      </c>
      <c r="D15" s="84">
        <f>SUMIF(SRP!$B:$B,$A15,SRP!F:F)</f>
        <v>642906.63000000024</v>
      </c>
      <c r="E15" s="84">
        <f>SUMIF(SRP!$B:$B,$A15,SRP!G:G)</f>
        <v>1123423.0321086128</v>
      </c>
      <c r="F15" s="84">
        <f>SUMIF(SRP!$B:$B,$A15,SRP!H:H)</f>
        <v>850000</v>
      </c>
      <c r="G15" s="84">
        <f>SUMIF(SRP!$B:$B,$A15,SRP!I:I)</f>
        <v>1774809.0249999999</v>
      </c>
      <c r="H15" s="84">
        <f>SUMIF(SRP!$B:$B,$A15,SRP!J:J)</f>
        <v>1750945.3593749998</v>
      </c>
      <c r="I15" s="84">
        <f>SUMIF(SRP!$B:$B,$A15,SRP!K:K)</f>
        <v>1792149.5323281249</v>
      </c>
      <c r="J15" s="84">
        <f>SUMIF(SRP!$B:$B,$A15,SRP!L:L)</f>
        <v>1843593.8089863278</v>
      </c>
      <c r="K15" s="84">
        <f>SUMIF(SRP!$B:$B,$A15,SRP!M:M)</f>
        <v>1922175.4352687788</v>
      </c>
      <c r="L15" s="84">
        <f>SUMIF(SRP!$B:$B,$A15,SRP!N:N)</f>
        <v>1973837.6273745582</v>
      </c>
      <c r="M15" s="84">
        <f>SUMIF(SRP!$B:$B,$A15,SRP!O:O)</f>
        <v>2026602.2282864717</v>
      </c>
      <c r="N15" s="84">
        <f>SUMIF(SRP!$B:$B,$A15,SRP!P:P)</f>
        <v>2080788.4683674371</v>
      </c>
      <c r="O15" s="84">
        <f>SUMIF(SRP!$B:$B,$A15,SRP!Q:Q)</f>
        <v>2140064.0739320186</v>
      </c>
      <c r="P15" s="83" t="e">
        <f>SUMIF('Division Lvl'!$AG:$AG,$A15,'Division Lvl'!#REF!)</f>
        <v>#REF!</v>
      </c>
      <c r="Q15" s="83" t="e">
        <f>SUMIF('Division Lvl'!$AG:$AG,$A15,'Division Lvl'!#REF!)</f>
        <v>#REF!</v>
      </c>
      <c r="R15" s="83" t="e">
        <f>SUMIF('Division Lvl'!$AG:$AG,$A15,'Division Lvl'!#REF!)</f>
        <v>#REF!</v>
      </c>
      <c r="S15" s="83" t="e">
        <f>SUMIF('Division Lvl'!$AG:$AG,$A15,'Division Lvl'!#REF!)</f>
        <v>#REF!</v>
      </c>
      <c r="T15" s="83">
        <f>SUMIF('Division Lvl'!$AG:$AG,$A15,'Division Lvl'!O:O)</f>
        <v>850000</v>
      </c>
      <c r="U15" s="83">
        <f>SUMIF('Division Lvl'!$AG:$AG,$A15,'Division Lvl'!P:P)</f>
        <v>1044823.4999999999</v>
      </c>
      <c r="V15" s="83">
        <f>SUMIF('Division Lvl'!$AG:$AG,$A15,'Division Lvl'!Q:Q)</f>
        <v>780742.5512499999</v>
      </c>
      <c r="W15" s="83">
        <f>SUMIF('Division Lvl'!$AG:$AG,$A15,'Division Lvl'!R:R)</f>
        <v>712692.67696874996</v>
      </c>
      <c r="X15" s="83">
        <f>SUMIF('Division Lvl'!$AG:$AG,$A15,'Division Lvl'!S:S)</f>
        <v>697271.98013046861</v>
      </c>
      <c r="Y15" s="83">
        <f>SUMIF('Division Lvl'!$AG:$AG,$A15,'Division Lvl'!T:T)</f>
        <v>700813.481004072</v>
      </c>
      <c r="Z15" s="83">
        <f>SUMIF('Division Lvl'!$AG:$AG,$A15,'Division Lvl'!U:U)</f>
        <v>718333.81802917377</v>
      </c>
      <c r="AA15" s="83">
        <f>SUMIF('Division Lvl'!$AG:$AG,$A15,'Division Lvl'!V:V)</f>
        <v>736292.16347990313</v>
      </c>
      <c r="AB15" s="83">
        <f>SUMIF('Division Lvl'!$AG:$AG,$A15,'Division Lvl'!W:W)</f>
        <v>754699.46756690065</v>
      </c>
      <c r="AC15" s="83">
        <f>SUMIF('Division Lvl'!$AG:$AG,$A15,'Division Lvl'!X:X)</f>
        <v>773566.95425607311</v>
      </c>
      <c r="AD15" s="83">
        <f>SUMIF('Division Lvl'!$AG:$AG,$A15,'Division Lvl'!Y:Y)</f>
        <v>792906.12811247492</v>
      </c>
      <c r="AF15" s="82"/>
      <c r="AG15" s="82"/>
      <c r="AH15" s="82"/>
      <c r="AI15" s="82"/>
      <c r="AJ15" s="82"/>
      <c r="AK15" s="82"/>
      <c r="AL15" s="82"/>
      <c r="AM15" s="82"/>
      <c r="AN15" s="82"/>
      <c r="AO15" s="82"/>
    </row>
    <row r="16" spans="1:41" x14ac:dyDescent="0.2">
      <c r="A16" s="86" t="s">
        <v>1041</v>
      </c>
      <c r="B16" s="84">
        <f>SUMIF(SRP!$B:$B,$A16,SRP!D:D)</f>
        <v>1699996.93</v>
      </c>
      <c r="C16" s="84">
        <f>SUMIF(SRP!$B:$B,$A16,SRP!E:E)</f>
        <v>32789.37999999999</v>
      </c>
      <c r="D16" s="84">
        <f>SUMIF(SRP!$B:$B,$A16,SRP!F:F)</f>
        <v>0</v>
      </c>
      <c r="E16" s="84">
        <f>SUMIF(SRP!$B:$B,$A16,SRP!G:G)</f>
        <v>0</v>
      </c>
      <c r="F16" s="84">
        <f>SUMIF(SRP!$B:$B,$A16,SRP!H:H)</f>
        <v>0</v>
      </c>
      <c r="G16" s="84">
        <f>SUMIF(SRP!$B:$B,$A16,SRP!I:I)</f>
        <v>0</v>
      </c>
      <c r="H16" s="84">
        <f>SUMIF(SRP!$B:$B,$A16,SRP!J:J)</f>
        <v>0</v>
      </c>
      <c r="I16" s="84">
        <f>SUMIF(SRP!$B:$B,$A16,SRP!K:K)</f>
        <v>0</v>
      </c>
      <c r="J16" s="84">
        <f>SUMIF(SRP!$B:$B,$A16,SRP!L:L)</f>
        <v>0</v>
      </c>
      <c r="K16" s="84">
        <f>SUMIF(SRP!$B:$B,$A16,SRP!M:M)</f>
        <v>0</v>
      </c>
      <c r="L16" s="84">
        <f>SUMIF(SRP!$B:$B,$A16,SRP!N:N)</f>
        <v>0</v>
      </c>
      <c r="M16" s="84">
        <f>SUMIF(SRP!$B:$B,$A16,SRP!O:O)</f>
        <v>0</v>
      </c>
      <c r="N16" s="84">
        <f>SUMIF(SRP!$B:$B,$A16,SRP!P:P)</f>
        <v>0</v>
      </c>
      <c r="O16" s="84">
        <f>SUMIF(SRP!$B:$B,$A16,SRP!Q:Q)</f>
        <v>0</v>
      </c>
      <c r="P16" s="83" t="e">
        <f>SUMIF('Division Lvl'!$AG:$AG,$A16,'Division Lvl'!#REF!)</f>
        <v>#REF!</v>
      </c>
      <c r="Q16" s="83" t="e">
        <f>SUMIF('Division Lvl'!$AG:$AG,$A16,'Division Lvl'!#REF!)</f>
        <v>#REF!</v>
      </c>
      <c r="R16" s="83" t="e">
        <f>SUMIF('Division Lvl'!$AG:$AG,$A16,'Division Lvl'!#REF!)</f>
        <v>#REF!</v>
      </c>
      <c r="S16" s="83" t="e">
        <f>SUMIF('Division Lvl'!$AG:$AG,$A16,'Division Lvl'!#REF!)</f>
        <v>#REF!</v>
      </c>
      <c r="T16" s="83">
        <f>SUMIF('Division Lvl'!$AG:$AG,$A16,'Division Lvl'!O:O)</f>
        <v>0</v>
      </c>
      <c r="U16" s="83">
        <f>SUMIF('Division Lvl'!$AG:$AG,$A16,'Division Lvl'!P:P)</f>
        <v>0</v>
      </c>
      <c r="V16" s="83">
        <f>SUMIF('Division Lvl'!$AG:$AG,$A16,'Division Lvl'!Q:Q)</f>
        <v>0</v>
      </c>
      <c r="W16" s="83">
        <f>SUMIF('Division Lvl'!$AG:$AG,$A16,'Division Lvl'!R:R)</f>
        <v>0</v>
      </c>
      <c r="X16" s="83">
        <f>SUMIF('Division Lvl'!$AG:$AG,$A16,'Division Lvl'!S:S)</f>
        <v>0</v>
      </c>
      <c r="Y16" s="83">
        <f>SUMIF('Division Lvl'!$AG:$AG,$A16,'Division Lvl'!T:T)</f>
        <v>0</v>
      </c>
      <c r="Z16" s="83">
        <f>SUMIF('Division Lvl'!$AG:$AG,$A16,'Division Lvl'!U:U)</f>
        <v>0</v>
      </c>
      <c r="AA16" s="83">
        <f>SUMIF('Division Lvl'!$AG:$AG,$A16,'Division Lvl'!V:V)</f>
        <v>0</v>
      </c>
      <c r="AB16" s="83">
        <f>SUMIF('Division Lvl'!$AG:$AG,$A16,'Division Lvl'!W:W)</f>
        <v>0</v>
      </c>
      <c r="AC16" s="83">
        <f>SUMIF('Division Lvl'!$AG:$AG,$A16,'Division Lvl'!X:X)</f>
        <v>0</v>
      </c>
      <c r="AD16" s="83">
        <f>SUMIF('Division Lvl'!$AG:$AG,$A16,'Division Lvl'!Y:Y)</f>
        <v>0</v>
      </c>
      <c r="AF16" s="82"/>
      <c r="AG16" s="82"/>
      <c r="AH16" s="82"/>
      <c r="AI16" s="82"/>
      <c r="AJ16" s="82"/>
      <c r="AK16" s="82"/>
      <c r="AL16" s="82"/>
      <c r="AM16" s="82"/>
      <c r="AN16" s="82"/>
      <c r="AO16" s="82"/>
    </row>
    <row r="17" spans="1:41" x14ac:dyDescent="0.2">
      <c r="A17" s="86" t="s">
        <v>491</v>
      </c>
      <c r="B17" s="84">
        <f>SUMIF(SRP!$B:$B,$A17,SRP!D:D)</f>
        <v>2927.37</v>
      </c>
      <c r="C17" s="84">
        <f>SUMIF(SRP!$B:$B,$A17,SRP!E:E)</f>
        <v>63.870000000000005</v>
      </c>
      <c r="D17" s="84">
        <f>SUMIF(SRP!$B:$B,$A17,SRP!F:F)</f>
        <v>0</v>
      </c>
      <c r="E17" s="84">
        <f>SUMIF(SRP!$B:$B,$A17,SRP!G:G)</f>
        <v>0</v>
      </c>
      <c r="F17" s="84">
        <f>SUMIF(SRP!$B:$B,$A17,SRP!H:H)</f>
        <v>0</v>
      </c>
      <c r="G17" s="84">
        <f>SUMIF(SRP!$B:$B,$A17,SRP!I:I)</f>
        <v>0</v>
      </c>
      <c r="H17" s="84">
        <f>SUMIF(SRP!$B:$B,$A17,SRP!J:J)</f>
        <v>0</v>
      </c>
      <c r="I17" s="84">
        <f>SUMIF(SRP!$B:$B,$A17,SRP!K:K)</f>
        <v>0</v>
      </c>
      <c r="J17" s="84">
        <f>SUMIF(SRP!$B:$B,$A17,SRP!L:L)</f>
        <v>0</v>
      </c>
      <c r="K17" s="84">
        <f>SUMIF(SRP!$B:$B,$A17,SRP!M:M)</f>
        <v>0</v>
      </c>
      <c r="L17" s="84">
        <f>SUMIF(SRP!$B:$B,$A17,SRP!N:N)</f>
        <v>0</v>
      </c>
      <c r="M17" s="84">
        <f>SUMIF(SRP!$B:$B,$A17,SRP!O:O)</f>
        <v>0</v>
      </c>
      <c r="N17" s="84">
        <f>SUMIF(SRP!$B:$B,$A17,SRP!P:P)</f>
        <v>0</v>
      </c>
      <c r="O17" s="84">
        <f>SUMIF(SRP!$B:$B,$A17,SRP!Q:Q)</f>
        <v>0</v>
      </c>
      <c r="P17" s="83" t="e">
        <f>SUMIF('Division Lvl'!$AG:$AG,$A17,'Division Lvl'!#REF!)</f>
        <v>#REF!</v>
      </c>
      <c r="Q17" s="83" t="e">
        <f>SUMIF('Division Lvl'!$AG:$AG,$A17,'Division Lvl'!#REF!)</f>
        <v>#REF!</v>
      </c>
      <c r="R17" s="83" t="e">
        <f>SUMIF('Division Lvl'!$AG:$AG,$A17,'Division Lvl'!#REF!)</f>
        <v>#REF!</v>
      </c>
      <c r="S17" s="83" t="e">
        <f>SUMIF('Division Lvl'!$AG:$AG,$A17,'Division Lvl'!#REF!)</f>
        <v>#REF!</v>
      </c>
      <c r="T17" s="83">
        <f>SUMIF('Division Lvl'!$AG:$AG,$A17,'Division Lvl'!O:O)</f>
        <v>0</v>
      </c>
      <c r="U17" s="83">
        <f>SUMIF('Division Lvl'!$AG:$AG,$A17,'Division Lvl'!P:P)</f>
        <v>0</v>
      </c>
      <c r="V17" s="83">
        <f>SUMIF('Division Lvl'!$AG:$AG,$A17,'Division Lvl'!Q:Q)</f>
        <v>0</v>
      </c>
      <c r="W17" s="83">
        <f>SUMIF('Division Lvl'!$AG:$AG,$A17,'Division Lvl'!R:R)</f>
        <v>0</v>
      </c>
      <c r="X17" s="83">
        <f>SUMIF('Division Lvl'!$AG:$AG,$A17,'Division Lvl'!S:S)</f>
        <v>0</v>
      </c>
      <c r="Y17" s="83">
        <f>SUMIF('Division Lvl'!$AG:$AG,$A17,'Division Lvl'!T:T)</f>
        <v>0</v>
      </c>
      <c r="Z17" s="83">
        <f>SUMIF('Division Lvl'!$AG:$AG,$A17,'Division Lvl'!U:U)</f>
        <v>0</v>
      </c>
      <c r="AA17" s="83">
        <f>SUMIF('Division Lvl'!$AG:$AG,$A17,'Division Lvl'!V:V)</f>
        <v>0</v>
      </c>
      <c r="AB17" s="83">
        <f>SUMIF('Division Lvl'!$AG:$AG,$A17,'Division Lvl'!W:W)</f>
        <v>0</v>
      </c>
      <c r="AC17" s="83">
        <f>SUMIF('Division Lvl'!$AG:$AG,$A17,'Division Lvl'!X:X)</f>
        <v>0</v>
      </c>
      <c r="AD17" s="83">
        <f>SUMIF('Division Lvl'!$AG:$AG,$A17,'Division Lvl'!Y:Y)</f>
        <v>0</v>
      </c>
      <c r="AF17" s="82"/>
      <c r="AG17" s="82"/>
      <c r="AH17" s="82"/>
      <c r="AI17" s="82"/>
      <c r="AJ17" s="82"/>
      <c r="AK17" s="82"/>
      <c r="AL17" s="82"/>
      <c r="AM17" s="82"/>
      <c r="AN17" s="82"/>
      <c r="AO17" s="82"/>
    </row>
    <row r="18" spans="1:41" x14ac:dyDescent="0.2">
      <c r="A18" s="86" t="s">
        <v>128</v>
      </c>
      <c r="B18" s="84">
        <f>SUMIF(SRP!$B:$B,$A18,SRP!D:D)</f>
        <v>443536.58999999997</v>
      </c>
      <c r="C18" s="84">
        <f>SUMIF(SRP!$B:$B,$A18,SRP!E:E)</f>
        <v>221293.09</v>
      </c>
      <c r="D18" s="84">
        <f>SUMIF(SRP!$B:$B,$A18,SRP!F:F)</f>
        <v>305785.27</v>
      </c>
      <c r="E18" s="84">
        <f>SUMIF(SRP!$B:$B,$A18,SRP!G:G)</f>
        <v>624192.51</v>
      </c>
      <c r="F18" s="84">
        <f>SUMIF(SRP!$B:$B,$A18,SRP!H:H)</f>
        <v>1015000</v>
      </c>
      <c r="G18" s="84">
        <f>SUMIF(SRP!$B:$B,$A18,SRP!I:I)</f>
        <v>453459.99999999994</v>
      </c>
      <c r="H18" s="84">
        <f>SUMIF(SRP!$B:$B,$A18,SRP!J:J)</f>
        <v>754033.5625</v>
      </c>
      <c r="I18" s="84">
        <f>SUMIF(SRP!$B:$B,$A18,SRP!K:K)</f>
        <v>1048137.6453124998</v>
      </c>
      <c r="J18" s="84">
        <f>SUMIF(SRP!$B:$B,$A18,SRP!L:L)</f>
        <v>1156354.3842187498</v>
      </c>
      <c r="K18" s="84">
        <f>SUMIF(SRP!$B:$B,$A18,SRP!M:M)</f>
        <v>1656990.3212904097</v>
      </c>
      <c r="L18" s="84">
        <f>SUMIF(SRP!$B:$B,$A18,SRP!N:N)</f>
        <v>1623060.5203940326</v>
      </c>
      <c r="M18" s="84">
        <f>SUMIF(SRP!$B:$B,$A18,SRP!O:O)</f>
        <v>1818113.8792075892</v>
      </c>
      <c r="N18" s="84">
        <f>SUMIF(SRP!$B:$B,$A18,SRP!P:P)</f>
        <v>1863566.7261877791</v>
      </c>
      <c r="O18" s="84">
        <f>SUMIF(SRP!$B:$B,$A18,SRP!Q:Q)</f>
        <v>1585561.4220974355</v>
      </c>
      <c r="P18" s="83" t="e">
        <f>SUMIF('Division Lvl'!$AG:$AG,$A18,'Division Lvl'!#REF!)</f>
        <v>#REF!</v>
      </c>
      <c r="Q18" s="83" t="e">
        <f>SUMIF('Division Lvl'!$AG:$AG,$A18,'Division Lvl'!#REF!)</f>
        <v>#REF!</v>
      </c>
      <c r="R18" s="83" t="e">
        <f>SUMIF('Division Lvl'!$AG:$AG,$A18,'Division Lvl'!#REF!)</f>
        <v>#REF!</v>
      </c>
      <c r="S18" s="83" t="e">
        <f>SUMIF('Division Lvl'!$AG:$AG,$A18,'Division Lvl'!#REF!)</f>
        <v>#REF!</v>
      </c>
      <c r="T18" s="83">
        <f>SUMIF('Division Lvl'!$AG:$AG,$A18,'Division Lvl'!O:O)</f>
        <v>791677.29</v>
      </c>
      <c r="U18" s="83">
        <f>SUMIF('Division Lvl'!$AG:$AG,$A18,'Division Lvl'!P:P)</f>
        <v>453459.99999999994</v>
      </c>
      <c r="V18" s="83">
        <f>SUMIF('Division Lvl'!$AG:$AG,$A18,'Division Lvl'!Q:Q)</f>
        <v>754033.5625</v>
      </c>
      <c r="W18" s="83">
        <f>SUMIF('Division Lvl'!$AG:$AG,$A18,'Division Lvl'!R:R)</f>
        <v>1048137.6453124998</v>
      </c>
      <c r="X18" s="83">
        <f>SUMIF('Division Lvl'!$AG:$AG,$A18,'Division Lvl'!S:S)</f>
        <v>1156354.3842187498</v>
      </c>
      <c r="Y18" s="83">
        <f>SUMIF('Division Lvl'!$AG:$AG,$A18,'Division Lvl'!T:T)</f>
        <v>1656990.3212904097</v>
      </c>
      <c r="Z18" s="83">
        <f>SUMIF('Division Lvl'!$AG:$AG,$A18,'Division Lvl'!U:U)</f>
        <v>1623060.5203940326</v>
      </c>
      <c r="AA18" s="83">
        <f>SUMIF('Division Lvl'!$AG:$AG,$A18,'Division Lvl'!V:V)</f>
        <v>1818113.8792075897</v>
      </c>
      <c r="AB18" s="83">
        <f>SUMIF('Division Lvl'!$AG:$AG,$A18,'Division Lvl'!W:W)</f>
        <v>1863566.7261877793</v>
      </c>
      <c r="AC18" s="83">
        <f>SUMIF('Division Lvl'!$AG:$AG,$A18,'Division Lvl'!X:X)</f>
        <v>1585561.4220974357</v>
      </c>
      <c r="AD18" s="83">
        <f>SUMIF('Division Lvl'!$AG:$AG,$A18,'Division Lvl'!Y:Y)</f>
        <v>1625200.4576498717</v>
      </c>
      <c r="AF18" s="82"/>
      <c r="AG18" s="82"/>
      <c r="AH18" s="82"/>
      <c r="AI18" s="82"/>
      <c r="AJ18" s="82"/>
      <c r="AK18" s="82"/>
      <c r="AL18" s="82"/>
      <c r="AM18" s="82"/>
      <c r="AN18" s="82"/>
      <c r="AO18" s="82"/>
    </row>
    <row r="19" spans="1:41" x14ac:dyDescent="0.2">
      <c r="A19" s="86" t="s">
        <v>151</v>
      </c>
      <c r="B19" s="84">
        <f>SUMIF(SRP!$B:$B,$A19,SRP!D:D)</f>
        <v>63472217.360000014</v>
      </c>
      <c r="C19" s="84">
        <f>SUMIF(SRP!$B:$B,$A19,SRP!E:E)</f>
        <v>39664972.210000001</v>
      </c>
      <c r="D19" s="84">
        <f>SUMIF(SRP!$B:$B,$A19,SRP!F:F)</f>
        <v>24319449.899999995</v>
      </c>
      <c r="E19" s="84">
        <f>SUMIF(SRP!$B:$B,$A19,SRP!G:G)</f>
        <v>28454496.130000003</v>
      </c>
      <c r="F19" s="84">
        <f>SUMIF(SRP!$B:$B,$A19,SRP!H:H)</f>
        <v>46024482</v>
      </c>
      <c r="G19" s="84">
        <f>SUMIF(SRP!$B:$B,$A19,SRP!I:I)</f>
        <v>79265204.5</v>
      </c>
      <c r="H19" s="84">
        <f>SUMIF(SRP!$B:$B,$A19,SRP!J:J)</f>
        <v>91556178.0625</v>
      </c>
      <c r="I19" s="84">
        <f>SUMIF(SRP!$B:$B,$A19,SRP!K:K)</f>
        <v>106359928.55323434</v>
      </c>
      <c r="J19" s="84">
        <f>SUMIF(SRP!$B:$B,$A19,SRP!L:L)</f>
        <v>89009006.6858152</v>
      </c>
      <c r="K19" s="84">
        <f>SUMIF(SRP!$B:$B,$A19,SRP!M:M)</f>
        <v>90250359.271030888</v>
      </c>
      <c r="L19" s="84">
        <f>SUMIF(SRP!$B:$B,$A19,SRP!N:N)</f>
        <v>106981067.27041669</v>
      </c>
      <c r="M19" s="84">
        <f>SUMIF(SRP!$B:$B,$A19,SRP!O:O)</f>
        <v>101878689.88964145</v>
      </c>
      <c r="N19" s="84">
        <f>SUMIF(SRP!$B:$B,$A19,SRP!P:P)</f>
        <v>112255114.15628119</v>
      </c>
      <c r="O19" s="84">
        <f>SUMIF(SRP!$B:$B,$A19,SRP!Q:Q)</f>
        <v>113432974.69737646</v>
      </c>
      <c r="P19" s="83" t="e">
        <f>SUMIF('Division Lvl'!$AG:$AG,$A19,'Division Lvl'!#REF!)</f>
        <v>#REF!</v>
      </c>
      <c r="Q19" s="83" t="e">
        <f>SUMIF('Division Lvl'!$AG:$AG,$A19,'Division Lvl'!#REF!)</f>
        <v>#REF!</v>
      </c>
      <c r="R19" s="83" t="e">
        <f>SUMIF('Division Lvl'!$AG:$AG,$A19,'Division Lvl'!#REF!)</f>
        <v>#REF!</v>
      </c>
      <c r="S19" s="83" t="e">
        <f>SUMIF('Division Lvl'!$AG:$AG,$A19,'Division Lvl'!#REF!)</f>
        <v>#REF!</v>
      </c>
      <c r="T19" s="83">
        <f>SUMIF('Division Lvl'!$AG:$AG,$A19,'Division Lvl'!O:O)</f>
        <v>42200551.340000004</v>
      </c>
      <c r="U19" s="83">
        <f>SUMIF('Division Lvl'!$AG:$AG,$A19,'Division Lvl'!P:P)</f>
        <v>49999477.449999996</v>
      </c>
      <c r="V19" s="83">
        <f>SUMIF('Division Lvl'!$AG:$AG,$A19,'Division Lvl'!Q:Q)</f>
        <v>56767295.405624993</v>
      </c>
      <c r="W19" s="83">
        <f>SUMIF('Division Lvl'!$AG:$AG,$A19,'Division Lvl'!R:R)</f>
        <v>72652469.091249987</v>
      </c>
      <c r="X19" s="83">
        <f>SUMIF('Division Lvl'!$AG:$AG,$A19,'Division Lvl'!S:S)</f>
        <v>93134146.41771093</v>
      </c>
      <c r="Y19" s="83">
        <f>SUMIF('Division Lvl'!$AG:$AG,$A19,'Division Lvl'!T:T)</f>
        <v>88775379.72035642</v>
      </c>
      <c r="Z19" s="83">
        <f>SUMIF('Division Lvl'!$AG:$AG,$A19,'Division Lvl'!U:U)</f>
        <v>82413439.970979735</v>
      </c>
      <c r="AA19" s="83">
        <f>SUMIF('Division Lvl'!$AG:$AG,$A19,'Division Lvl'!V:V)</f>
        <v>82925278.605007902</v>
      </c>
      <c r="AB19" s="83">
        <f>SUMIF('Division Lvl'!$AG:$AG,$A19,'Division Lvl'!W:W)</f>
        <v>89765407.033029065</v>
      </c>
      <c r="AC19" s="83">
        <f>SUMIF('Division Lvl'!$AG:$AG,$A19,'Division Lvl'!X:X)</f>
        <v>97717532.856149063</v>
      </c>
      <c r="AD19" s="83">
        <f>SUMIF('Division Lvl'!$AG:$AG,$A19,'Division Lvl'!Y:Y)</f>
        <v>83246970.111995161</v>
      </c>
      <c r="AF19" s="82"/>
      <c r="AG19" s="82"/>
      <c r="AH19" s="82"/>
      <c r="AI19" s="82"/>
      <c r="AJ19" s="82"/>
      <c r="AK19" s="82"/>
      <c r="AL19" s="82"/>
      <c r="AM19" s="82"/>
      <c r="AN19" s="82"/>
      <c r="AO19" s="82"/>
    </row>
    <row r="20" spans="1:41" x14ac:dyDescent="0.2">
      <c r="A20" s="86" t="s">
        <v>140</v>
      </c>
      <c r="B20" s="84">
        <f>SUMIF(SRP!$B:$B,$A20,SRP!D:D)</f>
        <v>1470607.69</v>
      </c>
      <c r="C20" s="84">
        <f>SUMIF(SRP!$B:$B,$A20,SRP!E:E)</f>
        <v>1860811.77</v>
      </c>
      <c r="D20" s="84">
        <f>SUMIF(SRP!$B:$B,$A20,SRP!F:F)</f>
        <v>207188.55000000002</v>
      </c>
      <c r="E20" s="84">
        <f>SUMIF(SRP!$B:$B,$A20,SRP!G:G)</f>
        <v>3276626</v>
      </c>
      <c r="F20" s="84">
        <f>SUMIF(SRP!$B:$B,$A20,SRP!H:H)</f>
        <v>4020000</v>
      </c>
      <c r="G20" s="84">
        <f>SUMIF(SRP!$B:$B,$A20,SRP!I:I)</f>
        <v>9200000</v>
      </c>
      <c r="H20" s="84">
        <f>SUMIF(SRP!$B:$B,$A20,SRP!J:J)</f>
        <v>0</v>
      </c>
      <c r="I20" s="84">
        <f>SUMIF(SRP!$B:$B,$A20,SRP!K:K)</f>
        <v>0</v>
      </c>
      <c r="J20" s="84">
        <f>SUMIF(SRP!$B:$B,$A20,SRP!L:L)</f>
        <v>4415251.5624999981</v>
      </c>
      <c r="K20" s="84">
        <f>SUMIF(SRP!$B:$B,$A20,SRP!M:M)</f>
        <v>7354153.3837890588</v>
      </c>
      <c r="L20" s="84">
        <f>SUMIF(SRP!$B:$B,$A20,SRP!N:N)</f>
        <v>6378313.8001708956</v>
      </c>
      <c r="M20" s="84">
        <f>SUMIF(SRP!$B:$B,$A20,SRP!O:O)</f>
        <v>5943428.7683410607</v>
      </c>
      <c r="N20" s="84">
        <f>SUMIF(SRP!$B:$B,$A20,SRP!P:P)</f>
        <v>0</v>
      </c>
      <c r="O20" s="84">
        <f>SUMIF(SRP!$B:$B,$A20,SRP!Q:Q)</f>
        <v>0</v>
      </c>
      <c r="P20" s="83" t="e">
        <f>SUMIF('Division Lvl'!$AG:$AG,$A20,'Division Lvl'!#REF!)</f>
        <v>#REF!</v>
      </c>
      <c r="Q20" s="83" t="e">
        <f>SUMIF('Division Lvl'!$AG:$AG,$A20,'Division Lvl'!#REF!)</f>
        <v>#REF!</v>
      </c>
      <c r="R20" s="83" t="e">
        <f>SUMIF('Division Lvl'!$AG:$AG,$A20,'Division Lvl'!#REF!)</f>
        <v>#REF!</v>
      </c>
      <c r="S20" s="83" t="e">
        <f>SUMIF('Division Lvl'!$AG:$AG,$A20,'Division Lvl'!#REF!)</f>
        <v>#REF!</v>
      </c>
      <c r="T20" s="83">
        <f>SUMIF('Division Lvl'!$AG:$AG,$A20,'Division Lvl'!O:O)</f>
        <v>6621308.5999999996</v>
      </c>
      <c r="U20" s="83">
        <f>SUMIF('Division Lvl'!$AG:$AG,$A20,'Division Lvl'!P:P)</f>
        <v>9069349.6499999985</v>
      </c>
      <c r="V20" s="83">
        <f>SUMIF('Division Lvl'!$AG:$AG,$A20,'Division Lvl'!Q:Q)</f>
        <v>3151874.9999999995</v>
      </c>
      <c r="W20" s="83">
        <f>SUMIF('Division Lvl'!$AG:$AG,$A20,'Division Lvl'!R:R)</f>
        <v>3769117.1874999995</v>
      </c>
      <c r="X20" s="83">
        <f>SUMIF('Division Lvl'!$AG:$AG,$A20,'Division Lvl'!S:S)</f>
        <v>3311438.6718749991</v>
      </c>
      <c r="Y20" s="83">
        <f>SUMIF('Division Lvl'!$AG:$AG,$A20,'Division Lvl'!T:T)</f>
        <v>3394224.6386718741</v>
      </c>
      <c r="Z20" s="83">
        <f>SUMIF('Division Lvl'!$AG:$AG,$A20,'Division Lvl'!U:U)</f>
        <v>3247141.5709960926</v>
      </c>
      <c r="AA20" s="83">
        <f>SUMIF('Division Lvl'!$AG:$AG,$A20,'Division Lvl'!V:V)</f>
        <v>0</v>
      </c>
      <c r="AB20" s="83">
        <f>SUMIF('Division Lvl'!$AG:$AG,$A20,'Division Lvl'!W:W)</f>
        <v>6092014.4875495881</v>
      </c>
      <c r="AC20" s="83">
        <f>SUMIF('Division Lvl'!$AG:$AG,$A20,'Division Lvl'!X:X)</f>
        <v>0</v>
      </c>
      <c r="AD20" s="83">
        <f>SUMIF('Division Lvl'!$AG:$AG,$A20,'Division Lvl'!Y:Y)</f>
        <v>6400422.7209817851</v>
      </c>
      <c r="AF20" s="82"/>
      <c r="AG20" s="82"/>
      <c r="AH20" s="82"/>
      <c r="AI20" s="82"/>
      <c r="AJ20" s="82"/>
      <c r="AK20" s="82"/>
      <c r="AL20" s="82"/>
      <c r="AM20" s="82"/>
      <c r="AN20" s="82"/>
      <c r="AO20" s="82"/>
    </row>
    <row r="21" spans="1:41" x14ac:dyDescent="0.2">
      <c r="A21" s="86" t="s">
        <v>159</v>
      </c>
      <c r="B21" s="84">
        <f>SUMIF(SRP!$B:$B,$A21,SRP!D:D)</f>
        <v>5127462.17</v>
      </c>
      <c r="C21" s="84">
        <f>SUMIF(SRP!$B:$B,$A21,SRP!E:E)</f>
        <v>4612247.2100000009</v>
      </c>
      <c r="D21" s="84">
        <f>SUMIF(SRP!$B:$B,$A21,SRP!F:F)</f>
        <v>4808456.1400000006</v>
      </c>
      <c r="E21" s="84">
        <f>SUMIF(SRP!$B:$B,$A21,SRP!G:G)</f>
        <v>11018722.870000001</v>
      </c>
      <c r="F21" s="84">
        <f>SUMIF(SRP!$B:$B,$A21,SRP!H:H)</f>
        <v>9940800</v>
      </c>
      <c r="G21" s="84">
        <f>SUMIF(SRP!$B:$B,$A21,SRP!I:I)</f>
        <v>9120450</v>
      </c>
      <c r="H21" s="84">
        <f>SUMIF(SRP!$B:$B,$A21,SRP!J:J)</f>
        <v>6091523.75</v>
      </c>
      <c r="I21" s="84">
        <f>SUMIF(SRP!$B:$B,$A21,SRP!K:K)</f>
        <v>5651521.9999999991</v>
      </c>
      <c r="J21" s="84">
        <f>SUMIF(SRP!$B:$B,$A21,SRP!L:L)</f>
        <v>5792810.0499999989</v>
      </c>
      <c r="K21" s="84">
        <f>SUMIF(SRP!$B:$B,$A21,SRP!M:M)</f>
        <v>5937630.3012499986</v>
      </c>
      <c r="L21" s="84">
        <f>SUMIF(SRP!$B:$B,$A21,SRP!N:N)</f>
        <v>6086071.0587812476</v>
      </c>
      <c r="M21" s="84">
        <f>SUMIF(SRP!$B:$B,$A21,SRP!O:O)</f>
        <v>6238222.8352507781</v>
      </c>
      <c r="N21" s="84">
        <f>SUMIF(SRP!$B:$B,$A21,SRP!P:P)</f>
        <v>6394178.406132048</v>
      </c>
      <c r="O21" s="84">
        <f>SUMIF(SRP!$B:$B,$A21,SRP!Q:Q)</f>
        <v>6554032.8662853474</v>
      </c>
      <c r="P21" s="83" t="e">
        <f>SUMIF('Division Lvl'!$AG:$AG,$A21,'Division Lvl'!#REF!)</f>
        <v>#REF!</v>
      </c>
      <c r="Q21" s="83" t="e">
        <f>SUMIF('Division Lvl'!$AG:$AG,$A21,'Division Lvl'!#REF!)</f>
        <v>#REF!</v>
      </c>
      <c r="R21" s="83" t="e">
        <f>SUMIF('Division Lvl'!$AG:$AG,$A21,'Division Lvl'!#REF!)</f>
        <v>#REF!</v>
      </c>
      <c r="S21" s="83" t="e">
        <f>SUMIF('Division Lvl'!$AG:$AG,$A21,'Division Lvl'!#REF!)</f>
        <v>#REF!</v>
      </c>
      <c r="T21" s="83">
        <f>SUMIF('Division Lvl'!$AG:$AG,$A21,'Division Lvl'!O:O)</f>
        <v>8812382.4199999999</v>
      </c>
      <c r="U21" s="83">
        <f>SUMIF('Division Lvl'!$AG:$AG,$A21,'Division Lvl'!P:P)</f>
        <v>8943125</v>
      </c>
      <c r="V21" s="83">
        <f>SUMIF('Division Lvl'!$AG:$AG,$A21,'Division Lvl'!Q:Q)</f>
        <v>6387800</v>
      </c>
      <c r="W21" s="83">
        <f>SUMIF('Division Lvl'!$AG:$AG,$A21,'Division Lvl'!R:R)</f>
        <v>5955205.1562499991</v>
      </c>
      <c r="X21" s="83">
        <f>SUMIF('Division Lvl'!$AG:$AG,$A21,'Division Lvl'!S:S)</f>
        <v>6104085.2851562491</v>
      </c>
      <c r="Y21" s="83">
        <f>SUMIF('Division Lvl'!$AG:$AG,$A21,'Division Lvl'!T:T)</f>
        <v>6256687.4172851546</v>
      </c>
      <c r="Z21" s="83">
        <f>SUMIF('Division Lvl'!$AG:$AG,$A21,'Division Lvl'!U:U)</f>
        <v>6703027.9572705049</v>
      </c>
      <c r="AA21" s="83">
        <f>SUMIF('Division Lvl'!$AG:$AG,$A21,'Division Lvl'!V:V)</f>
        <v>6870603.6562022688</v>
      </c>
      <c r="AB21" s="83">
        <f>SUMIF('Division Lvl'!$AG:$AG,$A21,'Division Lvl'!W:W)</f>
        <v>7042368.7476073243</v>
      </c>
      <c r="AC21" s="83">
        <f>SUMIF('Division Lvl'!$AG:$AG,$A21,'Division Lvl'!X:X)</f>
        <v>7218427.9662975054</v>
      </c>
      <c r="AD21" s="83">
        <f>SUMIF('Division Lvl'!$AG:$AG,$A21,'Division Lvl'!Y:Y)</f>
        <v>7398888.6654549446</v>
      </c>
      <c r="AF21" s="87"/>
      <c r="AG21" s="87"/>
      <c r="AH21" s="87"/>
      <c r="AI21" s="82"/>
      <c r="AJ21" s="82"/>
      <c r="AK21" s="82"/>
      <c r="AL21" s="82"/>
      <c r="AM21" s="82"/>
      <c r="AN21" s="82"/>
      <c r="AO21" s="82"/>
    </row>
    <row r="22" spans="1:41" x14ac:dyDescent="0.2">
      <c r="A22" s="86" t="s">
        <v>924</v>
      </c>
      <c r="B22" s="84">
        <f>SUMIF(SRP!$B:$B,$A22,SRP!D:D)</f>
        <v>0</v>
      </c>
      <c r="C22" s="84">
        <f>SUMIF(SRP!$B:$B,$A22,SRP!E:E)</f>
        <v>0</v>
      </c>
      <c r="D22" s="84">
        <f>SUMIF(SRP!$B:$B,$A22,SRP!F:F)</f>
        <v>0</v>
      </c>
      <c r="E22" s="84">
        <f>SUMIF(SRP!$B:$B,$A22,SRP!G:G)</f>
        <v>0</v>
      </c>
      <c r="F22" s="84">
        <f>SUMIF(SRP!$B:$B,$A22,SRP!H:H)</f>
        <v>4000000</v>
      </c>
      <c r="G22" s="84">
        <f>SUMIF(SRP!$B:$B,$A22,SRP!I:I)</f>
        <v>4099999.9999999995</v>
      </c>
      <c r="H22" s="84">
        <f>SUMIF(SRP!$B:$B,$A22,SRP!J:J)</f>
        <v>4202500</v>
      </c>
      <c r="I22" s="84">
        <f>SUMIF(SRP!$B:$B,$A22,SRP!K:K)</f>
        <v>4307562.4999999991</v>
      </c>
      <c r="J22" s="84">
        <f>SUMIF(SRP!$B:$B,$A22,SRP!L:L)</f>
        <v>4415251.5624999991</v>
      </c>
      <c r="K22" s="84">
        <f>SUMIF(SRP!$B:$B,$A22,SRP!M:M)</f>
        <v>4525632.8515624991</v>
      </c>
      <c r="L22" s="84">
        <f>SUMIF(SRP!$B:$B,$A22,SRP!N:N)</f>
        <v>4638773.6728515606</v>
      </c>
      <c r="M22" s="84">
        <f>SUMIF(SRP!$B:$B,$A22,SRP!O:O)</f>
        <v>4754743.0146728493</v>
      </c>
      <c r="N22" s="84">
        <f>SUMIF(SRP!$B:$B,$A22,SRP!P:P)</f>
        <v>4873611.5900396695</v>
      </c>
      <c r="O22" s="84">
        <f>SUMIF(SRP!$B:$B,$A22,SRP!Q:Q)</f>
        <v>4995451.8797906609</v>
      </c>
      <c r="P22" s="83" t="e">
        <f>SUMIF('Division Lvl'!$AG:$AG,$A22,'Division Lvl'!#REF!)</f>
        <v>#REF!</v>
      </c>
      <c r="Q22" s="83" t="e">
        <f>SUMIF('Division Lvl'!$AG:$AG,$A22,'Division Lvl'!#REF!)</f>
        <v>#REF!</v>
      </c>
      <c r="R22" s="83" t="e">
        <f>SUMIF('Division Lvl'!$AG:$AG,$A22,'Division Lvl'!#REF!)</f>
        <v>#REF!</v>
      </c>
      <c r="S22" s="83" t="e">
        <f>SUMIF('Division Lvl'!$AG:$AG,$A22,'Division Lvl'!#REF!)</f>
        <v>#REF!</v>
      </c>
      <c r="T22" s="83">
        <f>SUMIF('Division Lvl'!$AG:$AG,$A22,'Division Lvl'!O:O)</f>
        <v>3685231.26</v>
      </c>
      <c r="U22" s="83">
        <f>SUMIF('Division Lvl'!$AG:$AG,$A22,'Division Lvl'!P:P)</f>
        <v>4099999.9999999995</v>
      </c>
      <c r="V22" s="83">
        <f>SUMIF('Division Lvl'!$AG:$AG,$A22,'Division Lvl'!Q:Q)</f>
        <v>4202500</v>
      </c>
      <c r="W22" s="83">
        <f>SUMIF('Division Lvl'!$AG:$AG,$A22,'Division Lvl'!R:R)</f>
        <v>4307562.4999999991</v>
      </c>
      <c r="X22" s="83">
        <f>SUMIF('Division Lvl'!$AG:$AG,$A22,'Division Lvl'!S:S)</f>
        <v>4415251.5624999991</v>
      </c>
      <c r="Y22" s="83">
        <f>SUMIF('Division Lvl'!$AG:$AG,$A22,'Division Lvl'!T:T)</f>
        <v>4525632.8515624991</v>
      </c>
      <c r="Z22" s="83">
        <f>SUMIF('Division Lvl'!$AG:$AG,$A22,'Division Lvl'!U:U)</f>
        <v>4638773.6728515606</v>
      </c>
      <c r="AA22" s="83">
        <f>SUMIF('Division Lvl'!$AG:$AG,$A22,'Division Lvl'!V:V)</f>
        <v>4754743.0146728503</v>
      </c>
      <c r="AB22" s="83">
        <f>SUMIF('Division Lvl'!$AG:$AG,$A22,'Division Lvl'!W:W)</f>
        <v>4873611.5900396705</v>
      </c>
      <c r="AC22" s="83">
        <f>SUMIF('Division Lvl'!$AG:$AG,$A22,'Division Lvl'!X:X)</f>
        <v>4995451.8797906619</v>
      </c>
      <c r="AD22" s="83">
        <f>SUMIF('Division Lvl'!$AG:$AG,$A22,'Division Lvl'!Y:Y)</f>
        <v>5120338.1767854281</v>
      </c>
      <c r="AF22" s="87"/>
      <c r="AG22" s="87"/>
      <c r="AH22" s="87"/>
      <c r="AI22" s="82"/>
      <c r="AJ22" s="82"/>
      <c r="AK22" s="82"/>
      <c r="AL22" s="82"/>
      <c r="AM22" s="82"/>
      <c r="AN22" s="82"/>
      <c r="AO22" s="82"/>
    </row>
    <row r="23" spans="1:41" x14ac:dyDescent="0.2">
      <c r="A23" s="86" t="s">
        <v>153</v>
      </c>
      <c r="B23" s="84">
        <f>SUMIF(SRP!$B:$B,$A23,SRP!D:D)</f>
        <v>5714178.6400000006</v>
      </c>
      <c r="C23" s="84">
        <f>SUMIF(SRP!$B:$B,$A23,SRP!E:E)</f>
        <v>4384034.22</v>
      </c>
      <c r="D23" s="84">
        <f>SUMIF(SRP!$B:$B,$A23,SRP!F:F)</f>
        <v>2536950.4400000009</v>
      </c>
      <c r="E23" s="84">
        <f>SUMIF(SRP!$B:$B,$A23,SRP!G:G)</f>
        <v>1406985.9499999995</v>
      </c>
      <c r="F23" s="84">
        <f>SUMIF(SRP!$B:$B,$A23,SRP!H:H)</f>
        <v>0</v>
      </c>
      <c r="G23" s="84">
        <f>SUMIF(SRP!$B:$B,$A23,SRP!I:I)</f>
        <v>0</v>
      </c>
      <c r="H23" s="84">
        <f>SUMIF(SRP!$B:$B,$A23,SRP!J:J)</f>
        <v>0</v>
      </c>
      <c r="I23" s="84">
        <f>SUMIF(SRP!$B:$B,$A23,SRP!K:K)</f>
        <v>0</v>
      </c>
      <c r="J23" s="84">
        <f>SUMIF(SRP!$B:$B,$A23,SRP!L:L)</f>
        <v>0</v>
      </c>
      <c r="K23" s="84">
        <f>SUMIF(SRP!$B:$B,$A23,SRP!M:M)</f>
        <v>0</v>
      </c>
      <c r="L23" s="84">
        <f>SUMIF(SRP!$B:$B,$A23,SRP!N:N)</f>
        <v>0</v>
      </c>
      <c r="M23" s="84">
        <f>SUMIF(SRP!$B:$B,$A23,SRP!O:O)</f>
        <v>0</v>
      </c>
      <c r="N23" s="84">
        <f>SUMIF(SRP!$B:$B,$A23,SRP!P:P)</f>
        <v>0</v>
      </c>
      <c r="O23" s="84">
        <f>SUMIF(SRP!$B:$B,$A23,SRP!Q:Q)</f>
        <v>0</v>
      </c>
      <c r="P23" s="83" t="e">
        <f>SUMIF('Division Lvl'!$AG:$AG,$A23,'Division Lvl'!#REF!)</f>
        <v>#REF!</v>
      </c>
      <c r="Q23" s="83" t="e">
        <f>SUMIF('Division Lvl'!$AG:$AG,$A23,'Division Lvl'!#REF!)</f>
        <v>#REF!</v>
      </c>
      <c r="R23" s="83" t="e">
        <f>SUMIF('Division Lvl'!$AG:$AG,$A23,'Division Lvl'!#REF!)</f>
        <v>#REF!</v>
      </c>
      <c r="S23" s="83" t="e">
        <f>SUMIF('Division Lvl'!$AG:$AG,$A23,'Division Lvl'!#REF!)</f>
        <v>#REF!</v>
      </c>
      <c r="T23" s="83">
        <f>SUMIF('Division Lvl'!$AG:$AG,$A23,'Division Lvl'!O:O)</f>
        <v>359985.37</v>
      </c>
      <c r="U23" s="83">
        <f>SUMIF('Division Lvl'!$AG:$AG,$A23,'Division Lvl'!P:P)</f>
        <v>0</v>
      </c>
      <c r="V23" s="83">
        <f>SUMIF('Division Lvl'!$AG:$AG,$A23,'Division Lvl'!Q:Q)</f>
        <v>0</v>
      </c>
      <c r="W23" s="83">
        <f>SUMIF('Division Lvl'!$AG:$AG,$A23,'Division Lvl'!R:R)</f>
        <v>0</v>
      </c>
      <c r="X23" s="83">
        <f>SUMIF('Division Lvl'!$AG:$AG,$A23,'Division Lvl'!S:S)</f>
        <v>0</v>
      </c>
      <c r="Y23" s="83">
        <f>SUMIF('Division Lvl'!$AG:$AG,$A23,'Division Lvl'!T:T)</f>
        <v>0</v>
      </c>
      <c r="Z23" s="83">
        <f>SUMIF('Division Lvl'!$AG:$AG,$A23,'Division Lvl'!U:U)</f>
        <v>0</v>
      </c>
      <c r="AA23" s="83">
        <f>SUMIF('Division Lvl'!$AG:$AG,$A23,'Division Lvl'!V:V)</f>
        <v>0</v>
      </c>
      <c r="AB23" s="83">
        <f>SUMIF('Division Lvl'!$AG:$AG,$A23,'Division Lvl'!W:W)</f>
        <v>0</v>
      </c>
      <c r="AC23" s="83">
        <f>SUMIF('Division Lvl'!$AG:$AG,$A23,'Division Lvl'!X:X)</f>
        <v>0</v>
      </c>
      <c r="AD23" s="83">
        <f>SUMIF('Division Lvl'!$AG:$AG,$A23,'Division Lvl'!Y:Y)</f>
        <v>0</v>
      </c>
      <c r="AF23" s="82"/>
      <c r="AG23" s="82"/>
      <c r="AH23" s="82"/>
      <c r="AI23" s="82"/>
      <c r="AJ23" s="82"/>
      <c r="AK23" s="82"/>
      <c r="AL23" s="82"/>
      <c r="AM23" s="82"/>
      <c r="AN23" s="82"/>
      <c r="AO23" s="82"/>
    </row>
    <row r="24" spans="1:41" x14ac:dyDescent="0.2">
      <c r="A24" s="86" t="s">
        <v>1040</v>
      </c>
      <c r="B24" s="84">
        <f>SUMIF(SRP!$B:$B,$A24,SRP!D:D)</f>
        <v>19136.84</v>
      </c>
      <c r="C24" s="84">
        <f>SUMIF(SRP!$B:$B,$A24,SRP!E:E)</f>
        <v>0</v>
      </c>
      <c r="D24" s="84">
        <f>SUMIF(SRP!$B:$B,$A24,SRP!F:F)</f>
        <v>0</v>
      </c>
      <c r="E24" s="84">
        <f>SUMIF(SRP!$B:$B,$A24,SRP!G:G)</f>
        <v>0</v>
      </c>
      <c r="F24" s="84">
        <f>SUMIF(SRP!$B:$B,$A24,SRP!H:H)</f>
        <v>0</v>
      </c>
      <c r="G24" s="84">
        <f>SUMIF(SRP!$B:$B,$A24,SRP!I:I)</f>
        <v>0</v>
      </c>
      <c r="H24" s="84">
        <f>SUMIF(SRP!$B:$B,$A24,SRP!J:J)</f>
        <v>0</v>
      </c>
      <c r="I24" s="84">
        <f>SUMIF(SRP!$B:$B,$A24,SRP!K:K)</f>
        <v>0</v>
      </c>
      <c r="J24" s="84">
        <f>SUMIF(SRP!$B:$B,$A24,SRP!L:L)</f>
        <v>0</v>
      </c>
      <c r="K24" s="84">
        <f>SUMIF(SRP!$B:$B,$A24,SRP!M:M)</f>
        <v>0</v>
      </c>
      <c r="L24" s="84">
        <f>SUMIF(SRP!$B:$B,$A24,SRP!N:N)</f>
        <v>0</v>
      </c>
      <c r="M24" s="84">
        <f>SUMIF(SRP!$B:$B,$A24,SRP!O:O)</f>
        <v>0</v>
      </c>
      <c r="N24" s="84">
        <f>SUMIF(SRP!$B:$B,$A24,SRP!P:P)</f>
        <v>0</v>
      </c>
      <c r="O24" s="84">
        <f>SUMIF(SRP!$B:$B,$A24,SRP!Q:Q)</f>
        <v>0</v>
      </c>
      <c r="P24" s="83" t="e">
        <f>SUMIF('Division Lvl'!$AG:$AG,$A24,'Division Lvl'!#REF!)</f>
        <v>#REF!</v>
      </c>
      <c r="Q24" s="83" t="e">
        <f>SUMIF('Division Lvl'!$AG:$AG,$A24,'Division Lvl'!#REF!)</f>
        <v>#REF!</v>
      </c>
      <c r="R24" s="83" t="e">
        <f>SUMIF('Division Lvl'!$AG:$AG,$A24,'Division Lvl'!#REF!)</f>
        <v>#REF!</v>
      </c>
      <c r="S24" s="83" t="e">
        <f>SUMIF('Division Lvl'!$AG:$AG,$A24,'Division Lvl'!#REF!)</f>
        <v>#REF!</v>
      </c>
      <c r="T24" s="83">
        <f>SUMIF('Division Lvl'!$AG:$AG,$A24,'Division Lvl'!O:O)</f>
        <v>0</v>
      </c>
      <c r="U24" s="83">
        <f>SUMIF('Division Lvl'!$AG:$AG,$A24,'Division Lvl'!P:P)</f>
        <v>0</v>
      </c>
      <c r="V24" s="83">
        <f>SUMIF('Division Lvl'!$AG:$AG,$A24,'Division Lvl'!Q:Q)</f>
        <v>0</v>
      </c>
      <c r="W24" s="83">
        <f>SUMIF('Division Lvl'!$AG:$AG,$A24,'Division Lvl'!R:R)</f>
        <v>0</v>
      </c>
      <c r="X24" s="83">
        <f>SUMIF('Division Lvl'!$AG:$AG,$A24,'Division Lvl'!S:S)</f>
        <v>0</v>
      </c>
      <c r="Y24" s="83">
        <f>SUMIF('Division Lvl'!$AG:$AG,$A24,'Division Lvl'!T:T)</f>
        <v>0</v>
      </c>
      <c r="Z24" s="83">
        <f>SUMIF('Division Lvl'!$AG:$AG,$A24,'Division Lvl'!U:U)</f>
        <v>0</v>
      </c>
      <c r="AA24" s="83">
        <f>SUMIF('Division Lvl'!$AG:$AG,$A24,'Division Lvl'!V:V)</f>
        <v>0</v>
      </c>
      <c r="AB24" s="83">
        <f>SUMIF('Division Lvl'!$AG:$AG,$A24,'Division Lvl'!W:W)</f>
        <v>0</v>
      </c>
      <c r="AC24" s="83">
        <f>SUMIF('Division Lvl'!$AG:$AG,$A24,'Division Lvl'!X:X)</f>
        <v>0</v>
      </c>
      <c r="AD24" s="83">
        <f>SUMIF('Division Lvl'!$AG:$AG,$A24,'Division Lvl'!Y:Y)</f>
        <v>0</v>
      </c>
      <c r="AF24" s="82"/>
      <c r="AG24" s="82"/>
      <c r="AH24" s="82"/>
      <c r="AI24" s="82"/>
      <c r="AJ24" s="82"/>
      <c r="AK24" s="82"/>
      <c r="AL24" s="82"/>
      <c r="AM24" s="82"/>
      <c r="AN24" s="82"/>
      <c r="AO24" s="82"/>
    </row>
    <row r="25" spans="1:41" x14ac:dyDescent="0.2">
      <c r="A25" s="86" t="s">
        <v>1027</v>
      </c>
      <c r="B25" s="84">
        <f>SUMIF(SRP!$B:$B,$A25,SRP!D:D)</f>
        <v>5795400.7200000007</v>
      </c>
      <c r="C25" s="84">
        <f>SUMIF(SRP!$B:$B,$A25,SRP!E:E)</f>
        <v>7548081.1100000013</v>
      </c>
      <c r="D25" s="84">
        <f>SUMIF(SRP!$B:$B,$A25,SRP!F:F)</f>
        <v>3709551.8100000024</v>
      </c>
      <c r="E25" s="84">
        <f>SUMIF(SRP!$B:$B,$A25,SRP!G:G)</f>
        <v>4120000</v>
      </c>
      <c r="F25" s="84">
        <f>SUMIF(SRP!$B:$B,$A25,SRP!H:H)</f>
        <v>4400000</v>
      </c>
      <c r="G25" s="84">
        <f>SUMIF(SRP!$B:$B,$A25,SRP!I:I)</f>
        <v>4868749.9999999991</v>
      </c>
      <c r="H25" s="84">
        <f>SUMIF(SRP!$B:$B,$A25,SRP!J:J)</f>
        <v>4990468.7499999991</v>
      </c>
      <c r="I25" s="84">
        <f>SUMIF(SRP!$B:$B,$A25,SRP!K:K)</f>
        <v>5115230.4687499991</v>
      </c>
      <c r="J25" s="84">
        <f>SUMIF(SRP!$B:$B,$A25,SRP!L:L)</f>
        <v>5243111.2304687481</v>
      </c>
      <c r="K25" s="84">
        <f>SUMIF(SRP!$B:$B,$A25,SRP!M:M)</f>
        <v>5374189.0112304669</v>
      </c>
      <c r="L25" s="84">
        <f>SUMIF(SRP!$B:$B,$A25,SRP!N:N)</f>
        <v>5508543.7365112286</v>
      </c>
      <c r="M25" s="84">
        <f>SUMIF(SRP!$B:$B,$A25,SRP!O:O)</f>
        <v>5646257.3299240088</v>
      </c>
      <c r="N25" s="84">
        <f>SUMIF(SRP!$B:$B,$A25,SRP!P:P)</f>
        <v>5787413.7631721077</v>
      </c>
      <c r="O25" s="84">
        <f>SUMIF(SRP!$B:$B,$A25,SRP!Q:Q)</f>
        <v>5932099.1072514094</v>
      </c>
      <c r="P25" s="83" t="e">
        <f>SUMIF('Division Lvl'!$AG:$AG,$A25,'Division Lvl'!#REF!)</f>
        <v>#REF!</v>
      </c>
      <c r="Q25" s="83" t="e">
        <f>SUMIF('Division Lvl'!$AG:$AG,$A25,'Division Lvl'!#REF!)</f>
        <v>#REF!</v>
      </c>
      <c r="R25" s="83" t="e">
        <f>SUMIF('Division Lvl'!$AG:$AG,$A25,'Division Lvl'!#REF!)</f>
        <v>#REF!</v>
      </c>
      <c r="S25" s="83" t="e">
        <f>SUMIF('Division Lvl'!$AG:$AG,$A25,'Division Lvl'!#REF!)</f>
        <v>#REF!</v>
      </c>
      <c r="T25" s="83">
        <f>SUMIF('Division Lvl'!$AG:$AG,$A25,'Division Lvl'!O:O)</f>
        <v>3000000</v>
      </c>
      <c r="U25" s="83">
        <f>SUMIF('Division Lvl'!$AG:$AG,$A25,'Division Lvl'!P:P)</f>
        <v>4868749.9999999991</v>
      </c>
      <c r="V25" s="83">
        <f>SUMIF('Division Lvl'!$AG:$AG,$A25,'Division Lvl'!Q:Q)</f>
        <v>4990468.7499999991</v>
      </c>
      <c r="W25" s="83">
        <f>SUMIF('Division Lvl'!$AG:$AG,$A25,'Division Lvl'!R:R)</f>
        <v>5115230.4687499991</v>
      </c>
      <c r="X25" s="83">
        <f>SUMIF('Division Lvl'!$AG:$AG,$A25,'Division Lvl'!S:S)</f>
        <v>5243111.2304687481</v>
      </c>
      <c r="Y25" s="83">
        <f>SUMIF('Division Lvl'!$AG:$AG,$A25,'Division Lvl'!T:T)</f>
        <v>5374189.0112304669</v>
      </c>
      <c r="Z25" s="83">
        <f>SUMIF('Division Lvl'!$AG:$AG,$A25,'Division Lvl'!U:U)</f>
        <v>5508543.7365112286</v>
      </c>
      <c r="AA25" s="83">
        <f>SUMIF('Division Lvl'!$AG:$AG,$A25,'Division Lvl'!V:V)</f>
        <v>5646257.3299240097</v>
      </c>
      <c r="AB25" s="83">
        <f>SUMIF('Division Lvl'!$AG:$AG,$A25,'Division Lvl'!W:W)</f>
        <v>5787413.7631721087</v>
      </c>
      <c r="AC25" s="83">
        <f>SUMIF('Division Lvl'!$AG:$AG,$A25,'Division Lvl'!X:X)</f>
        <v>5932099.1072514113</v>
      </c>
      <c r="AD25" s="83">
        <f>SUMIF('Division Lvl'!$AG:$AG,$A25,'Division Lvl'!Y:Y)</f>
        <v>6080401.5849326961</v>
      </c>
      <c r="AF25" s="82"/>
      <c r="AG25" s="82"/>
      <c r="AH25" s="82"/>
      <c r="AI25" s="82"/>
      <c r="AJ25" s="82"/>
      <c r="AK25" s="82"/>
      <c r="AL25" s="82"/>
      <c r="AM25" s="82"/>
      <c r="AN25" s="82"/>
      <c r="AO25" s="82"/>
    </row>
    <row r="26" spans="1:41" x14ac:dyDescent="0.2">
      <c r="A26" s="86" t="s">
        <v>175</v>
      </c>
      <c r="B26" s="84">
        <f>SUMIF(SRP!$B:$B,$A26,SRP!D:D)</f>
        <v>2530605.2800000003</v>
      </c>
      <c r="C26" s="84">
        <f>SUMIF(SRP!$B:$B,$A26,SRP!E:E)</f>
        <v>-314236.49999999994</v>
      </c>
      <c r="D26" s="84">
        <f>SUMIF(SRP!$B:$B,$A26,SRP!F:F)</f>
        <v>470065.27</v>
      </c>
      <c r="E26" s="84">
        <f>SUMIF(SRP!$B:$B,$A26,SRP!G:G)</f>
        <v>1034008.5</v>
      </c>
      <c r="F26" s="84">
        <f>SUMIF(SRP!$B:$B,$A26,SRP!H:H)</f>
        <v>1239026</v>
      </c>
      <c r="G26" s="84">
        <f>SUMIF(SRP!$B:$B,$A26,SRP!I:I)</f>
        <v>1024999.9999999999</v>
      </c>
      <c r="H26" s="84">
        <f>SUMIF(SRP!$B:$B,$A26,SRP!J:J)</f>
        <v>1050625</v>
      </c>
      <c r="I26" s="84">
        <f>SUMIF(SRP!$B:$B,$A26,SRP!K:K)</f>
        <v>1076890.6249999998</v>
      </c>
      <c r="J26" s="84">
        <f>SUMIF(SRP!$B:$B,$A26,SRP!L:L)</f>
        <v>1103812.8906249998</v>
      </c>
      <c r="K26" s="84">
        <f>SUMIF(SRP!$B:$B,$A26,SRP!M:M)</f>
        <v>1131408.2128906248</v>
      </c>
      <c r="L26" s="84">
        <f>SUMIF(SRP!$B:$B,$A26,SRP!N:N)</f>
        <v>1159693.4182128902</v>
      </c>
      <c r="M26" s="84">
        <f>SUMIF(SRP!$B:$B,$A26,SRP!O:O)</f>
        <v>1188685.7536682123</v>
      </c>
      <c r="N26" s="84">
        <f>SUMIF(SRP!$B:$B,$A26,SRP!P:P)</f>
        <v>1218402.8975099174</v>
      </c>
      <c r="O26" s="84">
        <f>SUMIF(SRP!$B:$B,$A26,SRP!Q:Q)</f>
        <v>1248862.9699476652</v>
      </c>
      <c r="P26" s="83" t="e">
        <f>SUMIF('Division Lvl'!$AG:$AG,$A26,'Division Lvl'!#REF!)</f>
        <v>#REF!</v>
      </c>
      <c r="Q26" s="83" t="e">
        <f>SUMIF('Division Lvl'!$AG:$AG,$A26,'Division Lvl'!#REF!)</f>
        <v>#REF!</v>
      </c>
      <c r="R26" s="83" t="e">
        <f>SUMIF('Division Lvl'!$AG:$AG,$A26,'Division Lvl'!#REF!)</f>
        <v>#REF!</v>
      </c>
      <c r="S26" s="83" t="e">
        <f>SUMIF('Division Lvl'!$AG:$AG,$A26,'Division Lvl'!#REF!)</f>
        <v>#REF!</v>
      </c>
      <c r="T26" s="83">
        <f>SUMIF('Division Lvl'!$AG:$AG,$A26,'Division Lvl'!O:O)</f>
        <v>1423626.78</v>
      </c>
      <c r="U26" s="83">
        <f>SUMIF('Division Lvl'!$AG:$AG,$A26,'Division Lvl'!P:P)</f>
        <v>1024999.9999999999</v>
      </c>
      <c r="V26" s="83">
        <f>SUMIF('Division Lvl'!$AG:$AG,$A26,'Division Lvl'!Q:Q)</f>
        <v>1050625</v>
      </c>
      <c r="W26" s="83">
        <f>SUMIF('Division Lvl'!$AG:$AG,$A26,'Division Lvl'!R:R)</f>
        <v>1076890.6249999998</v>
      </c>
      <c r="X26" s="83">
        <f>SUMIF('Division Lvl'!$AG:$AG,$A26,'Division Lvl'!S:S)</f>
        <v>1103812.8906249998</v>
      </c>
      <c r="Y26" s="83">
        <f>SUMIF('Division Lvl'!$AG:$AG,$A26,'Division Lvl'!T:T)</f>
        <v>1131408.2128906248</v>
      </c>
      <c r="Z26" s="83">
        <f>SUMIF('Division Lvl'!$AG:$AG,$A26,'Division Lvl'!U:U)</f>
        <v>1159693.4182128902</v>
      </c>
      <c r="AA26" s="83">
        <f>SUMIF('Division Lvl'!$AG:$AG,$A26,'Division Lvl'!V:V)</f>
        <v>1188685.7536682126</v>
      </c>
      <c r="AB26" s="83">
        <f>SUMIF('Division Lvl'!$AG:$AG,$A26,'Division Lvl'!W:W)</f>
        <v>1218402.8975099176</v>
      </c>
      <c r="AC26" s="83">
        <f>SUMIF('Division Lvl'!$AG:$AG,$A26,'Division Lvl'!X:X)</f>
        <v>1248862.9699476655</v>
      </c>
      <c r="AD26" s="83">
        <f>SUMIF('Division Lvl'!$AG:$AG,$A26,'Division Lvl'!Y:Y)</f>
        <v>1280084.544196357</v>
      </c>
      <c r="AF26" s="82"/>
      <c r="AG26" s="82"/>
      <c r="AH26" s="82"/>
      <c r="AI26" s="82"/>
      <c r="AJ26" s="82"/>
      <c r="AK26" s="82"/>
      <c r="AL26" s="82"/>
      <c r="AM26" s="82"/>
      <c r="AN26" s="82"/>
      <c r="AO26" s="82"/>
    </row>
    <row r="27" spans="1:41" x14ac:dyDescent="0.2">
      <c r="A27" s="86" t="s">
        <v>158</v>
      </c>
      <c r="B27" s="84">
        <f>SUMIF(SRP!$B:$B,$A27,SRP!D:D)</f>
        <v>22516607.740000006</v>
      </c>
      <c r="C27" s="84">
        <f>SUMIF(SRP!$B:$B,$A27,SRP!E:E)</f>
        <v>15948267.66</v>
      </c>
      <c r="D27" s="84">
        <f>SUMIF(SRP!$B:$B,$A27,SRP!F:F)</f>
        <v>11744813.050000006</v>
      </c>
      <c r="E27" s="84">
        <f>SUMIF(SRP!$B:$B,$A27,SRP!G:G)</f>
        <v>7845649.790000001</v>
      </c>
      <c r="F27" s="84">
        <f>SUMIF(SRP!$B:$B,$A27,SRP!H:H)</f>
        <v>13859524.810000001</v>
      </c>
      <c r="G27" s="84">
        <f>SUMIF(SRP!$B:$B,$A27,SRP!I:I)</f>
        <v>18721625</v>
      </c>
      <c r="H27" s="84">
        <f>SUMIF(SRP!$B:$B,$A27,SRP!J:J)</f>
        <v>20210873.125</v>
      </c>
      <c r="I27" s="84">
        <f>SUMIF(SRP!$B:$B,$A27,SRP!K:K)</f>
        <v>23147763.984374996</v>
      </c>
      <c r="J27" s="84">
        <f>SUMIF(SRP!$B:$B,$A27,SRP!L:L)</f>
        <v>25492558.708984371</v>
      </c>
      <c r="K27" s="84">
        <f>SUMIF(SRP!$B:$B,$A27,SRP!M:M)</f>
        <v>28008010.310107414</v>
      </c>
      <c r="L27" s="84">
        <f>SUMIF(SRP!$B:$B,$A27,SRP!N:N)</f>
        <v>49402939.615869127</v>
      </c>
      <c r="M27" s="84">
        <f>SUMIF(SRP!$B:$B,$A27,SRP!O:O)</f>
        <v>57089010.69142323</v>
      </c>
      <c r="N27" s="84">
        <f>SUMIF(SRP!$B:$B,$A27,SRP!P:P)</f>
        <v>63990520.177220874</v>
      </c>
      <c r="O27" s="84">
        <f>SUMIF(SRP!$B:$B,$A27,SRP!Q:Q)</f>
        <v>67838236.527557179</v>
      </c>
      <c r="P27" s="83" t="e">
        <f>SUMIF('Division Lvl'!$AG:$AG,$A27,'Division Lvl'!#REF!)</f>
        <v>#REF!</v>
      </c>
      <c r="Q27" s="83" t="e">
        <f>SUMIF('Division Lvl'!$AG:$AG,$A27,'Division Lvl'!#REF!)</f>
        <v>#REF!</v>
      </c>
      <c r="R27" s="83" t="e">
        <f>SUMIF('Division Lvl'!$AG:$AG,$A27,'Division Lvl'!#REF!)</f>
        <v>#REF!</v>
      </c>
      <c r="S27" s="83" t="e">
        <f>SUMIF('Division Lvl'!$AG:$AG,$A27,'Division Lvl'!#REF!)</f>
        <v>#REF!</v>
      </c>
      <c r="T27" s="83">
        <f>SUMIF('Division Lvl'!$AG:$AG,$A27,'Division Lvl'!O:O)</f>
        <v>12910887.32</v>
      </c>
      <c r="U27" s="83">
        <f>SUMIF('Division Lvl'!$AG:$AG,$A27,'Division Lvl'!P:P)</f>
        <v>10987861.624999998</v>
      </c>
      <c r="V27" s="83">
        <f>SUMIF('Division Lvl'!$AG:$AG,$A27,'Division Lvl'!Q:Q)</f>
        <v>12785759.543749999</v>
      </c>
      <c r="W27" s="83">
        <f>SUMIF('Division Lvl'!$AG:$AG,$A27,'Division Lvl'!R:R)</f>
        <v>12930947.251093749</v>
      </c>
      <c r="X27" s="83">
        <f>SUMIF('Division Lvl'!$AG:$AG,$A27,'Division Lvl'!S:S)</f>
        <v>10384307.416746093</v>
      </c>
      <c r="Y27" s="83">
        <f>SUMIF('Division Lvl'!$AG:$AG,$A27,'Division Lvl'!T:T)</f>
        <v>11863573.155660838</v>
      </c>
      <c r="Z27" s="83">
        <f>SUMIF('Division Lvl'!$AG:$AG,$A27,'Division Lvl'!U:U)</f>
        <v>27629312.990094107</v>
      </c>
      <c r="AA27" s="83">
        <f>SUMIF('Division Lvl'!$AG:$AG,$A27,'Division Lvl'!V:V)</f>
        <v>36317523.565526187</v>
      </c>
      <c r="AB27" s="83">
        <f>SUMIF('Division Lvl'!$AG:$AG,$A27,'Division Lvl'!W:W)</f>
        <v>42145372.554809377</v>
      </c>
      <c r="AC27" s="83">
        <f>SUMIF('Division Lvl'!$AG:$AG,$A27,'Division Lvl'!X:X)</f>
        <v>49006219.678936251</v>
      </c>
      <c r="AD27" s="83">
        <f>SUMIF('Division Lvl'!$AG:$AG,$A27,'Division Lvl'!Y:Y)</f>
        <v>57527857.072828889</v>
      </c>
      <c r="AF27" s="87"/>
      <c r="AG27" s="87"/>
      <c r="AH27" s="87"/>
      <c r="AI27" s="82"/>
      <c r="AJ27" s="82"/>
      <c r="AK27" s="82"/>
      <c r="AL27" s="82"/>
      <c r="AM27" s="82"/>
      <c r="AN27" s="82"/>
      <c r="AO27" s="82"/>
    </row>
    <row r="28" spans="1:41" x14ac:dyDescent="0.2">
      <c r="A28" s="86" t="s">
        <v>157</v>
      </c>
      <c r="B28" s="84">
        <f>SUMIF(SRP!$B:$B,$A28,SRP!D:D)</f>
        <v>47379651.770000018</v>
      </c>
      <c r="C28" s="84">
        <f>SUMIF(SRP!$B:$B,$A28,SRP!E:E)</f>
        <v>21535716.330000002</v>
      </c>
      <c r="D28" s="84">
        <f>SUMIF(SRP!$B:$B,$A28,SRP!F:F)</f>
        <v>13563079.260000002</v>
      </c>
      <c r="E28" s="84">
        <f>SUMIF(SRP!$B:$B,$A28,SRP!G:G)</f>
        <v>30511887.390000004</v>
      </c>
      <c r="F28" s="84">
        <f>SUMIF(SRP!$B:$B,$A28,SRP!H:H)</f>
        <v>54347180.720000006</v>
      </c>
      <c r="G28" s="84">
        <f>SUMIF(SRP!$B:$B,$A28,SRP!I:I)</f>
        <v>51955200</v>
      </c>
      <c r="H28" s="84">
        <f>SUMIF(SRP!$B:$B,$A28,SRP!J:J)</f>
        <v>52083083.392857142</v>
      </c>
      <c r="I28" s="84">
        <f>SUMIF(SRP!$B:$B,$A28,SRP!K:K)</f>
        <v>54772810.968749993</v>
      </c>
      <c r="J28" s="84">
        <f>SUMIF(SRP!$B:$B,$A28,SRP!L:L)</f>
        <v>56942395.588671863</v>
      </c>
      <c r="K28" s="84">
        <f>SUMIF(SRP!$B:$B,$A28,SRP!M:M)</f>
        <v>67195465.171787083</v>
      </c>
      <c r="L28" s="84">
        <f>SUMIF(SRP!$B:$B,$A28,SRP!N:N)</f>
        <v>64526501.482783422</v>
      </c>
      <c r="M28" s="84">
        <f>SUMIF(SRP!$B:$B,$A28,SRP!O:O)</f>
        <v>70632896.168718845</v>
      </c>
      <c r="N28" s="84">
        <f>SUMIF(SRP!$B:$B,$A28,SRP!P:P)</f>
        <v>68134308.431652084</v>
      </c>
      <c r="O28" s="84">
        <f>SUMIF(SRP!$B:$B,$A28,SRP!Q:Q)</f>
        <v>73084709.864307314</v>
      </c>
      <c r="P28" s="83" t="e">
        <f>SUMIF('Division Lvl'!$AG:$AG,$A28,'Division Lvl'!#REF!)</f>
        <v>#REF!</v>
      </c>
      <c r="Q28" s="83" t="e">
        <f>SUMIF('Division Lvl'!$AG:$AG,$A28,'Division Lvl'!#REF!)</f>
        <v>#REF!</v>
      </c>
      <c r="R28" s="83" t="e">
        <f>SUMIF('Division Lvl'!$AG:$AG,$A28,'Division Lvl'!#REF!)</f>
        <v>#REF!</v>
      </c>
      <c r="S28" s="83" t="e">
        <f>SUMIF('Division Lvl'!$AG:$AG,$A28,'Division Lvl'!#REF!)</f>
        <v>#REF!</v>
      </c>
      <c r="T28" s="83">
        <f>SUMIF('Division Lvl'!$AG:$AG,$A28,'Division Lvl'!O:O)</f>
        <v>38978789.980000004</v>
      </c>
      <c r="U28" s="83">
        <f>SUMIF('Division Lvl'!$AG:$AG,$A28,'Division Lvl'!P:P)</f>
        <v>26644800.174999993</v>
      </c>
      <c r="V28" s="83">
        <f>SUMIF('Division Lvl'!$AG:$AG,$A28,'Division Lvl'!Q:Q)</f>
        <v>35183810.135624997</v>
      </c>
      <c r="W28" s="83">
        <f>SUMIF('Division Lvl'!$AG:$AG,$A28,'Division Lvl'!R:R)</f>
        <v>29508418.460937496</v>
      </c>
      <c r="X28" s="83">
        <f>SUMIF('Division Lvl'!$AG:$AG,$A28,'Division Lvl'!S:S)</f>
        <v>37685827.805273429</v>
      </c>
      <c r="Y28" s="83">
        <f>SUMIF('Division Lvl'!$AG:$AG,$A28,'Division Lvl'!T:T)</f>
        <v>38913088.370053701</v>
      </c>
      <c r="Z28" s="83">
        <f>SUMIF('Division Lvl'!$AG:$AG,$A28,'Division Lvl'!U:U)</f>
        <v>33563267.063208364</v>
      </c>
      <c r="AA28" s="83">
        <f>SUMIF('Division Lvl'!$AG:$AG,$A28,'Division Lvl'!V:V)</f>
        <v>35150032.078845873</v>
      </c>
      <c r="AB28" s="83">
        <f>SUMIF('Division Lvl'!$AG:$AG,$A28,'Division Lvl'!W:W)</f>
        <v>40293193.02210173</v>
      </c>
      <c r="AC28" s="83">
        <f>SUMIF('Division Lvl'!$AG:$AG,$A28,'Division Lvl'!X:X)</f>
        <v>45028378.812948056</v>
      </c>
      <c r="AD28" s="83">
        <f>SUMIF('Division Lvl'!$AG:$AG,$A28,'Division Lvl'!Y:Y)</f>
        <v>52173045.810083017</v>
      </c>
      <c r="AF28" s="87"/>
      <c r="AG28" s="87"/>
      <c r="AH28" s="87"/>
      <c r="AI28" s="82"/>
      <c r="AJ28" s="82"/>
      <c r="AK28" s="82"/>
      <c r="AL28" s="82"/>
      <c r="AM28" s="82"/>
      <c r="AN28" s="82"/>
      <c r="AO28" s="82"/>
    </row>
    <row r="29" spans="1:41" x14ac:dyDescent="0.2">
      <c r="A29" s="86" t="s">
        <v>99</v>
      </c>
      <c r="B29" s="84">
        <f>SUMIF(SRP!$B:$B,$A29,SRP!D:D)</f>
        <v>7082081.5699999994</v>
      </c>
      <c r="C29" s="84">
        <f>SUMIF(SRP!$B:$B,$A29,SRP!E:E)</f>
        <v>9523549.6999999993</v>
      </c>
      <c r="D29" s="84">
        <f>SUMIF(SRP!$B:$B,$A29,SRP!F:F)</f>
        <v>9019850.8699999899</v>
      </c>
      <c r="E29" s="84">
        <f>SUMIF(SRP!$B:$B,$A29,SRP!G:G)</f>
        <v>26952400.401357964</v>
      </c>
      <c r="F29" s="84">
        <f>SUMIF(SRP!$B:$B,$A29,SRP!H:H)</f>
        <v>33939845.574120402</v>
      </c>
      <c r="G29" s="84">
        <f>SUMIF(SRP!$B:$B,$A29,SRP!I:I)</f>
        <v>45068788.749999993</v>
      </c>
      <c r="H29" s="84">
        <f>SUMIF(SRP!$B:$B,$A29,SRP!J:J)</f>
        <v>44256646.220624998</v>
      </c>
      <c r="I29" s="84">
        <f>SUMIF(SRP!$B:$B,$A29,SRP!K:K)</f>
        <v>45265989.301421873</v>
      </c>
      <c r="J29" s="84">
        <f>SUMIF(SRP!$B:$B,$A29,SRP!L:L)</f>
        <v>46558252.640046477</v>
      </c>
      <c r="K29" s="84">
        <f>SUMIF(SRP!$B:$B,$A29,SRP!M:M)</f>
        <v>48607408.03350649</v>
      </c>
      <c r="L29" s="84">
        <f>SUMIF(SRP!$B:$B,$A29,SRP!N:N)</f>
        <v>49896500.495886855</v>
      </c>
      <c r="M29" s="84">
        <f>SUMIF(SRP!$B:$B,$A29,SRP!O:O)</f>
        <v>51211713.266301744</v>
      </c>
      <c r="N29" s="84">
        <f>SUMIF(SRP!$B:$B,$A29,SRP!P:P)</f>
        <v>52561847.388850346</v>
      </c>
      <c r="O29" s="84">
        <f>SUMIF(SRP!$B:$B,$A29,SRP!Q:Q)</f>
        <v>54019786.316105999</v>
      </c>
      <c r="P29" s="83" t="e">
        <f>SUMIF('Division Lvl'!$AG:$AG,$A29,'Division Lvl'!#REF!)</f>
        <v>#REF!</v>
      </c>
      <c r="Q29" s="83" t="e">
        <f>SUMIF('Division Lvl'!$AG:$AG,$A29,'Division Lvl'!#REF!)</f>
        <v>#REF!</v>
      </c>
      <c r="R29" s="83" t="e">
        <f>SUMIF('Division Lvl'!$AG:$AG,$A29,'Division Lvl'!#REF!)</f>
        <v>#REF!</v>
      </c>
      <c r="S29" s="83" t="e">
        <f>SUMIF('Division Lvl'!$AG:$AG,$A29,'Division Lvl'!#REF!)</f>
        <v>#REF!</v>
      </c>
      <c r="T29" s="83">
        <f>SUMIF('Division Lvl'!$AG:$AG,$A29,'Division Lvl'!O:O)</f>
        <v>27120000.008000001</v>
      </c>
      <c r="U29" s="83">
        <f>SUMIF('Division Lvl'!$AG:$AG,$A29,'Division Lvl'!P:P)</f>
        <v>22200527.274999999</v>
      </c>
      <c r="V29" s="83">
        <f>SUMIF('Division Lvl'!$AG:$AG,$A29,'Division Lvl'!Q:Q)</f>
        <v>15339844.678125</v>
      </c>
      <c r="W29" s="83">
        <f>SUMIF('Division Lvl'!$AG:$AG,$A29,'Division Lvl'!R:R)</f>
        <v>12662926.404781248</v>
      </c>
      <c r="X29" s="83">
        <f>SUMIF('Division Lvl'!$AG:$AG,$A29,'Division Lvl'!S:S)</f>
        <v>12204412.08741992</v>
      </c>
      <c r="Y29" s="83">
        <f>SUMIF('Division Lvl'!$AG:$AG,$A29,'Division Lvl'!T:T)</f>
        <v>12223359.835951842</v>
      </c>
      <c r="Z29" s="83">
        <f>SUMIF('Division Lvl'!$AG:$AG,$A29,'Division Lvl'!U:U)</f>
        <v>12528943.831850637</v>
      </c>
      <c r="AA29" s="83">
        <f>SUMIF('Division Lvl'!$AG:$AG,$A29,'Division Lvl'!V:V)</f>
        <v>12842167.427646903</v>
      </c>
      <c r="AB29" s="83">
        <f>SUMIF('Division Lvl'!$AG:$AG,$A29,'Division Lvl'!W:W)</f>
        <v>13163221.613338076</v>
      </c>
      <c r="AC29" s="83">
        <f>SUMIF('Division Lvl'!$AG:$AG,$A29,'Division Lvl'!X:X)</f>
        <v>13492302.153671525</v>
      </c>
      <c r="AD29" s="83">
        <f>SUMIF('Division Lvl'!$AG:$AG,$A29,'Division Lvl'!Y:Y)</f>
        <v>13829609.707513314</v>
      </c>
      <c r="AF29" s="82"/>
      <c r="AG29" s="82"/>
      <c r="AH29" s="82"/>
      <c r="AI29" s="82"/>
      <c r="AJ29" s="82"/>
      <c r="AK29" s="82"/>
      <c r="AL29" s="82"/>
      <c r="AM29" s="82"/>
      <c r="AN29" s="82"/>
      <c r="AO29" s="82"/>
    </row>
    <row r="30" spans="1:41" x14ac:dyDescent="0.2">
      <c r="A30" s="86" t="s">
        <v>162</v>
      </c>
      <c r="B30" s="84">
        <f>SUMIF(SRP!$B:$B,$A30,SRP!D:D)</f>
        <v>6126287.1799999997</v>
      </c>
      <c r="C30" s="84">
        <f>SUMIF(SRP!$B:$B,$A30,SRP!E:E)</f>
        <v>4148553.2900000005</v>
      </c>
      <c r="D30" s="84">
        <f>SUMIF(SRP!$B:$B,$A30,SRP!F:F)</f>
        <v>3276845.7600000012</v>
      </c>
      <c r="E30" s="84">
        <f>SUMIF(SRP!$B:$B,$A30,SRP!G:G)</f>
        <v>2862677.78</v>
      </c>
      <c r="F30" s="84">
        <f>SUMIF(SRP!$B:$B,$A30,SRP!H:H)</f>
        <v>3277639.0026074401</v>
      </c>
      <c r="G30" s="84">
        <f>SUMIF(SRP!$B:$B,$A30,SRP!I:I)</f>
        <v>6440998.4086294137</v>
      </c>
      <c r="H30" s="84">
        <f>SUMIF(SRP!$B:$B,$A30,SRP!J:J)</f>
        <v>6705273.1814484922</v>
      </c>
      <c r="I30" s="84">
        <f>SUMIF(SRP!$B:$B,$A30,SRP!K:K)</f>
        <v>7200594.4377345685</v>
      </c>
      <c r="J30" s="84">
        <f>SUMIF(SRP!$B:$B,$A30,SRP!L:L)</f>
        <v>7169404.1994174784</v>
      </c>
      <c r="K30" s="84">
        <f>SUMIF(SRP!$B:$B,$A30,SRP!M:M)</f>
        <v>7597249.494344173</v>
      </c>
      <c r="L30" s="84">
        <f>SUMIF(SRP!$B:$B,$A30,SRP!N:N)</f>
        <v>8609238.3838016689</v>
      </c>
      <c r="M30" s="84">
        <f>SUMIF(SRP!$B:$B,$A30,SRP!O:O)</f>
        <v>9133710.9796958584</v>
      </c>
      <c r="N30" s="84">
        <f>SUMIF(SRP!$B:$B,$A30,SRP!P:P)</f>
        <v>9679117.7549114563</v>
      </c>
      <c r="O30" s="84">
        <f>SUMIF(SRP!$B:$B,$A30,SRP!Q:Q)</f>
        <v>10098288.201573275</v>
      </c>
      <c r="P30" s="83" t="e">
        <f>'Division Lvl'!#REF!</f>
        <v>#REF!</v>
      </c>
      <c r="Q30" s="83" t="e">
        <f>'Division Lvl'!#REF!</f>
        <v>#REF!</v>
      </c>
      <c r="R30" s="83" t="e">
        <f>'Division Lvl'!#REF!</f>
        <v>#REF!</v>
      </c>
      <c r="S30" s="83" t="e">
        <f>'Division Lvl'!#REF!</f>
        <v>#REF!</v>
      </c>
      <c r="T30" s="83">
        <f>'Division Lvl'!O419</f>
        <v>3277485.7600000002</v>
      </c>
      <c r="U30" s="83">
        <f>'Division Lvl'!P419</f>
        <v>6440998.4086294137</v>
      </c>
      <c r="V30" s="83">
        <f>'Division Lvl'!Q419</f>
        <v>6705273.1814484922</v>
      </c>
      <c r="W30" s="83">
        <f>'Division Lvl'!R419</f>
        <v>7200594.4377345685</v>
      </c>
      <c r="X30" s="83">
        <f>'Division Lvl'!S419</f>
        <v>7169404.1994174784</v>
      </c>
      <c r="Y30" s="83">
        <f>'Division Lvl'!T419</f>
        <v>7597249.494344173</v>
      </c>
      <c r="Z30" s="83">
        <f>'Division Lvl'!U419</f>
        <v>8609238.3838016689</v>
      </c>
      <c r="AA30" s="83">
        <f>'Division Lvl'!V419</f>
        <v>9133710.9796958584</v>
      </c>
      <c r="AB30" s="83">
        <f>'Division Lvl'!W419</f>
        <v>9679117.7549114563</v>
      </c>
      <c r="AC30" s="83">
        <f>'Division Lvl'!X419</f>
        <v>10098288.201573275</v>
      </c>
      <c r="AD30" s="83">
        <f>'Division Lvl'!Y419</f>
        <v>10475160.573545523</v>
      </c>
      <c r="AF30" s="82"/>
      <c r="AG30" s="82"/>
      <c r="AH30" s="82"/>
      <c r="AI30" s="82"/>
      <c r="AJ30" s="82"/>
      <c r="AK30" s="82"/>
      <c r="AL30" s="82"/>
      <c r="AM30" s="82"/>
      <c r="AN30" s="82"/>
      <c r="AO30" s="82"/>
    </row>
    <row r="31" spans="1:41" ht="15" thickBot="1" x14ac:dyDescent="0.25">
      <c r="A31" s="85" t="s">
        <v>163</v>
      </c>
      <c r="B31" s="84">
        <f>SUMIF(SRP!$B:$B,$A31,SRP!D:D)</f>
        <v>74576259.266560823</v>
      </c>
      <c r="C31" s="84">
        <f>SUMIF(SRP!$B:$B,$A31,SRP!E:E)</f>
        <v>62325137.789999999</v>
      </c>
      <c r="D31" s="84">
        <f>SUMIF(SRP!$B:$B,$A31,SRP!F:F)</f>
        <v>50381358.710000023</v>
      </c>
      <c r="E31" s="84">
        <f>SUMIF(SRP!$B:$B,$A31,SRP!G:G)</f>
        <v>75239328.138089418</v>
      </c>
      <c r="F31" s="84">
        <f>SUMIF(SRP!$B:$B,$A31,SRP!H:H)</f>
        <v>73255146</v>
      </c>
      <c r="G31" s="84">
        <f>SUMIF(SRP!$B:$B,$A31,SRP!I:I)</f>
        <v>74933792.558238372</v>
      </c>
      <c r="H31" s="84">
        <f>SUMIF(SRP!$B:$B,$A31,SRP!J:J)</f>
        <v>76982561.302677348</v>
      </c>
      <c r="I31" s="84">
        <f>SUMIF(SRP!$B:$B,$A31,SRP!K:K)</f>
        <v>79447826.144261956</v>
      </c>
      <c r="J31" s="84">
        <f>SUMIF(SRP!$B:$B,$A31,SRP!L:L)</f>
        <v>81088381.777448356</v>
      </c>
      <c r="K31" s="84">
        <f>SUMIF(SRP!$B:$B,$A31,SRP!M:M)</f>
        <v>83521620.538007841</v>
      </c>
      <c r="L31" s="84">
        <f>SUMIF(SRP!$B:$B,$A31,SRP!N:N)</f>
        <v>89135191.294330582</v>
      </c>
      <c r="M31" s="84">
        <f>SUMIF(SRP!$B:$B,$A31,SRP!O:O)</f>
        <v>91806252.376808688</v>
      </c>
      <c r="N31" s="84">
        <f>SUMIF(SRP!$B:$B,$A31,SRP!P:P)</f>
        <v>94539843.99297525</v>
      </c>
      <c r="O31" s="84">
        <f>SUMIF(SRP!$B:$B,$A31,SRP!Q:Q)</f>
        <v>97141980.547270328</v>
      </c>
      <c r="P31" s="83" t="e">
        <f>'Division Lvl'!#REF!</f>
        <v>#REF!</v>
      </c>
      <c r="Q31" s="83" t="e">
        <f>'Division Lvl'!#REF!</f>
        <v>#REF!</v>
      </c>
      <c r="R31" s="83" t="e">
        <f>'Division Lvl'!#REF!</f>
        <v>#REF!</v>
      </c>
      <c r="S31" s="83" t="e">
        <f>'Division Lvl'!#REF!</f>
        <v>#REF!</v>
      </c>
      <c r="T31" s="83">
        <f>'Division Lvl'!O420</f>
        <v>66922514.260000013</v>
      </c>
      <c r="U31" s="83">
        <f>'Division Lvl'!P420</f>
        <v>74933792.558238372</v>
      </c>
      <c r="V31" s="83">
        <f>'Division Lvl'!Q420</f>
        <v>76982561.302677348</v>
      </c>
      <c r="W31" s="83">
        <f>'Division Lvl'!R420</f>
        <v>79447826.144261956</v>
      </c>
      <c r="X31" s="83">
        <f>'Division Lvl'!S420</f>
        <v>81088381.777448356</v>
      </c>
      <c r="Y31" s="83">
        <f>'Division Lvl'!T420</f>
        <v>83521620.538007841</v>
      </c>
      <c r="Z31" s="83">
        <f>'Division Lvl'!U420</f>
        <v>89135191.294330582</v>
      </c>
      <c r="AA31" s="83">
        <f>'Division Lvl'!V420</f>
        <v>91806252.376808688</v>
      </c>
      <c r="AB31" s="83">
        <f>'Division Lvl'!W420</f>
        <v>94539843.99297525</v>
      </c>
      <c r="AC31" s="83">
        <f>'Division Lvl'!X420</f>
        <v>97141980.547270328</v>
      </c>
      <c r="AD31" s="83">
        <f>'Division Lvl'!Y420</f>
        <v>99922071.893196285</v>
      </c>
      <c r="AF31" s="82"/>
      <c r="AG31" s="82"/>
      <c r="AH31" s="82"/>
      <c r="AI31" s="82"/>
      <c r="AJ31" s="82"/>
      <c r="AK31" s="82"/>
      <c r="AL31" s="82"/>
      <c r="AM31" s="82"/>
      <c r="AN31" s="82"/>
      <c r="AO31" s="82"/>
    </row>
    <row r="32" spans="1:41" s="78" customFormat="1" ht="16.5" thickTop="1" thickBot="1" x14ac:dyDescent="0.3">
      <c r="A32" s="81"/>
      <c r="B32" s="80">
        <f>SUM(B3:B31)</f>
        <v>335066142.01656091</v>
      </c>
      <c r="C32" s="80">
        <f t="shared" ref="C32:O32" si="0">SUM(C3:C31)</f>
        <v>241396274.28999999</v>
      </c>
      <c r="D32" s="80">
        <f t="shared" si="0"/>
        <v>191025733.88000017</v>
      </c>
      <c r="E32" s="80">
        <f t="shared" si="0"/>
        <v>293114362.54649043</v>
      </c>
      <c r="F32" s="80">
        <f t="shared" si="0"/>
        <v>354801361.25233948</v>
      </c>
      <c r="G32" s="80">
        <f t="shared" si="0"/>
        <v>420211887.8418678</v>
      </c>
      <c r="H32" s="80">
        <f t="shared" si="0"/>
        <v>426026261.93448299</v>
      </c>
      <c r="I32" s="80">
        <f t="shared" si="0"/>
        <v>454783837.12560582</v>
      </c>
      <c r="J32" s="80">
        <f t="shared" si="0"/>
        <v>454485869.04571265</v>
      </c>
      <c r="K32" s="80">
        <f t="shared" si="0"/>
        <v>479581117.5014596</v>
      </c>
      <c r="L32" s="80">
        <f t="shared" si="0"/>
        <v>550412671.24665558</v>
      </c>
      <c r="M32" s="80">
        <f t="shared" si="0"/>
        <v>581549575.09198523</v>
      </c>
      <c r="N32" s="80">
        <f t="shared" si="0"/>
        <v>613523377.83078134</v>
      </c>
      <c r="O32" s="80">
        <f t="shared" si="0"/>
        <v>638224078.36532629</v>
      </c>
      <c r="P32" s="79" t="e">
        <f t="shared" ref="P32:AD32" si="1">SUM(P3:P31)</f>
        <v>#REF!</v>
      </c>
      <c r="Q32" s="79" t="e">
        <f t="shared" si="1"/>
        <v>#REF!</v>
      </c>
      <c r="R32" s="79" t="e">
        <f t="shared" si="1"/>
        <v>#REF!</v>
      </c>
      <c r="S32" s="79" t="e">
        <f t="shared" si="1"/>
        <v>#REF!</v>
      </c>
      <c r="T32" s="79">
        <f t="shared" si="1"/>
        <v>317155911.56349999</v>
      </c>
      <c r="U32" s="79">
        <f t="shared" si="1"/>
        <v>317758657.11686772</v>
      </c>
      <c r="V32" s="79">
        <f t="shared" si="1"/>
        <v>321541702.74412578</v>
      </c>
      <c r="W32" s="79">
        <f t="shared" si="1"/>
        <v>337448150.00388718</v>
      </c>
      <c r="X32" s="79">
        <f t="shared" si="1"/>
        <v>367778105.82384002</v>
      </c>
      <c r="Y32" s="79">
        <f t="shared" si="1"/>
        <v>374863369.00207061</v>
      </c>
      <c r="Z32" s="79">
        <f t="shared" si="1"/>
        <v>390437907.94894397</v>
      </c>
      <c r="AA32" s="79">
        <f t="shared" si="1"/>
        <v>411814011.27085483</v>
      </c>
      <c r="AB32" s="79">
        <f t="shared" si="1"/>
        <v>456529451.10337591</v>
      </c>
      <c r="AC32" s="79">
        <f t="shared" si="1"/>
        <v>494010464.21919465</v>
      </c>
      <c r="AD32" s="79">
        <f t="shared" si="1"/>
        <v>522193228.57906419</v>
      </c>
      <c r="AE32" s="49"/>
    </row>
    <row r="33" spans="1:28" ht="15" thickTop="1" x14ac:dyDescent="0.2"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50"/>
      <c r="P33" s="50"/>
      <c r="R33" s="76"/>
      <c r="S33" s="76"/>
      <c r="T33" s="76"/>
      <c r="U33" s="100"/>
      <c r="V33" s="76"/>
      <c r="W33" s="76"/>
      <c r="X33" s="76"/>
      <c r="Y33" s="76"/>
    </row>
    <row r="34" spans="1:28" ht="45" x14ac:dyDescent="0.25">
      <c r="C34" s="75" t="s">
        <v>1058</v>
      </c>
      <c r="D34" s="75"/>
      <c r="E34" s="75" t="s">
        <v>1057</v>
      </c>
      <c r="F34" s="75"/>
      <c r="G34" s="75" t="s">
        <v>1056</v>
      </c>
      <c r="H34" s="75"/>
      <c r="I34" s="75"/>
      <c r="J34" s="75"/>
      <c r="L34" s="49"/>
      <c r="M34" s="74" t="s">
        <v>1055</v>
      </c>
      <c r="N34" s="74" t="s">
        <v>1054</v>
      </c>
      <c r="O34" s="73" t="s">
        <v>1053</v>
      </c>
      <c r="P34" s="72" t="str">
        <f>B1</f>
        <v>PIP SRP</v>
      </c>
      <c r="Q34" s="72" t="str">
        <f ca="1">P1</f>
        <v>PIP Resubmission - v2 with Escalator - Revised Proposal - FINAL</v>
      </c>
    </row>
    <row r="35" spans="1:28" ht="120" x14ac:dyDescent="0.25">
      <c r="C35" s="71" t="s">
        <v>1052</v>
      </c>
      <c r="D35" s="71" t="s">
        <v>1051</v>
      </c>
      <c r="E35" s="71" t="s">
        <v>1052</v>
      </c>
      <c r="F35" s="71" t="s">
        <v>1051</v>
      </c>
      <c r="G35" s="71" t="s">
        <v>1052</v>
      </c>
      <c r="H35" s="71" t="s">
        <v>1051</v>
      </c>
      <c r="I35" s="71" t="str">
        <f>B1</f>
        <v>PIP SRP</v>
      </c>
      <c r="J35" s="71" t="str">
        <f ca="1">P1</f>
        <v>PIP Resubmission - v2 with Escalator - Revised Proposal - FINAL</v>
      </c>
      <c r="L35" s="69" t="s">
        <v>1045</v>
      </c>
      <c r="M35" s="63" t="e">
        <f t="shared" ref="M35:M46" si="2">SUMIF($B$36:$B$64,L35,$C$36:$C$64)</f>
        <v>#REF!</v>
      </c>
      <c r="N35" s="63">
        <f t="shared" ref="N35:N46" si="3">SUMIF($B$36:$B$64,L35,$E$36:$E$64)</f>
        <v>-206330360.13269815</v>
      </c>
      <c r="O35" s="63">
        <f t="shared" ref="O35:O46" si="4">SUMIF($B$36:$B$64,L35,$G$36:$G$64)</f>
        <v>-414550464.48955929</v>
      </c>
      <c r="P35" s="57">
        <f t="shared" ref="P35:P46" si="5">SUMIF($B$36:$B$64,L35,$I$36:$I$64)</f>
        <v>635804692.45952702</v>
      </c>
      <c r="Q35" s="57">
        <f t="shared" ref="Q35:Q46" si="6">SUMIF($B$36:$B$64,L35,$J$36:$J$64)</f>
        <v>221254227.96996769</v>
      </c>
      <c r="S35" s="70"/>
      <c r="T35" s="65"/>
      <c r="U35" s="65"/>
      <c r="V35" s="70"/>
      <c r="W35" s="70"/>
      <c r="X35" s="70"/>
      <c r="Y35" s="70"/>
      <c r="Z35" s="70"/>
      <c r="AA35" s="70"/>
      <c r="AB35" s="70"/>
    </row>
    <row r="36" spans="1:28" x14ac:dyDescent="0.2">
      <c r="A36" s="58" t="str">
        <f>A3</f>
        <v>AG</v>
      </c>
      <c r="B36" s="64" t="s">
        <v>151</v>
      </c>
      <c r="C36" s="63" t="e">
        <f t="shared" ref="C36:C64" si="7">SUM(P3:T3)-SUM(B3:F3)</f>
        <v>#REF!</v>
      </c>
      <c r="D36" s="62">
        <f t="shared" ref="D36:D64" si="8">IFERROR((SUM(P3:T3)-SUM(B3:F3))/SUM(B3:F3),0)</f>
        <v>0</v>
      </c>
      <c r="E36" s="63">
        <f t="shared" ref="E36:E64" si="9">SUM(U3:Y3)-SUM(G3:K3)</f>
        <v>0</v>
      </c>
      <c r="F36" s="62">
        <f t="shared" ref="F36:F64" si="10">IFERROR((SUM(U3:Y3)-SUM(G3:K3))/SUM(G3:K3),0)</f>
        <v>0</v>
      </c>
      <c r="G36" s="63">
        <f>SUM(U3:AC3)-SUM(G3:O3)</f>
        <v>0</v>
      </c>
      <c r="H36" s="62">
        <f>IFERROR((SUM(U3:AC3)-SUM(G3:O3))/SUM(G3:O3),0)</f>
        <v>1.5212645437966531E-16</v>
      </c>
      <c r="I36" s="57">
        <f>SUM(G3:O3)</f>
        <v>3061014.5303562931</v>
      </c>
      <c r="J36" s="61">
        <f>SUM(U3:AC3)</f>
        <v>3061014.5303562935</v>
      </c>
      <c r="L36" s="69" t="s">
        <v>151</v>
      </c>
      <c r="M36" s="63" t="e">
        <f t="shared" si="2"/>
        <v>#REF!</v>
      </c>
      <c r="N36" s="63">
        <f t="shared" si="3"/>
        <v>-93385308.785880357</v>
      </c>
      <c r="O36" s="63">
        <f t="shared" si="4"/>
        <v>-178094082.84439671</v>
      </c>
      <c r="P36" s="57">
        <f t="shared" si="5"/>
        <v>927340685.13145363</v>
      </c>
      <c r="Q36" s="57">
        <f t="shared" si="6"/>
        <v>749246602.28705692</v>
      </c>
      <c r="S36" s="70"/>
      <c r="T36" s="65"/>
      <c r="U36" s="65"/>
    </row>
    <row r="37" spans="1:28" x14ac:dyDescent="0.2">
      <c r="A37" s="58" t="s">
        <v>96</v>
      </c>
      <c r="B37" s="64" t="s">
        <v>1045</v>
      </c>
      <c r="C37" s="63" t="e">
        <f t="shared" si="7"/>
        <v>#REF!</v>
      </c>
      <c r="D37" s="62">
        <f t="shared" si="8"/>
        <v>0</v>
      </c>
      <c r="E37" s="63">
        <f t="shared" si="9"/>
        <v>-1416612.9136912115</v>
      </c>
      <c r="F37" s="62">
        <f t="shared" si="10"/>
        <v>-0.14434843117377427</v>
      </c>
      <c r="G37" s="63">
        <f t="shared" ref="G37:G64" si="11">SUM(U4:AC4)-SUM(G4:O4)</f>
        <v>-2993767.0270771012</v>
      </c>
      <c r="H37" s="62">
        <f t="shared" ref="H37:H64" si="12">IFERROR((SUM(U4:AC4)-SUM(G4:O4))/SUM(G4:O4),0)</f>
        <v>-0.15946589300724853</v>
      </c>
      <c r="I37" s="57">
        <f t="shared" ref="I37:I64" si="13">SUM(G4:O4)</f>
        <v>18773713.74291943</v>
      </c>
      <c r="J37" s="61">
        <f t="shared" ref="J37:J64" si="14">SUM(U4:AC4)</f>
        <v>15779946.715842329</v>
      </c>
      <c r="L37" s="69" t="s">
        <v>192</v>
      </c>
      <c r="M37" s="63" t="e">
        <f t="shared" si="2"/>
        <v>#REF!</v>
      </c>
      <c r="N37" s="63">
        <f t="shared" si="3"/>
        <v>0.52281249687075615</v>
      </c>
      <c r="O37" s="63">
        <f t="shared" si="4"/>
        <v>0.52281250059604645</v>
      </c>
      <c r="P37" s="57">
        <f t="shared" si="5"/>
        <v>29993326.035708621</v>
      </c>
      <c r="Q37" s="57">
        <f t="shared" si="6"/>
        <v>29993326.558521122</v>
      </c>
      <c r="T37" s="65"/>
      <c r="U37" s="65"/>
      <c r="V37" s="54"/>
      <c r="W37" s="54"/>
      <c r="X37" s="54"/>
      <c r="Y37" s="54"/>
      <c r="Z37" s="54"/>
      <c r="AA37" s="54"/>
      <c r="AB37" s="54"/>
    </row>
    <row r="38" spans="1:28" x14ac:dyDescent="0.2">
      <c r="A38" s="58" t="str">
        <f>A5</f>
        <v>AU</v>
      </c>
      <c r="B38" s="64" t="s">
        <v>279</v>
      </c>
      <c r="C38" s="63" t="e">
        <f t="shared" si="7"/>
        <v>#REF!</v>
      </c>
      <c r="D38" s="62">
        <f t="shared" si="8"/>
        <v>0</v>
      </c>
      <c r="E38" s="63">
        <f t="shared" si="9"/>
        <v>1398151.8305664063</v>
      </c>
      <c r="F38" s="62">
        <f t="shared" si="10"/>
        <v>7.5542268477293451E-2</v>
      </c>
      <c r="G38" s="63">
        <f t="shared" si="11"/>
        <v>1216812.9263877273</v>
      </c>
      <c r="H38" s="62">
        <f t="shared" si="12"/>
        <v>3.2886584778853645E-2</v>
      </c>
      <c r="I38" s="57">
        <f t="shared" si="13"/>
        <v>37000282.472935542</v>
      </c>
      <c r="J38" s="61">
        <f t="shared" si="14"/>
        <v>38217095.39932327</v>
      </c>
      <c r="L38" s="69" t="s">
        <v>279</v>
      </c>
      <c r="M38" s="63" t="e">
        <f t="shared" si="2"/>
        <v>#REF!</v>
      </c>
      <c r="N38" s="63">
        <f t="shared" si="3"/>
        <v>-216023519.42316723</v>
      </c>
      <c r="O38" s="63">
        <f t="shared" si="4"/>
        <v>-553953353.85431504</v>
      </c>
      <c r="P38" s="57">
        <f t="shared" si="5"/>
        <v>1972945659.0263886</v>
      </c>
      <c r="Q38" s="57">
        <f t="shared" si="6"/>
        <v>1418992305.1720734</v>
      </c>
      <c r="T38" s="65"/>
      <c r="U38" s="65"/>
    </row>
    <row r="39" spans="1:28" x14ac:dyDescent="0.2">
      <c r="A39" s="58" t="str">
        <f>A6</f>
        <v>CC</v>
      </c>
      <c r="B39" s="64" t="s">
        <v>279</v>
      </c>
      <c r="C39" s="63" t="e">
        <f t="shared" si="7"/>
        <v>#REF!</v>
      </c>
      <c r="D39" s="62">
        <f t="shared" si="8"/>
        <v>0</v>
      </c>
      <c r="E39" s="63">
        <f t="shared" si="9"/>
        <v>958240.30819335952</v>
      </c>
      <c r="F39" s="62">
        <f t="shared" si="10"/>
        <v>0.10805335069763111</v>
      </c>
      <c r="G39" s="63">
        <f t="shared" si="11"/>
        <v>3640295.0593420528</v>
      </c>
      <c r="H39" s="62">
        <f t="shared" si="12"/>
        <v>0.20499586115379853</v>
      </c>
      <c r="I39" s="57">
        <f t="shared" si="13"/>
        <v>17757895.397755932</v>
      </c>
      <c r="J39" s="61">
        <f t="shared" si="14"/>
        <v>21398190.457097985</v>
      </c>
      <c r="L39" s="69" t="s">
        <v>173</v>
      </c>
      <c r="M39" s="63" t="e">
        <f t="shared" si="2"/>
        <v>#REF!</v>
      </c>
      <c r="N39" s="63">
        <f t="shared" si="3"/>
        <v>255708.52973632887</v>
      </c>
      <c r="O39" s="63">
        <f t="shared" si="4"/>
        <v>389179.18545627221</v>
      </c>
      <c r="P39" s="57">
        <f t="shared" si="5"/>
        <v>16819461.816481944</v>
      </c>
      <c r="Q39" s="57">
        <f t="shared" si="6"/>
        <v>17208641.001938216</v>
      </c>
      <c r="T39" s="65"/>
      <c r="U39" s="65"/>
    </row>
    <row r="40" spans="1:28" x14ac:dyDescent="0.2">
      <c r="A40" s="58" t="str">
        <f>A7</f>
        <v>DS</v>
      </c>
      <c r="B40" s="64" t="s">
        <v>279</v>
      </c>
      <c r="C40" s="63" t="e">
        <f t="shared" si="7"/>
        <v>#REF!</v>
      </c>
      <c r="D40" s="62">
        <f t="shared" si="8"/>
        <v>0</v>
      </c>
      <c r="E40" s="63">
        <f t="shared" si="9"/>
        <v>-47791486.007975817</v>
      </c>
      <c r="F40" s="62">
        <f t="shared" si="10"/>
        <v>-0.11944444193927331</v>
      </c>
      <c r="G40" s="63">
        <f t="shared" si="11"/>
        <v>-185218136.25395966</v>
      </c>
      <c r="H40" s="62">
        <f t="shared" si="12"/>
        <v>-0.19556506727743556</v>
      </c>
      <c r="I40" s="57">
        <f t="shared" si="13"/>
        <v>947092130.6779325</v>
      </c>
      <c r="J40" s="61">
        <f t="shared" si="14"/>
        <v>761873994.42397285</v>
      </c>
      <c r="L40" s="69" t="s">
        <v>1049</v>
      </c>
      <c r="M40" s="63" t="e">
        <f t="shared" si="2"/>
        <v>#REF!</v>
      </c>
      <c r="N40" s="63">
        <f t="shared" si="3"/>
        <v>0</v>
      </c>
      <c r="O40" s="63">
        <f t="shared" si="4"/>
        <v>0</v>
      </c>
      <c r="P40" s="57">
        <f t="shared" si="5"/>
        <v>11959278.461208494</v>
      </c>
      <c r="Q40" s="57">
        <f t="shared" si="6"/>
        <v>11959278.461208496</v>
      </c>
      <c r="S40" s="65"/>
      <c r="T40" s="65"/>
      <c r="U40" s="65"/>
    </row>
    <row r="41" spans="1:28" x14ac:dyDescent="0.2">
      <c r="A41" s="58" t="s">
        <v>735</v>
      </c>
      <c r="B41" s="64" t="s">
        <v>1045</v>
      </c>
      <c r="C41" s="63" t="e">
        <f t="shared" si="7"/>
        <v>#REF!</v>
      </c>
      <c r="D41" s="62">
        <f t="shared" si="8"/>
        <v>0</v>
      </c>
      <c r="E41" s="63">
        <f t="shared" si="9"/>
        <v>0</v>
      </c>
      <c r="F41" s="62">
        <f t="shared" si="10"/>
        <v>0</v>
      </c>
      <c r="G41" s="63">
        <f t="shared" si="11"/>
        <v>-662674.94104364514</v>
      </c>
      <c r="H41" s="62">
        <f t="shared" si="12"/>
        <v>-2.7255458321098713E-2</v>
      </c>
      <c r="I41" s="57">
        <f t="shared" si="13"/>
        <v>24313476.340651445</v>
      </c>
      <c r="J41" s="61">
        <f t="shared" si="14"/>
        <v>23650801.3996078</v>
      </c>
      <c r="L41" s="69" t="s">
        <v>1046</v>
      </c>
      <c r="M41" s="63" t="e">
        <f t="shared" si="2"/>
        <v>#REF!</v>
      </c>
      <c r="N41" s="63">
        <f t="shared" si="3"/>
        <v>0</v>
      </c>
      <c r="O41" s="63">
        <f t="shared" si="4"/>
        <v>0</v>
      </c>
      <c r="P41" s="57">
        <f t="shared" si="5"/>
        <v>10203381.767854311</v>
      </c>
      <c r="Q41" s="57">
        <f t="shared" si="6"/>
        <v>10203381.767854311</v>
      </c>
      <c r="T41" s="65"/>
      <c r="U41" s="65"/>
    </row>
    <row r="42" spans="1:28" x14ac:dyDescent="0.2">
      <c r="A42" s="58" t="str">
        <f t="shared" ref="A42:A48" si="15">A9</f>
        <v>EF</v>
      </c>
      <c r="B42" s="64" t="s">
        <v>192</v>
      </c>
      <c r="C42" s="63" t="e">
        <f t="shared" si="7"/>
        <v>#REF!</v>
      </c>
      <c r="D42" s="62">
        <f t="shared" si="8"/>
        <v>0</v>
      </c>
      <c r="E42" s="63">
        <f t="shared" si="9"/>
        <v>0.52281249687075615</v>
      </c>
      <c r="F42" s="62">
        <f t="shared" si="10"/>
        <v>2.5675845871896856E-8</v>
      </c>
      <c r="G42" s="63">
        <f t="shared" si="11"/>
        <v>0.52281250059604645</v>
      </c>
      <c r="H42" s="62">
        <f t="shared" si="12"/>
        <v>1.7430961140275369E-8</v>
      </c>
      <c r="I42" s="57">
        <f t="shared" si="13"/>
        <v>29993326.035708621</v>
      </c>
      <c r="J42" s="61">
        <f t="shared" si="14"/>
        <v>29993326.558521122</v>
      </c>
      <c r="L42" s="69" t="s">
        <v>1050</v>
      </c>
      <c r="M42" s="63" t="e">
        <f t="shared" si="2"/>
        <v>#REF!</v>
      </c>
      <c r="N42" s="63">
        <f t="shared" si="3"/>
        <v>0</v>
      </c>
      <c r="O42" s="63">
        <f t="shared" si="4"/>
        <v>0</v>
      </c>
      <c r="P42" s="57">
        <f t="shared" si="5"/>
        <v>64140951.337067045</v>
      </c>
      <c r="Q42" s="57">
        <f t="shared" si="6"/>
        <v>64140951.337067053</v>
      </c>
      <c r="T42" s="65"/>
      <c r="U42" s="65"/>
    </row>
    <row r="43" spans="1:28" x14ac:dyDescent="0.2">
      <c r="A43" s="58" t="str">
        <f t="shared" si="15"/>
        <v>EH</v>
      </c>
      <c r="B43" s="64" t="s">
        <v>1050</v>
      </c>
      <c r="C43" s="63" t="e">
        <f t="shared" si="7"/>
        <v>#REF!</v>
      </c>
      <c r="D43" s="62">
        <f t="shared" si="8"/>
        <v>0</v>
      </c>
      <c r="E43" s="63">
        <f t="shared" si="9"/>
        <v>0</v>
      </c>
      <c r="F43" s="62">
        <f t="shared" si="10"/>
        <v>0</v>
      </c>
      <c r="G43" s="63">
        <f t="shared" si="11"/>
        <v>0</v>
      </c>
      <c r="H43" s="62">
        <f t="shared" si="12"/>
        <v>0</v>
      </c>
      <c r="I43" s="57">
        <f t="shared" si="13"/>
        <v>0</v>
      </c>
      <c r="J43" s="61">
        <f t="shared" si="14"/>
        <v>0</v>
      </c>
      <c r="L43" s="69" t="s">
        <v>1047</v>
      </c>
      <c r="M43" s="63" t="e">
        <f t="shared" si="2"/>
        <v>#REF!</v>
      </c>
      <c r="N43" s="63">
        <f t="shared" si="3"/>
        <v>0</v>
      </c>
      <c r="O43" s="63">
        <f t="shared" si="4"/>
        <v>0</v>
      </c>
      <c r="P43" s="57">
        <f t="shared" si="5"/>
        <v>48466063.397307962</v>
      </c>
      <c r="Q43" s="57">
        <f t="shared" si="6"/>
        <v>48466063.39730797</v>
      </c>
      <c r="T43" s="65"/>
      <c r="U43" s="65"/>
    </row>
    <row r="44" spans="1:28" x14ac:dyDescent="0.2">
      <c r="A44" s="58" t="str">
        <f t="shared" si="15"/>
        <v>HV</v>
      </c>
      <c r="B44" s="64" t="s">
        <v>1050</v>
      </c>
      <c r="C44" s="63" t="e">
        <f t="shared" si="7"/>
        <v>#REF!</v>
      </c>
      <c r="D44" s="62">
        <f t="shared" si="8"/>
        <v>0</v>
      </c>
      <c r="E44" s="63">
        <f t="shared" si="9"/>
        <v>0</v>
      </c>
      <c r="F44" s="62">
        <f t="shared" si="10"/>
        <v>0</v>
      </c>
      <c r="G44" s="63">
        <f t="shared" si="11"/>
        <v>0</v>
      </c>
      <c r="H44" s="62">
        <f t="shared" si="12"/>
        <v>1.1615949625957822E-16</v>
      </c>
      <c r="I44" s="57">
        <f t="shared" si="13"/>
        <v>64140951.337067045</v>
      </c>
      <c r="J44" s="61">
        <f t="shared" si="14"/>
        <v>64140951.337067053</v>
      </c>
      <c r="L44" s="69" t="s">
        <v>1048</v>
      </c>
      <c r="M44" s="63" t="e">
        <f t="shared" si="2"/>
        <v>#REF!</v>
      </c>
      <c r="N44" s="63">
        <f t="shared" si="3"/>
        <v>0</v>
      </c>
      <c r="O44" s="63">
        <f t="shared" si="4"/>
        <v>0</v>
      </c>
      <c r="P44" s="57">
        <f t="shared" si="5"/>
        <v>40813527.071417242</v>
      </c>
      <c r="Q44" s="57">
        <f t="shared" si="6"/>
        <v>40813527.071417242</v>
      </c>
      <c r="T44" s="65"/>
      <c r="U44" s="65"/>
    </row>
    <row r="45" spans="1:28" x14ac:dyDescent="0.2">
      <c r="A45" s="58" t="str">
        <f t="shared" si="15"/>
        <v>IC</v>
      </c>
      <c r="B45" s="64" t="s">
        <v>1045</v>
      </c>
      <c r="C45" s="63" t="e">
        <f t="shared" si="7"/>
        <v>#REF!</v>
      </c>
      <c r="D45" s="62">
        <f t="shared" si="8"/>
        <v>0</v>
      </c>
      <c r="E45" s="63">
        <f t="shared" si="9"/>
        <v>-44640403.583080187</v>
      </c>
      <c r="F45" s="62">
        <f t="shared" si="10"/>
        <v>-0.616223828614338</v>
      </c>
      <c r="G45" s="63">
        <f t="shared" si="11"/>
        <v>-89719066.450245559</v>
      </c>
      <c r="H45" s="62">
        <f t="shared" si="12"/>
        <v>-0.65030024575787726</v>
      </c>
      <c r="I45" s="57">
        <f t="shared" si="13"/>
        <v>137965604.40429261</v>
      </c>
      <c r="J45" s="61">
        <f t="shared" si="14"/>
        <v>48246537.954047062</v>
      </c>
      <c r="L45" s="64" t="s">
        <v>156</v>
      </c>
      <c r="M45" s="63" t="e">
        <f t="shared" si="2"/>
        <v>#REF!</v>
      </c>
      <c r="N45" s="63">
        <f t="shared" si="3"/>
        <v>-215509.46914062463</v>
      </c>
      <c r="O45" s="63">
        <f t="shared" si="4"/>
        <v>-408135.27071417123</v>
      </c>
      <c r="P45" s="57">
        <f t="shared" si="5"/>
        <v>19080323.905887559</v>
      </c>
      <c r="Q45" s="57">
        <f t="shared" si="6"/>
        <v>18672188.635173388</v>
      </c>
      <c r="T45" s="65"/>
      <c r="U45" s="65"/>
    </row>
    <row r="46" spans="1:28" x14ac:dyDescent="0.2">
      <c r="A46" s="58" t="str">
        <f t="shared" si="15"/>
        <v>LV</v>
      </c>
      <c r="B46" s="64" t="s">
        <v>156</v>
      </c>
      <c r="C46" s="63" t="e">
        <f t="shared" si="7"/>
        <v>#REF!</v>
      </c>
      <c r="D46" s="62">
        <f t="shared" si="8"/>
        <v>0</v>
      </c>
      <c r="E46" s="63">
        <f t="shared" si="9"/>
        <v>-215509.46914062463</v>
      </c>
      <c r="F46" s="62">
        <f t="shared" si="10"/>
        <v>-2.1390374331550766E-2</v>
      </c>
      <c r="G46" s="63">
        <f t="shared" si="11"/>
        <v>-408135.27071417123</v>
      </c>
      <c r="H46" s="62">
        <f t="shared" si="12"/>
        <v>-2.1390374331550742E-2</v>
      </c>
      <c r="I46" s="57">
        <f t="shared" si="13"/>
        <v>19080323.905887559</v>
      </c>
      <c r="J46" s="61">
        <f t="shared" si="14"/>
        <v>18672188.635173388</v>
      </c>
      <c r="L46" s="69" t="s">
        <v>1044</v>
      </c>
      <c r="M46" s="63" t="e">
        <f t="shared" si="2"/>
        <v>#REF!</v>
      </c>
      <c r="N46" s="63">
        <f t="shared" si="3"/>
        <v>0</v>
      </c>
      <c r="O46" s="63">
        <f t="shared" si="4"/>
        <v>0</v>
      </c>
      <c r="P46" s="57">
        <f t="shared" si="5"/>
        <v>841231325.57357502</v>
      </c>
      <c r="Q46" s="57">
        <f t="shared" si="6"/>
        <v>841231325.57357502</v>
      </c>
      <c r="T46" s="65"/>
      <c r="U46" s="65"/>
    </row>
    <row r="47" spans="1:28" ht="15" x14ac:dyDescent="0.25">
      <c r="A47" s="58" t="str">
        <f t="shared" si="15"/>
        <v>MC</v>
      </c>
      <c r="B47" s="64" t="s">
        <v>173</v>
      </c>
      <c r="C47" s="63" t="e">
        <f t="shared" si="7"/>
        <v>#REF!</v>
      </c>
      <c r="D47" s="62">
        <f t="shared" si="8"/>
        <v>0</v>
      </c>
      <c r="E47" s="63">
        <f t="shared" si="9"/>
        <v>255708.52973632887</v>
      </c>
      <c r="F47" s="62">
        <f t="shared" si="10"/>
        <v>2.616725083239245E-2</v>
      </c>
      <c r="G47" s="63">
        <f t="shared" si="11"/>
        <v>389179.18545627221</v>
      </c>
      <c r="H47" s="62">
        <f t="shared" si="12"/>
        <v>2.3138622965623235E-2</v>
      </c>
      <c r="I47" s="57">
        <f t="shared" si="13"/>
        <v>16819461.816481944</v>
      </c>
      <c r="J47" s="61">
        <f t="shared" si="14"/>
        <v>17208641.001938216</v>
      </c>
      <c r="L47" s="68" t="s">
        <v>170</v>
      </c>
      <c r="M47" s="67" t="e">
        <f>SUM(M35:M46)</f>
        <v>#REF!</v>
      </c>
      <c r="N47" s="67">
        <f>SUM(N35:N46)</f>
        <v>-515698988.75833756</v>
      </c>
      <c r="O47" s="67">
        <f>SUM(O35:O46)</f>
        <v>-1146616856.7507167</v>
      </c>
      <c r="P47" s="66">
        <f>SUM(P35:P46)</f>
        <v>4618798675.9838772</v>
      </c>
      <c r="Q47" s="66">
        <f>SUM(Q35:Q46)</f>
        <v>3472181819.233161</v>
      </c>
      <c r="T47" s="65"/>
      <c r="U47" s="65"/>
    </row>
    <row r="48" spans="1:28" x14ac:dyDescent="0.2">
      <c r="A48" s="58" t="str">
        <f t="shared" si="15"/>
        <v>NU</v>
      </c>
      <c r="B48" s="64" t="s">
        <v>1045</v>
      </c>
      <c r="C48" s="63" t="e">
        <f t="shared" si="7"/>
        <v>#REF!</v>
      </c>
      <c r="D48" s="62">
        <f t="shared" si="8"/>
        <v>0</v>
      </c>
      <c r="E48" s="63">
        <f t="shared" si="9"/>
        <v>-5147328.9716049405</v>
      </c>
      <c r="F48" s="62">
        <f t="shared" si="10"/>
        <v>-0.56665721899024735</v>
      </c>
      <c r="G48" s="63">
        <f t="shared" si="11"/>
        <v>-10385728.966233375</v>
      </c>
      <c r="H48" s="62">
        <f t="shared" si="12"/>
        <v>-0.60015889259489041</v>
      </c>
      <c r="I48" s="57">
        <f t="shared" si="13"/>
        <v>17304965.558918715</v>
      </c>
      <c r="J48" s="61">
        <f t="shared" si="14"/>
        <v>6919236.59268534</v>
      </c>
      <c r="L48" s="49"/>
      <c r="T48" s="65"/>
      <c r="U48" s="65"/>
    </row>
    <row r="49" spans="1:22" x14ac:dyDescent="0.2">
      <c r="A49" s="58" t="s">
        <v>1041</v>
      </c>
      <c r="B49" s="64" t="s">
        <v>1050</v>
      </c>
      <c r="C49" s="63" t="e">
        <f t="shared" si="7"/>
        <v>#REF!</v>
      </c>
      <c r="D49" s="62">
        <f t="shared" si="8"/>
        <v>0</v>
      </c>
      <c r="E49" s="63">
        <f t="shared" si="9"/>
        <v>0</v>
      </c>
      <c r="F49" s="62">
        <f t="shared" si="10"/>
        <v>0</v>
      </c>
      <c r="G49" s="63">
        <f t="shared" si="11"/>
        <v>0</v>
      </c>
      <c r="H49" s="62">
        <f t="shared" si="12"/>
        <v>0</v>
      </c>
      <c r="I49" s="57">
        <f t="shared" si="13"/>
        <v>0</v>
      </c>
      <c r="J49" s="61">
        <f t="shared" si="14"/>
        <v>0</v>
      </c>
      <c r="L49" s="49"/>
      <c r="M49" s="50"/>
      <c r="U49" s="65"/>
      <c r="V49" s="65"/>
    </row>
    <row r="50" spans="1:22" x14ac:dyDescent="0.2">
      <c r="A50" s="58" t="s">
        <v>491</v>
      </c>
      <c r="B50" s="64" t="s">
        <v>684</v>
      </c>
      <c r="C50" s="63" t="e">
        <f t="shared" si="7"/>
        <v>#REF!</v>
      </c>
      <c r="D50" s="62">
        <f t="shared" si="8"/>
        <v>0</v>
      </c>
      <c r="E50" s="63">
        <f t="shared" si="9"/>
        <v>0</v>
      </c>
      <c r="F50" s="62">
        <f t="shared" si="10"/>
        <v>0</v>
      </c>
      <c r="G50" s="63">
        <f t="shared" si="11"/>
        <v>0</v>
      </c>
      <c r="H50" s="62">
        <f t="shared" si="12"/>
        <v>0</v>
      </c>
      <c r="I50" s="57">
        <f t="shared" si="13"/>
        <v>0</v>
      </c>
      <c r="J50" s="61">
        <f t="shared" si="14"/>
        <v>0</v>
      </c>
      <c r="L50" s="49"/>
      <c r="M50" s="50"/>
      <c r="T50" s="65"/>
      <c r="U50" s="65"/>
    </row>
    <row r="51" spans="1:22" x14ac:dyDescent="0.2">
      <c r="A51" s="58" t="str">
        <f>A18</f>
        <v>PQ</v>
      </c>
      <c r="B51" s="64" t="s">
        <v>1049</v>
      </c>
      <c r="C51" s="63" t="e">
        <f t="shared" si="7"/>
        <v>#REF!</v>
      </c>
      <c r="D51" s="62">
        <f t="shared" si="8"/>
        <v>0</v>
      </c>
      <c r="E51" s="63">
        <f t="shared" si="9"/>
        <v>0</v>
      </c>
      <c r="F51" s="62">
        <f t="shared" si="10"/>
        <v>0</v>
      </c>
      <c r="G51" s="63">
        <f t="shared" si="11"/>
        <v>0</v>
      </c>
      <c r="H51" s="62">
        <f t="shared" si="12"/>
        <v>1.5574895720278557E-16</v>
      </c>
      <c r="I51" s="57">
        <f t="shared" si="13"/>
        <v>11959278.461208494</v>
      </c>
      <c r="J51" s="61">
        <f t="shared" si="14"/>
        <v>11959278.461208496</v>
      </c>
      <c r="L51" s="49"/>
      <c r="M51" s="50"/>
      <c r="S51" s="65"/>
      <c r="T51" s="65"/>
    </row>
    <row r="52" spans="1:22" x14ac:dyDescent="0.2">
      <c r="A52" s="58" t="str">
        <f>A19</f>
        <v>PR</v>
      </c>
      <c r="B52" s="64" t="s">
        <v>151</v>
      </c>
      <c r="C52" s="63" t="e">
        <f t="shared" si="7"/>
        <v>#REF!</v>
      </c>
      <c r="D52" s="62">
        <f t="shared" si="8"/>
        <v>0</v>
      </c>
      <c r="E52" s="63">
        <f t="shared" si="9"/>
        <v>-95111908.987638175</v>
      </c>
      <c r="F52" s="62">
        <f t="shared" si="10"/>
        <v>-0.20837737249371849</v>
      </c>
      <c r="G52" s="63">
        <f t="shared" si="11"/>
        <v>-176838096.53618824</v>
      </c>
      <c r="H52" s="62">
        <f t="shared" si="12"/>
        <v>-0.1984740453486859</v>
      </c>
      <c r="I52" s="57">
        <f t="shared" si="13"/>
        <v>890988523.08629632</v>
      </c>
      <c r="J52" s="61">
        <f t="shared" si="14"/>
        <v>714150426.55010808</v>
      </c>
      <c r="L52" s="49"/>
      <c r="Q52" s="50"/>
      <c r="S52" s="65"/>
      <c r="T52" s="65"/>
    </row>
    <row r="53" spans="1:22" x14ac:dyDescent="0.2">
      <c r="A53" s="58" t="str">
        <f>A20</f>
        <v>PRL</v>
      </c>
      <c r="B53" s="64" t="s">
        <v>151</v>
      </c>
      <c r="C53" s="63" t="e">
        <f t="shared" si="7"/>
        <v>#REF!</v>
      </c>
      <c r="D53" s="62">
        <f t="shared" si="8"/>
        <v>0</v>
      </c>
      <c r="E53" s="63">
        <f t="shared" si="9"/>
        <v>1726600.2017578185</v>
      </c>
      <c r="F53" s="62">
        <f t="shared" si="10"/>
        <v>8.2339017543908613E-2</v>
      </c>
      <c r="G53" s="63">
        <f t="shared" si="11"/>
        <v>-1255986.3082084581</v>
      </c>
      <c r="H53" s="62">
        <f t="shared" si="12"/>
        <v>-3.7727336002763359E-2</v>
      </c>
      <c r="I53" s="57">
        <f t="shared" si="13"/>
        <v>33291147.51480101</v>
      </c>
      <c r="J53" s="61">
        <f t="shared" si="14"/>
        <v>32035161.206592552</v>
      </c>
      <c r="L53" s="49"/>
      <c r="Q53" s="50"/>
      <c r="S53" s="65"/>
      <c r="T53" s="65"/>
    </row>
    <row r="54" spans="1:22" x14ac:dyDescent="0.2">
      <c r="A54" s="58" t="str">
        <f>A21</f>
        <v>PS</v>
      </c>
      <c r="B54" s="64" t="s">
        <v>279</v>
      </c>
      <c r="C54" s="63" t="e">
        <f t="shared" si="7"/>
        <v>#REF!</v>
      </c>
      <c r="D54" s="62">
        <f t="shared" si="8"/>
        <v>0</v>
      </c>
      <c r="E54" s="63">
        <f t="shared" si="9"/>
        <v>1052966.7574414052</v>
      </c>
      <c r="F54" s="62">
        <f t="shared" si="10"/>
        <v>3.2305602924742292E-2</v>
      </c>
      <c r="G54" s="63">
        <f t="shared" si="11"/>
        <v>3614889.9183695912</v>
      </c>
      <c r="H54" s="62">
        <f t="shared" si="12"/>
        <v>6.2469539152175124E-2</v>
      </c>
      <c r="I54" s="57">
        <f t="shared" si="13"/>
        <v>57866441.26769942</v>
      </c>
      <c r="J54" s="61">
        <f t="shared" si="14"/>
        <v>61481331.186069012</v>
      </c>
      <c r="L54" s="49"/>
      <c r="Q54" s="50"/>
      <c r="S54" s="65"/>
      <c r="T54" s="65"/>
    </row>
    <row r="55" spans="1:22" x14ac:dyDescent="0.2">
      <c r="A55" s="58" t="s">
        <v>924</v>
      </c>
      <c r="B55" s="64" t="s">
        <v>1048</v>
      </c>
      <c r="C55" s="63" t="e">
        <f t="shared" si="7"/>
        <v>#REF!</v>
      </c>
      <c r="D55" s="62">
        <f t="shared" si="8"/>
        <v>0</v>
      </c>
      <c r="E55" s="63">
        <f t="shared" si="9"/>
        <v>0</v>
      </c>
      <c r="F55" s="62">
        <f t="shared" si="10"/>
        <v>0</v>
      </c>
      <c r="G55" s="63">
        <f t="shared" si="11"/>
        <v>0</v>
      </c>
      <c r="H55" s="62">
        <f t="shared" si="12"/>
        <v>0</v>
      </c>
      <c r="I55" s="57">
        <f t="shared" si="13"/>
        <v>40813527.071417242</v>
      </c>
      <c r="J55" s="61">
        <f t="shared" si="14"/>
        <v>40813527.071417242</v>
      </c>
      <c r="L55" s="49"/>
      <c r="Q55" s="50"/>
      <c r="S55" s="65"/>
      <c r="T55" s="65"/>
    </row>
    <row r="56" spans="1:22" x14ac:dyDescent="0.2">
      <c r="A56" s="58" t="str">
        <f>A23</f>
        <v>RI</v>
      </c>
      <c r="B56" s="64" t="s">
        <v>1048</v>
      </c>
      <c r="C56" s="63" t="e">
        <f t="shared" si="7"/>
        <v>#REF!</v>
      </c>
      <c r="D56" s="62">
        <f t="shared" si="8"/>
        <v>0</v>
      </c>
      <c r="E56" s="63">
        <f t="shared" si="9"/>
        <v>0</v>
      </c>
      <c r="F56" s="62">
        <f t="shared" si="10"/>
        <v>0</v>
      </c>
      <c r="G56" s="63">
        <f t="shared" si="11"/>
        <v>0</v>
      </c>
      <c r="H56" s="62">
        <f t="shared" si="12"/>
        <v>0</v>
      </c>
      <c r="I56" s="57">
        <f t="shared" si="13"/>
        <v>0</v>
      </c>
      <c r="J56" s="61">
        <f t="shared" si="14"/>
        <v>0</v>
      </c>
      <c r="L56" s="49"/>
      <c r="Q56" s="50"/>
      <c r="S56" s="65"/>
      <c r="T56" s="65"/>
    </row>
    <row r="57" spans="1:22" x14ac:dyDescent="0.2">
      <c r="A57" s="58" t="s">
        <v>1040</v>
      </c>
      <c r="B57" s="64" t="s">
        <v>684</v>
      </c>
      <c r="C57" s="63" t="e">
        <f t="shared" si="7"/>
        <v>#REF!</v>
      </c>
      <c r="D57" s="62">
        <f t="shared" si="8"/>
        <v>0</v>
      </c>
      <c r="E57" s="63">
        <f t="shared" si="9"/>
        <v>0</v>
      </c>
      <c r="F57" s="62">
        <f t="shared" si="10"/>
        <v>0</v>
      </c>
      <c r="G57" s="63">
        <f t="shared" si="11"/>
        <v>0</v>
      </c>
      <c r="H57" s="62">
        <f t="shared" si="12"/>
        <v>0</v>
      </c>
      <c r="I57" s="57">
        <f t="shared" si="13"/>
        <v>0</v>
      </c>
      <c r="J57" s="61">
        <f t="shared" si="14"/>
        <v>0</v>
      </c>
      <c r="L57" s="49"/>
      <c r="Q57" s="50"/>
      <c r="S57" s="65"/>
      <c r="T57" s="65"/>
    </row>
    <row r="58" spans="1:22" x14ac:dyDescent="0.2">
      <c r="A58" s="58" t="str">
        <f t="shared" ref="A58:A64" si="16">A25</f>
        <v>SL</v>
      </c>
      <c r="B58" s="64" t="s">
        <v>1047</v>
      </c>
      <c r="C58" s="63" t="e">
        <f t="shared" si="7"/>
        <v>#REF!</v>
      </c>
      <c r="D58" s="62">
        <f t="shared" si="8"/>
        <v>0</v>
      </c>
      <c r="E58" s="63">
        <f t="shared" si="9"/>
        <v>0</v>
      </c>
      <c r="F58" s="62">
        <f t="shared" si="10"/>
        <v>0</v>
      </c>
      <c r="G58" s="63">
        <f t="shared" si="11"/>
        <v>0</v>
      </c>
      <c r="H58" s="62">
        <f t="shared" si="12"/>
        <v>1.5372778547839867E-16</v>
      </c>
      <c r="I58" s="57">
        <f t="shared" si="13"/>
        <v>48466063.397307962</v>
      </c>
      <c r="J58" s="61">
        <f t="shared" si="14"/>
        <v>48466063.39730797</v>
      </c>
      <c r="L58" s="49"/>
      <c r="Q58" s="50"/>
      <c r="S58" s="65"/>
      <c r="T58" s="65"/>
    </row>
    <row r="59" spans="1:22" x14ac:dyDescent="0.2">
      <c r="A59" s="58" t="str">
        <f t="shared" si="16"/>
        <v>SP</v>
      </c>
      <c r="B59" s="64" t="s">
        <v>1046</v>
      </c>
      <c r="C59" s="63" t="e">
        <f t="shared" si="7"/>
        <v>#REF!</v>
      </c>
      <c r="D59" s="62">
        <f t="shared" si="8"/>
        <v>0</v>
      </c>
      <c r="E59" s="63">
        <f t="shared" si="9"/>
        <v>0</v>
      </c>
      <c r="F59" s="62">
        <f t="shared" si="10"/>
        <v>0</v>
      </c>
      <c r="G59" s="63">
        <f t="shared" si="11"/>
        <v>0</v>
      </c>
      <c r="H59" s="62">
        <f t="shared" si="12"/>
        <v>0</v>
      </c>
      <c r="I59" s="57">
        <f t="shared" si="13"/>
        <v>10203381.767854311</v>
      </c>
      <c r="J59" s="61">
        <f t="shared" si="14"/>
        <v>10203381.767854311</v>
      </c>
      <c r="L59" s="49"/>
      <c r="O59" s="55"/>
      <c r="Q59" s="50"/>
      <c r="S59" s="65"/>
      <c r="T59" s="65"/>
    </row>
    <row r="60" spans="1:22" x14ac:dyDescent="0.2">
      <c r="A60" s="58" t="str">
        <f t="shared" si="16"/>
        <v>TM</v>
      </c>
      <c r="B60" s="64" t="s">
        <v>279</v>
      </c>
      <c r="C60" s="63" t="e">
        <f t="shared" si="7"/>
        <v>#REF!</v>
      </c>
      <c r="D60" s="62">
        <f t="shared" si="8"/>
        <v>0</v>
      </c>
      <c r="E60" s="63">
        <f t="shared" si="9"/>
        <v>-56628382.136216104</v>
      </c>
      <c r="F60" s="62">
        <f t="shared" si="10"/>
        <v>-0.489946140578227</v>
      </c>
      <c r="G60" s="63">
        <f t="shared" si="11"/>
        <v>-139850660.3589206</v>
      </c>
      <c r="H60" s="62">
        <f t="shared" si="12"/>
        <v>-0.3951682750341276</v>
      </c>
      <c r="I60" s="57">
        <f t="shared" si="13"/>
        <v>353901538.1405372</v>
      </c>
      <c r="J60" s="61">
        <f t="shared" si="14"/>
        <v>214050877.7816166</v>
      </c>
      <c r="L60" s="49"/>
      <c r="Q60" s="50"/>
    </row>
    <row r="61" spans="1:22" x14ac:dyDescent="0.2">
      <c r="A61" s="58" t="str">
        <f t="shared" si="16"/>
        <v>TS</v>
      </c>
      <c r="B61" s="64" t="s">
        <v>279</v>
      </c>
      <c r="C61" s="63" t="e">
        <f t="shared" si="7"/>
        <v>#REF!</v>
      </c>
      <c r="D61" s="62">
        <f t="shared" si="8"/>
        <v>0</v>
      </c>
      <c r="E61" s="63">
        <f t="shared" si="9"/>
        <v>-115013010.17517647</v>
      </c>
      <c r="F61" s="62">
        <f t="shared" si="10"/>
        <v>-0.40647971336582278</v>
      </c>
      <c r="G61" s="63">
        <f t="shared" si="11"/>
        <v>-237356555.1455341</v>
      </c>
      <c r="H61" s="62">
        <f t="shared" si="12"/>
        <v>-0.42436070076754612</v>
      </c>
      <c r="I61" s="57">
        <f t="shared" si="13"/>
        <v>559327371.06952775</v>
      </c>
      <c r="J61" s="61">
        <f t="shared" si="14"/>
        <v>321970815.92399365</v>
      </c>
      <c r="L61" s="49"/>
      <c r="M61" s="55"/>
      <c r="O61" s="50"/>
    </row>
    <row r="62" spans="1:22" x14ac:dyDescent="0.2">
      <c r="A62" s="58" t="str">
        <f t="shared" si="16"/>
        <v>UR</v>
      </c>
      <c r="B62" s="64" t="s">
        <v>1045</v>
      </c>
      <c r="C62" s="63" t="e">
        <f t="shared" si="7"/>
        <v>#REF!</v>
      </c>
      <c r="D62" s="62">
        <f t="shared" si="8"/>
        <v>0</v>
      </c>
      <c r="E62" s="63">
        <f t="shared" si="9"/>
        <v>-155126014.66432181</v>
      </c>
      <c r="F62" s="62">
        <f t="shared" si="10"/>
        <v>-0.67517401999181614</v>
      </c>
      <c r="G62" s="63">
        <f t="shared" si="11"/>
        <v>-310789227.10495961</v>
      </c>
      <c r="H62" s="62">
        <f t="shared" si="12"/>
        <v>-0.71046155333813232</v>
      </c>
      <c r="I62" s="57">
        <f t="shared" si="13"/>
        <v>437446932.41274476</v>
      </c>
      <c r="J62" s="61">
        <f t="shared" si="14"/>
        <v>126657705.30778515</v>
      </c>
    </row>
    <row r="63" spans="1:22" x14ac:dyDescent="0.2">
      <c r="A63" s="58" t="str">
        <f t="shared" si="16"/>
        <v>SW</v>
      </c>
      <c r="B63" s="64" t="s">
        <v>1044</v>
      </c>
      <c r="C63" s="63" t="e">
        <f t="shared" si="7"/>
        <v>#REF!</v>
      </c>
      <c r="D63" s="62">
        <f t="shared" si="8"/>
        <v>0</v>
      </c>
      <c r="E63" s="63">
        <f t="shared" si="9"/>
        <v>0</v>
      </c>
      <c r="F63" s="62">
        <f t="shared" si="10"/>
        <v>0</v>
      </c>
      <c r="G63" s="63">
        <f t="shared" si="11"/>
        <v>0</v>
      </c>
      <c r="H63" s="62">
        <f t="shared" si="12"/>
        <v>0</v>
      </c>
      <c r="I63" s="57">
        <f t="shared" si="13"/>
        <v>72633875.041556388</v>
      </c>
      <c r="J63" s="61">
        <f t="shared" si="14"/>
        <v>72633875.041556388</v>
      </c>
      <c r="L63" s="49"/>
    </row>
    <row r="64" spans="1:22" x14ac:dyDescent="0.2">
      <c r="A64" s="58" t="str">
        <f t="shared" si="16"/>
        <v>OH</v>
      </c>
      <c r="B64" s="64" t="s">
        <v>1044</v>
      </c>
      <c r="C64" s="63" t="e">
        <f t="shared" si="7"/>
        <v>#REF!</v>
      </c>
      <c r="D64" s="62">
        <f t="shared" si="8"/>
        <v>0</v>
      </c>
      <c r="E64" s="63">
        <f t="shared" si="9"/>
        <v>0</v>
      </c>
      <c r="F64" s="62">
        <f t="shared" si="10"/>
        <v>0</v>
      </c>
      <c r="G64" s="63">
        <f t="shared" si="11"/>
        <v>0</v>
      </c>
      <c r="H64" s="62">
        <f t="shared" si="12"/>
        <v>0</v>
      </c>
      <c r="I64" s="57">
        <f t="shared" si="13"/>
        <v>768597450.53201866</v>
      </c>
      <c r="J64" s="61">
        <f t="shared" si="14"/>
        <v>768597450.53201866</v>
      </c>
      <c r="L64" s="49"/>
    </row>
    <row r="65" spans="1:22" x14ac:dyDescent="0.2">
      <c r="L65" s="55"/>
      <c r="M65" s="59"/>
      <c r="N65" s="59"/>
      <c r="O65" s="59"/>
      <c r="P65" s="59"/>
      <c r="Q65" s="59"/>
      <c r="R65" s="59"/>
    </row>
    <row r="66" spans="1:22" ht="15" x14ac:dyDescent="0.2">
      <c r="A66" s="58"/>
      <c r="B66" s="60" t="str">
        <f>U2</f>
        <v>FY20</v>
      </c>
      <c r="C66" s="60" t="str">
        <f t="shared" ref="C66:K66" si="17">V2</f>
        <v>FY21</v>
      </c>
      <c r="D66" s="60" t="str">
        <f t="shared" si="17"/>
        <v>FY22</v>
      </c>
      <c r="E66" s="60" t="str">
        <f t="shared" si="17"/>
        <v>FY23</v>
      </c>
      <c r="F66" s="60" t="str">
        <f t="shared" si="17"/>
        <v>FY24</v>
      </c>
      <c r="G66" s="60" t="str">
        <f t="shared" si="17"/>
        <v>FY25</v>
      </c>
      <c r="H66" s="60" t="str">
        <f t="shared" si="17"/>
        <v>FY26</v>
      </c>
      <c r="I66" s="60" t="str">
        <f t="shared" si="17"/>
        <v>FY27</v>
      </c>
      <c r="J66" s="60" t="str">
        <f t="shared" si="17"/>
        <v>FY28</v>
      </c>
      <c r="K66" s="60" t="str">
        <f t="shared" si="17"/>
        <v>FY29</v>
      </c>
      <c r="L66" s="55"/>
      <c r="M66" s="55"/>
      <c r="N66" s="55"/>
      <c r="O66" s="55"/>
      <c r="S66" s="59"/>
      <c r="T66" s="59"/>
      <c r="U66" s="59"/>
      <c r="V66" s="59"/>
    </row>
    <row r="67" spans="1:22" x14ac:dyDescent="0.2">
      <c r="A67" s="58" t="str">
        <f>B1&amp;" ($Nom)"</f>
        <v>PIP SRP ($Nom)</v>
      </c>
      <c r="B67" s="57">
        <f>G32</f>
        <v>420211887.8418678</v>
      </c>
      <c r="C67" s="57">
        <f t="shared" ref="C67:J67" si="18">H32</f>
        <v>426026261.93448299</v>
      </c>
      <c r="D67" s="57">
        <f t="shared" si="18"/>
        <v>454783837.12560582</v>
      </c>
      <c r="E67" s="57">
        <f t="shared" si="18"/>
        <v>454485869.04571265</v>
      </c>
      <c r="F67" s="57">
        <f t="shared" si="18"/>
        <v>479581117.5014596</v>
      </c>
      <c r="G67" s="57">
        <f t="shared" si="18"/>
        <v>550412671.24665558</v>
      </c>
      <c r="H67" s="57">
        <f t="shared" si="18"/>
        <v>581549575.09198523</v>
      </c>
      <c r="I67" s="57">
        <f t="shared" si="18"/>
        <v>613523377.83078134</v>
      </c>
      <c r="J67" s="57">
        <f t="shared" si="18"/>
        <v>638224078.36532629</v>
      </c>
      <c r="K67" s="57"/>
      <c r="M67" s="56"/>
    </row>
    <row r="68" spans="1:22" x14ac:dyDescent="0.2">
      <c r="A68" s="58" t="str">
        <f ca="1">P1&amp;" ($Nom)"</f>
        <v>PIP Resubmission - v2 with Escalator - Revised Proposal - FINAL ($Nom)</v>
      </c>
      <c r="B68" s="57">
        <f>U32</f>
        <v>317758657.11686772</v>
      </c>
      <c r="C68" s="57">
        <f t="shared" ref="C68:K68" si="19">V32</f>
        <v>321541702.74412578</v>
      </c>
      <c r="D68" s="57">
        <f t="shared" si="19"/>
        <v>337448150.00388718</v>
      </c>
      <c r="E68" s="57">
        <f t="shared" si="19"/>
        <v>367778105.82384002</v>
      </c>
      <c r="F68" s="57">
        <f t="shared" si="19"/>
        <v>374863369.00207061</v>
      </c>
      <c r="G68" s="57">
        <f t="shared" si="19"/>
        <v>390437907.94894397</v>
      </c>
      <c r="H68" s="57">
        <f t="shared" si="19"/>
        <v>411814011.27085483</v>
      </c>
      <c r="I68" s="57">
        <f t="shared" si="19"/>
        <v>456529451.10337591</v>
      </c>
      <c r="J68" s="57">
        <f t="shared" si="19"/>
        <v>494010464.21919465</v>
      </c>
      <c r="K68" s="57">
        <f t="shared" si="19"/>
        <v>522193228.57906419</v>
      </c>
      <c r="M68" s="55"/>
    </row>
    <row r="69" spans="1:22" x14ac:dyDescent="0.2">
      <c r="A69" s="58" t="str">
        <f>B1&amp;" ($Real)"</f>
        <v>PIP SRP ($Real)</v>
      </c>
      <c r="B69" s="57">
        <f>B67/Config!F$40</f>
        <v>409962817.40670031</v>
      </c>
      <c r="C69" s="57">
        <f>C67/Config!G$40</f>
        <v>405497929.26542109</v>
      </c>
      <c r="D69" s="57">
        <f>D67/Config!H$40</f>
        <v>422312003.25066054</v>
      </c>
      <c r="E69" s="57">
        <f>E67/Config!I$40</f>
        <v>411741766.11434042</v>
      </c>
      <c r="F69" s="57">
        <f>F67/Config!J$40</f>
        <v>423879826.96022874</v>
      </c>
      <c r="G69" s="57">
        <f>G67/Config!K$40</f>
        <v>474619121.40094066</v>
      </c>
      <c r="H69" s="57">
        <f>H67/Config!L$40</f>
        <v>489237440.00242144</v>
      </c>
      <c r="I69" s="57">
        <f>I67/Config!M$40</f>
        <v>503547208.46827871</v>
      </c>
      <c r="J69" s="57">
        <f>J67/Config!N$40</f>
        <v>511044120.71091479</v>
      </c>
      <c r="K69" s="57"/>
      <c r="M69" s="56"/>
    </row>
    <row r="70" spans="1:22" x14ac:dyDescent="0.2">
      <c r="A70" s="58" t="str">
        <f ca="1">P1&amp;" ($Real)"</f>
        <v>PIP Resubmission - v2 with Escalator - Revised Proposal - FINAL ($Real)</v>
      </c>
      <c r="B70" s="57">
        <f>B68/Config!F$40</f>
        <v>310008445.96767586</v>
      </c>
      <c r="C70" s="57">
        <f>C68/Config!G$40</f>
        <v>306048021.64818639</v>
      </c>
      <c r="D70" s="57">
        <f>D68/Config!H$40</f>
        <v>313354153.30956864</v>
      </c>
      <c r="E70" s="57">
        <f>E68/Config!I$40</f>
        <v>333188812.11434042</v>
      </c>
      <c r="F70" s="57">
        <f>F68/Config!J$40</f>
        <v>331324595.96022868</v>
      </c>
      <c r="G70" s="57">
        <f>G68/Config!K$40</f>
        <v>336673384.37655038</v>
      </c>
      <c r="H70" s="57">
        <f>H68/Config!L$40</f>
        <v>346444811.0024215</v>
      </c>
      <c r="I70" s="57">
        <f>I68/Config!M$40</f>
        <v>374694981.46827888</v>
      </c>
      <c r="J70" s="57">
        <f>J68/Config!N$40</f>
        <v>395568189.71091485</v>
      </c>
      <c r="K70" s="57">
        <f>K68/Config!O$40</f>
        <v>407936515.55796224</v>
      </c>
    </row>
    <row r="71" spans="1:2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</row>
    <row r="72" spans="1:22" x14ac:dyDescent="0.2">
      <c r="B72" s="55"/>
      <c r="C72" s="55"/>
      <c r="D72" s="55"/>
      <c r="E72" s="55"/>
      <c r="F72" s="55"/>
      <c r="G72" s="55"/>
      <c r="H72" s="55"/>
      <c r="I72" s="55"/>
      <c r="J72" s="55"/>
      <c r="K72" s="55"/>
    </row>
    <row r="75" spans="1:22" x14ac:dyDescent="0.2">
      <c r="B75" s="54"/>
      <c r="C75" s="54"/>
      <c r="D75" s="54"/>
      <c r="E75" s="54"/>
      <c r="F75" s="54"/>
      <c r="G75" s="54"/>
      <c r="H75" s="54"/>
      <c r="I75" s="54"/>
      <c r="J75" s="54"/>
    </row>
    <row r="113" spans="3:15" x14ac:dyDescent="0.2">
      <c r="C113" s="51"/>
    </row>
    <row r="114" spans="3:15" x14ac:dyDescent="0.2">
      <c r="C114" s="51"/>
    </row>
    <row r="115" spans="3:15" x14ac:dyDescent="0.2">
      <c r="C115" s="51"/>
    </row>
    <row r="116" spans="3:15" x14ac:dyDescent="0.2">
      <c r="C116" s="51"/>
      <c r="L116" s="53"/>
      <c r="M116" s="52"/>
      <c r="N116" s="52"/>
      <c r="O116" s="52"/>
    </row>
    <row r="117" spans="3:15" x14ac:dyDescent="0.2">
      <c r="C117" s="51"/>
    </row>
    <row r="118" spans="3:15" x14ac:dyDescent="0.2">
      <c r="C118" s="51"/>
      <c r="L118" s="51"/>
      <c r="M118" s="51"/>
      <c r="N118" s="51"/>
      <c r="O118" s="51"/>
    </row>
    <row r="119" spans="3:15" x14ac:dyDescent="0.2">
      <c r="C119" s="51"/>
      <c r="D119" s="52"/>
      <c r="E119" s="52"/>
      <c r="F119" s="52"/>
      <c r="G119" s="52"/>
      <c r="H119" s="52"/>
      <c r="I119" s="52"/>
      <c r="J119" s="52"/>
      <c r="K119" s="52"/>
    </row>
    <row r="120" spans="3:15" x14ac:dyDescent="0.2">
      <c r="C120" s="51"/>
    </row>
    <row r="121" spans="3:15" x14ac:dyDescent="0.2">
      <c r="C121" s="51"/>
      <c r="D121" s="51"/>
      <c r="E121" s="51"/>
      <c r="F121" s="51"/>
      <c r="G121" s="51"/>
      <c r="H121" s="51"/>
      <c r="I121" s="51"/>
      <c r="J121" s="51"/>
      <c r="K121" s="51"/>
    </row>
    <row r="122" spans="3:15" x14ac:dyDescent="0.2">
      <c r="C122" s="51"/>
    </row>
    <row r="123" spans="3:15" x14ac:dyDescent="0.2">
      <c r="C123" s="51"/>
    </row>
  </sheetData>
  <pageMargins left="0.70866141732283472" right="0.70866141732283472" top="0.74803149606299213" bottom="0.74803149606299213" header="0.31496062992125984" footer="0.31496062992125984"/>
  <pageSetup paperSize="8" scale="46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7" tint="0.39997558519241921"/>
  </sheetPr>
  <dimension ref="A1:R374"/>
  <sheetViews>
    <sheetView workbookViewId="0">
      <selection activeCell="I27" sqref="I27"/>
    </sheetView>
  </sheetViews>
  <sheetFormatPr defaultRowHeight="12.75" x14ac:dyDescent="0.2"/>
  <cols>
    <col min="1" max="1" width="6.85546875" style="46" bestFit="1" customWidth="1"/>
    <col min="2" max="2" width="5.7109375" style="46" bestFit="1" customWidth="1"/>
    <col min="3" max="3" width="44" style="46" customWidth="1"/>
    <col min="4" max="17" width="11.28515625" style="46" bestFit="1" customWidth="1"/>
    <col min="18" max="18" width="12.28515625" style="46" bestFit="1" customWidth="1"/>
    <col min="19" max="16384" width="9.140625" style="46"/>
  </cols>
  <sheetData>
    <row r="1" spans="1:18" x14ac:dyDescent="0.2">
      <c r="A1" s="48" t="s">
        <v>511</v>
      </c>
      <c r="B1" s="48" t="s">
        <v>178</v>
      </c>
      <c r="C1" s="48" t="s">
        <v>0</v>
      </c>
      <c r="D1" s="48" t="s">
        <v>978</v>
      </c>
      <c r="E1" s="48" t="s">
        <v>979</v>
      </c>
      <c r="F1" s="48" t="s">
        <v>980</v>
      </c>
      <c r="G1" s="48" t="s">
        <v>981</v>
      </c>
      <c r="H1" s="48" t="s">
        <v>982</v>
      </c>
      <c r="I1" s="48" t="s">
        <v>983</v>
      </c>
      <c r="J1" s="48" t="s">
        <v>984</v>
      </c>
      <c r="K1" s="48" t="s">
        <v>985</v>
      </c>
      <c r="L1" s="48" t="s">
        <v>986</v>
      </c>
      <c r="M1" s="48" t="s">
        <v>987</v>
      </c>
      <c r="N1" s="48" t="s">
        <v>988</v>
      </c>
      <c r="O1" s="48" t="s">
        <v>989</v>
      </c>
      <c r="P1" s="48" t="s">
        <v>990</v>
      </c>
      <c r="Q1" s="48" t="s">
        <v>991</v>
      </c>
      <c r="R1" s="48" t="s">
        <v>1043</v>
      </c>
    </row>
    <row r="2" spans="1:18" x14ac:dyDescent="0.2">
      <c r="A2" s="46" t="s">
        <v>949</v>
      </c>
      <c r="B2" s="46" t="s">
        <v>949</v>
      </c>
      <c r="C2" s="46" t="s">
        <v>948</v>
      </c>
      <c r="D2" s="99">
        <v>0</v>
      </c>
      <c r="E2" s="99">
        <v>0</v>
      </c>
      <c r="F2" s="99">
        <v>0</v>
      </c>
      <c r="G2" s="99">
        <v>0</v>
      </c>
      <c r="H2" s="99">
        <v>300000</v>
      </c>
      <c r="I2" s="99">
        <v>307500</v>
      </c>
      <c r="J2" s="99">
        <v>315187.5</v>
      </c>
      <c r="K2" s="99">
        <v>323067.18749999994</v>
      </c>
      <c r="L2" s="99">
        <v>331143.86718749994</v>
      </c>
      <c r="M2" s="99">
        <v>339422.46386718738</v>
      </c>
      <c r="N2" s="99">
        <v>347908.02546386706</v>
      </c>
      <c r="O2" s="99">
        <v>356605.72610046371</v>
      </c>
      <c r="P2" s="99">
        <v>365520.86925297527</v>
      </c>
      <c r="Q2" s="99">
        <v>374658.89098429959</v>
      </c>
      <c r="R2" s="99">
        <f>SUM(I2:Q2)</f>
        <v>3061014.5303562931</v>
      </c>
    </row>
    <row r="3" spans="1:18" x14ac:dyDescent="0.2">
      <c r="A3" s="46" t="s">
        <v>96</v>
      </c>
      <c r="B3" s="46" t="s">
        <v>96</v>
      </c>
      <c r="C3" s="46" t="s">
        <v>295</v>
      </c>
      <c r="D3" s="99">
        <v>2476817.2999999998</v>
      </c>
      <c r="E3" s="99">
        <v>1549055.28</v>
      </c>
      <c r="F3" s="99">
        <v>1518424.8700000003</v>
      </c>
      <c r="G3" s="99">
        <v>1660155.1571562579</v>
      </c>
      <c r="H3" s="99">
        <v>1674562.9105396892</v>
      </c>
      <c r="I3" s="99">
        <v>1863202.9749999999</v>
      </c>
      <c r="J3" s="99">
        <v>1901068.1149999998</v>
      </c>
      <c r="K3" s="99">
        <v>1955611.8371874997</v>
      </c>
      <c r="L3" s="99">
        <v>2013924.2799515622</v>
      </c>
      <c r="M3" s="99">
        <v>2080036.297580556</v>
      </c>
      <c r="N3" s="99">
        <v>2141221.9768923158</v>
      </c>
      <c r="O3" s="99">
        <v>2204145.5211401097</v>
      </c>
      <c r="P3" s="99">
        <v>2268923.2781748408</v>
      </c>
      <c r="Q3" s="99">
        <v>2345579.4619925465</v>
      </c>
      <c r="R3" s="99">
        <f t="shared" ref="R3:R66" si="0">SUM(I3:Q3)</f>
        <v>18773713.74291943</v>
      </c>
    </row>
    <row r="4" spans="1:18" x14ac:dyDescent="0.2">
      <c r="A4" s="46" t="s">
        <v>396</v>
      </c>
      <c r="B4" s="46" t="s">
        <v>160</v>
      </c>
      <c r="C4" s="46" t="s">
        <v>521</v>
      </c>
      <c r="D4" s="99">
        <v>277011.95999999996</v>
      </c>
      <c r="E4" s="99">
        <v>822.95</v>
      </c>
      <c r="F4" s="99">
        <v>0</v>
      </c>
      <c r="G4" s="99">
        <v>0</v>
      </c>
      <c r="H4" s="99">
        <v>0</v>
      </c>
      <c r="I4" s="99">
        <v>0</v>
      </c>
      <c r="J4" s="99">
        <v>0</v>
      </c>
      <c r="K4" s="99">
        <v>0</v>
      </c>
      <c r="L4" s="99">
        <v>0</v>
      </c>
      <c r="M4" s="99">
        <v>0</v>
      </c>
      <c r="N4" s="99">
        <v>0</v>
      </c>
      <c r="O4" s="99">
        <v>0</v>
      </c>
      <c r="P4" s="99">
        <v>0</v>
      </c>
      <c r="Q4" s="99">
        <v>0</v>
      </c>
      <c r="R4" s="99">
        <f t="shared" si="0"/>
        <v>0</v>
      </c>
    </row>
    <row r="5" spans="1:18" x14ac:dyDescent="0.2">
      <c r="A5" s="46" t="s">
        <v>57</v>
      </c>
      <c r="B5" s="46" t="s">
        <v>160</v>
      </c>
      <c r="C5" s="46" t="s">
        <v>873</v>
      </c>
      <c r="D5" s="99">
        <v>105711.33</v>
      </c>
      <c r="E5" s="99">
        <v>1042816.8499999997</v>
      </c>
      <c r="F5" s="99">
        <v>1057915.4300000013</v>
      </c>
      <c r="G5" s="99">
        <v>2052335</v>
      </c>
      <c r="H5" s="99">
        <v>1044144</v>
      </c>
      <c r="I5" s="99">
        <v>1885999.9999999998</v>
      </c>
      <c r="J5" s="99">
        <v>1933149.9999999998</v>
      </c>
      <c r="K5" s="99">
        <v>1981478.7499999998</v>
      </c>
      <c r="L5" s="99">
        <v>2031015.7187499995</v>
      </c>
      <c r="M5" s="99">
        <v>2081791.1117187494</v>
      </c>
      <c r="N5" s="99">
        <v>2133835.8895117179</v>
      </c>
      <c r="O5" s="99">
        <v>2187181.7867495106</v>
      </c>
      <c r="P5" s="99">
        <v>2241861.3314182484</v>
      </c>
      <c r="Q5" s="99">
        <v>2297907.8647037041</v>
      </c>
      <c r="R5" s="99">
        <f t="shared" si="0"/>
        <v>18774222.452851929</v>
      </c>
    </row>
    <row r="6" spans="1:18" x14ac:dyDescent="0.2">
      <c r="A6" s="46" t="s">
        <v>716</v>
      </c>
      <c r="B6" s="46" t="s">
        <v>160</v>
      </c>
      <c r="C6" s="46" t="s">
        <v>727</v>
      </c>
      <c r="D6" s="99">
        <v>0</v>
      </c>
      <c r="E6" s="99">
        <v>22540.79</v>
      </c>
      <c r="F6" s="99">
        <v>0</v>
      </c>
      <c r="G6" s="99">
        <v>0</v>
      </c>
      <c r="H6" s="99">
        <v>0</v>
      </c>
      <c r="I6" s="99">
        <v>0</v>
      </c>
      <c r="J6" s="99">
        <v>0</v>
      </c>
      <c r="K6" s="99">
        <v>0</v>
      </c>
      <c r="L6" s="99">
        <v>0</v>
      </c>
      <c r="M6" s="99">
        <v>0</v>
      </c>
      <c r="N6" s="99">
        <v>0</v>
      </c>
      <c r="O6" s="99">
        <v>0</v>
      </c>
      <c r="P6" s="99">
        <v>0</v>
      </c>
      <c r="Q6" s="99">
        <v>0</v>
      </c>
      <c r="R6" s="99">
        <f t="shared" si="0"/>
        <v>0</v>
      </c>
    </row>
    <row r="7" spans="1:18" x14ac:dyDescent="0.2">
      <c r="A7" s="46" t="s">
        <v>58</v>
      </c>
      <c r="B7" s="46" t="s">
        <v>160</v>
      </c>
      <c r="C7" s="46" t="s">
        <v>272</v>
      </c>
      <c r="D7" s="99">
        <v>1528226.5999999999</v>
      </c>
      <c r="E7" s="99">
        <v>517960.20999999996</v>
      </c>
      <c r="F7" s="99">
        <v>772964.34999999986</v>
      </c>
      <c r="G7" s="99">
        <v>1016366.0000000001</v>
      </c>
      <c r="H7" s="99">
        <v>1000000</v>
      </c>
      <c r="I7" s="99">
        <v>2049999.9999999998</v>
      </c>
      <c r="J7" s="99">
        <v>2101250</v>
      </c>
      <c r="K7" s="99">
        <v>1076890.6249999998</v>
      </c>
      <c r="L7" s="99">
        <v>1103812.8906249998</v>
      </c>
      <c r="M7" s="99">
        <v>2262816.4257812495</v>
      </c>
      <c r="N7" s="99">
        <v>2319386.8364257803</v>
      </c>
      <c r="O7" s="99">
        <v>2377371.5073364247</v>
      </c>
      <c r="P7" s="99">
        <v>2436805.7950198348</v>
      </c>
      <c r="Q7" s="99">
        <v>2497725.9398953305</v>
      </c>
      <c r="R7" s="99">
        <f t="shared" si="0"/>
        <v>18226060.020083621</v>
      </c>
    </row>
    <row r="8" spans="1:18" x14ac:dyDescent="0.2">
      <c r="A8" s="46" t="s">
        <v>507</v>
      </c>
      <c r="B8" s="46" t="s">
        <v>160</v>
      </c>
      <c r="C8" s="46" t="s">
        <v>522</v>
      </c>
      <c r="D8" s="99">
        <v>745.03</v>
      </c>
      <c r="E8" s="99">
        <v>0</v>
      </c>
      <c r="F8" s="99">
        <v>0</v>
      </c>
      <c r="G8" s="99">
        <v>0</v>
      </c>
      <c r="H8" s="99">
        <v>0</v>
      </c>
      <c r="I8" s="99">
        <v>0</v>
      </c>
      <c r="J8" s="99">
        <v>0</v>
      </c>
      <c r="K8" s="99">
        <v>0</v>
      </c>
      <c r="L8" s="99">
        <v>0</v>
      </c>
      <c r="M8" s="99">
        <v>0</v>
      </c>
      <c r="N8" s="99">
        <v>0</v>
      </c>
      <c r="O8" s="99">
        <v>0</v>
      </c>
      <c r="P8" s="99">
        <v>0</v>
      </c>
      <c r="Q8" s="99">
        <v>0</v>
      </c>
      <c r="R8" s="99">
        <f t="shared" si="0"/>
        <v>0</v>
      </c>
    </row>
    <row r="9" spans="1:18" x14ac:dyDescent="0.2">
      <c r="A9" s="46" t="s">
        <v>59</v>
      </c>
      <c r="B9" s="46" t="s">
        <v>160</v>
      </c>
      <c r="C9" s="46" t="s">
        <v>468</v>
      </c>
      <c r="D9" s="99">
        <v>18102.830000000002</v>
      </c>
      <c r="E9" s="99">
        <v>0</v>
      </c>
      <c r="F9" s="99">
        <v>0</v>
      </c>
      <c r="G9" s="99">
        <v>0</v>
      </c>
      <c r="H9" s="99">
        <v>0</v>
      </c>
      <c r="I9" s="99">
        <v>0</v>
      </c>
      <c r="J9" s="99">
        <v>0</v>
      </c>
      <c r="K9" s="99">
        <v>0</v>
      </c>
      <c r="L9" s="99">
        <v>0</v>
      </c>
      <c r="M9" s="99">
        <v>0</v>
      </c>
      <c r="N9" s="99">
        <v>0</v>
      </c>
      <c r="O9" s="99">
        <v>0</v>
      </c>
      <c r="P9" s="99">
        <v>0</v>
      </c>
      <c r="Q9" s="99">
        <v>0</v>
      </c>
      <c r="R9" s="99">
        <f t="shared" si="0"/>
        <v>0</v>
      </c>
    </row>
    <row r="10" spans="1:18" x14ac:dyDescent="0.2">
      <c r="A10" s="46" t="s">
        <v>395</v>
      </c>
      <c r="B10" s="46" t="s">
        <v>160</v>
      </c>
      <c r="C10" s="46" t="s">
        <v>523</v>
      </c>
      <c r="D10" s="99">
        <v>37463.72</v>
      </c>
      <c r="E10" s="99">
        <v>40937.549999999996</v>
      </c>
      <c r="F10" s="99">
        <v>0</v>
      </c>
      <c r="G10" s="99">
        <v>0</v>
      </c>
      <c r="H10" s="99">
        <v>0</v>
      </c>
      <c r="I10" s="99">
        <v>0</v>
      </c>
      <c r="J10" s="99">
        <v>0</v>
      </c>
      <c r="K10" s="99">
        <v>0</v>
      </c>
      <c r="L10" s="99">
        <v>0</v>
      </c>
      <c r="M10" s="99">
        <v>0</v>
      </c>
      <c r="N10" s="99">
        <v>0</v>
      </c>
      <c r="O10" s="99">
        <v>0</v>
      </c>
      <c r="P10" s="99">
        <v>0</v>
      </c>
      <c r="Q10" s="99">
        <v>0</v>
      </c>
      <c r="R10" s="99">
        <f t="shared" si="0"/>
        <v>0</v>
      </c>
    </row>
    <row r="11" spans="1:18" x14ac:dyDescent="0.2">
      <c r="A11" s="46" t="s">
        <v>60</v>
      </c>
      <c r="B11" s="46" t="s">
        <v>161</v>
      </c>
      <c r="C11" s="46" t="s">
        <v>273</v>
      </c>
      <c r="D11" s="99">
        <v>718551.65999999992</v>
      </c>
      <c r="E11" s="99">
        <v>577121.68999999994</v>
      </c>
      <c r="F11" s="99">
        <v>834883.25</v>
      </c>
      <c r="G11" s="99">
        <v>1108931</v>
      </c>
      <c r="H11" s="99">
        <v>750000</v>
      </c>
      <c r="I11" s="99">
        <v>512499.99999999994</v>
      </c>
      <c r="J11" s="99">
        <v>525312.5</v>
      </c>
      <c r="K11" s="99">
        <v>538445.31249999988</v>
      </c>
      <c r="L11" s="99">
        <v>551906.44531249988</v>
      </c>
      <c r="M11" s="99">
        <v>565704.10644531238</v>
      </c>
      <c r="N11" s="99">
        <v>579846.70910644508</v>
      </c>
      <c r="O11" s="99">
        <v>594342.87683410617</v>
      </c>
      <c r="P11" s="99">
        <v>609201.44875495869</v>
      </c>
      <c r="Q11" s="99">
        <v>624431.48497383262</v>
      </c>
      <c r="R11" s="99">
        <f t="shared" si="0"/>
        <v>5101690.8839271553</v>
      </c>
    </row>
    <row r="12" spans="1:18" x14ac:dyDescent="0.2">
      <c r="A12" s="46" t="s">
        <v>61</v>
      </c>
      <c r="B12" s="46" t="s">
        <v>161</v>
      </c>
      <c r="C12" s="46" t="s">
        <v>274</v>
      </c>
      <c r="D12" s="99">
        <v>418374.49</v>
      </c>
      <c r="E12" s="99">
        <v>531890.89999999991</v>
      </c>
      <c r="F12" s="99">
        <v>614658.16</v>
      </c>
      <c r="G12" s="99">
        <v>721200.99999999977</v>
      </c>
      <c r="H12" s="99">
        <v>870000</v>
      </c>
      <c r="I12" s="99">
        <v>713399.99999999988</v>
      </c>
      <c r="J12" s="99">
        <v>731235</v>
      </c>
      <c r="K12" s="99">
        <v>749515.87499999988</v>
      </c>
      <c r="L12" s="99">
        <v>768253.77187499986</v>
      </c>
      <c r="M12" s="99">
        <v>787460.1161718748</v>
      </c>
      <c r="N12" s="99">
        <v>807146.61907617154</v>
      </c>
      <c r="O12" s="99">
        <v>827325.28455307579</v>
      </c>
      <c r="P12" s="99">
        <v>848008.4166669026</v>
      </c>
      <c r="Q12" s="99">
        <v>869208.627083575</v>
      </c>
      <c r="R12" s="99">
        <f t="shared" si="0"/>
        <v>7101553.7104266006</v>
      </c>
    </row>
    <row r="13" spans="1:18" x14ac:dyDescent="0.2">
      <c r="A13" s="46" t="s">
        <v>62</v>
      </c>
      <c r="B13" s="46" t="s">
        <v>161</v>
      </c>
      <c r="C13" s="46" t="s">
        <v>275</v>
      </c>
      <c r="D13" s="99">
        <v>663950.05000000005</v>
      </c>
      <c r="E13" s="99">
        <v>528887.73</v>
      </c>
      <c r="F13" s="99">
        <v>1163305.4300000002</v>
      </c>
      <c r="G13" s="99">
        <v>849331.00000000012</v>
      </c>
      <c r="H13" s="99">
        <v>550000</v>
      </c>
      <c r="I13" s="99">
        <v>461249.99999999994</v>
      </c>
      <c r="J13" s="99">
        <v>472781.24999999994</v>
      </c>
      <c r="K13" s="99">
        <v>484600.78124999994</v>
      </c>
      <c r="L13" s="99">
        <v>496715.80078124988</v>
      </c>
      <c r="M13" s="99">
        <v>509133.69580078108</v>
      </c>
      <c r="N13" s="99">
        <v>753800.72183837858</v>
      </c>
      <c r="O13" s="99">
        <v>772645.73988433799</v>
      </c>
      <c r="P13" s="99">
        <v>791961.88338144636</v>
      </c>
      <c r="Q13" s="99">
        <v>811760.93046598241</v>
      </c>
      <c r="R13" s="99">
        <f t="shared" si="0"/>
        <v>5554650.8034021761</v>
      </c>
    </row>
    <row r="14" spans="1:18" x14ac:dyDescent="0.2">
      <c r="A14" s="46" t="s">
        <v>48</v>
      </c>
      <c r="B14" s="46" t="s">
        <v>155</v>
      </c>
      <c r="C14" s="46" t="s">
        <v>260</v>
      </c>
      <c r="D14" s="99">
        <v>1194567.8199999996</v>
      </c>
      <c r="E14" s="99">
        <v>1096682.3199999998</v>
      </c>
      <c r="F14" s="99">
        <v>425751.59999999986</v>
      </c>
      <c r="G14" s="99">
        <v>300000</v>
      </c>
      <c r="H14" s="99">
        <v>735000</v>
      </c>
      <c r="I14" s="99">
        <v>753374.99999999988</v>
      </c>
      <c r="J14" s="99">
        <v>772209.37499999988</v>
      </c>
      <c r="K14" s="99">
        <v>791514.60937499988</v>
      </c>
      <c r="L14" s="99">
        <v>869252.65136718727</v>
      </c>
      <c r="M14" s="99">
        <v>950382.89882812474</v>
      </c>
      <c r="N14" s="99">
        <v>1035026.3757550045</v>
      </c>
      <c r="O14" s="99">
        <v>1123308.0372164606</v>
      </c>
      <c r="P14" s="99">
        <v>1151390.738146872</v>
      </c>
      <c r="Q14" s="99">
        <v>1180175.5066005436</v>
      </c>
      <c r="R14" s="99">
        <f t="shared" si="0"/>
        <v>8626635.1922891922</v>
      </c>
    </row>
    <row r="15" spans="1:18" x14ac:dyDescent="0.2">
      <c r="A15" s="46" t="s">
        <v>811</v>
      </c>
      <c r="B15" s="46" t="s">
        <v>155</v>
      </c>
      <c r="C15" s="46" t="s">
        <v>843</v>
      </c>
      <c r="D15" s="99">
        <v>0</v>
      </c>
      <c r="E15" s="99">
        <v>0</v>
      </c>
      <c r="F15" s="99">
        <v>2533.0100000000002</v>
      </c>
      <c r="G15" s="99">
        <v>0</v>
      </c>
      <c r="H15" s="99">
        <v>0</v>
      </c>
      <c r="I15" s="99">
        <v>0</v>
      </c>
      <c r="J15" s="99">
        <v>0</v>
      </c>
      <c r="K15" s="99">
        <v>0</v>
      </c>
      <c r="L15" s="99">
        <v>0</v>
      </c>
      <c r="M15" s="99">
        <v>0</v>
      </c>
      <c r="N15" s="99">
        <v>0</v>
      </c>
      <c r="O15" s="99">
        <v>0</v>
      </c>
      <c r="P15" s="99">
        <v>0</v>
      </c>
      <c r="Q15" s="99">
        <v>0</v>
      </c>
      <c r="R15" s="99">
        <f t="shared" si="0"/>
        <v>0</v>
      </c>
    </row>
    <row r="16" spans="1:18" x14ac:dyDescent="0.2">
      <c r="A16" s="46" t="s">
        <v>810</v>
      </c>
      <c r="B16" s="46" t="s">
        <v>155</v>
      </c>
      <c r="C16" s="46" t="s">
        <v>844</v>
      </c>
      <c r="D16" s="99">
        <v>0</v>
      </c>
      <c r="E16" s="99">
        <v>0</v>
      </c>
      <c r="F16" s="99">
        <v>234418.68999999997</v>
      </c>
      <c r="G16" s="99">
        <v>23869.34</v>
      </c>
      <c r="H16" s="99">
        <v>0</v>
      </c>
      <c r="I16" s="99">
        <v>0</v>
      </c>
      <c r="J16" s="99">
        <v>0</v>
      </c>
      <c r="K16" s="99">
        <v>0</v>
      </c>
      <c r="L16" s="99">
        <v>0</v>
      </c>
      <c r="M16" s="99">
        <v>0</v>
      </c>
      <c r="N16" s="99">
        <v>0</v>
      </c>
      <c r="O16" s="99">
        <v>0</v>
      </c>
      <c r="P16" s="99">
        <v>0</v>
      </c>
      <c r="Q16" s="99">
        <v>0</v>
      </c>
      <c r="R16" s="99">
        <f t="shared" si="0"/>
        <v>0</v>
      </c>
    </row>
    <row r="17" spans="1:18" x14ac:dyDescent="0.2">
      <c r="A17" s="46" t="s">
        <v>49</v>
      </c>
      <c r="B17" s="46" t="s">
        <v>155</v>
      </c>
      <c r="C17" s="46" t="s">
        <v>782</v>
      </c>
      <c r="D17" s="99">
        <v>12600819.110000001</v>
      </c>
      <c r="E17" s="99">
        <v>8786150.4100000001</v>
      </c>
      <c r="F17" s="99">
        <v>9900636.9600000251</v>
      </c>
      <c r="G17" s="99">
        <v>15100000</v>
      </c>
      <c r="H17" s="99">
        <v>10800000</v>
      </c>
      <c r="I17" s="99">
        <v>11613249.999999998</v>
      </c>
      <c r="J17" s="99">
        <v>12712562.499999998</v>
      </c>
      <c r="K17" s="99">
        <v>13859582.343749998</v>
      </c>
      <c r="L17" s="99">
        <v>15056007.828124996</v>
      </c>
      <c r="M17" s="99">
        <v>16303592.347753901</v>
      </c>
      <c r="N17" s="99">
        <v>17604146.088471673</v>
      </c>
      <c r="O17" s="99">
        <v>19874825.801332511</v>
      </c>
      <c r="P17" s="99">
        <v>21309866.677448455</v>
      </c>
      <c r="Q17" s="99">
        <v>21842613.344384663</v>
      </c>
      <c r="R17" s="99">
        <f t="shared" si="0"/>
        <v>150176446.93126619</v>
      </c>
    </row>
    <row r="18" spans="1:18" x14ac:dyDescent="0.2">
      <c r="A18" s="46" t="s">
        <v>50</v>
      </c>
      <c r="B18" s="46" t="s">
        <v>155</v>
      </c>
      <c r="C18" s="46" t="s">
        <v>266</v>
      </c>
      <c r="D18" s="99">
        <v>7472708.5499999998</v>
      </c>
      <c r="E18" s="99">
        <v>5379508.0699999994</v>
      </c>
      <c r="F18" s="99">
        <v>1565780.4699999995</v>
      </c>
      <c r="G18" s="99">
        <v>4240174.3128337562</v>
      </c>
      <c r="H18" s="99">
        <v>6000000</v>
      </c>
      <c r="I18" s="99">
        <v>7123749.9999999991</v>
      </c>
      <c r="J18" s="99">
        <v>9140437.5</v>
      </c>
      <c r="K18" s="99">
        <v>10499683.593749998</v>
      </c>
      <c r="L18" s="99">
        <v>11645225.996093748</v>
      </c>
      <c r="M18" s="99">
        <v>11936356.64599609</v>
      </c>
      <c r="N18" s="99">
        <v>12234765.562145991</v>
      </c>
      <c r="O18" s="99">
        <v>12540634.70119964</v>
      </c>
      <c r="P18" s="99">
        <v>12854150.56872963</v>
      </c>
      <c r="Q18" s="99">
        <v>13175504.332947869</v>
      </c>
      <c r="R18" s="99">
        <f t="shared" si="0"/>
        <v>101150508.90086296</v>
      </c>
    </row>
    <row r="19" spans="1:18" x14ac:dyDescent="0.2">
      <c r="A19" s="46" t="s">
        <v>51</v>
      </c>
      <c r="B19" s="46" t="s">
        <v>155</v>
      </c>
      <c r="C19" s="46" t="s">
        <v>52</v>
      </c>
      <c r="D19" s="99">
        <v>11238777.879999984</v>
      </c>
      <c r="E19" s="99">
        <v>10839341.000000002</v>
      </c>
      <c r="F19" s="99">
        <v>14362477.09000013</v>
      </c>
      <c r="G19" s="99">
        <v>15000000.000000002</v>
      </c>
      <c r="H19" s="99">
        <v>9167401</v>
      </c>
      <c r="I19" s="99">
        <v>9430000</v>
      </c>
      <c r="J19" s="99">
        <v>9770812.5</v>
      </c>
      <c r="K19" s="99">
        <v>10015082.812499998</v>
      </c>
      <c r="L19" s="99">
        <v>10431031.816406248</v>
      </c>
      <c r="M19" s="99">
        <v>11087800.486328121</v>
      </c>
      <c r="N19" s="99">
        <v>11944842.207592769</v>
      </c>
      <c r="O19" s="99">
        <v>13432149.016450798</v>
      </c>
      <c r="P19" s="99">
        <v>14986355.639371986</v>
      </c>
      <c r="Q19" s="99">
        <v>16110332.312324882</v>
      </c>
      <c r="R19" s="99">
        <f t="shared" si="0"/>
        <v>107208406.79097481</v>
      </c>
    </row>
    <row r="20" spans="1:18" x14ac:dyDescent="0.2">
      <c r="A20" s="46" t="s">
        <v>53</v>
      </c>
      <c r="B20" s="46" t="s">
        <v>155</v>
      </c>
      <c r="C20" s="46" t="s">
        <v>267</v>
      </c>
      <c r="D20" s="99">
        <v>1174528.22</v>
      </c>
      <c r="E20" s="99">
        <v>594868.18999999994</v>
      </c>
      <c r="F20" s="99">
        <v>926136.30999999994</v>
      </c>
      <c r="G20" s="99">
        <v>2219999.9999999995</v>
      </c>
      <c r="H20" s="99">
        <v>1700000</v>
      </c>
      <c r="I20" s="99">
        <v>1024999.9999999999</v>
      </c>
      <c r="J20" s="99">
        <v>1050625</v>
      </c>
      <c r="K20" s="99">
        <v>1076890.6249999998</v>
      </c>
      <c r="L20" s="99">
        <v>1103812.8906249998</v>
      </c>
      <c r="M20" s="99">
        <v>1131408.2128906248</v>
      </c>
      <c r="N20" s="99">
        <v>1159693.4182128902</v>
      </c>
      <c r="O20" s="99">
        <v>1188685.7536682123</v>
      </c>
      <c r="P20" s="99">
        <v>1218402.8975099174</v>
      </c>
      <c r="Q20" s="99">
        <v>1248862.9699476652</v>
      </c>
      <c r="R20" s="99">
        <f t="shared" si="0"/>
        <v>10203381.767854311</v>
      </c>
    </row>
    <row r="21" spans="1:18" x14ac:dyDescent="0.2">
      <c r="A21" s="46" t="s">
        <v>54</v>
      </c>
      <c r="B21" s="46" t="s">
        <v>155</v>
      </c>
      <c r="C21" s="46" t="s">
        <v>451</v>
      </c>
      <c r="D21" s="99">
        <v>1176436.2</v>
      </c>
      <c r="E21" s="99">
        <v>1061805.8499999999</v>
      </c>
      <c r="F21" s="99">
        <v>18800.589999999997</v>
      </c>
      <c r="G21" s="99">
        <v>0</v>
      </c>
      <c r="H21" s="99">
        <v>0</v>
      </c>
      <c r="I21" s="99">
        <v>0</v>
      </c>
      <c r="J21" s="99">
        <v>0</v>
      </c>
      <c r="K21" s="99">
        <v>0</v>
      </c>
      <c r="L21" s="99">
        <v>0</v>
      </c>
      <c r="M21" s="99">
        <v>0</v>
      </c>
      <c r="N21" s="99">
        <v>0</v>
      </c>
      <c r="O21" s="99">
        <v>0</v>
      </c>
      <c r="P21" s="99">
        <v>0</v>
      </c>
      <c r="Q21" s="99">
        <v>0</v>
      </c>
      <c r="R21" s="99">
        <f t="shared" si="0"/>
        <v>0</v>
      </c>
    </row>
    <row r="22" spans="1:18" x14ac:dyDescent="0.2">
      <c r="A22" s="46" t="s">
        <v>55</v>
      </c>
      <c r="B22" s="46" t="s">
        <v>155</v>
      </c>
      <c r="C22" s="46" t="s">
        <v>268</v>
      </c>
      <c r="D22" s="99">
        <v>7430280.2000000011</v>
      </c>
      <c r="E22" s="99">
        <v>6877196.790000001</v>
      </c>
      <c r="F22" s="99">
        <v>7175942.4499999806</v>
      </c>
      <c r="G22" s="99">
        <v>4528898</v>
      </c>
      <c r="H22" s="99">
        <v>4800000</v>
      </c>
      <c r="I22" s="99">
        <v>4920000</v>
      </c>
      <c r="J22" s="99">
        <v>5043000</v>
      </c>
      <c r="K22" s="99">
        <v>5169074.9999999991</v>
      </c>
      <c r="L22" s="99">
        <v>6181352.1874999991</v>
      </c>
      <c r="M22" s="99">
        <v>6335885.9921874981</v>
      </c>
      <c r="N22" s="99">
        <v>7422037.8765624976</v>
      </c>
      <c r="O22" s="99">
        <v>7607588.8234765586</v>
      </c>
      <c r="P22" s="99">
        <v>7797778.5440634722</v>
      </c>
      <c r="Q22" s="99">
        <v>7992723.0076650577</v>
      </c>
      <c r="R22" s="99">
        <f t="shared" si="0"/>
        <v>58469441.431455091</v>
      </c>
    </row>
    <row r="23" spans="1:18" x14ac:dyDescent="0.2">
      <c r="A23" s="46" t="s">
        <v>56</v>
      </c>
      <c r="B23" s="46" t="s">
        <v>155</v>
      </c>
      <c r="C23" s="46" t="s">
        <v>789</v>
      </c>
      <c r="D23" s="99">
        <v>188903.27000000002</v>
      </c>
      <c r="E23" s="99">
        <v>734645.81</v>
      </c>
      <c r="F23" s="99">
        <v>849197.61000000173</v>
      </c>
      <c r="G23" s="99">
        <v>700000</v>
      </c>
      <c r="H23" s="99">
        <v>0</v>
      </c>
      <c r="I23" s="99">
        <v>0</v>
      </c>
      <c r="J23" s="99">
        <v>0</v>
      </c>
      <c r="K23" s="99">
        <v>0</v>
      </c>
      <c r="L23" s="99">
        <v>0</v>
      </c>
      <c r="M23" s="99">
        <v>0</v>
      </c>
      <c r="N23" s="99">
        <v>0</v>
      </c>
      <c r="O23" s="99">
        <v>0</v>
      </c>
      <c r="P23" s="99">
        <v>0</v>
      </c>
      <c r="Q23" s="99">
        <v>0</v>
      </c>
      <c r="R23" s="99">
        <f t="shared" si="0"/>
        <v>0</v>
      </c>
    </row>
    <row r="24" spans="1:18" x14ac:dyDescent="0.2">
      <c r="A24" s="46" t="s">
        <v>775</v>
      </c>
      <c r="B24" s="46" t="s">
        <v>155</v>
      </c>
      <c r="C24" s="46" t="s">
        <v>776</v>
      </c>
      <c r="D24" s="99">
        <v>0</v>
      </c>
      <c r="E24" s="99">
        <v>0</v>
      </c>
      <c r="F24" s="99">
        <v>0</v>
      </c>
      <c r="G24" s="99">
        <v>7993.2800000000007</v>
      </c>
      <c r="H24" s="99">
        <v>0</v>
      </c>
      <c r="I24" s="99">
        <v>666250</v>
      </c>
      <c r="J24" s="99">
        <v>2048718.7499999998</v>
      </c>
      <c r="K24" s="99">
        <v>2519924.0624999995</v>
      </c>
      <c r="L24" s="99">
        <v>2582922.1640624995</v>
      </c>
      <c r="M24" s="99">
        <v>1470830.676757812</v>
      </c>
      <c r="N24" s="99">
        <v>1507601.4436767572</v>
      </c>
      <c r="O24" s="99">
        <v>1545291.479768676</v>
      </c>
      <c r="P24" s="99">
        <v>1583923.7667628927</v>
      </c>
      <c r="Q24" s="99">
        <v>1623521.8609319648</v>
      </c>
      <c r="R24" s="99">
        <f t="shared" si="0"/>
        <v>15548984.204460604</v>
      </c>
    </row>
    <row r="25" spans="1:18" x14ac:dyDescent="0.2">
      <c r="A25" s="46" t="s">
        <v>67</v>
      </c>
      <c r="B25" s="46" t="s">
        <v>155</v>
      </c>
      <c r="C25" s="46" t="s">
        <v>261</v>
      </c>
      <c r="D25" s="99">
        <v>2853380.77</v>
      </c>
      <c r="E25" s="99">
        <v>1319331.0400000003</v>
      </c>
      <c r="F25" s="99">
        <v>562755.18000000017</v>
      </c>
      <c r="G25" s="99">
        <v>1244873</v>
      </c>
      <c r="H25" s="99">
        <v>510000</v>
      </c>
      <c r="I25" s="99">
        <v>522749.99999999994</v>
      </c>
      <c r="J25" s="99">
        <v>535818.75</v>
      </c>
      <c r="K25" s="99">
        <v>915357.03124999988</v>
      </c>
      <c r="L25" s="99">
        <v>938240.95703124977</v>
      </c>
      <c r="M25" s="99">
        <v>1154036.3771484371</v>
      </c>
      <c r="N25" s="99">
        <v>1478609.108221435</v>
      </c>
      <c r="O25" s="99">
        <v>1515574.3359269707</v>
      </c>
      <c r="P25" s="99">
        <v>1553463.6943251449</v>
      </c>
      <c r="Q25" s="99">
        <v>1592300.286683273</v>
      </c>
      <c r="R25" s="99">
        <f t="shared" si="0"/>
        <v>10206150.540586511</v>
      </c>
    </row>
    <row r="26" spans="1:18" x14ac:dyDescent="0.2">
      <c r="A26" s="46" t="s">
        <v>68</v>
      </c>
      <c r="B26" s="46" t="s">
        <v>155</v>
      </c>
      <c r="C26" s="46" t="s">
        <v>805</v>
      </c>
      <c r="D26" s="99">
        <v>2210560.84</v>
      </c>
      <c r="E26" s="99">
        <v>1592198.9799999997</v>
      </c>
      <c r="F26" s="99">
        <v>1382088.3699999996</v>
      </c>
      <c r="G26" s="99">
        <v>999999.99999999977</v>
      </c>
      <c r="H26" s="99">
        <v>1170000</v>
      </c>
      <c r="I26" s="99">
        <v>1199250</v>
      </c>
      <c r="J26" s="99">
        <v>1229231.25</v>
      </c>
      <c r="K26" s="99">
        <v>1259962.0312499998</v>
      </c>
      <c r="L26" s="99">
        <v>1614326.3525390623</v>
      </c>
      <c r="M26" s="99">
        <v>1654684.5113525386</v>
      </c>
      <c r="N26" s="99">
        <v>2035261.9489636223</v>
      </c>
      <c r="O26" s="99">
        <v>2086143.4976877125</v>
      </c>
      <c r="P26" s="99">
        <v>2138297.085129905</v>
      </c>
      <c r="Q26" s="99">
        <v>2191754.5122581525</v>
      </c>
      <c r="R26" s="99">
        <f t="shared" si="0"/>
        <v>15408911.189180993</v>
      </c>
    </row>
    <row r="27" spans="1:18" x14ac:dyDescent="0.2">
      <c r="A27" s="46" t="s">
        <v>69</v>
      </c>
      <c r="B27" s="46" t="s">
        <v>155</v>
      </c>
      <c r="C27" s="46" t="s">
        <v>262</v>
      </c>
      <c r="D27" s="99">
        <v>97201.37999999999</v>
      </c>
      <c r="E27" s="99">
        <v>83054.989999999991</v>
      </c>
      <c r="F27" s="99">
        <v>84530.849999999991</v>
      </c>
      <c r="G27" s="99">
        <v>80000</v>
      </c>
      <c r="H27" s="99">
        <v>508400</v>
      </c>
      <c r="I27" s="99">
        <v>512499.99999999994</v>
      </c>
      <c r="J27" s="99">
        <v>525312.5</v>
      </c>
      <c r="K27" s="99">
        <v>538445.31249999988</v>
      </c>
      <c r="L27" s="99">
        <v>551906.44531249988</v>
      </c>
      <c r="M27" s="99">
        <v>565704.10644531238</v>
      </c>
      <c r="N27" s="99">
        <v>579846.70910644508</v>
      </c>
      <c r="O27" s="99">
        <v>594342.87683410617</v>
      </c>
      <c r="P27" s="99">
        <v>609201.44875495869</v>
      </c>
      <c r="Q27" s="99">
        <v>624431.48497383262</v>
      </c>
      <c r="R27" s="99">
        <f t="shared" si="0"/>
        <v>5101690.8839271553</v>
      </c>
    </row>
    <row r="28" spans="1:18" x14ac:dyDescent="0.2">
      <c r="A28" s="46" t="s">
        <v>70</v>
      </c>
      <c r="B28" s="46" t="s">
        <v>155</v>
      </c>
      <c r="C28" s="46" t="s">
        <v>263</v>
      </c>
      <c r="D28" s="99">
        <v>1999771.2100000002</v>
      </c>
      <c r="E28" s="99">
        <v>553962.31999999995</v>
      </c>
      <c r="F28" s="99">
        <v>366358.18000000017</v>
      </c>
      <c r="G28" s="99">
        <v>3901999.9999999995</v>
      </c>
      <c r="H28" s="99">
        <v>4035224.6687746001</v>
      </c>
      <c r="I28" s="99">
        <v>6098749.9999999991</v>
      </c>
      <c r="J28" s="99">
        <v>6618937.4999999991</v>
      </c>
      <c r="K28" s="99">
        <v>8480513.6718749981</v>
      </c>
      <c r="L28" s="99">
        <v>8692526.5136718731</v>
      </c>
      <c r="M28" s="99">
        <v>8909839.67651367</v>
      </c>
      <c r="N28" s="99">
        <v>9132585.6684265099</v>
      </c>
      <c r="O28" s="99">
        <v>9360900.3101371713</v>
      </c>
      <c r="P28" s="99">
        <v>9594922.8178905994</v>
      </c>
      <c r="Q28" s="99">
        <v>9834795.8883378636</v>
      </c>
      <c r="R28" s="99">
        <f t="shared" si="0"/>
        <v>76723772.046852678</v>
      </c>
    </row>
    <row r="29" spans="1:18" x14ac:dyDescent="0.2">
      <c r="A29" s="46" t="s">
        <v>71</v>
      </c>
      <c r="B29" s="46" t="s">
        <v>155</v>
      </c>
      <c r="C29" s="46" t="s">
        <v>359</v>
      </c>
      <c r="D29" s="99">
        <v>1196553.1700000002</v>
      </c>
      <c r="E29" s="99">
        <v>732215.76</v>
      </c>
      <c r="F29" s="99">
        <v>95377.77999999997</v>
      </c>
      <c r="G29" s="99">
        <v>507000</v>
      </c>
      <c r="H29" s="99">
        <v>598000</v>
      </c>
      <c r="I29" s="99">
        <v>0</v>
      </c>
      <c r="J29" s="99">
        <v>0</v>
      </c>
      <c r="K29" s="99">
        <v>0</v>
      </c>
      <c r="L29" s="99">
        <v>0</v>
      </c>
      <c r="M29" s="99">
        <v>0</v>
      </c>
      <c r="N29" s="99">
        <v>0</v>
      </c>
      <c r="O29" s="99">
        <v>0</v>
      </c>
      <c r="P29" s="99">
        <v>0</v>
      </c>
      <c r="Q29" s="99">
        <v>0</v>
      </c>
      <c r="R29" s="99">
        <f t="shared" si="0"/>
        <v>0</v>
      </c>
    </row>
    <row r="30" spans="1:18" x14ac:dyDescent="0.2">
      <c r="A30" s="46" t="s">
        <v>72</v>
      </c>
      <c r="B30" s="46" t="s">
        <v>155</v>
      </c>
      <c r="C30" s="46" t="s">
        <v>264</v>
      </c>
      <c r="D30" s="99">
        <v>321827.28999999998</v>
      </c>
      <c r="E30" s="99">
        <v>385972.26</v>
      </c>
      <c r="F30" s="99">
        <v>554524.66999999969</v>
      </c>
      <c r="G30" s="99">
        <v>615000</v>
      </c>
      <c r="H30" s="99">
        <v>750000</v>
      </c>
      <c r="I30" s="99">
        <v>3587499.9999999995</v>
      </c>
      <c r="J30" s="99">
        <v>3677187.4999999995</v>
      </c>
      <c r="K30" s="99">
        <v>3769117.1874999995</v>
      </c>
      <c r="L30" s="99">
        <v>3863345.1171874991</v>
      </c>
      <c r="M30" s="99">
        <v>3959928.7451171861</v>
      </c>
      <c r="N30" s="99">
        <v>4638773.6728515606</v>
      </c>
      <c r="O30" s="99">
        <v>4754743.0146728493</v>
      </c>
      <c r="P30" s="99">
        <v>4873611.5900396695</v>
      </c>
      <c r="Q30" s="99">
        <v>4995451.8797906609</v>
      </c>
      <c r="R30" s="99">
        <f t="shared" si="0"/>
        <v>38119658.707159422</v>
      </c>
    </row>
    <row r="31" spans="1:18" x14ac:dyDescent="0.2">
      <c r="A31" s="46" t="s">
        <v>73</v>
      </c>
      <c r="B31" s="46" t="s">
        <v>155</v>
      </c>
      <c r="C31" s="46" t="s">
        <v>265</v>
      </c>
      <c r="D31" s="99">
        <v>458938.21999999991</v>
      </c>
      <c r="E31" s="99">
        <v>347407.82999999996</v>
      </c>
      <c r="F31" s="99">
        <v>197107.24</v>
      </c>
      <c r="G31" s="99">
        <v>2344.0299999999997</v>
      </c>
      <c r="H31" s="99">
        <v>0</v>
      </c>
      <c r="I31" s="99">
        <v>0</v>
      </c>
      <c r="J31" s="99">
        <v>0</v>
      </c>
      <c r="K31" s="99">
        <v>0</v>
      </c>
      <c r="L31" s="99">
        <v>0</v>
      </c>
      <c r="M31" s="99">
        <v>0</v>
      </c>
      <c r="N31" s="99">
        <v>0</v>
      </c>
      <c r="O31" s="99">
        <v>0</v>
      </c>
      <c r="P31" s="99">
        <v>0</v>
      </c>
      <c r="Q31" s="99">
        <v>0</v>
      </c>
      <c r="R31" s="99">
        <f t="shared" si="0"/>
        <v>0</v>
      </c>
    </row>
    <row r="32" spans="1:18" x14ac:dyDescent="0.2">
      <c r="A32" s="46" t="s">
        <v>347</v>
      </c>
      <c r="B32" s="46" t="s">
        <v>155</v>
      </c>
      <c r="C32" s="46" t="s">
        <v>348</v>
      </c>
      <c r="D32" s="99">
        <v>0</v>
      </c>
      <c r="E32" s="99">
        <v>0</v>
      </c>
      <c r="F32" s="99">
        <v>378564.79</v>
      </c>
      <c r="G32" s="99">
        <v>1686026</v>
      </c>
      <c r="H32" s="99">
        <v>354000</v>
      </c>
      <c r="I32" s="99">
        <v>725699.99999999988</v>
      </c>
      <c r="J32" s="99">
        <v>743842.5</v>
      </c>
      <c r="K32" s="99">
        <v>762438.56249999988</v>
      </c>
      <c r="L32" s="99">
        <v>781499.52656249981</v>
      </c>
      <c r="M32" s="99">
        <v>801037.01472656231</v>
      </c>
      <c r="N32" s="99">
        <v>821062.94009472628</v>
      </c>
      <c r="O32" s="99">
        <v>841589.51359709434</v>
      </c>
      <c r="P32" s="99">
        <v>862629.25143702154</v>
      </c>
      <c r="Q32" s="99">
        <v>884194.98272294702</v>
      </c>
      <c r="R32" s="99">
        <f t="shared" si="0"/>
        <v>7223994.2916408516</v>
      </c>
    </row>
    <row r="33" spans="1:18" x14ac:dyDescent="0.2">
      <c r="A33" s="46" t="s">
        <v>349</v>
      </c>
      <c r="B33" s="46" t="s">
        <v>155</v>
      </c>
      <c r="C33" s="46" t="s">
        <v>350</v>
      </c>
      <c r="D33" s="99">
        <v>0</v>
      </c>
      <c r="E33" s="99">
        <v>0</v>
      </c>
      <c r="F33" s="99">
        <v>418848.02000000008</v>
      </c>
      <c r="G33" s="99">
        <v>1441000</v>
      </c>
      <c r="H33" s="99">
        <v>0</v>
      </c>
      <c r="I33" s="99">
        <v>0</v>
      </c>
      <c r="J33" s="99">
        <v>0</v>
      </c>
      <c r="K33" s="99">
        <v>0</v>
      </c>
      <c r="L33" s="99">
        <v>0</v>
      </c>
      <c r="M33" s="99">
        <v>0</v>
      </c>
      <c r="N33" s="99">
        <v>0</v>
      </c>
      <c r="O33" s="99">
        <v>0</v>
      </c>
      <c r="P33" s="99">
        <v>0</v>
      </c>
      <c r="Q33" s="99">
        <v>0</v>
      </c>
      <c r="R33" s="99">
        <f t="shared" si="0"/>
        <v>0</v>
      </c>
    </row>
    <row r="34" spans="1:18" x14ac:dyDescent="0.2">
      <c r="A34" s="46" t="s">
        <v>792</v>
      </c>
      <c r="B34" s="46" t="s">
        <v>155</v>
      </c>
      <c r="C34" s="46" t="s">
        <v>794</v>
      </c>
      <c r="D34" s="99">
        <v>0</v>
      </c>
      <c r="E34" s="99">
        <v>0</v>
      </c>
      <c r="F34" s="99">
        <v>0</v>
      </c>
      <c r="G34" s="99">
        <v>0</v>
      </c>
      <c r="H34" s="99">
        <v>0</v>
      </c>
      <c r="I34" s="99">
        <v>0</v>
      </c>
      <c r="J34" s="99">
        <v>0</v>
      </c>
      <c r="K34" s="99">
        <v>0</v>
      </c>
      <c r="L34" s="99">
        <v>0</v>
      </c>
      <c r="M34" s="99">
        <v>0</v>
      </c>
      <c r="N34" s="99">
        <v>10669179.447558589</v>
      </c>
      <c r="O34" s="99">
        <v>16284994.825254511</v>
      </c>
      <c r="P34" s="99">
        <v>22418613.314182483</v>
      </c>
      <c r="Q34" s="99">
        <v>25227031.992942836</v>
      </c>
      <c r="R34" s="99">
        <f t="shared" si="0"/>
        <v>74599819.579938427</v>
      </c>
    </row>
    <row r="35" spans="1:18" x14ac:dyDescent="0.2">
      <c r="A35" s="46" t="s">
        <v>849</v>
      </c>
      <c r="B35" s="46" t="s">
        <v>155</v>
      </c>
      <c r="C35" s="46" t="s">
        <v>850</v>
      </c>
      <c r="D35" s="99">
        <v>0</v>
      </c>
      <c r="E35" s="99">
        <v>0</v>
      </c>
      <c r="F35" s="99">
        <v>0</v>
      </c>
      <c r="G35" s="99">
        <v>0</v>
      </c>
      <c r="H35" s="99">
        <v>676000</v>
      </c>
      <c r="I35" s="99">
        <v>276750</v>
      </c>
      <c r="J35" s="99">
        <v>283668.75</v>
      </c>
      <c r="K35" s="99">
        <v>290760.46874999994</v>
      </c>
      <c r="L35" s="99">
        <v>298029.48046874994</v>
      </c>
      <c r="M35" s="99">
        <v>305480.21748046868</v>
      </c>
      <c r="N35" s="99">
        <v>313117.22291748034</v>
      </c>
      <c r="O35" s="99">
        <v>320945.15349041729</v>
      </c>
      <c r="P35" s="99">
        <v>328968.78232767771</v>
      </c>
      <c r="Q35" s="99">
        <v>337193.0018858696</v>
      </c>
      <c r="R35" s="99">
        <f t="shared" si="0"/>
        <v>2754913.0773206633</v>
      </c>
    </row>
    <row r="36" spans="1:18" x14ac:dyDescent="0.2">
      <c r="A36" s="46" t="s">
        <v>74</v>
      </c>
      <c r="B36" s="46" t="s">
        <v>155</v>
      </c>
      <c r="C36" s="46" t="s">
        <v>269</v>
      </c>
      <c r="D36" s="99">
        <v>2104335.27</v>
      </c>
      <c r="E36" s="99">
        <v>1136670.9200000002</v>
      </c>
      <c r="F36" s="99">
        <v>344608.13000000006</v>
      </c>
      <c r="G36" s="99">
        <v>1270.9600000000003</v>
      </c>
      <c r="H36" s="99">
        <v>0</v>
      </c>
      <c r="I36" s="99">
        <v>0</v>
      </c>
      <c r="J36" s="99">
        <v>0</v>
      </c>
      <c r="K36" s="99">
        <v>0</v>
      </c>
      <c r="L36" s="99">
        <v>0</v>
      </c>
      <c r="M36" s="99">
        <v>0</v>
      </c>
      <c r="N36" s="99">
        <v>0</v>
      </c>
      <c r="O36" s="99">
        <v>0</v>
      </c>
      <c r="P36" s="99">
        <v>0</v>
      </c>
      <c r="Q36" s="99">
        <v>0</v>
      </c>
      <c r="R36" s="99">
        <f t="shared" si="0"/>
        <v>0</v>
      </c>
    </row>
    <row r="37" spans="1:18" x14ac:dyDescent="0.2">
      <c r="A37" s="46" t="s">
        <v>75</v>
      </c>
      <c r="B37" s="46" t="s">
        <v>155</v>
      </c>
      <c r="C37" s="46" t="s">
        <v>296</v>
      </c>
      <c r="D37" s="99">
        <v>3413480.7200000007</v>
      </c>
      <c r="E37" s="99">
        <v>4212084.4500000011</v>
      </c>
      <c r="F37" s="99">
        <v>3094169.7600000012</v>
      </c>
      <c r="G37" s="99">
        <v>3398754</v>
      </c>
      <c r="H37" s="99">
        <v>6146400.548651576</v>
      </c>
      <c r="I37" s="99">
        <v>3782249.9999999995</v>
      </c>
      <c r="J37" s="99">
        <v>3876806.2499999995</v>
      </c>
      <c r="K37" s="99">
        <v>3973726.4062499995</v>
      </c>
      <c r="L37" s="99">
        <v>4073069.5664062491</v>
      </c>
      <c r="M37" s="99">
        <v>4174896.3055664049</v>
      </c>
      <c r="N37" s="99">
        <v>4279268.7132055648</v>
      </c>
      <c r="O37" s="99">
        <v>4386250.431035703</v>
      </c>
      <c r="P37" s="99">
        <v>4495906.6918115951</v>
      </c>
      <c r="Q37" s="99">
        <v>4608304.3591068843</v>
      </c>
      <c r="R37" s="99">
        <f t="shared" si="0"/>
        <v>37650478.723382398</v>
      </c>
    </row>
    <row r="38" spans="1:18" x14ac:dyDescent="0.2">
      <c r="A38" s="46" t="s">
        <v>76</v>
      </c>
      <c r="B38" s="46" t="s">
        <v>155</v>
      </c>
      <c r="C38" s="46" t="s">
        <v>270</v>
      </c>
      <c r="D38" s="99">
        <v>1834674.87</v>
      </c>
      <c r="E38" s="99">
        <v>867253.43</v>
      </c>
      <c r="F38" s="99">
        <v>893526.11000000127</v>
      </c>
      <c r="G38" s="99">
        <v>12000000</v>
      </c>
      <c r="H38" s="99">
        <v>750000</v>
      </c>
      <c r="I38" s="99">
        <v>1127500</v>
      </c>
      <c r="J38" s="99">
        <v>1208218.75</v>
      </c>
      <c r="K38" s="99">
        <v>1238424.2187499998</v>
      </c>
      <c r="L38" s="99">
        <v>1324575.4687499998</v>
      </c>
      <c r="M38" s="99">
        <v>1357689.8554687495</v>
      </c>
      <c r="N38" s="99">
        <v>1623570.7854980463</v>
      </c>
      <c r="O38" s="99">
        <v>1664160.0551354971</v>
      </c>
      <c r="P38" s="99">
        <v>1705764.0565138846</v>
      </c>
      <c r="Q38" s="99">
        <v>1748408.1579267313</v>
      </c>
      <c r="R38" s="99">
        <f t="shared" si="0"/>
        <v>12998311.348042909</v>
      </c>
    </row>
    <row r="39" spans="1:18" x14ac:dyDescent="0.2">
      <c r="A39" s="46" t="s">
        <v>462</v>
      </c>
      <c r="B39" s="46" t="s">
        <v>155</v>
      </c>
      <c r="C39" s="46" t="s">
        <v>524</v>
      </c>
      <c r="D39" s="99">
        <v>721397.44000000006</v>
      </c>
      <c r="E39" s="99">
        <v>0</v>
      </c>
      <c r="F39" s="99">
        <v>0</v>
      </c>
      <c r="G39" s="99">
        <v>0</v>
      </c>
      <c r="H39" s="99">
        <v>0</v>
      </c>
      <c r="I39" s="99">
        <v>0</v>
      </c>
      <c r="J39" s="99">
        <v>0</v>
      </c>
      <c r="K39" s="99">
        <v>0</v>
      </c>
      <c r="L39" s="99">
        <v>0</v>
      </c>
      <c r="M39" s="99">
        <v>0</v>
      </c>
      <c r="N39" s="99">
        <v>0</v>
      </c>
      <c r="O39" s="99">
        <v>0</v>
      </c>
      <c r="P39" s="99">
        <v>0</v>
      </c>
      <c r="Q39" s="99">
        <v>0</v>
      </c>
      <c r="R39" s="99">
        <f t="shared" si="0"/>
        <v>0</v>
      </c>
    </row>
    <row r="40" spans="1:18" x14ac:dyDescent="0.2">
      <c r="A40" s="46" t="s">
        <v>463</v>
      </c>
      <c r="B40" s="46" t="s">
        <v>155</v>
      </c>
      <c r="C40" s="46" t="s">
        <v>525</v>
      </c>
      <c r="D40" s="99">
        <v>300196.15000000002</v>
      </c>
      <c r="E40" s="99">
        <v>1197.96</v>
      </c>
      <c r="F40" s="99">
        <v>40118.78</v>
      </c>
      <c r="G40" s="99">
        <v>0</v>
      </c>
      <c r="H40" s="99">
        <v>0</v>
      </c>
      <c r="I40" s="99">
        <v>0</v>
      </c>
      <c r="J40" s="99">
        <v>0</v>
      </c>
      <c r="K40" s="99">
        <v>0</v>
      </c>
      <c r="L40" s="99">
        <v>0</v>
      </c>
      <c r="M40" s="99">
        <v>0</v>
      </c>
      <c r="N40" s="99">
        <v>0</v>
      </c>
      <c r="O40" s="99">
        <v>0</v>
      </c>
      <c r="P40" s="99">
        <v>0</v>
      </c>
      <c r="Q40" s="99">
        <v>0</v>
      </c>
      <c r="R40" s="99">
        <f t="shared" si="0"/>
        <v>0</v>
      </c>
    </row>
    <row r="41" spans="1:18" x14ac:dyDescent="0.2">
      <c r="A41" s="46" t="s">
        <v>203</v>
      </c>
      <c r="B41" s="46" t="s">
        <v>155</v>
      </c>
      <c r="C41" s="46" t="s">
        <v>297</v>
      </c>
      <c r="D41" s="99">
        <v>2487329.4099999997</v>
      </c>
      <c r="E41" s="99">
        <v>4924343.12</v>
      </c>
      <c r="F41" s="99">
        <v>2726211.6800000034</v>
      </c>
      <c r="G41" s="99">
        <v>2300000</v>
      </c>
      <c r="H41" s="99">
        <v>1800000</v>
      </c>
      <c r="I41" s="99">
        <v>1665624.9999999998</v>
      </c>
      <c r="J41" s="99">
        <v>1707265.6249999998</v>
      </c>
      <c r="K41" s="99">
        <v>1749947.2656249998</v>
      </c>
      <c r="L41" s="99">
        <v>1793695.9472656245</v>
      </c>
      <c r="M41" s="99">
        <v>1838538.3459472652</v>
      </c>
      <c r="N41" s="99">
        <v>1130701.082757568</v>
      </c>
      <c r="O41" s="99">
        <v>1158968.609826507</v>
      </c>
      <c r="P41" s="99">
        <v>1187942.8250721695</v>
      </c>
      <c r="Q41" s="99">
        <v>1217641.3956989737</v>
      </c>
      <c r="R41" s="99">
        <f t="shared" si="0"/>
        <v>13450326.097193107</v>
      </c>
    </row>
    <row r="42" spans="1:18" x14ac:dyDescent="0.2">
      <c r="A42" s="46" t="s">
        <v>204</v>
      </c>
      <c r="B42" s="46" t="s">
        <v>155</v>
      </c>
      <c r="C42" s="46" t="s">
        <v>271</v>
      </c>
      <c r="D42" s="99">
        <v>0</v>
      </c>
      <c r="E42" s="99">
        <v>0</v>
      </c>
      <c r="F42" s="99">
        <v>0</v>
      </c>
      <c r="G42" s="99">
        <v>0</v>
      </c>
      <c r="H42" s="99">
        <v>5600000</v>
      </c>
      <c r="I42" s="99">
        <v>1475999.9999999998</v>
      </c>
      <c r="J42" s="99">
        <v>2521500</v>
      </c>
      <c r="K42" s="99">
        <v>2584537.4999999995</v>
      </c>
      <c r="L42" s="99">
        <v>2649150.9374999995</v>
      </c>
      <c r="M42" s="99">
        <v>2715379.7109374991</v>
      </c>
      <c r="N42" s="99">
        <v>2783264.2037109365</v>
      </c>
      <c r="O42" s="99">
        <v>2852845.8088037097</v>
      </c>
      <c r="P42" s="99">
        <v>2924166.9540238022</v>
      </c>
      <c r="Q42" s="99">
        <v>2997271.1278743967</v>
      </c>
      <c r="R42" s="99">
        <f t="shared" si="0"/>
        <v>23504116.242850345</v>
      </c>
    </row>
    <row r="43" spans="1:18" x14ac:dyDescent="0.2">
      <c r="A43" s="46" t="s">
        <v>280</v>
      </c>
      <c r="B43" s="46" t="s">
        <v>155</v>
      </c>
      <c r="C43" s="46" t="s">
        <v>298</v>
      </c>
      <c r="D43" s="99">
        <v>0</v>
      </c>
      <c r="E43" s="99">
        <v>79093.289999999994</v>
      </c>
      <c r="F43" s="99">
        <v>237.26</v>
      </c>
      <c r="G43" s="99">
        <v>0</v>
      </c>
      <c r="H43" s="99">
        <v>550000</v>
      </c>
      <c r="I43" s="99">
        <v>901999.99999999988</v>
      </c>
      <c r="J43" s="99">
        <v>1155687.5</v>
      </c>
      <c r="K43" s="99">
        <v>1303037.65625</v>
      </c>
      <c r="L43" s="99">
        <v>1335613.59765625</v>
      </c>
      <c r="M43" s="99">
        <v>1244549.034179687</v>
      </c>
      <c r="N43" s="99">
        <v>1275662.7600341793</v>
      </c>
      <c r="O43" s="99">
        <v>1307554.3290350335</v>
      </c>
      <c r="P43" s="99">
        <v>1340243.1872609092</v>
      </c>
      <c r="Q43" s="99">
        <v>1373749.2669424317</v>
      </c>
      <c r="R43" s="99">
        <f t="shared" si="0"/>
        <v>11238097.331358492</v>
      </c>
    </row>
    <row r="44" spans="1:18" x14ac:dyDescent="0.2">
      <c r="A44" s="46" t="s">
        <v>510</v>
      </c>
      <c r="B44" s="46" t="s">
        <v>155</v>
      </c>
      <c r="C44" s="46" t="s">
        <v>788</v>
      </c>
      <c r="D44" s="99">
        <v>0</v>
      </c>
      <c r="E44" s="99">
        <v>0</v>
      </c>
      <c r="F44" s="99">
        <v>66327.410000000105</v>
      </c>
      <c r="G44" s="99">
        <v>5684.2099999999991</v>
      </c>
      <c r="H44" s="99">
        <v>261000</v>
      </c>
      <c r="I44" s="99">
        <v>267525</v>
      </c>
      <c r="J44" s="99">
        <v>0</v>
      </c>
      <c r="K44" s="99">
        <v>0</v>
      </c>
      <c r="L44" s="99">
        <v>0</v>
      </c>
      <c r="M44" s="99">
        <v>0</v>
      </c>
      <c r="N44" s="99">
        <v>0</v>
      </c>
      <c r="O44" s="99">
        <v>0</v>
      </c>
      <c r="P44" s="99">
        <v>0</v>
      </c>
      <c r="Q44" s="99">
        <v>0</v>
      </c>
      <c r="R44" s="99">
        <f t="shared" si="0"/>
        <v>267525</v>
      </c>
    </row>
    <row r="45" spans="1:18" x14ac:dyDescent="0.2">
      <c r="A45" s="46" t="s">
        <v>812</v>
      </c>
      <c r="B45" s="46" t="s">
        <v>155</v>
      </c>
      <c r="C45" s="46" t="s">
        <v>830</v>
      </c>
      <c r="D45" s="99">
        <v>0</v>
      </c>
      <c r="E45" s="99">
        <v>0</v>
      </c>
      <c r="F45" s="99">
        <v>0</v>
      </c>
      <c r="G45" s="99">
        <v>0</v>
      </c>
      <c r="H45" s="99">
        <v>500000</v>
      </c>
      <c r="I45" s="99">
        <v>450999.99999999994</v>
      </c>
      <c r="J45" s="99">
        <v>1479280</v>
      </c>
      <c r="K45" s="99">
        <v>2037477.0624999998</v>
      </c>
      <c r="L45" s="99">
        <v>2088413.9890624995</v>
      </c>
      <c r="M45" s="99">
        <v>0</v>
      </c>
      <c r="N45" s="99">
        <v>0</v>
      </c>
      <c r="O45" s="99">
        <v>0</v>
      </c>
      <c r="P45" s="99">
        <v>0</v>
      </c>
      <c r="Q45" s="99">
        <v>0</v>
      </c>
      <c r="R45" s="99">
        <f t="shared" si="0"/>
        <v>6056171.0515624993</v>
      </c>
    </row>
    <row r="46" spans="1:18" x14ac:dyDescent="0.2">
      <c r="A46" s="46" t="s">
        <v>813</v>
      </c>
      <c r="B46" s="46" t="s">
        <v>155</v>
      </c>
      <c r="C46" s="46" t="s">
        <v>831</v>
      </c>
      <c r="D46" s="99">
        <v>0</v>
      </c>
      <c r="E46" s="99">
        <v>0</v>
      </c>
      <c r="F46" s="99">
        <v>0</v>
      </c>
      <c r="G46" s="99">
        <v>0</v>
      </c>
      <c r="H46" s="99">
        <v>5000000</v>
      </c>
      <c r="I46" s="99">
        <v>10250000</v>
      </c>
      <c r="J46" s="99">
        <v>9455625</v>
      </c>
      <c r="K46" s="99">
        <v>9692015.6249999981</v>
      </c>
      <c r="L46" s="99">
        <v>8830503.1249999981</v>
      </c>
      <c r="M46" s="99">
        <v>9051265.7031249981</v>
      </c>
      <c r="N46" s="99">
        <v>9277547.3457031213</v>
      </c>
      <c r="O46" s="99">
        <v>9509486.0293456987</v>
      </c>
      <c r="P46" s="99">
        <v>9747223.1800793391</v>
      </c>
      <c r="Q46" s="99">
        <v>9990903.7595813219</v>
      </c>
      <c r="R46" s="99">
        <f t="shared" si="0"/>
        <v>85804569.767834485</v>
      </c>
    </row>
    <row r="47" spans="1:18" x14ac:dyDescent="0.2">
      <c r="A47" s="46" t="s">
        <v>915</v>
      </c>
      <c r="B47" s="46" t="s">
        <v>155</v>
      </c>
      <c r="C47" s="46" t="s">
        <v>918</v>
      </c>
      <c r="D47" s="99">
        <v>0</v>
      </c>
      <c r="E47" s="99">
        <v>0</v>
      </c>
      <c r="F47" s="99">
        <v>0</v>
      </c>
      <c r="G47" s="99">
        <v>0</v>
      </c>
      <c r="H47" s="99">
        <v>0</v>
      </c>
      <c r="I47" s="99">
        <v>0</v>
      </c>
      <c r="J47" s="99">
        <v>0</v>
      </c>
      <c r="K47" s="99">
        <v>0</v>
      </c>
      <c r="L47" s="99">
        <v>0</v>
      </c>
      <c r="M47" s="99">
        <v>0</v>
      </c>
      <c r="N47" s="99">
        <v>10669179.447558589</v>
      </c>
      <c r="O47" s="99">
        <v>16284994.825254511</v>
      </c>
      <c r="P47" s="99">
        <v>22418613.314182483</v>
      </c>
      <c r="Q47" s="99">
        <v>25227031.992942836</v>
      </c>
      <c r="R47" s="99">
        <f t="shared" si="0"/>
        <v>74599819.579938427</v>
      </c>
    </row>
    <row r="48" spans="1:18" x14ac:dyDescent="0.2">
      <c r="A48" s="46" t="s">
        <v>735</v>
      </c>
      <c r="B48" s="46" t="s">
        <v>735</v>
      </c>
      <c r="C48" s="46" t="s">
        <v>742</v>
      </c>
      <c r="D48" s="99">
        <v>0</v>
      </c>
      <c r="E48" s="99">
        <v>0</v>
      </c>
      <c r="F48" s="99">
        <v>0</v>
      </c>
      <c r="G48" s="99">
        <v>0</v>
      </c>
      <c r="H48" s="99">
        <v>1955226.0176457285</v>
      </c>
      <c r="I48" s="99">
        <v>2206549.2749999999</v>
      </c>
      <c r="J48" s="99">
        <v>2318255.5431249999</v>
      </c>
      <c r="K48" s="99">
        <v>2435617.5261406247</v>
      </c>
      <c r="L48" s="99">
        <v>2558919.7527558589</v>
      </c>
      <c r="M48" s="99">
        <v>2688465.7723692572</v>
      </c>
      <c r="N48" s="99">
        <v>2824569.0041874251</v>
      </c>
      <c r="O48" s="99">
        <v>2967563.4935187213</v>
      </c>
      <c r="P48" s="99">
        <v>3117795.5424960782</v>
      </c>
      <c r="Q48" s="99">
        <v>3195740.4310584795</v>
      </c>
      <c r="R48" s="99">
        <f t="shared" si="0"/>
        <v>24313476.340651445</v>
      </c>
    </row>
    <row r="49" spans="1:18" x14ac:dyDescent="0.2">
      <c r="A49" s="46" t="s">
        <v>195</v>
      </c>
      <c r="B49" s="46" t="s">
        <v>194</v>
      </c>
      <c r="C49" s="46" t="s">
        <v>299</v>
      </c>
      <c r="D49" s="99">
        <v>65196.340000000004</v>
      </c>
      <c r="E49" s="99">
        <v>112081.01000000001</v>
      </c>
      <c r="F49" s="99">
        <v>816411</v>
      </c>
      <c r="G49" s="99">
        <v>2213234.1299999994</v>
      </c>
      <c r="H49" s="99">
        <v>12000000</v>
      </c>
      <c r="I49" s="99">
        <v>8800000</v>
      </c>
      <c r="J49" s="99">
        <v>3800000</v>
      </c>
      <c r="K49" s="99">
        <v>100000</v>
      </c>
      <c r="L49" s="99">
        <v>0</v>
      </c>
      <c r="M49" s="99">
        <v>0</v>
      </c>
      <c r="N49" s="99">
        <v>0</v>
      </c>
      <c r="O49" s="99">
        <v>0</v>
      </c>
      <c r="P49" s="99">
        <v>0</v>
      </c>
      <c r="Q49" s="99">
        <v>0</v>
      </c>
      <c r="R49" s="99">
        <f t="shared" si="0"/>
        <v>12700000</v>
      </c>
    </row>
    <row r="50" spans="1:18" x14ac:dyDescent="0.2">
      <c r="A50" s="46" t="s">
        <v>196</v>
      </c>
      <c r="B50" s="46" t="s">
        <v>194</v>
      </c>
      <c r="C50" s="46" t="s">
        <v>300</v>
      </c>
      <c r="D50" s="99">
        <v>230567.49999999997</v>
      </c>
      <c r="E50" s="99">
        <v>417554.49</v>
      </c>
      <c r="F50" s="99">
        <v>414250</v>
      </c>
      <c r="G50" s="99">
        <v>661579.57000000007</v>
      </c>
      <c r="H50" s="99">
        <v>552599</v>
      </c>
      <c r="I50" s="99">
        <v>512499.99999999994</v>
      </c>
      <c r="J50" s="99">
        <v>525312.5</v>
      </c>
      <c r="K50" s="99">
        <v>2153781.2499999995</v>
      </c>
      <c r="L50" s="99">
        <v>2207625.7812499995</v>
      </c>
      <c r="M50" s="99">
        <v>2262816.4257812495</v>
      </c>
      <c r="N50" s="99">
        <v>2319386.8364257803</v>
      </c>
      <c r="O50" s="99">
        <v>2377371.5073364247</v>
      </c>
      <c r="P50" s="99">
        <v>2436805.7950198348</v>
      </c>
      <c r="Q50" s="99">
        <v>2497725.9398953305</v>
      </c>
      <c r="R50" s="99">
        <f t="shared" si="0"/>
        <v>17293326.035708617</v>
      </c>
    </row>
    <row r="51" spans="1:18" x14ac:dyDescent="0.2">
      <c r="A51" s="46" t="s">
        <v>706</v>
      </c>
      <c r="B51" s="46" t="s">
        <v>194</v>
      </c>
      <c r="C51" s="46" t="s">
        <v>711</v>
      </c>
      <c r="D51" s="99">
        <v>0</v>
      </c>
      <c r="E51" s="99">
        <v>1658.56</v>
      </c>
      <c r="F51" s="99">
        <v>90668</v>
      </c>
      <c r="G51" s="99">
        <v>1129787.29</v>
      </c>
      <c r="H51" s="99">
        <v>1692215</v>
      </c>
      <c r="I51" s="99">
        <v>0</v>
      </c>
      <c r="J51" s="99">
        <v>0</v>
      </c>
      <c r="K51" s="99">
        <v>0</v>
      </c>
      <c r="L51" s="99">
        <v>0</v>
      </c>
      <c r="M51" s="99">
        <v>0</v>
      </c>
      <c r="N51" s="99">
        <v>0</v>
      </c>
      <c r="O51" s="99">
        <v>0</v>
      </c>
      <c r="P51" s="99">
        <v>0</v>
      </c>
      <c r="Q51" s="99">
        <v>0</v>
      </c>
      <c r="R51" s="99">
        <f t="shared" si="0"/>
        <v>0</v>
      </c>
    </row>
    <row r="52" spans="1:18" x14ac:dyDescent="0.2">
      <c r="A52" s="46" t="s">
        <v>154</v>
      </c>
      <c r="B52" s="46" t="s">
        <v>154</v>
      </c>
      <c r="C52" s="46" t="s">
        <v>301</v>
      </c>
      <c r="D52" s="99">
        <v>190546.42</v>
      </c>
      <c r="E52" s="99">
        <v>770.21999999999935</v>
      </c>
      <c r="F52" s="99">
        <v>0</v>
      </c>
      <c r="G52" s="99">
        <v>0</v>
      </c>
      <c r="H52" s="99">
        <v>0</v>
      </c>
      <c r="I52" s="99">
        <v>0</v>
      </c>
      <c r="J52" s="99">
        <v>0</v>
      </c>
      <c r="K52" s="99">
        <v>0</v>
      </c>
      <c r="L52" s="99">
        <v>0</v>
      </c>
      <c r="M52" s="99">
        <v>0</v>
      </c>
      <c r="N52" s="99">
        <v>0</v>
      </c>
      <c r="O52" s="99">
        <v>0</v>
      </c>
      <c r="P52" s="99">
        <v>0</v>
      </c>
      <c r="Q52" s="99">
        <v>0</v>
      </c>
      <c r="R52" s="99">
        <f t="shared" si="0"/>
        <v>0</v>
      </c>
    </row>
    <row r="53" spans="1:18" x14ac:dyDescent="0.2">
      <c r="A53" s="46" t="s">
        <v>164</v>
      </c>
      <c r="B53" s="46" t="s">
        <v>152</v>
      </c>
      <c r="C53" s="46" t="s">
        <v>302</v>
      </c>
      <c r="D53" s="99">
        <v>11023877.699999999</v>
      </c>
      <c r="E53" s="99">
        <v>3151822.81</v>
      </c>
      <c r="F53" s="99">
        <v>3840236.1800000006</v>
      </c>
      <c r="G53" s="99">
        <v>4480000</v>
      </c>
      <c r="H53" s="99">
        <v>7057544</v>
      </c>
      <c r="I53" s="99">
        <v>6970865.0999999996</v>
      </c>
      <c r="J53" s="99">
        <v>7462655.5643749991</v>
      </c>
      <c r="K53" s="99">
        <v>7158488.2801249996</v>
      </c>
      <c r="L53" s="99">
        <v>6926477.7678777333</v>
      </c>
      <c r="M53" s="99">
        <v>6728594.3886571955</v>
      </c>
      <c r="N53" s="99">
        <v>6958160.509277341</v>
      </c>
      <c r="O53" s="99">
        <v>7132114.522009274</v>
      </c>
      <c r="P53" s="99">
        <v>7310417.3850595048</v>
      </c>
      <c r="Q53" s="99">
        <v>7493177.8196859909</v>
      </c>
      <c r="R53" s="99">
        <f t="shared" si="0"/>
        <v>64140951.337067045</v>
      </c>
    </row>
    <row r="54" spans="1:18" x14ac:dyDescent="0.2">
      <c r="A54" s="46" t="s">
        <v>97</v>
      </c>
      <c r="B54" s="46" t="s">
        <v>97</v>
      </c>
      <c r="C54" s="46" t="s">
        <v>303</v>
      </c>
      <c r="D54" s="99">
        <v>5231966.2700000014</v>
      </c>
      <c r="E54" s="99">
        <v>4695952.8199999994</v>
      </c>
      <c r="F54" s="99">
        <v>3865150.2600000016</v>
      </c>
      <c r="G54" s="99">
        <v>8725596.4249444511</v>
      </c>
      <c r="H54" s="99">
        <v>10000000</v>
      </c>
      <c r="I54" s="99">
        <v>14182418.649999999</v>
      </c>
      <c r="J54" s="99">
        <v>13958796.014374999</v>
      </c>
      <c r="K54" s="99">
        <v>14282150.994328123</v>
      </c>
      <c r="L54" s="99">
        <v>14690991.254762888</v>
      </c>
      <c r="M54" s="99">
        <v>15327508.379961753</v>
      </c>
      <c r="N54" s="99">
        <v>15736695.256203711</v>
      </c>
      <c r="O54" s="99">
        <v>16154393.921498982</v>
      </c>
      <c r="P54" s="99">
        <v>16583267.581022333</v>
      </c>
      <c r="Q54" s="99">
        <v>17049382.352139808</v>
      </c>
      <c r="R54" s="99">
        <f t="shared" si="0"/>
        <v>137965604.40429261</v>
      </c>
    </row>
    <row r="55" spans="1:18" x14ac:dyDescent="0.2">
      <c r="A55" s="46" t="s">
        <v>169</v>
      </c>
      <c r="B55" s="46" t="s">
        <v>156</v>
      </c>
      <c r="C55" s="46" t="s">
        <v>304</v>
      </c>
      <c r="D55" s="99">
        <v>12993.059999999998</v>
      </c>
      <c r="E55" s="99">
        <v>1232.26</v>
      </c>
      <c r="F55" s="99">
        <v>67276.149999999994</v>
      </c>
      <c r="G55" s="99">
        <v>15284.760000000002</v>
      </c>
      <c r="H55" s="99">
        <v>120000</v>
      </c>
      <c r="I55" s="99">
        <v>122999.99999999999</v>
      </c>
      <c r="J55" s="99">
        <v>126074.99999999999</v>
      </c>
      <c r="K55" s="99">
        <v>129226.87499999999</v>
      </c>
      <c r="L55" s="99">
        <v>132457.54687499997</v>
      </c>
      <c r="M55" s="99">
        <v>135768.98554687496</v>
      </c>
      <c r="N55" s="99">
        <v>139163.21018554684</v>
      </c>
      <c r="O55" s="99">
        <v>142642.29044018546</v>
      </c>
      <c r="P55" s="99">
        <v>146208.3477011901</v>
      </c>
      <c r="Q55" s="99">
        <v>149863.55639371983</v>
      </c>
      <c r="R55" s="99">
        <f t="shared" si="0"/>
        <v>1224405.812142517</v>
      </c>
    </row>
    <row r="56" spans="1:18" x14ac:dyDescent="0.2">
      <c r="A56" s="46" t="s">
        <v>165</v>
      </c>
      <c r="B56" s="46" t="s">
        <v>156</v>
      </c>
      <c r="C56" s="46" t="s">
        <v>166</v>
      </c>
      <c r="D56" s="99">
        <v>521975.39</v>
      </c>
      <c r="E56" s="99">
        <v>380645.42999999993</v>
      </c>
      <c r="F56" s="99">
        <v>380046.2</v>
      </c>
      <c r="G56" s="99">
        <v>650000</v>
      </c>
      <c r="H56" s="99">
        <v>500000</v>
      </c>
      <c r="I56" s="99">
        <v>512499.99999999994</v>
      </c>
      <c r="J56" s="99">
        <v>525312.5</v>
      </c>
      <c r="K56" s="99">
        <v>538445.31249999988</v>
      </c>
      <c r="L56" s="99">
        <v>551906.44531249988</v>
      </c>
      <c r="M56" s="99">
        <v>565704.10644531238</v>
      </c>
      <c r="N56" s="99">
        <v>579846.70910644508</v>
      </c>
      <c r="O56" s="99">
        <v>594342.87683410617</v>
      </c>
      <c r="P56" s="99">
        <v>609201.44875495869</v>
      </c>
      <c r="Q56" s="99">
        <v>624431.48497383262</v>
      </c>
      <c r="R56" s="99">
        <f t="shared" si="0"/>
        <v>5101690.8839271553</v>
      </c>
    </row>
    <row r="57" spans="1:18" x14ac:dyDescent="0.2">
      <c r="A57" s="46" t="s">
        <v>167</v>
      </c>
      <c r="B57" s="46" t="s">
        <v>156</v>
      </c>
      <c r="C57" s="46" t="s">
        <v>857</v>
      </c>
      <c r="D57" s="99">
        <v>837877.24999999988</v>
      </c>
      <c r="E57" s="99">
        <v>609078.78</v>
      </c>
      <c r="F57" s="99">
        <v>510717.83</v>
      </c>
      <c r="G57" s="99">
        <v>800000</v>
      </c>
      <c r="H57" s="99">
        <v>1000000</v>
      </c>
      <c r="I57" s="99">
        <v>1024999.9999999999</v>
      </c>
      <c r="J57" s="99">
        <v>1050625</v>
      </c>
      <c r="K57" s="99">
        <v>1076890.6249999998</v>
      </c>
      <c r="L57" s="99">
        <v>1103812.8906249998</v>
      </c>
      <c r="M57" s="99">
        <v>1131408.2128906248</v>
      </c>
      <c r="N57" s="99">
        <v>1159693.4182128902</v>
      </c>
      <c r="O57" s="99">
        <v>1188685.7536682123</v>
      </c>
      <c r="P57" s="99">
        <v>1218402.8975099174</v>
      </c>
      <c r="Q57" s="99">
        <v>1248862.9699476652</v>
      </c>
      <c r="R57" s="99">
        <f t="shared" si="0"/>
        <v>10203381.767854311</v>
      </c>
    </row>
    <row r="58" spans="1:18" x14ac:dyDescent="0.2">
      <c r="A58" s="46" t="s">
        <v>168</v>
      </c>
      <c r="B58" s="46" t="s">
        <v>156</v>
      </c>
      <c r="C58" s="46" t="s">
        <v>305</v>
      </c>
      <c r="D58" s="99">
        <v>138232.19</v>
      </c>
      <c r="E58" s="99">
        <v>131741.51</v>
      </c>
      <c r="F58" s="99">
        <v>178945.74999999994</v>
      </c>
      <c r="G58" s="99">
        <v>250000</v>
      </c>
      <c r="H58" s="99">
        <v>0</v>
      </c>
      <c r="I58" s="99">
        <v>0</v>
      </c>
      <c r="J58" s="99">
        <v>0</v>
      </c>
      <c r="K58" s="99">
        <v>0</v>
      </c>
      <c r="L58" s="99">
        <v>0</v>
      </c>
      <c r="M58" s="99">
        <v>0</v>
      </c>
      <c r="N58" s="99">
        <v>0</v>
      </c>
      <c r="O58" s="99">
        <v>0</v>
      </c>
      <c r="P58" s="99">
        <v>0</v>
      </c>
      <c r="Q58" s="99">
        <v>0</v>
      </c>
      <c r="R58" s="99">
        <f t="shared" si="0"/>
        <v>0</v>
      </c>
    </row>
    <row r="59" spans="1:18" x14ac:dyDescent="0.2">
      <c r="A59" s="46" t="s">
        <v>193</v>
      </c>
      <c r="B59" s="46" t="s">
        <v>156</v>
      </c>
      <c r="C59" s="46" t="s">
        <v>306</v>
      </c>
      <c r="D59" s="99">
        <v>78685.53</v>
      </c>
      <c r="E59" s="99">
        <v>93305.4</v>
      </c>
      <c r="F59" s="99">
        <v>112282.65000000002</v>
      </c>
      <c r="G59" s="99">
        <v>166938</v>
      </c>
      <c r="H59" s="99">
        <v>250000</v>
      </c>
      <c r="I59" s="99">
        <v>256249.99999999997</v>
      </c>
      <c r="J59" s="99">
        <v>262656.25</v>
      </c>
      <c r="K59" s="99">
        <v>269222.65624999994</v>
      </c>
      <c r="L59" s="99">
        <v>275953.22265624994</v>
      </c>
      <c r="M59" s="99">
        <v>282852.05322265619</v>
      </c>
      <c r="N59" s="99">
        <v>289923.35455322254</v>
      </c>
      <c r="O59" s="99">
        <v>297171.43841705308</v>
      </c>
      <c r="P59" s="99">
        <v>304600.72437747935</v>
      </c>
      <c r="Q59" s="99">
        <v>312215.74248691631</v>
      </c>
      <c r="R59" s="99">
        <f t="shared" si="0"/>
        <v>2550845.4419635776</v>
      </c>
    </row>
    <row r="60" spans="1:18" x14ac:dyDescent="0.2">
      <c r="A60" s="46" t="s">
        <v>134</v>
      </c>
      <c r="B60" s="46" t="s">
        <v>133</v>
      </c>
      <c r="C60" s="46" t="s">
        <v>135</v>
      </c>
      <c r="D60" s="99">
        <v>1470352.7599999998</v>
      </c>
      <c r="E60" s="99">
        <v>1330593.74</v>
      </c>
      <c r="F60" s="99">
        <v>1752673.4399999997</v>
      </c>
      <c r="G60" s="99">
        <v>565255</v>
      </c>
      <c r="H60" s="99">
        <v>0</v>
      </c>
      <c r="I60" s="99">
        <v>0</v>
      </c>
      <c r="J60" s="99">
        <v>0</v>
      </c>
      <c r="K60" s="99">
        <v>0</v>
      </c>
      <c r="L60" s="99">
        <v>0</v>
      </c>
      <c r="M60" s="99">
        <v>0</v>
      </c>
      <c r="N60" s="99">
        <v>0</v>
      </c>
      <c r="O60" s="99">
        <v>0</v>
      </c>
      <c r="P60" s="99">
        <v>0</v>
      </c>
      <c r="Q60" s="99">
        <v>0</v>
      </c>
      <c r="R60" s="99">
        <f t="shared" si="0"/>
        <v>0</v>
      </c>
    </row>
    <row r="61" spans="1:18" x14ac:dyDescent="0.2">
      <c r="A61" s="46" t="s">
        <v>136</v>
      </c>
      <c r="B61" s="46" t="s">
        <v>133</v>
      </c>
      <c r="C61" s="46" t="s">
        <v>307</v>
      </c>
      <c r="D61" s="99">
        <v>159852.73000000001</v>
      </c>
      <c r="E61" s="99">
        <v>129121.81</v>
      </c>
      <c r="F61" s="99">
        <v>33376.730000000003</v>
      </c>
      <c r="G61" s="99">
        <v>102991</v>
      </c>
      <c r="H61" s="99">
        <v>0</v>
      </c>
      <c r="I61" s="99">
        <v>0</v>
      </c>
      <c r="J61" s="99">
        <v>0</v>
      </c>
      <c r="K61" s="99">
        <v>0</v>
      </c>
      <c r="L61" s="99">
        <v>0</v>
      </c>
      <c r="M61" s="99">
        <v>0</v>
      </c>
      <c r="N61" s="99">
        <v>0</v>
      </c>
      <c r="O61" s="99">
        <v>0</v>
      </c>
      <c r="P61" s="99">
        <v>0</v>
      </c>
      <c r="Q61" s="99">
        <v>0</v>
      </c>
      <c r="R61" s="99">
        <f t="shared" si="0"/>
        <v>0</v>
      </c>
    </row>
    <row r="62" spans="1:18" x14ac:dyDescent="0.2">
      <c r="A62" s="46" t="s">
        <v>137</v>
      </c>
      <c r="B62" s="46" t="s">
        <v>133</v>
      </c>
      <c r="C62" s="46" t="s">
        <v>1020</v>
      </c>
      <c r="D62" s="99">
        <v>658594.27999999991</v>
      </c>
      <c r="E62" s="99">
        <v>660314.34</v>
      </c>
      <c r="F62" s="99">
        <v>176748.64999999997</v>
      </c>
      <c r="G62" s="99">
        <v>274637</v>
      </c>
      <c r="H62" s="99">
        <v>25000</v>
      </c>
      <c r="I62" s="99">
        <v>25624.999999999996</v>
      </c>
      <c r="J62" s="99">
        <v>0</v>
      </c>
      <c r="K62" s="99">
        <v>0</v>
      </c>
      <c r="L62" s="99">
        <v>0</v>
      </c>
      <c r="M62" s="99">
        <v>0</v>
      </c>
      <c r="N62" s="99">
        <v>0</v>
      </c>
      <c r="O62" s="99">
        <v>0</v>
      </c>
      <c r="P62" s="99">
        <v>0</v>
      </c>
      <c r="Q62" s="99">
        <v>0</v>
      </c>
      <c r="R62" s="99">
        <f t="shared" si="0"/>
        <v>25624.999999999996</v>
      </c>
    </row>
    <row r="63" spans="1:18" x14ac:dyDescent="0.2">
      <c r="A63" s="46" t="s">
        <v>138</v>
      </c>
      <c r="B63" s="46" t="s">
        <v>133</v>
      </c>
      <c r="C63" s="46" t="s">
        <v>308</v>
      </c>
      <c r="D63" s="99">
        <v>110373.7</v>
      </c>
      <c r="E63" s="99">
        <v>190069.84</v>
      </c>
      <c r="F63" s="99">
        <v>184700.23</v>
      </c>
      <c r="G63" s="99">
        <v>230000.00000000003</v>
      </c>
      <c r="H63" s="99">
        <v>300000</v>
      </c>
      <c r="I63" s="99">
        <v>981523.59999999986</v>
      </c>
      <c r="J63" s="99">
        <v>953111.24062499998</v>
      </c>
      <c r="K63" s="99">
        <v>922664.81103124993</v>
      </c>
      <c r="L63" s="99">
        <v>890099.26161953108</v>
      </c>
      <c r="M63" s="99">
        <v>855329.9006385447</v>
      </c>
      <c r="N63" s="99">
        <v>818265.75956999674</v>
      </c>
      <c r="O63" s="99">
        <v>778813.83026012231</v>
      </c>
      <c r="P63" s="99">
        <v>736877.88838502299</v>
      </c>
      <c r="Q63" s="99">
        <v>692358.39077225607</v>
      </c>
      <c r="R63" s="99">
        <f t="shared" si="0"/>
        <v>7629044.6829017233</v>
      </c>
    </row>
    <row r="64" spans="1:18" x14ac:dyDescent="0.2">
      <c r="A64" s="46" t="s">
        <v>492</v>
      </c>
      <c r="B64" s="46" t="s">
        <v>133</v>
      </c>
      <c r="C64" s="46" t="s">
        <v>526</v>
      </c>
      <c r="D64" s="99">
        <v>806560.26</v>
      </c>
      <c r="E64" s="99">
        <v>267694.17000000004</v>
      </c>
      <c r="F64" s="99">
        <v>61092.23</v>
      </c>
      <c r="G64" s="99">
        <v>2996.2</v>
      </c>
      <c r="H64" s="99">
        <v>0</v>
      </c>
      <c r="I64" s="99">
        <v>0</v>
      </c>
      <c r="J64" s="99">
        <v>0</v>
      </c>
      <c r="K64" s="99">
        <v>0</v>
      </c>
      <c r="L64" s="99">
        <v>0</v>
      </c>
      <c r="M64" s="99">
        <v>0</v>
      </c>
      <c r="N64" s="99">
        <v>0</v>
      </c>
      <c r="O64" s="99">
        <v>0</v>
      </c>
      <c r="P64" s="99">
        <v>0</v>
      </c>
      <c r="Q64" s="99">
        <v>0</v>
      </c>
      <c r="R64" s="99">
        <f t="shared" si="0"/>
        <v>0</v>
      </c>
    </row>
    <row r="65" spans="1:18" x14ac:dyDescent="0.2">
      <c r="A65" s="46" t="s">
        <v>139</v>
      </c>
      <c r="B65" s="46" t="s">
        <v>133</v>
      </c>
      <c r="C65" s="46" t="s">
        <v>1021</v>
      </c>
      <c r="D65" s="99">
        <v>0</v>
      </c>
      <c r="E65" s="99">
        <v>0</v>
      </c>
      <c r="F65" s="99">
        <v>0</v>
      </c>
      <c r="G65" s="99">
        <v>79999.999999999985</v>
      </c>
      <c r="H65" s="99">
        <v>80000</v>
      </c>
      <c r="I65" s="99">
        <v>82000</v>
      </c>
      <c r="J65" s="99">
        <v>84050</v>
      </c>
      <c r="K65" s="99">
        <v>86151.249999999985</v>
      </c>
      <c r="L65" s="99">
        <v>88305.031249999985</v>
      </c>
      <c r="M65" s="99">
        <v>96169.69809570309</v>
      </c>
      <c r="N65" s="99">
        <v>98573.940548095663</v>
      </c>
      <c r="O65" s="99">
        <v>101038.28906179804</v>
      </c>
      <c r="P65" s="99">
        <v>103564.24628834298</v>
      </c>
      <c r="Q65" s="99">
        <v>106153.35244555154</v>
      </c>
      <c r="R65" s="99">
        <f t="shared" si="0"/>
        <v>846005.80768949131</v>
      </c>
    </row>
    <row r="66" spans="1:18" x14ac:dyDescent="0.2">
      <c r="A66" s="46" t="s">
        <v>401</v>
      </c>
      <c r="B66" s="46" t="s">
        <v>133</v>
      </c>
      <c r="C66" s="46" t="s">
        <v>527</v>
      </c>
      <c r="D66" s="99">
        <v>16123.440000000002</v>
      </c>
      <c r="E66" s="99">
        <v>0</v>
      </c>
      <c r="F66" s="99">
        <v>0</v>
      </c>
      <c r="G66" s="99">
        <v>0</v>
      </c>
      <c r="H66" s="99">
        <v>0</v>
      </c>
      <c r="I66" s="99">
        <v>0</v>
      </c>
      <c r="J66" s="99">
        <v>0</v>
      </c>
      <c r="K66" s="99">
        <v>0</v>
      </c>
      <c r="L66" s="99">
        <v>0</v>
      </c>
      <c r="M66" s="99">
        <v>0</v>
      </c>
      <c r="N66" s="99">
        <v>0</v>
      </c>
      <c r="O66" s="99">
        <v>0</v>
      </c>
      <c r="P66" s="99">
        <v>0</v>
      </c>
      <c r="Q66" s="99">
        <v>0</v>
      </c>
      <c r="R66" s="99">
        <f t="shared" si="0"/>
        <v>0</v>
      </c>
    </row>
    <row r="67" spans="1:18" x14ac:dyDescent="0.2">
      <c r="A67" s="46" t="s">
        <v>197</v>
      </c>
      <c r="B67" s="46" t="s">
        <v>133</v>
      </c>
      <c r="C67" s="46" t="s">
        <v>309</v>
      </c>
      <c r="D67" s="99">
        <v>0</v>
      </c>
      <c r="E67" s="99">
        <v>0</v>
      </c>
      <c r="F67" s="99">
        <v>0</v>
      </c>
      <c r="G67" s="99">
        <v>300000</v>
      </c>
      <c r="H67" s="99">
        <v>500000</v>
      </c>
      <c r="I67" s="99">
        <v>1434999.9999999998</v>
      </c>
      <c r="J67" s="99">
        <v>787968.74999999988</v>
      </c>
      <c r="K67" s="99">
        <v>807667.96874999988</v>
      </c>
      <c r="L67" s="99">
        <v>827859.66796874977</v>
      </c>
      <c r="M67" s="99">
        <v>848556.15966796852</v>
      </c>
      <c r="N67" s="99">
        <v>869770.06365966762</v>
      </c>
      <c r="O67" s="99">
        <v>891514.31525115925</v>
      </c>
      <c r="P67" s="99">
        <v>913802.1731324381</v>
      </c>
      <c r="Q67" s="99">
        <v>936647.22746074887</v>
      </c>
      <c r="R67" s="99">
        <f t="shared" ref="R67:R130" si="1">SUM(I67:Q67)</f>
        <v>8318786.325890732</v>
      </c>
    </row>
    <row r="68" spans="1:18" x14ac:dyDescent="0.2">
      <c r="A68" s="46" t="s">
        <v>717</v>
      </c>
      <c r="B68" s="46" t="s">
        <v>133</v>
      </c>
      <c r="C68" s="46" t="s">
        <v>718</v>
      </c>
      <c r="D68" s="99">
        <v>0</v>
      </c>
      <c r="E68" s="99">
        <v>669856.44999999995</v>
      </c>
      <c r="F68" s="99">
        <v>110255.72000000003</v>
      </c>
      <c r="G68" s="99">
        <v>175795.42</v>
      </c>
      <c r="H68" s="99">
        <v>0</v>
      </c>
      <c r="I68" s="99">
        <v>0</v>
      </c>
      <c r="J68" s="99">
        <v>0</v>
      </c>
      <c r="K68" s="99">
        <v>0</v>
      </c>
      <c r="L68" s="99">
        <v>0</v>
      </c>
      <c r="M68" s="99">
        <v>0</v>
      </c>
      <c r="N68" s="99">
        <v>0</v>
      </c>
      <c r="O68" s="99">
        <v>0</v>
      </c>
      <c r="P68" s="99">
        <v>0</v>
      </c>
      <c r="Q68" s="99">
        <v>0</v>
      </c>
      <c r="R68" s="99">
        <f t="shared" si="1"/>
        <v>0</v>
      </c>
    </row>
    <row r="69" spans="1:18" x14ac:dyDescent="0.2">
      <c r="A69" s="46" t="s">
        <v>719</v>
      </c>
      <c r="B69" s="46" t="s">
        <v>133</v>
      </c>
      <c r="C69" s="46" t="s">
        <v>728</v>
      </c>
      <c r="D69" s="99">
        <v>0</v>
      </c>
      <c r="E69" s="99">
        <v>11844.88</v>
      </c>
      <c r="F69" s="99">
        <v>3039.08</v>
      </c>
      <c r="G69" s="99">
        <v>0</v>
      </c>
      <c r="H69" s="99">
        <v>0</v>
      </c>
      <c r="I69" s="99">
        <v>0</v>
      </c>
      <c r="J69" s="99">
        <v>0</v>
      </c>
      <c r="K69" s="99">
        <v>0</v>
      </c>
      <c r="L69" s="99">
        <v>0</v>
      </c>
      <c r="M69" s="99">
        <v>0</v>
      </c>
      <c r="N69" s="99">
        <v>0</v>
      </c>
      <c r="O69" s="99">
        <v>0</v>
      </c>
      <c r="P69" s="99">
        <v>0</v>
      </c>
      <c r="Q69" s="99">
        <v>0</v>
      </c>
      <c r="R69" s="99">
        <f t="shared" si="1"/>
        <v>0</v>
      </c>
    </row>
    <row r="70" spans="1:18" x14ac:dyDescent="0.2">
      <c r="A70" s="46" t="s">
        <v>707</v>
      </c>
      <c r="B70" s="46" t="s">
        <v>133</v>
      </c>
      <c r="C70" s="46" t="s">
        <v>712</v>
      </c>
      <c r="D70" s="99">
        <v>0</v>
      </c>
      <c r="E70" s="99">
        <v>3560.4500000000003</v>
      </c>
      <c r="F70" s="99">
        <v>812381.63999999873</v>
      </c>
      <c r="G70" s="99">
        <v>106662.97</v>
      </c>
      <c r="H70" s="99">
        <v>0</v>
      </c>
      <c r="I70" s="99">
        <v>0</v>
      </c>
      <c r="J70" s="99">
        <v>0</v>
      </c>
      <c r="K70" s="99">
        <v>0</v>
      </c>
      <c r="L70" s="99">
        <v>0</v>
      </c>
      <c r="M70" s="99">
        <v>0</v>
      </c>
      <c r="N70" s="99">
        <v>0</v>
      </c>
      <c r="O70" s="99">
        <v>0</v>
      </c>
      <c r="P70" s="99">
        <v>0</v>
      </c>
      <c r="Q70" s="99">
        <v>0</v>
      </c>
      <c r="R70" s="99">
        <f t="shared" si="1"/>
        <v>0</v>
      </c>
    </row>
    <row r="71" spans="1:18" x14ac:dyDescent="0.2">
      <c r="A71" s="46" t="s">
        <v>98</v>
      </c>
      <c r="B71" s="46" t="s">
        <v>98</v>
      </c>
      <c r="C71" s="46" t="s">
        <v>310</v>
      </c>
      <c r="D71" s="99">
        <v>833787.11999999988</v>
      </c>
      <c r="E71" s="99">
        <v>629075.45000000007</v>
      </c>
      <c r="F71" s="99">
        <v>642906.63000000024</v>
      </c>
      <c r="G71" s="99">
        <v>1123423.0321086128</v>
      </c>
      <c r="H71" s="99">
        <v>850000</v>
      </c>
      <c r="I71" s="99">
        <v>1774809.0249999999</v>
      </c>
      <c r="J71" s="99">
        <v>1750945.3593749998</v>
      </c>
      <c r="K71" s="99">
        <v>1792149.5323281249</v>
      </c>
      <c r="L71" s="99">
        <v>1843593.8089863278</v>
      </c>
      <c r="M71" s="99">
        <v>1922175.4352687788</v>
      </c>
      <c r="N71" s="99">
        <v>1973837.6273745582</v>
      </c>
      <c r="O71" s="99">
        <v>2026602.2282864717</v>
      </c>
      <c r="P71" s="99">
        <v>2080788.4683674371</v>
      </c>
      <c r="Q71" s="99">
        <v>2140064.0739320186</v>
      </c>
      <c r="R71" s="99">
        <f t="shared" si="1"/>
        <v>17304965.558918715</v>
      </c>
    </row>
    <row r="72" spans="1:18" x14ac:dyDescent="0.2">
      <c r="A72" s="46" t="s">
        <v>461</v>
      </c>
      <c r="B72" s="46" t="s">
        <v>1041</v>
      </c>
      <c r="C72" s="46" t="s">
        <v>528</v>
      </c>
      <c r="D72" s="99">
        <v>1699996.93</v>
      </c>
      <c r="E72" s="99">
        <v>32789.37999999999</v>
      </c>
      <c r="F72" s="99">
        <v>0</v>
      </c>
      <c r="G72" s="99">
        <v>0</v>
      </c>
      <c r="H72" s="99">
        <v>0</v>
      </c>
      <c r="I72" s="99">
        <v>0</v>
      </c>
      <c r="J72" s="99">
        <v>0</v>
      </c>
      <c r="K72" s="99">
        <v>0</v>
      </c>
      <c r="L72" s="99">
        <v>0</v>
      </c>
      <c r="M72" s="99">
        <v>0</v>
      </c>
      <c r="N72" s="99">
        <v>0</v>
      </c>
      <c r="O72" s="99">
        <v>0</v>
      </c>
      <c r="P72" s="99">
        <v>0</v>
      </c>
      <c r="Q72" s="99">
        <v>0</v>
      </c>
      <c r="R72" s="99">
        <f t="shared" si="1"/>
        <v>0</v>
      </c>
    </row>
    <row r="73" spans="1:18" x14ac:dyDescent="0.2">
      <c r="A73" s="46" t="s">
        <v>163</v>
      </c>
      <c r="B73" s="46" t="s">
        <v>163</v>
      </c>
      <c r="C73" s="46" t="s">
        <v>181</v>
      </c>
      <c r="D73" s="99">
        <v>74576259.266560823</v>
      </c>
      <c r="E73" s="99">
        <v>62325137.789999999</v>
      </c>
      <c r="F73" s="99">
        <v>50381358.710000023</v>
      </c>
      <c r="G73" s="99">
        <v>75239328.138089418</v>
      </c>
      <c r="H73" s="99">
        <v>73255146</v>
      </c>
      <c r="I73" s="99">
        <v>74933792.558238372</v>
      </c>
      <c r="J73" s="99">
        <v>76982561.302677348</v>
      </c>
      <c r="K73" s="99">
        <v>79447826.144261956</v>
      </c>
      <c r="L73" s="99">
        <v>81088381.777448356</v>
      </c>
      <c r="M73" s="99">
        <v>83521620.538007841</v>
      </c>
      <c r="N73" s="99">
        <v>89135191.294330582</v>
      </c>
      <c r="O73" s="99">
        <v>91806252.376808688</v>
      </c>
      <c r="P73" s="99">
        <v>94539843.99297525</v>
      </c>
      <c r="Q73" s="99">
        <v>97141980.547270328</v>
      </c>
      <c r="R73" s="99">
        <f t="shared" si="1"/>
        <v>768597450.53201866</v>
      </c>
    </row>
    <row r="74" spans="1:18" x14ac:dyDescent="0.2">
      <c r="A74" s="46" t="s">
        <v>491</v>
      </c>
      <c r="B74" s="46" t="s">
        <v>491</v>
      </c>
      <c r="C74" s="46" t="s">
        <v>529</v>
      </c>
      <c r="D74" s="99">
        <v>2927.37</v>
      </c>
      <c r="E74" s="99">
        <v>63.870000000000005</v>
      </c>
      <c r="F74" s="99">
        <v>0</v>
      </c>
      <c r="G74" s="99">
        <v>0</v>
      </c>
      <c r="H74" s="99">
        <v>0</v>
      </c>
      <c r="I74" s="99">
        <v>0</v>
      </c>
      <c r="J74" s="99">
        <v>0</v>
      </c>
      <c r="K74" s="99">
        <v>0</v>
      </c>
      <c r="L74" s="99">
        <v>0</v>
      </c>
      <c r="M74" s="99">
        <v>0</v>
      </c>
      <c r="N74" s="99">
        <v>0</v>
      </c>
      <c r="O74" s="99">
        <v>0</v>
      </c>
      <c r="P74" s="99">
        <v>0</v>
      </c>
      <c r="Q74" s="99">
        <v>0</v>
      </c>
      <c r="R74" s="99">
        <f t="shared" si="1"/>
        <v>0</v>
      </c>
    </row>
    <row r="75" spans="1:18" x14ac:dyDescent="0.2">
      <c r="A75" s="46" t="s">
        <v>129</v>
      </c>
      <c r="B75" s="46" t="s">
        <v>128</v>
      </c>
      <c r="C75" s="46" t="s">
        <v>311</v>
      </c>
      <c r="D75" s="99">
        <v>383521.08999999997</v>
      </c>
      <c r="E75" s="99">
        <v>221293.09</v>
      </c>
      <c r="F75" s="99">
        <v>305785.27</v>
      </c>
      <c r="G75" s="99">
        <v>624192.51</v>
      </c>
      <c r="H75" s="99">
        <v>615000</v>
      </c>
      <c r="I75" s="99">
        <v>102499.99999999999</v>
      </c>
      <c r="J75" s="99">
        <v>105062.49999999999</v>
      </c>
      <c r="K75" s="99">
        <v>107689.06249999999</v>
      </c>
      <c r="L75" s="99">
        <v>110381.28906249997</v>
      </c>
      <c r="M75" s="99">
        <v>113140.82128906247</v>
      </c>
      <c r="N75" s="99">
        <v>115969.34182128902</v>
      </c>
      <c r="O75" s="99">
        <v>118868.57536682123</v>
      </c>
      <c r="P75" s="99">
        <v>121840.28975099175</v>
      </c>
      <c r="Q75" s="99">
        <v>124886.29699476653</v>
      </c>
      <c r="R75" s="99">
        <f t="shared" si="1"/>
        <v>1020338.176785431</v>
      </c>
    </row>
    <row r="76" spans="1:18" x14ac:dyDescent="0.2">
      <c r="A76" s="46" t="s">
        <v>130</v>
      </c>
      <c r="B76" s="46" t="s">
        <v>128</v>
      </c>
      <c r="C76" s="46" t="s">
        <v>530</v>
      </c>
      <c r="D76" s="99">
        <v>60015.5</v>
      </c>
      <c r="E76" s="99">
        <v>0</v>
      </c>
      <c r="F76" s="99">
        <v>0</v>
      </c>
      <c r="G76" s="99">
        <v>0</v>
      </c>
      <c r="H76" s="99">
        <v>0</v>
      </c>
      <c r="I76" s="99">
        <v>0</v>
      </c>
      <c r="J76" s="99">
        <v>0</v>
      </c>
      <c r="K76" s="99">
        <v>0</v>
      </c>
      <c r="L76" s="99">
        <v>0</v>
      </c>
      <c r="M76" s="99">
        <v>0</v>
      </c>
      <c r="N76" s="99">
        <v>0</v>
      </c>
      <c r="O76" s="99">
        <v>0</v>
      </c>
      <c r="P76" s="99">
        <v>0</v>
      </c>
      <c r="Q76" s="99">
        <v>0</v>
      </c>
      <c r="R76" s="99">
        <f t="shared" si="1"/>
        <v>0</v>
      </c>
    </row>
    <row r="77" spans="1:18" x14ac:dyDescent="0.2">
      <c r="A77" s="46" t="s">
        <v>874</v>
      </c>
      <c r="B77" s="46" t="s">
        <v>128</v>
      </c>
      <c r="C77" s="46" t="s">
        <v>876</v>
      </c>
      <c r="D77" s="99">
        <v>0</v>
      </c>
      <c r="E77" s="99">
        <v>0</v>
      </c>
      <c r="F77" s="99">
        <v>0</v>
      </c>
      <c r="G77" s="99">
        <v>0</v>
      </c>
      <c r="H77" s="99">
        <v>400000</v>
      </c>
      <c r="I77" s="99">
        <v>350959.99999999994</v>
      </c>
      <c r="J77" s="99">
        <v>648971.0625</v>
      </c>
      <c r="K77" s="99">
        <v>940448.58281249984</v>
      </c>
      <c r="L77" s="99">
        <v>1045973.0951562498</v>
      </c>
      <c r="M77" s="99">
        <v>1543849.5000013472</v>
      </c>
      <c r="N77" s="99">
        <v>1507091.1785727437</v>
      </c>
      <c r="O77" s="99">
        <v>1699245.3038407681</v>
      </c>
      <c r="P77" s="99">
        <v>1741726.4364367872</v>
      </c>
      <c r="Q77" s="99">
        <v>1460675.125102669</v>
      </c>
      <c r="R77" s="99">
        <f t="shared" si="1"/>
        <v>10938940.284423064</v>
      </c>
    </row>
    <row r="78" spans="1:18" x14ac:dyDescent="0.2">
      <c r="A78" s="46" t="s">
        <v>720</v>
      </c>
      <c r="B78" s="46" t="s">
        <v>151</v>
      </c>
      <c r="C78" s="46" t="s">
        <v>729</v>
      </c>
      <c r="D78" s="99">
        <v>0</v>
      </c>
      <c r="E78" s="99">
        <v>34009.5</v>
      </c>
      <c r="F78" s="99">
        <v>0</v>
      </c>
      <c r="G78" s="99">
        <v>0</v>
      </c>
      <c r="H78" s="99">
        <v>0</v>
      </c>
      <c r="I78" s="99">
        <v>0</v>
      </c>
      <c r="J78" s="99">
        <v>0</v>
      </c>
      <c r="K78" s="99">
        <v>0</v>
      </c>
      <c r="L78" s="99">
        <v>0</v>
      </c>
      <c r="M78" s="99">
        <v>0</v>
      </c>
      <c r="N78" s="99">
        <v>0</v>
      </c>
      <c r="O78" s="99">
        <v>0</v>
      </c>
      <c r="P78" s="99">
        <v>0</v>
      </c>
      <c r="Q78" s="99">
        <v>0</v>
      </c>
      <c r="R78" s="99">
        <f t="shared" si="1"/>
        <v>0</v>
      </c>
    </row>
    <row r="79" spans="1:18" x14ac:dyDescent="0.2">
      <c r="A79" s="46" t="s">
        <v>474</v>
      </c>
      <c r="B79" s="46" t="s">
        <v>151</v>
      </c>
      <c r="C79" s="46" t="s">
        <v>531</v>
      </c>
      <c r="D79" s="99">
        <v>2947.73</v>
      </c>
      <c r="E79" s="99">
        <v>0</v>
      </c>
      <c r="F79" s="99">
        <v>0</v>
      </c>
      <c r="G79" s="99">
        <v>0</v>
      </c>
      <c r="H79" s="99">
        <v>0</v>
      </c>
      <c r="I79" s="99">
        <v>0</v>
      </c>
      <c r="J79" s="99">
        <v>0</v>
      </c>
      <c r="K79" s="99">
        <v>0</v>
      </c>
      <c r="L79" s="99">
        <v>0</v>
      </c>
      <c r="M79" s="99">
        <v>0</v>
      </c>
      <c r="N79" s="99">
        <v>0</v>
      </c>
      <c r="O79" s="99">
        <v>0</v>
      </c>
      <c r="P79" s="99">
        <v>0</v>
      </c>
      <c r="Q79" s="99">
        <v>0</v>
      </c>
      <c r="R79" s="99">
        <f t="shared" si="1"/>
        <v>0</v>
      </c>
    </row>
    <row r="80" spans="1:18" x14ac:dyDescent="0.2">
      <c r="A80" s="46" t="s">
        <v>370</v>
      </c>
      <c r="B80" s="46" t="s">
        <v>151</v>
      </c>
      <c r="C80" s="46" t="s">
        <v>532</v>
      </c>
      <c r="D80" s="99">
        <v>26441.690000000002</v>
      </c>
      <c r="E80" s="99">
        <v>0</v>
      </c>
      <c r="F80" s="99">
        <v>0</v>
      </c>
      <c r="G80" s="99">
        <v>0</v>
      </c>
      <c r="H80" s="99">
        <v>0</v>
      </c>
      <c r="I80" s="99">
        <v>0</v>
      </c>
      <c r="J80" s="99">
        <v>0</v>
      </c>
      <c r="K80" s="99">
        <v>0</v>
      </c>
      <c r="L80" s="99">
        <v>0</v>
      </c>
      <c r="M80" s="99">
        <v>0</v>
      </c>
      <c r="N80" s="99">
        <v>0</v>
      </c>
      <c r="O80" s="99">
        <v>0</v>
      </c>
      <c r="P80" s="99">
        <v>0</v>
      </c>
      <c r="Q80" s="99">
        <v>0</v>
      </c>
      <c r="R80" s="99">
        <f t="shared" si="1"/>
        <v>0</v>
      </c>
    </row>
    <row r="81" spans="1:18" x14ac:dyDescent="0.2">
      <c r="A81" s="46" t="s">
        <v>372</v>
      </c>
      <c r="B81" s="46" t="s">
        <v>151</v>
      </c>
      <c r="C81" s="46" t="s">
        <v>533</v>
      </c>
      <c r="D81" s="99">
        <v>1278241.3500000001</v>
      </c>
      <c r="E81" s="99">
        <v>811326.13000000012</v>
      </c>
      <c r="F81" s="99">
        <v>111412.72</v>
      </c>
      <c r="G81" s="99">
        <v>0</v>
      </c>
      <c r="H81" s="99">
        <v>0</v>
      </c>
      <c r="I81" s="99">
        <v>0</v>
      </c>
      <c r="J81" s="99">
        <v>0</v>
      </c>
      <c r="K81" s="99">
        <v>0</v>
      </c>
      <c r="L81" s="99">
        <v>0</v>
      </c>
      <c r="M81" s="99">
        <v>0</v>
      </c>
      <c r="N81" s="99">
        <v>0</v>
      </c>
      <c r="O81" s="99">
        <v>0</v>
      </c>
      <c r="P81" s="99">
        <v>0</v>
      </c>
      <c r="Q81" s="99">
        <v>0</v>
      </c>
      <c r="R81" s="99">
        <f t="shared" si="1"/>
        <v>0</v>
      </c>
    </row>
    <row r="82" spans="1:18" x14ac:dyDescent="0.2">
      <c r="A82" s="46" t="s">
        <v>425</v>
      </c>
      <c r="B82" s="46" t="s">
        <v>151</v>
      </c>
      <c r="C82" s="46" t="s">
        <v>426</v>
      </c>
      <c r="D82" s="99">
        <v>16166.61</v>
      </c>
      <c r="E82" s="99">
        <v>0</v>
      </c>
      <c r="F82" s="99">
        <v>0</v>
      </c>
      <c r="G82" s="99">
        <v>0</v>
      </c>
      <c r="H82" s="99">
        <v>0</v>
      </c>
      <c r="I82" s="99">
        <v>0</v>
      </c>
      <c r="J82" s="99">
        <v>0</v>
      </c>
      <c r="K82" s="99">
        <v>0</v>
      </c>
      <c r="L82" s="99">
        <v>0</v>
      </c>
      <c r="M82" s="99">
        <v>0</v>
      </c>
      <c r="N82" s="99">
        <v>0</v>
      </c>
      <c r="O82" s="99">
        <v>0</v>
      </c>
      <c r="P82" s="99">
        <v>0</v>
      </c>
      <c r="Q82" s="99">
        <v>0</v>
      </c>
      <c r="R82" s="99">
        <f t="shared" si="1"/>
        <v>0</v>
      </c>
    </row>
    <row r="83" spans="1:18" x14ac:dyDescent="0.2">
      <c r="A83" s="46" t="s">
        <v>403</v>
      </c>
      <c r="B83" s="46" t="s">
        <v>151</v>
      </c>
      <c r="C83" s="46" t="s">
        <v>534</v>
      </c>
      <c r="D83" s="99">
        <v>130715.79999999999</v>
      </c>
      <c r="E83" s="99">
        <v>0</v>
      </c>
      <c r="F83" s="99">
        <v>0</v>
      </c>
      <c r="G83" s="99">
        <v>0</v>
      </c>
      <c r="H83" s="99">
        <v>0</v>
      </c>
      <c r="I83" s="99">
        <v>0</v>
      </c>
      <c r="J83" s="99">
        <v>0</v>
      </c>
      <c r="K83" s="99">
        <v>0</v>
      </c>
      <c r="L83" s="99">
        <v>0</v>
      </c>
      <c r="M83" s="99">
        <v>0</v>
      </c>
      <c r="N83" s="99">
        <v>0</v>
      </c>
      <c r="O83" s="99">
        <v>0</v>
      </c>
      <c r="P83" s="99">
        <v>0</v>
      </c>
      <c r="Q83" s="99">
        <v>0</v>
      </c>
      <c r="R83" s="99">
        <f t="shared" si="1"/>
        <v>0</v>
      </c>
    </row>
    <row r="84" spans="1:18" x14ac:dyDescent="0.2">
      <c r="A84" s="46" t="s">
        <v>389</v>
      </c>
      <c r="B84" s="46" t="s">
        <v>151</v>
      </c>
      <c r="C84" s="46" t="s">
        <v>535</v>
      </c>
      <c r="D84" s="99">
        <v>562823.54999999981</v>
      </c>
      <c r="E84" s="99">
        <v>54937.46</v>
      </c>
      <c r="F84" s="99">
        <v>0</v>
      </c>
      <c r="G84" s="99">
        <v>0</v>
      </c>
      <c r="H84" s="99">
        <v>0</v>
      </c>
      <c r="I84" s="99">
        <v>0</v>
      </c>
      <c r="J84" s="99">
        <v>0</v>
      </c>
      <c r="K84" s="99">
        <v>0</v>
      </c>
      <c r="L84" s="99">
        <v>0</v>
      </c>
      <c r="M84" s="99">
        <v>0</v>
      </c>
      <c r="N84" s="99">
        <v>0</v>
      </c>
      <c r="O84" s="99">
        <v>0</v>
      </c>
      <c r="P84" s="99">
        <v>0</v>
      </c>
      <c r="Q84" s="99">
        <v>0</v>
      </c>
      <c r="R84" s="99">
        <f t="shared" si="1"/>
        <v>0</v>
      </c>
    </row>
    <row r="85" spans="1:18" x14ac:dyDescent="0.2">
      <c r="A85" s="46" t="s">
        <v>378</v>
      </c>
      <c r="B85" s="46" t="s">
        <v>151</v>
      </c>
      <c r="C85" s="46" t="s">
        <v>536</v>
      </c>
      <c r="D85" s="99">
        <v>610289.86</v>
      </c>
      <c r="E85" s="99">
        <v>210376.82999999996</v>
      </c>
      <c r="F85" s="99">
        <v>0</v>
      </c>
      <c r="G85" s="99">
        <v>0</v>
      </c>
      <c r="H85" s="99">
        <v>0</v>
      </c>
      <c r="I85" s="99">
        <v>0</v>
      </c>
      <c r="J85" s="99">
        <v>0</v>
      </c>
      <c r="K85" s="99">
        <v>0</v>
      </c>
      <c r="L85" s="99">
        <v>0</v>
      </c>
      <c r="M85" s="99">
        <v>0</v>
      </c>
      <c r="N85" s="99">
        <v>0</v>
      </c>
      <c r="O85" s="99">
        <v>0</v>
      </c>
      <c r="P85" s="99">
        <v>0</v>
      </c>
      <c r="Q85" s="99">
        <v>0</v>
      </c>
      <c r="R85" s="99">
        <f t="shared" si="1"/>
        <v>0</v>
      </c>
    </row>
    <row r="86" spans="1:18" x14ac:dyDescent="0.2">
      <c r="A86" s="46" t="s">
        <v>405</v>
      </c>
      <c r="B86" s="46" t="s">
        <v>151</v>
      </c>
      <c r="C86" s="46" t="s">
        <v>537</v>
      </c>
      <c r="D86" s="99">
        <v>227677.02999999997</v>
      </c>
      <c r="E86" s="99">
        <v>113264.71</v>
      </c>
      <c r="F86" s="99">
        <v>0</v>
      </c>
      <c r="G86" s="99">
        <v>0</v>
      </c>
      <c r="H86" s="99">
        <v>0</v>
      </c>
      <c r="I86" s="99">
        <v>0</v>
      </c>
      <c r="J86" s="99">
        <v>0</v>
      </c>
      <c r="K86" s="99">
        <v>0</v>
      </c>
      <c r="L86" s="99">
        <v>0</v>
      </c>
      <c r="M86" s="99">
        <v>0</v>
      </c>
      <c r="N86" s="99">
        <v>0</v>
      </c>
      <c r="O86" s="99">
        <v>0</v>
      </c>
      <c r="P86" s="99">
        <v>0</v>
      </c>
      <c r="Q86" s="99">
        <v>0</v>
      </c>
      <c r="R86" s="99">
        <f t="shared" si="1"/>
        <v>0</v>
      </c>
    </row>
    <row r="87" spans="1:18" x14ac:dyDescent="0.2">
      <c r="A87" s="46" t="s">
        <v>475</v>
      </c>
      <c r="B87" s="46" t="s">
        <v>151</v>
      </c>
      <c r="C87" s="46" t="s">
        <v>538</v>
      </c>
      <c r="D87" s="99">
        <v>430.52</v>
      </c>
      <c r="E87" s="99">
        <v>0</v>
      </c>
      <c r="F87" s="99">
        <v>0</v>
      </c>
      <c r="G87" s="99">
        <v>0</v>
      </c>
      <c r="H87" s="99">
        <v>0</v>
      </c>
      <c r="I87" s="99">
        <v>0</v>
      </c>
      <c r="J87" s="99">
        <v>0</v>
      </c>
      <c r="K87" s="99">
        <v>0</v>
      </c>
      <c r="L87" s="99">
        <v>0</v>
      </c>
      <c r="M87" s="99">
        <v>0</v>
      </c>
      <c r="N87" s="99">
        <v>0</v>
      </c>
      <c r="O87" s="99">
        <v>0</v>
      </c>
      <c r="P87" s="99">
        <v>0</v>
      </c>
      <c r="Q87" s="99">
        <v>0</v>
      </c>
      <c r="R87" s="99">
        <f t="shared" si="1"/>
        <v>0</v>
      </c>
    </row>
    <row r="88" spans="1:18" x14ac:dyDescent="0.2">
      <c r="A88" s="46" t="s">
        <v>895</v>
      </c>
      <c r="B88" s="46" t="s">
        <v>151</v>
      </c>
      <c r="C88" s="46" t="s">
        <v>910</v>
      </c>
      <c r="D88" s="99">
        <v>0</v>
      </c>
      <c r="E88" s="99">
        <v>0</v>
      </c>
      <c r="F88" s="99">
        <v>0</v>
      </c>
      <c r="G88" s="99">
        <v>0</v>
      </c>
      <c r="H88" s="99">
        <v>0</v>
      </c>
      <c r="I88" s="99">
        <v>0</v>
      </c>
      <c r="J88" s="99">
        <v>0</v>
      </c>
      <c r="K88" s="99">
        <v>0</v>
      </c>
      <c r="L88" s="99">
        <v>0</v>
      </c>
      <c r="M88" s="99">
        <v>0</v>
      </c>
      <c r="N88" s="99">
        <v>0</v>
      </c>
      <c r="O88" s="99">
        <v>6628111.7624539509</v>
      </c>
      <c r="P88" s="99">
        <v>13587629.113030596</v>
      </c>
      <c r="Q88" s="99">
        <v>13927319.84085636</v>
      </c>
      <c r="R88" s="99">
        <f t="shared" si="1"/>
        <v>34143060.716340907</v>
      </c>
    </row>
    <row r="89" spans="1:18" x14ac:dyDescent="0.2">
      <c r="A89" s="46" t="s">
        <v>366</v>
      </c>
      <c r="B89" s="46" t="s">
        <v>151</v>
      </c>
      <c r="C89" s="46" t="s">
        <v>367</v>
      </c>
      <c r="D89" s="99">
        <v>1202721.24</v>
      </c>
      <c r="E89" s="99">
        <v>1035013.3300000001</v>
      </c>
      <c r="F89" s="99">
        <v>142087.35</v>
      </c>
      <c r="G89" s="99">
        <v>47751</v>
      </c>
      <c r="H89" s="99">
        <v>0</v>
      </c>
      <c r="I89" s="99">
        <v>0</v>
      </c>
      <c r="J89" s="99">
        <v>0</v>
      </c>
      <c r="K89" s="99">
        <v>0</v>
      </c>
      <c r="L89" s="99">
        <v>0</v>
      </c>
      <c r="M89" s="99">
        <v>0</v>
      </c>
      <c r="N89" s="99">
        <v>0</v>
      </c>
      <c r="O89" s="99">
        <v>0</v>
      </c>
      <c r="P89" s="99">
        <v>0</v>
      </c>
      <c r="Q89" s="99">
        <v>0</v>
      </c>
      <c r="R89" s="99">
        <f t="shared" si="1"/>
        <v>0</v>
      </c>
    </row>
    <row r="90" spans="1:18" x14ac:dyDescent="0.2">
      <c r="A90" s="46" t="s">
        <v>373</v>
      </c>
      <c r="B90" s="46" t="s">
        <v>151</v>
      </c>
      <c r="C90" s="46" t="s">
        <v>374</v>
      </c>
      <c r="D90" s="99">
        <v>3986595.42</v>
      </c>
      <c r="E90" s="99">
        <v>942338.23</v>
      </c>
      <c r="F90" s="99">
        <v>84498.709999999992</v>
      </c>
      <c r="G90" s="99">
        <v>0</v>
      </c>
      <c r="H90" s="99">
        <v>0</v>
      </c>
      <c r="I90" s="99">
        <v>0</v>
      </c>
      <c r="J90" s="99">
        <v>0</v>
      </c>
      <c r="K90" s="99">
        <v>0</v>
      </c>
      <c r="L90" s="99">
        <v>0</v>
      </c>
      <c r="M90" s="99">
        <v>0</v>
      </c>
      <c r="N90" s="99">
        <v>0</v>
      </c>
      <c r="O90" s="99">
        <v>0</v>
      </c>
      <c r="P90" s="99">
        <v>0</v>
      </c>
      <c r="Q90" s="99">
        <v>0</v>
      </c>
      <c r="R90" s="99">
        <f t="shared" si="1"/>
        <v>0</v>
      </c>
    </row>
    <row r="91" spans="1:18" x14ac:dyDescent="0.2">
      <c r="A91" s="46" t="s">
        <v>476</v>
      </c>
      <c r="B91" s="46" t="s">
        <v>151</v>
      </c>
      <c r="C91" s="46" t="s">
        <v>477</v>
      </c>
      <c r="D91" s="99">
        <v>4475.21</v>
      </c>
      <c r="E91" s="99">
        <v>0</v>
      </c>
      <c r="F91" s="99">
        <v>0</v>
      </c>
      <c r="G91" s="99">
        <v>0</v>
      </c>
      <c r="H91" s="99">
        <v>0</v>
      </c>
      <c r="I91" s="99">
        <v>0</v>
      </c>
      <c r="J91" s="99">
        <v>0</v>
      </c>
      <c r="K91" s="99">
        <v>0</v>
      </c>
      <c r="L91" s="99">
        <v>0</v>
      </c>
      <c r="M91" s="99">
        <v>0</v>
      </c>
      <c r="N91" s="99">
        <v>0</v>
      </c>
      <c r="O91" s="99">
        <v>0</v>
      </c>
      <c r="P91" s="99">
        <v>0</v>
      </c>
      <c r="Q91" s="99">
        <v>0</v>
      </c>
      <c r="R91" s="99">
        <f t="shared" si="1"/>
        <v>0</v>
      </c>
    </row>
    <row r="92" spans="1:18" x14ac:dyDescent="0.2">
      <c r="A92" s="46" t="s">
        <v>440</v>
      </c>
      <c r="B92" s="46" t="s">
        <v>151</v>
      </c>
      <c r="C92" s="46" t="s">
        <v>539</v>
      </c>
      <c r="D92" s="99">
        <v>887102.2799999998</v>
      </c>
      <c r="E92" s="99">
        <v>4991.33</v>
      </c>
      <c r="F92" s="99">
        <v>0</v>
      </c>
      <c r="G92" s="99">
        <v>0</v>
      </c>
      <c r="H92" s="99">
        <v>0</v>
      </c>
      <c r="I92" s="99">
        <v>0</v>
      </c>
      <c r="J92" s="99">
        <v>0</v>
      </c>
      <c r="K92" s="99">
        <v>0</v>
      </c>
      <c r="L92" s="99">
        <v>0</v>
      </c>
      <c r="M92" s="99">
        <v>0</v>
      </c>
      <c r="N92" s="99">
        <v>0</v>
      </c>
      <c r="O92" s="99">
        <v>0</v>
      </c>
      <c r="P92" s="99">
        <v>0</v>
      </c>
      <c r="Q92" s="99">
        <v>0</v>
      </c>
      <c r="R92" s="99">
        <f t="shared" si="1"/>
        <v>0</v>
      </c>
    </row>
    <row r="93" spans="1:18" x14ac:dyDescent="0.2">
      <c r="A93" s="46" t="s">
        <v>100</v>
      </c>
      <c r="B93" s="46" t="s">
        <v>151</v>
      </c>
      <c r="C93" s="46" t="s">
        <v>312</v>
      </c>
      <c r="D93" s="99">
        <v>8617104.3100000005</v>
      </c>
      <c r="E93" s="99">
        <v>3323306.31</v>
      </c>
      <c r="F93" s="99">
        <v>138426.17000000004</v>
      </c>
      <c r="G93" s="99">
        <v>1457484.54</v>
      </c>
      <c r="H93" s="99">
        <v>2187000</v>
      </c>
      <c r="I93" s="99">
        <v>1935000</v>
      </c>
      <c r="J93" s="99">
        <v>6000</v>
      </c>
      <c r="K93" s="99">
        <v>0</v>
      </c>
      <c r="L93" s="99">
        <v>0</v>
      </c>
      <c r="M93" s="99">
        <v>0</v>
      </c>
      <c r="N93" s="99">
        <v>0</v>
      </c>
      <c r="O93" s="99">
        <v>0</v>
      </c>
      <c r="P93" s="99">
        <v>0</v>
      </c>
      <c r="Q93" s="99">
        <v>0</v>
      </c>
      <c r="R93" s="99">
        <f t="shared" si="1"/>
        <v>1941000</v>
      </c>
    </row>
    <row r="94" spans="1:18" x14ac:dyDescent="0.2">
      <c r="A94" s="46" t="s">
        <v>112</v>
      </c>
      <c r="B94" s="46" t="s">
        <v>151</v>
      </c>
      <c r="C94" s="46" t="s">
        <v>294</v>
      </c>
      <c r="D94" s="99">
        <v>2897.16</v>
      </c>
      <c r="E94" s="99">
        <v>0</v>
      </c>
      <c r="F94" s="99">
        <v>0</v>
      </c>
      <c r="G94" s="99">
        <v>0</v>
      </c>
      <c r="H94" s="99">
        <v>518000</v>
      </c>
      <c r="I94" s="99">
        <v>6223799.9999999991</v>
      </c>
      <c r="J94" s="99">
        <v>0</v>
      </c>
      <c r="K94" s="99">
        <v>0</v>
      </c>
      <c r="L94" s="99">
        <v>0</v>
      </c>
      <c r="M94" s="99">
        <v>0</v>
      </c>
      <c r="N94" s="99">
        <v>0</v>
      </c>
      <c r="O94" s="99">
        <v>0</v>
      </c>
      <c r="P94" s="99">
        <v>0</v>
      </c>
      <c r="Q94" s="99">
        <v>0</v>
      </c>
      <c r="R94" s="99">
        <f t="shared" si="1"/>
        <v>6223799.9999999991</v>
      </c>
    </row>
    <row r="95" spans="1:18" x14ac:dyDescent="0.2">
      <c r="A95" s="46" t="s">
        <v>384</v>
      </c>
      <c r="B95" s="46" t="s">
        <v>151</v>
      </c>
      <c r="C95" s="46" t="s">
        <v>540</v>
      </c>
      <c r="D95" s="99">
        <v>749604.79000000015</v>
      </c>
      <c r="E95" s="99">
        <v>2942.57</v>
      </c>
      <c r="F95" s="99">
        <v>0</v>
      </c>
      <c r="G95" s="99">
        <v>0</v>
      </c>
      <c r="H95" s="99">
        <v>0</v>
      </c>
      <c r="I95" s="99">
        <v>0</v>
      </c>
      <c r="J95" s="99">
        <v>0</v>
      </c>
      <c r="K95" s="99">
        <v>0</v>
      </c>
      <c r="L95" s="99">
        <v>0</v>
      </c>
      <c r="M95" s="99">
        <v>0</v>
      </c>
      <c r="N95" s="99">
        <v>0</v>
      </c>
      <c r="O95" s="99">
        <v>0</v>
      </c>
      <c r="P95" s="99">
        <v>0</v>
      </c>
      <c r="Q95" s="99">
        <v>0</v>
      </c>
      <c r="R95" s="99">
        <f t="shared" si="1"/>
        <v>0</v>
      </c>
    </row>
    <row r="96" spans="1:18" x14ac:dyDescent="0.2">
      <c r="A96" s="46" t="s">
        <v>379</v>
      </c>
      <c r="B96" s="46" t="s">
        <v>151</v>
      </c>
      <c r="C96" s="46" t="s">
        <v>380</v>
      </c>
      <c r="D96" s="99">
        <v>972016.95000000019</v>
      </c>
      <c r="E96" s="99">
        <v>155.22</v>
      </c>
      <c r="F96" s="99">
        <v>0</v>
      </c>
      <c r="G96" s="99">
        <v>0</v>
      </c>
      <c r="H96" s="99">
        <v>0</v>
      </c>
      <c r="I96" s="99">
        <v>0</v>
      </c>
      <c r="J96" s="99">
        <v>0</v>
      </c>
      <c r="K96" s="99">
        <v>0</v>
      </c>
      <c r="L96" s="99">
        <v>0</v>
      </c>
      <c r="M96" s="99">
        <v>0</v>
      </c>
      <c r="N96" s="99">
        <v>0</v>
      </c>
      <c r="O96" s="99">
        <v>0</v>
      </c>
      <c r="P96" s="99">
        <v>0</v>
      </c>
      <c r="Q96" s="99">
        <v>0</v>
      </c>
      <c r="R96" s="99">
        <f t="shared" si="1"/>
        <v>0</v>
      </c>
    </row>
    <row r="97" spans="1:18" x14ac:dyDescent="0.2">
      <c r="A97" s="46" t="s">
        <v>397</v>
      </c>
      <c r="B97" s="46" t="s">
        <v>151</v>
      </c>
      <c r="C97" s="46" t="s">
        <v>790</v>
      </c>
      <c r="D97" s="99">
        <v>322475.42</v>
      </c>
      <c r="E97" s="99">
        <v>241217.94999999998</v>
      </c>
      <c r="F97" s="99">
        <v>15533.5</v>
      </c>
      <c r="G97" s="99">
        <v>19739</v>
      </c>
      <c r="H97" s="99">
        <v>0</v>
      </c>
      <c r="I97" s="99">
        <v>0</v>
      </c>
      <c r="J97" s="99">
        <v>0</v>
      </c>
      <c r="K97" s="99">
        <v>0</v>
      </c>
      <c r="L97" s="99">
        <v>0</v>
      </c>
      <c r="M97" s="99">
        <v>0</v>
      </c>
      <c r="N97" s="99">
        <v>0</v>
      </c>
      <c r="O97" s="99">
        <v>0</v>
      </c>
      <c r="P97" s="99">
        <v>0</v>
      </c>
      <c r="Q97" s="99">
        <v>0</v>
      </c>
      <c r="R97" s="99">
        <f t="shared" si="1"/>
        <v>0</v>
      </c>
    </row>
    <row r="98" spans="1:18" x14ac:dyDescent="0.2">
      <c r="A98" s="46" t="s">
        <v>433</v>
      </c>
      <c r="B98" s="46" t="s">
        <v>151</v>
      </c>
      <c r="C98" s="46" t="s">
        <v>541</v>
      </c>
      <c r="D98" s="99">
        <v>28868.17</v>
      </c>
      <c r="E98" s="99">
        <v>2939.82</v>
      </c>
      <c r="F98" s="99">
        <v>0</v>
      </c>
      <c r="G98" s="99">
        <v>0</v>
      </c>
      <c r="H98" s="99">
        <v>0</v>
      </c>
      <c r="I98" s="99">
        <v>0</v>
      </c>
      <c r="J98" s="99">
        <v>0</v>
      </c>
      <c r="K98" s="99">
        <v>0</v>
      </c>
      <c r="L98" s="99">
        <v>0</v>
      </c>
      <c r="M98" s="99">
        <v>0</v>
      </c>
      <c r="N98" s="99">
        <v>0</v>
      </c>
      <c r="O98" s="99">
        <v>0</v>
      </c>
      <c r="P98" s="99">
        <v>0</v>
      </c>
      <c r="Q98" s="99">
        <v>0</v>
      </c>
      <c r="R98" s="99">
        <f t="shared" si="1"/>
        <v>0</v>
      </c>
    </row>
    <row r="99" spans="1:18" x14ac:dyDescent="0.2">
      <c r="A99" s="46" t="s">
        <v>424</v>
      </c>
      <c r="B99" s="46" t="s">
        <v>151</v>
      </c>
      <c r="C99" s="46" t="s">
        <v>542</v>
      </c>
      <c r="D99" s="99">
        <v>15792.63</v>
      </c>
      <c r="E99" s="99">
        <v>-146.91</v>
      </c>
      <c r="F99" s="99">
        <v>1589.65</v>
      </c>
      <c r="G99" s="99">
        <v>0</v>
      </c>
      <c r="H99" s="99">
        <v>0</v>
      </c>
      <c r="I99" s="99">
        <v>0</v>
      </c>
      <c r="J99" s="99">
        <v>0</v>
      </c>
      <c r="K99" s="99">
        <v>0</v>
      </c>
      <c r="L99" s="99">
        <v>0</v>
      </c>
      <c r="M99" s="99">
        <v>0</v>
      </c>
      <c r="N99" s="99">
        <v>0</v>
      </c>
      <c r="O99" s="99">
        <v>0</v>
      </c>
      <c r="P99" s="99">
        <v>0</v>
      </c>
      <c r="Q99" s="99">
        <v>0</v>
      </c>
      <c r="R99" s="99">
        <f t="shared" si="1"/>
        <v>0</v>
      </c>
    </row>
    <row r="100" spans="1:18" x14ac:dyDescent="0.2">
      <c r="A100" s="46" t="s">
        <v>419</v>
      </c>
      <c r="B100" s="46" t="s">
        <v>151</v>
      </c>
      <c r="C100" s="46" t="s">
        <v>543</v>
      </c>
      <c r="D100" s="99">
        <v>75091.98</v>
      </c>
      <c r="E100" s="99">
        <v>76573.959999999992</v>
      </c>
      <c r="F100" s="99">
        <v>4206.1900000000005</v>
      </c>
      <c r="G100" s="99">
        <v>0</v>
      </c>
      <c r="H100" s="99">
        <v>0</v>
      </c>
      <c r="I100" s="99">
        <v>0</v>
      </c>
      <c r="J100" s="99">
        <v>0</v>
      </c>
      <c r="K100" s="99">
        <v>0</v>
      </c>
      <c r="L100" s="99">
        <v>0</v>
      </c>
      <c r="M100" s="99">
        <v>0</v>
      </c>
      <c r="N100" s="99">
        <v>0</v>
      </c>
      <c r="O100" s="99">
        <v>0</v>
      </c>
      <c r="P100" s="99">
        <v>0</v>
      </c>
      <c r="Q100" s="99">
        <v>0</v>
      </c>
      <c r="R100" s="99">
        <f t="shared" si="1"/>
        <v>0</v>
      </c>
    </row>
    <row r="101" spans="1:18" x14ac:dyDescent="0.2">
      <c r="A101" s="46" t="s">
        <v>368</v>
      </c>
      <c r="B101" s="46" t="s">
        <v>151</v>
      </c>
      <c r="C101" s="46" t="s">
        <v>369</v>
      </c>
      <c r="D101" s="99">
        <v>2933160.9</v>
      </c>
      <c r="E101" s="99">
        <v>1232616.01</v>
      </c>
      <c r="F101" s="99">
        <v>312351.94000000006</v>
      </c>
      <c r="G101" s="99">
        <v>11289.55</v>
      </c>
      <c r="H101" s="99">
        <v>0</v>
      </c>
      <c r="I101" s="99">
        <v>0</v>
      </c>
      <c r="J101" s="99">
        <v>0</v>
      </c>
      <c r="K101" s="99">
        <v>0</v>
      </c>
      <c r="L101" s="99">
        <v>0</v>
      </c>
      <c r="M101" s="99">
        <v>0</v>
      </c>
      <c r="N101" s="99">
        <v>0</v>
      </c>
      <c r="O101" s="99">
        <v>0</v>
      </c>
      <c r="P101" s="99">
        <v>0</v>
      </c>
      <c r="Q101" s="99">
        <v>0</v>
      </c>
      <c r="R101" s="99">
        <f t="shared" si="1"/>
        <v>0</v>
      </c>
    </row>
    <row r="102" spans="1:18" x14ac:dyDescent="0.2">
      <c r="A102" s="46" t="s">
        <v>113</v>
      </c>
      <c r="B102" s="46" t="s">
        <v>151</v>
      </c>
      <c r="C102" s="46" t="s">
        <v>114</v>
      </c>
      <c r="D102" s="99">
        <v>0</v>
      </c>
      <c r="E102" s="99">
        <v>0</v>
      </c>
      <c r="F102" s="99">
        <v>0</v>
      </c>
      <c r="G102" s="99">
        <v>0</v>
      </c>
      <c r="H102" s="99">
        <v>0</v>
      </c>
      <c r="I102" s="99">
        <v>0</v>
      </c>
      <c r="J102" s="99">
        <v>0</v>
      </c>
      <c r="K102" s="99">
        <v>0</v>
      </c>
      <c r="L102" s="99">
        <v>0</v>
      </c>
      <c r="M102" s="99">
        <v>0</v>
      </c>
      <c r="N102" s="99">
        <v>0</v>
      </c>
      <c r="O102" s="99">
        <v>4852215.2464736411</v>
      </c>
      <c r="P102" s="99">
        <v>9947041.2552709635</v>
      </c>
      <c r="Q102" s="99">
        <v>10195717.286652736</v>
      </c>
      <c r="R102" s="99">
        <f t="shared" si="1"/>
        <v>24994973.788397342</v>
      </c>
    </row>
    <row r="103" spans="1:18" x14ac:dyDescent="0.2">
      <c r="A103" s="46" t="s">
        <v>407</v>
      </c>
      <c r="B103" s="46" t="s">
        <v>151</v>
      </c>
      <c r="C103" s="46" t="s">
        <v>544</v>
      </c>
      <c r="D103" s="99">
        <v>89393.569999999992</v>
      </c>
      <c r="E103" s="99">
        <v>0</v>
      </c>
      <c r="F103" s="99">
        <v>0</v>
      </c>
      <c r="G103" s="99">
        <v>0</v>
      </c>
      <c r="H103" s="99">
        <v>0</v>
      </c>
      <c r="I103" s="99">
        <v>0</v>
      </c>
      <c r="J103" s="99">
        <v>0</v>
      </c>
      <c r="K103" s="99">
        <v>0</v>
      </c>
      <c r="L103" s="99">
        <v>0</v>
      </c>
      <c r="M103" s="99">
        <v>0</v>
      </c>
      <c r="N103" s="99">
        <v>0</v>
      </c>
      <c r="O103" s="99">
        <v>0</v>
      </c>
      <c r="P103" s="99">
        <v>0</v>
      </c>
      <c r="Q103" s="99">
        <v>0</v>
      </c>
      <c r="R103" s="99">
        <f t="shared" si="1"/>
        <v>0</v>
      </c>
    </row>
    <row r="104" spans="1:18" x14ac:dyDescent="0.2">
      <c r="A104" s="46" t="s">
        <v>478</v>
      </c>
      <c r="B104" s="46" t="s">
        <v>151</v>
      </c>
      <c r="C104" s="46" t="s">
        <v>515</v>
      </c>
      <c r="D104" s="99">
        <v>9504.7800000000007</v>
      </c>
      <c r="E104" s="99">
        <v>5442.73</v>
      </c>
      <c r="F104" s="99">
        <v>0</v>
      </c>
      <c r="G104" s="99">
        <v>0</v>
      </c>
      <c r="H104" s="99">
        <v>0</v>
      </c>
      <c r="I104" s="99">
        <v>0</v>
      </c>
      <c r="J104" s="99">
        <v>0</v>
      </c>
      <c r="K104" s="99">
        <v>0</v>
      </c>
      <c r="L104" s="99">
        <v>0</v>
      </c>
      <c r="M104" s="99">
        <v>0</v>
      </c>
      <c r="N104" s="99">
        <v>0</v>
      </c>
      <c r="O104" s="99">
        <v>0</v>
      </c>
      <c r="P104" s="99">
        <v>0</v>
      </c>
      <c r="Q104" s="99">
        <v>0</v>
      </c>
      <c r="R104" s="99">
        <f t="shared" si="1"/>
        <v>0</v>
      </c>
    </row>
    <row r="105" spans="1:18" x14ac:dyDescent="0.2">
      <c r="A105" s="46" t="s">
        <v>479</v>
      </c>
      <c r="B105" s="46" t="s">
        <v>151</v>
      </c>
      <c r="C105" s="46" t="s">
        <v>545</v>
      </c>
      <c r="D105" s="99">
        <v>9200.7999999999993</v>
      </c>
      <c r="E105" s="99">
        <v>0</v>
      </c>
      <c r="F105" s="99">
        <v>0</v>
      </c>
      <c r="G105" s="99">
        <v>0</v>
      </c>
      <c r="H105" s="99">
        <v>0</v>
      </c>
      <c r="I105" s="99">
        <v>0</v>
      </c>
      <c r="J105" s="99">
        <v>0</v>
      </c>
      <c r="K105" s="99">
        <v>0</v>
      </c>
      <c r="L105" s="99">
        <v>0</v>
      </c>
      <c r="M105" s="99">
        <v>0</v>
      </c>
      <c r="N105" s="99">
        <v>0</v>
      </c>
      <c r="O105" s="99">
        <v>0</v>
      </c>
      <c r="P105" s="99">
        <v>0</v>
      </c>
      <c r="Q105" s="99">
        <v>0</v>
      </c>
      <c r="R105" s="99">
        <f t="shared" si="1"/>
        <v>0</v>
      </c>
    </row>
    <row r="106" spans="1:18" x14ac:dyDescent="0.2">
      <c r="A106" s="46" t="s">
        <v>101</v>
      </c>
      <c r="B106" s="46" t="s">
        <v>151</v>
      </c>
      <c r="C106" s="46" t="s">
        <v>791</v>
      </c>
      <c r="D106" s="99">
        <v>0</v>
      </c>
      <c r="E106" s="99">
        <v>131759.71000000002</v>
      </c>
      <c r="F106" s="99">
        <v>3637954.2299999991</v>
      </c>
      <c r="G106" s="99">
        <v>46000</v>
      </c>
      <c r="H106" s="99">
        <v>0</v>
      </c>
      <c r="I106" s="99">
        <v>0</v>
      </c>
      <c r="J106" s="99">
        <v>0</v>
      </c>
      <c r="K106" s="99">
        <v>0</v>
      </c>
      <c r="L106" s="99">
        <v>0</v>
      </c>
      <c r="M106" s="99">
        <v>0</v>
      </c>
      <c r="N106" s="99">
        <v>0</v>
      </c>
      <c r="O106" s="99">
        <v>0</v>
      </c>
      <c r="P106" s="99">
        <v>0</v>
      </c>
      <c r="Q106" s="99">
        <v>0</v>
      </c>
      <c r="R106" s="99">
        <f t="shared" si="1"/>
        <v>0</v>
      </c>
    </row>
    <row r="107" spans="1:18" x14ac:dyDescent="0.2">
      <c r="A107" s="46" t="s">
        <v>387</v>
      </c>
      <c r="B107" s="46" t="s">
        <v>151</v>
      </c>
      <c r="C107" s="46" t="s">
        <v>388</v>
      </c>
      <c r="D107" s="99">
        <v>715666.26</v>
      </c>
      <c r="E107" s="99">
        <v>49326.75</v>
      </c>
      <c r="F107" s="99">
        <v>0</v>
      </c>
      <c r="G107" s="99">
        <v>0</v>
      </c>
      <c r="H107" s="99">
        <v>0</v>
      </c>
      <c r="I107" s="99">
        <v>0</v>
      </c>
      <c r="J107" s="99">
        <v>0</v>
      </c>
      <c r="K107" s="99">
        <v>0</v>
      </c>
      <c r="L107" s="99">
        <v>0</v>
      </c>
      <c r="M107" s="99">
        <v>0</v>
      </c>
      <c r="N107" s="99">
        <v>0</v>
      </c>
      <c r="O107" s="99">
        <v>0</v>
      </c>
      <c r="P107" s="99">
        <v>0</v>
      </c>
      <c r="Q107" s="99">
        <v>0</v>
      </c>
      <c r="R107" s="99">
        <f t="shared" si="1"/>
        <v>0</v>
      </c>
    </row>
    <row r="108" spans="1:18" x14ac:dyDescent="0.2">
      <c r="A108" s="46" t="s">
        <v>115</v>
      </c>
      <c r="B108" s="46" t="s">
        <v>151</v>
      </c>
      <c r="C108" s="46" t="s">
        <v>313</v>
      </c>
      <c r="D108" s="99">
        <v>0</v>
      </c>
      <c r="E108" s="99">
        <v>0</v>
      </c>
      <c r="F108" s="99">
        <v>0</v>
      </c>
      <c r="G108" s="99">
        <v>0</v>
      </c>
      <c r="H108" s="99">
        <v>0</v>
      </c>
      <c r="I108" s="99">
        <v>0</v>
      </c>
      <c r="J108" s="99">
        <v>0</v>
      </c>
      <c r="K108" s="99">
        <v>0</v>
      </c>
      <c r="L108" s="99">
        <v>0</v>
      </c>
      <c r="M108" s="99">
        <v>0</v>
      </c>
      <c r="N108" s="99">
        <v>0</v>
      </c>
      <c r="O108" s="99">
        <v>5001989.6514358362</v>
      </c>
      <c r="P108" s="99">
        <v>10254078.785443462</v>
      </c>
      <c r="Q108" s="99">
        <v>10510430.755079549</v>
      </c>
      <c r="R108" s="99">
        <f t="shared" si="1"/>
        <v>25766499.191958848</v>
      </c>
    </row>
    <row r="109" spans="1:18" x14ac:dyDescent="0.2">
      <c r="A109" s="46" t="s">
        <v>480</v>
      </c>
      <c r="B109" s="46" t="s">
        <v>151</v>
      </c>
      <c r="C109" s="46" t="s">
        <v>546</v>
      </c>
      <c r="D109" s="99">
        <v>10546.050000000001</v>
      </c>
      <c r="E109" s="99">
        <v>0</v>
      </c>
      <c r="F109" s="99">
        <v>0</v>
      </c>
      <c r="G109" s="99">
        <v>0</v>
      </c>
      <c r="H109" s="99">
        <v>0</v>
      </c>
      <c r="I109" s="99">
        <v>0</v>
      </c>
      <c r="J109" s="99">
        <v>0</v>
      </c>
      <c r="K109" s="99">
        <v>0</v>
      </c>
      <c r="L109" s="99">
        <v>0</v>
      </c>
      <c r="M109" s="99">
        <v>0</v>
      </c>
      <c r="N109" s="99">
        <v>0</v>
      </c>
      <c r="O109" s="99">
        <v>0</v>
      </c>
      <c r="P109" s="99">
        <v>0</v>
      </c>
      <c r="Q109" s="99">
        <v>0</v>
      </c>
      <c r="R109" s="99">
        <f t="shared" si="1"/>
        <v>0</v>
      </c>
    </row>
    <row r="110" spans="1:18" x14ac:dyDescent="0.2">
      <c r="A110" s="46" t="s">
        <v>418</v>
      </c>
      <c r="B110" s="46" t="s">
        <v>151</v>
      </c>
      <c r="C110" s="46" t="s">
        <v>547</v>
      </c>
      <c r="D110" s="99">
        <v>33785.699999999997</v>
      </c>
      <c r="E110" s="99">
        <v>0</v>
      </c>
      <c r="F110" s="99">
        <v>0</v>
      </c>
      <c r="G110" s="99">
        <v>0</v>
      </c>
      <c r="H110" s="99">
        <v>0</v>
      </c>
      <c r="I110" s="99">
        <v>0</v>
      </c>
      <c r="J110" s="99">
        <v>0</v>
      </c>
      <c r="K110" s="99">
        <v>0</v>
      </c>
      <c r="L110" s="99">
        <v>0</v>
      </c>
      <c r="M110" s="99">
        <v>0</v>
      </c>
      <c r="N110" s="99">
        <v>0</v>
      </c>
      <c r="O110" s="99">
        <v>0</v>
      </c>
      <c r="P110" s="99">
        <v>0</v>
      </c>
      <c r="Q110" s="99">
        <v>0</v>
      </c>
      <c r="R110" s="99">
        <f t="shared" si="1"/>
        <v>0</v>
      </c>
    </row>
    <row r="111" spans="1:18" x14ac:dyDescent="0.2">
      <c r="A111" s="46" t="s">
        <v>377</v>
      </c>
      <c r="B111" s="46" t="s">
        <v>151</v>
      </c>
      <c r="C111" s="46" t="s">
        <v>548</v>
      </c>
      <c r="D111" s="99">
        <v>1009051.0900000002</v>
      </c>
      <c r="E111" s="99">
        <v>0</v>
      </c>
      <c r="F111" s="99">
        <v>0</v>
      </c>
      <c r="G111" s="99">
        <v>0</v>
      </c>
      <c r="H111" s="99">
        <v>0</v>
      </c>
      <c r="I111" s="99">
        <v>0</v>
      </c>
      <c r="J111" s="99">
        <v>0</v>
      </c>
      <c r="K111" s="99">
        <v>0</v>
      </c>
      <c r="L111" s="99">
        <v>0</v>
      </c>
      <c r="M111" s="99">
        <v>0</v>
      </c>
      <c r="N111" s="99">
        <v>0</v>
      </c>
      <c r="O111" s="99">
        <v>0</v>
      </c>
      <c r="P111" s="99">
        <v>0</v>
      </c>
      <c r="Q111" s="99">
        <v>0</v>
      </c>
      <c r="R111" s="99">
        <f t="shared" si="1"/>
        <v>0</v>
      </c>
    </row>
    <row r="112" spans="1:18" x14ac:dyDescent="0.2">
      <c r="A112" s="46" t="s">
        <v>413</v>
      </c>
      <c r="B112" s="46" t="s">
        <v>151</v>
      </c>
      <c r="C112" s="46" t="s">
        <v>549</v>
      </c>
      <c r="D112" s="99">
        <v>45057.39</v>
      </c>
      <c r="E112" s="99">
        <v>4268.24</v>
      </c>
      <c r="F112" s="99">
        <v>0</v>
      </c>
      <c r="G112" s="99">
        <v>0</v>
      </c>
      <c r="H112" s="99">
        <v>0</v>
      </c>
      <c r="I112" s="99">
        <v>0</v>
      </c>
      <c r="J112" s="99">
        <v>0</v>
      </c>
      <c r="K112" s="99">
        <v>0</v>
      </c>
      <c r="L112" s="99">
        <v>0</v>
      </c>
      <c r="M112" s="99">
        <v>0</v>
      </c>
      <c r="N112" s="99">
        <v>0</v>
      </c>
      <c r="O112" s="99">
        <v>0</v>
      </c>
      <c r="P112" s="99">
        <v>0</v>
      </c>
      <c r="Q112" s="99">
        <v>0</v>
      </c>
      <c r="R112" s="99">
        <f t="shared" si="1"/>
        <v>0</v>
      </c>
    </row>
    <row r="113" spans="1:18" x14ac:dyDescent="0.2">
      <c r="A113" s="46" t="s">
        <v>376</v>
      </c>
      <c r="B113" s="46" t="s">
        <v>151</v>
      </c>
      <c r="C113" s="46" t="s">
        <v>550</v>
      </c>
      <c r="D113" s="99">
        <v>2248995.8899999997</v>
      </c>
      <c r="E113" s="99">
        <v>562165.02</v>
      </c>
      <c r="F113" s="99">
        <v>3900</v>
      </c>
      <c r="G113" s="99">
        <v>0</v>
      </c>
      <c r="H113" s="99">
        <v>0</v>
      </c>
      <c r="I113" s="99">
        <v>0</v>
      </c>
      <c r="J113" s="99">
        <v>0</v>
      </c>
      <c r="K113" s="99">
        <v>0</v>
      </c>
      <c r="L113" s="99">
        <v>0</v>
      </c>
      <c r="M113" s="99">
        <v>0</v>
      </c>
      <c r="N113" s="99">
        <v>0</v>
      </c>
      <c r="O113" s="99">
        <v>0</v>
      </c>
      <c r="P113" s="99">
        <v>0</v>
      </c>
      <c r="Q113" s="99">
        <v>0</v>
      </c>
      <c r="R113" s="99">
        <f t="shared" si="1"/>
        <v>0</v>
      </c>
    </row>
    <row r="114" spans="1:18" x14ac:dyDescent="0.2">
      <c r="A114" s="46" t="s">
        <v>481</v>
      </c>
      <c r="B114" s="46" t="s">
        <v>151</v>
      </c>
      <c r="C114" s="46" t="s">
        <v>482</v>
      </c>
      <c r="D114" s="99">
        <v>8800</v>
      </c>
      <c r="E114" s="99">
        <v>0</v>
      </c>
      <c r="F114" s="99">
        <v>0</v>
      </c>
      <c r="G114" s="99">
        <v>0</v>
      </c>
      <c r="H114" s="99">
        <v>0</v>
      </c>
      <c r="I114" s="99">
        <v>0</v>
      </c>
      <c r="J114" s="99">
        <v>0</v>
      </c>
      <c r="K114" s="99">
        <v>0</v>
      </c>
      <c r="L114" s="99">
        <v>0</v>
      </c>
      <c r="M114" s="99">
        <v>0</v>
      </c>
      <c r="N114" s="99">
        <v>0</v>
      </c>
      <c r="O114" s="99">
        <v>0</v>
      </c>
      <c r="P114" s="99">
        <v>0</v>
      </c>
      <c r="Q114" s="99">
        <v>0</v>
      </c>
      <c r="R114" s="99">
        <f t="shared" si="1"/>
        <v>0</v>
      </c>
    </row>
    <row r="115" spans="1:18" x14ac:dyDescent="0.2">
      <c r="A115" s="46" t="s">
        <v>351</v>
      </c>
      <c r="B115" s="46" t="s">
        <v>140</v>
      </c>
      <c r="C115" s="46" t="s">
        <v>352</v>
      </c>
      <c r="D115" s="99">
        <v>0</v>
      </c>
      <c r="E115" s="99">
        <v>36411.19</v>
      </c>
      <c r="F115" s="99">
        <v>76.42</v>
      </c>
      <c r="G115" s="99">
        <v>0</v>
      </c>
      <c r="H115" s="99">
        <v>0</v>
      </c>
      <c r="I115" s="99">
        <v>0</v>
      </c>
      <c r="J115" s="99">
        <v>0</v>
      </c>
      <c r="K115" s="99">
        <v>0</v>
      </c>
      <c r="L115" s="99">
        <v>1103812.8906249995</v>
      </c>
      <c r="M115" s="99">
        <v>0</v>
      </c>
      <c r="N115" s="99">
        <v>0</v>
      </c>
      <c r="O115" s="99">
        <v>0</v>
      </c>
      <c r="P115" s="99">
        <v>0</v>
      </c>
      <c r="Q115" s="99">
        <v>0</v>
      </c>
      <c r="R115" s="99">
        <f t="shared" si="1"/>
        <v>1103812.8906249995</v>
      </c>
    </row>
    <row r="116" spans="1:18" x14ac:dyDescent="0.2">
      <c r="A116" s="46" t="s">
        <v>353</v>
      </c>
      <c r="B116" s="46" t="s">
        <v>151</v>
      </c>
      <c r="C116" s="46" t="s">
        <v>354</v>
      </c>
      <c r="D116" s="99">
        <v>0</v>
      </c>
      <c r="E116" s="99">
        <v>0</v>
      </c>
      <c r="F116" s="99">
        <v>0</v>
      </c>
      <c r="G116" s="99">
        <v>0</v>
      </c>
      <c r="H116" s="99">
        <v>0</v>
      </c>
      <c r="I116" s="99">
        <v>0</v>
      </c>
      <c r="J116" s="99">
        <v>0</v>
      </c>
      <c r="K116" s="99">
        <v>0</v>
      </c>
      <c r="L116" s="99">
        <v>0</v>
      </c>
      <c r="M116" s="99">
        <v>4084383.6485351543</v>
      </c>
      <c r="N116" s="99">
        <v>16745972.958994132</v>
      </c>
      <c r="O116" s="99">
        <v>0</v>
      </c>
      <c r="P116" s="99">
        <v>0</v>
      </c>
      <c r="Q116" s="99">
        <v>0</v>
      </c>
      <c r="R116" s="99">
        <f t="shared" si="1"/>
        <v>20830356.607529286</v>
      </c>
    </row>
    <row r="117" spans="1:18" x14ac:dyDescent="0.2">
      <c r="A117" s="46" t="s">
        <v>102</v>
      </c>
      <c r="B117" s="46" t="s">
        <v>151</v>
      </c>
      <c r="C117" s="46" t="s">
        <v>457</v>
      </c>
      <c r="D117" s="99">
        <v>3223784.23</v>
      </c>
      <c r="E117" s="99">
        <v>2446482.2100000009</v>
      </c>
      <c r="F117" s="99">
        <v>441808.37999999989</v>
      </c>
      <c r="G117" s="99">
        <v>55100</v>
      </c>
      <c r="H117" s="99">
        <v>0</v>
      </c>
      <c r="I117" s="99">
        <v>0</v>
      </c>
      <c r="J117" s="99">
        <v>0</v>
      </c>
      <c r="K117" s="99">
        <v>0</v>
      </c>
      <c r="L117" s="99">
        <v>0</v>
      </c>
      <c r="M117" s="99">
        <v>0</v>
      </c>
      <c r="N117" s="99">
        <v>0</v>
      </c>
      <c r="O117" s="99">
        <v>0</v>
      </c>
      <c r="P117" s="99">
        <v>0</v>
      </c>
      <c r="Q117" s="99">
        <v>0</v>
      </c>
      <c r="R117" s="99">
        <f t="shared" si="1"/>
        <v>0</v>
      </c>
    </row>
    <row r="118" spans="1:18" x14ac:dyDescent="0.2">
      <c r="A118" s="46" t="s">
        <v>141</v>
      </c>
      <c r="B118" s="46" t="s">
        <v>140</v>
      </c>
      <c r="C118" s="46" t="s">
        <v>551</v>
      </c>
      <c r="D118" s="99">
        <v>10947</v>
      </c>
      <c r="E118" s="99">
        <v>0</v>
      </c>
      <c r="F118" s="99">
        <v>0</v>
      </c>
      <c r="G118" s="99">
        <v>1036355</v>
      </c>
      <c r="H118" s="99">
        <v>0</v>
      </c>
      <c r="I118" s="99">
        <v>0</v>
      </c>
      <c r="J118" s="99">
        <v>0</v>
      </c>
      <c r="K118" s="99">
        <v>0</v>
      </c>
      <c r="L118" s="99">
        <v>0</v>
      </c>
      <c r="M118" s="99">
        <v>0</v>
      </c>
      <c r="N118" s="99">
        <v>0</v>
      </c>
      <c r="O118" s="99">
        <v>0</v>
      </c>
      <c r="P118" s="99">
        <v>0</v>
      </c>
      <c r="Q118" s="99">
        <v>0</v>
      </c>
      <c r="R118" s="99">
        <f t="shared" si="1"/>
        <v>0</v>
      </c>
    </row>
    <row r="119" spans="1:18" x14ac:dyDescent="0.2">
      <c r="A119" s="46" t="s">
        <v>116</v>
      </c>
      <c r="B119" s="46" t="s">
        <v>151</v>
      </c>
      <c r="C119" s="46" t="s">
        <v>851</v>
      </c>
      <c r="D119" s="99">
        <v>0</v>
      </c>
      <c r="E119" s="99">
        <v>0</v>
      </c>
      <c r="F119" s="99">
        <v>0</v>
      </c>
      <c r="G119" s="99">
        <v>466666.68000000005</v>
      </c>
      <c r="H119" s="99">
        <v>3800000</v>
      </c>
      <c r="I119" s="99">
        <v>3587499.9999999995</v>
      </c>
      <c r="J119" s="99">
        <v>0</v>
      </c>
      <c r="K119" s="99">
        <v>0</v>
      </c>
      <c r="L119" s="99">
        <v>0</v>
      </c>
      <c r="M119" s="99">
        <v>0</v>
      </c>
      <c r="N119" s="99">
        <v>0</v>
      </c>
      <c r="O119" s="99">
        <v>0</v>
      </c>
      <c r="P119" s="99">
        <v>0</v>
      </c>
      <c r="Q119" s="99">
        <v>0</v>
      </c>
      <c r="R119" s="99">
        <f t="shared" si="1"/>
        <v>3587499.9999999995</v>
      </c>
    </row>
    <row r="120" spans="1:18" x14ac:dyDescent="0.2">
      <c r="A120" s="46" t="s">
        <v>391</v>
      </c>
      <c r="B120" s="46" t="s">
        <v>151</v>
      </c>
      <c r="C120" s="46" t="s">
        <v>956</v>
      </c>
      <c r="D120" s="99">
        <v>247800.44999999998</v>
      </c>
      <c r="E120" s="99">
        <v>595.39999999999418</v>
      </c>
      <c r="F120" s="99">
        <v>0</v>
      </c>
      <c r="G120" s="99">
        <v>60000</v>
      </c>
      <c r="H120" s="99">
        <v>0</v>
      </c>
      <c r="I120" s="99">
        <v>0</v>
      </c>
      <c r="J120" s="99">
        <v>0</v>
      </c>
      <c r="K120" s="99">
        <v>0</v>
      </c>
      <c r="L120" s="99">
        <v>0</v>
      </c>
      <c r="M120" s="99">
        <v>0</v>
      </c>
      <c r="N120" s="99">
        <v>0</v>
      </c>
      <c r="O120" s="99">
        <v>0</v>
      </c>
      <c r="P120" s="99">
        <v>0</v>
      </c>
      <c r="Q120" s="99">
        <v>0</v>
      </c>
      <c r="R120" s="99">
        <f t="shared" si="1"/>
        <v>0</v>
      </c>
    </row>
    <row r="121" spans="1:18" x14ac:dyDescent="0.2">
      <c r="A121" s="46" t="s">
        <v>919</v>
      </c>
      <c r="B121" s="46" t="s">
        <v>151</v>
      </c>
      <c r="C121" s="46" t="s">
        <v>912</v>
      </c>
      <c r="D121" s="99">
        <v>0</v>
      </c>
      <c r="E121" s="99">
        <v>0</v>
      </c>
      <c r="F121" s="99">
        <v>0</v>
      </c>
      <c r="G121" s="99">
        <v>0</v>
      </c>
      <c r="H121" s="99">
        <v>0</v>
      </c>
      <c r="I121" s="99">
        <v>0</v>
      </c>
      <c r="J121" s="99">
        <v>0</v>
      </c>
      <c r="K121" s="99">
        <v>0</v>
      </c>
      <c r="L121" s="99">
        <v>0</v>
      </c>
      <c r="M121" s="99">
        <v>0</v>
      </c>
      <c r="N121" s="99">
        <v>0</v>
      </c>
      <c r="O121" s="99">
        <v>7693174.1977406684</v>
      </c>
      <c r="P121" s="99">
        <v>15771007.105368365</v>
      </c>
      <c r="Q121" s="99">
        <v>16165282.283002574</v>
      </c>
      <c r="R121" s="99">
        <f t="shared" si="1"/>
        <v>39629463.586111605</v>
      </c>
    </row>
    <row r="122" spans="1:18" x14ac:dyDescent="0.2">
      <c r="A122" s="46" t="s">
        <v>117</v>
      </c>
      <c r="B122" s="46" t="s">
        <v>151</v>
      </c>
      <c r="C122" s="46" t="s">
        <v>118</v>
      </c>
      <c r="D122" s="99">
        <v>0</v>
      </c>
      <c r="E122" s="99">
        <v>0</v>
      </c>
      <c r="F122" s="99">
        <v>0</v>
      </c>
      <c r="G122" s="99">
        <v>0</v>
      </c>
      <c r="H122" s="99">
        <v>0</v>
      </c>
      <c r="I122" s="99">
        <v>0</v>
      </c>
      <c r="J122" s="99">
        <v>0</v>
      </c>
      <c r="K122" s="99">
        <v>0</v>
      </c>
      <c r="L122" s="99">
        <v>0</v>
      </c>
      <c r="M122" s="99">
        <v>0</v>
      </c>
      <c r="N122" s="99">
        <v>0</v>
      </c>
      <c r="O122" s="99">
        <v>0</v>
      </c>
      <c r="P122" s="99">
        <v>2607382.2006712221</v>
      </c>
      <c r="Q122" s="99">
        <v>2672566.7556880028</v>
      </c>
      <c r="R122" s="99">
        <f t="shared" si="1"/>
        <v>5279948.9563592244</v>
      </c>
    </row>
    <row r="123" spans="1:18" x14ac:dyDescent="0.2">
      <c r="A123" s="46" t="s">
        <v>416</v>
      </c>
      <c r="B123" s="46" t="s">
        <v>151</v>
      </c>
      <c r="C123" s="46" t="s">
        <v>417</v>
      </c>
      <c r="D123" s="99">
        <v>36059.140000000007</v>
      </c>
      <c r="E123" s="99">
        <v>0</v>
      </c>
      <c r="F123" s="99">
        <v>0</v>
      </c>
      <c r="G123" s="99">
        <v>0</v>
      </c>
      <c r="H123" s="99">
        <v>0</v>
      </c>
      <c r="I123" s="99">
        <v>0</v>
      </c>
      <c r="J123" s="99">
        <v>0</v>
      </c>
      <c r="K123" s="99">
        <v>0</v>
      </c>
      <c r="L123" s="99">
        <v>0</v>
      </c>
      <c r="M123" s="99">
        <v>0</v>
      </c>
      <c r="N123" s="99">
        <v>0</v>
      </c>
      <c r="O123" s="99">
        <v>0</v>
      </c>
      <c r="P123" s="99">
        <v>0</v>
      </c>
      <c r="Q123" s="99">
        <v>0</v>
      </c>
      <c r="R123" s="99">
        <f t="shared" si="1"/>
        <v>0</v>
      </c>
    </row>
    <row r="124" spans="1:18" x14ac:dyDescent="0.2">
      <c r="A124" s="46" t="s">
        <v>420</v>
      </c>
      <c r="B124" s="46" t="s">
        <v>151</v>
      </c>
      <c r="C124" s="46" t="s">
        <v>421</v>
      </c>
      <c r="D124" s="99">
        <v>30305.920000000002</v>
      </c>
      <c r="E124" s="99">
        <v>0</v>
      </c>
      <c r="F124" s="99">
        <v>0</v>
      </c>
      <c r="G124" s="99">
        <v>0</v>
      </c>
      <c r="H124" s="99">
        <v>0</v>
      </c>
      <c r="I124" s="99">
        <v>0</v>
      </c>
      <c r="J124" s="99">
        <v>0</v>
      </c>
      <c r="K124" s="99">
        <v>0</v>
      </c>
      <c r="L124" s="99">
        <v>0</v>
      </c>
      <c r="M124" s="99">
        <v>0</v>
      </c>
      <c r="N124" s="99">
        <v>0</v>
      </c>
      <c r="O124" s="99">
        <v>0</v>
      </c>
      <c r="P124" s="99">
        <v>0</v>
      </c>
      <c r="Q124" s="99">
        <v>0</v>
      </c>
      <c r="R124" s="99">
        <f t="shared" si="1"/>
        <v>0</v>
      </c>
    </row>
    <row r="125" spans="1:18" x14ac:dyDescent="0.2">
      <c r="A125" s="46" t="s">
        <v>483</v>
      </c>
      <c r="B125" s="46" t="s">
        <v>140</v>
      </c>
      <c r="C125" s="46" t="s">
        <v>552</v>
      </c>
      <c r="D125" s="99">
        <v>167362</v>
      </c>
      <c r="E125" s="99">
        <v>2565.1</v>
      </c>
      <c r="F125" s="99">
        <v>0</v>
      </c>
      <c r="G125" s="99">
        <v>0</v>
      </c>
      <c r="H125" s="99">
        <v>0</v>
      </c>
      <c r="I125" s="99">
        <v>0</v>
      </c>
      <c r="J125" s="99">
        <v>0</v>
      </c>
      <c r="K125" s="99">
        <v>0</v>
      </c>
      <c r="L125" s="99">
        <v>0</v>
      </c>
      <c r="M125" s="99">
        <v>0</v>
      </c>
      <c r="N125" s="99">
        <v>0</v>
      </c>
      <c r="O125" s="99">
        <v>0</v>
      </c>
      <c r="P125" s="99">
        <v>0</v>
      </c>
      <c r="Q125" s="99">
        <v>0</v>
      </c>
      <c r="R125" s="99">
        <f t="shared" si="1"/>
        <v>0</v>
      </c>
    </row>
    <row r="126" spans="1:18" x14ac:dyDescent="0.2">
      <c r="A126" s="46" t="s">
        <v>119</v>
      </c>
      <c r="B126" s="46" t="s">
        <v>151</v>
      </c>
      <c r="C126" s="46" t="s">
        <v>314</v>
      </c>
      <c r="D126" s="99">
        <v>0</v>
      </c>
      <c r="E126" s="99">
        <v>1254.28</v>
      </c>
      <c r="F126" s="99">
        <v>75771.950000000012</v>
      </c>
      <c r="G126" s="99">
        <v>4482575.33</v>
      </c>
      <c r="H126" s="99">
        <v>14500000</v>
      </c>
      <c r="I126" s="99">
        <v>9800000</v>
      </c>
      <c r="J126" s="99">
        <v>0</v>
      </c>
      <c r="K126" s="99">
        <v>0</v>
      </c>
      <c r="L126" s="99">
        <v>0</v>
      </c>
      <c r="M126" s="99">
        <v>0</v>
      </c>
      <c r="N126" s="99">
        <v>0</v>
      </c>
      <c r="O126" s="99">
        <v>0</v>
      </c>
      <c r="P126" s="99">
        <v>0</v>
      </c>
      <c r="Q126" s="99">
        <v>0</v>
      </c>
      <c r="R126" s="99">
        <f t="shared" si="1"/>
        <v>9800000</v>
      </c>
    </row>
    <row r="127" spans="1:18" x14ac:dyDescent="0.2">
      <c r="A127" s="46" t="s">
        <v>398</v>
      </c>
      <c r="B127" s="46" t="s">
        <v>151</v>
      </c>
      <c r="C127" s="46" t="s">
        <v>399</v>
      </c>
      <c r="D127" s="99">
        <v>290876.86</v>
      </c>
      <c r="E127" s="99">
        <v>9272.2799999999988</v>
      </c>
      <c r="F127" s="99">
        <v>0</v>
      </c>
      <c r="G127" s="99">
        <v>0</v>
      </c>
      <c r="H127" s="99">
        <v>0</v>
      </c>
      <c r="I127" s="99">
        <v>0</v>
      </c>
      <c r="J127" s="99">
        <v>0</v>
      </c>
      <c r="K127" s="99">
        <v>0</v>
      </c>
      <c r="L127" s="99">
        <v>0</v>
      </c>
      <c r="M127" s="99">
        <v>0</v>
      </c>
      <c r="N127" s="99">
        <v>0</v>
      </c>
      <c r="O127" s="99">
        <v>0</v>
      </c>
      <c r="P127" s="99">
        <v>0</v>
      </c>
      <c r="Q127" s="99">
        <v>0</v>
      </c>
      <c r="R127" s="99">
        <f t="shared" si="1"/>
        <v>0</v>
      </c>
    </row>
    <row r="128" spans="1:18" x14ac:dyDescent="0.2">
      <c r="A128" s="46" t="s">
        <v>103</v>
      </c>
      <c r="B128" s="46" t="s">
        <v>151</v>
      </c>
      <c r="C128" s="46" t="s">
        <v>553</v>
      </c>
      <c r="D128" s="99">
        <v>2244308.6</v>
      </c>
      <c r="E128" s="99">
        <v>176746.67000000007</v>
      </c>
      <c r="F128" s="99">
        <v>0</v>
      </c>
      <c r="G128" s="99">
        <v>0</v>
      </c>
      <c r="H128" s="99">
        <v>0</v>
      </c>
      <c r="I128" s="99">
        <v>0</v>
      </c>
      <c r="J128" s="99">
        <v>0</v>
      </c>
      <c r="K128" s="99">
        <v>0</v>
      </c>
      <c r="L128" s="99">
        <v>0</v>
      </c>
      <c r="M128" s="99">
        <v>0</v>
      </c>
      <c r="N128" s="99">
        <v>0</v>
      </c>
      <c r="O128" s="99">
        <v>0</v>
      </c>
      <c r="P128" s="99">
        <v>0</v>
      </c>
      <c r="Q128" s="99">
        <v>0</v>
      </c>
      <c r="R128" s="99">
        <f t="shared" si="1"/>
        <v>0</v>
      </c>
    </row>
    <row r="129" spans="1:18" x14ac:dyDescent="0.2">
      <c r="A129" s="46" t="s">
        <v>484</v>
      </c>
      <c r="B129" s="46" t="s">
        <v>151</v>
      </c>
      <c r="C129" s="46" t="s">
        <v>554</v>
      </c>
      <c r="D129" s="99">
        <v>5811.92</v>
      </c>
      <c r="E129" s="99">
        <v>0</v>
      </c>
      <c r="F129" s="99">
        <v>0</v>
      </c>
      <c r="G129" s="99">
        <v>0</v>
      </c>
      <c r="H129" s="99">
        <v>0</v>
      </c>
      <c r="I129" s="99">
        <v>0</v>
      </c>
      <c r="J129" s="99">
        <v>0</v>
      </c>
      <c r="K129" s="99">
        <v>0</v>
      </c>
      <c r="L129" s="99">
        <v>0</v>
      </c>
      <c r="M129" s="99">
        <v>0</v>
      </c>
      <c r="N129" s="99">
        <v>0</v>
      </c>
      <c r="O129" s="99">
        <v>0</v>
      </c>
      <c r="P129" s="99">
        <v>0</v>
      </c>
      <c r="Q129" s="99">
        <v>0</v>
      </c>
      <c r="R129" s="99">
        <f t="shared" si="1"/>
        <v>0</v>
      </c>
    </row>
    <row r="130" spans="1:18" x14ac:dyDescent="0.2">
      <c r="A130" s="46" t="s">
        <v>392</v>
      </c>
      <c r="B130" s="46" t="s">
        <v>151</v>
      </c>
      <c r="C130" s="46" t="s">
        <v>393</v>
      </c>
      <c r="D130" s="99">
        <v>450800.3</v>
      </c>
      <c r="E130" s="99">
        <v>45063.13</v>
      </c>
      <c r="F130" s="99">
        <v>0</v>
      </c>
      <c r="G130" s="99">
        <v>0</v>
      </c>
      <c r="H130" s="99">
        <v>0</v>
      </c>
      <c r="I130" s="99">
        <v>0</v>
      </c>
      <c r="J130" s="99">
        <v>0</v>
      </c>
      <c r="K130" s="99">
        <v>0</v>
      </c>
      <c r="L130" s="99">
        <v>0</v>
      </c>
      <c r="M130" s="99">
        <v>0</v>
      </c>
      <c r="N130" s="99">
        <v>0</v>
      </c>
      <c r="O130" s="99">
        <v>0</v>
      </c>
      <c r="P130" s="99">
        <v>0</v>
      </c>
      <c r="Q130" s="99">
        <v>0</v>
      </c>
      <c r="R130" s="99">
        <f t="shared" si="1"/>
        <v>0</v>
      </c>
    </row>
    <row r="131" spans="1:18" x14ac:dyDescent="0.2">
      <c r="A131" s="46" t="s">
        <v>142</v>
      </c>
      <c r="B131" s="46" t="s">
        <v>140</v>
      </c>
      <c r="C131" s="46" t="s">
        <v>361</v>
      </c>
      <c r="D131" s="99">
        <v>5576.9400000000005</v>
      </c>
      <c r="E131" s="99">
        <v>55805.150000000009</v>
      </c>
      <c r="F131" s="99">
        <v>48347.5</v>
      </c>
      <c r="G131" s="99">
        <v>340271</v>
      </c>
      <c r="H131" s="99">
        <v>0</v>
      </c>
      <c r="I131" s="99">
        <v>0</v>
      </c>
      <c r="J131" s="99">
        <v>0</v>
      </c>
      <c r="K131" s="99">
        <v>0</v>
      </c>
      <c r="L131" s="99">
        <v>0</v>
      </c>
      <c r="M131" s="99">
        <v>0</v>
      </c>
      <c r="N131" s="99">
        <v>0</v>
      </c>
      <c r="O131" s="99">
        <v>0</v>
      </c>
      <c r="P131" s="99">
        <v>0</v>
      </c>
      <c r="Q131" s="99">
        <v>0</v>
      </c>
      <c r="R131" s="99">
        <f t="shared" ref="R131:R194" si="2">SUM(I131:Q131)</f>
        <v>0</v>
      </c>
    </row>
    <row r="132" spans="1:18" x14ac:dyDescent="0.2">
      <c r="A132" s="46" t="s">
        <v>411</v>
      </c>
      <c r="B132" s="46" t="s">
        <v>151</v>
      </c>
      <c r="C132" s="46" t="s">
        <v>412</v>
      </c>
      <c r="D132" s="99">
        <v>106678.70999999999</v>
      </c>
      <c r="E132" s="99">
        <v>791.43</v>
      </c>
      <c r="F132" s="99">
        <v>0</v>
      </c>
      <c r="G132" s="99">
        <v>0</v>
      </c>
      <c r="H132" s="99">
        <v>0</v>
      </c>
      <c r="I132" s="99">
        <v>0</v>
      </c>
      <c r="J132" s="99">
        <v>0</v>
      </c>
      <c r="K132" s="99">
        <v>0</v>
      </c>
      <c r="L132" s="99">
        <v>0</v>
      </c>
      <c r="M132" s="99">
        <v>0</v>
      </c>
      <c r="N132" s="99">
        <v>0</v>
      </c>
      <c r="O132" s="99">
        <v>0</v>
      </c>
      <c r="P132" s="99">
        <v>0</v>
      </c>
      <c r="Q132" s="99">
        <v>0</v>
      </c>
      <c r="R132" s="99">
        <f t="shared" si="2"/>
        <v>0</v>
      </c>
    </row>
    <row r="133" spans="1:18" x14ac:dyDescent="0.2">
      <c r="A133" s="46" t="s">
        <v>104</v>
      </c>
      <c r="B133" s="46" t="s">
        <v>151</v>
      </c>
      <c r="C133" s="46" t="s">
        <v>458</v>
      </c>
      <c r="D133" s="99">
        <v>3088505.17</v>
      </c>
      <c r="E133" s="99">
        <v>220528.62000000002</v>
      </c>
      <c r="F133" s="99">
        <v>9502.7999999999993</v>
      </c>
      <c r="G133" s="99">
        <v>0</v>
      </c>
      <c r="H133" s="99">
        <v>0</v>
      </c>
      <c r="I133" s="99">
        <v>0</v>
      </c>
      <c r="J133" s="99">
        <v>0</v>
      </c>
      <c r="K133" s="99">
        <v>0</v>
      </c>
      <c r="L133" s="99">
        <v>0</v>
      </c>
      <c r="M133" s="99">
        <v>0</v>
      </c>
      <c r="N133" s="99">
        <v>0</v>
      </c>
      <c r="O133" s="99">
        <v>0</v>
      </c>
      <c r="P133" s="99">
        <v>0</v>
      </c>
      <c r="Q133" s="99">
        <v>0</v>
      </c>
      <c r="R133" s="99">
        <f t="shared" si="2"/>
        <v>0</v>
      </c>
    </row>
    <row r="134" spans="1:18" x14ac:dyDescent="0.2">
      <c r="A134" s="46" t="s">
        <v>485</v>
      </c>
      <c r="B134" s="46" t="s">
        <v>151</v>
      </c>
      <c r="C134" s="46" t="s">
        <v>555</v>
      </c>
      <c r="D134" s="99">
        <v>116.20000000000005</v>
      </c>
      <c r="E134" s="99">
        <v>25300</v>
      </c>
      <c r="F134" s="99">
        <v>0</v>
      </c>
      <c r="G134" s="99">
        <v>0</v>
      </c>
      <c r="H134" s="99">
        <v>0</v>
      </c>
      <c r="I134" s="99">
        <v>0</v>
      </c>
      <c r="J134" s="99">
        <v>0</v>
      </c>
      <c r="K134" s="99">
        <v>0</v>
      </c>
      <c r="L134" s="99">
        <v>0</v>
      </c>
      <c r="M134" s="99">
        <v>0</v>
      </c>
      <c r="N134" s="99">
        <v>0</v>
      </c>
      <c r="O134" s="99">
        <v>0</v>
      </c>
      <c r="P134" s="99">
        <v>0</v>
      </c>
      <c r="Q134" s="99">
        <v>0</v>
      </c>
      <c r="R134" s="99">
        <f t="shared" si="2"/>
        <v>0</v>
      </c>
    </row>
    <row r="135" spans="1:18" x14ac:dyDescent="0.2">
      <c r="A135" s="46" t="s">
        <v>436</v>
      </c>
      <c r="B135" s="46" t="s">
        <v>151</v>
      </c>
      <c r="C135" s="46" t="s">
        <v>556</v>
      </c>
      <c r="D135" s="99">
        <v>-179847.73000000004</v>
      </c>
      <c r="E135" s="99">
        <v>35304.21</v>
      </c>
      <c r="F135" s="99">
        <v>0</v>
      </c>
      <c r="G135" s="99">
        <v>0</v>
      </c>
      <c r="H135" s="99">
        <v>0</v>
      </c>
      <c r="I135" s="99">
        <v>0</v>
      </c>
      <c r="J135" s="99">
        <v>0</v>
      </c>
      <c r="K135" s="99">
        <v>0</v>
      </c>
      <c r="L135" s="99">
        <v>0</v>
      </c>
      <c r="M135" s="99">
        <v>0</v>
      </c>
      <c r="N135" s="99">
        <v>0</v>
      </c>
      <c r="O135" s="99">
        <v>0</v>
      </c>
      <c r="P135" s="99">
        <v>0</v>
      </c>
      <c r="Q135" s="99">
        <v>0</v>
      </c>
      <c r="R135" s="99">
        <f t="shared" si="2"/>
        <v>0</v>
      </c>
    </row>
    <row r="136" spans="1:18" x14ac:dyDescent="0.2">
      <c r="A136" s="46" t="s">
        <v>431</v>
      </c>
      <c r="B136" s="46" t="s">
        <v>151</v>
      </c>
      <c r="C136" s="46" t="s">
        <v>432</v>
      </c>
      <c r="D136" s="99">
        <v>1877.28</v>
      </c>
      <c r="E136" s="99">
        <v>1263.47</v>
      </c>
      <c r="F136" s="99">
        <v>0</v>
      </c>
      <c r="G136" s="99">
        <v>0</v>
      </c>
      <c r="H136" s="99">
        <v>0</v>
      </c>
      <c r="I136" s="99">
        <v>0</v>
      </c>
      <c r="J136" s="99">
        <v>0</v>
      </c>
      <c r="K136" s="99">
        <v>0</v>
      </c>
      <c r="L136" s="99">
        <v>0</v>
      </c>
      <c r="M136" s="99">
        <v>0</v>
      </c>
      <c r="N136" s="99">
        <v>0</v>
      </c>
      <c r="O136" s="99">
        <v>0</v>
      </c>
      <c r="P136" s="99">
        <v>0</v>
      </c>
      <c r="Q136" s="99">
        <v>0</v>
      </c>
      <c r="R136" s="99">
        <f t="shared" si="2"/>
        <v>0</v>
      </c>
    </row>
    <row r="137" spans="1:18" x14ac:dyDescent="0.2">
      <c r="A137" s="46" t="s">
        <v>442</v>
      </c>
      <c r="B137" s="46" t="s">
        <v>151</v>
      </c>
      <c r="C137" s="46" t="s">
        <v>557</v>
      </c>
      <c r="D137" s="99">
        <v>653015.06000000006</v>
      </c>
      <c r="E137" s="99">
        <v>475721.94</v>
      </c>
      <c r="F137" s="99">
        <v>100941.30000000002</v>
      </c>
      <c r="G137" s="99">
        <v>145461.91000000003</v>
      </c>
      <c r="H137" s="99">
        <v>0</v>
      </c>
      <c r="I137" s="99">
        <v>0</v>
      </c>
      <c r="J137" s="99">
        <v>0</v>
      </c>
      <c r="K137" s="99">
        <v>0</v>
      </c>
      <c r="L137" s="99">
        <v>0</v>
      </c>
      <c r="M137" s="99">
        <v>0</v>
      </c>
      <c r="N137" s="99">
        <v>0</v>
      </c>
      <c r="O137" s="99">
        <v>0</v>
      </c>
      <c r="P137" s="99">
        <v>0</v>
      </c>
      <c r="Q137" s="99">
        <v>0</v>
      </c>
      <c r="R137" s="99">
        <f t="shared" si="2"/>
        <v>0</v>
      </c>
    </row>
    <row r="138" spans="1:18" x14ac:dyDescent="0.2">
      <c r="A138" s="46" t="s">
        <v>105</v>
      </c>
      <c r="B138" s="46" t="s">
        <v>151</v>
      </c>
      <c r="C138" s="46" t="s">
        <v>315</v>
      </c>
      <c r="D138" s="99">
        <v>5739431.1299999999</v>
      </c>
      <c r="E138" s="99">
        <v>2651529.4800000004</v>
      </c>
      <c r="F138" s="99">
        <v>1227831.0799999998</v>
      </c>
      <c r="G138" s="99">
        <v>140757</v>
      </c>
      <c r="H138" s="99">
        <v>0</v>
      </c>
      <c r="I138" s="99">
        <v>0</v>
      </c>
      <c r="J138" s="99">
        <v>0</v>
      </c>
      <c r="K138" s="99">
        <v>0</v>
      </c>
      <c r="L138" s="99">
        <v>0</v>
      </c>
      <c r="M138" s="99">
        <v>0</v>
      </c>
      <c r="N138" s="99">
        <v>0</v>
      </c>
      <c r="O138" s="99">
        <v>0</v>
      </c>
      <c r="P138" s="99">
        <v>0</v>
      </c>
      <c r="Q138" s="99">
        <v>0</v>
      </c>
      <c r="R138" s="99">
        <f t="shared" si="2"/>
        <v>0</v>
      </c>
    </row>
    <row r="139" spans="1:18" x14ac:dyDescent="0.2">
      <c r="A139" s="46" t="s">
        <v>459</v>
      </c>
      <c r="B139" s="46" t="s">
        <v>151</v>
      </c>
      <c r="C139" s="46" t="s">
        <v>558</v>
      </c>
      <c r="D139" s="99">
        <v>1083353.77</v>
      </c>
      <c r="E139" s="99">
        <v>173438.11000000002</v>
      </c>
      <c r="F139" s="99">
        <v>0</v>
      </c>
      <c r="G139" s="99">
        <v>0</v>
      </c>
      <c r="H139" s="99">
        <v>0</v>
      </c>
      <c r="I139" s="99">
        <v>0</v>
      </c>
      <c r="J139" s="99">
        <v>0</v>
      </c>
      <c r="K139" s="99">
        <v>0</v>
      </c>
      <c r="L139" s="99">
        <v>0</v>
      </c>
      <c r="M139" s="99">
        <v>0</v>
      </c>
      <c r="N139" s="99">
        <v>0</v>
      </c>
      <c r="O139" s="99">
        <v>0</v>
      </c>
      <c r="P139" s="99">
        <v>0</v>
      </c>
      <c r="Q139" s="99">
        <v>0</v>
      </c>
      <c r="R139" s="99">
        <f t="shared" si="2"/>
        <v>0</v>
      </c>
    </row>
    <row r="140" spans="1:18" x14ac:dyDescent="0.2">
      <c r="A140" s="46" t="s">
        <v>213</v>
      </c>
      <c r="B140" s="46" t="s">
        <v>151</v>
      </c>
      <c r="C140" s="46" t="s">
        <v>957</v>
      </c>
      <c r="D140" s="99">
        <v>0</v>
      </c>
      <c r="E140" s="99">
        <v>0</v>
      </c>
      <c r="F140" s="99">
        <v>0</v>
      </c>
      <c r="G140" s="99">
        <v>0</v>
      </c>
      <c r="H140" s="99">
        <v>0</v>
      </c>
      <c r="I140" s="99">
        <v>0</v>
      </c>
      <c r="J140" s="99">
        <v>4377744.25</v>
      </c>
      <c r="K140" s="99">
        <v>8974375.7124999966</v>
      </c>
      <c r="L140" s="99">
        <v>9198735.1053124964</v>
      </c>
      <c r="M140" s="99">
        <v>0</v>
      </c>
      <c r="N140" s="99">
        <v>0</v>
      </c>
      <c r="O140" s="99">
        <v>0</v>
      </c>
      <c r="P140" s="99">
        <v>0</v>
      </c>
      <c r="Q140" s="99">
        <v>0</v>
      </c>
      <c r="R140" s="99">
        <f t="shared" si="2"/>
        <v>22550855.067812495</v>
      </c>
    </row>
    <row r="141" spans="1:18" x14ac:dyDescent="0.2">
      <c r="A141" s="46" t="s">
        <v>460</v>
      </c>
      <c r="B141" s="46" t="s">
        <v>140</v>
      </c>
      <c r="C141" s="46" t="s">
        <v>559</v>
      </c>
      <c r="D141" s="99">
        <v>0</v>
      </c>
      <c r="E141" s="99">
        <v>8000</v>
      </c>
      <c r="F141" s="99">
        <v>4500</v>
      </c>
      <c r="G141" s="99">
        <v>1800000</v>
      </c>
      <c r="H141" s="99">
        <v>0</v>
      </c>
      <c r="I141" s="99">
        <v>0</v>
      </c>
      <c r="J141" s="99">
        <v>0</v>
      </c>
      <c r="K141" s="99">
        <v>0</v>
      </c>
      <c r="L141" s="99">
        <v>0</v>
      </c>
      <c r="M141" s="99">
        <v>0</v>
      </c>
      <c r="N141" s="99">
        <v>0</v>
      </c>
      <c r="O141" s="99">
        <v>0</v>
      </c>
      <c r="P141" s="99">
        <v>0</v>
      </c>
      <c r="Q141" s="99">
        <v>0</v>
      </c>
      <c r="R141" s="99">
        <f t="shared" si="2"/>
        <v>0</v>
      </c>
    </row>
    <row r="142" spans="1:18" x14ac:dyDescent="0.2">
      <c r="A142" s="46" t="s">
        <v>120</v>
      </c>
      <c r="B142" s="46" t="s">
        <v>151</v>
      </c>
      <c r="C142" s="46" t="s">
        <v>316</v>
      </c>
      <c r="D142" s="99">
        <v>0</v>
      </c>
      <c r="E142" s="99">
        <v>0</v>
      </c>
      <c r="F142" s="99">
        <v>0</v>
      </c>
      <c r="G142" s="99">
        <v>0</v>
      </c>
      <c r="H142" s="99">
        <v>0</v>
      </c>
      <c r="I142" s="99">
        <v>0</v>
      </c>
      <c r="J142" s="99">
        <v>2500000</v>
      </c>
      <c r="K142" s="99">
        <v>0</v>
      </c>
      <c r="L142" s="99">
        <v>0</v>
      </c>
      <c r="M142" s="99">
        <v>0</v>
      </c>
      <c r="N142" s="99">
        <v>0</v>
      </c>
      <c r="O142" s="99">
        <v>0</v>
      </c>
      <c r="P142" s="99">
        <v>0</v>
      </c>
      <c r="Q142" s="99">
        <v>0</v>
      </c>
      <c r="R142" s="99">
        <f t="shared" si="2"/>
        <v>2500000</v>
      </c>
    </row>
    <row r="143" spans="1:18" x14ac:dyDescent="0.2">
      <c r="A143" s="46" t="s">
        <v>400</v>
      </c>
      <c r="B143" s="46" t="s">
        <v>140</v>
      </c>
      <c r="C143" s="46" t="s">
        <v>560</v>
      </c>
      <c r="D143" s="99">
        <v>293492</v>
      </c>
      <c r="E143" s="99">
        <v>1717024.29</v>
      </c>
      <c r="F143" s="99">
        <v>10133.93</v>
      </c>
      <c r="G143" s="99">
        <v>0</v>
      </c>
      <c r="H143" s="99">
        <v>0</v>
      </c>
      <c r="I143" s="99">
        <v>0</v>
      </c>
      <c r="J143" s="99">
        <v>0</v>
      </c>
      <c r="K143" s="99">
        <v>0</v>
      </c>
      <c r="L143" s="99">
        <v>0</v>
      </c>
      <c r="M143" s="99">
        <v>0</v>
      </c>
      <c r="N143" s="99">
        <v>0</v>
      </c>
      <c r="O143" s="99">
        <v>0</v>
      </c>
      <c r="P143" s="99">
        <v>0</v>
      </c>
      <c r="Q143" s="99">
        <v>0</v>
      </c>
      <c r="R143" s="99">
        <f t="shared" si="2"/>
        <v>0</v>
      </c>
    </row>
    <row r="144" spans="1:18" x14ac:dyDescent="0.2">
      <c r="A144" s="46" t="s">
        <v>121</v>
      </c>
      <c r="B144" s="46" t="s">
        <v>151</v>
      </c>
      <c r="C144" s="46" t="s">
        <v>855</v>
      </c>
      <c r="D144" s="99">
        <v>654.92999999999995</v>
      </c>
      <c r="E144" s="99">
        <v>83359.469999999972</v>
      </c>
      <c r="F144" s="99">
        <v>556871.78</v>
      </c>
      <c r="G144" s="99">
        <v>10077970.73</v>
      </c>
      <c r="H144" s="99">
        <v>10000000</v>
      </c>
      <c r="I144" s="99">
        <v>2984220</v>
      </c>
      <c r="J144" s="99">
        <v>298995</v>
      </c>
      <c r="K144" s="99">
        <v>0</v>
      </c>
      <c r="L144" s="99">
        <v>0</v>
      </c>
      <c r="M144" s="99">
        <v>0</v>
      </c>
      <c r="N144" s="99">
        <v>0</v>
      </c>
      <c r="O144" s="99">
        <v>0</v>
      </c>
      <c r="P144" s="99">
        <v>0</v>
      </c>
      <c r="Q144" s="99">
        <v>0</v>
      </c>
      <c r="R144" s="99">
        <f t="shared" si="2"/>
        <v>3283215</v>
      </c>
    </row>
    <row r="145" spans="1:18" x14ac:dyDescent="0.2">
      <c r="A145" s="46" t="s">
        <v>454</v>
      </c>
      <c r="B145" s="46" t="s">
        <v>151</v>
      </c>
      <c r="C145" s="46" t="s">
        <v>561</v>
      </c>
      <c r="D145" s="99">
        <v>2005514.51</v>
      </c>
      <c r="E145" s="99">
        <v>110434.70999999999</v>
      </c>
      <c r="F145" s="99">
        <v>0</v>
      </c>
      <c r="G145" s="99">
        <v>0</v>
      </c>
      <c r="H145" s="99">
        <v>0</v>
      </c>
      <c r="I145" s="99">
        <v>0</v>
      </c>
      <c r="J145" s="99">
        <v>0</v>
      </c>
      <c r="K145" s="99">
        <v>0</v>
      </c>
      <c r="L145" s="99">
        <v>0</v>
      </c>
      <c r="M145" s="99">
        <v>0</v>
      </c>
      <c r="N145" s="99">
        <v>0</v>
      </c>
      <c r="O145" s="99">
        <v>0</v>
      </c>
      <c r="P145" s="99">
        <v>0</v>
      </c>
      <c r="Q145" s="99">
        <v>0</v>
      </c>
      <c r="R145" s="99">
        <f t="shared" si="2"/>
        <v>0</v>
      </c>
    </row>
    <row r="146" spans="1:18" x14ac:dyDescent="0.2">
      <c r="A146" s="46" t="s">
        <v>143</v>
      </c>
      <c r="B146" s="46" t="s">
        <v>140</v>
      </c>
      <c r="C146" s="46" t="s">
        <v>317</v>
      </c>
      <c r="D146" s="99">
        <v>0</v>
      </c>
      <c r="E146" s="99">
        <v>0</v>
      </c>
      <c r="F146" s="99">
        <v>0</v>
      </c>
      <c r="G146" s="99">
        <v>0</v>
      </c>
      <c r="H146" s="99">
        <v>0</v>
      </c>
      <c r="I146" s="99">
        <v>0</v>
      </c>
      <c r="J146" s="99">
        <v>0</v>
      </c>
      <c r="K146" s="99">
        <v>0</v>
      </c>
      <c r="L146" s="99">
        <v>3311438.6718749986</v>
      </c>
      <c r="M146" s="99">
        <v>0</v>
      </c>
      <c r="N146" s="99">
        <v>0</v>
      </c>
      <c r="O146" s="99">
        <v>0</v>
      </c>
      <c r="P146" s="99">
        <v>0</v>
      </c>
      <c r="Q146" s="99">
        <v>0</v>
      </c>
      <c r="R146" s="99">
        <f t="shared" si="2"/>
        <v>3311438.6718749986</v>
      </c>
    </row>
    <row r="147" spans="1:18" x14ac:dyDescent="0.2">
      <c r="A147" s="46" t="s">
        <v>144</v>
      </c>
      <c r="B147" s="46" t="s">
        <v>140</v>
      </c>
      <c r="C147" s="46" t="s">
        <v>318</v>
      </c>
      <c r="D147" s="99">
        <v>0</v>
      </c>
      <c r="E147" s="99">
        <v>0</v>
      </c>
      <c r="F147" s="99">
        <v>0</v>
      </c>
      <c r="G147" s="99">
        <v>0</v>
      </c>
      <c r="H147" s="99">
        <v>0</v>
      </c>
      <c r="I147" s="99">
        <v>0</v>
      </c>
      <c r="J147" s="99">
        <v>0</v>
      </c>
      <c r="K147" s="99">
        <v>0</v>
      </c>
      <c r="L147" s="99">
        <v>0</v>
      </c>
      <c r="M147" s="99">
        <v>3394224.6386718731</v>
      </c>
      <c r="N147" s="99">
        <v>0</v>
      </c>
      <c r="O147" s="99">
        <v>0</v>
      </c>
      <c r="P147" s="99">
        <v>0</v>
      </c>
      <c r="Q147" s="99">
        <v>0</v>
      </c>
      <c r="R147" s="99">
        <f t="shared" si="2"/>
        <v>3394224.6386718731</v>
      </c>
    </row>
    <row r="148" spans="1:18" x14ac:dyDescent="0.2">
      <c r="A148" s="46" t="s">
        <v>896</v>
      </c>
      <c r="B148" s="46" t="s">
        <v>151</v>
      </c>
      <c r="C148" s="46" t="s">
        <v>907</v>
      </c>
      <c r="D148" s="99">
        <v>0</v>
      </c>
      <c r="E148" s="99">
        <v>0</v>
      </c>
      <c r="F148" s="99">
        <v>0</v>
      </c>
      <c r="G148" s="99">
        <v>0</v>
      </c>
      <c r="H148" s="99">
        <v>0</v>
      </c>
      <c r="I148" s="99">
        <v>0</v>
      </c>
      <c r="J148" s="99">
        <v>0</v>
      </c>
      <c r="K148" s="99">
        <v>0</v>
      </c>
      <c r="L148" s="99">
        <v>0</v>
      </c>
      <c r="M148" s="99">
        <v>0</v>
      </c>
      <c r="N148" s="99">
        <v>0</v>
      </c>
      <c r="O148" s="99">
        <v>0</v>
      </c>
      <c r="P148" s="99">
        <v>0</v>
      </c>
      <c r="Q148" s="99">
        <v>12488629.69947665</v>
      </c>
      <c r="R148" s="99">
        <f t="shared" si="2"/>
        <v>12488629.69947665</v>
      </c>
    </row>
    <row r="149" spans="1:18" x14ac:dyDescent="0.2">
      <c r="A149" s="46" t="s">
        <v>381</v>
      </c>
      <c r="B149" s="46" t="s">
        <v>140</v>
      </c>
      <c r="C149" s="46" t="s">
        <v>562</v>
      </c>
      <c r="D149" s="99">
        <v>928168.55</v>
      </c>
      <c r="E149" s="99">
        <v>41006.040000000015</v>
      </c>
      <c r="F149" s="99">
        <v>0</v>
      </c>
      <c r="G149" s="99">
        <v>0</v>
      </c>
      <c r="H149" s="99">
        <v>0</v>
      </c>
      <c r="I149" s="99">
        <v>0</v>
      </c>
      <c r="J149" s="99">
        <v>0</v>
      </c>
      <c r="K149" s="99">
        <v>0</v>
      </c>
      <c r="L149" s="99">
        <v>0</v>
      </c>
      <c r="M149" s="99">
        <v>0</v>
      </c>
      <c r="N149" s="99">
        <v>0</v>
      </c>
      <c r="O149" s="99">
        <v>0</v>
      </c>
      <c r="P149" s="99">
        <v>0</v>
      </c>
      <c r="Q149" s="99">
        <v>0</v>
      </c>
      <c r="R149" s="99">
        <f t="shared" si="2"/>
        <v>0</v>
      </c>
    </row>
    <row r="150" spans="1:18" x14ac:dyDescent="0.2">
      <c r="A150" s="46" t="s">
        <v>122</v>
      </c>
      <c r="B150" s="46" t="s">
        <v>151</v>
      </c>
      <c r="C150" s="46" t="s">
        <v>319</v>
      </c>
      <c r="D150" s="99">
        <v>0</v>
      </c>
      <c r="E150" s="99">
        <v>0</v>
      </c>
      <c r="F150" s="99">
        <v>0</v>
      </c>
      <c r="G150" s="99">
        <v>0</v>
      </c>
      <c r="H150" s="99">
        <v>0</v>
      </c>
      <c r="I150" s="99">
        <v>0</v>
      </c>
      <c r="J150" s="99">
        <v>0</v>
      </c>
      <c r="K150" s="99">
        <v>0</v>
      </c>
      <c r="L150" s="99">
        <v>0</v>
      </c>
      <c r="M150" s="99">
        <v>0</v>
      </c>
      <c r="N150" s="99">
        <v>6554587.1997392541</v>
      </c>
      <c r="O150" s="99">
        <v>13436903.759465469</v>
      </c>
      <c r="P150" s="99">
        <v>13772826.353452103</v>
      </c>
      <c r="Q150" s="99">
        <v>0</v>
      </c>
      <c r="R150" s="99">
        <f t="shared" si="2"/>
        <v>33764317.312656827</v>
      </c>
    </row>
    <row r="151" spans="1:18" x14ac:dyDescent="0.2">
      <c r="A151" s="46" t="s">
        <v>145</v>
      </c>
      <c r="B151" s="46" t="s">
        <v>140</v>
      </c>
      <c r="C151" s="46" t="s">
        <v>563</v>
      </c>
      <c r="D151" s="99">
        <v>5000</v>
      </c>
      <c r="E151" s="99">
        <v>0</v>
      </c>
      <c r="F151" s="99">
        <v>133942.70000000001</v>
      </c>
      <c r="G151" s="99">
        <v>0</v>
      </c>
      <c r="H151" s="99">
        <v>0</v>
      </c>
      <c r="I151" s="99">
        <v>0</v>
      </c>
      <c r="J151" s="99">
        <v>0</v>
      </c>
      <c r="K151" s="99">
        <v>0</v>
      </c>
      <c r="L151" s="99">
        <v>0</v>
      </c>
      <c r="M151" s="99">
        <v>0</v>
      </c>
      <c r="N151" s="99">
        <v>0</v>
      </c>
      <c r="O151" s="99">
        <v>0</v>
      </c>
      <c r="P151" s="99">
        <v>0</v>
      </c>
      <c r="Q151" s="99">
        <v>0</v>
      </c>
      <c r="R151" s="99">
        <f t="shared" si="2"/>
        <v>0</v>
      </c>
    </row>
    <row r="152" spans="1:18" x14ac:dyDescent="0.2">
      <c r="A152" s="46" t="s">
        <v>123</v>
      </c>
      <c r="B152" s="46" t="s">
        <v>151</v>
      </c>
      <c r="C152" s="46" t="s">
        <v>852</v>
      </c>
      <c r="D152" s="99">
        <v>0</v>
      </c>
      <c r="E152" s="99">
        <v>298.73</v>
      </c>
      <c r="F152" s="99">
        <v>57341.43</v>
      </c>
      <c r="G152" s="99">
        <v>3240300</v>
      </c>
      <c r="H152" s="99">
        <v>530000</v>
      </c>
      <c r="I152" s="99">
        <v>0</v>
      </c>
      <c r="J152" s="99">
        <v>0</v>
      </c>
      <c r="K152" s="99">
        <v>0</v>
      </c>
      <c r="L152" s="99">
        <v>0</v>
      </c>
      <c r="M152" s="99">
        <v>0</v>
      </c>
      <c r="N152" s="99">
        <v>0</v>
      </c>
      <c r="O152" s="99">
        <v>0</v>
      </c>
      <c r="P152" s="99">
        <v>0</v>
      </c>
      <c r="Q152" s="99">
        <v>0</v>
      </c>
      <c r="R152" s="99">
        <f t="shared" si="2"/>
        <v>0</v>
      </c>
    </row>
    <row r="153" spans="1:18" x14ac:dyDescent="0.2">
      <c r="A153" s="46" t="s">
        <v>146</v>
      </c>
      <c r="B153" s="46" t="s">
        <v>140</v>
      </c>
      <c r="C153" s="46" t="s">
        <v>320</v>
      </c>
      <c r="D153" s="99">
        <v>0</v>
      </c>
      <c r="E153" s="99">
        <v>0</v>
      </c>
      <c r="F153" s="99">
        <v>0</v>
      </c>
      <c r="G153" s="99">
        <v>0</v>
      </c>
      <c r="H153" s="99">
        <v>0</v>
      </c>
      <c r="I153" s="99">
        <v>0</v>
      </c>
      <c r="J153" s="99">
        <v>0</v>
      </c>
      <c r="K153" s="99">
        <v>0</v>
      </c>
      <c r="L153" s="99">
        <v>0</v>
      </c>
      <c r="M153" s="99">
        <v>3959928.7451171856</v>
      </c>
      <c r="N153" s="99">
        <v>0</v>
      </c>
      <c r="O153" s="99">
        <v>0</v>
      </c>
      <c r="P153" s="99">
        <v>0</v>
      </c>
      <c r="Q153" s="99">
        <v>0</v>
      </c>
      <c r="R153" s="99">
        <f t="shared" si="2"/>
        <v>3959928.7451171856</v>
      </c>
    </row>
    <row r="154" spans="1:18" x14ac:dyDescent="0.2">
      <c r="A154" s="46" t="s">
        <v>897</v>
      </c>
      <c r="B154" s="46" t="s">
        <v>151</v>
      </c>
      <c r="C154" s="46" t="s">
        <v>909</v>
      </c>
      <c r="D154" s="99">
        <v>0</v>
      </c>
      <c r="E154" s="99">
        <v>0</v>
      </c>
      <c r="F154" s="99">
        <v>0</v>
      </c>
      <c r="G154" s="99">
        <v>0</v>
      </c>
      <c r="H154" s="99">
        <v>0</v>
      </c>
      <c r="I154" s="99">
        <v>0</v>
      </c>
      <c r="J154" s="99">
        <v>0</v>
      </c>
      <c r="K154" s="99">
        <v>0</v>
      </c>
      <c r="L154" s="99">
        <v>0</v>
      </c>
      <c r="M154" s="99">
        <v>0</v>
      </c>
      <c r="N154" s="99">
        <v>0</v>
      </c>
      <c r="O154" s="99">
        <v>5253991.0312134968</v>
      </c>
      <c r="P154" s="99">
        <v>10770681.613987667</v>
      </c>
      <c r="Q154" s="99">
        <v>11039948.654337358</v>
      </c>
      <c r="R154" s="99">
        <f t="shared" si="2"/>
        <v>27064621.299538523</v>
      </c>
    </row>
    <row r="155" spans="1:18" x14ac:dyDescent="0.2">
      <c r="A155" s="46" t="s">
        <v>437</v>
      </c>
      <c r="B155" s="46" t="s">
        <v>151</v>
      </c>
      <c r="C155" s="46" t="s">
        <v>564</v>
      </c>
      <c r="D155" s="99">
        <v>2027627.6200000003</v>
      </c>
      <c r="E155" s="99">
        <v>491798.51999999996</v>
      </c>
      <c r="F155" s="99">
        <v>327531.46999999997</v>
      </c>
      <c r="G155" s="99">
        <v>0</v>
      </c>
      <c r="H155" s="99">
        <v>0</v>
      </c>
      <c r="I155" s="99">
        <v>0</v>
      </c>
      <c r="J155" s="99">
        <v>0</v>
      </c>
      <c r="K155" s="99">
        <v>0</v>
      </c>
      <c r="L155" s="99">
        <v>0</v>
      </c>
      <c r="M155" s="99">
        <v>0</v>
      </c>
      <c r="N155" s="99">
        <v>0</v>
      </c>
      <c r="O155" s="99">
        <v>0</v>
      </c>
      <c r="P155" s="99">
        <v>0</v>
      </c>
      <c r="Q155" s="99">
        <v>0</v>
      </c>
      <c r="R155" s="99">
        <f t="shared" si="2"/>
        <v>0</v>
      </c>
    </row>
    <row r="156" spans="1:18" x14ac:dyDescent="0.2">
      <c r="A156" s="46" t="s">
        <v>176</v>
      </c>
      <c r="B156" s="46" t="s">
        <v>151</v>
      </c>
      <c r="C156" s="46" t="s">
        <v>321</v>
      </c>
      <c r="D156" s="99">
        <v>0</v>
      </c>
      <c r="E156" s="99">
        <v>0</v>
      </c>
      <c r="F156" s="99">
        <v>0</v>
      </c>
      <c r="G156" s="99">
        <v>0</v>
      </c>
      <c r="H156" s="99">
        <v>0</v>
      </c>
      <c r="I156" s="99">
        <v>0</v>
      </c>
      <c r="J156" s="99">
        <v>0</v>
      </c>
      <c r="K156" s="99">
        <v>0</v>
      </c>
      <c r="L156" s="99">
        <v>0</v>
      </c>
      <c r="M156" s="99">
        <v>0</v>
      </c>
      <c r="N156" s="99">
        <v>0</v>
      </c>
      <c r="O156" s="99">
        <v>0</v>
      </c>
      <c r="P156" s="99">
        <v>4465446.6193738459</v>
      </c>
      <c r="Q156" s="99">
        <v>4577082.7848581923</v>
      </c>
      <c r="R156" s="99">
        <f t="shared" si="2"/>
        <v>9042529.4042320382</v>
      </c>
    </row>
    <row r="157" spans="1:18" x14ac:dyDescent="0.2">
      <c r="A157" s="46" t="s">
        <v>106</v>
      </c>
      <c r="B157" s="46" t="s">
        <v>151</v>
      </c>
      <c r="C157" s="46" t="s">
        <v>322</v>
      </c>
      <c r="D157" s="99">
        <v>203908.89999999991</v>
      </c>
      <c r="E157" s="99">
        <v>2741836.51</v>
      </c>
      <c r="F157" s="99">
        <v>1863329.5099999993</v>
      </c>
      <c r="G157" s="99">
        <v>390833.78</v>
      </c>
      <c r="H157" s="99">
        <v>0</v>
      </c>
      <c r="I157" s="99">
        <v>0</v>
      </c>
      <c r="J157" s="99">
        <v>0</v>
      </c>
      <c r="K157" s="99">
        <v>0</v>
      </c>
      <c r="L157" s="99">
        <v>0</v>
      </c>
      <c r="M157" s="99">
        <v>0</v>
      </c>
      <c r="N157" s="99">
        <v>0</v>
      </c>
      <c r="O157" s="99">
        <v>0</v>
      </c>
      <c r="P157" s="99">
        <v>0</v>
      </c>
      <c r="Q157" s="99">
        <v>0</v>
      </c>
      <c r="R157" s="99">
        <f t="shared" si="2"/>
        <v>0</v>
      </c>
    </row>
    <row r="158" spans="1:18" x14ac:dyDescent="0.2">
      <c r="A158" s="46" t="s">
        <v>446</v>
      </c>
      <c r="B158" s="46" t="s">
        <v>151</v>
      </c>
      <c r="C158" s="46" t="s">
        <v>565</v>
      </c>
      <c r="D158" s="99">
        <v>3951387.23</v>
      </c>
      <c r="E158" s="99">
        <v>1778945.9100000001</v>
      </c>
      <c r="F158" s="99">
        <v>269677.92000000004</v>
      </c>
      <c r="G158" s="99">
        <v>185998</v>
      </c>
      <c r="H158" s="99">
        <v>0</v>
      </c>
      <c r="I158" s="99">
        <v>0</v>
      </c>
      <c r="J158" s="99">
        <v>0</v>
      </c>
      <c r="K158" s="99">
        <v>0</v>
      </c>
      <c r="L158" s="99">
        <v>0</v>
      </c>
      <c r="M158" s="99">
        <v>0</v>
      </c>
      <c r="N158" s="99">
        <v>0</v>
      </c>
      <c r="O158" s="99">
        <v>0</v>
      </c>
      <c r="P158" s="99">
        <v>0</v>
      </c>
      <c r="Q158" s="99">
        <v>0</v>
      </c>
      <c r="R158" s="99">
        <f t="shared" si="2"/>
        <v>0</v>
      </c>
    </row>
    <row r="159" spans="1:18" x14ac:dyDescent="0.2">
      <c r="A159" s="46" t="s">
        <v>124</v>
      </c>
      <c r="B159" s="46" t="s">
        <v>151</v>
      </c>
      <c r="C159" s="46" t="s">
        <v>125</v>
      </c>
      <c r="D159" s="99">
        <v>0</v>
      </c>
      <c r="E159" s="99">
        <v>0</v>
      </c>
      <c r="F159" s="99">
        <v>0</v>
      </c>
      <c r="G159" s="99">
        <v>0</v>
      </c>
      <c r="H159" s="99">
        <v>0</v>
      </c>
      <c r="I159" s="99">
        <v>5588299.9999999991</v>
      </c>
      <c r="J159" s="99">
        <v>13557264.999999998</v>
      </c>
      <c r="K159" s="99">
        <v>9588634.1249999981</v>
      </c>
      <c r="L159" s="99">
        <v>0</v>
      </c>
      <c r="M159" s="99">
        <v>0</v>
      </c>
      <c r="N159" s="99">
        <v>0</v>
      </c>
      <c r="O159" s="99">
        <v>0</v>
      </c>
      <c r="P159" s="99">
        <v>0</v>
      </c>
      <c r="Q159" s="99">
        <v>0</v>
      </c>
      <c r="R159" s="99">
        <f t="shared" si="2"/>
        <v>28734199.124999993</v>
      </c>
    </row>
    <row r="160" spans="1:18" x14ac:dyDescent="0.2">
      <c r="A160" s="46" t="s">
        <v>449</v>
      </c>
      <c r="B160" s="46" t="s">
        <v>151</v>
      </c>
      <c r="C160" s="46" t="s">
        <v>450</v>
      </c>
      <c r="D160" s="99">
        <v>589034.4</v>
      </c>
      <c r="E160" s="99">
        <v>8731.9700000000012</v>
      </c>
      <c r="F160" s="99">
        <v>0</v>
      </c>
      <c r="G160" s="99">
        <v>0</v>
      </c>
      <c r="H160" s="99">
        <v>0</v>
      </c>
      <c r="I160" s="99">
        <v>0</v>
      </c>
      <c r="J160" s="99">
        <v>0</v>
      </c>
      <c r="K160" s="99">
        <v>0</v>
      </c>
      <c r="L160" s="99">
        <v>0</v>
      </c>
      <c r="M160" s="99">
        <v>0</v>
      </c>
      <c r="N160" s="99">
        <v>0</v>
      </c>
      <c r="O160" s="99">
        <v>0</v>
      </c>
      <c r="P160" s="99">
        <v>0</v>
      </c>
      <c r="Q160" s="99">
        <v>0</v>
      </c>
      <c r="R160" s="99">
        <f t="shared" si="2"/>
        <v>0</v>
      </c>
    </row>
    <row r="161" spans="1:18" x14ac:dyDescent="0.2">
      <c r="A161" s="46" t="s">
        <v>464</v>
      </c>
      <c r="B161" s="46" t="s">
        <v>151</v>
      </c>
      <c r="C161" s="46" t="s">
        <v>465</v>
      </c>
      <c r="D161" s="99">
        <v>2064644.0899999996</v>
      </c>
      <c r="E161" s="99">
        <v>246337.69999999998</v>
      </c>
      <c r="F161" s="99">
        <v>0</v>
      </c>
      <c r="G161" s="99">
        <v>0</v>
      </c>
      <c r="H161" s="99">
        <v>0</v>
      </c>
      <c r="I161" s="99">
        <v>0</v>
      </c>
      <c r="J161" s="99">
        <v>0</v>
      </c>
      <c r="K161" s="99">
        <v>0</v>
      </c>
      <c r="L161" s="99">
        <v>0</v>
      </c>
      <c r="M161" s="99">
        <v>0</v>
      </c>
      <c r="N161" s="99">
        <v>0</v>
      </c>
      <c r="O161" s="99">
        <v>0</v>
      </c>
      <c r="P161" s="99">
        <v>0</v>
      </c>
      <c r="Q161" s="99">
        <v>0</v>
      </c>
      <c r="R161" s="99">
        <f t="shared" si="2"/>
        <v>0</v>
      </c>
    </row>
    <row r="162" spans="1:18" x14ac:dyDescent="0.2">
      <c r="A162" s="46" t="s">
        <v>453</v>
      </c>
      <c r="B162" s="46" t="s">
        <v>151</v>
      </c>
      <c r="C162" s="46" t="s">
        <v>566</v>
      </c>
      <c r="D162" s="99">
        <v>104579.23999999999</v>
      </c>
      <c r="E162" s="99">
        <v>117039.48999999999</v>
      </c>
      <c r="F162" s="99">
        <v>0</v>
      </c>
      <c r="G162" s="99">
        <v>0</v>
      </c>
      <c r="H162" s="99">
        <v>0</v>
      </c>
      <c r="I162" s="99">
        <v>0</v>
      </c>
      <c r="J162" s="99">
        <v>0</v>
      </c>
      <c r="K162" s="99">
        <v>0</v>
      </c>
      <c r="L162" s="99">
        <v>0</v>
      </c>
      <c r="M162" s="99">
        <v>0</v>
      </c>
      <c r="N162" s="99">
        <v>0</v>
      </c>
      <c r="O162" s="99">
        <v>0</v>
      </c>
      <c r="P162" s="99">
        <v>0</v>
      </c>
      <c r="Q162" s="99">
        <v>0</v>
      </c>
      <c r="R162" s="99">
        <f t="shared" si="2"/>
        <v>0</v>
      </c>
    </row>
    <row r="163" spans="1:18" x14ac:dyDescent="0.2">
      <c r="A163" s="46" t="s">
        <v>486</v>
      </c>
      <c r="B163" s="46" t="s">
        <v>151</v>
      </c>
      <c r="C163" s="46" t="s">
        <v>567</v>
      </c>
      <c r="D163" s="99">
        <v>418.12</v>
      </c>
      <c r="E163" s="99">
        <v>0</v>
      </c>
      <c r="F163" s="99">
        <v>0</v>
      </c>
      <c r="G163" s="99">
        <v>0</v>
      </c>
      <c r="H163" s="99">
        <v>0</v>
      </c>
      <c r="I163" s="99">
        <v>0</v>
      </c>
      <c r="J163" s="99">
        <v>0</v>
      </c>
      <c r="K163" s="99">
        <v>0</v>
      </c>
      <c r="L163" s="99">
        <v>0</v>
      </c>
      <c r="M163" s="99">
        <v>0</v>
      </c>
      <c r="N163" s="99">
        <v>0</v>
      </c>
      <c r="O163" s="99">
        <v>0</v>
      </c>
      <c r="P163" s="99">
        <v>0</v>
      </c>
      <c r="Q163" s="99">
        <v>0</v>
      </c>
      <c r="R163" s="99">
        <f t="shared" si="2"/>
        <v>0</v>
      </c>
    </row>
    <row r="164" spans="1:18" x14ac:dyDescent="0.2">
      <c r="A164" s="46" t="s">
        <v>487</v>
      </c>
      <c r="B164" s="46" t="s">
        <v>151</v>
      </c>
      <c r="C164" s="46" t="s">
        <v>958</v>
      </c>
      <c r="D164" s="99">
        <v>611.20000000000005</v>
      </c>
      <c r="E164" s="99">
        <v>0</v>
      </c>
      <c r="F164" s="99">
        <v>0</v>
      </c>
      <c r="G164" s="99">
        <v>0</v>
      </c>
      <c r="H164" s="99">
        <v>0</v>
      </c>
      <c r="I164" s="99">
        <v>0</v>
      </c>
      <c r="J164" s="99">
        <v>0</v>
      </c>
      <c r="K164" s="99">
        <v>0</v>
      </c>
      <c r="L164" s="99">
        <v>0</v>
      </c>
      <c r="M164" s="99">
        <v>0</v>
      </c>
      <c r="N164" s="99">
        <v>0</v>
      </c>
      <c r="O164" s="99">
        <v>0</v>
      </c>
      <c r="P164" s="99">
        <v>0</v>
      </c>
      <c r="Q164" s="99">
        <v>0</v>
      </c>
      <c r="R164" s="99">
        <f t="shared" si="2"/>
        <v>0</v>
      </c>
    </row>
    <row r="165" spans="1:18" x14ac:dyDescent="0.2">
      <c r="A165" s="46" t="s">
        <v>107</v>
      </c>
      <c r="B165" s="46" t="s">
        <v>151</v>
      </c>
      <c r="C165" s="46" t="s">
        <v>323</v>
      </c>
      <c r="D165" s="99">
        <v>6467745.6599999992</v>
      </c>
      <c r="E165" s="99">
        <v>5295506.040000001</v>
      </c>
      <c r="F165" s="99">
        <v>4681329.1399999978</v>
      </c>
      <c r="G165" s="99">
        <v>307213</v>
      </c>
      <c r="H165" s="99">
        <v>0</v>
      </c>
      <c r="I165" s="99">
        <v>0</v>
      </c>
      <c r="J165" s="99">
        <v>0</v>
      </c>
      <c r="K165" s="99">
        <v>0</v>
      </c>
      <c r="L165" s="99">
        <v>0</v>
      </c>
      <c r="M165" s="99">
        <v>0</v>
      </c>
      <c r="N165" s="99">
        <v>0</v>
      </c>
      <c r="O165" s="99">
        <v>0</v>
      </c>
      <c r="P165" s="99">
        <v>0</v>
      </c>
      <c r="Q165" s="99">
        <v>0</v>
      </c>
      <c r="R165" s="99">
        <f t="shared" si="2"/>
        <v>0</v>
      </c>
    </row>
    <row r="166" spans="1:18" x14ac:dyDescent="0.2">
      <c r="A166" s="46" t="s">
        <v>147</v>
      </c>
      <c r="B166" s="46" t="s">
        <v>140</v>
      </c>
      <c r="C166" s="46" t="s">
        <v>324</v>
      </c>
      <c r="D166" s="99">
        <v>0</v>
      </c>
      <c r="E166" s="99">
        <v>0</v>
      </c>
      <c r="F166" s="99">
        <v>0</v>
      </c>
      <c r="G166" s="99">
        <v>100000</v>
      </c>
      <c r="H166" s="99">
        <v>3720000</v>
      </c>
      <c r="I166" s="99">
        <v>0</v>
      </c>
      <c r="J166" s="99">
        <v>0</v>
      </c>
      <c r="K166" s="99">
        <v>0</v>
      </c>
      <c r="L166" s="99">
        <v>0</v>
      </c>
      <c r="M166" s="99">
        <v>0</v>
      </c>
      <c r="N166" s="99">
        <v>0</v>
      </c>
      <c r="O166" s="99">
        <v>0</v>
      </c>
      <c r="P166" s="99">
        <v>0</v>
      </c>
      <c r="Q166" s="99">
        <v>0</v>
      </c>
      <c r="R166" s="99">
        <f t="shared" si="2"/>
        <v>0</v>
      </c>
    </row>
    <row r="167" spans="1:18" x14ac:dyDescent="0.2">
      <c r="A167" s="46" t="s">
        <v>148</v>
      </c>
      <c r="B167" s="46" t="s">
        <v>140</v>
      </c>
      <c r="C167" s="46" t="s">
        <v>325</v>
      </c>
      <c r="D167" s="99">
        <v>0</v>
      </c>
      <c r="E167" s="99">
        <v>0</v>
      </c>
      <c r="F167" s="99">
        <v>0</v>
      </c>
      <c r="G167" s="99">
        <v>0</v>
      </c>
      <c r="H167" s="99">
        <v>0</v>
      </c>
      <c r="I167" s="99">
        <v>0</v>
      </c>
      <c r="J167" s="99">
        <v>0</v>
      </c>
      <c r="K167" s="99">
        <v>0</v>
      </c>
      <c r="L167" s="99">
        <v>0</v>
      </c>
      <c r="M167" s="99">
        <v>0</v>
      </c>
      <c r="N167" s="99">
        <v>0</v>
      </c>
      <c r="O167" s="99">
        <v>5943428.7683410607</v>
      </c>
      <c r="P167" s="99">
        <v>0</v>
      </c>
      <c r="Q167" s="99">
        <v>0</v>
      </c>
      <c r="R167" s="99">
        <f t="shared" si="2"/>
        <v>5943428.7683410607</v>
      </c>
    </row>
    <row r="168" spans="1:18" x14ac:dyDescent="0.2">
      <c r="A168" s="46" t="s">
        <v>149</v>
      </c>
      <c r="B168" s="46" t="s">
        <v>140</v>
      </c>
      <c r="C168" s="46" t="s">
        <v>326</v>
      </c>
      <c r="D168" s="99">
        <v>0</v>
      </c>
      <c r="E168" s="99">
        <v>0</v>
      </c>
      <c r="F168" s="99">
        <v>0</v>
      </c>
      <c r="G168" s="99">
        <v>0</v>
      </c>
      <c r="H168" s="99">
        <v>0</v>
      </c>
      <c r="I168" s="99">
        <v>0</v>
      </c>
      <c r="J168" s="99">
        <v>0</v>
      </c>
      <c r="K168" s="99">
        <v>0</v>
      </c>
      <c r="L168" s="99">
        <v>0</v>
      </c>
      <c r="M168" s="99">
        <v>0</v>
      </c>
      <c r="N168" s="99">
        <v>3479080.25463867</v>
      </c>
      <c r="O168" s="99">
        <v>0</v>
      </c>
      <c r="P168" s="99">
        <v>0</v>
      </c>
      <c r="Q168" s="99">
        <v>0</v>
      </c>
      <c r="R168" s="99">
        <f t="shared" si="2"/>
        <v>3479080.25463867</v>
      </c>
    </row>
    <row r="169" spans="1:18" x14ac:dyDescent="0.2">
      <c r="A169" s="46" t="s">
        <v>108</v>
      </c>
      <c r="B169" s="46" t="s">
        <v>151</v>
      </c>
      <c r="C169" s="46" t="s">
        <v>856</v>
      </c>
      <c r="D169" s="99">
        <v>0</v>
      </c>
      <c r="E169" s="99">
        <v>0</v>
      </c>
      <c r="F169" s="99">
        <v>0</v>
      </c>
      <c r="G169" s="99">
        <v>0</v>
      </c>
      <c r="H169" s="99">
        <v>0</v>
      </c>
      <c r="I169" s="99">
        <v>0</v>
      </c>
      <c r="J169" s="99">
        <v>0</v>
      </c>
      <c r="K169" s="99">
        <v>2656689.1718749995</v>
      </c>
      <c r="L169" s="99">
        <v>5446212.8023437485</v>
      </c>
      <c r="M169" s="99">
        <v>5582368.122402342</v>
      </c>
      <c r="N169" s="99">
        <v>0</v>
      </c>
      <c r="O169" s="99">
        <v>0</v>
      </c>
      <c r="P169" s="99">
        <v>0</v>
      </c>
      <c r="Q169" s="99">
        <v>0</v>
      </c>
      <c r="R169" s="99">
        <f t="shared" si="2"/>
        <v>13685270.096621091</v>
      </c>
    </row>
    <row r="170" spans="1:18" x14ac:dyDescent="0.2">
      <c r="A170" s="46" t="s">
        <v>488</v>
      </c>
      <c r="B170" s="46" t="s">
        <v>151</v>
      </c>
      <c r="C170" s="46" t="s">
        <v>568</v>
      </c>
      <c r="D170" s="99">
        <v>2035.55</v>
      </c>
      <c r="E170" s="99">
        <v>0</v>
      </c>
      <c r="F170" s="99">
        <v>0</v>
      </c>
      <c r="G170" s="99">
        <v>0</v>
      </c>
      <c r="H170" s="99">
        <v>0</v>
      </c>
      <c r="I170" s="99">
        <v>0</v>
      </c>
      <c r="J170" s="99">
        <v>0</v>
      </c>
      <c r="K170" s="99">
        <v>0</v>
      </c>
      <c r="L170" s="99">
        <v>0</v>
      </c>
      <c r="M170" s="99">
        <v>0</v>
      </c>
      <c r="N170" s="99">
        <v>0</v>
      </c>
      <c r="O170" s="99">
        <v>0</v>
      </c>
      <c r="P170" s="99">
        <v>0</v>
      </c>
      <c r="Q170" s="99">
        <v>0</v>
      </c>
      <c r="R170" s="99">
        <f t="shared" si="2"/>
        <v>0</v>
      </c>
    </row>
    <row r="171" spans="1:18" x14ac:dyDescent="0.2">
      <c r="A171" s="46" t="s">
        <v>406</v>
      </c>
      <c r="B171" s="46" t="s">
        <v>151</v>
      </c>
      <c r="C171" s="46" t="s">
        <v>569</v>
      </c>
      <c r="D171" s="99">
        <v>82911.599999999991</v>
      </c>
      <c r="E171" s="99">
        <v>0</v>
      </c>
      <c r="F171" s="99">
        <v>0</v>
      </c>
      <c r="G171" s="99">
        <v>0</v>
      </c>
      <c r="H171" s="99">
        <v>0</v>
      </c>
      <c r="I171" s="99">
        <v>0</v>
      </c>
      <c r="J171" s="99">
        <v>0</v>
      </c>
      <c r="K171" s="99">
        <v>0</v>
      </c>
      <c r="L171" s="99">
        <v>0</v>
      </c>
      <c r="M171" s="99">
        <v>0</v>
      </c>
      <c r="N171" s="99">
        <v>0</v>
      </c>
      <c r="O171" s="99">
        <v>0</v>
      </c>
      <c r="P171" s="99">
        <v>0</v>
      </c>
      <c r="Q171" s="99">
        <v>0</v>
      </c>
      <c r="R171" s="99">
        <f t="shared" si="2"/>
        <v>0</v>
      </c>
    </row>
    <row r="172" spans="1:18" x14ac:dyDescent="0.2">
      <c r="A172" s="46" t="s">
        <v>402</v>
      </c>
      <c r="B172" s="46" t="s">
        <v>151</v>
      </c>
      <c r="C172" s="46" t="s">
        <v>570</v>
      </c>
      <c r="D172" s="99">
        <v>9130.74</v>
      </c>
      <c r="E172" s="99">
        <v>55092.28</v>
      </c>
      <c r="F172" s="99">
        <v>168497.14</v>
      </c>
      <c r="G172" s="99">
        <v>0</v>
      </c>
      <c r="H172" s="99">
        <v>0</v>
      </c>
      <c r="I172" s="99">
        <v>0</v>
      </c>
      <c r="J172" s="99">
        <v>0</v>
      </c>
      <c r="K172" s="99">
        <v>0</v>
      </c>
      <c r="L172" s="99">
        <v>0</v>
      </c>
      <c r="M172" s="99">
        <v>0</v>
      </c>
      <c r="N172" s="99">
        <v>0</v>
      </c>
      <c r="O172" s="99">
        <v>0</v>
      </c>
      <c r="P172" s="99">
        <v>0</v>
      </c>
      <c r="Q172" s="99">
        <v>0</v>
      </c>
      <c r="R172" s="99">
        <f t="shared" si="2"/>
        <v>0</v>
      </c>
    </row>
    <row r="173" spans="1:18" x14ac:dyDescent="0.2">
      <c r="A173" s="46" t="s">
        <v>409</v>
      </c>
      <c r="B173" s="46" t="s">
        <v>140</v>
      </c>
      <c r="C173" s="46" t="s">
        <v>410</v>
      </c>
      <c r="D173" s="99">
        <v>60061.2</v>
      </c>
      <c r="E173" s="99">
        <v>0</v>
      </c>
      <c r="F173" s="99">
        <v>0</v>
      </c>
      <c r="G173" s="99">
        <v>0</v>
      </c>
      <c r="H173" s="99">
        <v>0</v>
      </c>
      <c r="I173" s="99">
        <v>0</v>
      </c>
      <c r="J173" s="99">
        <v>0</v>
      </c>
      <c r="K173" s="99">
        <v>0</v>
      </c>
      <c r="L173" s="99">
        <v>0</v>
      </c>
      <c r="M173" s="99">
        <v>0</v>
      </c>
      <c r="N173" s="99">
        <v>0</v>
      </c>
      <c r="O173" s="99">
        <v>0</v>
      </c>
      <c r="P173" s="99">
        <v>0</v>
      </c>
      <c r="Q173" s="99">
        <v>0</v>
      </c>
      <c r="R173" s="99">
        <f t="shared" si="2"/>
        <v>0</v>
      </c>
    </row>
    <row r="174" spans="1:18" x14ac:dyDescent="0.2">
      <c r="A174" s="46" t="s">
        <v>922</v>
      </c>
      <c r="B174" s="46" t="s">
        <v>151</v>
      </c>
      <c r="C174" s="46" t="s">
        <v>921</v>
      </c>
      <c r="D174" s="99">
        <v>0</v>
      </c>
      <c r="E174" s="99">
        <v>0</v>
      </c>
      <c r="F174" s="99">
        <v>0</v>
      </c>
      <c r="G174" s="99">
        <v>0</v>
      </c>
      <c r="H174" s="99">
        <v>0</v>
      </c>
      <c r="I174" s="99">
        <v>0</v>
      </c>
      <c r="J174" s="99">
        <v>0</v>
      </c>
      <c r="K174" s="99">
        <v>0</v>
      </c>
      <c r="L174" s="99">
        <v>0</v>
      </c>
      <c r="M174" s="99">
        <v>0</v>
      </c>
      <c r="N174" s="99">
        <v>0</v>
      </c>
      <c r="O174" s="99">
        <v>5943428.7683410607</v>
      </c>
      <c r="P174" s="99">
        <v>6092014.4875495853</v>
      </c>
      <c r="Q174" s="99">
        <v>6244314.849738325</v>
      </c>
      <c r="R174" s="99">
        <f t="shared" si="2"/>
        <v>18279758.105628971</v>
      </c>
    </row>
    <row r="175" spans="1:18" x14ac:dyDescent="0.2">
      <c r="A175" s="46" t="s">
        <v>109</v>
      </c>
      <c r="B175" s="46" t="s">
        <v>151</v>
      </c>
      <c r="C175" s="46" t="s">
        <v>327</v>
      </c>
      <c r="D175" s="99">
        <v>0</v>
      </c>
      <c r="E175" s="99">
        <v>0</v>
      </c>
      <c r="F175" s="99">
        <v>0</v>
      </c>
      <c r="G175" s="99">
        <v>666666.68000000005</v>
      </c>
      <c r="H175" s="99">
        <v>10900000</v>
      </c>
      <c r="I175" s="99">
        <v>12500000</v>
      </c>
      <c r="J175" s="99">
        <v>2000000</v>
      </c>
      <c r="K175" s="99">
        <v>0</v>
      </c>
      <c r="L175" s="99">
        <v>0</v>
      </c>
      <c r="M175" s="99">
        <v>0</v>
      </c>
      <c r="N175" s="99">
        <v>0</v>
      </c>
      <c r="O175" s="99">
        <v>0</v>
      </c>
      <c r="P175" s="99">
        <v>0</v>
      </c>
      <c r="Q175" s="99">
        <v>0</v>
      </c>
      <c r="R175" s="99">
        <f t="shared" si="2"/>
        <v>14500000</v>
      </c>
    </row>
    <row r="176" spans="1:18" x14ac:dyDescent="0.2">
      <c r="A176" s="46" t="s">
        <v>126</v>
      </c>
      <c r="B176" s="46" t="s">
        <v>151</v>
      </c>
      <c r="C176" s="46" t="s">
        <v>328</v>
      </c>
      <c r="D176" s="99">
        <v>0</v>
      </c>
      <c r="E176" s="99">
        <v>0</v>
      </c>
      <c r="F176" s="99">
        <v>0</v>
      </c>
      <c r="G176" s="99">
        <v>0</v>
      </c>
      <c r="H176" s="99">
        <v>200000</v>
      </c>
      <c r="I176" s="99">
        <v>8047274.9999999991</v>
      </c>
      <c r="J176" s="99">
        <v>8248456.8749999991</v>
      </c>
      <c r="K176" s="99">
        <v>0</v>
      </c>
      <c r="L176" s="99">
        <v>0</v>
      </c>
      <c r="M176" s="99">
        <v>0</v>
      </c>
      <c r="N176" s="99">
        <v>0</v>
      </c>
      <c r="O176" s="99">
        <v>0</v>
      </c>
      <c r="P176" s="99">
        <v>0</v>
      </c>
      <c r="Q176" s="99">
        <v>0</v>
      </c>
      <c r="R176" s="99">
        <f t="shared" si="2"/>
        <v>16295731.874999998</v>
      </c>
    </row>
    <row r="177" spans="1:18" x14ac:dyDescent="0.2">
      <c r="A177" s="46" t="s">
        <v>150</v>
      </c>
      <c r="B177" s="46" t="s">
        <v>140</v>
      </c>
      <c r="C177" s="46" t="s">
        <v>329</v>
      </c>
      <c r="D177" s="99">
        <v>0</v>
      </c>
      <c r="E177" s="99">
        <v>0</v>
      </c>
      <c r="F177" s="99">
        <v>0</v>
      </c>
      <c r="G177" s="99">
        <v>0</v>
      </c>
      <c r="H177" s="99">
        <v>0</v>
      </c>
      <c r="I177" s="99">
        <v>0</v>
      </c>
      <c r="J177" s="99">
        <v>0</v>
      </c>
      <c r="K177" s="99">
        <v>0</v>
      </c>
      <c r="L177" s="99">
        <v>0</v>
      </c>
      <c r="M177" s="99">
        <v>0</v>
      </c>
      <c r="N177" s="99">
        <v>2899233.5455322256</v>
      </c>
      <c r="O177" s="99">
        <v>0</v>
      </c>
      <c r="P177" s="99">
        <v>0</v>
      </c>
      <c r="Q177" s="99">
        <v>0</v>
      </c>
      <c r="R177" s="99">
        <f t="shared" si="2"/>
        <v>2899233.5455322256</v>
      </c>
    </row>
    <row r="178" spans="1:18" x14ac:dyDescent="0.2">
      <c r="A178" s="46" t="s">
        <v>489</v>
      </c>
      <c r="B178" s="46" t="s">
        <v>151</v>
      </c>
      <c r="C178" s="46" t="s">
        <v>490</v>
      </c>
      <c r="D178" s="99">
        <v>603.61</v>
      </c>
      <c r="E178" s="99">
        <v>0</v>
      </c>
      <c r="F178" s="99">
        <v>0</v>
      </c>
      <c r="G178" s="99">
        <v>0</v>
      </c>
      <c r="H178" s="99">
        <v>0</v>
      </c>
      <c r="I178" s="99">
        <v>0</v>
      </c>
      <c r="J178" s="99">
        <v>0</v>
      </c>
      <c r="K178" s="99">
        <v>0</v>
      </c>
      <c r="L178" s="99">
        <v>0</v>
      </c>
      <c r="M178" s="99">
        <v>0</v>
      </c>
      <c r="N178" s="99">
        <v>0</v>
      </c>
      <c r="O178" s="99">
        <v>0</v>
      </c>
      <c r="P178" s="99">
        <v>0</v>
      </c>
      <c r="Q178" s="99">
        <v>0</v>
      </c>
      <c r="R178" s="99">
        <f t="shared" si="2"/>
        <v>0</v>
      </c>
    </row>
    <row r="179" spans="1:18" x14ac:dyDescent="0.2">
      <c r="A179" s="46" t="s">
        <v>110</v>
      </c>
      <c r="B179" s="46" t="s">
        <v>151</v>
      </c>
      <c r="C179" s="46" t="s">
        <v>330</v>
      </c>
      <c r="D179" s="99">
        <v>97623.609999999986</v>
      </c>
      <c r="E179" s="99">
        <v>1753205.69</v>
      </c>
      <c r="F179" s="99">
        <v>2940893.209999999</v>
      </c>
      <c r="G179" s="99">
        <v>1254766</v>
      </c>
      <c r="H179" s="99">
        <v>950000</v>
      </c>
      <c r="I179" s="99">
        <v>0</v>
      </c>
      <c r="J179" s="99">
        <v>0</v>
      </c>
      <c r="K179" s="99">
        <v>0</v>
      </c>
      <c r="L179" s="99">
        <v>0</v>
      </c>
      <c r="M179" s="99">
        <v>0</v>
      </c>
      <c r="N179" s="99">
        <v>0</v>
      </c>
      <c r="O179" s="99">
        <v>0</v>
      </c>
      <c r="P179" s="99">
        <v>0</v>
      </c>
      <c r="Q179" s="99">
        <v>0</v>
      </c>
      <c r="R179" s="99">
        <f t="shared" si="2"/>
        <v>0</v>
      </c>
    </row>
    <row r="180" spans="1:18" x14ac:dyDescent="0.2">
      <c r="A180" s="46" t="s">
        <v>111</v>
      </c>
      <c r="B180" s="46" t="s">
        <v>151</v>
      </c>
      <c r="C180" s="46" t="s">
        <v>331</v>
      </c>
      <c r="D180" s="99">
        <v>2002339.83</v>
      </c>
      <c r="E180" s="99">
        <v>11789971.830000002</v>
      </c>
      <c r="F180" s="99">
        <v>2957288.9399999995</v>
      </c>
      <c r="G180" s="99">
        <v>0</v>
      </c>
      <c r="H180" s="99">
        <v>0</v>
      </c>
      <c r="I180" s="99">
        <v>0</v>
      </c>
      <c r="J180" s="99">
        <v>0</v>
      </c>
      <c r="K180" s="99">
        <v>0</v>
      </c>
      <c r="L180" s="99">
        <v>0</v>
      </c>
      <c r="M180" s="99">
        <v>0</v>
      </c>
      <c r="N180" s="99">
        <v>0</v>
      </c>
      <c r="O180" s="99">
        <v>0</v>
      </c>
      <c r="P180" s="99">
        <v>0</v>
      </c>
      <c r="Q180" s="99">
        <v>0</v>
      </c>
      <c r="R180" s="99">
        <f t="shared" si="2"/>
        <v>0</v>
      </c>
    </row>
    <row r="181" spans="1:18" x14ac:dyDescent="0.2">
      <c r="A181" s="46" t="s">
        <v>127</v>
      </c>
      <c r="B181" s="46" t="s">
        <v>151</v>
      </c>
      <c r="C181" s="46" t="s">
        <v>853</v>
      </c>
      <c r="D181" s="99">
        <v>0</v>
      </c>
      <c r="E181" s="99">
        <v>0</v>
      </c>
      <c r="F181" s="99">
        <v>1406.48</v>
      </c>
      <c r="G181" s="99">
        <v>0</v>
      </c>
      <c r="H181" s="99">
        <v>0</v>
      </c>
      <c r="I181" s="99">
        <v>4730375</v>
      </c>
      <c r="J181" s="99">
        <v>13899768.749999998</v>
      </c>
      <c r="K181" s="99">
        <v>11016591.093749998</v>
      </c>
      <c r="L181" s="99">
        <v>0</v>
      </c>
      <c r="M181" s="99">
        <v>0</v>
      </c>
      <c r="N181" s="99">
        <v>0</v>
      </c>
      <c r="O181" s="99">
        <v>0</v>
      </c>
      <c r="P181" s="99">
        <v>0</v>
      </c>
      <c r="Q181" s="99">
        <v>0</v>
      </c>
      <c r="R181" s="99">
        <f t="shared" si="2"/>
        <v>29646734.84375</v>
      </c>
    </row>
    <row r="182" spans="1:18" x14ac:dyDescent="0.2">
      <c r="A182" s="46" t="s">
        <v>208</v>
      </c>
      <c r="B182" s="46" t="s">
        <v>151</v>
      </c>
      <c r="C182" s="46" t="s">
        <v>332</v>
      </c>
      <c r="D182" s="99">
        <v>0</v>
      </c>
      <c r="E182" s="99">
        <v>0</v>
      </c>
      <c r="F182" s="99">
        <v>0</v>
      </c>
      <c r="G182" s="99">
        <v>0</v>
      </c>
      <c r="H182" s="99">
        <v>0</v>
      </c>
      <c r="I182" s="99">
        <v>3549062.4999999995</v>
      </c>
      <c r="J182" s="99">
        <v>5739039.0625</v>
      </c>
      <c r="K182" s="99">
        <v>0</v>
      </c>
      <c r="L182" s="99">
        <v>0</v>
      </c>
      <c r="M182" s="99">
        <v>0</v>
      </c>
      <c r="N182" s="99">
        <v>0</v>
      </c>
      <c r="O182" s="99">
        <v>0</v>
      </c>
      <c r="P182" s="99">
        <v>0</v>
      </c>
      <c r="Q182" s="99">
        <v>0</v>
      </c>
      <c r="R182" s="99">
        <f t="shared" si="2"/>
        <v>9288101.5625</v>
      </c>
    </row>
    <row r="183" spans="1:18" x14ac:dyDescent="0.2">
      <c r="A183" s="46" t="s">
        <v>209</v>
      </c>
      <c r="B183" s="46" t="s">
        <v>151</v>
      </c>
      <c r="C183" s="46" t="s">
        <v>959</v>
      </c>
      <c r="D183" s="99">
        <v>0</v>
      </c>
      <c r="E183" s="99">
        <v>0</v>
      </c>
      <c r="F183" s="99">
        <v>0</v>
      </c>
      <c r="G183" s="99">
        <v>0</v>
      </c>
      <c r="H183" s="99">
        <v>0</v>
      </c>
      <c r="I183" s="99">
        <v>0</v>
      </c>
      <c r="J183" s="99">
        <v>0</v>
      </c>
      <c r="K183" s="99">
        <v>4446481.3906249981</v>
      </c>
      <c r="L183" s="99">
        <v>9115286.850781247</v>
      </c>
      <c r="M183" s="99">
        <v>9343169.0220507775</v>
      </c>
      <c r="N183" s="99">
        <v>0</v>
      </c>
      <c r="O183" s="99">
        <v>0</v>
      </c>
      <c r="P183" s="99">
        <v>0</v>
      </c>
      <c r="Q183" s="99">
        <v>0</v>
      </c>
      <c r="R183" s="99">
        <f t="shared" si="2"/>
        <v>22904937.263457023</v>
      </c>
    </row>
    <row r="184" spans="1:18" x14ac:dyDescent="0.2">
      <c r="A184" s="46" t="s">
        <v>210</v>
      </c>
      <c r="B184" s="46" t="s">
        <v>151</v>
      </c>
      <c r="C184" s="46" t="s">
        <v>571</v>
      </c>
      <c r="D184" s="99">
        <v>1235.95</v>
      </c>
      <c r="E184" s="99">
        <v>0</v>
      </c>
      <c r="F184" s="99">
        <v>0</v>
      </c>
      <c r="G184" s="99">
        <v>0</v>
      </c>
      <c r="H184" s="99">
        <v>0</v>
      </c>
      <c r="I184" s="99">
        <v>0</v>
      </c>
      <c r="J184" s="99">
        <v>0</v>
      </c>
      <c r="K184" s="99">
        <v>0</v>
      </c>
      <c r="L184" s="99">
        <v>0</v>
      </c>
      <c r="M184" s="99">
        <v>0</v>
      </c>
      <c r="N184" s="99">
        <v>0</v>
      </c>
      <c r="O184" s="99">
        <v>0</v>
      </c>
      <c r="P184" s="99">
        <v>0</v>
      </c>
      <c r="Q184" s="99">
        <v>0</v>
      </c>
      <c r="R184" s="99">
        <f t="shared" si="2"/>
        <v>0</v>
      </c>
    </row>
    <row r="185" spans="1:18" x14ac:dyDescent="0.2">
      <c r="A185" s="46" t="s">
        <v>211</v>
      </c>
      <c r="B185" s="46" t="s">
        <v>151</v>
      </c>
      <c r="C185" s="46" t="s">
        <v>212</v>
      </c>
      <c r="D185" s="99">
        <v>0</v>
      </c>
      <c r="E185" s="99">
        <v>5479.9</v>
      </c>
      <c r="F185" s="99">
        <v>430900.85</v>
      </c>
      <c r="G185" s="99">
        <v>964883</v>
      </c>
      <c r="H185" s="99">
        <v>50400</v>
      </c>
      <c r="I185" s="99">
        <v>0</v>
      </c>
      <c r="J185" s="99">
        <v>0</v>
      </c>
      <c r="K185" s="99">
        <v>0</v>
      </c>
      <c r="L185" s="99">
        <v>0</v>
      </c>
      <c r="M185" s="99">
        <v>0</v>
      </c>
      <c r="N185" s="99">
        <v>0</v>
      </c>
      <c r="O185" s="99">
        <v>0</v>
      </c>
      <c r="P185" s="99">
        <v>0</v>
      </c>
      <c r="Q185" s="99">
        <v>0</v>
      </c>
      <c r="R185" s="99">
        <f t="shared" si="2"/>
        <v>0</v>
      </c>
    </row>
    <row r="186" spans="1:18" x14ac:dyDescent="0.2">
      <c r="A186" s="46" t="s">
        <v>214</v>
      </c>
      <c r="B186" s="46" t="s">
        <v>140</v>
      </c>
      <c r="C186" s="46" t="s">
        <v>333</v>
      </c>
      <c r="D186" s="99">
        <v>0</v>
      </c>
      <c r="E186" s="99">
        <v>0</v>
      </c>
      <c r="F186" s="99">
        <v>0</v>
      </c>
      <c r="G186" s="99">
        <v>0</v>
      </c>
      <c r="H186" s="99">
        <v>0</v>
      </c>
      <c r="I186" s="99">
        <v>6149999.9999999991</v>
      </c>
      <c r="J186" s="99">
        <v>0</v>
      </c>
      <c r="K186" s="99">
        <v>0</v>
      </c>
      <c r="L186" s="99">
        <v>0</v>
      </c>
      <c r="M186" s="99">
        <v>0</v>
      </c>
      <c r="N186" s="99">
        <v>0</v>
      </c>
      <c r="O186" s="99">
        <v>0</v>
      </c>
      <c r="P186" s="99">
        <v>0</v>
      </c>
      <c r="Q186" s="99">
        <v>0</v>
      </c>
      <c r="R186" s="99">
        <f t="shared" si="2"/>
        <v>6149999.9999999991</v>
      </c>
    </row>
    <row r="187" spans="1:18" x14ac:dyDescent="0.2">
      <c r="A187" s="46" t="s">
        <v>215</v>
      </c>
      <c r="B187" s="46" t="s">
        <v>140</v>
      </c>
      <c r="C187" s="46" t="s">
        <v>334</v>
      </c>
      <c r="D187" s="99">
        <v>0</v>
      </c>
      <c r="E187" s="99">
        <v>0</v>
      </c>
      <c r="F187" s="99">
        <v>0</v>
      </c>
      <c r="G187" s="99">
        <v>0</v>
      </c>
      <c r="H187" s="99">
        <v>300000</v>
      </c>
      <c r="I187" s="99">
        <v>0</v>
      </c>
      <c r="J187" s="99">
        <v>0</v>
      </c>
      <c r="K187" s="99">
        <v>0</v>
      </c>
      <c r="L187" s="99">
        <v>0</v>
      </c>
      <c r="M187" s="99">
        <v>0</v>
      </c>
      <c r="N187" s="99">
        <v>0</v>
      </c>
      <c r="O187" s="99">
        <v>0</v>
      </c>
      <c r="P187" s="99">
        <v>0</v>
      </c>
      <c r="Q187" s="99">
        <v>0</v>
      </c>
      <c r="R187" s="99">
        <f t="shared" si="2"/>
        <v>0</v>
      </c>
    </row>
    <row r="188" spans="1:18" x14ac:dyDescent="0.2">
      <c r="A188" s="46" t="s">
        <v>360</v>
      </c>
      <c r="B188" s="46" t="s">
        <v>151</v>
      </c>
      <c r="C188" s="46" t="s">
        <v>362</v>
      </c>
      <c r="D188" s="99">
        <v>3691.4300000000003</v>
      </c>
      <c r="E188" s="99">
        <v>18434.02</v>
      </c>
      <c r="F188" s="99">
        <v>328477.84000000003</v>
      </c>
      <c r="G188" s="99">
        <v>1063563.26</v>
      </c>
      <c r="H188" s="99">
        <v>0</v>
      </c>
      <c r="I188" s="99">
        <v>0</v>
      </c>
      <c r="J188" s="99">
        <v>0</v>
      </c>
      <c r="K188" s="99">
        <v>0</v>
      </c>
      <c r="L188" s="99">
        <v>0</v>
      </c>
      <c r="M188" s="99">
        <v>0</v>
      </c>
      <c r="N188" s="99">
        <v>0</v>
      </c>
      <c r="O188" s="99">
        <v>0</v>
      </c>
      <c r="P188" s="99">
        <v>0</v>
      </c>
      <c r="Q188" s="99">
        <v>0</v>
      </c>
      <c r="R188" s="99">
        <f t="shared" si="2"/>
        <v>0</v>
      </c>
    </row>
    <row r="189" spans="1:18" x14ac:dyDescent="0.2">
      <c r="A189" s="46" t="s">
        <v>448</v>
      </c>
      <c r="B189" s="46" t="s">
        <v>151</v>
      </c>
      <c r="C189" s="46" t="s">
        <v>572</v>
      </c>
      <c r="D189" s="99">
        <v>0</v>
      </c>
      <c r="E189" s="99">
        <v>44863.22</v>
      </c>
      <c r="F189" s="99">
        <v>2677569.92</v>
      </c>
      <c r="G189" s="99">
        <v>12440.4</v>
      </c>
      <c r="H189" s="99">
        <v>0</v>
      </c>
      <c r="I189" s="99">
        <v>0</v>
      </c>
      <c r="J189" s="99">
        <v>0</v>
      </c>
      <c r="K189" s="99">
        <v>0</v>
      </c>
      <c r="L189" s="99">
        <v>0</v>
      </c>
      <c r="M189" s="99">
        <v>0</v>
      </c>
      <c r="N189" s="99">
        <v>0</v>
      </c>
      <c r="O189" s="99">
        <v>0</v>
      </c>
      <c r="P189" s="99">
        <v>0</v>
      </c>
      <c r="Q189" s="99">
        <v>0</v>
      </c>
      <c r="R189" s="99">
        <f t="shared" si="2"/>
        <v>0</v>
      </c>
    </row>
    <row r="190" spans="1:18" x14ac:dyDescent="0.2">
      <c r="A190" s="46" t="s">
        <v>808</v>
      </c>
      <c r="B190" s="46" t="s">
        <v>151</v>
      </c>
      <c r="C190" s="46" t="s">
        <v>858</v>
      </c>
      <c r="D190" s="99">
        <v>0</v>
      </c>
      <c r="E190" s="99">
        <v>0</v>
      </c>
      <c r="F190" s="99">
        <v>118718.51000000002</v>
      </c>
      <c r="G190" s="99">
        <v>1392160</v>
      </c>
      <c r="H190" s="99">
        <v>22000</v>
      </c>
      <c r="I190" s="99">
        <v>0</v>
      </c>
      <c r="J190" s="99">
        <v>0</v>
      </c>
      <c r="K190" s="99">
        <v>0</v>
      </c>
      <c r="L190" s="99">
        <v>0</v>
      </c>
      <c r="M190" s="99">
        <v>0</v>
      </c>
      <c r="N190" s="99">
        <v>0</v>
      </c>
      <c r="O190" s="99">
        <v>0</v>
      </c>
      <c r="P190" s="99">
        <v>0</v>
      </c>
      <c r="Q190" s="99">
        <v>0</v>
      </c>
      <c r="R190" s="99">
        <f t="shared" si="2"/>
        <v>0</v>
      </c>
    </row>
    <row r="191" spans="1:18" x14ac:dyDescent="0.2">
      <c r="A191" s="46" t="s">
        <v>364</v>
      </c>
      <c r="B191" s="46" t="s">
        <v>151</v>
      </c>
      <c r="C191" s="46" t="s">
        <v>365</v>
      </c>
      <c r="D191" s="99">
        <v>0</v>
      </c>
      <c r="E191" s="99">
        <v>0</v>
      </c>
      <c r="F191" s="99">
        <v>0</v>
      </c>
      <c r="G191" s="99">
        <v>0</v>
      </c>
      <c r="H191" s="99">
        <v>0</v>
      </c>
      <c r="I191" s="99">
        <v>5088100</v>
      </c>
      <c r="J191" s="99">
        <v>16734354.999999998</v>
      </c>
      <c r="K191" s="99">
        <v>14998932.624999994</v>
      </c>
      <c r="L191" s="99">
        <v>0</v>
      </c>
      <c r="M191" s="99">
        <v>0</v>
      </c>
      <c r="N191" s="99">
        <v>0</v>
      </c>
      <c r="O191" s="99">
        <v>0</v>
      </c>
      <c r="P191" s="99">
        <v>0</v>
      </c>
      <c r="Q191" s="99">
        <v>0</v>
      </c>
      <c r="R191" s="99">
        <f t="shared" si="2"/>
        <v>36821387.624999993</v>
      </c>
    </row>
    <row r="192" spans="1:18" x14ac:dyDescent="0.2">
      <c r="A192" s="46" t="s">
        <v>721</v>
      </c>
      <c r="B192" s="46" t="s">
        <v>151</v>
      </c>
      <c r="C192" s="46" t="s">
        <v>730</v>
      </c>
      <c r="D192" s="99">
        <v>0</v>
      </c>
      <c r="E192" s="99">
        <v>13921.51</v>
      </c>
      <c r="F192" s="99">
        <v>282849.06000000006</v>
      </c>
      <c r="G192" s="99">
        <v>136411</v>
      </c>
      <c r="H192" s="99">
        <v>0</v>
      </c>
      <c r="I192" s="99">
        <v>0</v>
      </c>
      <c r="J192" s="99">
        <v>0</v>
      </c>
      <c r="K192" s="99">
        <v>0</v>
      </c>
      <c r="L192" s="99">
        <v>0</v>
      </c>
      <c r="M192" s="99">
        <v>0</v>
      </c>
      <c r="N192" s="99">
        <v>0</v>
      </c>
      <c r="O192" s="99">
        <v>0</v>
      </c>
      <c r="P192" s="99">
        <v>0</v>
      </c>
      <c r="Q192" s="99">
        <v>0</v>
      </c>
      <c r="R192" s="99">
        <f t="shared" si="2"/>
        <v>0</v>
      </c>
    </row>
    <row r="193" spans="1:18" x14ac:dyDescent="0.2">
      <c r="A193" s="46" t="s">
        <v>722</v>
      </c>
      <c r="B193" s="46" t="s">
        <v>151</v>
      </c>
      <c r="C193" s="46" t="s">
        <v>731</v>
      </c>
      <c r="D193" s="99">
        <v>0</v>
      </c>
      <c r="E193" s="99">
        <v>3535.15</v>
      </c>
      <c r="F193" s="99">
        <v>326330.61999999994</v>
      </c>
      <c r="G193" s="99">
        <v>0</v>
      </c>
      <c r="H193" s="99">
        <v>0</v>
      </c>
      <c r="I193" s="99">
        <v>0</v>
      </c>
      <c r="J193" s="99">
        <v>0</v>
      </c>
      <c r="K193" s="99">
        <v>0</v>
      </c>
      <c r="L193" s="99">
        <v>0</v>
      </c>
      <c r="M193" s="99">
        <v>0</v>
      </c>
      <c r="N193" s="99">
        <v>0</v>
      </c>
      <c r="O193" s="99">
        <v>0</v>
      </c>
      <c r="P193" s="99">
        <v>0</v>
      </c>
      <c r="Q193" s="99">
        <v>0</v>
      </c>
      <c r="R193" s="99">
        <f t="shared" si="2"/>
        <v>0</v>
      </c>
    </row>
    <row r="194" spans="1:18" x14ac:dyDescent="0.2">
      <c r="A194" s="46" t="s">
        <v>736</v>
      </c>
      <c r="B194" s="46" t="s">
        <v>140</v>
      </c>
      <c r="C194" s="46" t="s">
        <v>743</v>
      </c>
      <c r="D194" s="99">
        <v>0</v>
      </c>
      <c r="E194" s="99">
        <v>0</v>
      </c>
      <c r="F194" s="99">
        <v>0</v>
      </c>
      <c r="G194" s="99">
        <v>0</v>
      </c>
      <c r="H194" s="99">
        <v>0</v>
      </c>
      <c r="I194" s="99">
        <v>2049999.9999999998</v>
      </c>
      <c r="J194" s="99">
        <v>0</v>
      </c>
      <c r="K194" s="99">
        <v>0</v>
      </c>
      <c r="L194" s="99">
        <v>0</v>
      </c>
      <c r="M194" s="99">
        <v>0</v>
      </c>
      <c r="N194" s="99">
        <v>0</v>
      </c>
      <c r="O194" s="99">
        <v>0</v>
      </c>
      <c r="P194" s="99">
        <v>0</v>
      </c>
      <c r="Q194" s="99">
        <v>0</v>
      </c>
      <c r="R194" s="99">
        <f t="shared" si="2"/>
        <v>2049999.9999999998</v>
      </c>
    </row>
    <row r="195" spans="1:18" x14ac:dyDescent="0.2">
      <c r="A195" s="46" t="s">
        <v>737</v>
      </c>
      <c r="B195" s="46" t="s">
        <v>151</v>
      </c>
      <c r="C195" s="46" t="s">
        <v>744</v>
      </c>
      <c r="D195" s="99">
        <v>0</v>
      </c>
      <c r="E195" s="99">
        <v>0</v>
      </c>
      <c r="F195" s="99">
        <v>13420.09</v>
      </c>
      <c r="G195" s="99">
        <v>136773</v>
      </c>
      <c r="H195" s="99">
        <v>187082</v>
      </c>
      <c r="I195" s="99">
        <v>31847</v>
      </c>
      <c r="J195" s="99">
        <v>100571</v>
      </c>
      <c r="K195" s="99">
        <v>0</v>
      </c>
      <c r="L195" s="99">
        <v>0</v>
      </c>
      <c r="M195" s="99">
        <v>0</v>
      </c>
      <c r="N195" s="99">
        <v>0</v>
      </c>
      <c r="O195" s="99">
        <v>0</v>
      </c>
      <c r="P195" s="99">
        <v>0</v>
      </c>
      <c r="Q195" s="99">
        <v>0</v>
      </c>
      <c r="R195" s="99">
        <f t="shared" ref="R195:R258" si="3">SUM(I195:Q195)</f>
        <v>132418</v>
      </c>
    </row>
    <row r="196" spans="1:18" x14ac:dyDescent="0.2">
      <c r="A196" s="46" t="s">
        <v>723</v>
      </c>
      <c r="B196" s="46" t="s">
        <v>151</v>
      </c>
      <c r="C196" s="46" t="s">
        <v>724</v>
      </c>
      <c r="D196" s="99">
        <v>0</v>
      </c>
      <c r="E196" s="99">
        <v>4063.43</v>
      </c>
      <c r="F196" s="99">
        <v>7491.0300000000007</v>
      </c>
      <c r="G196" s="99">
        <v>0</v>
      </c>
      <c r="H196" s="99">
        <v>0</v>
      </c>
      <c r="I196" s="99">
        <v>6256599.9999999991</v>
      </c>
      <c r="J196" s="99">
        <v>19129780</v>
      </c>
      <c r="K196" s="99">
        <v>17454243.249999996</v>
      </c>
      <c r="L196" s="99">
        <v>0</v>
      </c>
      <c r="M196" s="99">
        <v>0</v>
      </c>
      <c r="N196" s="99">
        <v>0</v>
      </c>
      <c r="O196" s="99">
        <v>0</v>
      </c>
      <c r="P196" s="99">
        <v>0</v>
      </c>
      <c r="Q196" s="99">
        <v>0</v>
      </c>
      <c r="R196" s="99">
        <f t="shared" si="3"/>
        <v>42840623.25</v>
      </c>
    </row>
    <row r="197" spans="1:18" x14ac:dyDescent="0.2">
      <c r="A197" s="46" t="s">
        <v>738</v>
      </c>
      <c r="B197" s="46" t="s">
        <v>151</v>
      </c>
      <c r="C197" s="46" t="s">
        <v>745</v>
      </c>
      <c r="D197" s="99">
        <v>0</v>
      </c>
      <c r="E197" s="99">
        <v>0</v>
      </c>
      <c r="F197" s="99">
        <v>0</v>
      </c>
      <c r="G197" s="99">
        <v>0</v>
      </c>
      <c r="H197" s="99">
        <v>0</v>
      </c>
      <c r="I197" s="99">
        <v>0</v>
      </c>
      <c r="J197" s="99">
        <v>0</v>
      </c>
      <c r="K197" s="99">
        <v>4150336.4687499986</v>
      </c>
      <c r="L197" s="99">
        <v>8508189.760937497</v>
      </c>
      <c r="M197" s="99">
        <v>8720894.5049609337</v>
      </c>
      <c r="N197" s="99">
        <v>0</v>
      </c>
      <c r="O197" s="99">
        <v>0</v>
      </c>
      <c r="P197" s="99">
        <v>0</v>
      </c>
      <c r="Q197" s="99">
        <v>0</v>
      </c>
      <c r="R197" s="99">
        <f t="shared" si="3"/>
        <v>21379420.734648429</v>
      </c>
    </row>
    <row r="198" spans="1:18" x14ac:dyDescent="0.2">
      <c r="A198" s="46" t="s">
        <v>739</v>
      </c>
      <c r="B198" s="46" t="s">
        <v>140</v>
      </c>
      <c r="C198" s="46" t="s">
        <v>746</v>
      </c>
      <c r="D198" s="99">
        <v>0</v>
      </c>
      <c r="E198" s="99">
        <v>0</v>
      </c>
      <c r="F198" s="99">
        <v>10188</v>
      </c>
      <c r="G198" s="99">
        <v>0</v>
      </c>
      <c r="H198" s="99">
        <v>0</v>
      </c>
      <c r="I198" s="99">
        <v>1000000</v>
      </c>
      <c r="J198" s="99">
        <v>0</v>
      </c>
      <c r="K198" s="99">
        <v>0</v>
      </c>
      <c r="L198" s="99">
        <v>0</v>
      </c>
      <c r="M198" s="99">
        <v>0</v>
      </c>
      <c r="N198" s="99">
        <v>0</v>
      </c>
      <c r="O198" s="99">
        <v>0</v>
      </c>
      <c r="P198" s="99">
        <v>0</v>
      </c>
      <c r="Q198" s="99">
        <v>0</v>
      </c>
      <c r="R198" s="99">
        <f t="shared" si="3"/>
        <v>1000000</v>
      </c>
    </row>
    <row r="199" spans="1:18" x14ac:dyDescent="0.2">
      <c r="A199" s="46" t="s">
        <v>740</v>
      </c>
      <c r="B199" s="46" t="s">
        <v>151</v>
      </c>
      <c r="C199" s="46" t="s">
        <v>854</v>
      </c>
      <c r="D199" s="99">
        <v>0</v>
      </c>
      <c r="E199" s="99">
        <v>0</v>
      </c>
      <c r="F199" s="99">
        <v>0</v>
      </c>
      <c r="G199" s="99">
        <v>0</v>
      </c>
      <c r="H199" s="99">
        <v>0</v>
      </c>
      <c r="I199" s="99">
        <v>0</v>
      </c>
      <c r="J199" s="99">
        <v>0</v>
      </c>
      <c r="K199" s="99">
        <v>5057078.3749999981</v>
      </c>
      <c r="L199" s="99">
        <v>10367010.668749996</v>
      </c>
      <c r="M199" s="99">
        <v>10626185.935468744</v>
      </c>
      <c r="N199" s="99">
        <v>0</v>
      </c>
      <c r="O199" s="99">
        <v>0</v>
      </c>
      <c r="P199" s="99">
        <v>0</v>
      </c>
      <c r="Q199" s="99">
        <v>0</v>
      </c>
      <c r="R199" s="99">
        <f t="shared" si="3"/>
        <v>26050274.979218736</v>
      </c>
    </row>
    <row r="200" spans="1:18" x14ac:dyDescent="0.2">
      <c r="A200" s="46" t="s">
        <v>741</v>
      </c>
      <c r="B200" s="46" t="s">
        <v>151</v>
      </c>
      <c r="C200" s="46" t="s">
        <v>747</v>
      </c>
      <c r="D200" s="99">
        <v>0</v>
      </c>
      <c r="E200" s="99">
        <v>0</v>
      </c>
      <c r="F200" s="99">
        <v>0</v>
      </c>
      <c r="G200" s="99">
        <v>0</v>
      </c>
      <c r="H200" s="99">
        <v>0</v>
      </c>
      <c r="I200" s="99">
        <v>0</v>
      </c>
      <c r="J200" s="99">
        <v>0</v>
      </c>
      <c r="K200" s="99">
        <v>0</v>
      </c>
      <c r="L200" s="99">
        <v>0</v>
      </c>
      <c r="M200" s="99">
        <v>0</v>
      </c>
      <c r="N200" s="99">
        <v>0</v>
      </c>
      <c r="O200" s="99">
        <v>8891369.4374382254</v>
      </c>
      <c r="P200" s="99">
        <v>0</v>
      </c>
      <c r="Q200" s="99">
        <v>0</v>
      </c>
      <c r="R200" s="99">
        <f t="shared" si="3"/>
        <v>8891369.4374382254</v>
      </c>
    </row>
    <row r="201" spans="1:18" x14ac:dyDescent="0.2">
      <c r="A201" s="46" t="s">
        <v>799</v>
      </c>
      <c r="B201" s="46" t="s">
        <v>151</v>
      </c>
      <c r="C201" s="46" t="s">
        <v>802</v>
      </c>
      <c r="D201" s="99">
        <v>0</v>
      </c>
      <c r="E201" s="99">
        <v>0</v>
      </c>
      <c r="F201" s="99">
        <v>0</v>
      </c>
      <c r="G201" s="99">
        <v>0</v>
      </c>
      <c r="H201" s="99">
        <v>0</v>
      </c>
      <c r="I201" s="99">
        <v>0</v>
      </c>
      <c r="J201" s="99">
        <v>0</v>
      </c>
      <c r="K201" s="99">
        <v>0</v>
      </c>
      <c r="L201" s="99">
        <v>0</v>
      </c>
      <c r="M201" s="99">
        <v>0</v>
      </c>
      <c r="N201" s="99">
        <v>0</v>
      </c>
      <c r="O201" s="99">
        <v>0</v>
      </c>
      <c r="P201" s="99">
        <v>0</v>
      </c>
      <c r="Q201" s="99">
        <v>0</v>
      </c>
      <c r="R201" s="99">
        <f t="shared" si="3"/>
        <v>0</v>
      </c>
    </row>
    <row r="202" spans="1:18" x14ac:dyDescent="0.2">
      <c r="A202" s="46" t="s">
        <v>800</v>
      </c>
      <c r="B202" s="46" t="s">
        <v>151</v>
      </c>
      <c r="C202" s="46" t="s">
        <v>803</v>
      </c>
      <c r="D202" s="99">
        <v>0</v>
      </c>
      <c r="E202" s="99">
        <v>0</v>
      </c>
      <c r="F202" s="99">
        <v>0</v>
      </c>
      <c r="G202" s="99">
        <v>0</v>
      </c>
      <c r="H202" s="99">
        <v>0</v>
      </c>
      <c r="I202" s="99">
        <v>4843125</v>
      </c>
      <c r="J202" s="99">
        <v>4964203.125</v>
      </c>
      <c r="K202" s="99">
        <v>0</v>
      </c>
      <c r="L202" s="99">
        <v>0</v>
      </c>
      <c r="M202" s="99">
        <v>0</v>
      </c>
      <c r="N202" s="99">
        <v>0</v>
      </c>
      <c r="O202" s="99">
        <v>0</v>
      </c>
      <c r="P202" s="99">
        <v>0</v>
      </c>
      <c r="Q202" s="99">
        <v>0</v>
      </c>
      <c r="R202" s="99">
        <f t="shared" si="3"/>
        <v>9807328.125</v>
      </c>
    </row>
    <row r="203" spans="1:18" x14ac:dyDescent="0.2">
      <c r="A203" s="46" t="s">
        <v>801</v>
      </c>
      <c r="B203" s="46" t="s">
        <v>151</v>
      </c>
      <c r="C203" s="46" t="s">
        <v>804</v>
      </c>
      <c r="D203" s="99">
        <v>0</v>
      </c>
      <c r="E203" s="99">
        <v>0</v>
      </c>
      <c r="F203" s="99">
        <v>0</v>
      </c>
      <c r="G203" s="99">
        <v>0</v>
      </c>
      <c r="H203" s="99">
        <v>0</v>
      </c>
      <c r="I203" s="99">
        <v>0</v>
      </c>
      <c r="J203" s="99">
        <v>0</v>
      </c>
      <c r="K203" s="99">
        <v>0</v>
      </c>
      <c r="L203" s="99">
        <v>0</v>
      </c>
      <c r="M203" s="99">
        <v>0</v>
      </c>
      <c r="N203" s="99">
        <v>0</v>
      </c>
      <c r="O203" s="99">
        <v>4914026.905664389</v>
      </c>
      <c r="P203" s="99">
        <v>10073755.156611994</v>
      </c>
      <c r="Q203" s="99">
        <v>10325599.035527295</v>
      </c>
      <c r="R203" s="99">
        <f t="shared" si="3"/>
        <v>25313381.097803675</v>
      </c>
    </row>
    <row r="204" spans="1:18" x14ac:dyDescent="0.2">
      <c r="A204" s="46" t="s">
        <v>807</v>
      </c>
      <c r="B204" s="46" t="s">
        <v>151</v>
      </c>
      <c r="C204" s="46" t="s">
        <v>845</v>
      </c>
      <c r="D204" s="99">
        <v>0</v>
      </c>
      <c r="E204" s="99">
        <v>0</v>
      </c>
      <c r="F204" s="99">
        <v>1708.99</v>
      </c>
      <c r="G204" s="99">
        <v>700000.02</v>
      </c>
      <c r="H204" s="99">
        <v>0</v>
      </c>
      <c r="I204" s="99">
        <v>0</v>
      </c>
      <c r="J204" s="99">
        <v>0</v>
      </c>
      <c r="K204" s="99">
        <v>0</v>
      </c>
      <c r="L204" s="99">
        <v>0</v>
      </c>
      <c r="M204" s="99">
        <v>0</v>
      </c>
      <c r="N204" s="99">
        <v>0</v>
      </c>
      <c r="O204" s="99">
        <v>0</v>
      </c>
      <c r="P204" s="99">
        <v>0</v>
      </c>
      <c r="Q204" s="99">
        <v>0</v>
      </c>
      <c r="R204" s="99">
        <f t="shared" si="3"/>
        <v>0</v>
      </c>
    </row>
    <row r="205" spans="1:18" x14ac:dyDescent="0.2">
      <c r="A205" s="46" t="s">
        <v>823</v>
      </c>
      <c r="B205" s="46" t="s">
        <v>151</v>
      </c>
      <c r="C205" s="46" t="s">
        <v>841</v>
      </c>
      <c r="D205" s="99">
        <v>0</v>
      </c>
      <c r="E205" s="99">
        <v>0</v>
      </c>
      <c r="F205" s="99">
        <v>0</v>
      </c>
      <c r="G205" s="99">
        <v>0</v>
      </c>
      <c r="H205" s="99">
        <v>0</v>
      </c>
      <c r="I205" s="99">
        <v>0</v>
      </c>
      <c r="J205" s="99">
        <v>0</v>
      </c>
      <c r="K205" s="99">
        <v>0</v>
      </c>
      <c r="L205" s="99">
        <v>0</v>
      </c>
      <c r="M205" s="99">
        <v>4360447.2524804669</v>
      </c>
      <c r="N205" s="99">
        <v>8938916.8675849549</v>
      </c>
      <c r="O205" s="99">
        <v>9162389.7892745789</v>
      </c>
      <c r="P205" s="99">
        <v>0</v>
      </c>
      <c r="Q205" s="99">
        <v>0</v>
      </c>
      <c r="R205" s="99">
        <f t="shared" si="3"/>
        <v>22461753.909340002</v>
      </c>
    </row>
    <row r="206" spans="1:18" x14ac:dyDescent="0.2">
      <c r="A206" s="46" t="s">
        <v>824</v>
      </c>
      <c r="B206" s="46" t="s">
        <v>151</v>
      </c>
      <c r="C206" s="46" t="s">
        <v>842</v>
      </c>
      <c r="D206" s="99">
        <v>0</v>
      </c>
      <c r="E206" s="99">
        <v>0</v>
      </c>
      <c r="F206" s="99">
        <v>0</v>
      </c>
      <c r="G206" s="99">
        <v>0</v>
      </c>
      <c r="H206" s="99">
        <v>1900000</v>
      </c>
      <c r="I206" s="99">
        <v>0</v>
      </c>
      <c r="J206" s="99">
        <v>0</v>
      </c>
      <c r="K206" s="99">
        <v>0</v>
      </c>
      <c r="L206" s="99">
        <v>0</v>
      </c>
      <c r="M206" s="99">
        <v>0</v>
      </c>
      <c r="N206" s="99">
        <v>0</v>
      </c>
      <c r="O206" s="99">
        <v>0</v>
      </c>
      <c r="P206" s="99">
        <v>0</v>
      </c>
      <c r="Q206" s="99">
        <v>0</v>
      </c>
      <c r="R206" s="99">
        <f t="shared" si="3"/>
        <v>0</v>
      </c>
    </row>
    <row r="207" spans="1:18" x14ac:dyDescent="0.2">
      <c r="A207" s="46" t="s">
        <v>825</v>
      </c>
      <c r="B207" s="46" t="s">
        <v>151</v>
      </c>
      <c r="C207" s="46" t="s">
        <v>1022</v>
      </c>
      <c r="D207" s="99">
        <v>0</v>
      </c>
      <c r="E207" s="99">
        <v>0</v>
      </c>
      <c r="F207" s="99">
        <v>0</v>
      </c>
      <c r="G207" s="99">
        <v>0</v>
      </c>
      <c r="H207" s="99">
        <v>0</v>
      </c>
      <c r="I207" s="99">
        <v>0</v>
      </c>
      <c r="J207" s="99">
        <v>0</v>
      </c>
      <c r="K207" s="99">
        <v>21980594.387609366</v>
      </c>
      <c r="L207" s="99">
        <v>22530109.2472996</v>
      </c>
      <c r="M207" s="99">
        <v>23093361.978482082</v>
      </c>
      <c r="N207" s="99">
        <v>0</v>
      </c>
      <c r="O207" s="99">
        <v>0</v>
      </c>
      <c r="P207" s="99">
        <v>0</v>
      </c>
      <c r="Q207" s="99">
        <v>0</v>
      </c>
      <c r="R207" s="99">
        <f t="shared" si="3"/>
        <v>67604065.613391042</v>
      </c>
    </row>
    <row r="208" spans="1:18" x14ac:dyDescent="0.2">
      <c r="A208" s="46" t="s">
        <v>826</v>
      </c>
      <c r="B208" s="46" t="s">
        <v>151</v>
      </c>
      <c r="C208" s="46" t="s">
        <v>960</v>
      </c>
      <c r="D208" s="99">
        <v>0</v>
      </c>
      <c r="E208" s="99">
        <v>0</v>
      </c>
      <c r="F208" s="99">
        <v>0</v>
      </c>
      <c r="G208" s="99">
        <v>0</v>
      </c>
      <c r="H208" s="99">
        <v>0</v>
      </c>
      <c r="I208" s="99">
        <v>0</v>
      </c>
      <c r="J208" s="99">
        <v>0</v>
      </c>
      <c r="K208" s="99">
        <v>3975880.1874999986</v>
      </c>
      <c r="L208" s="99">
        <v>8150554.3843749966</v>
      </c>
      <c r="M208" s="99">
        <v>8354318.2439843705</v>
      </c>
      <c r="N208" s="99">
        <v>0</v>
      </c>
      <c r="O208" s="99">
        <v>0</v>
      </c>
      <c r="P208" s="99">
        <v>0</v>
      </c>
      <c r="Q208" s="99">
        <v>0</v>
      </c>
      <c r="R208" s="99">
        <f t="shared" si="3"/>
        <v>20480752.815859366</v>
      </c>
    </row>
    <row r="209" spans="1:18" x14ac:dyDescent="0.2">
      <c r="A209" s="46" t="s">
        <v>827</v>
      </c>
      <c r="B209" s="46" t="s">
        <v>151</v>
      </c>
      <c r="C209" s="46" t="s">
        <v>961</v>
      </c>
      <c r="D209" s="99">
        <v>0</v>
      </c>
      <c r="E209" s="99">
        <v>0</v>
      </c>
      <c r="F209" s="99">
        <v>0</v>
      </c>
      <c r="G209" s="99">
        <v>0</v>
      </c>
      <c r="H209" s="99">
        <v>0</v>
      </c>
      <c r="I209" s="99">
        <v>0</v>
      </c>
      <c r="J209" s="99">
        <v>0</v>
      </c>
      <c r="K209" s="99">
        <v>0</v>
      </c>
      <c r="L209" s="99">
        <v>4384896.7080078106</v>
      </c>
      <c r="M209" s="99">
        <v>4494519.1257080054</v>
      </c>
      <c r="N209" s="99">
        <v>0</v>
      </c>
      <c r="O209" s="99">
        <v>0</v>
      </c>
      <c r="P209" s="99">
        <v>0</v>
      </c>
      <c r="Q209" s="99">
        <v>0</v>
      </c>
      <c r="R209" s="99">
        <f t="shared" si="3"/>
        <v>8879415.8337158151</v>
      </c>
    </row>
    <row r="210" spans="1:18" x14ac:dyDescent="0.2">
      <c r="A210" s="46" t="s">
        <v>828</v>
      </c>
      <c r="B210" s="46" t="s">
        <v>151</v>
      </c>
      <c r="C210" s="46" t="s">
        <v>962</v>
      </c>
      <c r="D210" s="99">
        <v>0</v>
      </c>
      <c r="E210" s="99">
        <v>0</v>
      </c>
      <c r="F210" s="99">
        <v>0</v>
      </c>
      <c r="G210" s="99">
        <v>0</v>
      </c>
      <c r="H210" s="99">
        <v>0</v>
      </c>
      <c r="I210" s="99">
        <v>0</v>
      </c>
      <c r="J210" s="99">
        <v>0</v>
      </c>
      <c r="K210" s="99">
        <v>0</v>
      </c>
      <c r="L210" s="99">
        <v>0</v>
      </c>
      <c r="M210" s="99">
        <v>0</v>
      </c>
      <c r="N210" s="99">
        <v>13098737.158714592</v>
      </c>
      <c r="O210" s="99">
        <v>13426205.587682456</v>
      </c>
      <c r="P210" s="99">
        <v>0</v>
      </c>
      <c r="Q210" s="99">
        <v>0</v>
      </c>
      <c r="R210" s="99">
        <f t="shared" si="3"/>
        <v>26524942.746397048</v>
      </c>
    </row>
    <row r="211" spans="1:18" x14ac:dyDescent="0.2">
      <c r="A211" s="46" t="s">
        <v>829</v>
      </c>
      <c r="B211" s="46" t="s">
        <v>151</v>
      </c>
      <c r="C211" s="46" t="s">
        <v>963</v>
      </c>
      <c r="D211" s="99">
        <v>0</v>
      </c>
      <c r="E211" s="99">
        <v>0</v>
      </c>
      <c r="F211" s="99">
        <v>0</v>
      </c>
      <c r="G211" s="99">
        <v>0</v>
      </c>
      <c r="H211" s="99">
        <v>0</v>
      </c>
      <c r="I211" s="99">
        <v>0</v>
      </c>
      <c r="J211" s="99">
        <v>0</v>
      </c>
      <c r="K211" s="99">
        <v>0</v>
      </c>
      <c r="L211" s="99">
        <v>0</v>
      </c>
      <c r="M211" s="99">
        <v>0</v>
      </c>
      <c r="N211" s="99">
        <v>0</v>
      </c>
      <c r="O211" s="99">
        <v>0</v>
      </c>
      <c r="P211" s="99">
        <v>14913251.465521386</v>
      </c>
      <c r="Q211" s="99">
        <v>15286082.75215942</v>
      </c>
      <c r="R211" s="99">
        <f t="shared" si="3"/>
        <v>30199334.217680804</v>
      </c>
    </row>
    <row r="212" spans="1:18" x14ac:dyDescent="0.2">
      <c r="A212" s="46" t="s">
        <v>883</v>
      </c>
      <c r="B212" s="46" t="s">
        <v>151</v>
      </c>
      <c r="C212" s="46" t="s">
        <v>904</v>
      </c>
      <c r="D212" s="99">
        <v>0</v>
      </c>
      <c r="E212" s="99">
        <v>0</v>
      </c>
      <c r="F212" s="99">
        <v>0</v>
      </c>
      <c r="G212" s="99">
        <v>0</v>
      </c>
      <c r="H212" s="99">
        <v>0</v>
      </c>
      <c r="I212" s="99">
        <v>0</v>
      </c>
      <c r="J212" s="99">
        <v>0</v>
      </c>
      <c r="K212" s="99">
        <v>2060091.7656249998</v>
      </c>
      <c r="L212" s="99">
        <v>4224291.9324218743</v>
      </c>
      <c r="M212" s="99">
        <v>4329899.2307324205</v>
      </c>
      <c r="N212" s="99">
        <v>0</v>
      </c>
      <c r="O212" s="99">
        <v>0</v>
      </c>
      <c r="P212" s="99">
        <v>0</v>
      </c>
      <c r="Q212" s="99">
        <v>0</v>
      </c>
      <c r="R212" s="99">
        <f t="shared" si="3"/>
        <v>10614282.928779295</v>
      </c>
    </row>
    <row r="213" spans="1:18" x14ac:dyDescent="0.2">
      <c r="A213" s="46" t="s">
        <v>898</v>
      </c>
      <c r="B213" s="46" t="s">
        <v>151</v>
      </c>
      <c r="C213" s="46" t="s">
        <v>905</v>
      </c>
      <c r="D213" s="99">
        <v>0</v>
      </c>
      <c r="E213" s="99">
        <v>0</v>
      </c>
      <c r="F213" s="99">
        <v>0</v>
      </c>
      <c r="G213" s="99">
        <v>0</v>
      </c>
      <c r="H213" s="99">
        <v>0</v>
      </c>
      <c r="I213" s="99">
        <v>0</v>
      </c>
      <c r="J213" s="99">
        <v>0</v>
      </c>
      <c r="K213" s="99">
        <v>0</v>
      </c>
      <c r="L213" s="99">
        <v>0</v>
      </c>
      <c r="M213" s="99">
        <v>0</v>
      </c>
      <c r="N213" s="99">
        <v>8236651.7898437502</v>
      </c>
      <c r="O213" s="99">
        <v>0</v>
      </c>
      <c r="P213" s="99">
        <v>0</v>
      </c>
      <c r="Q213" s="99">
        <v>0</v>
      </c>
      <c r="R213" s="99">
        <f t="shared" si="3"/>
        <v>8236651.7898437502</v>
      </c>
    </row>
    <row r="214" spans="1:18" x14ac:dyDescent="0.2">
      <c r="A214" s="46" t="s">
        <v>899</v>
      </c>
      <c r="B214" s="46" t="s">
        <v>151</v>
      </c>
      <c r="C214" s="46" t="s">
        <v>913</v>
      </c>
      <c r="D214" s="99">
        <v>0</v>
      </c>
      <c r="E214" s="99">
        <v>0</v>
      </c>
      <c r="F214" s="99">
        <v>0</v>
      </c>
      <c r="G214" s="99">
        <v>991692.25</v>
      </c>
      <c r="H214" s="99">
        <v>280000</v>
      </c>
      <c r="I214" s="99">
        <v>0</v>
      </c>
      <c r="J214" s="99">
        <v>0</v>
      </c>
      <c r="K214" s="99">
        <v>0</v>
      </c>
      <c r="L214" s="99">
        <v>0</v>
      </c>
      <c r="M214" s="99">
        <v>0</v>
      </c>
      <c r="N214" s="99">
        <v>0</v>
      </c>
      <c r="O214" s="99">
        <v>0</v>
      </c>
      <c r="P214" s="99">
        <v>0</v>
      </c>
      <c r="Q214" s="99">
        <v>0</v>
      </c>
      <c r="R214" s="99">
        <f t="shared" si="3"/>
        <v>0</v>
      </c>
    </row>
    <row r="215" spans="1:18" x14ac:dyDescent="0.2">
      <c r="A215" s="46" t="s">
        <v>920</v>
      </c>
      <c r="B215" s="46" t="s">
        <v>151</v>
      </c>
      <c r="C215" s="46" t="s">
        <v>923</v>
      </c>
      <c r="D215" s="99">
        <v>0</v>
      </c>
      <c r="E215" s="99">
        <v>0</v>
      </c>
      <c r="F215" s="99">
        <v>0</v>
      </c>
      <c r="G215" s="99">
        <v>0</v>
      </c>
      <c r="H215" s="99">
        <v>0</v>
      </c>
      <c r="I215" s="99">
        <v>4099999.9999999995</v>
      </c>
      <c r="J215" s="99">
        <v>0</v>
      </c>
      <c r="K215" s="99">
        <v>0</v>
      </c>
      <c r="L215" s="99">
        <v>0</v>
      </c>
      <c r="M215" s="99">
        <v>0</v>
      </c>
      <c r="N215" s="99">
        <v>0</v>
      </c>
      <c r="O215" s="99">
        <v>0</v>
      </c>
      <c r="P215" s="99">
        <v>0</v>
      </c>
      <c r="Q215" s="99">
        <v>0</v>
      </c>
      <c r="R215" s="99">
        <f t="shared" si="3"/>
        <v>4099999.9999999995</v>
      </c>
    </row>
    <row r="216" spans="1:18" x14ac:dyDescent="0.2">
      <c r="A216" s="46" t="s">
        <v>900</v>
      </c>
      <c r="B216" s="46" t="s">
        <v>151</v>
      </c>
      <c r="C216" s="46" t="s">
        <v>911</v>
      </c>
      <c r="D216" s="99">
        <v>0</v>
      </c>
      <c r="E216" s="99">
        <v>0</v>
      </c>
      <c r="F216" s="99">
        <v>0</v>
      </c>
      <c r="G216" s="99">
        <v>0</v>
      </c>
      <c r="H216" s="99">
        <v>0</v>
      </c>
      <c r="I216" s="99">
        <v>0</v>
      </c>
      <c r="J216" s="99">
        <v>0</v>
      </c>
      <c r="K216" s="99">
        <v>0</v>
      </c>
      <c r="L216" s="99">
        <v>0</v>
      </c>
      <c r="M216" s="99">
        <v>0</v>
      </c>
      <c r="N216" s="99">
        <v>24077554.74893602</v>
      </c>
      <c r="O216" s="99">
        <v>10576925.83613975</v>
      </c>
      <c r="P216" s="99">
        <v>0</v>
      </c>
      <c r="Q216" s="99">
        <v>0</v>
      </c>
      <c r="R216" s="99">
        <f t="shared" si="3"/>
        <v>34654480.585075766</v>
      </c>
    </row>
    <row r="217" spans="1:18" x14ac:dyDescent="0.2">
      <c r="A217" s="46" t="s">
        <v>901</v>
      </c>
      <c r="B217" s="46" t="s">
        <v>151</v>
      </c>
      <c r="C217" s="46" t="s">
        <v>914</v>
      </c>
      <c r="D217" s="99">
        <v>0</v>
      </c>
      <c r="E217" s="99">
        <v>0</v>
      </c>
      <c r="F217" s="99">
        <v>0</v>
      </c>
      <c r="G217" s="99">
        <v>0</v>
      </c>
      <c r="H217" s="99">
        <v>0</v>
      </c>
      <c r="I217" s="99">
        <v>0</v>
      </c>
      <c r="J217" s="99">
        <v>0</v>
      </c>
      <c r="K217" s="99">
        <v>0</v>
      </c>
      <c r="L217" s="99">
        <v>7083719.2255859347</v>
      </c>
      <c r="M217" s="99">
        <v>7260812.2062255824</v>
      </c>
      <c r="N217" s="99">
        <v>7004548.2460058555</v>
      </c>
      <c r="O217" s="99">
        <v>0</v>
      </c>
      <c r="P217" s="99">
        <v>0</v>
      </c>
      <c r="Q217" s="99">
        <v>0</v>
      </c>
      <c r="R217" s="99">
        <f t="shared" si="3"/>
        <v>21349079.677817374</v>
      </c>
    </row>
    <row r="218" spans="1:18" x14ac:dyDescent="0.2">
      <c r="A218" s="46" t="s">
        <v>902</v>
      </c>
      <c r="B218" s="46" t="s">
        <v>151</v>
      </c>
      <c r="C218" s="46" t="s">
        <v>906</v>
      </c>
      <c r="D218" s="99">
        <v>0</v>
      </c>
      <c r="E218" s="99">
        <v>0</v>
      </c>
      <c r="F218" s="99">
        <v>0</v>
      </c>
      <c r="G218" s="99">
        <v>0</v>
      </c>
      <c r="H218" s="99">
        <v>0</v>
      </c>
      <c r="I218" s="99">
        <v>0</v>
      </c>
      <c r="J218" s="99">
        <v>0</v>
      </c>
      <c r="K218" s="99">
        <v>0</v>
      </c>
      <c r="L218" s="99">
        <v>0</v>
      </c>
      <c r="M218" s="99">
        <v>0</v>
      </c>
      <c r="N218" s="99">
        <v>8442568.084589839</v>
      </c>
      <c r="O218" s="99">
        <v>0</v>
      </c>
      <c r="P218" s="99">
        <v>0</v>
      </c>
      <c r="Q218" s="99">
        <v>0</v>
      </c>
      <c r="R218" s="99">
        <f t="shared" si="3"/>
        <v>8442568.084589839</v>
      </c>
    </row>
    <row r="219" spans="1:18" x14ac:dyDescent="0.2">
      <c r="A219" s="46" t="s">
        <v>903</v>
      </c>
      <c r="B219" s="46" t="s">
        <v>151</v>
      </c>
      <c r="C219" s="46" t="s">
        <v>908</v>
      </c>
      <c r="D219" s="99">
        <v>0</v>
      </c>
      <c r="E219" s="99">
        <v>0</v>
      </c>
      <c r="F219" s="99">
        <v>0</v>
      </c>
      <c r="G219" s="99">
        <v>0</v>
      </c>
      <c r="H219" s="99">
        <v>0</v>
      </c>
      <c r="I219" s="99">
        <v>0</v>
      </c>
      <c r="J219" s="99">
        <v>0</v>
      </c>
      <c r="K219" s="99">
        <v>0</v>
      </c>
      <c r="L219" s="99">
        <v>0</v>
      </c>
      <c r="M219" s="99">
        <v>0</v>
      </c>
      <c r="N219" s="99">
        <v>13881530.216008293</v>
      </c>
      <c r="O219" s="99">
        <v>6097957.9163179277</v>
      </c>
      <c r="P219" s="99">
        <v>0</v>
      </c>
      <c r="Q219" s="99">
        <v>0</v>
      </c>
      <c r="R219" s="99">
        <f t="shared" si="3"/>
        <v>19979488.132326219</v>
      </c>
    </row>
    <row r="220" spans="1:18" x14ac:dyDescent="0.2">
      <c r="A220" s="46" t="s">
        <v>809</v>
      </c>
      <c r="B220" s="46" t="s">
        <v>159</v>
      </c>
      <c r="C220" s="46" t="s">
        <v>846</v>
      </c>
      <c r="D220" s="99">
        <v>0</v>
      </c>
      <c r="E220" s="99">
        <v>0</v>
      </c>
      <c r="F220" s="99">
        <v>219.76</v>
      </c>
      <c r="G220" s="99">
        <v>102331.97</v>
      </c>
      <c r="H220" s="99">
        <v>0</v>
      </c>
      <c r="I220" s="99">
        <v>0</v>
      </c>
      <c r="J220" s="99">
        <v>0</v>
      </c>
      <c r="K220" s="99">
        <v>0</v>
      </c>
      <c r="L220" s="99">
        <v>0</v>
      </c>
      <c r="M220" s="99">
        <v>0</v>
      </c>
      <c r="N220" s="99">
        <v>0</v>
      </c>
      <c r="O220" s="99">
        <v>0</v>
      </c>
      <c r="P220" s="99">
        <v>0</v>
      </c>
      <c r="Q220" s="99">
        <v>0</v>
      </c>
      <c r="R220" s="99">
        <f t="shared" si="3"/>
        <v>0</v>
      </c>
    </row>
    <row r="221" spans="1:18" x14ac:dyDescent="0.2">
      <c r="A221" s="46" t="s">
        <v>506</v>
      </c>
      <c r="B221" s="46" t="s">
        <v>159</v>
      </c>
      <c r="C221" s="46" t="s">
        <v>573</v>
      </c>
      <c r="D221" s="99">
        <v>156.30000000000001</v>
      </c>
      <c r="E221" s="99">
        <v>0</v>
      </c>
      <c r="F221" s="99">
        <v>0</v>
      </c>
      <c r="G221" s="99">
        <v>0</v>
      </c>
      <c r="H221" s="99">
        <v>0</v>
      </c>
      <c r="I221" s="99">
        <v>0</v>
      </c>
      <c r="J221" s="99">
        <v>0</v>
      </c>
      <c r="K221" s="99">
        <v>0</v>
      </c>
      <c r="L221" s="99">
        <v>0</v>
      </c>
      <c r="M221" s="99">
        <v>0</v>
      </c>
      <c r="N221" s="99">
        <v>0</v>
      </c>
      <c r="O221" s="99">
        <v>0</v>
      </c>
      <c r="P221" s="99">
        <v>0</v>
      </c>
      <c r="Q221" s="99">
        <v>0</v>
      </c>
      <c r="R221" s="99">
        <f t="shared" si="3"/>
        <v>0</v>
      </c>
    </row>
    <row r="222" spans="1:18" x14ac:dyDescent="0.2">
      <c r="A222" s="46" t="s">
        <v>63</v>
      </c>
      <c r="B222" s="46" t="s">
        <v>159</v>
      </c>
      <c r="C222" s="46" t="s">
        <v>276</v>
      </c>
      <c r="D222" s="99">
        <v>3039467.82</v>
      </c>
      <c r="E222" s="99">
        <v>2094580.72</v>
      </c>
      <c r="F222" s="99">
        <v>1138404.3400000015</v>
      </c>
      <c r="G222" s="99">
        <v>3769753</v>
      </c>
      <c r="H222" s="99">
        <v>3600000</v>
      </c>
      <c r="I222" s="99">
        <v>4323450</v>
      </c>
      <c r="J222" s="99">
        <v>4431536.25</v>
      </c>
      <c r="K222" s="99">
        <v>4542324.6562499991</v>
      </c>
      <c r="L222" s="99">
        <v>4655882.7726562489</v>
      </c>
      <c r="M222" s="99">
        <v>4772279.8419726547</v>
      </c>
      <c r="N222" s="99">
        <v>4891586.8380219704</v>
      </c>
      <c r="O222" s="99">
        <v>5013876.5089725191</v>
      </c>
      <c r="P222" s="99">
        <v>5139223.4216968324</v>
      </c>
      <c r="Q222" s="99">
        <v>5267704.0072392523</v>
      </c>
      <c r="R222" s="99">
        <f t="shared" si="3"/>
        <v>43037864.29680948</v>
      </c>
    </row>
    <row r="223" spans="1:18" x14ac:dyDescent="0.2">
      <c r="A223" s="46" t="s">
        <v>64</v>
      </c>
      <c r="B223" s="46" t="s">
        <v>159</v>
      </c>
      <c r="C223" s="46" t="s">
        <v>467</v>
      </c>
      <c r="D223" s="99">
        <v>619270.33000000007</v>
      </c>
      <c r="E223" s="99">
        <v>1132982.5699999998</v>
      </c>
      <c r="F223" s="99">
        <v>195906.71000000011</v>
      </c>
      <c r="G223" s="99">
        <v>0</v>
      </c>
      <c r="H223" s="99">
        <v>0</v>
      </c>
      <c r="I223" s="99">
        <v>0</v>
      </c>
      <c r="J223" s="99">
        <v>0</v>
      </c>
      <c r="K223" s="99">
        <v>0</v>
      </c>
      <c r="L223" s="99">
        <v>0</v>
      </c>
      <c r="M223" s="99">
        <v>0</v>
      </c>
      <c r="N223" s="99">
        <v>0</v>
      </c>
      <c r="O223" s="99">
        <v>0</v>
      </c>
      <c r="P223" s="99">
        <v>0</v>
      </c>
      <c r="Q223" s="99">
        <v>0</v>
      </c>
      <c r="R223" s="99">
        <f t="shared" si="3"/>
        <v>0</v>
      </c>
    </row>
    <row r="224" spans="1:18" x14ac:dyDescent="0.2">
      <c r="A224" s="46" t="s">
        <v>65</v>
      </c>
      <c r="B224" s="46" t="s">
        <v>159</v>
      </c>
      <c r="C224" s="46" t="s">
        <v>277</v>
      </c>
      <c r="D224" s="99">
        <v>1137045.31</v>
      </c>
      <c r="E224" s="99">
        <v>557126.12</v>
      </c>
      <c r="F224" s="99">
        <v>95849.799999999988</v>
      </c>
      <c r="G224" s="99">
        <v>149093.49</v>
      </c>
      <c r="H224" s="99">
        <v>0</v>
      </c>
      <c r="I224" s="99">
        <v>0</v>
      </c>
      <c r="J224" s="99">
        <v>0</v>
      </c>
      <c r="K224" s="99">
        <v>0</v>
      </c>
      <c r="L224" s="99">
        <v>0</v>
      </c>
      <c r="M224" s="99">
        <v>0</v>
      </c>
      <c r="N224" s="99">
        <v>0</v>
      </c>
      <c r="O224" s="99">
        <v>0</v>
      </c>
      <c r="P224" s="99">
        <v>0</v>
      </c>
      <c r="Q224" s="99">
        <v>0</v>
      </c>
      <c r="R224" s="99">
        <f t="shared" si="3"/>
        <v>0</v>
      </c>
    </row>
    <row r="225" spans="1:18" x14ac:dyDescent="0.2">
      <c r="A225" s="46" t="s">
        <v>66</v>
      </c>
      <c r="B225" s="46" t="s">
        <v>159</v>
      </c>
      <c r="C225" s="46" t="s">
        <v>278</v>
      </c>
      <c r="D225" s="99">
        <v>315234.23</v>
      </c>
      <c r="E225" s="99">
        <v>174607.22</v>
      </c>
      <c r="F225" s="99">
        <v>15871.24</v>
      </c>
      <c r="G225" s="99">
        <v>463447.41000000003</v>
      </c>
      <c r="H225" s="99">
        <v>895000</v>
      </c>
      <c r="I225" s="99">
        <v>717499.99999999988</v>
      </c>
      <c r="J225" s="99">
        <v>735437.5</v>
      </c>
      <c r="K225" s="99">
        <v>753823.43749999988</v>
      </c>
      <c r="L225" s="99">
        <v>772669.02343749988</v>
      </c>
      <c r="M225" s="99">
        <v>791985.74902343727</v>
      </c>
      <c r="N225" s="99">
        <v>811785.39274902316</v>
      </c>
      <c r="O225" s="99">
        <v>832080.02756774856</v>
      </c>
      <c r="P225" s="99">
        <v>852882.02825694229</v>
      </c>
      <c r="Q225" s="99">
        <v>874204.07896336564</v>
      </c>
      <c r="R225" s="99">
        <f t="shared" si="3"/>
        <v>7142367.237498017</v>
      </c>
    </row>
    <row r="226" spans="1:18" x14ac:dyDescent="0.2">
      <c r="A226" s="46" t="s">
        <v>177</v>
      </c>
      <c r="B226" s="46" t="s">
        <v>159</v>
      </c>
      <c r="C226" s="46" t="s">
        <v>786</v>
      </c>
      <c r="D226" s="99">
        <v>16288.18</v>
      </c>
      <c r="E226" s="99">
        <v>652950.58000000007</v>
      </c>
      <c r="F226" s="99">
        <v>3362204.2899999991</v>
      </c>
      <c r="G226" s="99">
        <v>6534097.0000000009</v>
      </c>
      <c r="H226" s="99">
        <v>4615800</v>
      </c>
      <c r="I226" s="99">
        <v>3177499.9999999995</v>
      </c>
      <c r="J226" s="99">
        <v>0</v>
      </c>
      <c r="K226" s="99">
        <v>0</v>
      </c>
      <c r="L226" s="99">
        <v>0</v>
      </c>
      <c r="M226" s="99">
        <v>0</v>
      </c>
      <c r="N226" s="99">
        <v>0</v>
      </c>
      <c r="O226" s="99">
        <v>0</v>
      </c>
      <c r="P226" s="99">
        <v>0</v>
      </c>
      <c r="Q226" s="99">
        <v>0</v>
      </c>
      <c r="R226" s="99">
        <f t="shared" si="3"/>
        <v>3177499.9999999995</v>
      </c>
    </row>
    <row r="227" spans="1:18" x14ac:dyDescent="0.2">
      <c r="A227" s="46" t="s">
        <v>814</v>
      </c>
      <c r="B227" s="46" t="s">
        <v>159</v>
      </c>
      <c r="C227" s="46" t="s">
        <v>832</v>
      </c>
      <c r="D227" s="99">
        <v>0</v>
      </c>
      <c r="E227" s="99">
        <v>0</v>
      </c>
      <c r="F227" s="99">
        <v>0</v>
      </c>
      <c r="G227" s="99">
        <v>0</v>
      </c>
      <c r="H227" s="99">
        <v>330000</v>
      </c>
      <c r="I227" s="99">
        <v>338249.99999999994</v>
      </c>
      <c r="J227" s="99">
        <v>346706.25</v>
      </c>
      <c r="K227" s="99">
        <v>355373.90624999994</v>
      </c>
      <c r="L227" s="99">
        <v>364258.25390624994</v>
      </c>
      <c r="M227" s="99">
        <v>373364.71025390615</v>
      </c>
      <c r="N227" s="99">
        <v>382698.82801025378</v>
      </c>
      <c r="O227" s="99">
        <v>392266.29871051008</v>
      </c>
      <c r="P227" s="99">
        <v>402072.95617827278</v>
      </c>
      <c r="Q227" s="99">
        <v>412124.78008272953</v>
      </c>
      <c r="R227" s="99">
        <f t="shared" si="3"/>
        <v>3367115.9833919224</v>
      </c>
    </row>
    <row r="228" spans="1:18" x14ac:dyDescent="0.2">
      <c r="A228" s="46" t="s">
        <v>815</v>
      </c>
      <c r="B228" s="46" t="s">
        <v>159</v>
      </c>
      <c r="C228" s="46" t="s">
        <v>833</v>
      </c>
      <c r="D228" s="99">
        <v>0</v>
      </c>
      <c r="E228" s="99">
        <v>0</v>
      </c>
      <c r="F228" s="99">
        <v>0</v>
      </c>
      <c r="G228" s="99">
        <v>0</v>
      </c>
      <c r="H228" s="99">
        <v>500000</v>
      </c>
      <c r="I228" s="99">
        <v>563750</v>
      </c>
      <c r="J228" s="99">
        <v>577843.75</v>
      </c>
      <c r="K228" s="99">
        <v>0</v>
      </c>
      <c r="L228" s="99">
        <v>0</v>
      </c>
      <c r="M228" s="99">
        <v>0</v>
      </c>
      <c r="N228" s="99">
        <v>0</v>
      </c>
      <c r="O228" s="99">
        <v>0</v>
      </c>
      <c r="P228" s="99">
        <v>0</v>
      </c>
      <c r="Q228" s="99">
        <v>0</v>
      </c>
      <c r="R228" s="99">
        <f t="shared" si="3"/>
        <v>1141593.75</v>
      </c>
    </row>
    <row r="229" spans="1:18" x14ac:dyDescent="0.2">
      <c r="A229" s="46" t="s">
        <v>924</v>
      </c>
      <c r="B229" s="46" t="s">
        <v>924</v>
      </c>
      <c r="C229" s="46" t="s">
        <v>925</v>
      </c>
      <c r="D229" s="99">
        <v>0</v>
      </c>
      <c r="E229" s="99">
        <v>0</v>
      </c>
      <c r="F229" s="99">
        <v>0</v>
      </c>
      <c r="G229" s="99">
        <v>0</v>
      </c>
      <c r="H229" s="99">
        <v>4000000</v>
      </c>
      <c r="I229" s="99">
        <v>4099999.9999999995</v>
      </c>
      <c r="J229" s="99">
        <v>4202500</v>
      </c>
      <c r="K229" s="99">
        <v>4307562.4999999991</v>
      </c>
      <c r="L229" s="99">
        <v>4415251.5624999991</v>
      </c>
      <c r="M229" s="99">
        <v>4525632.8515624991</v>
      </c>
      <c r="N229" s="99">
        <v>4638773.6728515606</v>
      </c>
      <c r="O229" s="99">
        <v>4754743.0146728493</v>
      </c>
      <c r="P229" s="99">
        <v>4873611.5900396695</v>
      </c>
      <c r="Q229" s="99">
        <v>4995451.8797906609</v>
      </c>
      <c r="R229" s="99">
        <f t="shared" si="3"/>
        <v>40813527.071417242</v>
      </c>
    </row>
    <row r="230" spans="1:18" x14ac:dyDescent="0.2">
      <c r="A230" s="46" t="s">
        <v>153</v>
      </c>
      <c r="B230" s="46" t="s">
        <v>153</v>
      </c>
      <c r="C230" s="46" t="s">
        <v>343</v>
      </c>
      <c r="D230" s="99">
        <v>5714178.6400000006</v>
      </c>
      <c r="E230" s="99">
        <v>4384034.22</v>
      </c>
      <c r="F230" s="99">
        <v>2536950.4400000009</v>
      </c>
      <c r="G230" s="99">
        <v>1406985.9499999995</v>
      </c>
      <c r="H230" s="99">
        <v>0</v>
      </c>
      <c r="I230" s="99">
        <v>0</v>
      </c>
      <c r="J230" s="99">
        <v>0</v>
      </c>
      <c r="K230" s="99">
        <v>0</v>
      </c>
      <c r="L230" s="99">
        <v>0</v>
      </c>
      <c r="M230" s="99">
        <v>0</v>
      </c>
      <c r="N230" s="99">
        <v>0</v>
      </c>
      <c r="O230" s="99">
        <v>0</v>
      </c>
      <c r="P230" s="99">
        <v>0</v>
      </c>
      <c r="Q230" s="99">
        <v>0</v>
      </c>
      <c r="R230" s="99">
        <f t="shared" si="3"/>
        <v>0</v>
      </c>
    </row>
    <row r="231" spans="1:18" x14ac:dyDescent="0.2">
      <c r="A231" s="46" t="s">
        <v>508</v>
      </c>
      <c r="B231" s="46" t="s">
        <v>1040</v>
      </c>
      <c r="C231" s="46" t="s">
        <v>574</v>
      </c>
      <c r="D231" s="99">
        <v>14159.34</v>
      </c>
      <c r="E231" s="99">
        <v>0</v>
      </c>
      <c r="F231" s="99">
        <v>0</v>
      </c>
      <c r="G231" s="99">
        <v>0</v>
      </c>
      <c r="H231" s="99">
        <v>0</v>
      </c>
      <c r="I231" s="99">
        <v>0</v>
      </c>
      <c r="J231" s="99">
        <v>0</v>
      </c>
      <c r="K231" s="99">
        <v>0</v>
      </c>
      <c r="L231" s="99">
        <v>0</v>
      </c>
      <c r="M231" s="99">
        <v>0</v>
      </c>
      <c r="N231" s="99">
        <v>0</v>
      </c>
      <c r="O231" s="99">
        <v>0</v>
      </c>
      <c r="P231" s="99">
        <v>0</v>
      </c>
      <c r="Q231" s="99">
        <v>0</v>
      </c>
      <c r="R231" s="99">
        <f t="shared" si="3"/>
        <v>0</v>
      </c>
    </row>
    <row r="232" spans="1:18" x14ac:dyDescent="0.2">
      <c r="A232" s="46" t="s">
        <v>509</v>
      </c>
      <c r="B232" s="46" t="s">
        <v>1040</v>
      </c>
      <c r="C232" s="46" t="s">
        <v>575</v>
      </c>
      <c r="D232" s="99">
        <v>4977.5</v>
      </c>
      <c r="E232" s="99">
        <v>0</v>
      </c>
      <c r="F232" s="99">
        <v>0</v>
      </c>
      <c r="G232" s="99">
        <v>0</v>
      </c>
      <c r="H232" s="99">
        <v>0</v>
      </c>
      <c r="I232" s="99">
        <v>0</v>
      </c>
      <c r="J232" s="99">
        <v>0</v>
      </c>
      <c r="K232" s="99">
        <v>0</v>
      </c>
      <c r="L232" s="99">
        <v>0</v>
      </c>
      <c r="M232" s="99">
        <v>0</v>
      </c>
      <c r="N232" s="99">
        <v>0</v>
      </c>
      <c r="O232" s="99">
        <v>0</v>
      </c>
      <c r="P232" s="99">
        <v>0</v>
      </c>
      <c r="Q232" s="99">
        <v>0</v>
      </c>
      <c r="R232" s="99">
        <f t="shared" si="3"/>
        <v>0</v>
      </c>
    </row>
    <row r="233" spans="1:18" x14ac:dyDescent="0.2">
      <c r="A233" s="46" t="s">
        <v>131</v>
      </c>
      <c r="B233" s="46" t="s">
        <v>1027</v>
      </c>
      <c r="C233" s="46" t="s">
        <v>1023</v>
      </c>
      <c r="D233" s="99">
        <v>871598.59</v>
      </c>
      <c r="E233" s="99">
        <v>979246.73000000021</v>
      </c>
      <c r="F233" s="99">
        <v>1311152.3099999984</v>
      </c>
      <c r="G233" s="99">
        <v>1420000</v>
      </c>
      <c r="H233" s="99">
        <v>1400000</v>
      </c>
      <c r="I233" s="99">
        <v>1793749.9999999998</v>
      </c>
      <c r="J233" s="99">
        <v>1838593.7499999998</v>
      </c>
      <c r="K233" s="99">
        <v>1884558.5937499998</v>
      </c>
      <c r="L233" s="99">
        <v>1931672.5585937495</v>
      </c>
      <c r="M233" s="99">
        <v>1979964.3725585931</v>
      </c>
      <c r="N233" s="99">
        <v>2029463.4818725579</v>
      </c>
      <c r="O233" s="99">
        <v>2080200.0689193716</v>
      </c>
      <c r="P233" s="99">
        <v>2132205.0706423554</v>
      </c>
      <c r="Q233" s="99">
        <v>2185510.197408414</v>
      </c>
      <c r="R233" s="99">
        <f t="shared" si="3"/>
        <v>17855918.093745042</v>
      </c>
    </row>
    <row r="234" spans="1:18" x14ac:dyDescent="0.2">
      <c r="A234" s="46" t="s">
        <v>132</v>
      </c>
      <c r="B234" s="46" t="s">
        <v>1027</v>
      </c>
      <c r="C234" s="46" t="s">
        <v>1024</v>
      </c>
      <c r="D234" s="99">
        <v>4923802.1300000008</v>
      </c>
      <c r="E234" s="99">
        <v>6568834.3800000008</v>
      </c>
      <c r="F234" s="99">
        <v>2398399.5000000042</v>
      </c>
      <c r="G234" s="99">
        <v>2700000</v>
      </c>
      <c r="H234" s="99">
        <v>3000000</v>
      </c>
      <c r="I234" s="99">
        <v>3074999.9999999995</v>
      </c>
      <c r="J234" s="99">
        <v>3151874.9999999995</v>
      </c>
      <c r="K234" s="99">
        <v>3230671.8749999995</v>
      </c>
      <c r="L234" s="99">
        <v>3311438.6718749991</v>
      </c>
      <c r="M234" s="99">
        <v>3394224.6386718741</v>
      </c>
      <c r="N234" s="99">
        <v>3479080.2546386705</v>
      </c>
      <c r="O234" s="99">
        <v>3566057.261004637</v>
      </c>
      <c r="P234" s="99">
        <v>3655208.6925297524</v>
      </c>
      <c r="Q234" s="99">
        <v>3746588.9098429955</v>
      </c>
      <c r="R234" s="99">
        <f t="shared" si="3"/>
        <v>30610145.303562928</v>
      </c>
    </row>
    <row r="235" spans="1:18" x14ac:dyDescent="0.2">
      <c r="A235" s="46" t="s">
        <v>175</v>
      </c>
      <c r="B235" s="46" t="s">
        <v>175</v>
      </c>
      <c r="C235" s="46" t="s">
        <v>795</v>
      </c>
      <c r="D235" s="99">
        <v>2530605.2800000003</v>
      </c>
      <c r="E235" s="99">
        <v>-314236.49999999994</v>
      </c>
      <c r="F235" s="99">
        <v>470065.27</v>
      </c>
      <c r="G235" s="99">
        <v>1034008.5</v>
      </c>
      <c r="H235" s="99">
        <v>1239026</v>
      </c>
      <c r="I235" s="99">
        <v>1024999.9999999999</v>
      </c>
      <c r="J235" s="99">
        <v>1050625</v>
      </c>
      <c r="K235" s="99">
        <v>1076890.6249999998</v>
      </c>
      <c r="L235" s="99">
        <v>1103812.8906249998</v>
      </c>
      <c r="M235" s="99">
        <v>1131408.2128906248</v>
      </c>
      <c r="N235" s="99">
        <v>1159693.4182128902</v>
      </c>
      <c r="O235" s="99">
        <v>1188685.7536682123</v>
      </c>
      <c r="P235" s="99">
        <v>1218402.8975099174</v>
      </c>
      <c r="Q235" s="99">
        <v>1248862.9699476652</v>
      </c>
      <c r="R235" s="99">
        <f t="shared" si="3"/>
        <v>10203381.767854311</v>
      </c>
    </row>
    <row r="236" spans="1:18" x14ac:dyDescent="0.2">
      <c r="A236" s="46" t="s">
        <v>162</v>
      </c>
      <c r="B236" s="46" t="s">
        <v>162</v>
      </c>
      <c r="C236" s="46" t="s">
        <v>180</v>
      </c>
      <c r="D236" s="99">
        <v>6126287.1799999997</v>
      </c>
      <c r="E236" s="99">
        <v>4148553.2900000005</v>
      </c>
      <c r="F236" s="99">
        <v>3276845.7600000012</v>
      </c>
      <c r="G236" s="99">
        <v>2862677.78</v>
      </c>
      <c r="H236" s="99">
        <v>3277639.0026074401</v>
      </c>
      <c r="I236" s="99">
        <v>6440998.4086294137</v>
      </c>
      <c r="J236" s="99">
        <v>6705273.1814484922</v>
      </c>
      <c r="K236" s="99">
        <v>7200594.4377345685</v>
      </c>
      <c r="L236" s="99">
        <v>7169404.1994174784</v>
      </c>
      <c r="M236" s="99">
        <v>7597249.494344173</v>
      </c>
      <c r="N236" s="99">
        <v>8609238.3838016689</v>
      </c>
      <c r="O236" s="99">
        <v>9133710.9796958584</v>
      </c>
      <c r="P236" s="99">
        <v>9679117.7549114563</v>
      </c>
      <c r="Q236" s="99">
        <v>10098288.201573275</v>
      </c>
      <c r="R236" s="99">
        <f t="shared" si="3"/>
        <v>72633875.041556388</v>
      </c>
    </row>
    <row r="237" spans="1:18" x14ac:dyDescent="0.2">
      <c r="A237" s="46" t="s">
        <v>501</v>
      </c>
      <c r="B237" s="46" t="s">
        <v>158</v>
      </c>
      <c r="C237" s="46" t="s">
        <v>502</v>
      </c>
      <c r="D237" s="99">
        <v>1384559.6</v>
      </c>
      <c r="E237" s="99">
        <v>-36721.219999999965</v>
      </c>
      <c r="F237" s="99">
        <v>0</v>
      </c>
      <c r="G237" s="99">
        <v>0</v>
      </c>
      <c r="H237" s="99">
        <v>0</v>
      </c>
      <c r="I237" s="99">
        <v>0</v>
      </c>
      <c r="J237" s="99">
        <v>0</v>
      </c>
      <c r="K237" s="99">
        <v>0</v>
      </c>
      <c r="L237" s="99">
        <v>0</v>
      </c>
      <c r="M237" s="99">
        <v>0</v>
      </c>
      <c r="N237" s="99">
        <v>0</v>
      </c>
      <c r="O237" s="99">
        <v>0</v>
      </c>
      <c r="P237" s="99">
        <v>0</v>
      </c>
      <c r="Q237" s="99">
        <v>0</v>
      </c>
      <c r="R237" s="99">
        <f t="shared" si="3"/>
        <v>0</v>
      </c>
    </row>
    <row r="238" spans="1:18" x14ac:dyDescent="0.2">
      <c r="A238" s="46" t="s">
        <v>503</v>
      </c>
      <c r="B238" s="46" t="s">
        <v>158</v>
      </c>
      <c r="C238" s="46" t="s">
        <v>576</v>
      </c>
      <c r="D238" s="99">
        <v>6307.4699999999993</v>
      </c>
      <c r="E238" s="99">
        <v>125218.01</v>
      </c>
      <c r="F238" s="99">
        <v>235634.37999999998</v>
      </c>
      <c r="G238" s="99">
        <v>4149.22</v>
      </c>
      <c r="H238" s="99">
        <v>0</v>
      </c>
      <c r="I238" s="99">
        <v>0</v>
      </c>
      <c r="J238" s="99">
        <v>0</v>
      </c>
      <c r="K238" s="99">
        <v>0</v>
      </c>
      <c r="L238" s="99">
        <v>0</v>
      </c>
      <c r="M238" s="99">
        <v>0</v>
      </c>
      <c r="N238" s="99">
        <v>0</v>
      </c>
      <c r="O238" s="99">
        <v>0</v>
      </c>
      <c r="P238" s="99">
        <v>0</v>
      </c>
      <c r="Q238" s="99">
        <v>0</v>
      </c>
      <c r="R238" s="99">
        <f t="shared" si="3"/>
        <v>0</v>
      </c>
    </row>
    <row r="239" spans="1:18" x14ac:dyDescent="0.2">
      <c r="A239" s="46" t="s">
        <v>42</v>
      </c>
      <c r="B239" s="46" t="s">
        <v>158</v>
      </c>
      <c r="C239" s="46" t="s">
        <v>250</v>
      </c>
      <c r="D239" s="99">
        <v>1974228.52</v>
      </c>
      <c r="E239" s="99">
        <v>3458414.1</v>
      </c>
      <c r="F239" s="99">
        <v>2916617.1400000066</v>
      </c>
      <c r="G239" s="99">
        <v>3000000.01</v>
      </c>
      <c r="H239" s="99">
        <v>2500000</v>
      </c>
      <c r="I239" s="99">
        <v>3812999.9999999995</v>
      </c>
      <c r="J239" s="99">
        <v>3908324.9999999995</v>
      </c>
      <c r="K239" s="99">
        <v>4006033.1249999995</v>
      </c>
      <c r="L239" s="99">
        <v>4106183.9531249991</v>
      </c>
      <c r="M239" s="99">
        <v>5566528.407421873</v>
      </c>
      <c r="N239" s="99">
        <v>5705691.6176074194</v>
      </c>
      <c r="O239" s="99">
        <v>5848333.9080476044</v>
      </c>
      <c r="P239" s="99">
        <v>5994542.2557487944</v>
      </c>
      <c r="Q239" s="99">
        <v>6144405.8121425128</v>
      </c>
      <c r="R239" s="99">
        <f t="shared" si="3"/>
        <v>45093044.079093203</v>
      </c>
    </row>
    <row r="240" spans="1:18" x14ac:dyDescent="0.2">
      <c r="A240" s="46" t="s">
        <v>504</v>
      </c>
      <c r="B240" s="46" t="s">
        <v>158</v>
      </c>
      <c r="C240" s="46" t="s">
        <v>577</v>
      </c>
      <c r="D240" s="99">
        <v>-21461.559999999921</v>
      </c>
      <c r="E240" s="99">
        <v>0</v>
      </c>
      <c r="F240" s="99">
        <v>0</v>
      </c>
      <c r="G240" s="99">
        <v>0</v>
      </c>
      <c r="H240" s="99">
        <v>0</v>
      </c>
      <c r="I240" s="99">
        <v>0</v>
      </c>
      <c r="J240" s="99">
        <v>0</v>
      </c>
      <c r="K240" s="99">
        <v>0</v>
      </c>
      <c r="L240" s="99">
        <v>0</v>
      </c>
      <c r="M240" s="99">
        <v>0</v>
      </c>
      <c r="N240" s="99">
        <v>0</v>
      </c>
      <c r="O240" s="99">
        <v>0</v>
      </c>
      <c r="P240" s="99">
        <v>0</v>
      </c>
      <c r="Q240" s="99">
        <v>0</v>
      </c>
      <c r="R240" s="99">
        <f t="shared" si="3"/>
        <v>0</v>
      </c>
    </row>
    <row r="241" spans="1:18" x14ac:dyDescent="0.2">
      <c r="A241" s="46" t="s">
        <v>43</v>
      </c>
      <c r="B241" s="46" t="s">
        <v>158</v>
      </c>
      <c r="C241" s="46" t="s">
        <v>783</v>
      </c>
      <c r="D241" s="99">
        <v>1057811.6499999999</v>
      </c>
      <c r="E241" s="99">
        <v>2929639.6100000003</v>
      </c>
      <c r="F241" s="99">
        <v>2764891.8499999992</v>
      </c>
      <c r="G241" s="99">
        <v>15250.91</v>
      </c>
      <c r="H241" s="99">
        <v>0</v>
      </c>
      <c r="I241" s="99">
        <v>0</v>
      </c>
      <c r="J241" s="99">
        <v>0</v>
      </c>
      <c r="K241" s="99">
        <v>0</v>
      </c>
      <c r="L241" s="99">
        <v>0</v>
      </c>
      <c r="M241" s="99">
        <v>814613.9132812497</v>
      </c>
      <c r="N241" s="99">
        <v>887165.46493286104</v>
      </c>
      <c r="O241" s="99">
        <v>1818689.2031123647</v>
      </c>
      <c r="P241" s="99">
        <v>1809328.3028022274</v>
      </c>
      <c r="Q241" s="99">
        <v>1854561.5103722829</v>
      </c>
      <c r="R241" s="99">
        <f t="shared" si="3"/>
        <v>7184358.3945009857</v>
      </c>
    </row>
    <row r="242" spans="1:18" x14ac:dyDescent="0.2">
      <c r="A242" s="46" t="s">
        <v>877</v>
      </c>
      <c r="B242" s="46" t="s">
        <v>158</v>
      </c>
      <c r="C242" s="46" t="s">
        <v>878</v>
      </c>
      <c r="D242" s="99">
        <v>0</v>
      </c>
      <c r="E242" s="99">
        <v>0</v>
      </c>
      <c r="F242" s="99">
        <v>0</v>
      </c>
      <c r="G242" s="99">
        <v>0</v>
      </c>
      <c r="H242" s="99">
        <v>1600000</v>
      </c>
      <c r="I242" s="99">
        <v>1639999.9999999998</v>
      </c>
      <c r="J242" s="99">
        <v>1680999.9999999998</v>
      </c>
      <c r="K242" s="99">
        <v>4307562.4999999991</v>
      </c>
      <c r="L242" s="99">
        <v>6181352.1874999991</v>
      </c>
      <c r="M242" s="99">
        <v>6335885.9921874981</v>
      </c>
      <c r="N242" s="99">
        <v>6494283.1419921853</v>
      </c>
      <c r="O242" s="99">
        <v>6656640.2205419885</v>
      </c>
      <c r="P242" s="99">
        <v>6823056.2260555383</v>
      </c>
      <c r="Q242" s="99">
        <v>6993632.6317069251</v>
      </c>
      <c r="R242" s="99">
        <f t="shared" si="3"/>
        <v>47113412.899984129</v>
      </c>
    </row>
    <row r="243" spans="1:18" x14ac:dyDescent="0.2">
      <c r="A243" s="46" t="s">
        <v>44</v>
      </c>
      <c r="B243" s="46" t="s">
        <v>158</v>
      </c>
      <c r="C243" s="46" t="s">
        <v>251</v>
      </c>
      <c r="D243" s="99">
        <v>561.36</v>
      </c>
      <c r="E243" s="99">
        <v>7896.3700000000008</v>
      </c>
      <c r="F243" s="99">
        <v>0</v>
      </c>
      <c r="G243" s="99">
        <v>0</v>
      </c>
      <c r="H243" s="99">
        <v>0</v>
      </c>
      <c r="I243" s="99">
        <v>0</v>
      </c>
      <c r="J243" s="99">
        <v>0</v>
      </c>
      <c r="K243" s="99">
        <v>0</v>
      </c>
      <c r="L243" s="99">
        <v>0</v>
      </c>
      <c r="M243" s="99">
        <v>0</v>
      </c>
      <c r="N243" s="99">
        <v>0</v>
      </c>
      <c r="O243" s="99">
        <v>0</v>
      </c>
      <c r="P243" s="99">
        <v>0</v>
      </c>
      <c r="Q243" s="99">
        <v>0</v>
      </c>
      <c r="R243" s="99">
        <f t="shared" si="3"/>
        <v>0</v>
      </c>
    </row>
    <row r="244" spans="1:18" x14ac:dyDescent="0.2">
      <c r="A244" s="46" t="s">
        <v>505</v>
      </c>
      <c r="B244" s="46" t="s">
        <v>158</v>
      </c>
      <c r="C244" s="46" t="s">
        <v>578</v>
      </c>
      <c r="D244" s="99">
        <v>187.13</v>
      </c>
      <c r="E244" s="99">
        <v>0</v>
      </c>
      <c r="F244" s="99">
        <v>0</v>
      </c>
      <c r="G244" s="99">
        <v>0</v>
      </c>
      <c r="H244" s="99">
        <v>0</v>
      </c>
      <c r="I244" s="99">
        <v>0</v>
      </c>
      <c r="J244" s="99">
        <v>0</v>
      </c>
      <c r="K244" s="99">
        <v>0</v>
      </c>
      <c r="L244" s="99">
        <v>0</v>
      </c>
      <c r="M244" s="99">
        <v>0</v>
      </c>
      <c r="N244" s="99">
        <v>0</v>
      </c>
      <c r="O244" s="99">
        <v>0</v>
      </c>
      <c r="P244" s="99">
        <v>0</v>
      </c>
      <c r="Q244" s="99">
        <v>0</v>
      </c>
      <c r="R244" s="99">
        <f t="shared" si="3"/>
        <v>0</v>
      </c>
    </row>
    <row r="245" spans="1:18" x14ac:dyDescent="0.2">
      <c r="A245" s="46" t="s">
        <v>45</v>
      </c>
      <c r="B245" s="46" t="s">
        <v>158</v>
      </c>
      <c r="C245" s="46" t="s">
        <v>46</v>
      </c>
      <c r="D245" s="99">
        <v>1221369.3399999999</v>
      </c>
      <c r="E245" s="99">
        <v>1333317.75</v>
      </c>
      <c r="F245" s="99">
        <v>479926.45</v>
      </c>
      <c r="G245" s="99">
        <v>214470</v>
      </c>
      <c r="H245" s="99">
        <v>0</v>
      </c>
      <c r="I245" s="99">
        <v>0</v>
      </c>
      <c r="J245" s="99">
        <v>0</v>
      </c>
      <c r="K245" s="99">
        <v>0</v>
      </c>
      <c r="L245" s="99">
        <v>0</v>
      </c>
      <c r="M245" s="99">
        <v>0</v>
      </c>
      <c r="N245" s="99">
        <v>0</v>
      </c>
      <c r="O245" s="99">
        <v>0</v>
      </c>
      <c r="P245" s="99">
        <v>0</v>
      </c>
      <c r="Q245" s="99">
        <v>0</v>
      </c>
      <c r="R245" s="99">
        <f t="shared" si="3"/>
        <v>0</v>
      </c>
    </row>
    <row r="246" spans="1:18" x14ac:dyDescent="0.2">
      <c r="A246" s="46" t="s">
        <v>435</v>
      </c>
      <c r="B246" s="46" t="s">
        <v>158</v>
      </c>
      <c r="C246" s="46" t="s">
        <v>579</v>
      </c>
      <c r="D246" s="99">
        <v>773.86</v>
      </c>
      <c r="E246" s="99">
        <v>0</v>
      </c>
      <c r="F246" s="99">
        <v>0</v>
      </c>
      <c r="G246" s="99">
        <v>0</v>
      </c>
      <c r="H246" s="99">
        <v>0</v>
      </c>
      <c r="I246" s="99">
        <v>0</v>
      </c>
      <c r="J246" s="99">
        <v>0</v>
      </c>
      <c r="K246" s="99">
        <v>0</v>
      </c>
      <c r="L246" s="99">
        <v>0</v>
      </c>
      <c r="M246" s="99">
        <v>0</v>
      </c>
      <c r="N246" s="99">
        <v>0</v>
      </c>
      <c r="O246" s="99">
        <v>0</v>
      </c>
      <c r="P246" s="99">
        <v>0</v>
      </c>
      <c r="Q246" s="99">
        <v>0</v>
      </c>
      <c r="R246" s="99">
        <f t="shared" si="3"/>
        <v>0</v>
      </c>
    </row>
    <row r="247" spans="1:18" x14ac:dyDescent="0.2">
      <c r="A247" s="46" t="s">
        <v>434</v>
      </c>
      <c r="B247" s="46" t="s">
        <v>158</v>
      </c>
      <c r="C247" s="46" t="s">
        <v>580</v>
      </c>
      <c r="D247" s="99">
        <v>100889.15</v>
      </c>
      <c r="E247" s="99">
        <v>0</v>
      </c>
      <c r="F247" s="99">
        <v>0</v>
      </c>
      <c r="G247" s="99">
        <v>0</v>
      </c>
      <c r="H247" s="99">
        <v>0</v>
      </c>
      <c r="I247" s="99">
        <v>0</v>
      </c>
      <c r="J247" s="99">
        <v>0</v>
      </c>
      <c r="K247" s="99">
        <v>0</v>
      </c>
      <c r="L247" s="99">
        <v>0</v>
      </c>
      <c r="M247" s="99">
        <v>0</v>
      </c>
      <c r="N247" s="99">
        <v>0</v>
      </c>
      <c r="O247" s="99">
        <v>0</v>
      </c>
      <c r="P247" s="99">
        <v>0</v>
      </c>
      <c r="Q247" s="99">
        <v>0</v>
      </c>
      <c r="R247" s="99">
        <f t="shared" si="3"/>
        <v>0</v>
      </c>
    </row>
    <row r="248" spans="1:18" x14ac:dyDescent="0.2">
      <c r="A248" s="46" t="s">
        <v>47</v>
      </c>
      <c r="B248" s="46" t="s">
        <v>158</v>
      </c>
      <c r="C248" s="46" t="s">
        <v>452</v>
      </c>
      <c r="D248" s="99">
        <v>105493.31000000001</v>
      </c>
      <c r="E248" s="99">
        <v>232.86</v>
      </c>
      <c r="F248" s="99">
        <v>0</v>
      </c>
      <c r="G248" s="99">
        <v>0</v>
      </c>
      <c r="H248" s="99">
        <v>0</v>
      </c>
      <c r="I248" s="99">
        <v>0</v>
      </c>
      <c r="J248" s="99">
        <v>0</v>
      </c>
      <c r="K248" s="99">
        <v>0</v>
      </c>
      <c r="L248" s="99">
        <v>0</v>
      </c>
      <c r="M248" s="99">
        <v>0</v>
      </c>
      <c r="N248" s="99">
        <v>0</v>
      </c>
      <c r="O248" s="99">
        <v>0</v>
      </c>
      <c r="P248" s="99">
        <v>0</v>
      </c>
      <c r="Q248" s="99">
        <v>0</v>
      </c>
      <c r="R248" s="99">
        <f t="shared" si="3"/>
        <v>0</v>
      </c>
    </row>
    <row r="249" spans="1:18" x14ac:dyDescent="0.2">
      <c r="A249" s="46" t="s">
        <v>201</v>
      </c>
      <c r="B249" s="46" t="s">
        <v>158</v>
      </c>
      <c r="C249" s="46" t="s">
        <v>335</v>
      </c>
      <c r="D249" s="99">
        <v>0</v>
      </c>
      <c r="E249" s="99">
        <v>28671.309999999998</v>
      </c>
      <c r="F249" s="99">
        <v>71490.900000000009</v>
      </c>
      <c r="G249" s="99">
        <v>181000</v>
      </c>
      <c r="H249" s="99">
        <v>3013000</v>
      </c>
      <c r="I249" s="99">
        <v>0</v>
      </c>
      <c r="J249" s="99">
        <v>0</v>
      </c>
      <c r="K249" s="99">
        <v>0</v>
      </c>
      <c r="L249" s="99">
        <v>0</v>
      </c>
      <c r="M249" s="99">
        <v>0</v>
      </c>
      <c r="N249" s="99">
        <v>0</v>
      </c>
      <c r="O249" s="99">
        <v>0</v>
      </c>
      <c r="P249" s="99">
        <v>0</v>
      </c>
      <c r="Q249" s="99">
        <v>0</v>
      </c>
      <c r="R249" s="99">
        <f t="shared" si="3"/>
        <v>0</v>
      </c>
    </row>
    <row r="250" spans="1:18" x14ac:dyDescent="0.2">
      <c r="A250" s="46" t="s">
        <v>202</v>
      </c>
      <c r="B250" s="46" t="s">
        <v>158</v>
      </c>
      <c r="C250" s="46" t="s">
        <v>1025</v>
      </c>
      <c r="D250" s="99">
        <v>0</v>
      </c>
      <c r="E250" s="99">
        <v>0</v>
      </c>
      <c r="F250" s="99">
        <v>0</v>
      </c>
      <c r="G250" s="99">
        <v>0</v>
      </c>
      <c r="H250" s="99">
        <v>0</v>
      </c>
      <c r="I250" s="99">
        <v>0</v>
      </c>
      <c r="J250" s="99">
        <v>0</v>
      </c>
      <c r="K250" s="99">
        <v>0</v>
      </c>
      <c r="L250" s="99">
        <v>0</v>
      </c>
      <c r="M250" s="99">
        <v>0</v>
      </c>
      <c r="N250" s="99">
        <v>11596934.182128903</v>
      </c>
      <c r="O250" s="99">
        <v>11886857.536682123</v>
      </c>
      <c r="P250" s="99">
        <v>12184028.975099174</v>
      </c>
      <c r="Q250" s="99">
        <v>12488629.699476652</v>
      </c>
      <c r="R250" s="99">
        <f t="shared" si="3"/>
        <v>48156450.393386856</v>
      </c>
    </row>
    <row r="251" spans="1:18" x14ac:dyDescent="0.2">
      <c r="A251" s="46" t="s">
        <v>820</v>
      </c>
      <c r="B251" s="46" t="s">
        <v>158</v>
      </c>
      <c r="C251" s="46" t="s">
        <v>838</v>
      </c>
      <c r="D251" s="99">
        <v>0</v>
      </c>
      <c r="E251" s="99">
        <v>0</v>
      </c>
      <c r="F251" s="99">
        <v>0</v>
      </c>
      <c r="G251" s="99">
        <v>130000</v>
      </c>
      <c r="H251" s="99">
        <v>0</v>
      </c>
      <c r="I251" s="99">
        <v>0</v>
      </c>
      <c r="J251" s="99">
        <v>0</v>
      </c>
      <c r="K251" s="99">
        <v>0</v>
      </c>
      <c r="L251" s="99">
        <v>0</v>
      </c>
      <c r="M251" s="99">
        <v>0</v>
      </c>
      <c r="N251" s="99">
        <v>0</v>
      </c>
      <c r="O251" s="99">
        <v>0</v>
      </c>
      <c r="P251" s="99">
        <v>0</v>
      </c>
      <c r="Q251" s="99">
        <v>0</v>
      </c>
      <c r="R251" s="99">
        <f t="shared" si="3"/>
        <v>0</v>
      </c>
    </row>
    <row r="252" spans="1:18" x14ac:dyDescent="0.2">
      <c r="A252" s="46" t="s">
        <v>879</v>
      </c>
      <c r="B252" s="46" t="s">
        <v>158</v>
      </c>
      <c r="C252" s="46" t="s">
        <v>880</v>
      </c>
      <c r="D252" s="99">
        <v>0</v>
      </c>
      <c r="E252" s="99">
        <v>0</v>
      </c>
      <c r="F252" s="99">
        <v>0</v>
      </c>
      <c r="G252" s="99">
        <v>0</v>
      </c>
      <c r="H252" s="99">
        <v>500000</v>
      </c>
      <c r="I252" s="99">
        <v>1691249.9999999998</v>
      </c>
      <c r="J252" s="99">
        <v>2311375</v>
      </c>
      <c r="K252" s="99">
        <v>2369159.3749999995</v>
      </c>
      <c r="L252" s="99">
        <v>2428388.3593749995</v>
      </c>
      <c r="M252" s="99">
        <v>2489098.0683593741</v>
      </c>
      <c r="N252" s="99">
        <v>0</v>
      </c>
      <c r="O252" s="99">
        <v>0</v>
      </c>
      <c r="P252" s="99">
        <v>0</v>
      </c>
      <c r="Q252" s="99">
        <v>0</v>
      </c>
      <c r="R252" s="99">
        <f t="shared" si="3"/>
        <v>11289270.802734375</v>
      </c>
    </row>
    <row r="253" spans="1:18" x14ac:dyDescent="0.2">
      <c r="A253" s="46" t="s">
        <v>355</v>
      </c>
      <c r="B253" s="46" t="s">
        <v>158</v>
      </c>
      <c r="C253" s="46" t="s">
        <v>356</v>
      </c>
      <c r="D253" s="99">
        <v>655120.52999999991</v>
      </c>
      <c r="E253" s="99">
        <v>9136.16</v>
      </c>
      <c r="F253" s="99">
        <v>0</v>
      </c>
      <c r="G253" s="99">
        <v>0</v>
      </c>
      <c r="H253" s="99">
        <v>0</v>
      </c>
      <c r="I253" s="99">
        <v>0</v>
      </c>
      <c r="J253" s="99">
        <v>0</v>
      </c>
      <c r="K253" s="99">
        <v>0</v>
      </c>
      <c r="L253" s="99">
        <v>0</v>
      </c>
      <c r="M253" s="99">
        <v>0</v>
      </c>
      <c r="N253" s="99">
        <v>0</v>
      </c>
      <c r="O253" s="99">
        <v>0</v>
      </c>
      <c r="P253" s="99">
        <v>0</v>
      </c>
      <c r="Q253" s="99">
        <v>0</v>
      </c>
      <c r="R253" s="99">
        <f t="shared" si="3"/>
        <v>0</v>
      </c>
    </row>
    <row r="254" spans="1:18" x14ac:dyDescent="0.2">
      <c r="A254" s="46" t="s">
        <v>357</v>
      </c>
      <c r="B254" s="46" t="s">
        <v>158</v>
      </c>
      <c r="C254" s="46" t="s">
        <v>358</v>
      </c>
      <c r="D254" s="99">
        <v>4531769.99</v>
      </c>
      <c r="E254" s="99">
        <v>495326.58000000007</v>
      </c>
      <c r="F254" s="99">
        <v>42861.399999999994</v>
      </c>
      <c r="G254" s="99">
        <v>3711</v>
      </c>
      <c r="H254" s="99">
        <v>0</v>
      </c>
      <c r="I254" s="99">
        <v>973749.99999999988</v>
      </c>
      <c r="J254" s="99">
        <v>998093.74999999988</v>
      </c>
      <c r="K254" s="99">
        <v>1023046.0937499999</v>
      </c>
      <c r="L254" s="99">
        <v>1048622.2460937498</v>
      </c>
      <c r="M254" s="99">
        <v>1074837.8022460935</v>
      </c>
      <c r="N254" s="99">
        <v>1101708.7473022456</v>
      </c>
      <c r="O254" s="99">
        <v>1129251.4659848018</v>
      </c>
      <c r="P254" s="99">
        <v>1157482.7526344217</v>
      </c>
      <c r="Q254" s="99">
        <v>1186419.8214502819</v>
      </c>
      <c r="R254" s="99">
        <f t="shared" si="3"/>
        <v>9693212.6794615928</v>
      </c>
    </row>
    <row r="255" spans="1:18" x14ac:dyDescent="0.2">
      <c r="A255" s="46" t="s">
        <v>84</v>
      </c>
      <c r="B255" s="46" t="s">
        <v>158</v>
      </c>
      <c r="C255" s="46" t="s">
        <v>456</v>
      </c>
      <c r="D255" s="99">
        <v>8692723.7000000011</v>
      </c>
      <c r="E255" s="99">
        <v>933474.24999999977</v>
      </c>
      <c r="F255" s="99">
        <v>0</v>
      </c>
      <c r="G255" s="99">
        <v>0</v>
      </c>
      <c r="H255" s="99">
        <v>0</v>
      </c>
      <c r="I255" s="99">
        <v>0</v>
      </c>
      <c r="J255" s="99">
        <v>0</v>
      </c>
      <c r="K255" s="99">
        <v>0</v>
      </c>
      <c r="L255" s="99">
        <v>0</v>
      </c>
      <c r="M255" s="99">
        <v>0</v>
      </c>
      <c r="N255" s="99">
        <v>0</v>
      </c>
      <c r="O255" s="99">
        <v>0</v>
      </c>
      <c r="P255" s="99">
        <v>0</v>
      </c>
      <c r="Q255" s="99">
        <v>0</v>
      </c>
      <c r="R255" s="99">
        <f t="shared" si="3"/>
        <v>0</v>
      </c>
    </row>
    <row r="256" spans="1:18" x14ac:dyDescent="0.2">
      <c r="A256" s="46" t="s">
        <v>182</v>
      </c>
      <c r="B256" s="46" t="s">
        <v>158</v>
      </c>
      <c r="C256" s="46" t="s">
        <v>252</v>
      </c>
      <c r="D256" s="99">
        <v>0</v>
      </c>
      <c r="E256" s="99">
        <v>0</v>
      </c>
      <c r="F256" s="99">
        <v>0</v>
      </c>
      <c r="G256" s="99">
        <v>0</v>
      </c>
      <c r="H256" s="99">
        <v>0</v>
      </c>
      <c r="I256" s="99">
        <v>1655374.9999999998</v>
      </c>
      <c r="J256" s="99">
        <v>1696759.3749999998</v>
      </c>
      <c r="K256" s="99">
        <v>1739178.3593749998</v>
      </c>
      <c r="L256" s="99">
        <v>1782657.8183593745</v>
      </c>
      <c r="M256" s="99">
        <v>1827224.2638183588</v>
      </c>
      <c r="N256" s="99">
        <v>1872904.8704138177</v>
      </c>
      <c r="O256" s="99">
        <v>1919727.4921741628</v>
      </c>
      <c r="P256" s="99">
        <v>1967720.6794785168</v>
      </c>
      <c r="Q256" s="99">
        <v>2016913.6964654792</v>
      </c>
      <c r="R256" s="99">
        <f t="shared" si="3"/>
        <v>16478461.555084709</v>
      </c>
    </row>
    <row r="257" spans="1:18" x14ac:dyDescent="0.2">
      <c r="A257" s="46" t="s">
        <v>183</v>
      </c>
      <c r="B257" s="46" t="s">
        <v>158</v>
      </c>
      <c r="C257" s="46" t="s">
        <v>253</v>
      </c>
      <c r="D257" s="99">
        <v>0</v>
      </c>
      <c r="E257" s="99">
        <v>0</v>
      </c>
      <c r="F257" s="99">
        <v>0</v>
      </c>
      <c r="G257" s="99">
        <v>0</v>
      </c>
      <c r="H257" s="99">
        <v>0</v>
      </c>
      <c r="I257" s="99">
        <v>666250</v>
      </c>
      <c r="J257" s="99">
        <v>682906.25</v>
      </c>
      <c r="K257" s="99">
        <v>699978.90624999988</v>
      </c>
      <c r="L257" s="99">
        <v>717478.37890624988</v>
      </c>
      <c r="M257" s="99">
        <v>735415.33837890602</v>
      </c>
      <c r="N257" s="99">
        <v>753800.72183837858</v>
      </c>
      <c r="O257" s="99">
        <v>772645.73988433799</v>
      </c>
      <c r="P257" s="99">
        <v>791961.88338144636</v>
      </c>
      <c r="Q257" s="99">
        <v>811760.93046598241</v>
      </c>
      <c r="R257" s="99">
        <f t="shared" si="3"/>
        <v>6632198.1491053021</v>
      </c>
    </row>
    <row r="258" spans="1:18" x14ac:dyDescent="0.2">
      <c r="A258" s="46" t="s">
        <v>184</v>
      </c>
      <c r="B258" s="46" t="s">
        <v>158</v>
      </c>
      <c r="C258" s="46" t="s">
        <v>254</v>
      </c>
      <c r="D258" s="99">
        <v>0</v>
      </c>
      <c r="E258" s="99">
        <v>0</v>
      </c>
      <c r="F258" s="99">
        <v>0</v>
      </c>
      <c r="G258" s="99">
        <v>0</v>
      </c>
      <c r="H258" s="99">
        <v>0</v>
      </c>
      <c r="I258" s="99">
        <v>1312000</v>
      </c>
      <c r="J258" s="99">
        <v>1344800</v>
      </c>
      <c r="K258" s="99">
        <v>1378419.9999999998</v>
      </c>
      <c r="L258" s="99">
        <v>1412880.4999999998</v>
      </c>
      <c r="M258" s="99">
        <v>1448202.5124999995</v>
      </c>
      <c r="N258" s="99">
        <v>1484407.5753124994</v>
      </c>
      <c r="O258" s="99">
        <v>1521517.7646953117</v>
      </c>
      <c r="P258" s="99">
        <v>1559555.7088126943</v>
      </c>
      <c r="Q258" s="99">
        <v>1598544.6015330115</v>
      </c>
      <c r="R258" s="99">
        <f t="shared" si="3"/>
        <v>13060328.662853517</v>
      </c>
    </row>
    <row r="259" spans="1:18" x14ac:dyDescent="0.2">
      <c r="A259" s="46" t="s">
        <v>725</v>
      </c>
      <c r="B259" s="46" t="s">
        <v>158</v>
      </c>
      <c r="C259" s="46" t="s">
        <v>732</v>
      </c>
      <c r="D259" s="99">
        <v>0</v>
      </c>
      <c r="E259" s="99">
        <v>10547.01</v>
      </c>
      <c r="F259" s="99">
        <v>171620.01999999996</v>
      </c>
      <c r="G259" s="99">
        <v>459030</v>
      </c>
      <c r="H259" s="99">
        <v>5000</v>
      </c>
      <c r="I259" s="99">
        <v>0</v>
      </c>
      <c r="J259" s="99">
        <v>0</v>
      </c>
      <c r="K259" s="99">
        <v>0</v>
      </c>
      <c r="L259" s="99">
        <v>0</v>
      </c>
      <c r="M259" s="99">
        <v>0</v>
      </c>
      <c r="N259" s="99">
        <v>0</v>
      </c>
      <c r="O259" s="99">
        <v>0</v>
      </c>
      <c r="P259" s="99">
        <v>0</v>
      </c>
      <c r="Q259" s="99">
        <v>0</v>
      </c>
      <c r="R259" s="99">
        <f t="shared" ref="R259:R322" si="4">SUM(I259:Q259)</f>
        <v>0</v>
      </c>
    </row>
    <row r="260" spans="1:18" x14ac:dyDescent="0.2">
      <c r="A260" s="46" t="s">
        <v>86</v>
      </c>
      <c r="B260" s="46" t="s">
        <v>158</v>
      </c>
      <c r="C260" s="46" t="s">
        <v>255</v>
      </c>
      <c r="D260" s="99">
        <v>140715.05000000002</v>
      </c>
      <c r="E260" s="99">
        <v>1912211.42</v>
      </c>
      <c r="F260" s="99">
        <v>2257077.6199999996</v>
      </c>
      <c r="G260" s="99">
        <v>1730441.85</v>
      </c>
      <c r="H260" s="99">
        <v>2000000</v>
      </c>
      <c r="I260" s="99">
        <v>1373499.9999999998</v>
      </c>
      <c r="J260" s="99">
        <v>1050625</v>
      </c>
      <c r="K260" s="99">
        <v>969201.56249999988</v>
      </c>
      <c r="L260" s="99">
        <v>993431.60156249977</v>
      </c>
      <c r="M260" s="99">
        <v>1018267.3916015622</v>
      </c>
      <c r="N260" s="99">
        <v>1043724.0763916011</v>
      </c>
      <c r="O260" s="99">
        <v>1069817.178301391</v>
      </c>
      <c r="P260" s="99">
        <v>1096562.6077589258</v>
      </c>
      <c r="Q260" s="99">
        <v>1123976.6729528988</v>
      </c>
      <c r="R260" s="99">
        <f t="shared" si="4"/>
        <v>9739106.0910688788</v>
      </c>
    </row>
    <row r="261" spans="1:18" x14ac:dyDescent="0.2">
      <c r="A261" s="46" t="s">
        <v>87</v>
      </c>
      <c r="B261" s="46" t="s">
        <v>158</v>
      </c>
      <c r="C261" s="46" t="s">
        <v>256</v>
      </c>
      <c r="D261" s="99">
        <v>0</v>
      </c>
      <c r="E261" s="99">
        <v>0</v>
      </c>
      <c r="F261" s="99">
        <v>0</v>
      </c>
      <c r="G261" s="99">
        <v>0</v>
      </c>
      <c r="H261" s="99">
        <v>0</v>
      </c>
      <c r="I261" s="99">
        <v>1024999.9999999999</v>
      </c>
      <c r="J261" s="99">
        <v>1050625</v>
      </c>
      <c r="K261" s="99">
        <v>1076890.6249999998</v>
      </c>
      <c r="L261" s="99">
        <v>1103812.8906249998</v>
      </c>
      <c r="M261" s="99">
        <v>1131408.2128906248</v>
      </c>
      <c r="N261" s="99">
        <v>1159693.4182128902</v>
      </c>
      <c r="O261" s="99">
        <v>1188685.7536682123</v>
      </c>
      <c r="P261" s="99">
        <v>1218402.8975099174</v>
      </c>
      <c r="Q261" s="99">
        <v>1248862.9699476652</v>
      </c>
      <c r="R261" s="99">
        <f t="shared" si="4"/>
        <v>10203381.767854311</v>
      </c>
    </row>
    <row r="262" spans="1:18" x14ac:dyDescent="0.2">
      <c r="A262" s="46" t="s">
        <v>200</v>
      </c>
      <c r="B262" s="46" t="s">
        <v>158</v>
      </c>
      <c r="C262" s="46" t="s">
        <v>336</v>
      </c>
      <c r="D262" s="99">
        <v>0</v>
      </c>
      <c r="E262" s="99">
        <v>37128.28</v>
      </c>
      <c r="F262" s="99">
        <v>3403.58</v>
      </c>
      <c r="G262" s="99">
        <v>0</v>
      </c>
      <c r="H262" s="99">
        <v>0</v>
      </c>
      <c r="I262" s="99">
        <v>1024999.9999999999</v>
      </c>
      <c r="J262" s="99">
        <v>1050625</v>
      </c>
      <c r="K262" s="99">
        <v>1076890.6249999998</v>
      </c>
      <c r="L262" s="99">
        <v>1103812.8906249998</v>
      </c>
      <c r="M262" s="99">
        <v>1131408.2128906248</v>
      </c>
      <c r="N262" s="99">
        <v>1159693.4182128902</v>
      </c>
      <c r="O262" s="99">
        <v>1188685.7536682123</v>
      </c>
      <c r="P262" s="99">
        <v>1218402.8975099174</v>
      </c>
      <c r="Q262" s="99">
        <v>1248862.9699476652</v>
      </c>
      <c r="R262" s="99">
        <f t="shared" si="4"/>
        <v>10203381.767854311</v>
      </c>
    </row>
    <row r="263" spans="1:18" x14ac:dyDescent="0.2">
      <c r="A263" s="46" t="s">
        <v>77</v>
      </c>
      <c r="B263" s="46" t="s">
        <v>158</v>
      </c>
      <c r="C263" s="46" t="s">
        <v>784</v>
      </c>
      <c r="D263" s="99">
        <v>467.8</v>
      </c>
      <c r="E263" s="99">
        <v>8425.81</v>
      </c>
      <c r="F263" s="99">
        <v>40830.060000000005</v>
      </c>
      <c r="G263" s="99">
        <v>324875</v>
      </c>
      <c r="H263" s="99">
        <v>0</v>
      </c>
      <c r="I263" s="99">
        <v>0</v>
      </c>
      <c r="J263" s="99">
        <v>75645</v>
      </c>
      <c r="K263" s="99">
        <v>0</v>
      </c>
      <c r="L263" s="99">
        <v>0</v>
      </c>
      <c r="M263" s="99">
        <v>0</v>
      </c>
      <c r="N263" s="99">
        <v>0</v>
      </c>
      <c r="O263" s="99">
        <v>85585.374264111277</v>
      </c>
      <c r="P263" s="99">
        <v>0</v>
      </c>
      <c r="Q263" s="99">
        <v>0</v>
      </c>
      <c r="R263" s="99">
        <f t="shared" si="4"/>
        <v>161230.37426411128</v>
      </c>
    </row>
    <row r="264" spans="1:18" x14ac:dyDescent="0.2">
      <c r="A264" s="46" t="s">
        <v>78</v>
      </c>
      <c r="B264" s="46" t="s">
        <v>158</v>
      </c>
      <c r="C264" s="46" t="s">
        <v>337</v>
      </c>
      <c r="D264" s="99">
        <v>467.8</v>
      </c>
      <c r="E264" s="99">
        <v>14221.760000000002</v>
      </c>
      <c r="F264" s="99">
        <v>38664.839999999989</v>
      </c>
      <c r="G264" s="99">
        <v>162681</v>
      </c>
      <c r="H264" s="99">
        <v>465136</v>
      </c>
      <c r="I264" s="99">
        <v>0</v>
      </c>
      <c r="J264" s="99">
        <v>94556.25</v>
      </c>
      <c r="K264" s="99">
        <v>0</v>
      </c>
      <c r="L264" s="99">
        <v>0</v>
      </c>
      <c r="M264" s="99">
        <v>0</v>
      </c>
      <c r="N264" s="99">
        <v>0</v>
      </c>
      <c r="O264" s="99">
        <v>106981.71783013911</v>
      </c>
      <c r="P264" s="99">
        <v>0</v>
      </c>
      <c r="Q264" s="99">
        <v>0</v>
      </c>
      <c r="R264" s="99">
        <f t="shared" si="4"/>
        <v>201537.9678301391</v>
      </c>
    </row>
    <row r="265" spans="1:18" x14ac:dyDescent="0.2">
      <c r="A265" s="46" t="s">
        <v>79</v>
      </c>
      <c r="B265" s="46" t="s">
        <v>158</v>
      </c>
      <c r="C265" s="46" t="s">
        <v>80</v>
      </c>
      <c r="D265" s="99">
        <v>447327.58</v>
      </c>
      <c r="E265" s="99">
        <v>598241.2300000001</v>
      </c>
      <c r="F265" s="99">
        <v>614955.61999999906</v>
      </c>
      <c r="G265" s="99">
        <v>464955.07</v>
      </c>
      <c r="H265" s="99">
        <v>998000</v>
      </c>
      <c r="I265" s="99">
        <v>1107000</v>
      </c>
      <c r="J265" s="99">
        <v>1134675</v>
      </c>
      <c r="K265" s="99">
        <v>1292268.7499999998</v>
      </c>
      <c r="L265" s="99">
        <v>1324575.4687499998</v>
      </c>
      <c r="M265" s="99">
        <v>1357689.8554687495</v>
      </c>
      <c r="N265" s="99">
        <v>1391632.1018554682</v>
      </c>
      <c r="O265" s="99">
        <v>1426422.9044018548</v>
      </c>
      <c r="P265" s="99">
        <v>1462083.4770119011</v>
      </c>
      <c r="Q265" s="99">
        <v>1498635.5639371984</v>
      </c>
      <c r="R265" s="99">
        <f t="shared" si="4"/>
        <v>11994983.121425172</v>
      </c>
    </row>
    <row r="266" spans="1:18" x14ac:dyDescent="0.2">
      <c r="A266" s="46" t="s">
        <v>81</v>
      </c>
      <c r="B266" s="46" t="s">
        <v>158</v>
      </c>
      <c r="C266" s="46" t="s">
        <v>257</v>
      </c>
      <c r="D266" s="99">
        <v>580189.62</v>
      </c>
      <c r="E266" s="99">
        <v>3437434.6700000004</v>
      </c>
      <c r="F266" s="99">
        <v>1688532.73</v>
      </c>
      <c r="G266" s="99">
        <v>34512.660000000003</v>
      </c>
      <c r="H266" s="99">
        <v>0</v>
      </c>
      <c r="I266" s="99">
        <v>0</v>
      </c>
      <c r="J266" s="99">
        <v>0</v>
      </c>
      <c r="K266" s="99">
        <v>0</v>
      </c>
      <c r="L266" s="99">
        <v>0</v>
      </c>
      <c r="M266" s="99">
        <v>0</v>
      </c>
      <c r="N266" s="99">
        <v>0</v>
      </c>
      <c r="O266" s="99">
        <v>0</v>
      </c>
      <c r="P266" s="99">
        <v>0</v>
      </c>
      <c r="Q266" s="99">
        <v>0</v>
      </c>
      <c r="R266" s="99">
        <f t="shared" si="4"/>
        <v>0</v>
      </c>
    </row>
    <row r="267" spans="1:18" x14ac:dyDescent="0.2">
      <c r="A267" s="46" t="s">
        <v>796</v>
      </c>
      <c r="B267" s="46" t="s">
        <v>158</v>
      </c>
      <c r="C267" s="46" t="s">
        <v>797</v>
      </c>
      <c r="D267" s="99">
        <v>0</v>
      </c>
      <c r="E267" s="99">
        <v>0</v>
      </c>
      <c r="F267" s="99">
        <v>13428.230000000001</v>
      </c>
      <c r="G267" s="99">
        <v>0</v>
      </c>
      <c r="H267" s="99">
        <v>0</v>
      </c>
      <c r="I267" s="99">
        <v>0</v>
      </c>
      <c r="J267" s="99">
        <v>0</v>
      </c>
      <c r="K267" s="99">
        <v>0</v>
      </c>
      <c r="L267" s="99">
        <v>0</v>
      </c>
      <c r="M267" s="99">
        <v>0</v>
      </c>
      <c r="N267" s="99">
        <v>0</v>
      </c>
      <c r="O267" s="99">
        <v>0</v>
      </c>
      <c r="P267" s="99">
        <v>0</v>
      </c>
      <c r="Q267" s="99">
        <v>0</v>
      </c>
      <c r="R267" s="99">
        <f t="shared" si="4"/>
        <v>0</v>
      </c>
    </row>
    <row r="268" spans="1:18" x14ac:dyDescent="0.2">
      <c r="A268" s="46" t="s">
        <v>85</v>
      </c>
      <c r="B268" s="46" t="s">
        <v>158</v>
      </c>
      <c r="C268" s="46" t="s">
        <v>441</v>
      </c>
      <c r="D268" s="99">
        <v>1160250.43</v>
      </c>
      <c r="E268" s="99">
        <v>244772.52</v>
      </c>
      <c r="F268" s="99">
        <v>58694.070000000007</v>
      </c>
      <c r="G268" s="99">
        <v>36862</v>
      </c>
      <c r="H268" s="99">
        <v>0</v>
      </c>
      <c r="I268" s="99">
        <v>0</v>
      </c>
      <c r="J268" s="99">
        <v>0</v>
      </c>
      <c r="K268" s="99">
        <v>0</v>
      </c>
      <c r="L268" s="99">
        <v>0</v>
      </c>
      <c r="M268" s="99">
        <v>0</v>
      </c>
      <c r="N268" s="99">
        <v>0</v>
      </c>
      <c r="O268" s="99">
        <v>0</v>
      </c>
      <c r="P268" s="99">
        <v>0</v>
      </c>
      <c r="Q268" s="99">
        <v>0</v>
      </c>
      <c r="R268" s="99">
        <f t="shared" si="4"/>
        <v>0</v>
      </c>
    </row>
    <row r="269" spans="1:18" x14ac:dyDescent="0.2">
      <c r="A269" s="46" t="s">
        <v>94</v>
      </c>
      <c r="B269" s="46" t="s">
        <v>158</v>
      </c>
      <c r="C269" s="46" t="s">
        <v>917</v>
      </c>
      <c r="D269" s="99">
        <v>0</v>
      </c>
      <c r="E269" s="99">
        <v>0</v>
      </c>
      <c r="F269" s="99">
        <v>0</v>
      </c>
      <c r="G269" s="99">
        <v>0</v>
      </c>
      <c r="H269" s="99">
        <v>0</v>
      </c>
      <c r="I269" s="99">
        <v>0</v>
      </c>
      <c r="J269" s="99">
        <v>0</v>
      </c>
      <c r="K269" s="99">
        <v>0</v>
      </c>
      <c r="L269" s="99">
        <v>0</v>
      </c>
      <c r="M269" s="99">
        <v>0</v>
      </c>
      <c r="N269" s="99">
        <v>10669179.447558589</v>
      </c>
      <c r="O269" s="99">
        <v>16284994.825254511</v>
      </c>
      <c r="P269" s="99">
        <v>22418613.314182483</v>
      </c>
      <c r="Q269" s="99">
        <v>25227031.992942836</v>
      </c>
      <c r="R269" s="99">
        <f t="shared" si="4"/>
        <v>74599819.579938427</v>
      </c>
    </row>
    <row r="270" spans="1:18" x14ac:dyDescent="0.2">
      <c r="A270" s="46" t="s">
        <v>82</v>
      </c>
      <c r="B270" s="46" t="s">
        <v>158</v>
      </c>
      <c r="C270" s="46" t="s">
        <v>258</v>
      </c>
      <c r="D270" s="99">
        <v>445362.38</v>
      </c>
      <c r="E270" s="99">
        <v>191732.13000000003</v>
      </c>
      <c r="F270" s="99">
        <v>86397.5</v>
      </c>
      <c r="G270" s="99">
        <v>28000</v>
      </c>
      <c r="H270" s="99">
        <v>0</v>
      </c>
      <c r="I270" s="99">
        <v>0</v>
      </c>
      <c r="J270" s="99">
        <v>0</v>
      </c>
      <c r="K270" s="99">
        <v>0</v>
      </c>
      <c r="L270" s="99">
        <v>0</v>
      </c>
      <c r="M270" s="99">
        <v>0</v>
      </c>
      <c r="N270" s="99">
        <v>927754.7345703122</v>
      </c>
      <c r="O270" s="99">
        <v>950948.60293456982</v>
      </c>
      <c r="P270" s="99">
        <v>974722.31800793402</v>
      </c>
      <c r="Q270" s="99">
        <v>999090.37595813221</v>
      </c>
      <c r="R270" s="99">
        <f t="shared" si="4"/>
        <v>3852516.0314709479</v>
      </c>
    </row>
    <row r="271" spans="1:18" x14ac:dyDescent="0.2">
      <c r="A271" s="46" t="s">
        <v>83</v>
      </c>
      <c r="B271" s="46" t="s">
        <v>158</v>
      </c>
      <c r="C271" s="46" t="s">
        <v>259</v>
      </c>
      <c r="D271" s="99">
        <v>31493.03</v>
      </c>
      <c r="E271" s="99">
        <v>208947.04999999996</v>
      </c>
      <c r="F271" s="99">
        <v>256110.57</v>
      </c>
      <c r="G271" s="99">
        <v>499999.95999999996</v>
      </c>
      <c r="H271" s="99">
        <v>2599999.92</v>
      </c>
      <c r="I271" s="99">
        <v>2152500</v>
      </c>
      <c r="J271" s="99">
        <v>2206312.5</v>
      </c>
      <c r="K271" s="99">
        <v>2261470.3124999995</v>
      </c>
      <c r="L271" s="99">
        <v>2318007.0703124995</v>
      </c>
      <c r="M271" s="99">
        <v>2375957.2470703116</v>
      </c>
      <c r="N271" s="99">
        <v>2435356.1782470695</v>
      </c>
      <c r="O271" s="99">
        <v>2496240.0827032458</v>
      </c>
      <c r="P271" s="99">
        <v>2558646.0847708266</v>
      </c>
      <c r="Q271" s="99">
        <v>2622612.2368900971</v>
      </c>
      <c r="R271" s="99">
        <f t="shared" si="4"/>
        <v>21427101.712494049</v>
      </c>
    </row>
    <row r="272" spans="1:18" x14ac:dyDescent="0.2">
      <c r="A272" s="46" t="s">
        <v>363</v>
      </c>
      <c r="B272" s="46" t="s">
        <v>158</v>
      </c>
      <c r="C272" s="46" t="s">
        <v>787</v>
      </c>
      <c r="D272" s="99">
        <v>0</v>
      </c>
      <c r="E272" s="99">
        <v>0</v>
      </c>
      <c r="F272" s="99">
        <v>3676.09</v>
      </c>
      <c r="G272" s="99">
        <v>555711.1100000001</v>
      </c>
      <c r="H272" s="99">
        <v>178388.89</v>
      </c>
      <c r="I272" s="99">
        <v>287000</v>
      </c>
      <c r="J272" s="99">
        <v>294175</v>
      </c>
      <c r="K272" s="99">
        <v>301529.37499999994</v>
      </c>
      <c r="L272" s="99">
        <v>309067.60937499994</v>
      </c>
      <c r="M272" s="99">
        <v>22628.164257812492</v>
      </c>
      <c r="N272" s="99">
        <v>23193.868364257803</v>
      </c>
      <c r="O272" s="99">
        <v>23773.715073364245</v>
      </c>
      <c r="P272" s="99">
        <v>24368.057950198348</v>
      </c>
      <c r="Q272" s="99">
        <v>24977.259398953305</v>
      </c>
      <c r="R272" s="99">
        <f t="shared" si="4"/>
        <v>1310713.0494195863</v>
      </c>
    </row>
    <row r="273" spans="1:18" x14ac:dyDescent="0.2">
      <c r="A273" s="46" t="s">
        <v>95</v>
      </c>
      <c r="B273" s="46" t="s">
        <v>158</v>
      </c>
      <c r="C273" s="46" t="s">
        <v>785</v>
      </c>
      <c r="D273" s="99">
        <v>0</v>
      </c>
      <c r="E273" s="99">
        <v>0</v>
      </c>
      <c r="F273" s="99">
        <v>0</v>
      </c>
      <c r="G273" s="99">
        <v>0</v>
      </c>
      <c r="H273" s="99">
        <v>0</v>
      </c>
      <c r="I273" s="99">
        <v>0</v>
      </c>
      <c r="J273" s="99">
        <v>630375</v>
      </c>
      <c r="K273" s="99">
        <v>646134.37499999988</v>
      </c>
      <c r="L273" s="99">
        <v>662287.73437499988</v>
      </c>
      <c r="M273" s="99">
        <v>678844.92773437477</v>
      </c>
      <c r="N273" s="99">
        <v>695816.05092773412</v>
      </c>
      <c r="O273" s="99">
        <v>713211.45220092742</v>
      </c>
      <c r="P273" s="99">
        <v>731041.73850595055</v>
      </c>
      <c r="Q273" s="99">
        <v>749317.78196859919</v>
      </c>
      <c r="R273" s="99">
        <f t="shared" si="4"/>
        <v>5507029.0607125862</v>
      </c>
    </row>
    <row r="274" spans="1:18" x14ac:dyDescent="0.2">
      <c r="A274" s="46" t="s">
        <v>494</v>
      </c>
      <c r="B274" s="46" t="s">
        <v>157</v>
      </c>
      <c r="C274" s="46" t="s">
        <v>217</v>
      </c>
      <c r="D274" s="99">
        <v>166128.57999999999</v>
      </c>
      <c r="E274" s="99">
        <v>11270.139999999998</v>
      </c>
      <c r="F274" s="99">
        <v>0</v>
      </c>
      <c r="G274" s="99">
        <v>0</v>
      </c>
      <c r="H274" s="99">
        <v>0</v>
      </c>
      <c r="I274" s="99">
        <v>0</v>
      </c>
      <c r="J274" s="99">
        <v>0</v>
      </c>
      <c r="K274" s="99">
        <v>0</v>
      </c>
      <c r="L274" s="99">
        <v>0</v>
      </c>
      <c r="M274" s="99">
        <v>0</v>
      </c>
      <c r="N274" s="99">
        <v>0</v>
      </c>
      <c r="O274" s="99">
        <v>0</v>
      </c>
      <c r="P274" s="99">
        <v>0</v>
      </c>
      <c r="Q274" s="99">
        <v>0</v>
      </c>
      <c r="R274" s="99">
        <f t="shared" si="4"/>
        <v>0</v>
      </c>
    </row>
    <row r="275" spans="1:18" x14ac:dyDescent="0.2">
      <c r="A275" s="46" t="s">
        <v>2</v>
      </c>
      <c r="B275" s="46" t="s">
        <v>157</v>
      </c>
      <c r="C275" s="46" t="s">
        <v>218</v>
      </c>
      <c r="D275" s="99">
        <v>5809.62</v>
      </c>
      <c r="E275" s="99">
        <v>131967.6</v>
      </c>
      <c r="F275" s="99">
        <v>0</v>
      </c>
      <c r="G275" s="99">
        <v>0</v>
      </c>
      <c r="H275" s="99">
        <v>903000</v>
      </c>
      <c r="I275" s="99">
        <v>371049.99999999994</v>
      </c>
      <c r="J275" s="99">
        <v>380326.25</v>
      </c>
      <c r="K275" s="99">
        <v>389834.40624999994</v>
      </c>
      <c r="L275" s="99">
        <v>399580.2664062499</v>
      </c>
      <c r="M275" s="99">
        <v>409569.77306640614</v>
      </c>
      <c r="N275" s="99">
        <v>419809.01739306626</v>
      </c>
      <c r="O275" s="99">
        <v>430304.24282789283</v>
      </c>
      <c r="P275" s="99">
        <v>441061.84889859013</v>
      </c>
      <c r="Q275" s="99">
        <v>452088.39512105478</v>
      </c>
      <c r="R275" s="99">
        <f t="shared" si="4"/>
        <v>3693624.19996326</v>
      </c>
    </row>
    <row r="276" spans="1:18" x14ac:dyDescent="0.2">
      <c r="A276" s="46" t="s">
        <v>4</v>
      </c>
      <c r="B276" s="46" t="s">
        <v>157</v>
      </c>
      <c r="C276" s="46" t="s">
        <v>219</v>
      </c>
      <c r="D276" s="99">
        <v>961491.77000000025</v>
      </c>
      <c r="E276" s="99">
        <v>774489.38</v>
      </c>
      <c r="F276" s="99">
        <v>98729.480000000025</v>
      </c>
      <c r="G276" s="99">
        <v>1494290.37</v>
      </c>
      <c r="H276" s="99">
        <v>3410000</v>
      </c>
      <c r="I276" s="99">
        <v>872787.49999999988</v>
      </c>
      <c r="J276" s="99">
        <v>894607.18749999988</v>
      </c>
      <c r="K276" s="99">
        <v>916972.36718749988</v>
      </c>
      <c r="L276" s="99">
        <v>939896.67636718729</v>
      </c>
      <c r="M276" s="99">
        <v>963394.09327636694</v>
      </c>
      <c r="N276" s="99">
        <v>987478.94560827594</v>
      </c>
      <c r="O276" s="99">
        <v>1012165.9192484828</v>
      </c>
      <c r="P276" s="99">
        <v>1037470.0672296947</v>
      </c>
      <c r="Q276" s="99">
        <v>1063406.8189104369</v>
      </c>
      <c r="R276" s="99">
        <f t="shared" si="4"/>
        <v>8688179.575327944</v>
      </c>
    </row>
    <row r="277" spans="1:18" x14ac:dyDescent="0.2">
      <c r="A277" s="46" t="s">
        <v>5</v>
      </c>
      <c r="B277" s="46" t="s">
        <v>157</v>
      </c>
      <c r="C277" s="46" t="s">
        <v>220</v>
      </c>
      <c r="D277" s="99">
        <v>0</v>
      </c>
      <c r="E277" s="99">
        <v>0</v>
      </c>
      <c r="F277" s="99">
        <v>0</v>
      </c>
      <c r="G277" s="99">
        <v>5000</v>
      </c>
      <c r="H277" s="99">
        <v>0</v>
      </c>
      <c r="I277" s="99">
        <v>0</v>
      </c>
      <c r="J277" s="99">
        <v>367718.75</v>
      </c>
      <c r="K277" s="99">
        <v>376911.71874999994</v>
      </c>
      <c r="L277" s="99">
        <v>0</v>
      </c>
      <c r="M277" s="99">
        <v>0</v>
      </c>
      <c r="N277" s="99">
        <v>0</v>
      </c>
      <c r="O277" s="99">
        <v>0</v>
      </c>
      <c r="P277" s="99">
        <v>0</v>
      </c>
      <c r="Q277" s="99">
        <v>0</v>
      </c>
      <c r="R277" s="99">
        <f t="shared" si="4"/>
        <v>744630.46875</v>
      </c>
    </row>
    <row r="278" spans="1:18" x14ac:dyDescent="0.2">
      <c r="A278" s="46" t="s">
        <v>6</v>
      </c>
      <c r="B278" s="46" t="s">
        <v>157</v>
      </c>
      <c r="C278" s="46" t="s">
        <v>222</v>
      </c>
      <c r="D278" s="99">
        <v>326014.56</v>
      </c>
      <c r="E278" s="99">
        <v>149579.63000000003</v>
      </c>
      <c r="F278" s="99">
        <v>248814.78</v>
      </c>
      <c r="G278" s="99">
        <v>1181071.26</v>
      </c>
      <c r="H278" s="99">
        <v>1253792</v>
      </c>
      <c r="I278" s="99">
        <v>1230000</v>
      </c>
      <c r="J278" s="99">
        <v>1260750</v>
      </c>
      <c r="K278" s="99">
        <v>1292268.7499999998</v>
      </c>
      <c r="L278" s="99">
        <v>1324575.4687499998</v>
      </c>
      <c r="M278" s="99">
        <v>1357689.8554687495</v>
      </c>
      <c r="N278" s="99">
        <v>1391632.1018554682</v>
      </c>
      <c r="O278" s="99">
        <v>1426422.9044018548</v>
      </c>
      <c r="P278" s="99">
        <v>1462083.4770119011</v>
      </c>
      <c r="Q278" s="99">
        <v>1498635.5639371984</v>
      </c>
      <c r="R278" s="99">
        <f t="shared" si="4"/>
        <v>12244058.121425172</v>
      </c>
    </row>
    <row r="279" spans="1:18" x14ac:dyDescent="0.2">
      <c r="A279" s="46" t="s">
        <v>7</v>
      </c>
      <c r="B279" s="46" t="s">
        <v>157</v>
      </c>
      <c r="C279" s="46" t="s">
        <v>223</v>
      </c>
      <c r="D279" s="99">
        <v>71609.02</v>
      </c>
      <c r="E279" s="99">
        <v>529762.06000000006</v>
      </c>
      <c r="F279" s="99">
        <v>1083588.5200000009</v>
      </c>
      <c r="G279" s="99">
        <v>1161162.01</v>
      </c>
      <c r="H279" s="99">
        <v>817000</v>
      </c>
      <c r="I279" s="99">
        <v>1024999.9999999999</v>
      </c>
      <c r="J279" s="99">
        <v>1050625</v>
      </c>
      <c r="K279" s="99">
        <v>1076890.6249999998</v>
      </c>
      <c r="L279" s="99">
        <v>1103812.8906249998</v>
      </c>
      <c r="M279" s="99">
        <v>1131408.2128906248</v>
      </c>
      <c r="N279" s="99">
        <v>869770.06365966762</v>
      </c>
      <c r="O279" s="99">
        <v>0</v>
      </c>
      <c r="P279" s="99">
        <v>0</v>
      </c>
      <c r="Q279" s="99">
        <v>0</v>
      </c>
      <c r="R279" s="99">
        <f t="shared" si="4"/>
        <v>6257506.792175293</v>
      </c>
    </row>
    <row r="280" spans="1:18" x14ac:dyDescent="0.2">
      <c r="A280" s="46" t="s">
        <v>495</v>
      </c>
      <c r="B280" s="46" t="s">
        <v>157</v>
      </c>
      <c r="C280" s="46" t="s">
        <v>581</v>
      </c>
      <c r="D280" s="99">
        <v>513.1</v>
      </c>
      <c r="E280" s="99">
        <v>0</v>
      </c>
      <c r="F280" s="99">
        <v>0</v>
      </c>
      <c r="G280" s="99">
        <v>0</v>
      </c>
      <c r="H280" s="99">
        <v>0</v>
      </c>
      <c r="I280" s="99">
        <v>0</v>
      </c>
      <c r="J280" s="99">
        <v>0</v>
      </c>
      <c r="K280" s="99">
        <v>0</v>
      </c>
      <c r="L280" s="99">
        <v>0</v>
      </c>
      <c r="M280" s="99">
        <v>0</v>
      </c>
      <c r="N280" s="99">
        <v>0</v>
      </c>
      <c r="O280" s="99">
        <v>0</v>
      </c>
      <c r="P280" s="99">
        <v>0</v>
      </c>
      <c r="Q280" s="99">
        <v>0</v>
      </c>
      <c r="R280" s="99">
        <f t="shared" si="4"/>
        <v>0</v>
      </c>
    </row>
    <row r="281" spans="1:18" x14ac:dyDescent="0.2">
      <c r="A281" s="46" t="s">
        <v>8</v>
      </c>
      <c r="B281" s="46" t="s">
        <v>157</v>
      </c>
      <c r="C281" s="46" t="s">
        <v>224</v>
      </c>
      <c r="D281" s="99">
        <v>49751.7</v>
      </c>
      <c r="E281" s="99">
        <v>20531.800000000003</v>
      </c>
      <c r="F281" s="99">
        <v>21401.919999999995</v>
      </c>
      <c r="G281" s="99">
        <v>169683</v>
      </c>
      <c r="H281" s="99">
        <v>132000</v>
      </c>
      <c r="I281" s="99">
        <v>112749.99999999999</v>
      </c>
      <c r="J281" s="99">
        <v>115568.74999999999</v>
      </c>
      <c r="K281" s="99">
        <v>118457.96874999999</v>
      </c>
      <c r="L281" s="99">
        <v>121419.41796874997</v>
      </c>
      <c r="M281" s="99">
        <v>49781.961367187483</v>
      </c>
      <c r="N281" s="99">
        <v>51026.510401367166</v>
      </c>
      <c r="O281" s="99">
        <v>52302.173161401341</v>
      </c>
      <c r="P281" s="99">
        <v>53609.727490436366</v>
      </c>
      <c r="Q281" s="99">
        <v>54949.970677697267</v>
      </c>
      <c r="R281" s="99">
        <f t="shared" si="4"/>
        <v>729866.47981683945</v>
      </c>
    </row>
    <row r="282" spans="1:18" x14ac:dyDescent="0.2">
      <c r="A282" s="46" t="s">
        <v>9</v>
      </c>
      <c r="B282" s="46" t="s">
        <v>157</v>
      </c>
      <c r="C282" s="46" t="s">
        <v>225</v>
      </c>
      <c r="D282" s="99">
        <v>1492872.8800000001</v>
      </c>
      <c r="E282" s="99">
        <v>617290.4800000001</v>
      </c>
      <c r="F282" s="99">
        <v>218121.61</v>
      </c>
      <c r="G282" s="99">
        <v>295677.10999999993</v>
      </c>
      <c r="H282" s="99">
        <v>1095000</v>
      </c>
      <c r="I282" s="99">
        <v>717499.99999999988</v>
      </c>
      <c r="J282" s="99">
        <v>735437.5</v>
      </c>
      <c r="K282" s="99">
        <v>753823.43749999988</v>
      </c>
      <c r="L282" s="99">
        <v>772669.02343749988</v>
      </c>
      <c r="M282" s="99">
        <v>791985.74902343727</v>
      </c>
      <c r="N282" s="99">
        <v>811785.39274902316</v>
      </c>
      <c r="O282" s="99">
        <v>832080.02756774856</v>
      </c>
      <c r="P282" s="99">
        <v>852882.02825694229</v>
      </c>
      <c r="Q282" s="99">
        <v>874204.07896336564</v>
      </c>
      <c r="R282" s="99">
        <f t="shared" si="4"/>
        <v>7142367.237498017</v>
      </c>
    </row>
    <row r="283" spans="1:18" x14ac:dyDescent="0.2">
      <c r="A283" s="46" t="s">
        <v>386</v>
      </c>
      <c r="B283" s="46" t="s">
        <v>157</v>
      </c>
      <c r="C283" s="46" t="s">
        <v>582</v>
      </c>
      <c r="D283" s="99">
        <v>597961.17000000004</v>
      </c>
      <c r="E283" s="99">
        <v>0</v>
      </c>
      <c r="F283" s="99">
        <v>0</v>
      </c>
      <c r="G283" s="99">
        <v>1368.37</v>
      </c>
      <c r="H283" s="99">
        <v>600000</v>
      </c>
      <c r="I283" s="99">
        <v>615000</v>
      </c>
      <c r="J283" s="99">
        <v>630375</v>
      </c>
      <c r="K283" s="99">
        <v>646134.37499999988</v>
      </c>
      <c r="L283" s="99">
        <v>662287.73437499988</v>
      </c>
      <c r="M283" s="99">
        <v>678844.92773437477</v>
      </c>
      <c r="N283" s="99">
        <v>695816.05092773412</v>
      </c>
      <c r="O283" s="99">
        <v>713211.45220092742</v>
      </c>
      <c r="P283" s="99">
        <v>731041.73850595055</v>
      </c>
      <c r="Q283" s="99">
        <v>749317.78196859919</v>
      </c>
      <c r="R283" s="99">
        <f t="shared" si="4"/>
        <v>6122029.0607125862</v>
      </c>
    </row>
    <row r="284" spans="1:18" x14ac:dyDescent="0.2">
      <c r="A284" s="46" t="s">
        <v>847</v>
      </c>
      <c r="B284" s="46" t="s">
        <v>157</v>
      </c>
      <c r="C284" s="46" t="s">
        <v>848</v>
      </c>
      <c r="D284" s="99">
        <v>0</v>
      </c>
      <c r="E284" s="99">
        <v>0</v>
      </c>
      <c r="F284" s="99">
        <v>0</v>
      </c>
      <c r="G284" s="99">
        <v>100000</v>
      </c>
      <c r="H284" s="99">
        <v>0</v>
      </c>
      <c r="I284" s="99">
        <v>0</v>
      </c>
      <c r="J284" s="99">
        <v>0</v>
      </c>
      <c r="K284" s="99">
        <v>0</v>
      </c>
      <c r="L284" s="99">
        <v>0</v>
      </c>
      <c r="M284" s="99">
        <v>0</v>
      </c>
      <c r="N284" s="99">
        <v>0</v>
      </c>
      <c r="O284" s="99">
        <v>0</v>
      </c>
      <c r="P284" s="99">
        <v>0</v>
      </c>
      <c r="Q284" s="99">
        <v>0</v>
      </c>
      <c r="R284" s="99">
        <f t="shared" si="4"/>
        <v>0</v>
      </c>
    </row>
    <row r="285" spans="1:18" x14ac:dyDescent="0.2">
      <c r="A285" s="46" t="s">
        <v>10</v>
      </c>
      <c r="B285" s="46" t="s">
        <v>157</v>
      </c>
      <c r="C285" s="46" t="s">
        <v>471</v>
      </c>
      <c r="D285" s="99">
        <v>26129</v>
      </c>
      <c r="E285" s="99">
        <v>0</v>
      </c>
      <c r="F285" s="99">
        <v>0</v>
      </c>
      <c r="G285" s="99">
        <v>0</v>
      </c>
      <c r="H285" s="99">
        <v>0</v>
      </c>
      <c r="I285" s="99">
        <v>0</v>
      </c>
      <c r="J285" s="99">
        <v>0</v>
      </c>
      <c r="K285" s="99">
        <v>0</v>
      </c>
      <c r="L285" s="99">
        <v>0</v>
      </c>
      <c r="M285" s="99">
        <v>0</v>
      </c>
      <c r="N285" s="99">
        <v>0</v>
      </c>
      <c r="O285" s="99">
        <v>0</v>
      </c>
      <c r="P285" s="99">
        <v>0</v>
      </c>
      <c r="Q285" s="99">
        <v>0</v>
      </c>
      <c r="R285" s="99">
        <f t="shared" si="4"/>
        <v>0</v>
      </c>
    </row>
    <row r="286" spans="1:18" x14ac:dyDescent="0.2">
      <c r="A286" s="46" t="s">
        <v>28</v>
      </c>
      <c r="B286" s="46" t="s">
        <v>157</v>
      </c>
      <c r="C286" s="46" t="s">
        <v>241</v>
      </c>
      <c r="D286" s="99">
        <v>1772852.21</v>
      </c>
      <c r="E286" s="99">
        <v>208396.9</v>
      </c>
      <c r="F286" s="99">
        <v>227449.05000000002</v>
      </c>
      <c r="G286" s="99">
        <v>1711100</v>
      </c>
      <c r="H286" s="99">
        <v>500000</v>
      </c>
      <c r="I286" s="99">
        <v>2049999.9999999998</v>
      </c>
      <c r="J286" s="99">
        <v>2101250</v>
      </c>
      <c r="K286" s="99">
        <v>2153781.2499999995</v>
      </c>
      <c r="L286" s="99">
        <v>2207625.7812499995</v>
      </c>
      <c r="M286" s="99">
        <v>2262816.4257812495</v>
      </c>
      <c r="N286" s="99">
        <v>2319386.8364257803</v>
      </c>
      <c r="O286" s="99">
        <v>2377371.5073364247</v>
      </c>
      <c r="P286" s="99">
        <v>2436805.7950198348</v>
      </c>
      <c r="Q286" s="99">
        <v>2497725.9398953305</v>
      </c>
      <c r="R286" s="99">
        <f t="shared" si="4"/>
        <v>20406763.535708621</v>
      </c>
    </row>
    <row r="287" spans="1:18" x14ac:dyDescent="0.2">
      <c r="A287" s="46" t="s">
        <v>29</v>
      </c>
      <c r="B287" s="46" t="s">
        <v>157</v>
      </c>
      <c r="C287" s="46" t="s">
        <v>293</v>
      </c>
      <c r="D287" s="99">
        <v>1368849.67</v>
      </c>
      <c r="E287" s="99">
        <v>352910.95999999996</v>
      </c>
      <c r="F287" s="99">
        <v>133694.5</v>
      </c>
      <c r="G287" s="99">
        <v>200000</v>
      </c>
      <c r="H287" s="99">
        <v>650000</v>
      </c>
      <c r="I287" s="99">
        <v>533000</v>
      </c>
      <c r="J287" s="99">
        <v>546325</v>
      </c>
      <c r="K287" s="99">
        <v>559983.12499999988</v>
      </c>
      <c r="L287" s="99">
        <v>573982.70312499988</v>
      </c>
      <c r="M287" s="99">
        <v>588332.27070312481</v>
      </c>
      <c r="N287" s="99">
        <v>603040.57747070293</v>
      </c>
      <c r="O287" s="99">
        <v>618116.59190747037</v>
      </c>
      <c r="P287" s="99">
        <v>633569.50670515711</v>
      </c>
      <c r="Q287" s="99">
        <v>649408.74437278591</v>
      </c>
      <c r="R287" s="99">
        <f t="shared" si="4"/>
        <v>5305758.5192842418</v>
      </c>
    </row>
    <row r="288" spans="1:18" x14ac:dyDescent="0.2">
      <c r="A288" s="46" t="s">
        <v>1</v>
      </c>
      <c r="B288" s="46" t="s">
        <v>157</v>
      </c>
      <c r="C288" s="46" t="s">
        <v>216</v>
      </c>
      <c r="D288" s="99">
        <v>2298403.5900000003</v>
      </c>
      <c r="E288" s="99">
        <v>56249.299999999996</v>
      </c>
      <c r="F288" s="99">
        <v>243352.43000000002</v>
      </c>
      <c r="G288" s="99">
        <v>2060.91</v>
      </c>
      <c r="H288" s="99">
        <v>0</v>
      </c>
      <c r="I288" s="99">
        <v>1024999.9999999999</v>
      </c>
      <c r="J288" s="99">
        <v>1050625</v>
      </c>
      <c r="K288" s="99">
        <v>1076890.6249999998</v>
      </c>
      <c r="L288" s="99">
        <v>1103812.8906249998</v>
      </c>
      <c r="M288" s="99">
        <v>1131408.2128906248</v>
      </c>
      <c r="N288" s="99">
        <v>1159693.4182128902</v>
      </c>
      <c r="O288" s="99">
        <v>1188685.7536682123</v>
      </c>
      <c r="P288" s="99">
        <v>1218402.8975099174</v>
      </c>
      <c r="Q288" s="99">
        <v>1248862.9699476652</v>
      </c>
      <c r="R288" s="99">
        <f t="shared" si="4"/>
        <v>10203381.767854311</v>
      </c>
    </row>
    <row r="289" spans="1:18" x14ac:dyDescent="0.2">
      <c r="A289" s="46" t="s">
        <v>11</v>
      </c>
      <c r="B289" s="46" t="s">
        <v>157</v>
      </c>
      <c r="C289" s="46" t="s">
        <v>242</v>
      </c>
      <c r="D289" s="99">
        <v>481385.25</v>
      </c>
      <c r="E289" s="99">
        <v>384972.4</v>
      </c>
      <c r="F289" s="99">
        <v>272719.34000000003</v>
      </c>
      <c r="G289" s="99">
        <v>35500</v>
      </c>
      <c r="H289" s="99">
        <v>0</v>
      </c>
      <c r="I289" s="99">
        <v>122999.99999999999</v>
      </c>
      <c r="J289" s="99">
        <v>126074.99999999999</v>
      </c>
      <c r="K289" s="99">
        <v>129226.87499999999</v>
      </c>
      <c r="L289" s="99">
        <v>132457.54687499997</v>
      </c>
      <c r="M289" s="99">
        <v>135768.98554687496</v>
      </c>
      <c r="N289" s="99">
        <v>139163.21018554684</v>
      </c>
      <c r="O289" s="99">
        <v>142642.29044018546</v>
      </c>
      <c r="P289" s="99">
        <v>146208.3477011901</v>
      </c>
      <c r="Q289" s="99">
        <v>149863.55639371983</v>
      </c>
      <c r="R289" s="99">
        <f t="shared" si="4"/>
        <v>1224405.812142517</v>
      </c>
    </row>
    <row r="290" spans="1:18" x14ac:dyDescent="0.2">
      <c r="A290" s="46" t="s">
        <v>30</v>
      </c>
      <c r="B290" s="46" t="s">
        <v>157</v>
      </c>
      <c r="C290" s="46" t="s">
        <v>473</v>
      </c>
      <c r="D290" s="99">
        <v>12318.36</v>
      </c>
      <c r="E290" s="99">
        <v>0</v>
      </c>
      <c r="F290" s="99">
        <v>0</v>
      </c>
      <c r="G290" s="99">
        <v>0</v>
      </c>
      <c r="H290" s="99">
        <v>0</v>
      </c>
      <c r="I290" s="99">
        <v>0</v>
      </c>
      <c r="J290" s="99">
        <v>0</v>
      </c>
      <c r="K290" s="99">
        <v>0</v>
      </c>
      <c r="L290" s="99">
        <v>0</v>
      </c>
      <c r="M290" s="99">
        <v>0</v>
      </c>
      <c r="N290" s="99">
        <v>0</v>
      </c>
      <c r="O290" s="99">
        <v>0</v>
      </c>
      <c r="P290" s="99">
        <v>0</v>
      </c>
      <c r="Q290" s="99">
        <v>0</v>
      </c>
      <c r="R290" s="99">
        <f t="shared" si="4"/>
        <v>0</v>
      </c>
    </row>
    <row r="291" spans="1:18" x14ac:dyDescent="0.2">
      <c r="A291" s="46" t="s">
        <v>31</v>
      </c>
      <c r="B291" s="46" t="s">
        <v>157</v>
      </c>
      <c r="C291" s="46" t="s">
        <v>469</v>
      </c>
      <c r="D291" s="99">
        <v>86865.37000000001</v>
      </c>
      <c r="E291" s="99">
        <v>14816.92</v>
      </c>
      <c r="F291" s="99">
        <v>400.72</v>
      </c>
      <c r="G291" s="99">
        <v>2000</v>
      </c>
      <c r="H291" s="99">
        <v>0</v>
      </c>
      <c r="I291" s="99">
        <v>0</v>
      </c>
      <c r="J291" s="99">
        <v>0</v>
      </c>
      <c r="K291" s="99">
        <v>0</v>
      </c>
      <c r="L291" s="99">
        <v>0</v>
      </c>
      <c r="M291" s="99">
        <v>0</v>
      </c>
      <c r="N291" s="99">
        <v>0</v>
      </c>
      <c r="O291" s="99">
        <v>0</v>
      </c>
      <c r="P291" s="99">
        <v>0</v>
      </c>
      <c r="Q291" s="99">
        <v>0</v>
      </c>
      <c r="R291" s="99">
        <f t="shared" si="4"/>
        <v>0</v>
      </c>
    </row>
    <row r="292" spans="1:18" x14ac:dyDescent="0.2">
      <c r="A292" s="46" t="s">
        <v>32</v>
      </c>
      <c r="B292" s="46" t="s">
        <v>157</v>
      </c>
      <c r="C292" s="46" t="s">
        <v>243</v>
      </c>
      <c r="D292" s="99">
        <v>135640.54</v>
      </c>
      <c r="E292" s="99">
        <v>223948.88999999998</v>
      </c>
      <c r="F292" s="99">
        <v>3441.68</v>
      </c>
      <c r="G292" s="99">
        <v>100000</v>
      </c>
      <c r="H292" s="99">
        <v>300000</v>
      </c>
      <c r="I292" s="99">
        <v>102499.99999999999</v>
      </c>
      <c r="J292" s="99">
        <v>105062.49999999999</v>
      </c>
      <c r="K292" s="99">
        <v>107689.06249999999</v>
      </c>
      <c r="L292" s="99">
        <v>110381.28906249997</v>
      </c>
      <c r="M292" s="99">
        <v>113140.82128906247</v>
      </c>
      <c r="N292" s="99">
        <v>115969.34182128902</v>
      </c>
      <c r="O292" s="99">
        <v>118868.57536682123</v>
      </c>
      <c r="P292" s="99">
        <v>121840.28975099175</v>
      </c>
      <c r="Q292" s="99">
        <v>124886.29699476653</v>
      </c>
      <c r="R292" s="99">
        <f t="shared" si="4"/>
        <v>1020338.176785431</v>
      </c>
    </row>
    <row r="293" spans="1:18" x14ac:dyDescent="0.2">
      <c r="A293" s="46" t="s">
        <v>33</v>
      </c>
      <c r="B293" s="46" t="s">
        <v>157</v>
      </c>
      <c r="C293" s="46" t="s">
        <v>244</v>
      </c>
      <c r="D293" s="99">
        <v>2341750.5</v>
      </c>
      <c r="E293" s="99">
        <v>43126.13</v>
      </c>
      <c r="F293" s="99">
        <v>256139.97999999995</v>
      </c>
      <c r="G293" s="99">
        <v>0</v>
      </c>
      <c r="H293" s="99">
        <v>0</v>
      </c>
      <c r="I293" s="99">
        <v>153750</v>
      </c>
      <c r="J293" s="99">
        <v>157593.75</v>
      </c>
      <c r="K293" s="99">
        <v>161533.59374999997</v>
      </c>
      <c r="L293" s="99">
        <v>0</v>
      </c>
      <c r="M293" s="99">
        <v>0</v>
      </c>
      <c r="N293" s="99">
        <v>0</v>
      </c>
      <c r="O293" s="99">
        <v>0</v>
      </c>
      <c r="P293" s="99">
        <v>0</v>
      </c>
      <c r="Q293" s="99">
        <v>0</v>
      </c>
      <c r="R293" s="99">
        <f t="shared" si="4"/>
        <v>472877.34375</v>
      </c>
    </row>
    <row r="294" spans="1:18" x14ac:dyDescent="0.2">
      <c r="A294" s="46" t="s">
        <v>35</v>
      </c>
      <c r="B294" s="46" t="s">
        <v>157</v>
      </c>
      <c r="C294" s="46" t="s">
        <v>245</v>
      </c>
      <c r="D294" s="99">
        <v>697620.41</v>
      </c>
      <c r="E294" s="99">
        <v>644076.77</v>
      </c>
      <c r="F294" s="99">
        <v>302793.32</v>
      </c>
      <c r="G294" s="99">
        <v>557206.67999999993</v>
      </c>
      <c r="H294" s="99">
        <v>200000</v>
      </c>
      <c r="I294" s="99">
        <v>204999.99999999997</v>
      </c>
      <c r="J294" s="99">
        <v>210124.99999999997</v>
      </c>
      <c r="K294" s="99">
        <v>215378.12499999997</v>
      </c>
      <c r="L294" s="99">
        <v>220762.57812499994</v>
      </c>
      <c r="M294" s="99">
        <v>226281.64257812494</v>
      </c>
      <c r="N294" s="99">
        <v>231938.68364257805</v>
      </c>
      <c r="O294" s="99">
        <v>237737.15073364245</v>
      </c>
      <c r="P294" s="99">
        <v>243680.57950198351</v>
      </c>
      <c r="Q294" s="99">
        <v>249772.59398953305</v>
      </c>
      <c r="R294" s="99">
        <f t="shared" si="4"/>
        <v>2040676.353570862</v>
      </c>
    </row>
    <row r="295" spans="1:18" x14ac:dyDescent="0.2">
      <c r="A295" s="46" t="s">
        <v>36</v>
      </c>
      <c r="B295" s="46" t="s">
        <v>157</v>
      </c>
      <c r="C295" s="46" t="s">
        <v>246</v>
      </c>
      <c r="D295" s="99">
        <v>405857.15</v>
      </c>
      <c r="E295" s="99">
        <v>332977.39</v>
      </c>
      <c r="F295" s="99">
        <v>141556.61999999997</v>
      </c>
      <c r="G295" s="99">
        <v>0</v>
      </c>
      <c r="H295" s="99">
        <v>160000</v>
      </c>
      <c r="I295" s="99">
        <v>164000</v>
      </c>
      <c r="J295" s="99">
        <v>168100</v>
      </c>
      <c r="K295" s="99">
        <v>172302.49999999997</v>
      </c>
      <c r="L295" s="99">
        <v>176610.06249999997</v>
      </c>
      <c r="M295" s="99">
        <v>181025.31406249994</v>
      </c>
      <c r="N295" s="99">
        <v>185550.94691406243</v>
      </c>
      <c r="O295" s="99">
        <v>190189.72058691396</v>
      </c>
      <c r="P295" s="99">
        <v>194944.46360158679</v>
      </c>
      <c r="Q295" s="99">
        <v>199818.07519162644</v>
      </c>
      <c r="R295" s="99">
        <f t="shared" si="4"/>
        <v>1632541.0828566896</v>
      </c>
    </row>
    <row r="296" spans="1:18" x14ac:dyDescent="0.2">
      <c r="A296" s="46" t="s">
        <v>37</v>
      </c>
      <c r="B296" s="46" t="s">
        <v>157</v>
      </c>
      <c r="C296" s="46" t="s">
        <v>247</v>
      </c>
      <c r="D296" s="99">
        <v>534382.54</v>
      </c>
      <c r="E296" s="99">
        <v>524176.89999999997</v>
      </c>
      <c r="F296" s="99">
        <v>18875.64999999998</v>
      </c>
      <c r="G296" s="99">
        <v>0</v>
      </c>
      <c r="H296" s="99">
        <v>210000</v>
      </c>
      <c r="I296" s="99">
        <v>71750</v>
      </c>
      <c r="J296" s="99">
        <v>73543.75</v>
      </c>
      <c r="K296" s="99">
        <v>75382.343749999985</v>
      </c>
      <c r="L296" s="99">
        <v>77266.902343749985</v>
      </c>
      <c r="M296" s="99">
        <v>79198.574902343724</v>
      </c>
      <c r="N296" s="99">
        <v>81178.539274902316</v>
      </c>
      <c r="O296" s="99">
        <v>83208.002756774862</v>
      </c>
      <c r="P296" s="99">
        <v>85288.202825694229</v>
      </c>
      <c r="Q296" s="99">
        <v>87420.407896336561</v>
      </c>
      <c r="R296" s="99">
        <f t="shared" si="4"/>
        <v>714236.72374980163</v>
      </c>
    </row>
    <row r="297" spans="1:18" x14ac:dyDescent="0.2">
      <c r="A297" s="46" t="s">
        <v>12</v>
      </c>
      <c r="B297" s="46" t="s">
        <v>157</v>
      </c>
      <c r="C297" s="46" t="s">
        <v>226</v>
      </c>
      <c r="D297" s="99">
        <v>1739315.57</v>
      </c>
      <c r="E297" s="99">
        <v>1393861.09</v>
      </c>
      <c r="F297" s="99">
        <v>1947930.909999999</v>
      </c>
      <c r="G297" s="99">
        <v>2179501</v>
      </c>
      <c r="H297" s="99">
        <v>998483</v>
      </c>
      <c r="I297" s="99">
        <v>1024999.9999999999</v>
      </c>
      <c r="J297" s="99">
        <v>525312.5</v>
      </c>
      <c r="K297" s="99">
        <v>538445.31249999988</v>
      </c>
      <c r="L297" s="99">
        <v>551906.44531249988</v>
      </c>
      <c r="M297" s="99">
        <v>565704.10644531238</v>
      </c>
      <c r="N297" s="99">
        <v>579846.70910644508</v>
      </c>
      <c r="O297" s="99">
        <v>594342.87683410617</v>
      </c>
      <c r="P297" s="99">
        <v>609201.44875495869</v>
      </c>
      <c r="Q297" s="99">
        <v>624431.48497383262</v>
      </c>
      <c r="R297" s="99">
        <f t="shared" si="4"/>
        <v>5614190.8839271553</v>
      </c>
    </row>
    <row r="298" spans="1:18" x14ac:dyDescent="0.2">
      <c r="A298" s="46" t="s">
        <v>496</v>
      </c>
      <c r="B298" s="46" t="s">
        <v>157</v>
      </c>
      <c r="C298" s="46" t="s">
        <v>583</v>
      </c>
      <c r="D298" s="99">
        <v>-55</v>
      </c>
      <c r="E298" s="99">
        <v>0</v>
      </c>
      <c r="F298" s="99">
        <v>0</v>
      </c>
      <c r="G298" s="99">
        <v>0</v>
      </c>
      <c r="H298" s="99">
        <v>0</v>
      </c>
      <c r="I298" s="99">
        <v>0</v>
      </c>
      <c r="J298" s="99">
        <v>0</v>
      </c>
      <c r="K298" s="99">
        <v>0</v>
      </c>
      <c r="L298" s="99">
        <v>0</v>
      </c>
      <c r="M298" s="99">
        <v>0</v>
      </c>
      <c r="N298" s="99">
        <v>0</v>
      </c>
      <c r="O298" s="99">
        <v>0</v>
      </c>
      <c r="P298" s="99">
        <v>0</v>
      </c>
      <c r="Q298" s="99">
        <v>0</v>
      </c>
      <c r="R298" s="99">
        <f t="shared" si="4"/>
        <v>0</v>
      </c>
    </row>
    <row r="299" spans="1:18" x14ac:dyDescent="0.2">
      <c r="A299" s="46" t="s">
        <v>38</v>
      </c>
      <c r="B299" s="46" t="s">
        <v>157</v>
      </c>
      <c r="C299" s="46" t="s">
        <v>472</v>
      </c>
      <c r="D299" s="99">
        <v>30860.53</v>
      </c>
      <c r="E299" s="99">
        <v>287.04000000000002</v>
      </c>
      <c r="F299" s="99">
        <v>0</v>
      </c>
      <c r="G299" s="99">
        <v>0</v>
      </c>
      <c r="H299" s="99">
        <v>0</v>
      </c>
      <c r="I299" s="99">
        <v>0</v>
      </c>
      <c r="J299" s="99">
        <v>0</v>
      </c>
      <c r="K299" s="99">
        <v>0</v>
      </c>
      <c r="L299" s="99">
        <v>0</v>
      </c>
      <c r="M299" s="99">
        <v>0</v>
      </c>
      <c r="N299" s="99">
        <v>0</v>
      </c>
      <c r="O299" s="99">
        <v>0</v>
      </c>
      <c r="P299" s="99">
        <v>0</v>
      </c>
      <c r="Q299" s="99">
        <v>0</v>
      </c>
      <c r="R299" s="99">
        <f t="shared" si="4"/>
        <v>0</v>
      </c>
    </row>
    <row r="300" spans="1:18" x14ac:dyDescent="0.2">
      <c r="A300" s="46" t="s">
        <v>13</v>
      </c>
      <c r="B300" s="46" t="s">
        <v>157</v>
      </c>
      <c r="C300" s="46" t="s">
        <v>14</v>
      </c>
      <c r="D300" s="99">
        <v>9101.840000000002</v>
      </c>
      <c r="E300" s="99">
        <v>30714.679999999993</v>
      </c>
      <c r="F300" s="99">
        <v>0</v>
      </c>
      <c r="G300" s="99">
        <v>0</v>
      </c>
      <c r="H300" s="99">
        <v>0</v>
      </c>
      <c r="I300" s="99">
        <v>46124.999999999993</v>
      </c>
      <c r="J300" s="99">
        <v>47278.125</v>
      </c>
      <c r="K300" s="99">
        <v>48460.078124999993</v>
      </c>
      <c r="L300" s="99">
        <v>49671.580078124993</v>
      </c>
      <c r="M300" s="99">
        <v>50913.369580078106</v>
      </c>
      <c r="N300" s="99">
        <v>52186.203819580056</v>
      </c>
      <c r="O300" s="99">
        <v>53490.858915069555</v>
      </c>
      <c r="P300" s="99">
        <v>54828.130387946287</v>
      </c>
      <c r="Q300" s="99">
        <v>56198.833647644933</v>
      </c>
      <c r="R300" s="99">
        <f t="shared" si="4"/>
        <v>459152.17955344392</v>
      </c>
    </row>
    <row r="301" spans="1:18" x14ac:dyDescent="0.2">
      <c r="A301" s="46" t="s">
        <v>15</v>
      </c>
      <c r="B301" s="46" t="s">
        <v>157</v>
      </c>
      <c r="C301" s="46" t="s">
        <v>227</v>
      </c>
      <c r="D301" s="99">
        <v>145405.15999999997</v>
      </c>
      <c r="E301" s="99">
        <v>56199.85</v>
      </c>
      <c r="F301" s="99">
        <v>0</v>
      </c>
      <c r="G301" s="99">
        <v>0</v>
      </c>
      <c r="H301" s="99">
        <v>0</v>
      </c>
      <c r="I301" s="99">
        <v>0</v>
      </c>
      <c r="J301" s="99">
        <v>0</v>
      </c>
      <c r="K301" s="99">
        <v>0</v>
      </c>
      <c r="L301" s="99">
        <v>662287.73437499988</v>
      </c>
      <c r="M301" s="99">
        <v>0</v>
      </c>
      <c r="N301" s="99">
        <v>0</v>
      </c>
      <c r="O301" s="99">
        <v>0</v>
      </c>
      <c r="P301" s="99">
        <v>0</v>
      </c>
      <c r="Q301" s="99">
        <v>0</v>
      </c>
      <c r="R301" s="99">
        <f t="shared" si="4"/>
        <v>662287.73437499988</v>
      </c>
    </row>
    <row r="302" spans="1:18" x14ac:dyDescent="0.2">
      <c r="A302" s="46" t="s">
        <v>3</v>
      </c>
      <c r="B302" s="46" t="s">
        <v>157</v>
      </c>
      <c r="C302" s="46" t="s">
        <v>221</v>
      </c>
      <c r="D302" s="99">
        <v>479068.87</v>
      </c>
      <c r="E302" s="99">
        <v>29315.24</v>
      </c>
      <c r="F302" s="99">
        <v>0</v>
      </c>
      <c r="G302" s="99">
        <v>0</v>
      </c>
      <c r="H302" s="99">
        <v>258000</v>
      </c>
      <c r="I302" s="99">
        <v>264450</v>
      </c>
      <c r="J302" s="99">
        <v>271061.25</v>
      </c>
      <c r="K302" s="99">
        <v>277837.78124999994</v>
      </c>
      <c r="L302" s="99">
        <v>284783.72578124993</v>
      </c>
      <c r="M302" s="99">
        <v>291903.31892578118</v>
      </c>
      <c r="N302" s="99">
        <v>299200.90189892566</v>
      </c>
      <c r="O302" s="99">
        <v>306680.92444639874</v>
      </c>
      <c r="P302" s="99">
        <v>314347.94755755871</v>
      </c>
      <c r="Q302" s="99">
        <v>322206.64624649764</v>
      </c>
      <c r="R302" s="99">
        <f t="shared" si="4"/>
        <v>2632472.4961064118</v>
      </c>
    </row>
    <row r="303" spans="1:18" x14ac:dyDescent="0.2">
      <c r="A303" s="46" t="s">
        <v>16</v>
      </c>
      <c r="B303" s="46" t="s">
        <v>157</v>
      </c>
      <c r="C303" s="46" t="s">
        <v>228</v>
      </c>
      <c r="D303" s="99">
        <v>72403.319999999992</v>
      </c>
      <c r="E303" s="99">
        <v>0</v>
      </c>
      <c r="F303" s="99">
        <v>0</v>
      </c>
      <c r="G303" s="99">
        <v>0</v>
      </c>
      <c r="H303" s="99">
        <v>150000</v>
      </c>
      <c r="I303" s="99">
        <v>153750</v>
      </c>
      <c r="J303" s="99">
        <v>157593.75</v>
      </c>
      <c r="K303" s="99">
        <v>161533.59374999997</v>
      </c>
      <c r="L303" s="99">
        <v>165571.93359374997</v>
      </c>
      <c r="M303" s="99">
        <v>169711.23193359369</v>
      </c>
      <c r="N303" s="99">
        <v>173954.01273193353</v>
      </c>
      <c r="O303" s="99">
        <v>178302.86305023186</v>
      </c>
      <c r="P303" s="99">
        <v>182760.43462648764</v>
      </c>
      <c r="Q303" s="99">
        <v>187329.4454921498</v>
      </c>
      <c r="R303" s="99">
        <f t="shared" si="4"/>
        <v>1530507.2651781465</v>
      </c>
    </row>
    <row r="304" spans="1:18" x14ac:dyDescent="0.2">
      <c r="A304" s="46" t="s">
        <v>497</v>
      </c>
      <c r="B304" s="46" t="s">
        <v>157</v>
      </c>
      <c r="C304" s="46" t="s">
        <v>584</v>
      </c>
      <c r="D304" s="99">
        <v>2155.75</v>
      </c>
      <c r="E304" s="99">
        <v>34.120000000000005</v>
      </c>
      <c r="F304" s="99">
        <v>0</v>
      </c>
      <c r="G304" s="99">
        <v>0</v>
      </c>
      <c r="H304" s="99">
        <v>0</v>
      </c>
      <c r="I304" s="99">
        <v>0</v>
      </c>
      <c r="J304" s="99">
        <v>0</v>
      </c>
      <c r="K304" s="99">
        <v>0</v>
      </c>
      <c r="L304" s="99">
        <v>0</v>
      </c>
      <c r="M304" s="99">
        <v>0</v>
      </c>
      <c r="N304" s="99">
        <v>0</v>
      </c>
      <c r="O304" s="99">
        <v>0</v>
      </c>
      <c r="P304" s="99">
        <v>0</v>
      </c>
      <c r="Q304" s="99">
        <v>0</v>
      </c>
      <c r="R304" s="99">
        <f t="shared" si="4"/>
        <v>0</v>
      </c>
    </row>
    <row r="305" spans="1:18" x14ac:dyDescent="0.2">
      <c r="A305" s="46" t="s">
        <v>423</v>
      </c>
      <c r="B305" s="46" t="s">
        <v>157</v>
      </c>
      <c r="C305" s="46" t="s">
        <v>585</v>
      </c>
      <c r="D305" s="99">
        <v>15210.099999999999</v>
      </c>
      <c r="E305" s="99">
        <v>0</v>
      </c>
      <c r="F305" s="99">
        <v>0</v>
      </c>
      <c r="G305" s="99">
        <v>0</v>
      </c>
      <c r="H305" s="99">
        <v>0</v>
      </c>
      <c r="I305" s="99">
        <v>0</v>
      </c>
      <c r="J305" s="99">
        <v>0</v>
      </c>
      <c r="K305" s="99">
        <v>0</v>
      </c>
      <c r="L305" s="99">
        <v>0</v>
      </c>
      <c r="M305" s="99">
        <v>0</v>
      </c>
      <c r="N305" s="99">
        <v>0</v>
      </c>
      <c r="O305" s="99">
        <v>0</v>
      </c>
      <c r="P305" s="99">
        <v>0</v>
      </c>
      <c r="Q305" s="99">
        <v>0</v>
      </c>
      <c r="R305" s="99">
        <f t="shared" si="4"/>
        <v>0</v>
      </c>
    </row>
    <row r="306" spans="1:18" x14ac:dyDescent="0.2">
      <c r="A306" s="46" t="s">
        <v>394</v>
      </c>
      <c r="B306" s="46" t="s">
        <v>157</v>
      </c>
      <c r="C306" s="46" t="s">
        <v>586</v>
      </c>
      <c r="D306" s="99">
        <v>316616.25</v>
      </c>
      <c r="E306" s="99">
        <v>1761.6</v>
      </c>
      <c r="F306" s="99">
        <v>-1045</v>
      </c>
      <c r="G306" s="99">
        <v>0</v>
      </c>
      <c r="H306" s="99">
        <v>0</v>
      </c>
      <c r="I306" s="99">
        <v>0</v>
      </c>
      <c r="J306" s="99">
        <v>0</v>
      </c>
      <c r="K306" s="99">
        <v>0</v>
      </c>
      <c r="L306" s="99">
        <v>0</v>
      </c>
      <c r="M306" s="99">
        <v>0</v>
      </c>
      <c r="N306" s="99">
        <v>0</v>
      </c>
      <c r="O306" s="99">
        <v>0</v>
      </c>
      <c r="P306" s="99">
        <v>0</v>
      </c>
      <c r="Q306" s="99">
        <v>0</v>
      </c>
      <c r="R306" s="99">
        <f t="shared" si="4"/>
        <v>0</v>
      </c>
    </row>
    <row r="307" spans="1:18" x14ac:dyDescent="0.2">
      <c r="A307" s="46" t="s">
        <v>17</v>
      </c>
      <c r="B307" s="46" t="s">
        <v>157</v>
      </c>
      <c r="C307" s="46" t="s">
        <v>229</v>
      </c>
      <c r="D307" s="99">
        <v>0</v>
      </c>
      <c r="E307" s="99">
        <v>0</v>
      </c>
      <c r="F307" s="99">
        <v>12384.130000000003</v>
      </c>
      <c r="G307" s="99">
        <v>566900.85</v>
      </c>
      <c r="H307" s="99">
        <v>325000</v>
      </c>
      <c r="I307" s="99">
        <v>96862.499999999985</v>
      </c>
      <c r="J307" s="99">
        <v>99284.062499999985</v>
      </c>
      <c r="K307" s="99">
        <v>101766.16406249999</v>
      </c>
      <c r="L307" s="99">
        <v>104310.31816406248</v>
      </c>
      <c r="M307" s="99">
        <v>106918.07611816403</v>
      </c>
      <c r="N307" s="99">
        <v>109591.02802111812</v>
      </c>
      <c r="O307" s="99">
        <v>112330.80372164607</v>
      </c>
      <c r="P307" s="99">
        <v>115139.0738146872</v>
      </c>
      <c r="Q307" s="99">
        <v>118017.55066005436</v>
      </c>
      <c r="R307" s="99">
        <f t="shared" si="4"/>
        <v>964219.57706223219</v>
      </c>
    </row>
    <row r="308" spans="1:18" x14ac:dyDescent="0.2">
      <c r="A308" s="46" t="s">
        <v>498</v>
      </c>
      <c r="B308" s="46" t="s">
        <v>157</v>
      </c>
      <c r="C308" s="46" t="s">
        <v>587</v>
      </c>
      <c r="D308" s="99">
        <v>7979.23</v>
      </c>
      <c r="E308" s="99">
        <v>0</v>
      </c>
      <c r="F308" s="99">
        <v>0</v>
      </c>
      <c r="G308" s="99">
        <v>0</v>
      </c>
      <c r="H308" s="99">
        <v>0</v>
      </c>
      <c r="I308" s="99">
        <v>0</v>
      </c>
      <c r="J308" s="99">
        <v>0</v>
      </c>
      <c r="K308" s="99">
        <v>0</v>
      </c>
      <c r="L308" s="99">
        <v>0</v>
      </c>
      <c r="M308" s="99">
        <v>0</v>
      </c>
      <c r="N308" s="99">
        <v>0</v>
      </c>
      <c r="O308" s="99">
        <v>0</v>
      </c>
      <c r="P308" s="99">
        <v>0</v>
      </c>
      <c r="Q308" s="99">
        <v>0</v>
      </c>
      <c r="R308" s="99">
        <f t="shared" si="4"/>
        <v>0</v>
      </c>
    </row>
    <row r="309" spans="1:18" x14ac:dyDescent="0.2">
      <c r="A309" s="46" t="s">
        <v>18</v>
      </c>
      <c r="B309" s="46" t="s">
        <v>157</v>
      </c>
      <c r="C309" s="46" t="s">
        <v>248</v>
      </c>
      <c r="D309" s="99">
        <v>77489.53</v>
      </c>
      <c r="E309" s="99">
        <v>57396.780000000006</v>
      </c>
      <c r="F309" s="99">
        <v>61679.48</v>
      </c>
      <c r="G309" s="99">
        <v>0</v>
      </c>
      <c r="H309" s="99">
        <v>0</v>
      </c>
      <c r="I309" s="99">
        <v>0</v>
      </c>
      <c r="J309" s="99">
        <v>0</v>
      </c>
      <c r="K309" s="99">
        <v>0</v>
      </c>
      <c r="L309" s="99">
        <v>0</v>
      </c>
      <c r="M309" s="99">
        <v>0</v>
      </c>
      <c r="N309" s="99">
        <v>0</v>
      </c>
      <c r="O309" s="99">
        <v>0</v>
      </c>
      <c r="P309" s="99">
        <v>0</v>
      </c>
      <c r="Q309" s="99">
        <v>0</v>
      </c>
      <c r="R309" s="99">
        <f t="shared" si="4"/>
        <v>0</v>
      </c>
    </row>
    <row r="310" spans="1:18" x14ac:dyDescent="0.2">
      <c r="A310" s="46" t="s">
        <v>39</v>
      </c>
      <c r="B310" s="46" t="s">
        <v>157</v>
      </c>
      <c r="C310" s="46" t="s">
        <v>470</v>
      </c>
      <c r="D310" s="99">
        <v>70163.25</v>
      </c>
      <c r="E310" s="99">
        <v>0</v>
      </c>
      <c r="F310" s="99">
        <v>0</v>
      </c>
      <c r="G310" s="99">
        <v>0</v>
      </c>
      <c r="H310" s="99">
        <v>0</v>
      </c>
      <c r="I310" s="99">
        <v>0</v>
      </c>
      <c r="J310" s="99">
        <v>0</v>
      </c>
      <c r="K310" s="99">
        <v>0</v>
      </c>
      <c r="L310" s="99">
        <v>0</v>
      </c>
      <c r="M310" s="99">
        <v>0</v>
      </c>
      <c r="N310" s="99">
        <v>0</v>
      </c>
      <c r="O310" s="99">
        <v>0</v>
      </c>
      <c r="P310" s="99">
        <v>0</v>
      </c>
      <c r="Q310" s="99">
        <v>0</v>
      </c>
      <c r="R310" s="99">
        <f t="shared" si="4"/>
        <v>0</v>
      </c>
    </row>
    <row r="311" spans="1:18" x14ac:dyDescent="0.2">
      <c r="A311" s="46" t="s">
        <v>20</v>
      </c>
      <c r="B311" s="46" t="s">
        <v>157</v>
      </c>
      <c r="C311" s="46" t="s">
        <v>230</v>
      </c>
      <c r="D311" s="99">
        <v>3079542.45</v>
      </c>
      <c r="E311" s="99">
        <v>1660072.91</v>
      </c>
      <c r="F311" s="99">
        <v>1890306.4599999995</v>
      </c>
      <c r="G311" s="99">
        <v>52398</v>
      </c>
      <c r="H311" s="99">
        <v>0</v>
      </c>
      <c r="I311" s="99">
        <v>0</v>
      </c>
      <c r="J311" s="99">
        <v>0</v>
      </c>
      <c r="K311" s="99">
        <v>0</v>
      </c>
      <c r="L311" s="99">
        <v>0</v>
      </c>
      <c r="M311" s="99">
        <v>0</v>
      </c>
      <c r="N311" s="99">
        <v>0</v>
      </c>
      <c r="O311" s="99">
        <v>0</v>
      </c>
      <c r="P311" s="99">
        <v>0</v>
      </c>
      <c r="Q311" s="99">
        <v>0</v>
      </c>
      <c r="R311" s="99">
        <f t="shared" si="4"/>
        <v>0</v>
      </c>
    </row>
    <row r="312" spans="1:18" x14ac:dyDescent="0.2">
      <c r="A312" s="46" t="s">
        <v>408</v>
      </c>
      <c r="B312" s="46" t="s">
        <v>157</v>
      </c>
      <c r="C312" s="46" t="s">
        <v>588</v>
      </c>
      <c r="D312" s="99">
        <v>58023.78</v>
      </c>
      <c r="E312" s="99">
        <v>0</v>
      </c>
      <c r="F312" s="99">
        <v>0</v>
      </c>
      <c r="G312" s="99">
        <v>0</v>
      </c>
      <c r="H312" s="99">
        <v>0</v>
      </c>
      <c r="I312" s="99">
        <v>0</v>
      </c>
      <c r="J312" s="99">
        <v>0</v>
      </c>
      <c r="K312" s="99">
        <v>0</v>
      </c>
      <c r="L312" s="99">
        <v>0</v>
      </c>
      <c r="M312" s="99">
        <v>0</v>
      </c>
      <c r="N312" s="99">
        <v>0</v>
      </c>
      <c r="O312" s="99">
        <v>0</v>
      </c>
      <c r="P312" s="99">
        <v>0</v>
      </c>
      <c r="Q312" s="99">
        <v>0</v>
      </c>
      <c r="R312" s="99">
        <f t="shared" si="4"/>
        <v>0</v>
      </c>
    </row>
    <row r="313" spans="1:18" x14ac:dyDescent="0.2">
      <c r="A313" s="46" t="s">
        <v>40</v>
      </c>
      <c r="B313" s="46" t="s">
        <v>157</v>
      </c>
      <c r="C313" s="46" t="s">
        <v>338</v>
      </c>
      <c r="D313" s="99">
        <v>1201076.7000000002</v>
      </c>
      <c r="E313" s="99">
        <v>741568.60999999987</v>
      </c>
      <c r="F313" s="99">
        <v>179316.19000000003</v>
      </c>
      <c r="G313" s="99">
        <v>1300000</v>
      </c>
      <c r="H313" s="99">
        <v>500000</v>
      </c>
      <c r="I313" s="99">
        <v>1537499.9999999998</v>
      </c>
      <c r="J313" s="99">
        <v>1575937.4999999998</v>
      </c>
      <c r="K313" s="99">
        <v>1615335.9374999998</v>
      </c>
      <c r="L313" s="99">
        <v>1655719.3359374995</v>
      </c>
      <c r="M313" s="99">
        <v>1697112.319335937</v>
      </c>
      <c r="N313" s="99">
        <v>1739540.1273193352</v>
      </c>
      <c r="O313" s="99">
        <v>1783028.6305023185</v>
      </c>
      <c r="P313" s="99">
        <v>1827604.3462648762</v>
      </c>
      <c r="Q313" s="99">
        <v>1873294.4549214977</v>
      </c>
      <c r="R313" s="99">
        <f t="shared" si="4"/>
        <v>15305072.651781464</v>
      </c>
    </row>
    <row r="314" spans="1:18" x14ac:dyDescent="0.2">
      <c r="A314" s="46" t="s">
        <v>499</v>
      </c>
      <c r="B314" s="46" t="s">
        <v>157</v>
      </c>
      <c r="C314" s="46" t="s">
        <v>589</v>
      </c>
      <c r="D314" s="99">
        <v>9356</v>
      </c>
      <c r="E314" s="99">
        <v>0</v>
      </c>
      <c r="F314" s="99">
        <v>0</v>
      </c>
      <c r="G314" s="99">
        <v>0</v>
      </c>
      <c r="H314" s="99">
        <v>0</v>
      </c>
      <c r="I314" s="99">
        <v>0</v>
      </c>
      <c r="J314" s="99">
        <v>0</v>
      </c>
      <c r="K314" s="99">
        <v>0</v>
      </c>
      <c r="L314" s="99">
        <v>0</v>
      </c>
      <c r="M314" s="99">
        <v>0</v>
      </c>
      <c r="N314" s="99">
        <v>0</v>
      </c>
      <c r="O314" s="99">
        <v>0</v>
      </c>
      <c r="P314" s="99">
        <v>0</v>
      </c>
      <c r="Q314" s="99">
        <v>0</v>
      </c>
      <c r="R314" s="99">
        <f t="shared" si="4"/>
        <v>0</v>
      </c>
    </row>
    <row r="315" spans="1:18" x14ac:dyDescent="0.2">
      <c r="A315" s="46" t="s">
        <v>430</v>
      </c>
      <c r="B315" s="46" t="s">
        <v>157</v>
      </c>
      <c r="C315" s="46" t="s">
        <v>590</v>
      </c>
      <c r="D315" s="99">
        <v>3653.7400000000002</v>
      </c>
      <c r="E315" s="99">
        <v>0</v>
      </c>
      <c r="F315" s="99">
        <v>0</v>
      </c>
      <c r="G315" s="99">
        <v>0</v>
      </c>
      <c r="H315" s="99">
        <v>0</v>
      </c>
      <c r="I315" s="99">
        <v>0</v>
      </c>
      <c r="J315" s="99">
        <v>0</v>
      </c>
      <c r="K315" s="99">
        <v>0</v>
      </c>
      <c r="L315" s="99">
        <v>0</v>
      </c>
      <c r="M315" s="99">
        <v>0</v>
      </c>
      <c r="N315" s="99">
        <v>0</v>
      </c>
      <c r="O315" s="99">
        <v>0</v>
      </c>
      <c r="P315" s="99">
        <v>0</v>
      </c>
      <c r="Q315" s="99">
        <v>0</v>
      </c>
      <c r="R315" s="99">
        <f t="shared" si="4"/>
        <v>0</v>
      </c>
    </row>
    <row r="316" spans="1:18" x14ac:dyDescent="0.2">
      <c r="A316" s="46" t="s">
        <v>382</v>
      </c>
      <c r="B316" s="46" t="s">
        <v>157</v>
      </c>
      <c r="C316" s="46" t="s">
        <v>591</v>
      </c>
      <c r="D316" s="99">
        <v>880445.22999999986</v>
      </c>
      <c r="E316" s="99">
        <v>92618.959999999992</v>
      </c>
      <c r="F316" s="99">
        <v>0</v>
      </c>
      <c r="G316" s="99">
        <v>0</v>
      </c>
      <c r="H316" s="99">
        <v>0</v>
      </c>
      <c r="I316" s="99">
        <v>0</v>
      </c>
      <c r="J316" s="99">
        <v>0</v>
      </c>
      <c r="K316" s="99">
        <v>0</v>
      </c>
      <c r="L316" s="99">
        <v>0</v>
      </c>
      <c r="M316" s="99">
        <v>0</v>
      </c>
      <c r="N316" s="99">
        <v>0</v>
      </c>
      <c r="O316" s="99">
        <v>0</v>
      </c>
      <c r="P316" s="99">
        <v>0</v>
      </c>
      <c r="Q316" s="99">
        <v>0</v>
      </c>
      <c r="R316" s="99">
        <f t="shared" si="4"/>
        <v>0</v>
      </c>
    </row>
    <row r="317" spans="1:18" x14ac:dyDescent="0.2">
      <c r="A317" s="46" t="s">
        <v>443</v>
      </c>
      <c r="B317" s="46" t="s">
        <v>157</v>
      </c>
      <c r="C317" s="46" t="s">
        <v>444</v>
      </c>
      <c r="D317" s="99">
        <v>1702771.63</v>
      </c>
      <c r="E317" s="99">
        <v>486291.18</v>
      </c>
      <c r="F317" s="99">
        <v>0</v>
      </c>
      <c r="G317" s="99">
        <v>0</v>
      </c>
      <c r="H317" s="99">
        <v>0</v>
      </c>
      <c r="I317" s="99">
        <v>0</v>
      </c>
      <c r="J317" s="99">
        <v>0</v>
      </c>
      <c r="K317" s="99">
        <v>0</v>
      </c>
      <c r="L317" s="99">
        <v>0</v>
      </c>
      <c r="M317" s="99">
        <v>0</v>
      </c>
      <c r="N317" s="99">
        <v>0</v>
      </c>
      <c r="O317" s="99">
        <v>0</v>
      </c>
      <c r="P317" s="99">
        <v>0</v>
      </c>
      <c r="Q317" s="99">
        <v>0</v>
      </c>
      <c r="R317" s="99">
        <f t="shared" si="4"/>
        <v>0</v>
      </c>
    </row>
    <row r="318" spans="1:18" x14ac:dyDescent="0.2">
      <c r="A318" s="46" t="s">
        <v>21</v>
      </c>
      <c r="B318" s="46" t="s">
        <v>157</v>
      </c>
      <c r="C318" s="46" t="s">
        <v>231</v>
      </c>
      <c r="D318" s="99">
        <v>2754675.0500000003</v>
      </c>
      <c r="E318" s="99">
        <v>1522340.95</v>
      </c>
      <c r="F318" s="99">
        <v>2449149.16</v>
      </c>
      <c r="G318" s="99">
        <v>2689732</v>
      </c>
      <c r="H318" s="99">
        <v>75000</v>
      </c>
      <c r="I318" s="99">
        <v>0</v>
      </c>
      <c r="J318" s="99">
        <v>0</v>
      </c>
      <c r="K318" s="99">
        <v>0</v>
      </c>
      <c r="L318" s="99">
        <v>0</v>
      </c>
      <c r="M318" s="99">
        <v>0</v>
      </c>
      <c r="N318" s="99">
        <v>0</v>
      </c>
      <c r="O318" s="99">
        <v>0</v>
      </c>
      <c r="P318" s="99">
        <v>0</v>
      </c>
      <c r="Q318" s="99">
        <v>0</v>
      </c>
      <c r="R318" s="99">
        <f t="shared" si="4"/>
        <v>0</v>
      </c>
    </row>
    <row r="319" spans="1:18" x14ac:dyDescent="0.2">
      <c r="A319" s="46" t="s">
        <v>22</v>
      </c>
      <c r="B319" s="46" t="s">
        <v>157</v>
      </c>
      <c r="C319" s="46" t="s">
        <v>232</v>
      </c>
      <c r="D319" s="99">
        <v>4917373.2399999993</v>
      </c>
      <c r="E319" s="99">
        <v>3562017.1399999997</v>
      </c>
      <c r="F319" s="99">
        <v>200262.43</v>
      </c>
      <c r="G319" s="99">
        <v>0</v>
      </c>
      <c r="H319" s="99">
        <v>0</v>
      </c>
      <c r="I319" s="99">
        <v>0</v>
      </c>
      <c r="J319" s="99">
        <v>0</v>
      </c>
      <c r="K319" s="99">
        <v>0</v>
      </c>
      <c r="L319" s="99">
        <v>0</v>
      </c>
      <c r="M319" s="99">
        <v>0</v>
      </c>
      <c r="N319" s="99">
        <v>0</v>
      </c>
      <c r="O319" s="99">
        <v>0</v>
      </c>
      <c r="P319" s="99">
        <v>0</v>
      </c>
      <c r="Q319" s="99">
        <v>0</v>
      </c>
      <c r="R319" s="99">
        <f t="shared" si="4"/>
        <v>0</v>
      </c>
    </row>
    <row r="320" spans="1:18" x14ac:dyDescent="0.2">
      <c r="A320" s="46" t="s">
        <v>34</v>
      </c>
      <c r="B320" s="46" t="s">
        <v>157</v>
      </c>
      <c r="C320" s="46" t="s">
        <v>466</v>
      </c>
      <c r="D320" s="99">
        <v>3215.0299999999997</v>
      </c>
      <c r="E320" s="99">
        <v>0</v>
      </c>
      <c r="F320" s="99">
        <v>0</v>
      </c>
      <c r="G320" s="99">
        <v>0</v>
      </c>
      <c r="H320" s="99">
        <v>0</v>
      </c>
      <c r="I320" s="99">
        <v>0</v>
      </c>
      <c r="J320" s="99">
        <v>0</v>
      </c>
      <c r="K320" s="99">
        <v>0</v>
      </c>
      <c r="L320" s="99">
        <v>0</v>
      </c>
      <c r="M320" s="99">
        <v>0</v>
      </c>
      <c r="N320" s="99">
        <v>0</v>
      </c>
      <c r="O320" s="99">
        <v>0</v>
      </c>
      <c r="P320" s="99">
        <v>0</v>
      </c>
      <c r="Q320" s="99">
        <v>0</v>
      </c>
      <c r="R320" s="99">
        <f t="shared" si="4"/>
        <v>0</v>
      </c>
    </row>
    <row r="321" spans="1:18" x14ac:dyDescent="0.2">
      <c r="A321" s="46" t="s">
        <v>23</v>
      </c>
      <c r="B321" s="46" t="s">
        <v>157</v>
      </c>
      <c r="C321" s="46" t="s">
        <v>371</v>
      </c>
      <c r="D321" s="99">
        <v>4085476.2500000005</v>
      </c>
      <c r="E321" s="99">
        <v>2194828.5500000003</v>
      </c>
      <c r="F321" s="99">
        <v>434100.13</v>
      </c>
      <c r="G321" s="99">
        <v>1220.8800000000001</v>
      </c>
      <c r="H321" s="99">
        <v>0</v>
      </c>
      <c r="I321" s="99">
        <v>0</v>
      </c>
      <c r="J321" s="99">
        <v>0</v>
      </c>
      <c r="K321" s="99">
        <v>0</v>
      </c>
      <c r="L321" s="99">
        <v>0</v>
      </c>
      <c r="M321" s="99">
        <v>0</v>
      </c>
      <c r="N321" s="99">
        <v>0</v>
      </c>
      <c r="O321" s="99">
        <v>0</v>
      </c>
      <c r="P321" s="99">
        <v>0</v>
      </c>
      <c r="Q321" s="99">
        <v>0</v>
      </c>
      <c r="R321" s="99">
        <f t="shared" si="4"/>
        <v>0</v>
      </c>
    </row>
    <row r="322" spans="1:18" x14ac:dyDescent="0.2">
      <c r="A322" s="46" t="s">
        <v>427</v>
      </c>
      <c r="B322" s="46" t="s">
        <v>157</v>
      </c>
      <c r="C322" s="46" t="s">
        <v>592</v>
      </c>
      <c r="D322" s="99">
        <v>9769.02</v>
      </c>
      <c r="E322" s="99">
        <v>0</v>
      </c>
      <c r="F322" s="99">
        <v>0</v>
      </c>
      <c r="G322" s="99">
        <v>0</v>
      </c>
      <c r="H322" s="99">
        <v>0</v>
      </c>
      <c r="I322" s="99">
        <v>0</v>
      </c>
      <c r="J322" s="99">
        <v>0</v>
      </c>
      <c r="K322" s="99">
        <v>0</v>
      </c>
      <c r="L322" s="99">
        <v>0</v>
      </c>
      <c r="M322" s="99">
        <v>0</v>
      </c>
      <c r="N322" s="99">
        <v>0</v>
      </c>
      <c r="O322" s="99">
        <v>0</v>
      </c>
      <c r="P322" s="99">
        <v>0</v>
      </c>
      <c r="Q322" s="99">
        <v>0</v>
      </c>
      <c r="R322" s="99">
        <f t="shared" si="4"/>
        <v>0</v>
      </c>
    </row>
    <row r="323" spans="1:18" x14ac:dyDescent="0.2">
      <c r="A323" s="46" t="s">
        <v>24</v>
      </c>
      <c r="B323" s="46" t="s">
        <v>157</v>
      </c>
      <c r="C323" s="46" t="s">
        <v>233</v>
      </c>
      <c r="D323" s="99">
        <v>-1385445.4500000004</v>
      </c>
      <c r="E323" s="99">
        <v>377423.8</v>
      </c>
      <c r="F323" s="99">
        <v>772793.46</v>
      </c>
      <c r="G323" s="99">
        <v>661524</v>
      </c>
      <c r="H323" s="99">
        <v>163333</v>
      </c>
      <c r="I323" s="99">
        <v>0</v>
      </c>
      <c r="J323" s="99">
        <v>0</v>
      </c>
      <c r="K323" s="99">
        <v>0</v>
      </c>
      <c r="L323" s="99">
        <v>0</v>
      </c>
      <c r="M323" s="99">
        <v>0</v>
      </c>
      <c r="N323" s="99">
        <v>0</v>
      </c>
      <c r="O323" s="99">
        <v>0</v>
      </c>
      <c r="P323" s="99">
        <v>0</v>
      </c>
      <c r="Q323" s="99">
        <v>0</v>
      </c>
      <c r="R323" s="99">
        <f t="shared" ref="R323:R374" si="5">SUM(I323:Q323)</f>
        <v>0</v>
      </c>
    </row>
    <row r="324" spans="1:18" x14ac:dyDescent="0.2">
      <c r="A324" s="46" t="s">
        <v>19</v>
      </c>
      <c r="B324" s="46" t="s">
        <v>157</v>
      </c>
      <c r="C324" s="46" t="s">
        <v>339</v>
      </c>
      <c r="D324" s="99">
        <v>0</v>
      </c>
      <c r="E324" s="99">
        <v>0</v>
      </c>
      <c r="F324" s="99">
        <v>0</v>
      </c>
      <c r="G324" s="99">
        <v>107615.86</v>
      </c>
      <c r="H324" s="99">
        <v>1270000</v>
      </c>
      <c r="I324" s="99">
        <v>0</v>
      </c>
      <c r="J324" s="99">
        <v>0</v>
      </c>
      <c r="K324" s="99">
        <v>0</v>
      </c>
      <c r="L324" s="99">
        <v>0</v>
      </c>
      <c r="M324" s="99">
        <v>0</v>
      </c>
      <c r="N324" s="99">
        <v>0</v>
      </c>
      <c r="O324" s="99">
        <v>0</v>
      </c>
      <c r="P324" s="99">
        <v>0</v>
      </c>
      <c r="Q324" s="99">
        <v>0</v>
      </c>
      <c r="R324" s="99">
        <f t="shared" si="5"/>
        <v>0</v>
      </c>
    </row>
    <row r="325" spans="1:18" x14ac:dyDescent="0.2">
      <c r="A325" s="46" t="s">
        <v>439</v>
      </c>
      <c r="B325" s="46" t="s">
        <v>157</v>
      </c>
      <c r="C325" s="46" t="s">
        <v>593</v>
      </c>
      <c r="D325" s="99">
        <v>3728085.4200000004</v>
      </c>
      <c r="E325" s="99">
        <v>1331129.9300000002</v>
      </c>
      <c r="F325" s="99">
        <v>435639.50999999983</v>
      </c>
      <c r="G325" s="99">
        <v>0</v>
      </c>
      <c r="H325" s="99">
        <v>0</v>
      </c>
      <c r="I325" s="99">
        <v>0</v>
      </c>
      <c r="J325" s="99">
        <v>0</v>
      </c>
      <c r="K325" s="99">
        <v>0</v>
      </c>
      <c r="L325" s="99">
        <v>0</v>
      </c>
      <c r="M325" s="99">
        <v>0</v>
      </c>
      <c r="N325" s="99">
        <v>0</v>
      </c>
      <c r="O325" s="99">
        <v>0</v>
      </c>
      <c r="P325" s="99">
        <v>0</v>
      </c>
      <c r="Q325" s="99">
        <v>0</v>
      </c>
      <c r="R325" s="99">
        <f t="shared" si="5"/>
        <v>0</v>
      </c>
    </row>
    <row r="326" spans="1:18" x14ac:dyDescent="0.2">
      <c r="A326" s="46" t="s">
        <v>445</v>
      </c>
      <c r="B326" s="46" t="s">
        <v>157</v>
      </c>
      <c r="C326" s="46" t="s">
        <v>594</v>
      </c>
      <c r="D326" s="99">
        <v>976408.77999999991</v>
      </c>
      <c r="E326" s="99">
        <v>245733.23000000007</v>
      </c>
      <c r="F326" s="99">
        <v>0</v>
      </c>
      <c r="G326" s="99">
        <v>0</v>
      </c>
      <c r="H326" s="99">
        <v>0</v>
      </c>
      <c r="I326" s="99">
        <v>0</v>
      </c>
      <c r="J326" s="99">
        <v>0</v>
      </c>
      <c r="K326" s="99">
        <v>0</v>
      </c>
      <c r="L326" s="99">
        <v>0</v>
      </c>
      <c r="M326" s="99">
        <v>0</v>
      </c>
      <c r="N326" s="99">
        <v>0</v>
      </c>
      <c r="O326" s="99">
        <v>0</v>
      </c>
      <c r="P326" s="99">
        <v>0</v>
      </c>
      <c r="Q326" s="99">
        <v>0</v>
      </c>
      <c r="R326" s="99">
        <f t="shared" si="5"/>
        <v>0</v>
      </c>
    </row>
    <row r="327" spans="1:18" x14ac:dyDescent="0.2">
      <c r="A327" s="46" t="s">
        <v>438</v>
      </c>
      <c r="B327" s="46" t="s">
        <v>157</v>
      </c>
      <c r="C327" s="46" t="s">
        <v>595</v>
      </c>
      <c r="D327" s="99">
        <v>1232751.8899999999</v>
      </c>
      <c r="E327" s="99">
        <v>0</v>
      </c>
      <c r="F327" s="99">
        <v>0</v>
      </c>
      <c r="G327" s="99">
        <v>0</v>
      </c>
      <c r="H327" s="99">
        <v>0</v>
      </c>
      <c r="I327" s="99">
        <v>0</v>
      </c>
      <c r="J327" s="99">
        <v>0</v>
      </c>
      <c r="K327" s="99">
        <v>0</v>
      </c>
      <c r="L327" s="99">
        <v>0</v>
      </c>
      <c r="M327" s="99">
        <v>0</v>
      </c>
      <c r="N327" s="99">
        <v>0</v>
      </c>
      <c r="O327" s="99">
        <v>0</v>
      </c>
      <c r="P327" s="99">
        <v>0</v>
      </c>
      <c r="Q327" s="99">
        <v>0</v>
      </c>
      <c r="R327" s="99">
        <f t="shared" si="5"/>
        <v>0</v>
      </c>
    </row>
    <row r="328" spans="1:18" x14ac:dyDescent="0.2">
      <c r="A328" s="46" t="s">
        <v>25</v>
      </c>
      <c r="B328" s="46" t="s">
        <v>157</v>
      </c>
      <c r="C328" s="46" t="s">
        <v>455</v>
      </c>
      <c r="D328" s="99">
        <v>2469884.25</v>
      </c>
      <c r="E328" s="99">
        <v>216682.15000000002</v>
      </c>
      <c r="F328" s="99">
        <v>41837.65</v>
      </c>
      <c r="G328" s="99">
        <v>0</v>
      </c>
      <c r="H328" s="99">
        <v>0</v>
      </c>
      <c r="I328" s="99">
        <v>0</v>
      </c>
      <c r="J328" s="99">
        <v>0</v>
      </c>
      <c r="K328" s="99">
        <v>0</v>
      </c>
      <c r="L328" s="99">
        <v>0</v>
      </c>
      <c r="M328" s="99">
        <v>0</v>
      </c>
      <c r="N328" s="99">
        <v>0</v>
      </c>
      <c r="O328" s="99">
        <v>0</v>
      </c>
      <c r="P328" s="99">
        <v>0</v>
      </c>
      <c r="Q328" s="99">
        <v>0</v>
      </c>
      <c r="R328" s="99">
        <f t="shared" si="5"/>
        <v>0</v>
      </c>
    </row>
    <row r="329" spans="1:18" x14ac:dyDescent="0.2">
      <c r="A329" s="46" t="s">
        <v>429</v>
      </c>
      <c r="B329" s="46" t="s">
        <v>157</v>
      </c>
      <c r="C329" s="46" t="s">
        <v>596</v>
      </c>
      <c r="D329" s="99">
        <v>6861.5599999999995</v>
      </c>
      <c r="E329" s="99">
        <v>6804.07</v>
      </c>
      <c r="F329" s="99">
        <v>0</v>
      </c>
      <c r="G329" s="99">
        <v>0</v>
      </c>
      <c r="H329" s="99">
        <v>0</v>
      </c>
      <c r="I329" s="99">
        <v>0</v>
      </c>
      <c r="J329" s="99">
        <v>0</v>
      </c>
      <c r="K329" s="99">
        <v>0</v>
      </c>
      <c r="L329" s="99">
        <v>0</v>
      </c>
      <c r="M329" s="99">
        <v>0</v>
      </c>
      <c r="N329" s="99">
        <v>0</v>
      </c>
      <c r="O329" s="99">
        <v>0</v>
      </c>
      <c r="P329" s="99">
        <v>0</v>
      </c>
      <c r="Q329" s="99">
        <v>0</v>
      </c>
      <c r="R329" s="99">
        <f t="shared" si="5"/>
        <v>0</v>
      </c>
    </row>
    <row r="330" spans="1:18" x14ac:dyDescent="0.2">
      <c r="A330" s="46" t="s">
        <v>414</v>
      </c>
      <c r="B330" s="46" t="s">
        <v>157</v>
      </c>
      <c r="C330" s="46" t="s">
        <v>597</v>
      </c>
      <c r="D330" s="99">
        <v>44300.95</v>
      </c>
      <c r="E330" s="99">
        <v>99.57</v>
      </c>
      <c r="F330" s="99">
        <v>0</v>
      </c>
      <c r="G330" s="99">
        <v>0</v>
      </c>
      <c r="H330" s="99">
        <v>0</v>
      </c>
      <c r="I330" s="99">
        <v>0</v>
      </c>
      <c r="J330" s="99">
        <v>0</v>
      </c>
      <c r="K330" s="99">
        <v>0</v>
      </c>
      <c r="L330" s="99">
        <v>0</v>
      </c>
      <c r="M330" s="99">
        <v>0</v>
      </c>
      <c r="N330" s="99">
        <v>0</v>
      </c>
      <c r="O330" s="99">
        <v>0</v>
      </c>
      <c r="P330" s="99">
        <v>0</v>
      </c>
      <c r="Q330" s="99">
        <v>0</v>
      </c>
      <c r="R330" s="99">
        <f t="shared" si="5"/>
        <v>0</v>
      </c>
    </row>
    <row r="331" spans="1:18" x14ac:dyDescent="0.2">
      <c r="A331" s="46" t="s">
        <v>500</v>
      </c>
      <c r="B331" s="46" t="s">
        <v>157</v>
      </c>
      <c r="C331" s="46" t="s">
        <v>598</v>
      </c>
      <c r="D331" s="99">
        <v>3246.3900000000003</v>
      </c>
      <c r="E331" s="99">
        <v>0</v>
      </c>
      <c r="F331" s="99">
        <v>0</v>
      </c>
      <c r="G331" s="99">
        <v>0</v>
      </c>
      <c r="H331" s="99">
        <v>0</v>
      </c>
      <c r="I331" s="99">
        <v>0</v>
      </c>
      <c r="J331" s="99">
        <v>0</v>
      </c>
      <c r="K331" s="99">
        <v>0</v>
      </c>
      <c r="L331" s="99">
        <v>0</v>
      </c>
      <c r="M331" s="99">
        <v>0</v>
      </c>
      <c r="N331" s="99">
        <v>0</v>
      </c>
      <c r="O331" s="99">
        <v>0</v>
      </c>
      <c r="P331" s="99">
        <v>0</v>
      </c>
      <c r="Q331" s="99">
        <v>0</v>
      </c>
      <c r="R331" s="99">
        <f t="shared" si="5"/>
        <v>0</v>
      </c>
    </row>
    <row r="332" spans="1:18" x14ac:dyDescent="0.2">
      <c r="A332" s="46" t="s">
        <v>422</v>
      </c>
      <c r="B332" s="46" t="s">
        <v>157</v>
      </c>
      <c r="C332" s="46" t="s">
        <v>599</v>
      </c>
      <c r="D332" s="99">
        <v>18156.939999999999</v>
      </c>
      <c r="E332" s="99">
        <v>0</v>
      </c>
      <c r="F332" s="99">
        <v>0</v>
      </c>
      <c r="G332" s="99">
        <v>0</v>
      </c>
      <c r="H332" s="99">
        <v>0</v>
      </c>
      <c r="I332" s="99">
        <v>0</v>
      </c>
      <c r="J332" s="99">
        <v>0</v>
      </c>
      <c r="K332" s="99">
        <v>0</v>
      </c>
      <c r="L332" s="99">
        <v>0</v>
      </c>
      <c r="M332" s="99">
        <v>0</v>
      </c>
      <c r="N332" s="99">
        <v>0</v>
      </c>
      <c r="O332" s="99">
        <v>0</v>
      </c>
      <c r="P332" s="99">
        <v>0</v>
      </c>
      <c r="Q332" s="99">
        <v>0</v>
      </c>
      <c r="R332" s="99">
        <f t="shared" si="5"/>
        <v>0</v>
      </c>
    </row>
    <row r="333" spans="1:18" x14ac:dyDescent="0.2">
      <c r="A333" s="46" t="s">
        <v>415</v>
      </c>
      <c r="B333" s="46" t="s">
        <v>157</v>
      </c>
      <c r="C333" s="46" t="s">
        <v>600</v>
      </c>
      <c r="D333" s="99">
        <v>38476.89</v>
      </c>
      <c r="E333" s="99">
        <v>13690</v>
      </c>
      <c r="F333" s="99">
        <v>0</v>
      </c>
      <c r="G333" s="99">
        <v>0</v>
      </c>
      <c r="H333" s="99">
        <v>0</v>
      </c>
      <c r="I333" s="99">
        <v>0</v>
      </c>
      <c r="J333" s="99">
        <v>0</v>
      </c>
      <c r="K333" s="99">
        <v>0</v>
      </c>
      <c r="L333" s="99">
        <v>0</v>
      </c>
      <c r="M333" s="99">
        <v>0</v>
      </c>
      <c r="N333" s="99">
        <v>0</v>
      </c>
      <c r="O333" s="99">
        <v>0</v>
      </c>
      <c r="P333" s="99">
        <v>0</v>
      </c>
      <c r="Q333" s="99">
        <v>0</v>
      </c>
      <c r="R333" s="99">
        <f t="shared" si="5"/>
        <v>0</v>
      </c>
    </row>
    <row r="334" spans="1:18" x14ac:dyDescent="0.2">
      <c r="A334" s="46" t="s">
        <v>26</v>
      </c>
      <c r="B334" s="46" t="s">
        <v>157</v>
      </c>
      <c r="C334" s="46" t="s">
        <v>375</v>
      </c>
      <c r="D334" s="99">
        <v>2204132.14</v>
      </c>
      <c r="E334" s="99">
        <v>679379.21000000008</v>
      </c>
      <c r="F334" s="99">
        <v>2206.0500000000002</v>
      </c>
      <c r="G334" s="99">
        <v>0</v>
      </c>
      <c r="H334" s="99">
        <v>0</v>
      </c>
      <c r="I334" s="99">
        <v>0</v>
      </c>
      <c r="J334" s="99">
        <v>0</v>
      </c>
      <c r="K334" s="99">
        <v>0</v>
      </c>
      <c r="L334" s="99">
        <v>0</v>
      </c>
      <c r="M334" s="99">
        <v>0</v>
      </c>
      <c r="N334" s="99">
        <v>0</v>
      </c>
      <c r="O334" s="99">
        <v>0</v>
      </c>
      <c r="P334" s="99">
        <v>0</v>
      </c>
      <c r="Q334" s="99">
        <v>0</v>
      </c>
      <c r="R334" s="99">
        <f t="shared" si="5"/>
        <v>0</v>
      </c>
    </row>
    <row r="335" spans="1:18" x14ac:dyDescent="0.2">
      <c r="A335" s="46" t="s">
        <v>41</v>
      </c>
      <c r="B335" s="46" t="s">
        <v>157</v>
      </c>
      <c r="C335" s="46" t="s">
        <v>249</v>
      </c>
      <c r="D335" s="99">
        <v>132981.39000000001</v>
      </c>
      <c r="E335" s="99">
        <v>104842.75000000001</v>
      </c>
      <c r="F335" s="99">
        <v>50123.469999999994</v>
      </c>
      <c r="G335" s="99">
        <v>0</v>
      </c>
      <c r="H335" s="99">
        <v>198000</v>
      </c>
      <c r="I335" s="99">
        <v>67650</v>
      </c>
      <c r="J335" s="99">
        <v>69341.25</v>
      </c>
      <c r="K335" s="99">
        <v>71074.781249999985</v>
      </c>
      <c r="L335" s="99">
        <v>72851.650781249991</v>
      </c>
      <c r="M335" s="99">
        <v>74672.942050781232</v>
      </c>
      <c r="N335" s="99">
        <v>76539.765602050757</v>
      </c>
      <c r="O335" s="99">
        <v>78453.259742102004</v>
      </c>
      <c r="P335" s="99">
        <v>80414.59123565456</v>
      </c>
      <c r="Q335" s="99">
        <v>82424.956016545897</v>
      </c>
      <c r="R335" s="99">
        <f t="shared" si="5"/>
        <v>673423.19667838444</v>
      </c>
    </row>
    <row r="336" spans="1:18" x14ac:dyDescent="0.2">
      <c r="A336" s="46" t="s">
        <v>27</v>
      </c>
      <c r="B336" s="46" t="s">
        <v>157</v>
      </c>
      <c r="C336" s="46" t="s">
        <v>234</v>
      </c>
      <c r="D336" s="99">
        <v>0</v>
      </c>
      <c r="E336" s="99">
        <v>0</v>
      </c>
      <c r="F336" s="99">
        <v>26957.5</v>
      </c>
      <c r="G336" s="99">
        <v>1634062</v>
      </c>
      <c r="H336" s="99">
        <v>13051000</v>
      </c>
      <c r="I336" s="99">
        <v>6865450</v>
      </c>
      <c r="J336" s="99">
        <v>0</v>
      </c>
      <c r="K336" s="99">
        <v>0</v>
      </c>
      <c r="L336" s="99">
        <v>0</v>
      </c>
      <c r="M336" s="99">
        <v>0</v>
      </c>
      <c r="N336" s="99">
        <v>0</v>
      </c>
      <c r="O336" s="99">
        <v>0</v>
      </c>
      <c r="P336" s="99">
        <v>0</v>
      </c>
      <c r="Q336" s="99">
        <v>0</v>
      </c>
      <c r="R336" s="99">
        <f t="shared" si="5"/>
        <v>6865450</v>
      </c>
    </row>
    <row r="337" spans="1:18" x14ac:dyDescent="0.2">
      <c r="A337" s="46" t="s">
        <v>428</v>
      </c>
      <c r="B337" s="46" t="s">
        <v>157</v>
      </c>
      <c r="C337" s="46" t="s">
        <v>601</v>
      </c>
      <c r="D337" s="99">
        <v>8407.02</v>
      </c>
      <c r="E337" s="99">
        <v>0</v>
      </c>
      <c r="F337" s="99">
        <v>0</v>
      </c>
      <c r="G337" s="99">
        <v>0</v>
      </c>
      <c r="H337" s="99">
        <v>0</v>
      </c>
      <c r="I337" s="99">
        <v>0</v>
      </c>
      <c r="J337" s="99">
        <v>0</v>
      </c>
      <c r="K337" s="99">
        <v>0</v>
      </c>
      <c r="L337" s="99">
        <v>0</v>
      </c>
      <c r="M337" s="99">
        <v>0</v>
      </c>
      <c r="N337" s="99">
        <v>0</v>
      </c>
      <c r="O337" s="99">
        <v>0</v>
      </c>
      <c r="P337" s="99">
        <v>0</v>
      </c>
      <c r="Q337" s="99">
        <v>0</v>
      </c>
      <c r="R337" s="99">
        <f t="shared" si="5"/>
        <v>0</v>
      </c>
    </row>
    <row r="338" spans="1:18" x14ac:dyDescent="0.2">
      <c r="A338" s="46" t="s">
        <v>88</v>
      </c>
      <c r="B338" s="46" t="s">
        <v>157</v>
      </c>
      <c r="C338" s="46" t="s">
        <v>235</v>
      </c>
      <c r="D338" s="99">
        <v>0</v>
      </c>
      <c r="E338" s="99">
        <v>0</v>
      </c>
      <c r="F338" s="99">
        <v>0</v>
      </c>
      <c r="G338" s="99">
        <v>299999.98000000021</v>
      </c>
      <c r="H338" s="99">
        <v>2400000</v>
      </c>
      <c r="I338" s="99">
        <v>3754574.9999999995</v>
      </c>
      <c r="J338" s="99">
        <v>3962357.1428571423</v>
      </c>
      <c r="K338" s="99">
        <v>0</v>
      </c>
      <c r="L338" s="99">
        <v>0</v>
      </c>
      <c r="M338" s="99">
        <v>0</v>
      </c>
      <c r="N338" s="99">
        <v>0</v>
      </c>
      <c r="O338" s="99">
        <v>0</v>
      </c>
      <c r="P338" s="99">
        <v>0</v>
      </c>
      <c r="Q338" s="99">
        <v>0</v>
      </c>
      <c r="R338" s="99">
        <f t="shared" si="5"/>
        <v>7716932.1428571418</v>
      </c>
    </row>
    <row r="339" spans="1:18" x14ac:dyDescent="0.2">
      <c r="A339" s="46" t="s">
        <v>447</v>
      </c>
      <c r="B339" s="46" t="s">
        <v>157</v>
      </c>
      <c r="C339" s="46" t="s">
        <v>602</v>
      </c>
      <c r="D339" s="99">
        <v>239576.94999999998</v>
      </c>
      <c r="E339" s="99">
        <v>0</v>
      </c>
      <c r="F339" s="99">
        <v>0</v>
      </c>
      <c r="G339" s="99">
        <v>0</v>
      </c>
      <c r="H339" s="99">
        <v>0</v>
      </c>
      <c r="I339" s="99">
        <v>0</v>
      </c>
      <c r="J339" s="99">
        <v>0</v>
      </c>
      <c r="K339" s="99">
        <v>0</v>
      </c>
      <c r="L339" s="99">
        <v>0</v>
      </c>
      <c r="M339" s="99">
        <v>0</v>
      </c>
      <c r="N339" s="99">
        <v>0</v>
      </c>
      <c r="O339" s="99">
        <v>0</v>
      </c>
      <c r="P339" s="99">
        <v>0</v>
      </c>
      <c r="Q339" s="99">
        <v>0</v>
      </c>
      <c r="R339" s="99">
        <f t="shared" si="5"/>
        <v>0</v>
      </c>
    </row>
    <row r="340" spans="1:18" x14ac:dyDescent="0.2">
      <c r="A340" s="46" t="s">
        <v>89</v>
      </c>
      <c r="B340" s="46" t="s">
        <v>157</v>
      </c>
      <c r="C340" s="46" t="s">
        <v>236</v>
      </c>
      <c r="D340" s="99">
        <v>0</v>
      </c>
      <c r="E340" s="99">
        <v>0</v>
      </c>
      <c r="F340" s="99">
        <v>0</v>
      </c>
      <c r="G340" s="99">
        <v>0</v>
      </c>
      <c r="H340" s="99">
        <v>0</v>
      </c>
      <c r="I340" s="99">
        <v>0</v>
      </c>
      <c r="J340" s="99">
        <v>0</v>
      </c>
      <c r="K340" s="99">
        <v>4307562.4999999991</v>
      </c>
      <c r="L340" s="99">
        <v>5519064.4531249991</v>
      </c>
      <c r="M340" s="99">
        <v>6788449.2773437481</v>
      </c>
      <c r="N340" s="99">
        <v>0</v>
      </c>
      <c r="O340" s="99">
        <v>0</v>
      </c>
      <c r="P340" s="99">
        <v>0</v>
      </c>
      <c r="Q340" s="99">
        <v>0</v>
      </c>
      <c r="R340" s="99">
        <f t="shared" si="5"/>
        <v>16615076.230468746</v>
      </c>
    </row>
    <row r="341" spans="1:18" x14ac:dyDescent="0.2">
      <c r="A341" s="46" t="s">
        <v>90</v>
      </c>
      <c r="B341" s="46" t="s">
        <v>157</v>
      </c>
      <c r="C341" s="46" t="s">
        <v>237</v>
      </c>
      <c r="D341" s="99">
        <v>0</v>
      </c>
      <c r="E341" s="99">
        <v>0</v>
      </c>
      <c r="F341" s="99">
        <v>0</v>
      </c>
      <c r="G341" s="99">
        <v>0</v>
      </c>
      <c r="H341" s="99">
        <v>0</v>
      </c>
      <c r="I341" s="99">
        <v>0</v>
      </c>
      <c r="J341" s="99">
        <v>0</v>
      </c>
      <c r="K341" s="99">
        <v>0</v>
      </c>
      <c r="L341" s="99">
        <v>0</v>
      </c>
      <c r="M341" s="99">
        <v>7885915.2438476542</v>
      </c>
      <c r="N341" s="99">
        <v>8083063.124943845</v>
      </c>
      <c r="O341" s="99">
        <v>8320800.2756774863</v>
      </c>
      <c r="P341" s="99">
        <v>0</v>
      </c>
      <c r="Q341" s="99">
        <v>0</v>
      </c>
      <c r="R341" s="99">
        <f t="shared" si="5"/>
        <v>24289778.644468985</v>
      </c>
    </row>
    <row r="342" spans="1:18" x14ac:dyDescent="0.2">
      <c r="A342" s="46" t="s">
        <v>91</v>
      </c>
      <c r="B342" s="46" t="s">
        <v>157</v>
      </c>
      <c r="C342" s="46" t="s">
        <v>238</v>
      </c>
      <c r="D342" s="99">
        <v>0</v>
      </c>
      <c r="E342" s="99">
        <v>0</v>
      </c>
      <c r="F342" s="99">
        <v>0</v>
      </c>
      <c r="G342" s="99">
        <v>0</v>
      </c>
      <c r="H342" s="99">
        <v>0</v>
      </c>
      <c r="I342" s="99">
        <v>4612500</v>
      </c>
      <c r="J342" s="99">
        <v>4727812.5</v>
      </c>
      <c r="K342" s="99">
        <v>4846007.8124999991</v>
      </c>
      <c r="L342" s="99">
        <v>0</v>
      </c>
      <c r="M342" s="99">
        <v>0</v>
      </c>
      <c r="N342" s="99">
        <v>0</v>
      </c>
      <c r="O342" s="99">
        <v>0</v>
      </c>
      <c r="P342" s="99">
        <v>0</v>
      </c>
      <c r="Q342" s="99">
        <v>0</v>
      </c>
      <c r="R342" s="99">
        <f t="shared" si="5"/>
        <v>14186320.3125</v>
      </c>
    </row>
    <row r="343" spans="1:18" x14ac:dyDescent="0.2">
      <c r="A343" s="46" t="s">
        <v>92</v>
      </c>
      <c r="B343" s="46" t="s">
        <v>157</v>
      </c>
      <c r="C343" s="46" t="s">
        <v>239</v>
      </c>
      <c r="D343" s="99">
        <v>38413.280000000006</v>
      </c>
      <c r="E343" s="99">
        <v>317757.28999999998</v>
      </c>
      <c r="F343" s="99">
        <v>945369.92999999993</v>
      </c>
      <c r="G343" s="99">
        <v>69717.03</v>
      </c>
      <c r="H343" s="99">
        <v>0</v>
      </c>
      <c r="I343" s="99">
        <v>0</v>
      </c>
      <c r="J343" s="99">
        <v>0</v>
      </c>
      <c r="K343" s="99">
        <v>0</v>
      </c>
      <c r="L343" s="99">
        <v>0</v>
      </c>
      <c r="M343" s="99">
        <v>0</v>
      </c>
      <c r="N343" s="99">
        <v>0</v>
      </c>
      <c r="O343" s="99">
        <v>0</v>
      </c>
      <c r="P343" s="99">
        <v>0</v>
      </c>
      <c r="Q343" s="99">
        <v>0</v>
      </c>
      <c r="R343" s="99">
        <f t="shared" si="5"/>
        <v>0</v>
      </c>
    </row>
    <row r="344" spans="1:18" x14ac:dyDescent="0.2">
      <c r="A344" s="46" t="s">
        <v>198</v>
      </c>
      <c r="B344" s="46" t="s">
        <v>157</v>
      </c>
      <c r="C344" s="46" t="s">
        <v>340</v>
      </c>
      <c r="D344" s="99">
        <v>0</v>
      </c>
      <c r="E344" s="99">
        <v>17939.939999999999</v>
      </c>
      <c r="F344" s="99">
        <v>48337.079999999987</v>
      </c>
      <c r="G344" s="99">
        <v>863184.05999999994</v>
      </c>
      <c r="H344" s="99">
        <v>2894255</v>
      </c>
      <c r="I344" s="99">
        <v>0</v>
      </c>
      <c r="J344" s="99">
        <v>0</v>
      </c>
      <c r="K344" s="99">
        <v>0</v>
      </c>
      <c r="L344" s="99">
        <v>0</v>
      </c>
      <c r="M344" s="99">
        <v>0</v>
      </c>
      <c r="N344" s="99">
        <v>0</v>
      </c>
      <c r="O344" s="99">
        <v>0</v>
      </c>
      <c r="P344" s="99">
        <v>0</v>
      </c>
      <c r="Q344" s="99">
        <v>0</v>
      </c>
      <c r="R344" s="99">
        <f t="shared" si="5"/>
        <v>0</v>
      </c>
    </row>
    <row r="345" spans="1:18" x14ac:dyDescent="0.2">
      <c r="A345" s="46" t="s">
        <v>199</v>
      </c>
      <c r="B345" s="46" t="s">
        <v>157</v>
      </c>
      <c r="C345" s="46" t="s">
        <v>240</v>
      </c>
      <c r="D345" s="99">
        <v>0</v>
      </c>
      <c r="E345" s="99">
        <v>0</v>
      </c>
      <c r="F345" s="99">
        <v>0</v>
      </c>
      <c r="G345" s="99">
        <v>0</v>
      </c>
      <c r="H345" s="99">
        <v>0</v>
      </c>
      <c r="I345" s="99">
        <v>0</v>
      </c>
      <c r="J345" s="99">
        <v>3151874.9999999995</v>
      </c>
      <c r="K345" s="99">
        <v>4307562.4999999991</v>
      </c>
      <c r="L345" s="99">
        <v>6070970.8984374991</v>
      </c>
      <c r="M345" s="99">
        <v>0</v>
      </c>
      <c r="N345" s="99">
        <v>0</v>
      </c>
      <c r="O345" s="99">
        <v>0</v>
      </c>
      <c r="P345" s="99">
        <v>0</v>
      </c>
      <c r="Q345" s="99">
        <v>0</v>
      </c>
      <c r="R345" s="99">
        <f t="shared" si="5"/>
        <v>13530408.398437496</v>
      </c>
    </row>
    <row r="346" spans="1:18" x14ac:dyDescent="0.2">
      <c r="A346" s="46" t="s">
        <v>342</v>
      </c>
      <c r="B346" s="46" t="s">
        <v>157</v>
      </c>
      <c r="C346" s="46" t="s">
        <v>344</v>
      </c>
      <c r="D346" s="99">
        <v>9942.5300000000007</v>
      </c>
      <c r="E346" s="99">
        <v>1186090.7700000003</v>
      </c>
      <c r="F346" s="99">
        <v>128378.84000000011</v>
      </c>
      <c r="G346" s="99">
        <v>0</v>
      </c>
      <c r="H346" s="99">
        <v>0</v>
      </c>
      <c r="I346" s="99">
        <v>0</v>
      </c>
      <c r="J346" s="99">
        <v>0</v>
      </c>
      <c r="K346" s="99">
        <v>0</v>
      </c>
      <c r="L346" s="99">
        <v>0</v>
      </c>
      <c r="M346" s="99">
        <v>0</v>
      </c>
      <c r="N346" s="99">
        <v>0</v>
      </c>
      <c r="O346" s="99">
        <v>0</v>
      </c>
      <c r="P346" s="99">
        <v>0</v>
      </c>
      <c r="Q346" s="99">
        <v>0</v>
      </c>
      <c r="R346" s="99">
        <f t="shared" si="5"/>
        <v>0</v>
      </c>
    </row>
    <row r="347" spans="1:18" x14ac:dyDescent="0.2">
      <c r="A347" s="46" t="s">
        <v>345</v>
      </c>
      <c r="B347" s="46" t="s">
        <v>157</v>
      </c>
      <c r="C347" s="46" t="s">
        <v>346</v>
      </c>
      <c r="D347" s="99">
        <v>0</v>
      </c>
      <c r="E347" s="99">
        <v>3753.9900000000002</v>
      </c>
      <c r="F347" s="99">
        <v>285875.3000000001</v>
      </c>
      <c r="G347" s="99">
        <v>2015606.5099999998</v>
      </c>
      <c r="H347" s="99">
        <v>1582100</v>
      </c>
      <c r="I347" s="99">
        <v>1025000</v>
      </c>
      <c r="J347" s="99">
        <v>1050625</v>
      </c>
      <c r="K347" s="99">
        <v>1076890.625</v>
      </c>
      <c r="L347" s="99">
        <v>1103812.890625</v>
      </c>
      <c r="M347" s="99">
        <v>1131408.2128906248</v>
      </c>
      <c r="N347" s="99">
        <v>1159693.4182128904</v>
      </c>
      <c r="O347" s="99">
        <v>1188685.7536682123</v>
      </c>
      <c r="P347" s="99">
        <v>1218402.8975099176</v>
      </c>
      <c r="Q347" s="99">
        <v>749317.78196859919</v>
      </c>
      <c r="R347" s="99">
        <f t="shared" si="5"/>
        <v>9703836.5798752438</v>
      </c>
    </row>
    <row r="348" spans="1:18" x14ac:dyDescent="0.2">
      <c r="A348" s="46" t="s">
        <v>726</v>
      </c>
      <c r="B348" s="46" t="s">
        <v>157</v>
      </c>
      <c r="C348" s="46" t="s">
        <v>806</v>
      </c>
      <c r="D348" s="99">
        <v>0</v>
      </c>
      <c r="E348" s="99">
        <v>6035.49</v>
      </c>
      <c r="F348" s="99">
        <v>271435.09000000008</v>
      </c>
      <c r="G348" s="99">
        <v>115742.32</v>
      </c>
      <c r="H348" s="99">
        <v>0</v>
      </c>
      <c r="I348" s="99">
        <v>0</v>
      </c>
      <c r="J348" s="99">
        <v>0</v>
      </c>
      <c r="K348" s="99">
        <v>0</v>
      </c>
      <c r="L348" s="99">
        <v>0</v>
      </c>
      <c r="M348" s="99">
        <v>0</v>
      </c>
      <c r="N348" s="99">
        <v>0</v>
      </c>
      <c r="O348" s="99">
        <v>0</v>
      </c>
      <c r="P348" s="99">
        <v>0</v>
      </c>
      <c r="Q348" s="99">
        <v>0</v>
      </c>
      <c r="R348" s="99">
        <f t="shared" si="5"/>
        <v>0</v>
      </c>
    </row>
    <row r="349" spans="1:18" x14ac:dyDescent="0.2">
      <c r="A349" s="46" t="s">
        <v>708</v>
      </c>
      <c r="B349" s="46" t="s">
        <v>157</v>
      </c>
      <c r="C349" s="46" t="s">
        <v>713</v>
      </c>
      <c r="D349" s="99">
        <v>0</v>
      </c>
      <c r="E349" s="99">
        <v>0</v>
      </c>
      <c r="F349" s="99">
        <v>0</v>
      </c>
      <c r="G349" s="99">
        <v>669212.30000000016</v>
      </c>
      <c r="H349" s="99">
        <v>38000</v>
      </c>
      <c r="I349" s="99">
        <v>122999.99999999999</v>
      </c>
      <c r="J349" s="99">
        <v>126074.99999999999</v>
      </c>
      <c r="K349" s="99">
        <v>193840.31249999997</v>
      </c>
      <c r="L349" s="99">
        <v>198686.32031249997</v>
      </c>
      <c r="M349" s="99">
        <v>203653.47832031242</v>
      </c>
      <c r="N349" s="99">
        <v>208744.81527832022</v>
      </c>
      <c r="O349" s="99">
        <v>213963.43566027822</v>
      </c>
      <c r="P349" s="99">
        <v>219312.52155178515</v>
      </c>
      <c r="Q349" s="99">
        <v>224795.33459057973</v>
      </c>
      <c r="R349" s="99">
        <f t="shared" si="5"/>
        <v>1712071.2182137757</v>
      </c>
    </row>
    <row r="350" spans="1:18" x14ac:dyDescent="0.2">
      <c r="A350" s="46" t="s">
        <v>709</v>
      </c>
      <c r="B350" s="46" t="s">
        <v>157</v>
      </c>
      <c r="C350" s="46" t="s">
        <v>714</v>
      </c>
      <c r="D350" s="99">
        <v>0</v>
      </c>
      <c r="E350" s="99">
        <v>0</v>
      </c>
      <c r="F350" s="99">
        <v>0</v>
      </c>
      <c r="G350" s="99">
        <v>0</v>
      </c>
      <c r="H350" s="99">
        <v>200000</v>
      </c>
      <c r="I350" s="99">
        <v>204999.99999999997</v>
      </c>
      <c r="J350" s="99">
        <v>210124.99999999997</v>
      </c>
      <c r="K350" s="99">
        <v>215378.12499999997</v>
      </c>
      <c r="L350" s="99">
        <v>220762.57812499994</v>
      </c>
      <c r="M350" s="99">
        <v>226281.64257812494</v>
      </c>
      <c r="N350" s="99">
        <v>231938.68364257805</v>
      </c>
      <c r="O350" s="99">
        <v>237737.15073364245</v>
      </c>
      <c r="P350" s="99">
        <v>243680.57950198351</v>
      </c>
      <c r="Q350" s="99">
        <v>249772.59398953305</v>
      </c>
      <c r="R350" s="99">
        <f t="shared" si="5"/>
        <v>2040676.353570862</v>
      </c>
    </row>
    <row r="351" spans="1:18" x14ac:dyDescent="0.2">
      <c r="A351" s="46" t="s">
        <v>710</v>
      </c>
      <c r="B351" s="46" t="s">
        <v>157</v>
      </c>
      <c r="C351" s="46" t="s">
        <v>715</v>
      </c>
      <c r="D351" s="99">
        <v>0</v>
      </c>
      <c r="E351" s="99">
        <v>0</v>
      </c>
      <c r="F351" s="99">
        <v>3706.31</v>
      </c>
      <c r="G351" s="99">
        <v>2666415</v>
      </c>
      <c r="H351" s="99">
        <v>887526</v>
      </c>
      <c r="I351" s="99">
        <v>0</v>
      </c>
      <c r="J351" s="99">
        <v>0</v>
      </c>
      <c r="K351" s="99">
        <v>0</v>
      </c>
      <c r="L351" s="99">
        <v>0</v>
      </c>
      <c r="M351" s="99">
        <v>0</v>
      </c>
      <c r="N351" s="99">
        <v>0</v>
      </c>
      <c r="O351" s="99">
        <v>0</v>
      </c>
      <c r="P351" s="99">
        <v>0</v>
      </c>
      <c r="Q351" s="99">
        <v>0</v>
      </c>
      <c r="R351" s="99">
        <f t="shared" si="5"/>
        <v>0</v>
      </c>
    </row>
    <row r="352" spans="1:18" x14ac:dyDescent="0.2">
      <c r="A352" s="46" t="s">
        <v>733</v>
      </c>
      <c r="B352" s="46" t="s">
        <v>157</v>
      </c>
      <c r="C352" s="46" t="s">
        <v>734</v>
      </c>
      <c r="D352" s="99">
        <v>0</v>
      </c>
      <c r="E352" s="99">
        <v>0</v>
      </c>
      <c r="F352" s="99">
        <v>0</v>
      </c>
      <c r="G352" s="99">
        <v>300000</v>
      </c>
      <c r="H352" s="99">
        <v>0</v>
      </c>
      <c r="I352" s="99">
        <v>0</v>
      </c>
      <c r="J352" s="99">
        <v>0</v>
      </c>
      <c r="K352" s="99">
        <v>0</v>
      </c>
      <c r="L352" s="99">
        <v>0</v>
      </c>
      <c r="M352" s="99">
        <v>0</v>
      </c>
      <c r="N352" s="99">
        <v>0</v>
      </c>
      <c r="O352" s="99">
        <v>0</v>
      </c>
      <c r="P352" s="99">
        <v>0</v>
      </c>
      <c r="Q352" s="99">
        <v>0</v>
      </c>
      <c r="R352" s="99">
        <f t="shared" si="5"/>
        <v>0</v>
      </c>
    </row>
    <row r="353" spans="1:18" x14ac:dyDescent="0.2">
      <c r="A353" s="46" t="s">
        <v>816</v>
      </c>
      <c r="B353" s="46" t="s">
        <v>157</v>
      </c>
      <c r="C353" s="46" t="s">
        <v>834</v>
      </c>
      <c r="D353" s="99">
        <v>0</v>
      </c>
      <c r="E353" s="99">
        <v>0</v>
      </c>
      <c r="F353" s="99">
        <v>0</v>
      </c>
      <c r="G353" s="99">
        <v>1050900</v>
      </c>
      <c r="H353" s="99">
        <v>691500</v>
      </c>
      <c r="I353" s="99">
        <v>0</v>
      </c>
      <c r="J353" s="99">
        <v>0</v>
      </c>
      <c r="K353" s="99">
        <v>0</v>
      </c>
      <c r="L353" s="99">
        <v>0</v>
      </c>
      <c r="M353" s="99">
        <v>0</v>
      </c>
      <c r="N353" s="99">
        <v>0</v>
      </c>
      <c r="O353" s="99">
        <v>0</v>
      </c>
      <c r="P353" s="99">
        <v>0</v>
      </c>
      <c r="Q353" s="99">
        <v>0</v>
      </c>
      <c r="R353" s="99">
        <f t="shared" si="5"/>
        <v>0</v>
      </c>
    </row>
    <row r="354" spans="1:18" x14ac:dyDescent="0.2">
      <c r="A354" s="46" t="s">
        <v>817</v>
      </c>
      <c r="B354" s="46" t="s">
        <v>157</v>
      </c>
      <c r="C354" s="46" t="s">
        <v>835</v>
      </c>
      <c r="D354" s="99">
        <v>0</v>
      </c>
      <c r="E354" s="99">
        <v>0</v>
      </c>
      <c r="F354" s="99">
        <v>0</v>
      </c>
      <c r="G354" s="99">
        <v>750000</v>
      </c>
      <c r="H354" s="99">
        <v>2101666.6300000004</v>
      </c>
      <c r="I354" s="99">
        <v>2049999.9999999998</v>
      </c>
      <c r="J354" s="99">
        <v>0</v>
      </c>
      <c r="K354" s="99">
        <v>0</v>
      </c>
      <c r="L354" s="99">
        <v>0</v>
      </c>
      <c r="M354" s="99">
        <v>0</v>
      </c>
      <c r="N354" s="99">
        <v>0</v>
      </c>
      <c r="O354" s="99">
        <v>0</v>
      </c>
      <c r="P354" s="99">
        <v>0</v>
      </c>
      <c r="Q354" s="99">
        <v>0</v>
      </c>
      <c r="R354" s="99">
        <f t="shared" si="5"/>
        <v>2049999.9999999998</v>
      </c>
    </row>
    <row r="355" spans="1:18" x14ac:dyDescent="0.2">
      <c r="A355" s="46" t="s">
        <v>875</v>
      </c>
      <c r="B355" s="46" t="s">
        <v>157</v>
      </c>
      <c r="C355" s="46" t="s">
        <v>945</v>
      </c>
      <c r="D355" s="99">
        <v>0</v>
      </c>
      <c r="E355" s="99">
        <v>0</v>
      </c>
      <c r="F355" s="99">
        <v>0</v>
      </c>
      <c r="G355" s="99">
        <v>132000</v>
      </c>
      <c r="H355" s="99">
        <v>270000</v>
      </c>
      <c r="I355" s="99">
        <v>0</v>
      </c>
      <c r="J355" s="99">
        <v>0</v>
      </c>
      <c r="K355" s="99">
        <v>0</v>
      </c>
      <c r="L355" s="99">
        <v>0</v>
      </c>
      <c r="M355" s="99">
        <v>0</v>
      </c>
      <c r="N355" s="99">
        <v>0</v>
      </c>
      <c r="O355" s="99">
        <v>0</v>
      </c>
      <c r="P355" s="99">
        <v>0</v>
      </c>
      <c r="Q355" s="99">
        <v>0</v>
      </c>
      <c r="R355" s="99">
        <f t="shared" si="5"/>
        <v>0</v>
      </c>
    </row>
    <row r="356" spans="1:18" x14ac:dyDescent="0.2">
      <c r="A356" s="46" t="s">
        <v>946</v>
      </c>
      <c r="B356" s="46" t="s">
        <v>157</v>
      </c>
      <c r="C356" s="46" t="s">
        <v>947</v>
      </c>
      <c r="D356" s="99">
        <v>0</v>
      </c>
      <c r="E356" s="99">
        <v>0</v>
      </c>
      <c r="F356" s="99">
        <v>0</v>
      </c>
      <c r="G356" s="99">
        <v>200000</v>
      </c>
      <c r="H356" s="99">
        <v>200000</v>
      </c>
      <c r="I356" s="99">
        <v>0</v>
      </c>
      <c r="J356" s="99">
        <v>0</v>
      </c>
      <c r="K356" s="99">
        <v>0</v>
      </c>
      <c r="L356" s="99">
        <v>0</v>
      </c>
      <c r="M356" s="99">
        <v>0</v>
      </c>
      <c r="N356" s="99">
        <v>0</v>
      </c>
      <c r="O356" s="99">
        <v>0</v>
      </c>
      <c r="P356" s="99">
        <v>0</v>
      </c>
      <c r="Q356" s="99">
        <v>0</v>
      </c>
      <c r="R356" s="99">
        <f t="shared" si="5"/>
        <v>0</v>
      </c>
    </row>
    <row r="357" spans="1:18" x14ac:dyDescent="0.2">
      <c r="A357" s="46" t="s">
        <v>93</v>
      </c>
      <c r="B357" s="46" t="s">
        <v>157</v>
      </c>
      <c r="C357" s="46" t="s">
        <v>916</v>
      </c>
      <c r="D357" s="99">
        <v>0</v>
      </c>
      <c r="E357" s="99">
        <v>0</v>
      </c>
      <c r="F357" s="99">
        <v>0</v>
      </c>
      <c r="G357" s="99">
        <v>0</v>
      </c>
      <c r="H357" s="99">
        <v>0</v>
      </c>
      <c r="I357" s="99">
        <v>4099999.9999999995</v>
      </c>
      <c r="J357" s="99">
        <v>6303749.9999999991</v>
      </c>
      <c r="K357" s="99">
        <v>6461343.7499999991</v>
      </c>
      <c r="L357" s="99">
        <v>6622877.3437499981</v>
      </c>
      <c r="M357" s="99">
        <v>13576898.554687496</v>
      </c>
      <c r="N357" s="99">
        <v>14496167.727661127</v>
      </c>
      <c r="O357" s="99">
        <v>20207657.812359609</v>
      </c>
      <c r="P357" s="99">
        <v>24977259.398953307</v>
      </c>
      <c r="Q357" s="99">
        <v>29348279.793770131</v>
      </c>
      <c r="R357" s="99">
        <f t="shared" si="5"/>
        <v>126094234.38118166</v>
      </c>
    </row>
    <row r="358" spans="1:18" x14ac:dyDescent="0.2">
      <c r="A358" s="46" t="s">
        <v>188</v>
      </c>
      <c r="B358" s="46" t="s">
        <v>157</v>
      </c>
      <c r="C358" s="46" t="s">
        <v>217</v>
      </c>
      <c r="D358" s="99">
        <v>0</v>
      </c>
      <c r="E358" s="99">
        <v>0</v>
      </c>
      <c r="F358" s="99">
        <v>0</v>
      </c>
      <c r="G358" s="99">
        <v>0</v>
      </c>
      <c r="H358" s="99">
        <v>0</v>
      </c>
      <c r="I358" s="99">
        <v>10250000</v>
      </c>
      <c r="J358" s="99">
        <v>12607499.999999998</v>
      </c>
      <c r="K358" s="99">
        <v>12922687.499999998</v>
      </c>
      <c r="L358" s="99">
        <v>15453380.468749996</v>
      </c>
      <c r="M358" s="99">
        <v>15839714.980468744</v>
      </c>
      <c r="N358" s="99">
        <v>18555094.691406243</v>
      </c>
      <c r="O358" s="99">
        <v>19018972.058691397</v>
      </c>
      <c r="P358" s="99">
        <v>19494446.360158678</v>
      </c>
      <c r="Q358" s="99">
        <v>19981807.519162644</v>
      </c>
      <c r="R358" s="99">
        <f t="shared" si="5"/>
        <v>144123603.57863772</v>
      </c>
    </row>
    <row r="359" spans="1:18" x14ac:dyDescent="0.2">
      <c r="A359" s="46" t="s">
        <v>404</v>
      </c>
      <c r="B359" s="46" t="s">
        <v>157</v>
      </c>
      <c r="C359" s="46" t="s">
        <v>603</v>
      </c>
      <c r="D359" s="99">
        <v>90141.18</v>
      </c>
      <c r="E359" s="99">
        <v>2824.0699999999997</v>
      </c>
      <c r="F359" s="99">
        <v>-12.36</v>
      </c>
      <c r="G359" s="99">
        <v>0</v>
      </c>
      <c r="H359" s="99">
        <v>0</v>
      </c>
      <c r="I359" s="99">
        <v>0</v>
      </c>
      <c r="J359" s="99">
        <v>0</v>
      </c>
      <c r="K359" s="99">
        <v>0</v>
      </c>
      <c r="L359" s="99">
        <v>0</v>
      </c>
      <c r="M359" s="99">
        <v>0</v>
      </c>
      <c r="N359" s="99">
        <v>0</v>
      </c>
      <c r="O359" s="99">
        <v>0</v>
      </c>
      <c r="P359" s="99">
        <v>0</v>
      </c>
      <c r="Q359" s="99">
        <v>0</v>
      </c>
      <c r="R359" s="99">
        <f t="shared" si="5"/>
        <v>0</v>
      </c>
    </row>
    <row r="360" spans="1:18" x14ac:dyDescent="0.2">
      <c r="A360" s="46" t="s">
        <v>385</v>
      </c>
      <c r="B360" s="46" t="s">
        <v>157</v>
      </c>
      <c r="C360" s="46" t="s">
        <v>604</v>
      </c>
      <c r="D360" s="99">
        <v>653418.70000000007</v>
      </c>
      <c r="E360" s="99">
        <v>44171.82</v>
      </c>
      <c r="F360" s="99">
        <v>0</v>
      </c>
      <c r="G360" s="99">
        <v>0</v>
      </c>
      <c r="H360" s="99">
        <v>0</v>
      </c>
      <c r="I360" s="99">
        <v>0</v>
      </c>
      <c r="J360" s="99">
        <v>0</v>
      </c>
      <c r="K360" s="99">
        <v>0</v>
      </c>
      <c r="L360" s="99">
        <v>0</v>
      </c>
      <c r="M360" s="99">
        <v>0</v>
      </c>
      <c r="N360" s="99">
        <v>0</v>
      </c>
      <c r="O360" s="99">
        <v>0</v>
      </c>
      <c r="P360" s="99">
        <v>0</v>
      </c>
      <c r="Q360" s="99">
        <v>0</v>
      </c>
      <c r="R360" s="99">
        <f t="shared" si="5"/>
        <v>0</v>
      </c>
    </row>
    <row r="361" spans="1:18" x14ac:dyDescent="0.2">
      <c r="A361" s="46" t="s">
        <v>493</v>
      </c>
      <c r="B361" s="46" t="s">
        <v>157</v>
      </c>
      <c r="C361" s="46" t="s">
        <v>605</v>
      </c>
      <c r="D361" s="99">
        <v>60216.45</v>
      </c>
      <c r="E361" s="99">
        <v>0</v>
      </c>
      <c r="F361" s="99">
        <v>0</v>
      </c>
      <c r="G361" s="99">
        <v>0</v>
      </c>
      <c r="H361" s="99">
        <v>0</v>
      </c>
      <c r="I361" s="99">
        <v>0</v>
      </c>
      <c r="J361" s="99">
        <v>0</v>
      </c>
      <c r="K361" s="99">
        <v>0</v>
      </c>
      <c r="L361" s="99">
        <v>0</v>
      </c>
      <c r="M361" s="99">
        <v>0</v>
      </c>
      <c r="N361" s="99">
        <v>0</v>
      </c>
      <c r="O361" s="99">
        <v>0</v>
      </c>
      <c r="P361" s="99">
        <v>0</v>
      </c>
      <c r="Q361" s="99">
        <v>0</v>
      </c>
      <c r="R361" s="99">
        <f t="shared" si="5"/>
        <v>0</v>
      </c>
    </row>
    <row r="362" spans="1:18" x14ac:dyDescent="0.2">
      <c r="A362" s="46" t="s">
        <v>390</v>
      </c>
      <c r="B362" s="46" t="s">
        <v>157</v>
      </c>
      <c r="C362" s="46" t="s">
        <v>606</v>
      </c>
      <c r="D362" s="99">
        <v>513651.72</v>
      </c>
      <c r="E362" s="99">
        <v>68381.8</v>
      </c>
      <c r="F362" s="99">
        <v>0</v>
      </c>
      <c r="G362" s="99">
        <v>0</v>
      </c>
      <c r="H362" s="99">
        <v>0</v>
      </c>
      <c r="I362" s="99">
        <v>0</v>
      </c>
      <c r="J362" s="99">
        <v>0</v>
      </c>
      <c r="K362" s="99">
        <v>0</v>
      </c>
      <c r="L362" s="99">
        <v>0</v>
      </c>
      <c r="M362" s="99">
        <v>0</v>
      </c>
      <c r="N362" s="99">
        <v>0</v>
      </c>
      <c r="O362" s="99">
        <v>0</v>
      </c>
      <c r="P362" s="99">
        <v>0</v>
      </c>
      <c r="Q362" s="99">
        <v>0</v>
      </c>
      <c r="R362" s="99">
        <f t="shared" si="5"/>
        <v>0</v>
      </c>
    </row>
    <row r="363" spans="1:18" x14ac:dyDescent="0.2">
      <c r="A363" s="46" t="s">
        <v>383</v>
      </c>
      <c r="B363" s="46" t="s">
        <v>157</v>
      </c>
      <c r="C363" s="46" t="s">
        <v>607</v>
      </c>
      <c r="D363" s="99">
        <v>790743.28</v>
      </c>
      <c r="E363" s="99">
        <v>63124.1</v>
      </c>
      <c r="F363" s="99">
        <v>0</v>
      </c>
      <c r="G363" s="99">
        <v>0</v>
      </c>
      <c r="H363" s="99">
        <v>0</v>
      </c>
      <c r="I363" s="99">
        <v>0</v>
      </c>
      <c r="J363" s="99">
        <v>0</v>
      </c>
      <c r="K363" s="99">
        <v>0</v>
      </c>
      <c r="L363" s="99">
        <v>0</v>
      </c>
      <c r="M363" s="99">
        <v>0</v>
      </c>
      <c r="N363" s="99">
        <v>0</v>
      </c>
      <c r="O363" s="99">
        <v>0</v>
      </c>
      <c r="P363" s="99">
        <v>0</v>
      </c>
      <c r="Q363" s="99">
        <v>0</v>
      </c>
      <c r="R363" s="99">
        <f t="shared" si="5"/>
        <v>0</v>
      </c>
    </row>
    <row r="364" spans="1:18" x14ac:dyDescent="0.2">
      <c r="A364" s="46" t="s">
        <v>773</v>
      </c>
      <c r="B364" s="46" t="s">
        <v>157</v>
      </c>
      <c r="C364" s="46" t="s">
        <v>774</v>
      </c>
      <c r="D364" s="99">
        <v>0</v>
      </c>
      <c r="E364" s="99">
        <v>0</v>
      </c>
      <c r="F364" s="99">
        <v>105267.94000000002</v>
      </c>
      <c r="G364" s="99">
        <v>396609.39</v>
      </c>
      <c r="H364" s="99">
        <v>6894.09</v>
      </c>
      <c r="I364" s="99">
        <v>0</v>
      </c>
      <c r="J364" s="99">
        <v>0</v>
      </c>
      <c r="K364" s="99">
        <v>0</v>
      </c>
      <c r="L364" s="99">
        <v>0</v>
      </c>
      <c r="M364" s="99">
        <v>0</v>
      </c>
      <c r="N364" s="99">
        <v>0</v>
      </c>
      <c r="O364" s="99">
        <v>0</v>
      </c>
      <c r="P364" s="99">
        <v>0</v>
      </c>
      <c r="Q364" s="99">
        <v>0</v>
      </c>
      <c r="R364" s="99">
        <f t="shared" si="5"/>
        <v>0</v>
      </c>
    </row>
    <row r="365" spans="1:18" x14ac:dyDescent="0.2">
      <c r="A365" s="46" t="s">
        <v>818</v>
      </c>
      <c r="B365" s="46" t="s">
        <v>157</v>
      </c>
      <c r="C365" s="46" t="s">
        <v>836</v>
      </c>
      <c r="D365" s="99">
        <v>0</v>
      </c>
      <c r="E365" s="99">
        <v>0</v>
      </c>
      <c r="F365" s="99">
        <v>0</v>
      </c>
      <c r="G365" s="99">
        <v>1169340</v>
      </c>
      <c r="H365" s="99">
        <v>2608611</v>
      </c>
      <c r="I365" s="99">
        <v>0</v>
      </c>
      <c r="J365" s="99">
        <v>0</v>
      </c>
      <c r="K365" s="99">
        <v>0</v>
      </c>
      <c r="L365" s="99">
        <v>0</v>
      </c>
      <c r="M365" s="99">
        <v>0</v>
      </c>
      <c r="N365" s="99">
        <v>0</v>
      </c>
      <c r="O365" s="99">
        <v>0</v>
      </c>
      <c r="P365" s="99">
        <v>0</v>
      </c>
      <c r="Q365" s="99">
        <v>0</v>
      </c>
      <c r="R365" s="99">
        <f t="shared" si="5"/>
        <v>0</v>
      </c>
    </row>
    <row r="366" spans="1:18" x14ac:dyDescent="0.2">
      <c r="A366" s="46" t="s">
        <v>821</v>
      </c>
      <c r="B366" s="46" t="s">
        <v>157</v>
      </c>
      <c r="C366" s="46" t="s">
        <v>839</v>
      </c>
      <c r="D366" s="99">
        <v>0</v>
      </c>
      <c r="E366" s="99">
        <v>0</v>
      </c>
      <c r="F366" s="99">
        <v>0</v>
      </c>
      <c r="G366" s="99">
        <v>792486</v>
      </c>
      <c r="H366" s="99">
        <v>2449406</v>
      </c>
      <c r="I366" s="99">
        <v>0</v>
      </c>
      <c r="J366" s="99">
        <v>0</v>
      </c>
      <c r="K366" s="99">
        <v>0</v>
      </c>
      <c r="L366" s="99">
        <v>0</v>
      </c>
      <c r="M366" s="99">
        <v>0</v>
      </c>
      <c r="N366" s="99">
        <v>0</v>
      </c>
      <c r="O366" s="99">
        <v>0</v>
      </c>
      <c r="P366" s="99">
        <v>0</v>
      </c>
      <c r="Q366" s="99">
        <v>0</v>
      </c>
      <c r="R366" s="99">
        <f t="shared" si="5"/>
        <v>0</v>
      </c>
    </row>
    <row r="367" spans="1:18" x14ac:dyDescent="0.2">
      <c r="A367" s="46" t="s">
        <v>822</v>
      </c>
      <c r="B367" s="46" t="s">
        <v>157</v>
      </c>
      <c r="C367" s="46" t="s">
        <v>840</v>
      </c>
      <c r="D367" s="99">
        <v>0</v>
      </c>
      <c r="E367" s="99">
        <v>0</v>
      </c>
      <c r="F367" s="99">
        <v>0</v>
      </c>
      <c r="G367" s="99">
        <v>507041.82</v>
      </c>
      <c r="H367" s="99">
        <v>2457614</v>
      </c>
      <c r="I367" s="99">
        <v>0</v>
      </c>
      <c r="J367" s="99">
        <v>0</v>
      </c>
      <c r="K367" s="99">
        <v>0</v>
      </c>
      <c r="L367" s="99">
        <v>0</v>
      </c>
      <c r="M367" s="99">
        <v>0</v>
      </c>
      <c r="N367" s="99">
        <v>0</v>
      </c>
      <c r="O367" s="99">
        <v>0</v>
      </c>
      <c r="P367" s="99">
        <v>0</v>
      </c>
      <c r="Q367" s="99">
        <v>0</v>
      </c>
      <c r="R367" s="99">
        <f t="shared" si="5"/>
        <v>0</v>
      </c>
    </row>
    <row r="368" spans="1:18" x14ac:dyDescent="0.2">
      <c r="A368" s="46" t="s">
        <v>819</v>
      </c>
      <c r="B368" s="46" t="s">
        <v>157</v>
      </c>
      <c r="C368" s="46" t="s">
        <v>837</v>
      </c>
      <c r="D368" s="99">
        <v>0</v>
      </c>
      <c r="E368" s="99">
        <v>0</v>
      </c>
      <c r="F368" s="99">
        <v>0</v>
      </c>
      <c r="G368" s="99">
        <v>256666.66</v>
      </c>
      <c r="H368" s="99">
        <v>0</v>
      </c>
      <c r="I368" s="99">
        <v>0</v>
      </c>
      <c r="J368" s="99">
        <v>0</v>
      </c>
      <c r="K368" s="99">
        <v>0</v>
      </c>
      <c r="L368" s="99">
        <v>0</v>
      </c>
      <c r="M368" s="99">
        <v>0</v>
      </c>
      <c r="N368" s="99">
        <v>0</v>
      </c>
      <c r="O368" s="99">
        <v>0</v>
      </c>
      <c r="P368" s="99">
        <v>0</v>
      </c>
      <c r="Q368" s="99">
        <v>0</v>
      </c>
      <c r="R368" s="99">
        <f t="shared" si="5"/>
        <v>0</v>
      </c>
    </row>
    <row r="369" spans="1:18" x14ac:dyDescent="0.2">
      <c r="A369" s="46" t="s">
        <v>885</v>
      </c>
      <c r="B369" s="46" t="s">
        <v>157</v>
      </c>
      <c r="C369" s="46" t="s">
        <v>890</v>
      </c>
      <c r="D369" s="99">
        <v>0</v>
      </c>
      <c r="E369" s="99">
        <v>0</v>
      </c>
      <c r="F369" s="99">
        <v>0</v>
      </c>
      <c r="G369" s="99">
        <v>0</v>
      </c>
      <c r="H369" s="99">
        <v>0</v>
      </c>
      <c r="I369" s="99">
        <v>6406249.9999999991</v>
      </c>
      <c r="J369" s="99">
        <v>7223046.8749999991</v>
      </c>
      <c r="K369" s="99">
        <v>7403623.0468749991</v>
      </c>
      <c r="L369" s="99">
        <v>8278596.6796874981</v>
      </c>
      <c r="M369" s="99">
        <v>8485561.5966796856</v>
      </c>
      <c r="N369" s="99">
        <v>8697700.636596676</v>
      </c>
      <c r="O369" s="99">
        <v>8915143.152511593</v>
      </c>
      <c r="P369" s="99">
        <v>9138021.7313243803</v>
      </c>
      <c r="Q369" s="99">
        <v>9366472.2746074889</v>
      </c>
      <c r="R369" s="99">
        <f t="shared" si="5"/>
        <v>73914415.993282318</v>
      </c>
    </row>
    <row r="370" spans="1:18" x14ac:dyDescent="0.2">
      <c r="A370" s="46" t="s">
        <v>886</v>
      </c>
      <c r="B370" s="46" t="s">
        <v>157</v>
      </c>
      <c r="C370" s="46" t="s">
        <v>891</v>
      </c>
      <c r="D370" s="99">
        <v>0</v>
      </c>
      <c r="E370" s="99">
        <v>0</v>
      </c>
      <c r="F370" s="99">
        <v>0</v>
      </c>
      <c r="G370" s="99">
        <v>548574.04</v>
      </c>
      <c r="H370" s="99">
        <v>2100000</v>
      </c>
      <c r="I370" s="99">
        <v>0</v>
      </c>
      <c r="J370" s="99">
        <v>0</v>
      </c>
      <c r="K370" s="99">
        <v>0</v>
      </c>
      <c r="L370" s="99">
        <v>0</v>
      </c>
      <c r="M370" s="99">
        <v>0</v>
      </c>
      <c r="N370" s="99">
        <v>0</v>
      </c>
      <c r="O370" s="99">
        <v>0</v>
      </c>
      <c r="P370" s="99">
        <v>0</v>
      </c>
      <c r="Q370" s="99">
        <v>0</v>
      </c>
      <c r="R370" s="99">
        <f t="shared" si="5"/>
        <v>0</v>
      </c>
    </row>
    <row r="371" spans="1:18" x14ac:dyDescent="0.2">
      <c r="A371" s="46" t="s">
        <v>887</v>
      </c>
      <c r="B371" s="46" t="s">
        <v>157</v>
      </c>
      <c r="C371" s="46" t="s">
        <v>892</v>
      </c>
      <c r="D371" s="99">
        <v>0</v>
      </c>
      <c r="E371" s="99">
        <v>0</v>
      </c>
      <c r="F371" s="99">
        <v>0</v>
      </c>
      <c r="G371" s="99">
        <v>538929</v>
      </c>
      <c r="H371" s="99">
        <v>1890000</v>
      </c>
      <c r="I371" s="99">
        <v>0</v>
      </c>
      <c r="J371" s="99">
        <v>0</v>
      </c>
      <c r="K371" s="99">
        <v>0</v>
      </c>
      <c r="L371" s="99">
        <v>0</v>
      </c>
      <c r="M371" s="99">
        <v>0</v>
      </c>
      <c r="N371" s="99">
        <v>0</v>
      </c>
      <c r="O371" s="99">
        <v>0</v>
      </c>
      <c r="P371" s="99">
        <v>0</v>
      </c>
      <c r="Q371" s="99">
        <v>0</v>
      </c>
      <c r="R371" s="99">
        <f t="shared" si="5"/>
        <v>0</v>
      </c>
    </row>
    <row r="372" spans="1:18" x14ac:dyDescent="0.2">
      <c r="A372" s="46" t="s">
        <v>888</v>
      </c>
      <c r="B372" s="46" t="s">
        <v>157</v>
      </c>
      <c r="C372" s="46" t="s">
        <v>893</v>
      </c>
      <c r="D372" s="99">
        <v>0</v>
      </c>
      <c r="E372" s="99">
        <v>0</v>
      </c>
      <c r="F372" s="99">
        <v>0</v>
      </c>
      <c r="G372" s="99">
        <v>496138.68</v>
      </c>
      <c r="H372" s="99">
        <v>2610000</v>
      </c>
      <c r="I372" s="99">
        <v>0</v>
      </c>
      <c r="J372" s="99">
        <v>0</v>
      </c>
      <c r="K372" s="99">
        <v>0</v>
      </c>
      <c r="L372" s="99">
        <v>0</v>
      </c>
      <c r="M372" s="99">
        <v>0</v>
      </c>
      <c r="N372" s="99">
        <v>0</v>
      </c>
      <c r="O372" s="99">
        <v>0</v>
      </c>
      <c r="P372" s="99">
        <v>0</v>
      </c>
      <c r="Q372" s="99">
        <v>0</v>
      </c>
      <c r="R372" s="99">
        <f t="shared" si="5"/>
        <v>0</v>
      </c>
    </row>
    <row r="373" spans="1:18" x14ac:dyDescent="0.2">
      <c r="A373" s="46" t="s">
        <v>889</v>
      </c>
      <c r="B373" s="46" t="s">
        <v>157</v>
      </c>
      <c r="C373" s="46" t="s">
        <v>894</v>
      </c>
      <c r="D373" s="99">
        <v>0</v>
      </c>
      <c r="E373" s="99">
        <v>0</v>
      </c>
      <c r="F373" s="99">
        <v>0</v>
      </c>
      <c r="G373" s="99">
        <v>464250.3</v>
      </c>
      <c r="H373" s="99">
        <v>1740000</v>
      </c>
      <c r="I373" s="99">
        <v>0</v>
      </c>
      <c r="J373" s="99">
        <v>0</v>
      </c>
      <c r="K373" s="99">
        <v>0</v>
      </c>
      <c r="L373" s="99">
        <v>0</v>
      </c>
      <c r="M373" s="99">
        <v>0</v>
      </c>
      <c r="N373" s="99">
        <v>0</v>
      </c>
      <c r="O373" s="99">
        <v>0</v>
      </c>
      <c r="P373" s="99">
        <v>0</v>
      </c>
      <c r="Q373" s="99">
        <v>0</v>
      </c>
      <c r="R373" s="99">
        <f t="shared" si="5"/>
        <v>0</v>
      </c>
    </row>
    <row r="374" spans="1:18" x14ac:dyDescent="0.2">
      <c r="A374" s="46" t="s">
        <v>99</v>
      </c>
      <c r="B374" s="46" t="s">
        <v>99</v>
      </c>
      <c r="C374" s="46" t="s">
        <v>341</v>
      </c>
      <c r="D374" s="99">
        <v>7082081.5699999994</v>
      </c>
      <c r="E374" s="99">
        <v>9523549.6999999993</v>
      </c>
      <c r="F374" s="99">
        <v>9019850.8699999899</v>
      </c>
      <c r="G374" s="99">
        <v>26952400.401357964</v>
      </c>
      <c r="H374" s="99">
        <v>33939845.574120402</v>
      </c>
      <c r="I374" s="99">
        <v>45068788.749999993</v>
      </c>
      <c r="J374" s="99">
        <v>44256646.220624998</v>
      </c>
      <c r="K374" s="99">
        <v>45265989.301421873</v>
      </c>
      <c r="L374" s="99">
        <v>46558252.640046477</v>
      </c>
      <c r="M374" s="99">
        <v>48607408.03350649</v>
      </c>
      <c r="N374" s="99">
        <v>49896500.495886855</v>
      </c>
      <c r="O374" s="99">
        <v>51211713.266301744</v>
      </c>
      <c r="P374" s="99">
        <v>52561847.388850346</v>
      </c>
      <c r="Q374" s="99">
        <v>54019786.316105999</v>
      </c>
      <c r="R374" s="99">
        <f t="shared" si="5"/>
        <v>437446932.41274476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BED600"/>
    <pageSetUpPr fitToPage="1"/>
  </sheetPr>
  <dimension ref="A1:Y30"/>
  <sheetViews>
    <sheetView zoomScale="80" zoomScaleNormal="80" workbookViewId="0">
      <selection activeCell="F4" sqref="F4"/>
    </sheetView>
  </sheetViews>
  <sheetFormatPr defaultColWidth="9.140625" defaultRowHeight="15" x14ac:dyDescent="0.25"/>
  <cols>
    <col min="1" max="1" width="6.28515625" style="121" bestFit="1" customWidth="1"/>
    <col min="2" max="2" width="37.7109375" style="121" bestFit="1" customWidth="1"/>
    <col min="3" max="3" width="8.140625" style="139" bestFit="1" customWidth="1"/>
    <col min="4" max="11" width="8.140625" style="140" bestFit="1" customWidth="1"/>
    <col min="12" max="12" width="8.140625" style="140" customWidth="1"/>
    <col min="13" max="13" width="8.42578125" style="154" bestFit="1" customWidth="1"/>
    <col min="14" max="21" width="8.42578125" style="144" bestFit="1" customWidth="1"/>
    <col min="22" max="22" width="8.42578125" style="144" customWidth="1"/>
    <col min="23" max="23" width="8.42578125" style="139" bestFit="1" customWidth="1"/>
    <col min="24" max="24" width="8.7109375" style="144" bestFit="1" customWidth="1"/>
    <col min="25" max="25" width="11.5703125" style="121" hidden="1" customWidth="1"/>
    <col min="26" max="16384" width="9.140625" style="121"/>
  </cols>
  <sheetData>
    <row r="1" spans="1:25" x14ac:dyDescent="0.25">
      <c r="A1" s="111" t="s">
        <v>187</v>
      </c>
      <c r="B1" s="112" t="s">
        <v>0</v>
      </c>
      <c r="C1" s="113" t="str">
        <f>'Program Lvl'!D1</f>
        <v>FY20 (R)</v>
      </c>
      <c r="D1" s="114" t="str">
        <f>'Program Lvl'!E1</f>
        <v>FY21 (R)</v>
      </c>
      <c r="E1" s="114" t="str">
        <f>'Program Lvl'!F1</f>
        <v>FY22 (R)</v>
      </c>
      <c r="F1" s="114" t="str">
        <f>'Program Lvl'!G1</f>
        <v>FY23 (R)</v>
      </c>
      <c r="G1" s="114" t="str">
        <f>'Program Lvl'!H1</f>
        <v>FY24 (R)</v>
      </c>
      <c r="H1" s="114" t="str">
        <f>'Program Lvl'!I1</f>
        <v>FY25 (R)</v>
      </c>
      <c r="I1" s="114" t="str">
        <f>'Program Lvl'!J1</f>
        <v>FY26 (R)</v>
      </c>
      <c r="J1" s="114" t="str">
        <f>'Program Lvl'!K1</f>
        <v>FY27 (R)</v>
      </c>
      <c r="K1" s="115" t="str">
        <f>'Program Lvl'!L1</f>
        <v>FY28 (R)</v>
      </c>
      <c r="L1" s="115" t="str">
        <f>'Program Lvl'!M1</f>
        <v>FY29 (R)</v>
      </c>
      <c r="M1" s="116" t="str">
        <f>'Program Lvl'!N1</f>
        <v>FY20 (N)</v>
      </c>
      <c r="N1" s="117" t="str">
        <f>'Program Lvl'!O1</f>
        <v>FY21 (N)</v>
      </c>
      <c r="O1" s="117" t="str">
        <f>'Program Lvl'!P1</f>
        <v>FY22 (N)</v>
      </c>
      <c r="P1" s="117" t="str">
        <f>'Program Lvl'!Q1</f>
        <v>FY23 (N)</v>
      </c>
      <c r="Q1" s="117" t="str">
        <f>'Program Lvl'!R1</f>
        <v>FY24 (N)</v>
      </c>
      <c r="R1" s="117" t="str">
        <f>'Program Lvl'!S1</f>
        <v>FY25 (N)</v>
      </c>
      <c r="S1" s="117" t="str">
        <f>'Program Lvl'!T1</f>
        <v>FY26 (N)</v>
      </c>
      <c r="T1" s="117" t="str">
        <f>'Program Lvl'!U1</f>
        <v>FY27 (N)</v>
      </c>
      <c r="U1" s="118" t="str">
        <f>'Program Lvl'!V1</f>
        <v>FY28 (N)</v>
      </c>
      <c r="V1" s="118" t="str">
        <f>'Program Lvl'!W1</f>
        <v>FY29 (N)</v>
      </c>
      <c r="W1" s="119" t="s">
        <v>998</v>
      </c>
      <c r="X1" s="120" t="s">
        <v>999</v>
      </c>
    </row>
    <row r="2" spans="1:25" x14ac:dyDescent="0.25">
      <c r="A2" s="122" t="s">
        <v>151</v>
      </c>
      <c r="B2" s="123" t="s">
        <v>757</v>
      </c>
      <c r="C2" s="124">
        <f>SUMIF('Program Lvl'!$A$2:$A$182,$A2,'Program Lvl'!D$2:D$182)</f>
        <v>48779978</v>
      </c>
      <c r="D2" s="125">
        <f>SUMIF('Program Lvl'!$A$2:$A$182,$A2,'Program Lvl'!E$2:E$182)</f>
        <v>54031929</v>
      </c>
      <c r="E2" s="125">
        <f>SUMIF('Program Lvl'!$A$2:$A$182,$A2,'Program Lvl'!F$2:F$182)</f>
        <v>67465040</v>
      </c>
      <c r="F2" s="125">
        <f>SUMIF('Program Lvl'!$A$2:$A$182,$A2,'Program Lvl'!G$2:G$182)</f>
        <v>84374940</v>
      </c>
      <c r="G2" s="125">
        <f>SUMIF('Program Lvl'!$A$2:$A$182,$A2,'Program Lvl'!H$2:H$182)</f>
        <v>78464500</v>
      </c>
      <c r="H2" s="125">
        <f>SUMIF('Program Lvl'!$A$2:$A$182,$A2,'Program Lvl'!I$2:I$182)</f>
        <v>71064851</v>
      </c>
      <c r="I2" s="125">
        <f>SUMIF('Program Lvl'!$A$2:$A$182,$A2,'Program Lvl'!J$2:J$182)</f>
        <v>69762154</v>
      </c>
      <c r="J2" s="125">
        <f>SUMIF('Program Lvl'!$A$2:$A$182,$A2,'Program Lvl'!K$2:K$182)</f>
        <v>73674650</v>
      </c>
      <c r="K2" s="126">
        <f>SUMIF('Program Lvl'!$A$2:$A$182,$A2,'Program Lvl'!L$2:L$182)</f>
        <v>78245200</v>
      </c>
      <c r="L2" s="126">
        <f>SUMIF('Program Lvl'!$A$2:$A$182,$A2,'Program Lvl'!M$2:M$182)</f>
        <v>65032400</v>
      </c>
      <c r="M2" s="127">
        <f>SUMIF('Program Lvl'!$A$2:$A$182,$A2,'Program Lvl'!N$2:N$182)</f>
        <v>49999477.449999996</v>
      </c>
      <c r="N2" s="128">
        <f>SUMIF('Program Lvl'!$A$2:$A$182,$A2,'Program Lvl'!O$2:O$182)</f>
        <v>56767295.405624993</v>
      </c>
      <c r="O2" s="128">
        <f>SUMIF('Program Lvl'!$A$2:$A$182,$A2,'Program Lvl'!P$2:P$182)</f>
        <v>72652469.091249987</v>
      </c>
      <c r="P2" s="128">
        <f>SUMIF('Program Lvl'!$A$2:$A$182,$A2,'Program Lvl'!Q$2:Q$182)</f>
        <v>93134146.41771093</v>
      </c>
      <c r="Q2" s="128">
        <f>SUMIF('Program Lvl'!$A$2:$A$182,$A2,'Program Lvl'!R$2:R$182)</f>
        <v>88775379.72035642</v>
      </c>
      <c r="R2" s="128">
        <f>SUMIF('Program Lvl'!$A$2:$A$182,$A2,'Program Lvl'!S$2:S$182)</f>
        <v>82413439.970979735</v>
      </c>
      <c r="S2" s="128">
        <f>SUMIF('Program Lvl'!$A$2:$A$182,$A2,'Program Lvl'!T$2:T$182)</f>
        <v>82925278.605007902</v>
      </c>
      <c r="T2" s="128">
        <f>SUMIF('Program Lvl'!$A$2:$A$182,$A2,'Program Lvl'!U$2:U$182)</f>
        <v>89765407.033029065</v>
      </c>
      <c r="U2" s="129">
        <f>SUMIF('Program Lvl'!$A$2:$A$182,$A2,'Program Lvl'!V$2:V$182)</f>
        <v>97717532.856149063</v>
      </c>
      <c r="V2" s="129">
        <f>SUMIF('Program Lvl'!$A$2:$A$182,$A2,'Program Lvl'!W$2:W$182)</f>
        <v>83246970.111995161</v>
      </c>
      <c r="W2" s="124">
        <f>SUM(C2:L2)</f>
        <v>690895642</v>
      </c>
      <c r="X2" s="128">
        <f>SUM(M2:V2)</f>
        <v>797397396.66210318</v>
      </c>
      <c r="Y2" s="121" t="s">
        <v>686</v>
      </c>
    </row>
    <row r="3" spans="1:25" x14ac:dyDescent="0.25">
      <c r="A3" s="122" t="s">
        <v>140</v>
      </c>
      <c r="B3" s="123" t="s">
        <v>758</v>
      </c>
      <c r="C3" s="124">
        <f>SUMIF('Program Lvl'!$A$2:$A$182,$A3,'Program Lvl'!D$2:D$182)</f>
        <v>8848146</v>
      </c>
      <c r="D3" s="125">
        <f>SUMIF('Program Lvl'!$A$2:$A$182,$A3,'Program Lvl'!E$2:E$182)</f>
        <v>3000000</v>
      </c>
      <c r="E3" s="125">
        <f>SUMIF('Program Lvl'!$A$2:$A$182,$A3,'Program Lvl'!F$2:F$182)</f>
        <v>3500000</v>
      </c>
      <c r="F3" s="125">
        <f>SUMIF('Program Lvl'!$A$2:$A$182,$A3,'Program Lvl'!G$2:G$182)</f>
        <v>3000000</v>
      </c>
      <c r="G3" s="125">
        <f>SUMIF('Program Lvl'!$A$2:$A$182,$A3,'Program Lvl'!H$2:H$182)</f>
        <v>3000000</v>
      </c>
      <c r="H3" s="125">
        <f>SUMIF('Program Lvl'!$A$2:$A$182,$A3,'Program Lvl'!I$2:I$182)</f>
        <v>2800000</v>
      </c>
      <c r="I3" s="125">
        <f>SUMIF('Program Lvl'!$A$2:$A$182,$A3,'Program Lvl'!J$2:J$182)</f>
        <v>0</v>
      </c>
      <c r="J3" s="125">
        <f>SUMIF('Program Lvl'!$A$2:$A$182,$A3,'Program Lvl'!K$2:K$182)</f>
        <v>5000000</v>
      </c>
      <c r="K3" s="126">
        <f>SUMIF('Program Lvl'!$A$2:$A$182,$A3,'Program Lvl'!L$2:L$182)</f>
        <v>0</v>
      </c>
      <c r="L3" s="126">
        <f>SUMIF('Program Lvl'!$A$2:$A$182,$A3,'Program Lvl'!M$2:M$182)</f>
        <v>5000000</v>
      </c>
      <c r="M3" s="127">
        <f>SUMIF('Program Lvl'!$A$2:$A$182,$A3,'Program Lvl'!N$2:N$182)</f>
        <v>9069349.6499999985</v>
      </c>
      <c r="N3" s="128">
        <f>SUMIF('Program Lvl'!$A$2:$A$182,$A3,'Program Lvl'!O$2:O$182)</f>
        <v>3151874.9999999995</v>
      </c>
      <c r="O3" s="128">
        <f>SUMIF('Program Lvl'!$A$2:$A$182,$A3,'Program Lvl'!P$2:P$182)</f>
        <v>3769117.1874999995</v>
      </c>
      <c r="P3" s="128">
        <f>SUMIF('Program Lvl'!$A$2:$A$182,$A3,'Program Lvl'!Q$2:Q$182)</f>
        <v>3311438.6718749991</v>
      </c>
      <c r="Q3" s="128">
        <f>SUMIF('Program Lvl'!$A$2:$A$182,$A3,'Program Lvl'!R$2:R$182)</f>
        <v>3394224.6386718741</v>
      </c>
      <c r="R3" s="128">
        <f>SUMIF('Program Lvl'!$A$2:$A$182,$A3,'Program Lvl'!S$2:S$182)</f>
        <v>3247141.5709960926</v>
      </c>
      <c r="S3" s="128">
        <f>SUMIF('Program Lvl'!$A$2:$A$182,$A3,'Program Lvl'!T$2:T$182)</f>
        <v>0</v>
      </c>
      <c r="T3" s="128">
        <f>SUMIF('Program Lvl'!$A$2:$A$182,$A3,'Program Lvl'!U$2:U$182)</f>
        <v>6092014.4875495881</v>
      </c>
      <c r="U3" s="129">
        <f>SUMIF('Program Lvl'!$A$2:$A$182,$A3,'Program Lvl'!V$2:V$182)</f>
        <v>0</v>
      </c>
      <c r="V3" s="129">
        <f>SUMIF('Program Lvl'!$A$2:$A$182,$A3,'Program Lvl'!W$2:W$182)</f>
        <v>6400422.7209817851</v>
      </c>
      <c r="W3" s="124">
        <f t="shared" ref="W3:W27" si="0">SUM(C3:L3)</f>
        <v>34148146</v>
      </c>
      <c r="X3" s="128">
        <f t="shared" ref="X3:X27" si="1">SUM(M3:V3)</f>
        <v>38435583.927574337</v>
      </c>
      <c r="Y3" s="121" t="s">
        <v>686</v>
      </c>
    </row>
    <row r="4" spans="1:25" x14ac:dyDescent="0.25">
      <c r="A4" s="122" t="s">
        <v>949</v>
      </c>
      <c r="B4" s="123" t="s">
        <v>950</v>
      </c>
      <c r="C4" s="124">
        <f>SUMIF('Program Lvl'!$A$2:$A$182,$A4,'Program Lvl'!D$2:D$182)</f>
        <v>300000</v>
      </c>
      <c r="D4" s="125">
        <f>SUMIF('Program Lvl'!$A$2:$A$182,$A4,'Program Lvl'!E$2:E$182)</f>
        <v>300000</v>
      </c>
      <c r="E4" s="125">
        <f>SUMIF('Program Lvl'!$A$2:$A$182,$A4,'Program Lvl'!F$2:F$182)</f>
        <v>300000</v>
      </c>
      <c r="F4" s="125">
        <f>SUMIF('Program Lvl'!$A$2:$A$182,$A4,'Program Lvl'!G$2:G$182)</f>
        <v>300000</v>
      </c>
      <c r="G4" s="125">
        <f>SUMIF('Program Lvl'!$A$2:$A$182,$A4,'Program Lvl'!H$2:H$182)</f>
        <v>300000</v>
      </c>
      <c r="H4" s="125">
        <f>SUMIF('Program Lvl'!$A$2:$A$182,$A4,'Program Lvl'!I$2:I$182)</f>
        <v>300000</v>
      </c>
      <c r="I4" s="125">
        <f>SUMIF('Program Lvl'!$A$2:$A$182,$A4,'Program Lvl'!J$2:J$182)</f>
        <v>300000</v>
      </c>
      <c r="J4" s="125">
        <f>SUMIF('Program Lvl'!$A$2:$A$182,$A4,'Program Lvl'!K$2:K$182)</f>
        <v>300000</v>
      </c>
      <c r="K4" s="126">
        <f>SUMIF('Program Lvl'!$A$2:$A$182,$A4,'Program Lvl'!L$2:L$182)</f>
        <v>300000</v>
      </c>
      <c r="L4" s="126">
        <f>SUMIF('Program Lvl'!$A$2:$A$182,$A4,'Program Lvl'!M$2:M$182)</f>
        <v>300000</v>
      </c>
      <c r="M4" s="127">
        <f>SUMIF('Program Lvl'!$A$2:$A$182,$A4,'Program Lvl'!N$2:N$182)</f>
        <v>307500</v>
      </c>
      <c r="N4" s="128">
        <f>SUMIF('Program Lvl'!$A$2:$A$182,$A4,'Program Lvl'!O$2:O$182)</f>
        <v>315187.5</v>
      </c>
      <c r="O4" s="128">
        <f>SUMIF('Program Lvl'!$A$2:$A$182,$A4,'Program Lvl'!P$2:P$182)</f>
        <v>323067.18749999994</v>
      </c>
      <c r="P4" s="128">
        <f>SUMIF('Program Lvl'!$A$2:$A$182,$A4,'Program Lvl'!Q$2:Q$182)</f>
        <v>331143.86718749994</v>
      </c>
      <c r="Q4" s="128">
        <f>SUMIF('Program Lvl'!$A$2:$A$182,$A4,'Program Lvl'!R$2:R$182)</f>
        <v>339422.46386718738</v>
      </c>
      <c r="R4" s="128">
        <f>SUMIF('Program Lvl'!$A$2:$A$182,$A4,'Program Lvl'!S$2:S$182)</f>
        <v>347908.02546386706</v>
      </c>
      <c r="S4" s="128">
        <f>SUMIF('Program Lvl'!$A$2:$A$182,$A4,'Program Lvl'!T$2:T$182)</f>
        <v>356605.72610046377</v>
      </c>
      <c r="T4" s="128">
        <f>SUMIF('Program Lvl'!$A$2:$A$182,$A4,'Program Lvl'!U$2:U$182)</f>
        <v>365520.86925297533</v>
      </c>
      <c r="U4" s="129">
        <f>SUMIF('Program Lvl'!$A$2:$A$182,$A4,'Program Lvl'!V$2:V$182)</f>
        <v>374658.89098429965</v>
      </c>
      <c r="V4" s="129">
        <f>SUMIF('Program Lvl'!$A$2:$A$182,$A4,'Program Lvl'!W$2:W$182)</f>
        <v>384025.36325890711</v>
      </c>
      <c r="W4" s="124">
        <f t="shared" si="0"/>
        <v>3000000</v>
      </c>
      <c r="X4" s="128">
        <f t="shared" si="1"/>
        <v>3445039.8936152006</v>
      </c>
      <c r="Y4" s="121" t="s">
        <v>686</v>
      </c>
    </row>
    <row r="5" spans="1:25" x14ac:dyDescent="0.25">
      <c r="A5" s="122" t="s">
        <v>152</v>
      </c>
      <c r="B5" s="123" t="s">
        <v>759</v>
      </c>
      <c r="C5" s="124">
        <f>SUMIF('Program Lvl'!$A$2:$A$182,$A5,'Program Lvl'!D$2:D$182)</f>
        <v>6800844</v>
      </c>
      <c r="D5" s="125">
        <f>SUMIF('Program Lvl'!$A$2:$A$182,$A5,'Program Lvl'!E$2:E$182)</f>
        <v>7103063</v>
      </c>
      <c r="E5" s="125">
        <f>SUMIF('Program Lvl'!$A$2:$A$182,$A5,'Program Lvl'!F$2:F$182)</f>
        <v>6647368</v>
      </c>
      <c r="F5" s="125">
        <f>SUMIF('Program Lvl'!$A$2:$A$182,$A5,'Program Lvl'!G$2:G$182)</f>
        <v>6275047</v>
      </c>
      <c r="G5" s="125">
        <f>SUMIF('Program Lvl'!$A$2:$A$182,$A5,'Program Lvl'!H$2:H$182)</f>
        <v>5947097</v>
      </c>
      <c r="H5" s="125">
        <f>SUMIF('Program Lvl'!$A$2:$A$182,$A5,'Program Lvl'!I$2:I$182)</f>
        <v>6000000</v>
      </c>
      <c r="I5" s="125">
        <f>SUMIF('Program Lvl'!$A$2:$A$182,$A5,'Program Lvl'!J$2:J$182)</f>
        <v>6000000</v>
      </c>
      <c r="J5" s="125">
        <f>SUMIF('Program Lvl'!$A$2:$A$182,$A5,'Program Lvl'!K$2:K$182)</f>
        <v>6000000</v>
      </c>
      <c r="K5" s="126">
        <f>SUMIF('Program Lvl'!$A$2:$A$182,$A5,'Program Lvl'!L$2:L$182)</f>
        <v>6000000</v>
      </c>
      <c r="L5" s="126">
        <f>SUMIF('Program Lvl'!$A$2:$A$182,$A5,'Program Lvl'!M$2:M$182)</f>
        <v>6000000</v>
      </c>
      <c r="M5" s="127">
        <f>SUMIF('Program Lvl'!$A$2:$A$182,$A5,'Program Lvl'!N$2:N$182)</f>
        <v>6970865.0999999996</v>
      </c>
      <c r="N5" s="128">
        <f>SUMIF('Program Lvl'!$A$2:$A$182,$A5,'Program Lvl'!O$2:O$182)</f>
        <v>7462655.5643749991</v>
      </c>
      <c r="O5" s="128">
        <f>SUMIF('Program Lvl'!$A$2:$A$182,$A5,'Program Lvl'!P$2:P$182)</f>
        <v>7158488.2801249996</v>
      </c>
      <c r="P5" s="128">
        <f>SUMIF('Program Lvl'!$A$2:$A$182,$A5,'Program Lvl'!Q$2:Q$182)</f>
        <v>6926477.7678777333</v>
      </c>
      <c r="Q5" s="128">
        <f>SUMIF('Program Lvl'!$A$2:$A$182,$A5,'Program Lvl'!R$2:R$182)</f>
        <v>6728594.3886571955</v>
      </c>
      <c r="R5" s="128">
        <f>SUMIF('Program Lvl'!$A$2:$A$182,$A5,'Program Lvl'!S$2:S$182)</f>
        <v>6958160.509277341</v>
      </c>
      <c r="S5" s="128">
        <f>SUMIF('Program Lvl'!$A$2:$A$182,$A5,'Program Lvl'!T$2:T$182)</f>
        <v>7132114.5220092749</v>
      </c>
      <c r="T5" s="128">
        <f>SUMIF('Program Lvl'!$A$2:$A$182,$A5,'Program Lvl'!U$2:U$182)</f>
        <v>7310417.3850595066</v>
      </c>
      <c r="U5" s="129">
        <f>SUMIF('Program Lvl'!$A$2:$A$182,$A5,'Program Lvl'!V$2:V$182)</f>
        <v>7493177.8196859928</v>
      </c>
      <c r="V5" s="129">
        <f>SUMIF('Program Lvl'!$A$2:$A$182,$A5,'Program Lvl'!W$2:W$182)</f>
        <v>7680507.2651781421</v>
      </c>
      <c r="W5" s="124">
        <f t="shared" si="0"/>
        <v>62773419</v>
      </c>
      <c r="X5" s="128">
        <f t="shared" si="1"/>
        <v>71821458.602245197</v>
      </c>
      <c r="Y5" s="121" t="s">
        <v>686</v>
      </c>
    </row>
    <row r="6" spans="1:25" x14ac:dyDescent="0.25">
      <c r="A6" s="122" t="s">
        <v>154</v>
      </c>
      <c r="B6" s="123" t="s">
        <v>760</v>
      </c>
      <c r="C6" s="124">
        <f>SUMIF('Program Lvl'!$A$2:$A$182,$A6,'Program Lvl'!D$2:D$182)</f>
        <v>0</v>
      </c>
      <c r="D6" s="125">
        <f>SUMIF('Program Lvl'!$A$2:$A$182,$A6,'Program Lvl'!E$2:E$182)</f>
        <v>0</v>
      </c>
      <c r="E6" s="125">
        <f>SUMIF('Program Lvl'!$A$2:$A$182,$A6,'Program Lvl'!F$2:F$182)</f>
        <v>0</v>
      </c>
      <c r="F6" s="125">
        <f>SUMIF('Program Lvl'!$A$2:$A$182,$A6,'Program Lvl'!G$2:G$182)</f>
        <v>0</v>
      </c>
      <c r="G6" s="125">
        <f>SUMIF('Program Lvl'!$A$2:$A$182,$A6,'Program Lvl'!H$2:H$182)</f>
        <v>0</v>
      </c>
      <c r="H6" s="125">
        <f>SUMIF('Program Lvl'!$A$2:$A$182,$A6,'Program Lvl'!I$2:I$182)</f>
        <v>0</v>
      </c>
      <c r="I6" s="125">
        <f>SUMIF('Program Lvl'!$A$2:$A$182,$A6,'Program Lvl'!J$2:J$182)</f>
        <v>0</v>
      </c>
      <c r="J6" s="125">
        <f>SUMIF('Program Lvl'!$A$2:$A$182,$A6,'Program Lvl'!K$2:K$182)</f>
        <v>0</v>
      </c>
      <c r="K6" s="126">
        <f>SUMIF('Program Lvl'!$A$2:$A$182,$A6,'Program Lvl'!L$2:L$182)</f>
        <v>0</v>
      </c>
      <c r="L6" s="126">
        <f>SUMIF('Program Lvl'!$A$2:$A$182,$A6,'Program Lvl'!M$2:M$182)</f>
        <v>0</v>
      </c>
      <c r="M6" s="127">
        <f>SUMIF('Program Lvl'!$A$2:$A$182,$A6,'Program Lvl'!N$2:N$182)</f>
        <v>0</v>
      </c>
      <c r="N6" s="128">
        <f>SUMIF('Program Lvl'!$A$2:$A$182,$A6,'Program Lvl'!O$2:O$182)</f>
        <v>0</v>
      </c>
      <c r="O6" s="128">
        <f>SUMIF('Program Lvl'!$A$2:$A$182,$A6,'Program Lvl'!P$2:P$182)</f>
        <v>0</v>
      </c>
      <c r="P6" s="128">
        <f>SUMIF('Program Lvl'!$A$2:$A$182,$A6,'Program Lvl'!Q$2:Q$182)</f>
        <v>0</v>
      </c>
      <c r="Q6" s="128">
        <f>SUMIF('Program Lvl'!$A$2:$A$182,$A6,'Program Lvl'!R$2:R$182)</f>
        <v>0</v>
      </c>
      <c r="R6" s="128">
        <f>SUMIF('Program Lvl'!$A$2:$A$182,$A6,'Program Lvl'!S$2:S$182)</f>
        <v>0</v>
      </c>
      <c r="S6" s="128">
        <f>SUMIF('Program Lvl'!$A$2:$A$182,$A6,'Program Lvl'!T$2:T$182)</f>
        <v>0</v>
      </c>
      <c r="T6" s="128">
        <f>SUMIF('Program Lvl'!$A$2:$A$182,$A6,'Program Lvl'!U$2:U$182)</f>
        <v>0</v>
      </c>
      <c r="U6" s="129">
        <f>SUMIF('Program Lvl'!$A$2:$A$182,$A6,'Program Lvl'!V$2:V$182)</f>
        <v>0</v>
      </c>
      <c r="V6" s="129">
        <f>SUMIF('Program Lvl'!$A$2:$A$182,$A6,'Program Lvl'!W$2:W$182)</f>
        <v>0</v>
      </c>
      <c r="W6" s="124">
        <f t="shared" si="0"/>
        <v>0</v>
      </c>
      <c r="X6" s="128">
        <f t="shared" si="1"/>
        <v>0</v>
      </c>
      <c r="Y6" s="121" t="s">
        <v>686</v>
      </c>
    </row>
    <row r="7" spans="1:25" x14ac:dyDescent="0.25">
      <c r="A7" s="122" t="s">
        <v>156</v>
      </c>
      <c r="B7" s="123" t="s">
        <v>761</v>
      </c>
      <c r="C7" s="124">
        <f>SUMIF('Program Lvl'!$A$2:$A$182,$A7,'Program Lvl'!D$2:D$182)</f>
        <v>1830000</v>
      </c>
      <c r="D7" s="125">
        <f>SUMIF('Program Lvl'!$A$2:$A$182,$A7,'Program Lvl'!E$2:E$182)</f>
        <v>1830000</v>
      </c>
      <c r="E7" s="125">
        <f>SUMIF('Program Lvl'!$A$2:$A$182,$A7,'Program Lvl'!F$2:F$182)</f>
        <v>1830000</v>
      </c>
      <c r="F7" s="125">
        <f>SUMIF('Program Lvl'!$A$2:$A$182,$A7,'Program Lvl'!G$2:G$182)</f>
        <v>1830000</v>
      </c>
      <c r="G7" s="125">
        <f>SUMIF('Program Lvl'!$A$2:$A$182,$A7,'Program Lvl'!H$2:H$182)</f>
        <v>1830000</v>
      </c>
      <c r="H7" s="125">
        <f>SUMIF('Program Lvl'!$A$2:$A$182,$A7,'Program Lvl'!I$2:I$182)</f>
        <v>1830000</v>
      </c>
      <c r="I7" s="125">
        <f>SUMIF('Program Lvl'!$A$2:$A$182,$A7,'Program Lvl'!J$2:J$182)</f>
        <v>1830000</v>
      </c>
      <c r="J7" s="125">
        <f>SUMIF('Program Lvl'!$A$2:$A$182,$A7,'Program Lvl'!K$2:K$182)</f>
        <v>1830000</v>
      </c>
      <c r="K7" s="126">
        <f>SUMIF('Program Lvl'!$A$2:$A$182,$A7,'Program Lvl'!L$2:L$182)</f>
        <v>1830000</v>
      </c>
      <c r="L7" s="126">
        <f>SUMIF('Program Lvl'!$A$2:$A$182,$A7,'Program Lvl'!M$2:M$182)</f>
        <v>1830000</v>
      </c>
      <c r="M7" s="127">
        <f>SUMIF('Program Lvl'!$A$2:$A$182,$A7,'Program Lvl'!N$2:N$182)</f>
        <v>1875750</v>
      </c>
      <c r="N7" s="128">
        <f>SUMIF('Program Lvl'!$A$2:$A$182,$A7,'Program Lvl'!O$2:O$182)</f>
        <v>1922643.75</v>
      </c>
      <c r="O7" s="128">
        <f>SUMIF('Program Lvl'!$A$2:$A$182,$A7,'Program Lvl'!P$2:P$182)</f>
        <v>1970709.8437499995</v>
      </c>
      <c r="P7" s="128">
        <f>SUMIF('Program Lvl'!$A$2:$A$182,$A7,'Program Lvl'!Q$2:Q$182)</f>
        <v>2019977.5898437495</v>
      </c>
      <c r="Q7" s="128">
        <f>SUMIF('Program Lvl'!$A$2:$A$182,$A7,'Program Lvl'!R$2:R$182)</f>
        <v>2070477.029589843</v>
      </c>
      <c r="R7" s="128">
        <f>SUMIF('Program Lvl'!$A$2:$A$182,$A7,'Program Lvl'!S$2:S$182)</f>
        <v>2122238.9553295891</v>
      </c>
      <c r="S7" s="128">
        <f>SUMIF('Program Lvl'!$A$2:$A$182,$A7,'Program Lvl'!T$2:T$182)</f>
        <v>2175294.9292128291</v>
      </c>
      <c r="T7" s="128">
        <f>SUMIF('Program Lvl'!$A$2:$A$182,$A7,'Program Lvl'!U$2:U$182)</f>
        <v>2229677.3024431495</v>
      </c>
      <c r="U7" s="129">
        <f>SUMIF('Program Lvl'!$A$2:$A$182,$A7,'Program Lvl'!V$2:V$182)</f>
        <v>2285419.2350042281</v>
      </c>
      <c r="V7" s="129">
        <f>SUMIF('Program Lvl'!$A$2:$A$182,$A7,'Program Lvl'!W$2:W$182)</f>
        <v>2342554.7158793332</v>
      </c>
      <c r="W7" s="124">
        <f t="shared" si="0"/>
        <v>18300000</v>
      </c>
      <c r="X7" s="128">
        <f t="shared" si="1"/>
        <v>21014743.35105272</v>
      </c>
      <c r="Y7" s="121" t="s">
        <v>686</v>
      </c>
    </row>
    <row r="8" spans="1:25" x14ac:dyDescent="0.25">
      <c r="A8" s="122" t="s">
        <v>96</v>
      </c>
      <c r="B8" s="123" t="s">
        <v>295</v>
      </c>
      <c r="C8" s="124">
        <f>SUMIF('Program Lvl'!$A$2:$A$182,$A8,'Program Lvl'!D$2:D$182)</f>
        <v>1623650</v>
      </c>
      <c r="D8" s="125">
        <f>SUMIF('Program Lvl'!$A$2:$A$182,$A8,'Program Lvl'!E$2:E$182)</f>
        <v>1563851</v>
      </c>
      <c r="E8" s="125">
        <f>SUMIF('Program Lvl'!$A$2:$A$182,$A8,'Program Lvl'!F$2:F$182)</f>
        <v>1542485</v>
      </c>
      <c r="F8" s="125">
        <f>SUMIF('Program Lvl'!$A$2:$A$182,$A8,'Program Lvl'!G$2:G$182)</f>
        <v>1535001</v>
      </c>
      <c r="G8" s="125">
        <f>SUMIF('Program Lvl'!$A$2:$A$182,$A8,'Program Lvl'!H$2:H$182)</f>
        <v>1533069</v>
      </c>
      <c r="H8" s="125">
        <f>SUMIF('Program Lvl'!$A$2:$A$182,$A8,'Program Lvl'!I$2:I$182)</f>
        <v>1533069</v>
      </c>
      <c r="I8" s="125">
        <f>SUMIF('Program Lvl'!$A$2:$A$182,$A8,'Program Lvl'!J$2:J$182)</f>
        <v>1533069</v>
      </c>
      <c r="J8" s="125">
        <f>SUMIF('Program Lvl'!$A$2:$A$182,$A8,'Program Lvl'!K$2:K$182)</f>
        <v>1533069</v>
      </c>
      <c r="K8" s="126">
        <f>SUMIF('Program Lvl'!$A$2:$A$182,$A8,'Program Lvl'!L$2:L$182)</f>
        <v>1533069</v>
      </c>
      <c r="L8" s="126">
        <f>SUMIF('Program Lvl'!$A$2:$A$182,$A8,'Program Lvl'!M$2:M$182)</f>
        <v>1533069</v>
      </c>
      <c r="M8" s="127">
        <f>SUMIF('Program Lvl'!$A$2:$A$182,$A8,'Program Lvl'!N$2:N$182)</f>
        <v>1664241.2499999998</v>
      </c>
      <c r="N8" s="128">
        <f>SUMIF('Program Lvl'!$A$2:$A$182,$A8,'Program Lvl'!O$2:O$182)</f>
        <v>1643020.9568749999</v>
      </c>
      <c r="O8" s="128">
        <f>SUMIF('Program Lvl'!$A$2:$A$182,$A8,'Program Lvl'!P$2:P$182)</f>
        <v>1661087.6357031248</v>
      </c>
      <c r="P8" s="128">
        <f>SUMIF('Program Lvl'!$A$2:$A$182,$A8,'Program Lvl'!Q$2:Q$182)</f>
        <v>1694353.8909222654</v>
      </c>
      <c r="Q8" s="128">
        <f>SUMIF('Program Lvl'!$A$2:$A$182,$A8,'Program Lvl'!R$2:R$182)</f>
        <v>1734526.8575280171</v>
      </c>
      <c r="R8" s="128">
        <f>SUMIF('Program Lvl'!$A$2:$A$182,$A8,'Program Lvl'!S$2:S$182)</f>
        <v>1777890.0289662173</v>
      </c>
      <c r="S8" s="128">
        <f>SUMIF('Program Lvl'!$A$2:$A$182,$A8,'Program Lvl'!T$2:T$182)</f>
        <v>1822337.2796903728</v>
      </c>
      <c r="T8" s="128">
        <f>SUMIF('Program Lvl'!$A$2:$A$182,$A8,'Program Lvl'!U$2:U$182)</f>
        <v>1867895.7116826321</v>
      </c>
      <c r="U8" s="129">
        <f>SUMIF('Program Lvl'!$A$2:$A$182,$A8,'Program Lvl'!V$2:V$182)</f>
        <v>1914593.1044746975</v>
      </c>
      <c r="V8" s="129">
        <f>SUMIF('Program Lvl'!$A$2:$A$182,$A8,'Program Lvl'!W$2:W$182)</f>
        <v>1962457.9320865651</v>
      </c>
      <c r="W8" s="124">
        <f t="shared" si="0"/>
        <v>15463401</v>
      </c>
      <c r="X8" s="128">
        <f t="shared" si="1"/>
        <v>17742404.647928894</v>
      </c>
      <c r="Y8" s="121" t="s">
        <v>686</v>
      </c>
    </row>
    <row r="9" spans="1:25" x14ac:dyDescent="0.25">
      <c r="A9" s="122" t="s">
        <v>735</v>
      </c>
      <c r="B9" s="130" t="s">
        <v>742</v>
      </c>
      <c r="C9" s="124">
        <f>SUMIF('Program Lvl'!$A$2:$A$182,$A9,'Program Lvl'!D$2:D$182)</f>
        <v>2152731</v>
      </c>
      <c r="D9" s="125">
        <f>SUMIF('Program Lvl'!$A$2:$A$182,$A9,'Program Lvl'!E$2:E$182)</f>
        <v>2206549</v>
      </c>
      <c r="E9" s="125">
        <f>SUMIF('Program Lvl'!$A$2:$A$182,$A9,'Program Lvl'!F$2:F$182)</f>
        <v>2261713</v>
      </c>
      <c r="F9" s="125">
        <f>SUMIF('Program Lvl'!$A$2:$A$182,$A9,'Program Lvl'!G$2:G$182)</f>
        <v>2318255</v>
      </c>
      <c r="G9" s="125">
        <f>SUMIF('Program Lvl'!$A$2:$A$182,$A9,'Program Lvl'!H$2:H$182)</f>
        <v>2376212</v>
      </c>
      <c r="H9" s="125">
        <f>SUMIF('Program Lvl'!$A$2:$A$182,$A9,'Program Lvl'!I$2:I$182)</f>
        <v>2376212</v>
      </c>
      <c r="I9" s="125">
        <f>SUMIF('Program Lvl'!$A$2:$A$182,$A9,'Program Lvl'!J$2:J$182)</f>
        <v>2376212</v>
      </c>
      <c r="J9" s="125">
        <f>SUMIF('Program Lvl'!$A$2:$A$182,$A9,'Program Lvl'!K$2:K$182)</f>
        <v>2376212</v>
      </c>
      <c r="K9" s="126">
        <f>SUMIF('Program Lvl'!$A$2:$A$182,$A9,'Program Lvl'!L$2:L$182)</f>
        <v>2376212</v>
      </c>
      <c r="L9" s="126">
        <f>SUMIF('Program Lvl'!$A$2:$A$182,$A9,'Program Lvl'!M$2:M$182)</f>
        <v>2558920</v>
      </c>
      <c r="M9" s="127">
        <f>SUMIF('Program Lvl'!$A$2:$A$182,$A9,'Program Lvl'!N$2:N$182)</f>
        <v>2206549.2749999999</v>
      </c>
      <c r="N9" s="128">
        <f>SUMIF('Program Lvl'!$A$2:$A$182,$A9,'Program Lvl'!O$2:O$182)</f>
        <v>2318255.5431249999</v>
      </c>
      <c r="O9" s="128">
        <f>SUMIF('Program Lvl'!$A$2:$A$182,$A9,'Program Lvl'!P$2:P$182)</f>
        <v>2435617.5261406247</v>
      </c>
      <c r="P9" s="128">
        <f>SUMIF('Program Lvl'!$A$2:$A$182,$A9,'Program Lvl'!Q$2:Q$182)</f>
        <v>2558919.7527558589</v>
      </c>
      <c r="Q9" s="128">
        <f>SUMIF('Program Lvl'!$A$2:$A$182,$A9,'Program Lvl'!R$2:R$182)</f>
        <v>2688465.7723692572</v>
      </c>
      <c r="R9" s="128">
        <f>SUMIF('Program Lvl'!$A$2:$A$182,$A9,'Program Lvl'!S$2:S$182)</f>
        <v>2755677.4166784883</v>
      </c>
      <c r="S9" s="128">
        <f>SUMIF('Program Lvl'!$A$2:$A$182,$A9,'Program Lvl'!T$2:T$182)</f>
        <v>2824569.3520954507</v>
      </c>
      <c r="T9" s="128">
        <f>SUMIF('Program Lvl'!$A$2:$A$182,$A9,'Program Lvl'!U$2:U$182)</f>
        <v>2895183.5858978364</v>
      </c>
      <c r="U9" s="129">
        <f>SUMIF('Program Lvl'!$A$2:$A$182,$A9,'Program Lvl'!V$2:V$182)</f>
        <v>2967563.1755452822</v>
      </c>
      <c r="V9" s="129">
        <f>SUMIF('Program Lvl'!$A$2:$A$182,$A9,'Program Lvl'!W$2:W$182)</f>
        <v>3275633.941834942</v>
      </c>
      <c r="W9" s="124">
        <f t="shared" si="0"/>
        <v>23379228</v>
      </c>
      <c r="X9" s="128">
        <f t="shared" si="1"/>
        <v>26926435.341442741</v>
      </c>
      <c r="Y9" s="121" t="s">
        <v>686</v>
      </c>
    </row>
    <row r="10" spans="1:25" x14ac:dyDescent="0.25">
      <c r="A10" s="122" t="s">
        <v>97</v>
      </c>
      <c r="B10" s="123" t="s">
        <v>303</v>
      </c>
      <c r="C10" s="124">
        <f>SUMIF('Program Lvl'!$A$2:$A$182,$A10,'Program Lvl'!D$2:D$182)</f>
        <v>7501444</v>
      </c>
      <c r="D10" s="125">
        <f>SUMIF('Program Lvl'!$A$2:$A$182,$A10,'Program Lvl'!E$2:E$182)</f>
        <v>5332550</v>
      </c>
      <c r="E10" s="125">
        <f>SUMIF('Program Lvl'!$A$2:$A$182,$A10,'Program Lvl'!F$2:F$182)</f>
        <v>4584087</v>
      </c>
      <c r="F10" s="125">
        <f>SUMIF('Program Lvl'!$A$2:$A$182,$A10,'Program Lvl'!G$2:G$182)</f>
        <v>4321346</v>
      </c>
      <c r="G10" s="125">
        <f>SUMIF('Program Lvl'!$A$2:$A$182,$A10,'Program Lvl'!H$2:H$182)</f>
        <v>4245553</v>
      </c>
      <c r="H10" s="125">
        <f>SUMIF('Program Lvl'!$A$2:$A$182,$A10,'Program Lvl'!I$2:I$182)</f>
        <v>4245553</v>
      </c>
      <c r="I10" s="125">
        <f>SUMIF('Program Lvl'!$A$2:$A$182,$A10,'Program Lvl'!J$2:J$182)</f>
        <v>4245553</v>
      </c>
      <c r="J10" s="125">
        <f>SUMIF('Program Lvl'!$A$2:$A$182,$A10,'Program Lvl'!K$2:K$182)</f>
        <v>4245553</v>
      </c>
      <c r="K10" s="126">
        <f>SUMIF('Program Lvl'!$A$2:$A$182,$A10,'Program Lvl'!L$2:L$182)</f>
        <v>4245553</v>
      </c>
      <c r="L10" s="126">
        <f>SUMIF('Program Lvl'!$A$2:$A$182,$A10,'Program Lvl'!M$2:M$182)</f>
        <v>4245553</v>
      </c>
      <c r="M10" s="127">
        <f>SUMIF('Program Lvl'!$A$2:$A$182,$A10,'Program Lvl'!N$2:N$182)</f>
        <v>7688980.0999999996</v>
      </c>
      <c r="N10" s="128">
        <f>SUMIF('Program Lvl'!$A$2:$A$182,$A10,'Program Lvl'!O$2:O$182)</f>
        <v>5602510.34375</v>
      </c>
      <c r="O10" s="128">
        <f>SUMIF('Program Lvl'!$A$2:$A$182,$A10,'Program Lvl'!P$2:P$182)</f>
        <v>4936560.3144843746</v>
      </c>
      <c r="P10" s="128">
        <f>SUMIF('Program Lvl'!$A$2:$A$182,$A10,'Program Lvl'!Q$2:Q$182)</f>
        <v>4769957.41965078</v>
      </c>
      <c r="Q10" s="128">
        <f>SUMIF('Program Lvl'!$A$2:$A$182,$A10,'Program Lvl'!R$2:R$182)</f>
        <v>4803453.5324624302</v>
      </c>
      <c r="R10" s="128">
        <f>SUMIF('Program Lvl'!$A$2:$A$182,$A10,'Program Lvl'!S$2:S$182)</f>
        <v>4923539.8707739906</v>
      </c>
      <c r="S10" s="128">
        <f>SUMIF('Program Lvl'!$A$2:$A$182,$A10,'Program Lvl'!T$2:T$182)</f>
        <v>5046628.3675433407</v>
      </c>
      <c r="T10" s="128">
        <f>SUMIF('Program Lvl'!$A$2:$A$182,$A10,'Program Lvl'!U$2:U$182)</f>
        <v>5172794.076731924</v>
      </c>
      <c r="U10" s="129">
        <f>SUMIF('Program Lvl'!$A$2:$A$182,$A10,'Program Lvl'!V$2:V$182)</f>
        <v>5302113.9286502209</v>
      </c>
      <c r="V10" s="129">
        <f>SUMIF('Program Lvl'!$A$2:$A$182,$A10,'Program Lvl'!W$2:W$182)</f>
        <v>5434666.7768664761</v>
      </c>
      <c r="W10" s="124">
        <f t="shared" si="0"/>
        <v>47212745</v>
      </c>
      <c r="X10" s="128">
        <f t="shared" si="1"/>
        <v>53681204.730913535</v>
      </c>
      <c r="Y10" s="121" t="s">
        <v>686</v>
      </c>
    </row>
    <row r="11" spans="1:25" x14ac:dyDescent="0.25">
      <c r="A11" s="122" t="s">
        <v>98</v>
      </c>
      <c r="B11" s="123" t="s">
        <v>762</v>
      </c>
      <c r="C11" s="124">
        <f>SUMIF('Program Lvl'!$A$2:$A$182,$A11,'Program Lvl'!D$2:D$182)</f>
        <v>1019340</v>
      </c>
      <c r="D11" s="125">
        <f>SUMIF('Program Lvl'!$A$2:$A$182,$A11,'Program Lvl'!E$2:E$182)</f>
        <v>743122</v>
      </c>
      <c r="E11" s="125">
        <f>SUMIF('Program Lvl'!$A$2:$A$182,$A11,'Program Lvl'!F$2:F$182)</f>
        <v>661806</v>
      </c>
      <c r="F11" s="125">
        <f>SUMIF('Program Lvl'!$A$2:$A$182,$A11,'Program Lvl'!G$2:G$182)</f>
        <v>631694</v>
      </c>
      <c r="G11" s="125">
        <f>SUMIF('Program Lvl'!$A$2:$A$182,$A11,'Program Lvl'!H$2:H$182)</f>
        <v>619417</v>
      </c>
      <c r="H11" s="125">
        <f>SUMIF('Program Lvl'!$A$2:$A$182,$A11,'Program Lvl'!I$2:I$182)</f>
        <v>619417</v>
      </c>
      <c r="I11" s="125">
        <f>SUMIF('Program Lvl'!$A$2:$A$182,$A11,'Program Lvl'!J$2:J$182)</f>
        <v>619417</v>
      </c>
      <c r="J11" s="125">
        <f>SUMIF('Program Lvl'!$A$2:$A$182,$A11,'Program Lvl'!K$2:K$182)</f>
        <v>619417</v>
      </c>
      <c r="K11" s="126">
        <f>SUMIF('Program Lvl'!$A$2:$A$182,$A11,'Program Lvl'!L$2:L$182)</f>
        <v>619417</v>
      </c>
      <c r="L11" s="126">
        <f>SUMIF('Program Lvl'!$A$2:$A$182,$A11,'Program Lvl'!M$2:M$182)</f>
        <v>619417</v>
      </c>
      <c r="M11" s="127">
        <f>SUMIF('Program Lvl'!$A$2:$A$182,$A11,'Program Lvl'!N$2:N$182)</f>
        <v>1044823.4999999999</v>
      </c>
      <c r="N11" s="128">
        <f>SUMIF('Program Lvl'!$A$2:$A$182,$A11,'Program Lvl'!O$2:O$182)</f>
        <v>780742.5512499999</v>
      </c>
      <c r="O11" s="128">
        <f>SUMIF('Program Lvl'!$A$2:$A$182,$A11,'Program Lvl'!P$2:P$182)</f>
        <v>712692.67696874996</v>
      </c>
      <c r="P11" s="128">
        <f>SUMIF('Program Lvl'!$A$2:$A$182,$A11,'Program Lvl'!Q$2:Q$182)</f>
        <v>697271.98013046861</v>
      </c>
      <c r="Q11" s="128">
        <f>SUMIF('Program Lvl'!$A$2:$A$182,$A11,'Program Lvl'!R$2:R$182)</f>
        <v>700813.481004072</v>
      </c>
      <c r="R11" s="128">
        <f>SUMIF('Program Lvl'!$A$2:$A$182,$A11,'Program Lvl'!S$2:S$182)</f>
        <v>718333.81802917377</v>
      </c>
      <c r="S11" s="128">
        <f>SUMIF('Program Lvl'!$A$2:$A$182,$A11,'Program Lvl'!T$2:T$182)</f>
        <v>736292.16347990313</v>
      </c>
      <c r="T11" s="128">
        <f>SUMIF('Program Lvl'!$A$2:$A$182,$A11,'Program Lvl'!U$2:U$182)</f>
        <v>754699.46756690065</v>
      </c>
      <c r="U11" s="129">
        <f>SUMIF('Program Lvl'!$A$2:$A$182,$A11,'Program Lvl'!V$2:V$182)</f>
        <v>773566.95425607311</v>
      </c>
      <c r="V11" s="129">
        <f>SUMIF('Program Lvl'!$A$2:$A$182,$A11,'Program Lvl'!W$2:W$182)</f>
        <v>792906.12811247492</v>
      </c>
      <c r="W11" s="124">
        <f t="shared" si="0"/>
        <v>6772464</v>
      </c>
      <c r="X11" s="128">
        <f t="shared" si="1"/>
        <v>7712142.7207978144</v>
      </c>
      <c r="Y11" s="121" t="s">
        <v>686</v>
      </c>
    </row>
    <row r="12" spans="1:25" x14ac:dyDescent="0.25">
      <c r="A12" s="122" t="s">
        <v>99</v>
      </c>
      <c r="B12" s="123" t="s">
        <v>341</v>
      </c>
      <c r="C12" s="124">
        <f>SUMIF('Program Lvl'!$A$2:$A$182,$A12,'Program Lvl'!D$2:D$182)</f>
        <v>21659051</v>
      </c>
      <c r="D12" s="125">
        <f>SUMIF('Program Lvl'!$A$2:$A$182,$A12,'Program Lvl'!E$2:E$182)</f>
        <v>14600685</v>
      </c>
      <c r="E12" s="125">
        <f>SUMIF('Program Lvl'!$A$2:$A$182,$A12,'Program Lvl'!F$2:F$182)</f>
        <v>11758786</v>
      </c>
      <c r="F12" s="125">
        <f>SUMIF('Program Lvl'!$A$2:$A$182,$A12,'Program Lvl'!G$2:G$182)</f>
        <v>11056595</v>
      </c>
      <c r="G12" s="125">
        <f>SUMIF('Program Lvl'!$A$2:$A$182,$A12,'Program Lvl'!H$2:H$182)</f>
        <v>10803669</v>
      </c>
      <c r="H12" s="125">
        <f>SUMIF('Program Lvl'!$A$2:$A$182,$A12,'Program Lvl'!I$2:I$182)</f>
        <v>10803669</v>
      </c>
      <c r="I12" s="125">
        <f>SUMIF('Program Lvl'!$A$2:$A$182,$A12,'Program Lvl'!J$2:J$182)</f>
        <v>10803669</v>
      </c>
      <c r="J12" s="125">
        <f>SUMIF('Program Lvl'!$A$2:$A$182,$A12,'Program Lvl'!K$2:K$182)</f>
        <v>10803669</v>
      </c>
      <c r="K12" s="126">
        <f>SUMIF('Program Lvl'!$A$2:$A$182,$A12,'Program Lvl'!L$2:L$182)</f>
        <v>10803669</v>
      </c>
      <c r="L12" s="126">
        <f>SUMIF('Program Lvl'!$A$2:$A$182,$A12,'Program Lvl'!M$2:M$182)</f>
        <v>10803669</v>
      </c>
      <c r="M12" s="127">
        <f>SUMIF('Program Lvl'!$A$2:$A$182,$A12,'Program Lvl'!N$2:N$182)</f>
        <v>22200527.274999999</v>
      </c>
      <c r="N12" s="128">
        <f>SUMIF('Program Lvl'!$A$2:$A$182,$A12,'Program Lvl'!O$2:O$182)</f>
        <v>15339844.678125</v>
      </c>
      <c r="O12" s="128">
        <f>SUMIF('Program Lvl'!$A$2:$A$182,$A12,'Program Lvl'!P$2:P$182)</f>
        <v>12662926.404781248</v>
      </c>
      <c r="P12" s="128">
        <f>SUMIF('Program Lvl'!$A$2:$A$182,$A12,'Program Lvl'!Q$2:Q$182)</f>
        <v>12204412.08741992</v>
      </c>
      <c r="Q12" s="128">
        <f>SUMIF('Program Lvl'!$A$2:$A$182,$A12,'Program Lvl'!R$2:R$182)</f>
        <v>12223359.835951842</v>
      </c>
      <c r="R12" s="128">
        <f>SUMIF('Program Lvl'!$A$2:$A$182,$A12,'Program Lvl'!S$2:S$182)</f>
        <v>12528943.831850637</v>
      </c>
      <c r="S12" s="128">
        <f>SUMIF('Program Lvl'!$A$2:$A$182,$A12,'Program Lvl'!T$2:T$182)</f>
        <v>12842167.427646903</v>
      </c>
      <c r="T12" s="128">
        <f>SUMIF('Program Lvl'!$A$2:$A$182,$A12,'Program Lvl'!U$2:U$182)</f>
        <v>13163221.613338076</v>
      </c>
      <c r="U12" s="129">
        <f>SUMIF('Program Lvl'!$A$2:$A$182,$A12,'Program Lvl'!V$2:V$182)</f>
        <v>13492302.153671525</v>
      </c>
      <c r="V12" s="129">
        <f>SUMIF('Program Lvl'!$A$2:$A$182,$A12,'Program Lvl'!W$2:W$182)</f>
        <v>13829609.707513314</v>
      </c>
      <c r="W12" s="124">
        <f t="shared" si="0"/>
        <v>123897131</v>
      </c>
      <c r="X12" s="128">
        <f t="shared" si="1"/>
        <v>140487315.01529846</v>
      </c>
      <c r="Y12" s="121" t="s">
        <v>686</v>
      </c>
    </row>
    <row r="13" spans="1:25" x14ac:dyDescent="0.25">
      <c r="A13" s="122" t="s">
        <v>924</v>
      </c>
      <c r="B13" s="123" t="s">
        <v>925</v>
      </c>
      <c r="C13" s="124">
        <f>SUMIF('Program Lvl'!$A$2:$A$182,$A13,'Program Lvl'!D$2:D$182)</f>
        <v>4000000</v>
      </c>
      <c r="D13" s="125">
        <f>SUMIF('Program Lvl'!$A$2:$A$182,$A13,'Program Lvl'!E$2:E$182)</f>
        <v>4000000</v>
      </c>
      <c r="E13" s="125">
        <f>SUMIF('Program Lvl'!$A$2:$A$182,$A13,'Program Lvl'!F$2:F$182)</f>
        <v>4000000</v>
      </c>
      <c r="F13" s="125">
        <f>SUMIF('Program Lvl'!$A$2:$A$182,$A13,'Program Lvl'!G$2:G$182)</f>
        <v>4000000</v>
      </c>
      <c r="G13" s="125">
        <f>SUMIF('Program Lvl'!$A$2:$A$182,$A13,'Program Lvl'!H$2:H$182)</f>
        <v>4000000</v>
      </c>
      <c r="H13" s="125">
        <f>SUMIF('Program Lvl'!$A$2:$A$182,$A13,'Program Lvl'!I$2:I$182)</f>
        <v>4000000</v>
      </c>
      <c r="I13" s="125">
        <f>SUMIF('Program Lvl'!$A$2:$A$182,$A13,'Program Lvl'!J$2:J$182)</f>
        <v>4000000</v>
      </c>
      <c r="J13" s="125">
        <f>SUMIF('Program Lvl'!$A$2:$A$182,$A13,'Program Lvl'!K$2:K$182)</f>
        <v>4000000</v>
      </c>
      <c r="K13" s="126">
        <f>SUMIF('Program Lvl'!$A$2:$A$182,$A13,'Program Lvl'!L$2:L$182)</f>
        <v>4000000</v>
      </c>
      <c r="L13" s="126">
        <f>SUMIF('Program Lvl'!$A$2:$A$182,$A13,'Program Lvl'!M$2:M$182)</f>
        <v>4000000</v>
      </c>
      <c r="M13" s="127">
        <f>SUMIF('Program Lvl'!$A$2:$A$182,$A13,'Program Lvl'!N$2:N$182)</f>
        <v>4099999.9999999995</v>
      </c>
      <c r="N13" s="128">
        <f>SUMIF('Program Lvl'!$A$2:$A$182,$A13,'Program Lvl'!O$2:O$182)</f>
        <v>4202500</v>
      </c>
      <c r="O13" s="128">
        <f>SUMIF('Program Lvl'!$A$2:$A$182,$A13,'Program Lvl'!P$2:P$182)</f>
        <v>4307562.4999999991</v>
      </c>
      <c r="P13" s="128">
        <f>SUMIF('Program Lvl'!$A$2:$A$182,$A13,'Program Lvl'!Q$2:Q$182)</f>
        <v>4415251.5624999991</v>
      </c>
      <c r="Q13" s="128">
        <f>SUMIF('Program Lvl'!$A$2:$A$182,$A13,'Program Lvl'!R$2:R$182)</f>
        <v>4525632.8515624991</v>
      </c>
      <c r="R13" s="128">
        <f>SUMIF('Program Lvl'!$A$2:$A$182,$A13,'Program Lvl'!S$2:S$182)</f>
        <v>4638773.6728515606</v>
      </c>
      <c r="S13" s="128">
        <f>SUMIF('Program Lvl'!$A$2:$A$182,$A13,'Program Lvl'!T$2:T$182)</f>
        <v>4754743.0146728503</v>
      </c>
      <c r="T13" s="128">
        <f>SUMIF('Program Lvl'!$A$2:$A$182,$A13,'Program Lvl'!U$2:U$182)</f>
        <v>4873611.5900396705</v>
      </c>
      <c r="U13" s="129">
        <f>SUMIF('Program Lvl'!$A$2:$A$182,$A13,'Program Lvl'!V$2:V$182)</f>
        <v>4995451.8797906619</v>
      </c>
      <c r="V13" s="129">
        <f>SUMIF('Program Lvl'!$A$2:$A$182,$A13,'Program Lvl'!W$2:W$182)</f>
        <v>5120338.1767854281</v>
      </c>
      <c r="W13" s="124">
        <f t="shared" si="0"/>
        <v>40000000</v>
      </c>
      <c r="X13" s="128">
        <f t="shared" si="1"/>
        <v>45933865.248202667</v>
      </c>
      <c r="Y13" s="121" t="s">
        <v>179</v>
      </c>
    </row>
    <row r="14" spans="1:25" x14ac:dyDescent="0.25">
      <c r="A14" s="122" t="s">
        <v>128</v>
      </c>
      <c r="B14" s="123" t="s">
        <v>763</v>
      </c>
      <c r="C14" s="124">
        <f>SUMIF('Program Lvl'!$A$2:$A$182,$A14,'Program Lvl'!D$2:D$182)</f>
        <v>442400</v>
      </c>
      <c r="D14" s="125">
        <f>SUMIF('Program Lvl'!$A$2:$A$182,$A14,'Program Lvl'!E$2:E$182)</f>
        <v>717700</v>
      </c>
      <c r="E14" s="125">
        <f>SUMIF('Program Lvl'!$A$2:$A$182,$A14,'Program Lvl'!F$2:F$182)</f>
        <v>973300</v>
      </c>
      <c r="F14" s="125">
        <f>SUMIF('Program Lvl'!$A$2:$A$182,$A14,'Program Lvl'!G$2:G$182)</f>
        <v>1047600</v>
      </c>
      <c r="G14" s="125">
        <f>SUMIF('Program Lvl'!$A$2:$A$182,$A14,'Program Lvl'!H$2:H$182)</f>
        <v>1464538</v>
      </c>
      <c r="H14" s="125">
        <f>SUMIF('Program Lvl'!$A$2:$A$182,$A14,'Program Lvl'!I$2:I$182)</f>
        <v>1399560</v>
      </c>
      <c r="I14" s="125">
        <f>SUMIF('Program Lvl'!$A$2:$A$182,$A14,'Program Lvl'!J$2:J$182)</f>
        <v>1529516</v>
      </c>
      <c r="J14" s="125">
        <f>SUMIF('Program Lvl'!$A$2:$A$182,$A14,'Program Lvl'!K$2:K$182)</f>
        <v>1529516</v>
      </c>
      <c r="K14" s="126">
        <f>SUMIF('Program Lvl'!$A$2:$A$182,$A14,'Program Lvl'!L$2:L$182)</f>
        <v>1269604</v>
      </c>
      <c r="L14" s="126">
        <f>SUMIF('Program Lvl'!$A$2:$A$182,$A14,'Program Lvl'!M$2:M$182)</f>
        <v>1269604</v>
      </c>
      <c r="M14" s="127">
        <f>SUMIF('Program Lvl'!$A$2:$A$182,$A14,'Program Lvl'!N$2:N$182)</f>
        <v>453459.99999999994</v>
      </c>
      <c r="N14" s="128">
        <f>SUMIF('Program Lvl'!$A$2:$A$182,$A14,'Program Lvl'!O$2:O$182)</f>
        <v>754033.5625</v>
      </c>
      <c r="O14" s="128">
        <f>SUMIF('Program Lvl'!$A$2:$A$182,$A14,'Program Lvl'!P$2:P$182)</f>
        <v>1048137.6453124998</v>
      </c>
      <c r="P14" s="128">
        <f>SUMIF('Program Lvl'!$A$2:$A$182,$A14,'Program Lvl'!Q$2:Q$182)</f>
        <v>1156354.3842187498</v>
      </c>
      <c r="Q14" s="128">
        <f>SUMIF('Program Lvl'!$A$2:$A$182,$A14,'Program Lvl'!R$2:R$182)</f>
        <v>1656990.3212904097</v>
      </c>
      <c r="R14" s="128">
        <f>SUMIF('Program Lvl'!$A$2:$A$182,$A14,'Program Lvl'!S$2:S$182)</f>
        <v>1623060.5203940326</v>
      </c>
      <c r="S14" s="128">
        <f>SUMIF('Program Lvl'!$A$2:$A$182,$A14,'Program Lvl'!T$2:T$182)</f>
        <v>1818113.8792075897</v>
      </c>
      <c r="T14" s="128">
        <f>SUMIF('Program Lvl'!$A$2:$A$182,$A14,'Program Lvl'!U$2:U$182)</f>
        <v>1863566.7261877793</v>
      </c>
      <c r="U14" s="129">
        <f>SUMIF('Program Lvl'!$A$2:$A$182,$A14,'Program Lvl'!V$2:V$182)</f>
        <v>1585561.4220974357</v>
      </c>
      <c r="V14" s="129">
        <f>SUMIF('Program Lvl'!$A$2:$A$182,$A14,'Program Lvl'!W$2:W$182)</f>
        <v>1625200.4576498717</v>
      </c>
      <c r="W14" s="124">
        <f t="shared" si="0"/>
        <v>11643338</v>
      </c>
      <c r="X14" s="128">
        <f t="shared" si="1"/>
        <v>13584478.918858368</v>
      </c>
      <c r="Y14" s="121" t="s">
        <v>179</v>
      </c>
    </row>
    <row r="15" spans="1:25" x14ac:dyDescent="0.25">
      <c r="A15" s="122" t="s">
        <v>157</v>
      </c>
      <c r="B15" s="123" t="s">
        <v>764</v>
      </c>
      <c r="C15" s="124">
        <f>SUMIF('Program Lvl'!$A$2:$A$182,$A15,'Program Lvl'!D$2:D$182)</f>
        <v>25994927</v>
      </c>
      <c r="D15" s="125">
        <f>SUMIF('Program Lvl'!$A$2:$A$182,$A15,'Program Lvl'!E$2:E$182)</f>
        <v>33488457</v>
      </c>
      <c r="E15" s="125">
        <f>SUMIF('Program Lvl'!$A$2:$A$182,$A15,'Program Lvl'!F$2:F$182)</f>
        <v>27401500</v>
      </c>
      <c r="F15" s="125">
        <f>SUMIF('Program Lvl'!$A$2:$A$182,$A15,'Program Lvl'!G$2:G$182)</f>
        <v>34141500</v>
      </c>
      <c r="G15" s="125">
        <f>SUMIF('Program Lvl'!$A$2:$A$182,$A15,'Program Lvl'!H$2:H$182)</f>
        <v>34393500</v>
      </c>
      <c r="H15" s="125">
        <f>SUMIF('Program Lvl'!$A$2:$A$182,$A15,'Program Lvl'!I$2:I$182)</f>
        <v>28941500</v>
      </c>
      <c r="I15" s="125">
        <f>SUMIF('Program Lvl'!$A$2:$A$182,$A15,'Program Lvl'!J$2:J$182)</f>
        <v>29570500</v>
      </c>
      <c r="J15" s="125">
        <f>SUMIF('Program Lvl'!$A$2:$A$182,$A15,'Program Lvl'!K$2:K$182)</f>
        <v>33070500</v>
      </c>
      <c r="K15" s="126">
        <f>SUMIF('Program Lvl'!$A$2:$A$182,$A15,'Program Lvl'!L$2:L$182)</f>
        <v>36055500</v>
      </c>
      <c r="L15" s="126">
        <f>SUMIF('Program Lvl'!$A$2:$A$182,$A15,'Program Lvl'!M$2:M$182)</f>
        <v>40757500</v>
      </c>
      <c r="M15" s="127">
        <f>SUMIF('Program Lvl'!$A$2:$A$182,$A15,'Program Lvl'!N$2:N$182)</f>
        <v>26644800.174999993</v>
      </c>
      <c r="N15" s="128">
        <f>SUMIF('Program Lvl'!$A$2:$A$182,$A15,'Program Lvl'!O$2:O$182)</f>
        <v>35183810.135624997</v>
      </c>
      <c r="O15" s="128">
        <f>SUMIF('Program Lvl'!$A$2:$A$182,$A15,'Program Lvl'!P$2:P$182)</f>
        <v>29508418.460937496</v>
      </c>
      <c r="P15" s="128">
        <f>SUMIF('Program Lvl'!$A$2:$A$182,$A15,'Program Lvl'!Q$2:Q$182)</f>
        <v>37685827.805273429</v>
      </c>
      <c r="Q15" s="128">
        <f>SUMIF('Program Lvl'!$A$2:$A$182,$A15,'Program Lvl'!R$2:R$182)</f>
        <v>38913088.370053694</v>
      </c>
      <c r="R15" s="128">
        <f>SUMIF('Program Lvl'!$A$2:$A$182,$A15,'Program Lvl'!S$2:S$182)</f>
        <v>33563267.063208364</v>
      </c>
      <c r="S15" s="128">
        <f>SUMIF('Program Lvl'!$A$2:$A$182,$A15,'Program Lvl'!T$2:T$182)</f>
        <v>35150032.078845873</v>
      </c>
      <c r="T15" s="128">
        <f>SUMIF('Program Lvl'!$A$2:$A$182,$A15,'Program Lvl'!U$2:U$182)</f>
        <v>40293193.02210173</v>
      </c>
      <c r="U15" s="129">
        <f>SUMIF('Program Lvl'!$A$2:$A$182,$A15,'Program Lvl'!V$2:V$182)</f>
        <v>45028378.812948048</v>
      </c>
      <c r="V15" s="129">
        <f>SUMIF('Program Lvl'!$A$2:$A$182,$A15,'Program Lvl'!W$2:W$182)</f>
        <v>52173045.810083017</v>
      </c>
      <c r="W15" s="124">
        <f t="shared" si="0"/>
        <v>323815384</v>
      </c>
      <c r="X15" s="128">
        <f t="shared" si="1"/>
        <v>374143861.73407668</v>
      </c>
      <c r="Y15" s="121" t="s">
        <v>687</v>
      </c>
    </row>
    <row r="16" spans="1:25" x14ac:dyDescent="0.25">
      <c r="A16" s="122" t="s">
        <v>158</v>
      </c>
      <c r="B16" s="123" t="s">
        <v>765</v>
      </c>
      <c r="C16" s="124">
        <f>SUMIF('Program Lvl'!$A$2:$A$182,$A16,'Program Lvl'!D$2:D$182)</f>
        <v>10719865</v>
      </c>
      <c r="D16" s="125">
        <f>SUMIF('Program Lvl'!$A$2:$A$182,$A16,'Program Lvl'!E$2:E$182)</f>
        <v>12169670</v>
      </c>
      <c r="E16" s="125">
        <f>SUMIF('Program Lvl'!$A$2:$A$182,$A16,'Program Lvl'!F$2:F$182)</f>
        <v>12007670</v>
      </c>
      <c r="F16" s="125">
        <f>SUMIF('Program Lvl'!$A$2:$A$182,$A16,'Program Lvl'!G$2:G$182)</f>
        <v>9407670</v>
      </c>
      <c r="G16" s="125">
        <f>SUMIF('Program Lvl'!$A$2:$A$182,$A16,'Program Lvl'!H$2:H$182)</f>
        <v>10485670</v>
      </c>
      <c r="H16" s="125">
        <f>SUMIF('Program Lvl'!$A$2:$A$182,$A16,'Program Lvl'!I$2:I$182)</f>
        <v>23824670</v>
      </c>
      <c r="I16" s="125">
        <f>SUMIF('Program Lvl'!$A$2:$A$182,$A16,'Program Lvl'!J$2:J$182)</f>
        <v>30552670</v>
      </c>
      <c r="J16" s="125">
        <f>SUMIF('Program Lvl'!$A$2:$A$182,$A16,'Program Lvl'!K$2:K$182)</f>
        <v>34590670</v>
      </c>
      <c r="K16" s="126">
        <f>SUMIF('Program Lvl'!$A$2:$A$182,$A16,'Program Lvl'!L$2:L$182)</f>
        <v>39240670</v>
      </c>
      <c r="L16" s="126">
        <f>SUMIF('Program Lvl'!$A$2:$A$182,$A16,'Program Lvl'!M$2:M$182)</f>
        <v>44940670</v>
      </c>
      <c r="M16" s="127">
        <f>SUMIF('Program Lvl'!$A$2:$A$182,$A16,'Program Lvl'!N$2:N$182)</f>
        <v>10987861.624999998</v>
      </c>
      <c r="N16" s="128">
        <f>SUMIF('Program Lvl'!$A$2:$A$182,$A16,'Program Lvl'!O$2:O$182)</f>
        <v>12785759.543749999</v>
      </c>
      <c r="O16" s="128">
        <f>SUMIF('Program Lvl'!$A$2:$A$182,$A16,'Program Lvl'!P$2:P$182)</f>
        <v>12930947.251093749</v>
      </c>
      <c r="P16" s="128">
        <f>SUMIF('Program Lvl'!$A$2:$A$182,$A16,'Program Lvl'!Q$2:Q$182)</f>
        <v>10384307.416746093</v>
      </c>
      <c r="Q16" s="128">
        <f>SUMIF('Program Lvl'!$A$2:$A$182,$A16,'Program Lvl'!R$2:R$182)</f>
        <v>11863573.155660838</v>
      </c>
      <c r="R16" s="128">
        <f>SUMIF('Program Lvl'!$A$2:$A$182,$A16,'Program Lvl'!S$2:S$182)</f>
        <v>27629312.990094107</v>
      </c>
      <c r="S16" s="128">
        <f>SUMIF('Program Lvl'!$A$2:$A$182,$A16,'Program Lvl'!T$2:T$182)</f>
        <v>36317523.56552618</v>
      </c>
      <c r="T16" s="128">
        <f>SUMIF('Program Lvl'!$A$2:$A$182,$A16,'Program Lvl'!U$2:U$182)</f>
        <v>42145372.554809384</v>
      </c>
      <c r="U16" s="129">
        <f>SUMIF('Program Lvl'!$A$2:$A$182,$A16,'Program Lvl'!V$2:V$182)</f>
        <v>49006219.678936258</v>
      </c>
      <c r="V16" s="129">
        <f>SUMIF('Program Lvl'!$A$2:$A$182,$A16,'Program Lvl'!W$2:W$182)</f>
        <v>57527857.072828889</v>
      </c>
      <c r="W16" s="124">
        <f t="shared" si="0"/>
        <v>227939895</v>
      </c>
      <c r="X16" s="128">
        <f t="shared" si="1"/>
        <v>271578734.85444552</v>
      </c>
      <c r="Y16" s="121" t="s">
        <v>687</v>
      </c>
    </row>
    <row r="17" spans="1:25" x14ac:dyDescent="0.25">
      <c r="A17" s="122" t="s">
        <v>155</v>
      </c>
      <c r="B17" s="123" t="s">
        <v>766</v>
      </c>
      <c r="C17" s="124">
        <f>SUMIF('Program Lvl'!$A$2:$A$182,$A17,'Program Lvl'!D$2:D$182)</f>
        <v>57383080</v>
      </c>
      <c r="D17" s="125">
        <f>SUMIF('Program Lvl'!$A$2:$A$182,$A17,'Program Lvl'!E$2:E$182)</f>
        <v>62236080</v>
      </c>
      <c r="E17" s="125">
        <f>SUMIF('Program Lvl'!$A$2:$A$182,$A17,'Program Lvl'!F$2:F$182)</f>
        <v>66694080</v>
      </c>
      <c r="F17" s="125">
        <f>SUMIF('Program Lvl'!$A$2:$A$182,$A17,'Program Lvl'!G$2:G$182)</f>
        <v>68130580</v>
      </c>
      <c r="G17" s="125">
        <f>SUMIF('Program Lvl'!$A$2:$A$182,$A17,'Program Lvl'!H$2:H$182)</f>
        <v>71674580</v>
      </c>
      <c r="H17" s="125">
        <f>SUMIF('Program Lvl'!$A$2:$A$182,$A17,'Program Lvl'!I$2:I$182)</f>
        <v>72149580</v>
      </c>
      <c r="I17" s="125">
        <f>SUMIF('Program Lvl'!$A$2:$A$182,$A17,'Program Lvl'!J$2:J$182)</f>
        <v>77429580</v>
      </c>
      <c r="J17" s="125">
        <f>SUMIF('Program Lvl'!$A$2:$A$182,$A17,'Program Lvl'!K$2:K$182)</f>
        <v>88024580</v>
      </c>
      <c r="K17" s="126">
        <f>SUMIF('Program Lvl'!$A$2:$A$182,$A17,'Program Lvl'!L$2:L$182)</f>
        <v>101364580</v>
      </c>
      <c r="L17" s="126">
        <f>SUMIF('Program Lvl'!$A$2:$A$182,$A17,'Program Lvl'!M$2:M$182)</f>
        <v>112764580</v>
      </c>
      <c r="M17" s="127">
        <f>SUMIF('Program Lvl'!$A$2:$A$182,$A17,'Program Lvl'!N$2:N$182)</f>
        <v>58817656.999999993</v>
      </c>
      <c r="N17" s="128">
        <f>SUMIF('Program Lvl'!$A$2:$A$182,$A17,'Program Lvl'!O$2:O$182)</f>
        <v>65386781.549999997</v>
      </c>
      <c r="O17" s="128">
        <f>SUMIF('Program Lvl'!$A$2:$A$182,$A17,'Program Lvl'!P$2:P$182)</f>
        <v>71822229.49499999</v>
      </c>
      <c r="P17" s="128">
        <f>SUMIF('Program Lvl'!$A$2:$A$182,$A17,'Program Lvl'!Q$2:Q$182)</f>
        <v>75203412.4497578</v>
      </c>
      <c r="Q17" s="128">
        <f>SUMIF('Program Lvl'!$A$2:$A$182,$A17,'Program Lvl'!R$2:R$182)</f>
        <v>81093208.467486113</v>
      </c>
      <c r="R17" s="128">
        <f>SUMIF('Program Lvl'!$A$2:$A$182,$A17,'Program Lvl'!S$2:S$182)</f>
        <v>83671393.052824378</v>
      </c>
      <c r="S17" s="128">
        <f>SUMIF('Program Lvl'!$A$2:$A$182,$A17,'Program Lvl'!T$2:T$182)</f>
        <v>92039438.658513173</v>
      </c>
      <c r="T17" s="128">
        <f>SUMIF('Program Lvl'!$A$2:$A$182,$A17,'Program Lvl'!U$2:U$182)</f>
        <v>107249403.32409354</v>
      </c>
      <c r="U17" s="129">
        <f>SUMIF('Program Lvl'!$A$2:$A$182,$A17,'Program Lvl'!V$2:V$182)</f>
        <v>126590470.42629775</v>
      </c>
      <c r="V17" s="129">
        <f>SUMIF('Program Lvl'!$A$2:$A$182,$A17,'Program Lvl'!W$2:W$182)</f>
        <v>144348195.99079368</v>
      </c>
      <c r="W17" s="124">
        <f t="shared" si="0"/>
        <v>777851300</v>
      </c>
      <c r="X17" s="128">
        <f t="shared" si="1"/>
        <v>906222190.41476655</v>
      </c>
      <c r="Y17" s="121" t="s">
        <v>687</v>
      </c>
    </row>
    <row r="18" spans="1:25" x14ac:dyDescent="0.25">
      <c r="A18" s="122" t="s">
        <v>160</v>
      </c>
      <c r="B18" s="123" t="s">
        <v>767</v>
      </c>
      <c r="C18" s="124">
        <f>SUMIF('Program Lvl'!$A$2:$A$182,$A18,'Program Lvl'!D$2:D$182)</f>
        <v>3290000</v>
      </c>
      <c r="D18" s="125">
        <f>SUMIF('Program Lvl'!$A$2:$A$182,$A18,'Program Lvl'!E$2:E$182)</f>
        <v>3290000</v>
      </c>
      <c r="E18" s="125">
        <f>SUMIF('Program Lvl'!$A$2:$A$182,$A18,'Program Lvl'!F$2:F$182)</f>
        <v>4290000</v>
      </c>
      <c r="F18" s="125">
        <f>SUMIF('Program Lvl'!$A$2:$A$182,$A18,'Program Lvl'!G$2:G$182)</f>
        <v>4290000</v>
      </c>
      <c r="G18" s="125">
        <f>SUMIF('Program Lvl'!$A$2:$A$182,$A18,'Program Lvl'!H$2:H$182)</f>
        <v>3290000</v>
      </c>
      <c r="H18" s="125">
        <f>SUMIF('Program Lvl'!$A$2:$A$182,$A18,'Program Lvl'!I$2:I$182)</f>
        <v>3290000</v>
      </c>
      <c r="I18" s="125">
        <f>SUMIF('Program Lvl'!$A$2:$A$182,$A18,'Program Lvl'!J$2:J$182)</f>
        <v>3290000</v>
      </c>
      <c r="J18" s="125">
        <f>SUMIF('Program Lvl'!$A$2:$A$182,$A18,'Program Lvl'!K$2:K$182)</f>
        <v>4290000</v>
      </c>
      <c r="K18" s="126">
        <f>SUMIF('Program Lvl'!$A$2:$A$182,$A18,'Program Lvl'!L$2:L$182)</f>
        <v>4290000</v>
      </c>
      <c r="L18" s="126">
        <f>SUMIF('Program Lvl'!$A$2:$A$182,$A18,'Program Lvl'!M$2:M$182)</f>
        <v>3290000</v>
      </c>
      <c r="M18" s="127">
        <f>SUMIF('Program Lvl'!$A$2:$A$182,$A18,'Program Lvl'!N$2:N$182)</f>
        <v>3372250</v>
      </c>
      <c r="N18" s="128">
        <f>SUMIF('Program Lvl'!$A$2:$A$182,$A18,'Program Lvl'!O$2:O$182)</f>
        <v>3456556.25</v>
      </c>
      <c r="O18" s="128">
        <f>SUMIF('Program Lvl'!$A$2:$A$182,$A18,'Program Lvl'!P$2:P$182)</f>
        <v>4619860.7812499991</v>
      </c>
      <c r="P18" s="128">
        <f>SUMIF('Program Lvl'!$A$2:$A$182,$A18,'Program Lvl'!Q$2:Q$182)</f>
        <v>4735357.3007812491</v>
      </c>
      <c r="Q18" s="128">
        <f>SUMIF('Program Lvl'!$A$2:$A$182,$A18,'Program Lvl'!R$2:R$182)</f>
        <v>3722333.0204101549</v>
      </c>
      <c r="R18" s="128">
        <f>SUMIF('Program Lvl'!$A$2:$A$182,$A18,'Program Lvl'!S$2:S$182)</f>
        <v>3815391.3459204086</v>
      </c>
      <c r="S18" s="128">
        <f>SUMIF('Program Lvl'!$A$2:$A$182,$A18,'Program Lvl'!T$2:T$182)</f>
        <v>3910776.129568419</v>
      </c>
      <c r="T18" s="128">
        <f>SUMIF('Program Lvl'!$A$2:$A$182,$A18,'Program Lvl'!U$2:U$182)</f>
        <v>5226948.4303175472</v>
      </c>
      <c r="U18" s="129">
        <f>SUMIF('Program Lvl'!$A$2:$A$182,$A18,'Program Lvl'!V$2:V$182)</f>
        <v>5357622.1410754845</v>
      </c>
      <c r="V18" s="129">
        <f>SUMIF('Program Lvl'!$A$2:$A$182,$A18,'Program Lvl'!W$2:W$182)</f>
        <v>4211478.1504060151</v>
      </c>
      <c r="W18" s="124">
        <f t="shared" si="0"/>
        <v>36900000</v>
      </c>
      <c r="X18" s="128">
        <f t="shared" si="1"/>
        <v>42428573.549729288</v>
      </c>
      <c r="Y18" s="121" t="s">
        <v>687</v>
      </c>
    </row>
    <row r="19" spans="1:25" x14ac:dyDescent="0.25">
      <c r="A19" s="122" t="s">
        <v>161</v>
      </c>
      <c r="B19" s="123" t="s">
        <v>768</v>
      </c>
      <c r="C19" s="124">
        <f>SUMIF('Program Lvl'!$A$2:$A$182,$A19,'Program Lvl'!D$2:D$182)</f>
        <v>2175000</v>
      </c>
      <c r="D19" s="125">
        <f>SUMIF('Program Lvl'!$A$2:$A$182,$A19,'Program Lvl'!E$2:E$182)</f>
        <v>2035000</v>
      </c>
      <c r="E19" s="125">
        <f>SUMIF('Program Lvl'!$A$2:$A$182,$A19,'Program Lvl'!F$2:F$182)</f>
        <v>1865000</v>
      </c>
      <c r="F19" s="125">
        <f>SUMIF('Program Lvl'!$A$2:$A$182,$A19,'Program Lvl'!G$2:G$182)</f>
        <v>1645000</v>
      </c>
      <c r="G19" s="125">
        <f>SUMIF('Program Lvl'!$A$2:$A$182,$A19,'Program Lvl'!H$2:H$182)</f>
        <v>1445000</v>
      </c>
      <c r="H19" s="125">
        <f>SUMIF('Program Lvl'!$A$2:$A$182,$A19,'Program Lvl'!I$2:I$182)</f>
        <v>2130000</v>
      </c>
      <c r="I19" s="125">
        <f>SUMIF('Program Lvl'!$A$2:$A$182,$A19,'Program Lvl'!J$2:J$182)</f>
        <v>2620000</v>
      </c>
      <c r="J19" s="125">
        <f>SUMIF('Program Lvl'!$A$2:$A$182,$A19,'Program Lvl'!K$2:K$182)</f>
        <v>2290000</v>
      </c>
      <c r="K19" s="126">
        <f>SUMIF('Program Lvl'!$A$2:$A$182,$A19,'Program Lvl'!L$2:L$182)</f>
        <v>2560000</v>
      </c>
      <c r="L19" s="126">
        <f>SUMIF('Program Lvl'!$A$2:$A$182,$A19,'Program Lvl'!M$2:M$182)</f>
        <v>1870000</v>
      </c>
      <c r="M19" s="127">
        <f>SUMIF('Program Lvl'!$A$2:$A$182,$A19,'Program Lvl'!N$2:N$182)</f>
        <v>2229375</v>
      </c>
      <c r="N19" s="128">
        <f>SUMIF('Program Lvl'!$A$2:$A$182,$A19,'Program Lvl'!O$2:O$182)</f>
        <v>2138021.875</v>
      </c>
      <c r="O19" s="128">
        <f>SUMIF('Program Lvl'!$A$2:$A$182,$A19,'Program Lvl'!P$2:P$182)</f>
        <v>2008401.0156249995</v>
      </c>
      <c r="P19" s="128">
        <f>SUMIF('Program Lvl'!$A$2:$A$182,$A19,'Program Lvl'!Q$2:Q$182)</f>
        <v>1815772.2050781245</v>
      </c>
      <c r="Q19" s="128">
        <f>SUMIF('Program Lvl'!$A$2:$A$182,$A19,'Program Lvl'!R$2:R$182)</f>
        <v>1634884.8676269527</v>
      </c>
      <c r="R19" s="128">
        <f>SUMIF('Program Lvl'!$A$2:$A$182,$A19,'Program Lvl'!S$2:S$182)</f>
        <v>2470146.9807934561</v>
      </c>
      <c r="S19" s="128">
        <f>SUMIF('Program Lvl'!$A$2:$A$182,$A19,'Program Lvl'!T$2:T$182)</f>
        <v>3114356.6746107163</v>
      </c>
      <c r="T19" s="128">
        <f>SUMIF('Program Lvl'!$A$2:$A$182,$A19,'Program Lvl'!U$2:U$182)</f>
        <v>2790142.6352977115</v>
      </c>
      <c r="U19" s="129">
        <f>SUMIF('Program Lvl'!$A$2:$A$182,$A19,'Program Lvl'!V$2:V$182)</f>
        <v>3197089.2030660235</v>
      </c>
      <c r="V19" s="129">
        <f>SUMIF('Program Lvl'!$A$2:$A$182,$A19,'Program Lvl'!W$2:W$182)</f>
        <v>2393758.0976471878</v>
      </c>
      <c r="W19" s="124">
        <f t="shared" si="0"/>
        <v>20635000</v>
      </c>
      <c r="X19" s="128">
        <f t="shared" si="1"/>
        <v>23791948.554745171</v>
      </c>
      <c r="Y19" s="121" t="s">
        <v>687</v>
      </c>
    </row>
    <row r="20" spans="1:25" x14ac:dyDescent="0.25">
      <c r="A20" s="122" t="s">
        <v>159</v>
      </c>
      <c r="B20" s="123" t="s">
        <v>769</v>
      </c>
      <c r="C20" s="124">
        <f>SUMIF('Program Lvl'!$A$2:$A$182,$A20,'Program Lvl'!D$2:D$182)</f>
        <v>8725000</v>
      </c>
      <c r="D20" s="125">
        <f>SUMIF('Program Lvl'!$A$2:$A$182,$A20,'Program Lvl'!E$2:E$182)</f>
        <v>6080000</v>
      </c>
      <c r="E20" s="125">
        <f>SUMIF('Program Lvl'!$A$2:$A$182,$A20,'Program Lvl'!F$2:F$182)</f>
        <v>5530000</v>
      </c>
      <c r="F20" s="125">
        <f>SUMIF('Program Lvl'!$A$2:$A$182,$A20,'Program Lvl'!G$2:G$182)</f>
        <v>5530000</v>
      </c>
      <c r="G20" s="125">
        <f>SUMIF('Program Lvl'!$A$2:$A$182,$A20,'Program Lvl'!H$2:H$182)</f>
        <v>5530000</v>
      </c>
      <c r="H20" s="125">
        <f>SUMIF('Program Lvl'!$A$2:$A$182,$A20,'Program Lvl'!I$2:I$182)</f>
        <v>5780000</v>
      </c>
      <c r="I20" s="125">
        <f>SUMIF('Program Lvl'!$A$2:$A$182,$A20,'Program Lvl'!J$2:J$182)</f>
        <v>5780000</v>
      </c>
      <c r="J20" s="125">
        <f>SUMIF('Program Lvl'!$A$2:$A$182,$A20,'Program Lvl'!K$2:K$182)</f>
        <v>5780000</v>
      </c>
      <c r="K20" s="126">
        <f>SUMIF('Program Lvl'!$A$2:$A$182,$A20,'Program Lvl'!L$2:L$182)</f>
        <v>5780000</v>
      </c>
      <c r="L20" s="126">
        <f>SUMIF('Program Lvl'!$A$2:$A$182,$A20,'Program Lvl'!M$2:M$182)</f>
        <v>5780000</v>
      </c>
      <c r="M20" s="127">
        <f>SUMIF('Program Lvl'!$A$2:$A$182,$A20,'Program Lvl'!N$2:N$182)</f>
        <v>8943125</v>
      </c>
      <c r="N20" s="128">
        <f>SUMIF('Program Lvl'!$A$2:$A$182,$A20,'Program Lvl'!O$2:O$182)</f>
        <v>6387800</v>
      </c>
      <c r="O20" s="128">
        <f>SUMIF('Program Lvl'!$A$2:$A$182,$A20,'Program Lvl'!P$2:P$182)</f>
        <v>5955205.1562499991</v>
      </c>
      <c r="P20" s="128">
        <f>SUMIF('Program Lvl'!$A$2:$A$182,$A20,'Program Lvl'!Q$2:Q$182)</f>
        <v>6104085.2851562491</v>
      </c>
      <c r="Q20" s="128">
        <f>SUMIF('Program Lvl'!$A$2:$A$182,$A20,'Program Lvl'!R$2:R$182)</f>
        <v>6256687.4172851546</v>
      </c>
      <c r="R20" s="128">
        <f>SUMIF('Program Lvl'!$A$2:$A$182,$A20,'Program Lvl'!S$2:S$182)</f>
        <v>6703027.9572705049</v>
      </c>
      <c r="S20" s="128">
        <f>SUMIF('Program Lvl'!$A$2:$A$182,$A20,'Program Lvl'!T$2:T$182)</f>
        <v>6870603.6562022688</v>
      </c>
      <c r="T20" s="128">
        <f>SUMIF('Program Lvl'!$A$2:$A$182,$A20,'Program Lvl'!U$2:U$182)</f>
        <v>7042368.7476073243</v>
      </c>
      <c r="U20" s="129">
        <f>SUMIF('Program Lvl'!$A$2:$A$182,$A20,'Program Lvl'!V$2:V$182)</f>
        <v>7218427.9662975054</v>
      </c>
      <c r="V20" s="129">
        <f>SUMIF('Program Lvl'!$A$2:$A$182,$A20,'Program Lvl'!W$2:W$182)</f>
        <v>7398888.6654549446</v>
      </c>
      <c r="W20" s="124">
        <f t="shared" si="0"/>
        <v>60295000</v>
      </c>
      <c r="X20" s="128">
        <f t="shared" si="1"/>
        <v>68880219.851523951</v>
      </c>
      <c r="Y20" s="121" t="s">
        <v>687</v>
      </c>
    </row>
    <row r="21" spans="1:25" x14ac:dyDescent="0.25">
      <c r="A21" s="122" t="s">
        <v>194</v>
      </c>
      <c r="B21" s="123" t="s">
        <v>192</v>
      </c>
      <c r="C21" s="124">
        <f>SUMIF('Program Lvl'!$A$2:$A$182,$A21,'Program Lvl'!D$2:D$182)</f>
        <v>9085366</v>
      </c>
      <c r="D21" s="125">
        <f>SUMIF('Program Lvl'!$A$2:$A$182,$A21,'Program Lvl'!E$2:E$182)</f>
        <v>4116895</v>
      </c>
      <c r="E21" s="125">
        <f>SUMIF('Program Lvl'!$A$2:$A$182,$A21,'Program Lvl'!F$2:F$182)</f>
        <v>2092860</v>
      </c>
      <c r="F21" s="125">
        <f>SUMIF('Program Lvl'!$A$2:$A$182,$A21,'Program Lvl'!G$2:G$182)</f>
        <v>2000000</v>
      </c>
      <c r="G21" s="125">
        <f>SUMIF('Program Lvl'!$A$2:$A$182,$A21,'Program Lvl'!H$2:H$182)</f>
        <v>2000000</v>
      </c>
      <c r="H21" s="125">
        <f>SUMIF('Program Lvl'!$A$2:$A$182,$A21,'Program Lvl'!I$2:I$182)</f>
        <v>2000000</v>
      </c>
      <c r="I21" s="125">
        <f>SUMIF('Program Lvl'!$A$2:$A$182,$A21,'Program Lvl'!J$2:J$182)</f>
        <v>2000000</v>
      </c>
      <c r="J21" s="125">
        <f>SUMIF('Program Lvl'!$A$2:$A$182,$A21,'Program Lvl'!K$2:K$182)</f>
        <v>2000000</v>
      </c>
      <c r="K21" s="126">
        <f>SUMIF('Program Lvl'!$A$2:$A$182,$A21,'Program Lvl'!L$2:L$182)</f>
        <v>2000000</v>
      </c>
      <c r="L21" s="126">
        <f>SUMIF('Program Lvl'!$A$2:$A$182,$A21,'Program Lvl'!M$2:M$182)</f>
        <v>2000000</v>
      </c>
      <c r="M21" s="127">
        <f>SUMIF('Program Lvl'!$A$2:$A$182,$A21,'Program Lvl'!N$2:N$182)</f>
        <v>9312500.1499999985</v>
      </c>
      <c r="N21" s="128">
        <f>SUMIF('Program Lvl'!$A$2:$A$182,$A21,'Program Lvl'!O$2:O$182)</f>
        <v>4325312.8093749993</v>
      </c>
      <c r="O21" s="128">
        <f>SUMIF('Program Lvl'!$A$2:$A$182,$A21,'Program Lvl'!P$2:P$182)</f>
        <v>2253781.3134374996</v>
      </c>
      <c r="P21" s="128">
        <f>SUMIF('Program Lvl'!$A$2:$A$182,$A21,'Program Lvl'!Q$2:Q$182)</f>
        <v>2207625.7812499995</v>
      </c>
      <c r="Q21" s="128">
        <f>SUMIF('Program Lvl'!$A$2:$A$182,$A21,'Program Lvl'!R$2:R$182)</f>
        <v>2262816.4257812495</v>
      </c>
      <c r="R21" s="128">
        <f>SUMIF('Program Lvl'!$A$2:$A$182,$A21,'Program Lvl'!S$2:S$182)</f>
        <v>2319386.8364257803</v>
      </c>
      <c r="S21" s="128">
        <f>SUMIF('Program Lvl'!$A$2:$A$182,$A21,'Program Lvl'!T$2:T$182)</f>
        <v>2377371.5073364251</v>
      </c>
      <c r="T21" s="128">
        <f>SUMIF('Program Lvl'!$A$2:$A$182,$A21,'Program Lvl'!U$2:U$182)</f>
        <v>2436805.7950198352</v>
      </c>
      <c r="U21" s="129">
        <f>SUMIF('Program Lvl'!$A$2:$A$182,$A21,'Program Lvl'!V$2:V$182)</f>
        <v>2497725.9398953309</v>
      </c>
      <c r="V21" s="129">
        <f>SUMIF('Program Lvl'!$A$2:$A$182,$A21,'Program Lvl'!W$2:W$182)</f>
        <v>2560169.088392714</v>
      </c>
      <c r="W21" s="124">
        <f t="shared" si="0"/>
        <v>29295121</v>
      </c>
      <c r="X21" s="128">
        <f t="shared" si="1"/>
        <v>32553495.646913834</v>
      </c>
      <c r="Y21" s="121" t="s">
        <v>192</v>
      </c>
    </row>
    <row r="22" spans="1:25" x14ac:dyDescent="0.25">
      <c r="A22" s="122" t="s">
        <v>133</v>
      </c>
      <c r="B22" s="123" t="s">
        <v>770</v>
      </c>
      <c r="C22" s="124">
        <f>SUMIF('Program Lvl'!$A$2:$A$182,$A22,'Program Lvl'!D$2:D$182)</f>
        <v>2537584</v>
      </c>
      <c r="D22" s="125">
        <f>SUMIF('Program Lvl'!$A$2:$A$182,$A22,'Program Lvl'!E$2:E$182)</f>
        <v>1797185</v>
      </c>
      <c r="E22" s="125">
        <f>SUMIF('Program Lvl'!$A$2:$A$182,$A22,'Program Lvl'!F$2:F$182)</f>
        <v>1736786</v>
      </c>
      <c r="F22" s="125">
        <f>SUMIF('Program Lvl'!$A$2:$A$182,$A22,'Program Lvl'!G$2:G$182)</f>
        <v>1646386</v>
      </c>
      <c r="G22" s="125">
        <f>SUMIF('Program Lvl'!$A$2:$A$182,$A22,'Program Lvl'!H$2:H$182)</f>
        <v>1635987</v>
      </c>
      <c r="H22" s="125">
        <f>SUMIF('Program Lvl'!$A$2:$A$182,$A22,'Program Lvl'!I$2:I$182)</f>
        <v>1550588</v>
      </c>
      <c r="I22" s="125">
        <f>SUMIF('Program Lvl'!$A$2:$A$182,$A22,'Program Lvl'!J$2:J$182)</f>
        <v>1535189</v>
      </c>
      <c r="J22" s="125">
        <f>SUMIF('Program Lvl'!$A$2:$A$182,$A22,'Program Lvl'!K$2:K$182)</f>
        <v>1449790</v>
      </c>
      <c r="K22" s="126">
        <f>SUMIF('Program Lvl'!$A$2:$A$182,$A22,'Program Lvl'!L$2:L$182)</f>
        <v>1434391</v>
      </c>
      <c r="L22" s="126">
        <f>SUMIF('Program Lvl'!$A$2:$A$182,$A22,'Program Lvl'!M$2:M$182)</f>
        <v>1348992</v>
      </c>
      <c r="M22" s="127">
        <f>SUMIF('Program Lvl'!$A$2:$A$182,$A22,'Program Lvl'!N$2:N$182)</f>
        <v>2601023.5999999996</v>
      </c>
      <c r="N22" s="128">
        <f>SUMIF('Program Lvl'!$A$2:$A$182,$A22,'Program Lvl'!O$2:O$182)</f>
        <v>1888167.4906249996</v>
      </c>
      <c r="O22" s="128">
        <f>SUMIF('Program Lvl'!$A$2:$A$182,$A22,'Program Lvl'!P$2:P$182)</f>
        <v>1870328.5610312498</v>
      </c>
      <c r="P22" s="128">
        <f>SUMIF('Program Lvl'!$A$2:$A$182,$A22,'Program Lvl'!Q$2:Q$182)</f>
        <v>1817302.0897445309</v>
      </c>
      <c r="Q22" s="128">
        <f>SUMIF('Program Lvl'!$A$2:$A$182,$A22,'Program Lvl'!R$2:R$182)</f>
        <v>1850969.1279822944</v>
      </c>
      <c r="R22" s="128">
        <f>SUMIF('Program Lvl'!$A$2:$A$182,$A22,'Program Lvl'!S$2:S$182)</f>
        <v>1798206.6979598887</v>
      </c>
      <c r="S22" s="128">
        <f>SUMIF('Program Lvl'!$A$2:$A$182,$A22,'Program Lvl'!T$2:T$182)</f>
        <v>1824857.2934881495</v>
      </c>
      <c r="T22" s="128">
        <f>SUMIF('Program Lvl'!$A$2:$A$182,$A22,'Program Lvl'!U$2:U$182)</f>
        <v>1766428.3367809036</v>
      </c>
      <c r="U22" s="129">
        <f>SUMIF('Program Lvl'!$A$2:$A$182,$A22,'Program Lvl'!V$2:V$182)</f>
        <v>1791357.8043262018</v>
      </c>
      <c r="V22" s="129">
        <f>SUMIF('Program Lvl'!$A$2:$A$182,$A22,'Program Lvl'!W$2:W$182)</f>
        <v>1726823.809444532</v>
      </c>
      <c r="W22" s="124">
        <f t="shared" si="0"/>
        <v>16672878</v>
      </c>
      <c r="X22" s="128">
        <f t="shared" si="1"/>
        <v>18935464.811382748</v>
      </c>
      <c r="Y22" s="121" t="s">
        <v>688</v>
      </c>
    </row>
    <row r="23" spans="1:25" x14ac:dyDescent="0.25">
      <c r="A23" s="122" t="s">
        <v>1027</v>
      </c>
      <c r="B23" s="123" t="s">
        <v>1028</v>
      </c>
      <c r="C23" s="124">
        <f>SUMIF('Program Lvl'!$A$2:$A$182,$A23,'Program Lvl'!D$2:D$182)</f>
        <v>4750000</v>
      </c>
      <c r="D23" s="125">
        <f>SUMIF('Program Lvl'!$A$2:$A$182,$A23,'Program Lvl'!E$2:E$182)</f>
        <v>4750000</v>
      </c>
      <c r="E23" s="125">
        <f>SUMIF('Program Lvl'!$A$2:$A$182,$A23,'Program Lvl'!F$2:F$182)</f>
        <v>4750000</v>
      </c>
      <c r="F23" s="125">
        <f>SUMIF('Program Lvl'!$A$2:$A$182,$A23,'Program Lvl'!G$2:G$182)</f>
        <v>4750000</v>
      </c>
      <c r="G23" s="125">
        <f>SUMIF('Program Lvl'!$A$2:$A$182,$A23,'Program Lvl'!H$2:H$182)</f>
        <v>4750000</v>
      </c>
      <c r="H23" s="125">
        <f>SUMIF('Program Lvl'!$A$2:$A$182,$A23,'Program Lvl'!I$2:I$182)</f>
        <v>4750000</v>
      </c>
      <c r="I23" s="125">
        <f>SUMIF('Program Lvl'!$A$2:$A$182,$A23,'Program Lvl'!J$2:J$182)</f>
        <v>4750000</v>
      </c>
      <c r="J23" s="125">
        <f>SUMIF('Program Lvl'!$A$2:$A$182,$A23,'Program Lvl'!K$2:K$182)</f>
        <v>4750000</v>
      </c>
      <c r="K23" s="126">
        <f>SUMIF('Program Lvl'!$A$2:$A$182,$A23,'Program Lvl'!L$2:L$182)</f>
        <v>4750000</v>
      </c>
      <c r="L23" s="126">
        <f>SUMIF('Program Lvl'!$A$2:$A$182,$A23,'Program Lvl'!M$2:M$182)</f>
        <v>4750000</v>
      </c>
      <c r="M23" s="127">
        <f>SUMIF('Program Lvl'!$A$2:$A$182,$A23,'Program Lvl'!N$2:N$182)</f>
        <v>4868749.9999999991</v>
      </c>
      <c r="N23" s="128">
        <f>SUMIF('Program Lvl'!$A$2:$A$182,$A23,'Program Lvl'!O$2:O$182)</f>
        <v>4990468.7499999991</v>
      </c>
      <c r="O23" s="128">
        <f>SUMIF('Program Lvl'!$A$2:$A$182,$A23,'Program Lvl'!P$2:P$182)</f>
        <v>5115230.4687499991</v>
      </c>
      <c r="P23" s="128">
        <f>SUMIF('Program Lvl'!$A$2:$A$182,$A23,'Program Lvl'!Q$2:Q$182)</f>
        <v>5243111.2304687481</v>
      </c>
      <c r="Q23" s="128">
        <f>SUMIF('Program Lvl'!$A$2:$A$182,$A23,'Program Lvl'!R$2:R$182)</f>
        <v>5374189.0112304669</v>
      </c>
      <c r="R23" s="128">
        <f>SUMIF('Program Lvl'!$A$2:$A$182,$A23,'Program Lvl'!S$2:S$182)</f>
        <v>5508543.7365112286</v>
      </c>
      <c r="S23" s="128">
        <f>SUMIF('Program Lvl'!$A$2:$A$182,$A23,'Program Lvl'!T$2:T$182)</f>
        <v>5646257.3299240097</v>
      </c>
      <c r="T23" s="128">
        <f>SUMIF('Program Lvl'!$A$2:$A$182,$A23,'Program Lvl'!U$2:U$182)</f>
        <v>5787413.7631721087</v>
      </c>
      <c r="U23" s="129">
        <f>SUMIF('Program Lvl'!$A$2:$A$182,$A23,'Program Lvl'!V$2:V$182)</f>
        <v>5932099.1072514113</v>
      </c>
      <c r="V23" s="129">
        <f>SUMIF('Program Lvl'!$A$2:$A$182,$A23,'Program Lvl'!W$2:W$182)</f>
        <v>6080401.5849326961</v>
      </c>
      <c r="W23" s="124">
        <f t="shared" si="0"/>
        <v>47500000</v>
      </c>
      <c r="X23" s="128">
        <f t="shared" si="1"/>
        <v>54546464.982240662</v>
      </c>
    </row>
    <row r="24" spans="1:25" x14ac:dyDescent="0.25">
      <c r="A24" s="122" t="s">
        <v>175</v>
      </c>
      <c r="B24" s="123" t="s">
        <v>795</v>
      </c>
      <c r="C24" s="124">
        <f>SUMIF('Program Lvl'!$A$2:$A$182,$A24,'Program Lvl'!D$2:D$182)</f>
        <v>1000000</v>
      </c>
      <c r="D24" s="125">
        <f>SUMIF('Program Lvl'!$A$2:$A$182,$A24,'Program Lvl'!E$2:E$182)</f>
        <v>1000000</v>
      </c>
      <c r="E24" s="125">
        <f>SUMIF('Program Lvl'!$A$2:$A$182,$A24,'Program Lvl'!F$2:F$182)</f>
        <v>1000000</v>
      </c>
      <c r="F24" s="125">
        <f>SUMIF('Program Lvl'!$A$2:$A$182,$A24,'Program Lvl'!G$2:G$182)</f>
        <v>1000000</v>
      </c>
      <c r="G24" s="125">
        <f>SUMIF('Program Lvl'!$A$2:$A$182,$A24,'Program Lvl'!H$2:H$182)</f>
        <v>1000000</v>
      </c>
      <c r="H24" s="125">
        <f>SUMIF('Program Lvl'!$A$2:$A$182,$A24,'Program Lvl'!I$2:I$182)</f>
        <v>1000000</v>
      </c>
      <c r="I24" s="125">
        <f>SUMIF('Program Lvl'!$A$2:$A$182,$A24,'Program Lvl'!J$2:J$182)</f>
        <v>1000000</v>
      </c>
      <c r="J24" s="125">
        <f>SUMIF('Program Lvl'!$A$2:$A$182,$A24,'Program Lvl'!K$2:K$182)</f>
        <v>1000000</v>
      </c>
      <c r="K24" s="126">
        <f>SUMIF('Program Lvl'!$A$2:$A$182,$A24,'Program Lvl'!L$2:L$182)</f>
        <v>1000000</v>
      </c>
      <c r="L24" s="126">
        <f>SUMIF('Program Lvl'!$A$2:$A$182,$A24,'Program Lvl'!M$2:M$182)</f>
        <v>1000000</v>
      </c>
      <c r="M24" s="127">
        <f>SUMIF('Program Lvl'!$A$2:$A$182,$A24,'Program Lvl'!N$2:N$182)</f>
        <v>1024999.9999999999</v>
      </c>
      <c r="N24" s="128">
        <f>SUMIF('Program Lvl'!$A$2:$A$182,$A24,'Program Lvl'!O$2:O$182)</f>
        <v>1050625</v>
      </c>
      <c r="O24" s="128">
        <f>SUMIF('Program Lvl'!$A$2:$A$182,$A24,'Program Lvl'!P$2:P$182)</f>
        <v>1076890.6249999998</v>
      </c>
      <c r="P24" s="128">
        <f>SUMIF('Program Lvl'!$A$2:$A$182,$A24,'Program Lvl'!Q$2:Q$182)</f>
        <v>1103812.8906249998</v>
      </c>
      <c r="Q24" s="128">
        <f>SUMIF('Program Lvl'!$A$2:$A$182,$A24,'Program Lvl'!R$2:R$182)</f>
        <v>1131408.2128906248</v>
      </c>
      <c r="R24" s="128">
        <f>SUMIF('Program Lvl'!$A$2:$A$182,$A24,'Program Lvl'!S$2:S$182)</f>
        <v>1159693.4182128902</v>
      </c>
      <c r="S24" s="128">
        <f>SUMIF('Program Lvl'!$A$2:$A$182,$A24,'Program Lvl'!T$2:T$182)</f>
        <v>1188685.7536682126</v>
      </c>
      <c r="T24" s="128">
        <f>SUMIF('Program Lvl'!$A$2:$A$182,$A24,'Program Lvl'!U$2:U$182)</f>
        <v>1218402.8975099176</v>
      </c>
      <c r="U24" s="129">
        <f>SUMIF('Program Lvl'!$A$2:$A$182,$A24,'Program Lvl'!V$2:V$182)</f>
        <v>1248862.9699476655</v>
      </c>
      <c r="V24" s="129">
        <f>SUMIF('Program Lvl'!$A$2:$A$182,$A24,'Program Lvl'!W$2:W$182)</f>
        <v>1280084.544196357</v>
      </c>
      <c r="W24" s="124">
        <f t="shared" si="0"/>
        <v>10000000</v>
      </c>
      <c r="X24" s="128">
        <f t="shared" si="1"/>
        <v>11483466.312050667</v>
      </c>
      <c r="Y24" s="121" t="s">
        <v>688</v>
      </c>
    </row>
    <row r="25" spans="1:25" x14ac:dyDescent="0.25">
      <c r="A25" s="122" t="s">
        <v>162</v>
      </c>
      <c r="B25" s="123" t="s">
        <v>771</v>
      </c>
      <c r="C25" s="124">
        <f>'Program Lvl'!D184</f>
        <v>6283900.8864677213</v>
      </c>
      <c r="D25" s="125">
        <f>'Program Lvl'!E184</f>
        <v>6382175.5445077857</v>
      </c>
      <c r="E25" s="125">
        <f>'Program Lvl'!F184</f>
        <v>6686467.7531523397</v>
      </c>
      <c r="F25" s="125">
        <f>'Program Lvl'!G184</f>
        <v>6495126.3572923364</v>
      </c>
      <c r="G25" s="125">
        <f>'Program Lvl'!H184</f>
        <v>6714861.539615334</v>
      </c>
      <c r="H25" s="125">
        <f>'Program Lvl'!I184</f>
        <v>7423719.2766590593</v>
      </c>
      <c r="I25" s="125">
        <f>'Program Lvl'!J184</f>
        <v>7683873.5145178428</v>
      </c>
      <c r="J25" s="125">
        <f>'Program Lvl'!K184</f>
        <v>7944102.7058396908</v>
      </c>
      <c r="K25" s="126">
        <f>'Program Lvl'!L184</f>
        <v>8085985.7683156794</v>
      </c>
      <c r="L25" s="126">
        <f>'Program Lvl'!M184</f>
        <v>8183178.697874113</v>
      </c>
      <c r="M25" s="127">
        <f>'Program Lvl'!N184</f>
        <v>6440998.4086294137</v>
      </c>
      <c r="N25" s="128">
        <f>'Program Lvl'!O184</f>
        <v>6705273.1814484922</v>
      </c>
      <c r="O25" s="128">
        <f>'Program Lvl'!P184</f>
        <v>7200594.4377345685</v>
      </c>
      <c r="P25" s="128">
        <f>'Program Lvl'!Q184</f>
        <v>7169404.1994174784</v>
      </c>
      <c r="Q25" s="128">
        <f>'Program Lvl'!R184</f>
        <v>7597249.494344173</v>
      </c>
      <c r="R25" s="128">
        <f>'Program Lvl'!S184</f>
        <v>8609238.3838016689</v>
      </c>
      <c r="S25" s="128">
        <f>'Program Lvl'!T184</f>
        <v>9133710.9796958584</v>
      </c>
      <c r="T25" s="128">
        <f>'Program Lvl'!U184</f>
        <v>9679117.7549114563</v>
      </c>
      <c r="U25" s="129">
        <f>'Program Lvl'!V184</f>
        <v>10098288.201573275</v>
      </c>
      <c r="V25" s="129">
        <f>'Program Lvl'!W184</f>
        <v>10475160.573545523</v>
      </c>
      <c r="W25" s="124">
        <f t="shared" si="0"/>
        <v>71883392.044241905</v>
      </c>
      <c r="X25" s="128">
        <f t="shared" si="1"/>
        <v>83109035.615101904</v>
      </c>
      <c r="Y25" s="121" t="s">
        <v>689</v>
      </c>
    </row>
    <row r="26" spans="1:25" x14ac:dyDescent="0.25">
      <c r="A26" s="122" t="s">
        <v>163</v>
      </c>
      <c r="B26" s="123" t="s">
        <v>772</v>
      </c>
      <c r="C26" s="124">
        <f>'Program Lvl'!D185</f>
        <v>73106139.081208169</v>
      </c>
      <c r="D26" s="125">
        <f>'Program Lvl'!E185</f>
        <v>73273110.103678629</v>
      </c>
      <c r="E26" s="125">
        <f>'Program Lvl'!F185</f>
        <v>73775204.556416273</v>
      </c>
      <c r="F26" s="125">
        <f>'Program Lvl'!G185</f>
        <v>73462071.757048041</v>
      </c>
      <c r="G26" s="125">
        <f>'Program Lvl'!H185</f>
        <v>73820942.420613334</v>
      </c>
      <c r="H26" s="125">
        <f>'Program Lvl'!I185</f>
        <v>76860996.09989132</v>
      </c>
      <c r="I26" s="125">
        <f>'Program Lvl'!J185</f>
        <v>77233408.487903669</v>
      </c>
      <c r="J26" s="125">
        <f>'Program Lvl'!K185</f>
        <v>77593252.762439117</v>
      </c>
      <c r="K26" s="126">
        <f>'Program Lvl'!L185</f>
        <v>77784338.942599237</v>
      </c>
      <c r="L26" s="126">
        <f>'Program Lvl'!M185</f>
        <v>78058962.86008814</v>
      </c>
      <c r="M26" s="127">
        <f>'Program Lvl'!N185</f>
        <v>74933792.558238372</v>
      </c>
      <c r="N26" s="128">
        <f>'Program Lvl'!O185</f>
        <v>76982561.302677348</v>
      </c>
      <c r="O26" s="128">
        <f>'Program Lvl'!P185</f>
        <v>79447826.144261956</v>
      </c>
      <c r="P26" s="128">
        <f>'Program Lvl'!Q185</f>
        <v>81088381.777448356</v>
      </c>
      <c r="Q26" s="128">
        <f>'Program Lvl'!R185</f>
        <v>83521620.538007841</v>
      </c>
      <c r="R26" s="128">
        <f>'Program Lvl'!S185</f>
        <v>89135191.294330582</v>
      </c>
      <c r="S26" s="128">
        <f>'Program Lvl'!T185</f>
        <v>91806252.376808688</v>
      </c>
      <c r="T26" s="128">
        <f>'Program Lvl'!U185</f>
        <v>94539843.99297525</v>
      </c>
      <c r="U26" s="129">
        <f>'Program Lvl'!V185</f>
        <v>97141980.547270328</v>
      </c>
      <c r="V26" s="129">
        <f>'Program Lvl'!W185</f>
        <v>99922071.893196285</v>
      </c>
      <c r="W26" s="124">
        <f t="shared" si="0"/>
        <v>754968427.07188582</v>
      </c>
      <c r="X26" s="128">
        <f t="shared" si="1"/>
        <v>868519522.42521501</v>
      </c>
      <c r="Y26" s="121" t="s">
        <v>689</v>
      </c>
    </row>
    <row r="27" spans="1:25" x14ac:dyDescent="0.25">
      <c r="A27" s="131"/>
      <c r="B27" s="132" t="s">
        <v>170</v>
      </c>
      <c r="C27" s="133">
        <f t="shared" ref="C27:U27" si="2">SUM(C2:C26)</f>
        <v>310008445.96767592</v>
      </c>
      <c r="D27" s="134">
        <f t="shared" si="2"/>
        <v>306048021.64818639</v>
      </c>
      <c r="E27" s="134">
        <f t="shared" si="2"/>
        <v>313354153.30956864</v>
      </c>
      <c r="F27" s="134">
        <f t="shared" si="2"/>
        <v>333188812.11434036</v>
      </c>
      <c r="G27" s="134">
        <f t="shared" si="2"/>
        <v>331324595.96022868</v>
      </c>
      <c r="H27" s="134">
        <f t="shared" si="2"/>
        <v>336673384.37655038</v>
      </c>
      <c r="I27" s="134">
        <f t="shared" si="2"/>
        <v>346444811.0024215</v>
      </c>
      <c r="J27" s="134">
        <f t="shared" si="2"/>
        <v>374694981.46827883</v>
      </c>
      <c r="K27" s="135">
        <f t="shared" si="2"/>
        <v>395568189.71091491</v>
      </c>
      <c r="L27" s="135">
        <f>SUM(L2:L26)</f>
        <v>407936515.5579623</v>
      </c>
      <c r="M27" s="136">
        <f t="shared" si="2"/>
        <v>317758657.11686778</v>
      </c>
      <c r="N27" s="137">
        <f t="shared" si="2"/>
        <v>321541702.74412578</v>
      </c>
      <c r="O27" s="137">
        <f t="shared" si="2"/>
        <v>337448150.00388718</v>
      </c>
      <c r="P27" s="137">
        <f t="shared" si="2"/>
        <v>367778105.82383996</v>
      </c>
      <c r="Q27" s="137">
        <f t="shared" si="2"/>
        <v>374863369.00207067</v>
      </c>
      <c r="R27" s="137">
        <f t="shared" si="2"/>
        <v>390437907.94894397</v>
      </c>
      <c r="S27" s="137">
        <f t="shared" si="2"/>
        <v>411814011.27085483</v>
      </c>
      <c r="T27" s="137">
        <f t="shared" si="2"/>
        <v>456529451.10337579</v>
      </c>
      <c r="U27" s="138">
        <f t="shared" si="2"/>
        <v>494010464.21919477</v>
      </c>
      <c r="V27" s="138">
        <f t="shared" ref="V27" si="3">SUM(V2:V26)</f>
        <v>522193228.57906431</v>
      </c>
      <c r="W27" s="133">
        <f t="shared" si="0"/>
        <v>3455241911.1161284</v>
      </c>
      <c r="X27" s="137">
        <f t="shared" si="1"/>
        <v>3994375047.8122253</v>
      </c>
    </row>
    <row r="28" spans="1:25" ht="13.5" customHeight="1" x14ac:dyDescent="0.25">
      <c r="M28" s="141"/>
      <c r="N28" s="142"/>
      <c r="O28" s="142"/>
      <c r="P28" s="142"/>
      <c r="Q28" s="142"/>
      <c r="R28" s="142"/>
      <c r="S28" s="142"/>
      <c r="T28" s="142"/>
      <c r="U28" s="142"/>
      <c r="V28" s="142"/>
      <c r="W28" s="143"/>
    </row>
    <row r="29" spans="1:25" x14ac:dyDescent="0.25">
      <c r="B29" s="145" t="s">
        <v>748</v>
      </c>
      <c r="C29" s="146" t="str">
        <f>IF(ROUND(C27-'Division Lvl'!E423,0)=0,"OK","ERR")</f>
        <v>OK</v>
      </c>
      <c r="D29" s="147" t="str">
        <f>IF(ROUND(D27-'Division Lvl'!F423,0)=0,"OK","ERR")</f>
        <v>OK</v>
      </c>
      <c r="E29" s="147" t="str">
        <f>IF(ROUND(E27-'Division Lvl'!G423,0)=0,"OK","ERR")</f>
        <v>OK</v>
      </c>
      <c r="F29" s="147" t="str">
        <f>IF(ROUND(F27-'Division Lvl'!H423,0)=0,"OK","ERR")</f>
        <v>OK</v>
      </c>
      <c r="G29" s="147" t="str">
        <f>IF(ROUND(G27-'Division Lvl'!I423,0)=0,"OK","ERR")</f>
        <v>OK</v>
      </c>
      <c r="H29" s="147" t="str">
        <f>IF(ROUND(H27-'Division Lvl'!J423,0)=0,"OK","ERR")</f>
        <v>OK</v>
      </c>
      <c r="I29" s="147" t="str">
        <f>IF(ROUND(I27-'Division Lvl'!K423,0)=0,"OK","ERR")</f>
        <v>OK</v>
      </c>
      <c r="J29" s="147" t="str">
        <f>IF(ROUND(J27-'Division Lvl'!L423,0)=0,"OK","ERR")</f>
        <v>OK</v>
      </c>
      <c r="K29" s="147" t="str">
        <f>IF(ROUND(K27-'Division Lvl'!M423,0)=0,"OK","ERR")</f>
        <v>OK</v>
      </c>
      <c r="L29" s="147" t="str">
        <f>IF(ROUND(L27-'Division Lvl'!N423,0)=0,"OK","ERR")</f>
        <v>OK</v>
      </c>
      <c r="M29" s="148" t="str">
        <f>IF(ROUND(M27-'Division Lvl'!P423,0)=0,"OK","ERR")</f>
        <v>OK</v>
      </c>
      <c r="N29" s="149" t="str">
        <f>IF(ROUND(N27-'Division Lvl'!Q423,0)=0,"OK","ERR")</f>
        <v>OK</v>
      </c>
      <c r="O29" s="149" t="str">
        <f>IF(ROUND(O27-'Division Lvl'!R423,0)=0,"OK","ERR")</f>
        <v>OK</v>
      </c>
      <c r="P29" s="149" t="str">
        <f>IF(ROUND(P27-'Division Lvl'!S423,0)=0,"OK","ERR")</f>
        <v>OK</v>
      </c>
      <c r="Q29" s="149" t="str">
        <f>IF(ROUND(Q27-'Division Lvl'!T423,0)=0,"OK","ERR")</f>
        <v>OK</v>
      </c>
      <c r="R29" s="149" t="str">
        <f>IF(ROUND(R27-'Division Lvl'!U423,0)=0,"OK","ERR")</f>
        <v>OK</v>
      </c>
      <c r="S29" s="149" t="str">
        <f>IF(ROUND(S27-'Division Lvl'!V423,0)=0,"OK","ERR")</f>
        <v>OK</v>
      </c>
      <c r="T29" s="149" t="str">
        <f>IF(ROUND(T27-'Division Lvl'!W423,0)=0,"OK","ERR")</f>
        <v>OK</v>
      </c>
      <c r="U29" s="149" t="str">
        <f>IF(ROUND(U27-'Division Lvl'!X423,0)=0,"OK","ERR")</f>
        <v>OK</v>
      </c>
      <c r="V29" s="149" t="str">
        <f>IF(ROUND(V27-'Division Lvl'!Y423,0)=0,"OK","ERR")</f>
        <v>OK</v>
      </c>
      <c r="W29" s="150"/>
    </row>
    <row r="30" spans="1:25" x14ac:dyDescent="0.25">
      <c r="M30" s="151"/>
      <c r="N30" s="152"/>
      <c r="O30" s="152"/>
      <c r="P30" s="152"/>
      <c r="Q30" s="152"/>
      <c r="R30" s="152"/>
      <c r="S30" s="152"/>
      <c r="T30" s="152"/>
      <c r="U30" s="152"/>
      <c r="V30" s="152"/>
      <c r="W30" s="153"/>
    </row>
  </sheetData>
  <customSheetViews>
    <customSheetView guid="{F825F3C4-2C1B-4430-9FB5-E00CF4CE7953}" fitToPage="1" hiddenColumns="1">
      <selection activeCell="J36" sqref="J36"/>
      <pageMargins left="0.7" right="0.7" top="0.75" bottom="0.75" header="0.3" footer="0.3"/>
      <pageSetup paperSize="9" scale="85" orientation="landscape" r:id="rId1"/>
    </customSheetView>
    <customSheetView guid="{EA50F573-595E-4091-ADB0-1AFF7D56C6BE}" fitToPage="1" hiddenColumns="1">
      <selection activeCell="C48" sqref="C48"/>
      <pageMargins left="0.7" right="0.7" top="0.75" bottom="0.75" header="0.3" footer="0.3"/>
      <pageSetup paperSize="9" scale="85" orientation="landscape" r:id="rId2"/>
    </customSheetView>
  </customSheetViews>
  <conditionalFormatting sqref="C29:V29">
    <cfRule type="cellIs" dxfId="115" priority="1" operator="equal">
      <formula>"OK"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3"/>
  <headerFooter>
    <oddHeader>&amp;L&amp;"Arial,Bold"Attachment 1 – Network Capital Expenditure Projection Summary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6" tint="-0.249977111117893"/>
  </sheetPr>
  <dimension ref="A1:H31"/>
  <sheetViews>
    <sheetView workbookViewId="0">
      <selection activeCell="H2" sqref="H2:H6"/>
    </sheetView>
  </sheetViews>
  <sheetFormatPr defaultRowHeight="12.75" x14ac:dyDescent="0.2"/>
  <cols>
    <col min="1" max="1" width="19.140625" bestFit="1" customWidth="1"/>
    <col min="2" max="7" width="5.85546875" customWidth="1"/>
    <col min="8" max="8" width="6.85546875" bestFit="1" customWidth="1"/>
  </cols>
  <sheetData>
    <row r="1" spans="1:8" x14ac:dyDescent="0.2">
      <c r="B1" s="1" t="s">
        <v>864</v>
      </c>
      <c r="C1" s="1" t="s">
        <v>865</v>
      </c>
      <c r="D1" s="1" t="s">
        <v>866</v>
      </c>
      <c r="E1" s="1" t="s">
        <v>867</v>
      </c>
      <c r="F1" s="1" t="s">
        <v>868</v>
      </c>
      <c r="G1" s="1" t="s">
        <v>170</v>
      </c>
      <c r="H1" s="1" t="s">
        <v>1092</v>
      </c>
    </row>
    <row r="2" spans="1:8" x14ac:dyDescent="0.2">
      <c r="A2" s="2" t="s">
        <v>882</v>
      </c>
      <c r="B2" s="104">
        <f>'Division Lvl'!E427</f>
        <v>109287872</v>
      </c>
      <c r="C2" s="104">
        <f>'Division Lvl'!F427</f>
        <v>120299207</v>
      </c>
      <c r="D2" s="104">
        <f>'Division Lvl'!G427</f>
        <v>118788250</v>
      </c>
      <c r="E2" s="104">
        <f>'Division Lvl'!H427</f>
        <v>124144750</v>
      </c>
      <c r="F2" s="104">
        <f>'Division Lvl'!I427</f>
        <v>127818750</v>
      </c>
      <c r="G2" s="105">
        <f>SUM(B2:F2)</f>
        <v>600338829</v>
      </c>
      <c r="H2" s="105">
        <v>600000000</v>
      </c>
    </row>
    <row r="3" spans="1:8" x14ac:dyDescent="0.2">
      <c r="A3" s="2" t="s">
        <v>881</v>
      </c>
      <c r="B3" s="104">
        <f>'Division Lvl'!E426</f>
        <v>64808968</v>
      </c>
      <c r="C3" s="104">
        <f>'Division Lvl'!F426</f>
        <v>64514992</v>
      </c>
      <c r="D3" s="104">
        <f>'Division Lvl'!G426</f>
        <v>70132408</v>
      </c>
      <c r="E3" s="104">
        <f>'Division Lvl'!H426</f>
        <v>78309987</v>
      </c>
      <c r="F3" s="104">
        <f>'Division Lvl'!I426</f>
        <v>72071597</v>
      </c>
      <c r="G3" s="105">
        <f t="shared" ref="G3:G7" si="0">SUM(B3:F3)</f>
        <v>349837952</v>
      </c>
      <c r="H3" s="105">
        <v>350000000</v>
      </c>
    </row>
    <row r="4" spans="1:8" x14ac:dyDescent="0.2">
      <c r="A4" s="2" t="s">
        <v>1090</v>
      </c>
      <c r="B4" s="104">
        <f>'Division Lvl'!E428</f>
        <v>33956216</v>
      </c>
      <c r="C4" s="104">
        <f>'Division Lvl'!F428</f>
        <v>24446757</v>
      </c>
      <c r="D4" s="104">
        <f>'Division Lvl'!G428</f>
        <v>20808877</v>
      </c>
      <c r="E4" s="104">
        <f>'Division Lvl'!H428</f>
        <v>19862891</v>
      </c>
      <c r="F4" s="104">
        <f>'Division Lvl'!I428</f>
        <v>19577920</v>
      </c>
      <c r="G4" s="105">
        <f t="shared" si="0"/>
        <v>118652661</v>
      </c>
      <c r="H4" s="105">
        <v>119000000</v>
      </c>
    </row>
    <row r="5" spans="1:8" x14ac:dyDescent="0.2">
      <c r="A5" s="2" t="s">
        <v>1091</v>
      </c>
      <c r="B5" s="104">
        <f>'Division Lvl'!E430</f>
        <v>13635350</v>
      </c>
      <c r="C5" s="104">
        <f>'Division Lvl'!F430</f>
        <v>8241780</v>
      </c>
      <c r="D5" s="104">
        <f>'Division Lvl'!G430</f>
        <v>6422946</v>
      </c>
      <c r="E5" s="104">
        <f>'Division Lvl'!H430</f>
        <v>6353986</v>
      </c>
      <c r="F5" s="104">
        <f>'Division Lvl'!I430</f>
        <v>6720525</v>
      </c>
      <c r="G5" s="105">
        <f t="shared" si="0"/>
        <v>41374587</v>
      </c>
      <c r="H5" s="105">
        <v>41000000</v>
      </c>
    </row>
    <row r="6" spans="1:8" s="37" customFormat="1" x14ac:dyDescent="0.2">
      <c r="A6" s="2" t="s">
        <v>179</v>
      </c>
      <c r="B6" s="104">
        <f>'Division Lvl'!E429</f>
        <v>4000000</v>
      </c>
      <c r="C6" s="104">
        <f>'Division Lvl'!F429</f>
        <v>4000000</v>
      </c>
      <c r="D6" s="104">
        <f>'Division Lvl'!G429</f>
        <v>4000000</v>
      </c>
      <c r="E6" s="104">
        <f>'Division Lvl'!H429</f>
        <v>4000000</v>
      </c>
      <c r="F6" s="104">
        <f>'Division Lvl'!I429</f>
        <v>4000000</v>
      </c>
      <c r="G6" s="105">
        <f t="shared" si="0"/>
        <v>20000000</v>
      </c>
      <c r="H6" s="105">
        <v>20000000</v>
      </c>
    </row>
    <row r="7" spans="1:8" x14ac:dyDescent="0.2">
      <c r="A7" s="2" t="s">
        <v>517</v>
      </c>
      <c r="B7" s="104">
        <f>'Division Lvl'!E431</f>
        <v>79390039.967675894</v>
      </c>
      <c r="C7" s="104">
        <f>'Division Lvl'!F431</f>
        <v>79655285.648186415</v>
      </c>
      <c r="D7" s="104">
        <f>'Division Lvl'!G431</f>
        <v>80461672.309568614</v>
      </c>
      <c r="E7" s="104">
        <f>'Division Lvl'!H431</f>
        <v>79957198.11434038</v>
      </c>
      <c r="F7" s="104">
        <f>'Division Lvl'!I431</f>
        <v>80535803.960228667</v>
      </c>
      <c r="G7" s="105">
        <f t="shared" si="0"/>
        <v>400000000</v>
      </c>
      <c r="H7" s="105">
        <v>400000000</v>
      </c>
    </row>
    <row r="8" spans="1:8" x14ac:dyDescent="0.2">
      <c r="A8" s="1" t="s">
        <v>170</v>
      </c>
      <c r="B8" s="106">
        <f>SUM(B2:B7)</f>
        <v>305078445.96767592</v>
      </c>
      <c r="C8" s="106">
        <f t="shared" ref="C8:H8" si="1">SUM(C2:C7)</f>
        <v>301158021.64818645</v>
      </c>
      <c r="D8" s="106">
        <f t="shared" si="1"/>
        <v>300614153.30956864</v>
      </c>
      <c r="E8" s="106">
        <f t="shared" si="1"/>
        <v>312628812.11434036</v>
      </c>
      <c r="F8" s="106">
        <f t="shared" si="1"/>
        <v>310724595.96022868</v>
      </c>
      <c r="G8" s="106">
        <f t="shared" si="1"/>
        <v>1530204029</v>
      </c>
      <c r="H8" s="106">
        <f t="shared" si="1"/>
        <v>1530000000</v>
      </c>
    </row>
    <row r="12" spans="1:8" x14ac:dyDescent="0.2">
      <c r="C12" s="37"/>
      <c r="D12" s="37"/>
      <c r="E12" s="37"/>
      <c r="F12" s="37"/>
    </row>
    <row r="30" spans="7:8" x14ac:dyDescent="0.2">
      <c r="G30" s="102"/>
      <c r="H30" s="103"/>
    </row>
    <row r="31" spans="7:8" x14ac:dyDescent="0.2">
      <c r="H31" s="37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H372"/>
  <sheetViews>
    <sheetView topLeftCell="A321" workbookViewId="0">
      <selection activeCell="A2" sqref="A2:B372"/>
    </sheetView>
  </sheetViews>
  <sheetFormatPr defaultRowHeight="12.75" x14ac:dyDescent="0.2"/>
  <cols>
    <col min="1" max="1" width="6.85546875" bestFit="1" customWidth="1"/>
    <col min="2" max="2" width="89.140625" bestFit="1" customWidth="1"/>
    <col min="3" max="5" width="12" bestFit="1" customWidth="1"/>
    <col min="6" max="7" width="9" bestFit="1" customWidth="1"/>
    <col min="8" max="8" width="12" bestFit="1" customWidth="1"/>
  </cols>
  <sheetData>
    <row r="1" spans="1:8" x14ac:dyDescent="0.2">
      <c r="A1" t="s">
        <v>511</v>
      </c>
      <c r="B1" t="s">
        <v>0</v>
      </c>
      <c r="C1" t="s">
        <v>969</v>
      </c>
      <c r="D1" t="s">
        <v>970</v>
      </c>
      <c r="E1" t="s">
        <v>971</v>
      </c>
      <c r="F1" t="s">
        <v>972</v>
      </c>
      <c r="G1" t="s">
        <v>973</v>
      </c>
      <c r="H1" t="s">
        <v>1106</v>
      </c>
    </row>
    <row r="2" spans="1:8" x14ac:dyDescent="0.2">
      <c r="A2" t="s">
        <v>949</v>
      </c>
      <c r="B2" t="s">
        <v>948</v>
      </c>
      <c r="C2">
        <v>300000</v>
      </c>
      <c r="D2">
        <v>300000</v>
      </c>
      <c r="E2">
        <v>300000</v>
      </c>
      <c r="F2">
        <v>300000</v>
      </c>
      <c r="G2">
        <v>300000</v>
      </c>
      <c r="H2">
        <f>SUM(C2:G2)</f>
        <v>1500000</v>
      </c>
    </row>
    <row r="3" spans="1:8" x14ac:dyDescent="0.2">
      <c r="A3" t="s">
        <v>96</v>
      </c>
      <c r="B3" t="s">
        <v>295</v>
      </c>
      <c r="C3">
        <v>1817759</v>
      </c>
      <c r="D3">
        <v>1809464</v>
      </c>
      <c r="E3">
        <v>1815980</v>
      </c>
      <c r="F3">
        <v>1824516</v>
      </c>
      <c r="G3">
        <v>1838449</v>
      </c>
      <c r="H3" s="37">
        <f t="shared" ref="H3:H66" si="0">SUM(C3:G3)</f>
        <v>9106168</v>
      </c>
    </row>
    <row r="4" spans="1:8" x14ac:dyDescent="0.2">
      <c r="A4" t="s">
        <v>396</v>
      </c>
      <c r="B4" t="s">
        <v>521</v>
      </c>
      <c r="C4">
        <v>0</v>
      </c>
      <c r="D4">
        <v>0</v>
      </c>
      <c r="E4">
        <v>0</v>
      </c>
      <c r="F4">
        <v>0</v>
      </c>
      <c r="G4">
        <v>0</v>
      </c>
      <c r="H4" s="37">
        <f t="shared" si="0"/>
        <v>0</v>
      </c>
    </row>
    <row r="5" spans="1:8" x14ac:dyDescent="0.2">
      <c r="A5" t="s">
        <v>57</v>
      </c>
      <c r="B5" t="s">
        <v>873</v>
      </c>
      <c r="C5">
        <v>1840000</v>
      </c>
      <c r="D5">
        <v>1840000</v>
      </c>
      <c r="E5">
        <v>1840000</v>
      </c>
      <c r="F5">
        <v>1840000</v>
      </c>
      <c r="G5">
        <v>1840000</v>
      </c>
      <c r="H5" s="37">
        <f t="shared" si="0"/>
        <v>9200000</v>
      </c>
    </row>
    <row r="6" spans="1:8" x14ac:dyDescent="0.2">
      <c r="A6" t="s">
        <v>716</v>
      </c>
      <c r="B6" t="s">
        <v>727</v>
      </c>
      <c r="C6">
        <v>0</v>
      </c>
      <c r="D6">
        <v>0</v>
      </c>
      <c r="E6">
        <v>0</v>
      </c>
      <c r="F6">
        <v>0</v>
      </c>
      <c r="G6">
        <v>0</v>
      </c>
      <c r="H6" s="37">
        <f t="shared" si="0"/>
        <v>0</v>
      </c>
    </row>
    <row r="7" spans="1:8" x14ac:dyDescent="0.2">
      <c r="A7" t="s">
        <v>58</v>
      </c>
      <c r="B7" t="s">
        <v>272</v>
      </c>
      <c r="C7">
        <v>2000000</v>
      </c>
      <c r="D7">
        <v>2000000</v>
      </c>
      <c r="E7">
        <v>1000000</v>
      </c>
      <c r="F7">
        <v>1000000</v>
      </c>
      <c r="G7">
        <v>2000000</v>
      </c>
      <c r="H7" s="37">
        <f t="shared" si="0"/>
        <v>8000000</v>
      </c>
    </row>
    <row r="8" spans="1:8" x14ac:dyDescent="0.2">
      <c r="A8" t="s">
        <v>507</v>
      </c>
      <c r="B8" t="s">
        <v>522</v>
      </c>
      <c r="C8">
        <v>0</v>
      </c>
      <c r="D8">
        <v>0</v>
      </c>
      <c r="E8">
        <v>0</v>
      </c>
      <c r="F8">
        <v>0</v>
      </c>
      <c r="G8">
        <v>0</v>
      </c>
      <c r="H8" s="37">
        <f t="shared" si="0"/>
        <v>0</v>
      </c>
    </row>
    <row r="9" spans="1:8" x14ac:dyDescent="0.2">
      <c r="A9" t="s">
        <v>59</v>
      </c>
      <c r="B9" t="s">
        <v>468</v>
      </c>
      <c r="C9">
        <v>0</v>
      </c>
      <c r="D9">
        <v>0</v>
      </c>
      <c r="E9">
        <v>0</v>
      </c>
      <c r="F9">
        <v>0</v>
      </c>
      <c r="G9">
        <v>0</v>
      </c>
      <c r="H9" s="37">
        <f t="shared" si="0"/>
        <v>0</v>
      </c>
    </row>
    <row r="10" spans="1:8" x14ac:dyDescent="0.2">
      <c r="A10" t="s">
        <v>395</v>
      </c>
      <c r="B10" t="s">
        <v>523</v>
      </c>
      <c r="C10">
        <v>0</v>
      </c>
      <c r="D10">
        <v>0</v>
      </c>
      <c r="E10">
        <v>0</v>
      </c>
      <c r="F10">
        <v>0</v>
      </c>
      <c r="G10">
        <v>0</v>
      </c>
      <c r="H10" s="37">
        <f t="shared" si="0"/>
        <v>0</v>
      </c>
    </row>
    <row r="11" spans="1:8" x14ac:dyDescent="0.2">
      <c r="A11" t="s">
        <v>60</v>
      </c>
      <c r="B11" t="s">
        <v>273</v>
      </c>
      <c r="C11">
        <v>500000</v>
      </c>
      <c r="D11">
        <v>500000</v>
      </c>
      <c r="E11">
        <v>500000</v>
      </c>
      <c r="F11">
        <v>500000</v>
      </c>
      <c r="G11">
        <v>500000</v>
      </c>
      <c r="H11" s="37">
        <f t="shared" si="0"/>
        <v>2500000</v>
      </c>
    </row>
    <row r="12" spans="1:8" x14ac:dyDescent="0.2">
      <c r="A12" t="s">
        <v>61</v>
      </c>
      <c r="B12" t="s">
        <v>274</v>
      </c>
      <c r="C12">
        <v>696000</v>
      </c>
      <c r="D12">
        <v>696000</v>
      </c>
      <c r="E12">
        <v>696000</v>
      </c>
      <c r="F12">
        <v>696000</v>
      </c>
      <c r="G12">
        <v>696000</v>
      </c>
      <c r="H12" s="37">
        <f t="shared" si="0"/>
        <v>3480000</v>
      </c>
    </row>
    <row r="13" spans="1:8" x14ac:dyDescent="0.2">
      <c r="A13" t="s">
        <v>62</v>
      </c>
      <c r="B13" t="s">
        <v>275</v>
      </c>
      <c r="C13">
        <v>450000</v>
      </c>
      <c r="D13">
        <v>450000</v>
      </c>
      <c r="E13">
        <v>450000</v>
      </c>
      <c r="F13">
        <v>450000</v>
      </c>
      <c r="G13">
        <v>450000</v>
      </c>
      <c r="H13" s="37">
        <f t="shared" si="0"/>
        <v>2250000</v>
      </c>
    </row>
    <row r="14" spans="1:8" x14ac:dyDescent="0.2">
      <c r="A14" t="s">
        <v>48</v>
      </c>
      <c r="B14" t="s">
        <v>260</v>
      </c>
      <c r="C14">
        <v>735000</v>
      </c>
      <c r="D14">
        <v>735000</v>
      </c>
      <c r="E14">
        <v>735000</v>
      </c>
      <c r="F14">
        <v>787500</v>
      </c>
      <c r="G14">
        <v>840000</v>
      </c>
      <c r="H14" s="37">
        <f t="shared" si="0"/>
        <v>3832500</v>
      </c>
    </row>
    <row r="15" spans="1:8" x14ac:dyDescent="0.2">
      <c r="A15" t="s">
        <v>811</v>
      </c>
      <c r="B15" t="s">
        <v>843</v>
      </c>
      <c r="C15">
        <v>0</v>
      </c>
      <c r="D15">
        <v>0</v>
      </c>
      <c r="E15">
        <v>0</v>
      </c>
      <c r="F15">
        <v>0</v>
      </c>
      <c r="G15">
        <v>0</v>
      </c>
      <c r="H15" s="37">
        <f t="shared" si="0"/>
        <v>0</v>
      </c>
    </row>
    <row r="16" spans="1:8" x14ac:dyDescent="0.2">
      <c r="A16" t="s">
        <v>810</v>
      </c>
      <c r="B16" t="s">
        <v>844</v>
      </c>
      <c r="C16">
        <v>0</v>
      </c>
      <c r="D16">
        <v>0</v>
      </c>
      <c r="E16">
        <v>0</v>
      </c>
      <c r="F16">
        <v>0</v>
      </c>
      <c r="G16">
        <v>0</v>
      </c>
      <c r="H16" s="37">
        <f t="shared" si="0"/>
        <v>0</v>
      </c>
    </row>
    <row r="17" spans="1:8" x14ac:dyDescent="0.2">
      <c r="A17" t="s">
        <v>49</v>
      </c>
      <c r="B17" t="s">
        <v>782</v>
      </c>
      <c r="C17">
        <v>11330000</v>
      </c>
      <c r="D17">
        <v>12100000</v>
      </c>
      <c r="E17">
        <v>12870000</v>
      </c>
      <c r="F17">
        <v>13640000</v>
      </c>
      <c r="G17">
        <v>14410000</v>
      </c>
      <c r="H17" s="37">
        <f t="shared" si="0"/>
        <v>64350000</v>
      </c>
    </row>
    <row r="18" spans="1:8" x14ac:dyDescent="0.2">
      <c r="A18" t="s">
        <v>50</v>
      </c>
      <c r="B18" t="s">
        <v>266</v>
      </c>
      <c r="C18">
        <v>8750000</v>
      </c>
      <c r="D18">
        <v>11000000</v>
      </c>
      <c r="E18">
        <v>12250000</v>
      </c>
      <c r="F18">
        <v>13250000</v>
      </c>
      <c r="G18">
        <v>13250000</v>
      </c>
      <c r="H18" s="37">
        <f t="shared" si="0"/>
        <v>58500000</v>
      </c>
    </row>
    <row r="19" spans="1:8" x14ac:dyDescent="0.2">
      <c r="A19" t="s">
        <v>51</v>
      </c>
      <c r="B19" t="s">
        <v>52</v>
      </c>
      <c r="C19">
        <v>12600000</v>
      </c>
      <c r="D19">
        <v>12600000</v>
      </c>
      <c r="E19">
        <v>12600000</v>
      </c>
      <c r="F19">
        <v>12950000</v>
      </c>
      <c r="G19">
        <v>13300000</v>
      </c>
      <c r="H19" s="37">
        <f t="shared" si="0"/>
        <v>64050000</v>
      </c>
    </row>
    <row r="20" spans="1:8" x14ac:dyDescent="0.2">
      <c r="A20" t="s">
        <v>53</v>
      </c>
      <c r="B20" t="s">
        <v>267</v>
      </c>
      <c r="C20">
        <v>1000000</v>
      </c>
      <c r="D20">
        <v>1000000</v>
      </c>
      <c r="E20">
        <v>1000000</v>
      </c>
      <c r="F20">
        <v>1000000</v>
      </c>
      <c r="G20">
        <v>1000000</v>
      </c>
      <c r="H20" s="37">
        <f t="shared" si="0"/>
        <v>5000000</v>
      </c>
    </row>
    <row r="21" spans="1:8" x14ac:dyDescent="0.2">
      <c r="A21" t="s">
        <v>54</v>
      </c>
      <c r="B21" t="s">
        <v>451</v>
      </c>
      <c r="C21">
        <v>0</v>
      </c>
      <c r="D21">
        <v>0</v>
      </c>
      <c r="E21">
        <v>0</v>
      </c>
      <c r="F21">
        <v>0</v>
      </c>
      <c r="G21">
        <v>0</v>
      </c>
      <c r="H21" s="37">
        <f t="shared" si="0"/>
        <v>0</v>
      </c>
    </row>
    <row r="22" spans="1:8" x14ac:dyDescent="0.2">
      <c r="A22" t="s">
        <v>55</v>
      </c>
      <c r="B22" t="s">
        <v>268</v>
      </c>
      <c r="C22">
        <v>4800000</v>
      </c>
      <c r="D22">
        <v>4800000</v>
      </c>
      <c r="E22">
        <v>4800000</v>
      </c>
      <c r="F22">
        <v>5600000</v>
      </c>
      <c r="G22">
        <v>5600000</v>
      </c>
      <c r="H22" s="37">
        <f t="shared" si="0"/>
        <v>25600000</v>
      </c>
    </row>
    <row r="23" spans="1:8" x14ac:dyDescent="0.2">
      <c r="A23" t="s">
        <v>56</v>
      </c>
      <c r="B23" t="s">
        <v>789</v>
      </c>
      <c r="C23">
        <v>0</v>
      </c>
      <c r="D23">
        <v>0</v>
      </c>
      <c r="E23">
        <v>0</v>
      </c>
      <c r="F23">
        <v>0</v>
      </c>
      <c r="G23">
        <v>0</v>
      </c>
      <c r="H23" s="37">
        <f t="shared" si="0"/>
        <v>0</v>
      </c>
    </row>
    <row r="24" spans="1:8" x14ac:dyDescent="0.2">
      <c r="A24" t="s">
        <v>775</v>
      </c>
      <c r="B24" t="s">
        <v>776</v>
      </c>
      <c r="C24">
        <v>650000</v>
      </c>
      <c r="D24">
        <v>1950000</v>
      </c>
      <c r="E24">
        <v>2340000</v>
      </c>
      <c r="F24">
        <v>2340000</v>
      </c>
      <c r="G24">
        <v>1300000</v>
      </c>
      <c r="H24" s="37">
        <f t="shared" si="0"/>
        <v>8580000</v>
      </c>
    </row>
    <row r="25" spans="1:8" x14ac:dyDescent="0.2">
      <c r="A25" t="s">
        <v>67</v>
      </c>
      <c r="B25" t="s">
        <v>261</v>
      </c>
      <c r="C25">
        <v>510000</v>
      </c>
      <c r="D25">
        <v>510000</v>
      </c>
      <c r="E25">
        <v>850000</v>
      </c>
      <c r="F25">
        <v>850000</v>
      </c>
      <c r="G25">
        <v>1020000</v>
      </c>
      <c r="H25" s="37">
        <f t="shared" si="0"/>
        <v>3740000</v>
      </c>
    </row>
    <row r="26" spans="1:8" x14ac:dyDescent="0.2">
      <c r="A26" t="s">
        <v>68</v>
      </c>
      <c r="B26" t="s">
        <v>805</v>
      </c>
      <c r="C26">
        <v>1170000</v>
      </c>
      <c r="D26">
        <v>1170000</v>
      </c>
      <c r="E26">
        <v>1170000</v>
      </c>
      <c r="F26">
        <v>1462500</v>
      </c>
      <c r="G26">
        <v>1462500</v>
      </c>
      <c r="H26" s="37">
        <f t="shared" si="0"/>
        <v>6435000</v>
      </c>
    </row>
    <row r="27" spans="1:8" x14ac:dyDescent="0.2">
      <c r="A27" t="s">
        <v>69</v>
      </c>
      <c r="B27" t="s">
        <v>262</v>
      </c>
      <c r="C27">
        <v>500000</v>
      </c>
      <c r="D27">
        <v>500000</v>
      </c>
      <c r="E27">
        <v>500000</v>
      </c>
      <c r="F27">
        <v>500000</v>
      </c>
      <c r="G27">
        <v>500000</v>
      </c>
      <c r="H27" s="37">
        <f t="shared" si="0"/>
        <v>2500000</v>
      </c>
    </row>
    <row r="28" spans="1:8" x14ac:dyDescent="0.2">
      <c r="A28" t="s">
        <v>70</v>
      </c>
      <c r="B28" t="s">
        <v>263</v>
      </c>
      <c r="C28">
        <v>5950000</v>
      </c>
      <c r="D28">
        <v>6300000</v>
      </c>
      <c r="E28">
        <v>7875000</v>
      </c>
      <c r="F28">
        <v>7875000</v>
      </c>
      <c r="G28">
        <v>7875000</v>
      </c>
      <c r="H28" s="37">
        <f t="shared" si="0"/>
        <v>35875000</v>
      </c>
    </row>
    <row r="29" spans="1:8" x14ac:dyDescent="0.2">
      <c r="A29" t="s">
        <v>71</v>
      </c>
      <c r="B29" t="s">
        <v>359</v>
      </c>
      <c r="C29">
        <v>0</v>
      </c>
      <c r="D29">
        <v>0</v>
      </c>
      <c r="E29">
        <v>0</v>
      </c>
      <c r="F29">
        <v>0</v>
      </c>
      <c r="G29">
        <v>0</v>
      </c>
      <c r="H29" s="37">
        <f t="shared" si="0"/>
        <v>0</v>
      </c>
    </row>
    <row r="30" spans="1:8" x14ac:dyDescent="0.2">
      <c r="A30" t="s">
        <v>72</v>
      </c>
      <c r="B30" t="s">
        <v>264</v>
      </c>
      <c r="C30">
        <v>3500000</v>
      </c>
      <c r="D30">
        <v>3500000</v>
      </c>
      <c r="E30">
        <v>3500000</v>
      </c>
      <c r="F30">
        <v>3500000</v>
      </c>
      <c r="G30">
        <v>3500000</v>
      </c>
      <c r="H30" s="37">
        <f t="shared" si="0"/>
        <v>17500000</v>
      </c>
    </row>
    <row r="31" spans="1:8" x14ac:dyDescent="0.2">
      <c r="A31" t="s">
        <v>73</v>
      </c>
      <c r="B31" t="s">
        <v>265</v>
      </c>
      <c r="C31">
        <v>0</v>
      </c>
      <c r="D31">
        <v>0</v>
      </c>
      <c r="E31">
        <v>0</v>
      </c>
      <c r="F31">
        <v>0</v>
      </c>
      <c r="G31">
        <v>0</v>
      </c>
      <c r="H31" s="37">
        <f t="shared" si="0"/>
        <v>0</v>
      </c>
    </row>
    <row r="32" spans="1:8" x14ac:dyDescent="0.2">
      <c r="A32" t="s">
        <v>347</v>
      </c>
      <c r="B32" t="s">
        <v>348</v>
      </c>
      <c r="C32">
        <v>708000</v>
      </c>
      <c r="D32">
        <v>708000</v>
      </c>
      <c r="E32">
        <v>708000</v>
      </c>
      <c r="F32">
        <v>708000</v>
      </c>
      <c r="G32">
        <v>708000</v>
      </c>
      <c r="H32" s="37">
        <f t="shared" si="0"/>
        <v>3540000</v>
      </c>
    </row>
    <row r="33" spans="1:8" x14ac:dyDescent="0.2">
      <c r="A33" t="s">
        <v>349</v>
      </c>
      <c r="B33" t="s">
        <v>350</v>
      </c>
      <c r="C33">
        <v>0</v>
      </c>
      <c r="D33">
        <v>0</v>
      </c>
      <c r="E33">
        <v>0</v>
      </c>
      <c r="F33">
        <v>0</v>
      </c>
      <c r="G33">
        <v>0</v>
      </c>
      <c r="H33" s="37">
        <f t="shared" si="0"/>
        <v>0</v>
      </c>
    </row>
    <row r="34" spans="1:8" x14ac:dyDescent="0.2">
      <c r="A34" t="s">
        <v>792</v>
      </c>
      <c r="B34" t="s">
        <v>794</v>
      </c>
      <c r="C34">
        <v>0</v>
      </c>
      <c r="D34">
        <v>0</v>
      </c>
      <c r="E34">
        <v>0</v>
      </c>
      <c r="F34">
        <v>0</v>
      </c>
      <c r="G34">
        <v>0</v>
      </c>
      <c r="H34" s="37">
        <f t="shared" si="0"/>
        <v>0</v>
      </c>
    </row>
    <row r="35" spans="1:8" x14ac:dyDescent="0.2">
      <c r="A35" t="s">
        <v>849</v>
      </c>
      <c r="B35" t="s">
        <v>850</v>
      </c>
      <c r="C35">
        <v>270000</v>
      </c>
      <c r="D35">
        <v>270000</v>
      </c>
      <c r="E35">
        <v>270000</v>
      </c>
      <c r="F35">
        <v>270000</v>
      </c>
      <c r="G35">
        <v>270000</v>
      </c>
      <c r="H35" s="37">
        <f t="shared" si="0"/>
        <v>1350000</v>
      </c>
    </row>
    <row r="36" spans="1:8" x14ac:dyDescent="0.2">
      <c r="A36" t="s">
        <v>74</v>
      </c>
      <c r="B36" t="s">
        <v>269</v>
      </c>
      <c r="C36">
        <v>0</v>
      </c>
      <c r="D36">
        <v>0</v>
      </c>
      <c r="E36">
        <v>0</v>
      </c>
      <c r="F36">
        <v>0</v>
      </c>
      <c r="G36">
        <v>0</v>
      </c>
      <c r="H36" s="37">
        <f t="shared" si="0"/>
        <v>0</v>
      </c>
    </row>
    <row r="37" spans="1:8" x14ac:dyDescent="0.2">
      <c r="A37" t="s">
        <v>75</v>
      </c>
      <c r="B37" t="s">
        <v>296</v>
      </c>
      <c r="C37">
        <v>3690000</v>
      </c>
      <c r="D37">
        <v>3690000</v>
      </c>
      <c r="E37">
        <v>3690000</v>
      </c>
      <c r="F37">
        <v>3690000</v>
      </c>
      <c r="G37">
        <v>3690000</v>
      </c>
      <c r="H37" s="37">
        <f t="shared" si="0"/>
        <v>18450000</v>
      </c>
    </row>
    <row r="38" spans="1:8" x14ac:dyDescent="0.2">
      <c r="A38" t="s">
        <v>76</v>
      </c>
      <c r="B38" t="s">
        <v>270</v>
      </c>
      <c r="C38">
        <v>2500000</v>
      </c>
      <c r="D38">
        <v>2500000</v>
      </c>
      <c r="E38">
        <v>2500000</v>
      </c>
      <c r="F38">
        <v>2500000</v>
      </c>
      <c r="G38">
        <v>2500000</v>
      </c>
      <c r="H38" s="37">
        <f t="shared" si="0"/>
        <v>12500000</v>
      </c>
    </row>
    <row r="39" spans="1:8" x14ac:dyDescent="0.2">
      <c r="A39" t="s">
        <v>462</v>
      </c>
      <c r="B39" t="s">
        <v>524</v>
      </c>
      <c r="C39">
        <v>0</v>
      </c>
      <c r="D39">
        <v>0</v>
      </c>
      <c r="E39">
        <v>0</v>
      </c>
      <c r="F39">
        <v>0</v>
      </c>
      <c r="G39">
        <v>0</v>
      </c>
      <c r="H39" s="37">
        <f t="shared" si="0"/>
        <v>0</v>
      </c>
    </row>
    <row r="40" spans="1:8" x14ac:dyDescent="0.2">
      <c r="A40" t="s">
        <v>463</v>
      </c>
      <c r="B40" t="s">
        <v>525</v>
      </c>
      <c r="C40">
        <v>0</v>
      </c>
      <c r="D40">
        <v>0</v>
      </c>
      <c r="E40">
        <v>0</v>
      </c>
      <c r="F40">
        <v>0</v>
      </c>
      <c r="G40">
        <v>0</v>
      </c>
      <c r="H40" s="37">
        <f t="shared" si="0"/>
        <v>0</v>
      </c>
    </row>
    <row r="41" spans="1:8" x14ac:dyDescent="0.2">
      <c r="A41" t="s">
        <v>203</v>
      </c>
      <c r="B41" t="s">
        <v>297</v>
      </c>
      <c r="C41">
        <v>1625000</v>
      </c>
      <c r="D41">
        <v>1625000</v>
      </c>
      <c r="E41">
        <v>1625000</v>
      </c>
      <c r="F41">
        <v>1625000</v>
      </c>
      <c r="G41">
        <v>1625000</v>
      </c>
      <c r="H41" s="37">
        <f t="shared" si="0"/>
        <v>8125000</v>
      </c>
    </row>
    <row r="42" spans="1:8" x14ac:dyDescent="0.2">
      <c r="A42" t="s">
        <v>204</v>
      </c>
      <c r="B42" t="s">
        <v>271</v>
      </c>
      <c r="C42">
        <v>1440000</v>
      </c>
      <c r="D42">
        <v>2400000</v>
      </c>
      <c r="E42">
        <v>2400000</v>
      </c>
      <c r="F42">
        <v>2400000</v>
      </c>
      <c r="G42">
        <v>2400000</v>
      </c>
      <c r="H42" s="37">
        <f t="shared" si="0"/>
        <v>11040000</v>
      </c>
    </row>
    <row r="43" spans="1:8" x14ac:dyDescent="0.2">
      <c r="A43" t="s">
        <v>280</v>
      </c>
      <c r="B43" t="s">
        <v>298</v>
      </c>
      <c r="C43">
        <v>1200000</v>
      </c>
      <c r="D43">
        <v>1500000</v>
      </c>
      <c r="E43">
        <v>1650000.0000000002</v>
      </c>
      <c r="F43">
        <v>1650000.0000000002</v>
      </c>
      <c r="G43">
        <v>1500000</v>
      </c>
      <c r="H43" s="37">
        <f t="shared" si="0"/>
        <v>7500000</v>
      </c>
    </row>
    <row r="44" spans="1:8" x14ac:dyDescent="0.2">
      <c r="A44" t="s">
        <v>510</v>
      </c>
      <c r="B44" t="s">
        <v>788</v>
      </c>
      <c r="C44">
        <v>261000</v>
      </c>
      <c r="D44">
        <v>0</v>
      </c>
      <c r="E44">
        <v>0</v>
      </c>
      <c r="F44">
        <v>0</v>
      </c>
      <c r="G44">
        <v>0</v>
      </c>
      <c r="H44" s="37">
        <f t="shared" si="0"/>
        <v>261000</v>
      </c>
    </row>
    <row r="45" spans="1:8" x14ac:dyDescent="0.2">
      <c r="A45" t="s">
        <v>812</v>
      </c>
      <c r="B45" t="s">
        <v>830</v>
      </c>
      <c r="C45">
        <v>440000</v>
      </c>
      <c r="D45">
        <v>1408000</v>
      </c>
      <c r="E45">
        <v>1892000</v>
      </c>
      <c r="F45">
        <v>1892000</v>
      </c>
      <c r="G45">
        <v>0</v>
      </c>
      <c r="H45" s="37">
        <f t="shared" si="0"/>
        <v>5632000</v>
      </c>
    </row>
    <row r="46" spans="1:8" x14ac:dyDescent="0.2">
      <c r="A46" t="s">
        <v>813</v>
      </c>
      <c r="B46" t="s">
        <v>831</v>
      </c>
      <c r="C46">
        <v>10000000</v>
      </c>
      <c r="D46">
        <v>9000000</v>
      </c>
      <c r="E46">
        <v>9000000</v>
      </c>
      <c r="F46">
        <v>8000000</v>
      </c>
      <c r="G46">
        <v>8000000</v>
      </c>
      <c r="H46" s="37">
        <f t="shared" si="0"/>
        <v>44000000</v>
      </c>
    </row>
    <row r="47" spans="1:8" x14ac:dyDescent="0.2">
      <c r="A47" t="s">
        <v>915</v>
      </c>
      <c r="B47" t="s">
        <v>918</v>
      </c>
      <c r="C47">
        <v>0</v>
      </c>
      <c r="D47">
        <v>0</v>
      </c>
      <c r="E47">
        <v>0</v>
      </c>
      <c r="F47">
        <v>0</v>
      </c>
      <c r="G47">
        <v>0</v>
      </c>
      <c r="H47" s="37">
        <f t="shared" si="0"/>
        <v>0</v>
      </c>
    </row>
    <row r="48" spans="1:8" x14ac:dyDescent="0.2">
      <c r="A48" t="s">
        <v>735</v>
      </c>
      <c r="B48" t="s">
        <v>742</v>
      </c>
      <c r="C48">
        <v>2152731</v>
      </c>
      <c r="D48">
        <v>2206549</v>
      </c>
      <c r="E48">
        <v>2261713</v>
      </c>
      <c r="F48">
        <v>2318255</v>
      </c>
      <c r="G48">
        <v>2376212</v>
      </c>
      <c r="H48" s="37">
        <f t="shared" si="0"/>
        <v>11315460</v>
      </c>
    </row>
    <row r="49" spans="1:8" x14ac:dyDescent="0.2">
      <c r="A49" t="s">
        <v>195</v>
      </c>
      <c r="B49" t="s">
        <v>299</v>
      </c>
      <c r="C49">
        <v>8585365.8536585364</v>
      </c>
      <c r="D49">
        <v>3616894.7055324214</v>
      </c>
      <c r="E49">
        <v>92859.941091974877</v>
      </c>
      <c r="F49">
        <v>0</v>
      </c>
      <c r="G49">
        <v>0</v>
      </c>
      <c r="H49" s="37">
        <f t="shared" si="0"/>
        <v>12295120.500282934</v>
      </c>
    </row>
    <row r="50" spans="1:8" x14ac:dyDescent="0.2">
      <c r="A50" t="s">
        <v>196</v>
      </c>
      <c r="B50" t="s">
        <v>300</v>
      </c>
      <c r="C50">
        <v>500000</v>
      </c>
      <c r="D50">
        <v>500000</v>
      </c>
      <c r="E50">
        <v>2000000</v>
      </c>
      <c r="F50">
        <v>2000000</v>
      </c>
      <c r="G50">
        <v>2000000</v>
      </c>
      <c r="H50" s="37">
        <f t="shared" si="0"/>
        <v>7000000</v>
      </c>
    </row>
    <row r="51" spans="1:8" x14ac:dyDescent="0.2">
      <c r="A51" t="s">
        <v>706</v>
      </c>
      <c r="B51" t="s">
        <v>711</v>
      </c>
      <c r="C51">
        <v>0</v>
      </c>
      <c r="D51">
        <v>0</v>
      </c>
      <c r="E51">
        <v>0</v>
      </c>
      <c r="F51">
        <v>0</v>
      </c>
      <c r="G51">
        <v>0</v>
      </c>
      <c r="H51" s="37">
        <f t="shared" si="0"/>
        <v>0</v>
      </c>
    </row>
    <row r="52" spans="1:8" x14ac:dyDescent="0.2">
      <c r="A52" t="s">
        <v>154</v>
      </c>
      <c r="B52" t="s">
        <v>301</v>
      </c>
      <c r="C52">
        <v>0</v>
      </c>
      <c r="D52">
        <v>0</v>
      </c>
      <c r="E52">
        <v>0</v>
      </c>
      <c r="F52">
        <v>0</v>
      </c>
      <c r="G52">
        <v>0</v>
      </c>
      <c r="H52" s="37">
        <f t="shared" si="0"/>
        <v>0</v>
      </c>
    </row>
    <row r="53" spans="1:8" x14ac:dyDescent="0.2">
      <c r="A53" t="s">
        <v>164</v>
      </c>
      <c r="B53" t="s">
        <v>302</v>
      </c>
      <c r="C53">
        <v>6800844</v>
      </c>
      <c r="D53">
        <v>7103063</v>
      </c>
      <c r="E53">
        <v>6647368</v>
      </c>
      <c r="F53">
        <v>6275047</v>
      </c>
      <c r="G53">
        <v>5947097</v>
      </c>
      <c r="H53" s="37">
        <f t="shared" si="0"/>
        <v>32773419</v>
      </c>
    </row>
    <row r="54" spans="1:8" x14ac:dyDescent="0.2">
      <c r="A54" t="s">
        <v>97</v>
      </c>
      <c r="B54" t="s">
        <v>303</v>
      </c>
      <c r="C54">
        <v>13836506</v>
      </c>
      <c r="D54">
        <v>13286183</v>
      </c>
      <c r="E54">
        <v>13262397</v>
      </c>
      <c r="F54">
        <v>13309313</v>
      </c>
      <c r="G54">
        <v>13547284</v>
      </c>
      <c r="H54" s="37">
        <f t="shared" si="0"/>
        <v>67241683</v>
      </c>
    </row>
    <row r="55" spans="1:8" x14ac:dyDescent="0.2">
      <c r="A55" t="s">
        <v>169</v>
      </c>
      <c r="B55" t="s">
        <v>304</v>
      </c>
      <c r="C55">
        <v>120000</v>
      </c>
      <c r="D55">
        <v>120000</v>
      </c>
      <c r="E55">
        <v>120000</v>
      </c>
      <c r="F55">
        <v>120000</v>
      </c>
      <c r="G55">
        <v>120000</v>
      </c>
      <c r="H55" s="37">
        <f t="shared" si="0"/>
        <v>600000</v>
      </c>
    </row>
    <row r="56" spans="1:8" x14ac:dyDescent="0.2">
      <c r="A56" t="s">
        <v>165</v>
      </c>
      <c r="B56" t="s">
        <v>166</v>
      </c>
      <c r="C56">
        <v>500000</v>
      </c>
      <c r="D56">
        <v>500000</v>
      </c>
      <c r="E56">
        <v>500000</v>
      </c>
      <c r="F56">
        <v>500000</v>
      </c>
      <c r="G56">
        <v>500000</v>
      </c>
      <c r="H56" s="37">
        <f t="shared" si="0"/>
        <v>2500000</v>
      </c>
    </row>
    <row r="57" spans="1:8" x14ac:dyDescent="0.2">
      <c r="A57" t="s">
        <v>167</v>
      </c>
      <c r="B57" t="s">
        <v>857</v>
      </c>
      <c r="C57">
        <v>1000000</v>
      </c>
      <c r="D57">
        <v>1000000</v>
      </c>
      <c r="E57">
        <v>1000000</v>
      </c>
      <c r="F57">
        <v>1000000</v>
      </c>
      <c r="G57">
        <v>1000000</v>
      </c>
      <c r="H57" s="37">
        <f t="shared" si="0"/>
        <v>5000000</v>
      </c>
    </row>
    <row r="58" spans="1:8" x14ac:dyDescent="0.2">
      <c r="A58" t="s">
        <v>168</v>
      </c>
      <c r="B58" t="s">
        <v>305</v>
      </c>
      <c r="C58">
        <v>0</v>
      </c>
      <c r="D58">
        <v>0</v>
      </c>
      <c r="E58">
        <v>0</v>
      </c>
      <c r="F58">
        <v>0</v>
      </c>
      <c r="G58">
        <v>0</v>
      </c>
      <c r="H58" s="37">
        <f t="shared" si="0"/>
        <v>0</v>
      </c>
    </row>
    <row r="59" spans="1:8" x14ac:dyDescent="0.2">
      <c r="A59" t="s">
        <v>193</v>
      </c>
      <c r="B59" t="s">
        <v>306</v>
      </c>
      <c r="C59">
        <v>250000</v>
      </c>
      <c r="D59">
        <v>250000</v>
      </c>
      <c r="E59">
        <v>250000</v>
      </c>
      <c r="F59">
        <v>250000</v>
      </c>
      <c r="G59">
        <v>250000</v>
      </c>
      <c r="H59" s="37">
        <f t="shared" si="0"/>
        <v>1250000</v>
      </c>
    </row>
    <row r="60" spans="1:8" x14ac:dyDescent="0.2">
      <c r="A60" t="s">
        <v>134</v>
      </c>
      <c r="B60" t="s">
        <v>135</v>
      </c>
      <c r="C60">
        <v>0</v>
      </c>
      <c r="D60">
        <v>0</v>
      </c>
      <c r="E60">
        <v>0</v>
      </c>
      <c r="F60">
        <v>0</v>
      </c>
      <c r="G60">
        <v>0</v>
      </c>
      <c r="H60" s="37">
        <f t="shared" si="0"/>
        <v>0</v>
      </c>
    </row>
    <row r="61" spans="1:8" x14ac:dyDescent="0.2">
      <c r="A61" t="s">
        <v>136</v>
      </c>
      <c r="B61" t="s">
        <v>307</v>
      </c>
      <c r="C61">
        <v>0</v>
      </c>
      <c r="D61">
        <v>0</v>
      </c>
      <c r="E61">
        <v>0</v>
      </c>
      <c r="F61">
        <v>0</v>
      </c>
      <c r="G61">
        <v>0</v>
      </c>
      <c r="H61" s="37">
        <f t="shared" si="0"/>
        <v>0</v>
      </c>
    </row>
    <row r="62" spans="1:8" x14ac:dyDescent="0.2">
      <c r="A62" t="s">
        <v>137</v>
      </c>
      <c r="B62" t="s">
        <v>1020</v>
      </c>
      <c r="C62">
        <v>25000</v>
      </c>
      <c r="D62">
        <v>0</v>
      </c>
      <c r="E62">
        <v>0</v>
      </c>
      <c r="F62">
        <v>0</v>
      </c>
      <c r="G62">
        <v>0</v>
      </c>
      <c r="H62" s="37">
        <f t="shared" si="0"/>
        <v>25000</v>
      </c>
    </row>
    <row r="63" spans="1:8" x14ac:dyDescent="0.2">
      <c r="A63" t="s">
        <v>138</v>
      </c>
      <c r="B63" t="s">
        <v>308</v>
      </c>
      <c r="C63">
        <v>957584</v>
      </c>
      <c r="D63">
        <v>907185</v>
      </c>
      <c r="E63">
        <v>856786</v>
      </c>
      <c r="F63">
        <v>806386</v>
      </c>
      <c r="G63">
        <v>755987</v>
      </c>
      <c r="H63" s="37">
        <f t="shared" si="0"/>
        <v>4283928</v>
      </c>
    </row>
    <row r="64" spans="1:8" x14ac:dyDescent="0.2">
      <c r="A64" t="s">
        <v>492</v>
      </c>
      <c r="B64" t="s">
        <v>526</v>
      </c>
      <c r="C64">
        <v>0</v>
      </c>
      <c r="D64">
        <v>0</v>
      </c>
      <c r="E64">
        <v>0</v>
      </c>
      <c r="F64">
        <v>0</v>
      </c>
      <c r="G64">
        <v>0</v>
      </c>
      <c r="H64" s="37">
        <f t="shared" si="0"/>
        <v>0</v>
      </c>
    </row>
    <row r="65" spans="1:8" x14ac:dyDescent="0.2">
      <c r="A65" t="s">
        <v>139</v>
      </c>
      <c r="B65" t="s">
        <v>1021</v>
      </c>
      <c r="C65">
        <v>80000</v>
      </c>
      <c r="D65">
        <v>80000</v>
      </c>
      <c r="E65">
        <v>80000</v>
      </c>
      <c r="F65">
        <v>80000</v>
      </c>
      <c r="G65">
        <v>85000</v>
      </c>
      <c r="H65" s="37">
        <f t="shared" si="0"/>
        <v>405000</v>
      </c>
    </row>
    <row r="66" spans="1:8" x14ac:dyDescent="0.2">
      <c r="A66" t="s">
        <v>401</v>
      </c>
      <c r="B66" t="s">
        <v>527</v>
      </c>
      <c r="C66">
        <v>0</v>
      </c>
      <c r="D66">
        <v>0</v>
      </c>
      <c r="E66">
        <v>0</v>
      </c>
      <c r="F66">
        <v>0</v>
      </c>
      <c r="G66">
        <v>0</v>
      </c>
      <c r="H66" s="37">
        <f t="shared" si="0"/>
        <v>0</v>
      </c>
    </row>
    <row r="67" spans="1:8" x14ac:dyDescent="0.2">
      <c r="A67" t="s">
        <v>197</v>
      </c>
      <c r="B67" t="s">
        <v>309</v>
      </c>
      <c r="C67">
        <v>1400000</v>
      </c>
      <c r="D67">
        <v>750000</v>
      </c>
      <c r="E67">
        <v>750000</v>
      </c>
      <c r="F67">
        <v>750000</v>
      </c>
      <c r="G67">
        <v>750000</v>
      </c>
      <c r="H67" s="37">
        <f t="shared" ref="H67:H130" si="1">SUM(C67:G67)</f>
        <v>4400000</v>
      </c>
    </row>
    <row r="68" spans="1:8" x14ac:dyDescent="0.2">
      <c r="A68" t="s">
        <v>717</v>
      </c>
      <c r="B68" t="s">
        <v>718</v>
      </c>
      <c r="C68">
        <v>0</v>
      </c>
      <c r="D68">
        <v>0</v>
      </c>
      <c r="E68">
        <v>0</v>
      </c>
      <c r="F68">
        <v>0</v>
      </c>
      <c r="G68">
        <v>0</v>
      </c>
      <c r="H68" s="37">
        <f t="shared" si="1"/>
        <v>0</v>
      </c>
    </row>
    <row r="69" spans="1:8" x14ac:dyDescent="0.2">
      <c r="A69" t="s">
        <v>719</v>
      </c>
      <c r="B69" t="s">
        <v>728</v>
      </c>
      <c r="C69">
        <v>0</v>
      </c>
      <c r="D69">
        <v>0</v>
      </c>
      <c r="E69">
        <v>0</v>
      </c>
      <c r="F69">
        <v>0</v>
      </c>
      <c r="G69">
        <v>0</v>
      </c>
      <c r="H69" s="37">
        <f t="shared" si="1"/>
        <v>0</v>
      </c>
    </row>
    <row r="70" spans="1:8" x14ac:dyDescent="0.2">
      <c r="A70" t="s">
        <v>707</v>
      </c>
      <c r="B70" t="s">
        <v>712</v>
      </c>
      <c r="C70">
        <v>0</v>
      </c>
      <c r="D70">
        <v>0</v>
      </c>
      <c r="E70">
        <v>0</v>
      </c>
      <c r="F70">
        <v>0</v>
      </c>
      <c r="G70">
        <v>0</v>
      </c>
      <c r="H70" s="37">
        <f t="shared" si="1"/>
        <v>0</v>
      </c>
    </row>
    <row r="71" spans="1:8" x14ac:dyDescent="0.2">
      <c r="A71" t="s">
        <v>98</v>
      </c>
      <c r="B71" t="s">
        <v>310</v>
      </c>
      <c r="C71">
        <v>1731521</v>
      </c>
      <c r="D71">
        <v>1666575</v>
      </c>
      <c r="E71">
        <v>1664189</v>
      </c>
      <c r="F71">
        <v>1670205</v>
      </c>
      <c r="G71">
        <v>1698923</v>
      </c>
      <c r="H71" s="37">
        <f t="shared" si="1"/>
        <v>8431413</v>
      </c>
    </row>
    <row r="72" spans="1:8" x14ac:dyDescent="0.2">
      <c r="A72" t="s">
        <v>461</v>
      </c>
      <c r="B72" t="s">
        <v>528</v>
      </c>
      <c r="C72">
        <v>0</v>
      </c>
      <c r="D72">
        <v>0</v>
      </c>
      <c r="E72">
        <v>0</v>
      </c>
      <c r="F72">
        <v>0</v>
      </c>
      <c r="G72">
        <v>0</v>
      </c>
      <c r="H72" s="37">
        <f t="shared" si="1"/>
        <v>0</v>
      </c>
    </row>
    <row r="73" spans="1:8" x14ac:dyDescent="0.2">
      <c r="A73" t="s">
        <v>491</v>
      </c>
      <c r="B73" t="s">
        <v>529</v>
      </c>
      <c r="C73">
        <v>0</v>
      </c>
      <c r="D73">
        <v>0</v>
      </c>
      <c r="E73">
        <v>0</v>
      </c>
      <c r="F73">
        <v>0</v>
      </c>
      <c r="G73">
        <v>0</v>
      </c>
      <c r="H73" s="37">
        <f t="shared" si="1"/>
        <v>0</v>
      </c>
    </row>
    <row r="74" spans="1:8" x14ac:dyDescent="0.2">
      <c r="A74" t="s">
        <v>129</v>
      </c>
      <c r="B74" t="s">
        <v>311</v>
      </c>
      <c r="C74">
        <v>100000</v>
      </c>
      <c r="D74">
        <v>100000</v>
      </c>
      <c r="E74">
        <v>100000</v>
      </c>
      <c r="F74">
        <v>100000</v>
      </c>
      <c r="G74">
        <v>100000</v>
      </c>
      <c r="H74" s="37">
        <f t="shared" si="1"/>
        <v>500000</v>
      </c>
    </row>
    <row r="75" spans="1:8" x14ac:dyDescent="0.2">
      <c r="A75" t="s">
        <v>130</v>
      </c>
      <c r="B75" t="s">
        <v>530</v>
      </c>
      <c r="C75">
        <v>0</v>
      </c>
      <c r="D75">
        <v>0</v>
      </c>
      <c r="E75">
        <v>0</v>
      </c>
      <c r="F75">
        <v>0</v>
      </c>
      <c r="G75">
        <v>0</v>
      </c>
      <c r="H75" s="37">
        <f t="shared" si="1"/>
        <v>0</v>
      </c>
    </row>
    <row r="76" spans="1:8" x14ac:dyDescent="0.2">
      <c r="A76" t="s">
        <v>874</v>
      </c>
      <c r="B76" t="s">
        <v>876</v>
      </c>
      <c r="C76">
        <v>342400</v>
      </c>
      <c r="D76">
        <v>617700</v>
      </c>
      <c r="E76">
        <v>873300</v>
      </c>
      <c r="F76">
        <v>947600</v>
      </c>
      <c r="G76">
        <v>1364538</v>
      </c>
      <c r="H76" s="37">
        <f t="shared" si="1"/>
        <v>4145538</v>
      </c>
    </row>
    <row r="77" spans="1:8" x14ac:dyDescent="0.2">
      <c r="A77" t="s">
        <v>720</v>
      </c>
      <c r="B77" t="s">
        <v>729</v>
      </c>
      <c r="C77">
        <v>0</v>
      </c>
      <c r="D77">
        <v>0</v>
      </c>
      <c r="E77">
        <v>0</v>
      </c>
      <c r="F77">
        <v>0</v>
      </c>
      <c r="G77">
        <v>0</v>
      </c>
      <c r="H77" s="37">
        <f t="shared" si="1"/>
        <v>0</v>
      </c>
    </row>
    <row r="78" spans="1:8" x14ac:dyDescent="0.2">
      <c r="A78" t="s">
        <v>474</v>
      </c>
      <c r="B78" t="s">
        <v>531</v>
      </c>
      <c r="C78">
        <v>0</v>
      </c>
      <c r="D78">
        <v>0</v>
      </c>
      <c r="E78">
        <v>0</v>
      </c>
      <c r="F78">
        <v>0</v>
      </c>
      <c r="G78">
        <v>0</v>
      </c>
      <c r="H78" s="37">
        <f t="shared" si="1"/>
        <v>0</v>
      </c>
    </row>
    <row r="79" spans="1:8" x14ac:dyDescent="0.2">
      <c r="A79" t="s">
        <v>370</v>
      </c>
      <c r="B79" t="s">
        <v>532</v>
      </c>
      <c r="C79">
        <v>0</v>
      </c>
      <c r="D79">
        <v>0</v>
      </c>
      <c r="E79">
        <v>0</v>
      </c>
      <c r="F79">
        <v>0</v>
      </c>
      <c r="G79">
        <v>0</v>
      </c>
      <c r="H79" s="37">
        <f t="shared" si="1"/>
        <v>0</v>
      </c>
    </row>
    <row r="80" spans="1:8" x14ac:dyDescent="0.2">
      <c r="A80" t="s">
        <v>372</v>
      </c>
      <c r="B80" t="s">
        <v>533</v>
      </c>
      <c r="C80">
        <v>0</v>
      </c>
      <c r="D80">
        <v>0</v>
      </c>
      <c r="E80">
        <v>0</v>
      </c>
      <c r="F80">
        <v>0</v>
      </c>
      <c r="G80">
        <v>0</v>
      </c>
      <c r="H80" s="37">
        <f t="shared" si="1"/>
        <v>0</v>
      </c>
    </row>
    <row r="81" spans="1:8" x14ac:dyDescent="0.2">
      <c r="A81" t="s">
        <v>425</v>
      </c>
      <c r="B81" t="s">
        <v>426</v>
      </c>
      <c r="C81">
        <v>0</v>
      </c>
      <c r="D81">
        <v>0</v>
      </c>
      <c r="E81">
        <v>0</v>
      </c>
      <c r="F81">
        <v>0</v>
      </c>
      <c r="G81">
        <v>0</v>
      </c>
      <c r="H81" s="37">
        <f t="shared" si="1"/>
        <v>0</v>
      </c>
    </row>
    <row r="82" spans="1:8" x14ac:dyDescent="0.2">
      <c r="A82" t="s">
        <v>403</v>
      </c>
      <c r="B82" t="s">
        <v>534</v>
      </c>
      <c r="C82">
        <v>0</v>
      </c>
      <c r="D82">
        <v>0</v>
      </c>
      <c r="E82">
        <v>0</v>
      </c>
      <c r="F82">
        <v>0</v>
      </c>
      <c r="G82">
        <v>0</v>
      </c>
      <c r="H82" s="37">
        <f t="shared" si="1"/>
        <v>0</v>
      </c>
    </row>
    <row r="83" spans="1:8" x14ac:dyDescent="0.2">
      <c r="A83" t="s">
        <v>389</v>
      </c>
      <c r="B83" t="s">
        <v>535</v>
      </c>
      <c r="C83">
        <v>0</v>
      </c>
      <c r="D83">
        <v>0</v>
      </c>
      <c r="E83">
        <v>0</v>
      </c>
      <c r="F83">
        <v>0</v>
      </c>
      <c r="G83">
        <v>0</v>
      </c>
      <c r="H83" s="37">
        <f t="shared" si="1"/>
        <v>0</v>
      </c>
    </row>
    <row r="84" spans="1:8" x14ac:dyDescent="0.2">
      <c r="A84" t="s">
        <v>378</v>
      </c>
      <c r="B84" t="s">
        <v>536</v>
      </c>
      <c r="C84">
        <v>0</v>
      </c>
      <c r="D84">
        <v>0</v>
      </c>
      <c r="E84">
        <v>0</v>
      </c>
      <c r="F84">
        <v>0</v>
      </c>
      <c r="G84">
        <v>0</v>
      </c>
      <c r="H84" s="37">
        <f t="shared" si="1"/>
        <v>0</v>
      </c>
    </row>
    <row r="85" spans="1:8" x14ac:dyDescent="0.2">
      <c r="A85" t="s">
        <v>405</v>
      </c>
      <c r="B85" t="s">
        <v>537</v>
      </c>
      <c r="C85">
        <v>0</v>
      </c>
      <c r="D85">
        <v>0</v>
      </c>
      <c r="E85">
        <v>0</v>
      </c>
      <c r="F85">
        <v>0</v>
      </c>
      <c r="G85">
        <v>0</v>
      </c>
      <c r="H85" s="37">
        <f t="shared" si="1"/>
        <v>0</v>
      </c>
    </row>
    <row r="86" spans="1:8" x14ac:dyDescent="0.2">
      <c r="A86" t="s">
        <v>475</v>
      </c>
      <c r="B86" t="s">
        <v>538</v>
      </c>
      <c r="C86">
        <v>0</v>
      </c>
      <c r="D86">
        <v>0</v>
      </c>
      <c r="E86">
        <v>0</v>
      </c>
      <c r="F86">
        <v>0</v>
      </c>
      <c r="G86">
        <v>0</v>
      </c>
      <c r="H86" s="37">
        <f t="shared" si="1"/>
        <v>0</v>
      </c>
    </row>
    <row r="87" spans="1:8" x14ac:dyDescent="0.2">
      <c r="A87" t="s">
        <v>895</v>
      </c>
      <c r="B87" t="s">
        <v>910</v>
      </c>
      <c r="C87">
        <v>0</v>
      </c>
      <c r="D87">
        <v>0</v>
      </c>
      <c r="E87">
        <v>0</v>
      </c>
      <c r="F87">
        <v>0</v>
      </c>
      <c r="G87">
        <v>0</v>
      </c>
      <c r="H87" s="37">
        <f t="shared" si="1"/>
        <v>0</v>
      </c>
    </row>
    <row r="88" spans="1:8" x14ac:dyDescent="0.2">
      <c r="A88" t="s">
        <v>366</v>
      </c>
      <c r="B88" t="s">
        <v>367</v>
      </c>
      <c r="C88">
        <v>0</v>
      </c>
      <c r="D88">
        <v>0</v>
      </c>
      <c r="E88">
        <v>0</v>
      </c>
      <c r="F88">
        <v>0</v>
      </c>
      <c r="G88">
        <v>0</v>
      </c>
      <c r="H88" s="37">
        <f t="shared" si="1"/>
        <v>0</v>
      </c>
    </row>
    <row r="89" spans="1:8" x14ac:dyDescent="0.2">
      <c r="A89" t="s">
        <v>373</v>
      </c>
      <c r="B89" t="s">
        <v>374</v>
      </c>
      <c r="C89">
        <v>0</v>
      </c>
      <c r="D89">
        <v>0</v>
      </c>
      <c r="E89">
        <v>0</v>
      </c>
      <c r="F89">
        <v>0</v>
      </c>
      <c r="G89">
        <v>0</v>
      </c>
      <c r="H89" s="37">
        <f t="shared" si="1"/>
        <v>0</v>
      </c>
    </row>
    <row r="90" spans="1:8" x14ac:dyDescent="0.2">
      <c r="A90" t="s">
        <v>476</v>
      </c>
      <c r="B90" t="s">
        <v>477</v>
      </c>
      <c r="C90">
        <v>0</v>
      </c>
      <c r="D90">
        <v>0</v>
      </c>
      <c r="E90">
        <v>0</v>
      </c>
      <c r="F90">
        <v>0</v>
      </c>
      <c r="G90">
        <v>0</v>
      </c>
      <c r="H90" s="37">
        <f t="shared" si="1"/>
        <v>0</v>
      </c>
    </row>
    <row r="91" spans="1:8" x14ac:dyDescent="0.2">
      <c r="A91" t="s">
        <v>440</v>
      </c>
      <c r="B91" t="s">
        <v>539</v>
      </c>
      <c r="C91">
        <v>0</v>
      </c>
      <c r="D91">
        <v>0</v>
      </c>
      <c r="E91">
        <v>0</v>
      </c>
      <c r="F91">
        <v>0</v>
      </c>
      <c r="G91">
        <v>0</v>
      </c>
      <c r="H91" s="37">
        <f t="shared" si="1"/>
        <v>0</v>
      </c>
    </row>
    <row r="92" spans="1:8" x14ac:dyDescent="0.2">
      <c r="A92" t="s">
        <v>100</v>
      </c>
      <c r="B92" t="s">
        <v>312</v>
      </c>
      <c r="C92">
        <v>1887804.8780487806</v>
      </c>
      <c r="D92">
        <v>5710.8863771564547</v>
      </c>
      <c r="E92">
        <v>0</v>
      </c>
      <c r="F92">
        <v>0</v>
      </c>
      <c r="G92">
        <v>0</v>
      </c>
      <c r="H92" s="37">
        <f t="shared" si="1"/>
        <v>1893515.7644259371</v>
      </c>
    </row>
    <row r="93" spans="1:8" x14ac:dyDescent="0.2">
      <c r="A93" t="s">
        <v>112</v>
      </c>
      <c r="B93" t="s">
        <v>294</v>
      </c>
      <c r="C93">
        <v>6072000</v>
      </c>
      <c r="D93">
        <v>0</v>
      </c>
      <c r="E93">
        <v>0</v>
      </c>
      <c r="F93">
        <v>0</v>
      </c>
      <c r="G93">
        <v>0</v>
      </c>
      <c r="H93" s="37">
        <f t="shared" si="1"/>
        <v>6072000</v>
      </c>
    </row>
    <row r="94" spans="1:8" x14ac:dyDescent="0.2">
      <c r="A94" t="s">
        <v>384</v>
      </c>
      <c r="B94" t="s">
        <v>540</v>
      </c>
      <c r="C94">
        <v>0</v>
      </c>
      <c r="D94">
        <v>0</v>
      </c>
      <c r="E94">
        <v>0</v>
      </c>
      <c r="F94">
        <v>0</v>
      </c>
      <c r="G94">
        <v>0</v>
      </c>
      <c r="H94" s="37">
        <f t="shared" si="1"/>
        <v>0</v>
      </c>
    </row>
    <row r="95" spans="1:8" x14ac:dyDescent="0.2">
      <c r="A95" t="s">
        <v>379</v>
      </c>
      <c r="B95" t="s">
        <v>380</v>
      </c>
      <c r="C95">
        <v>0</v>
      </c>
      <c r="D95">
        <v>0</v>
      </c>
      <c r="E95">
        <v>0</v>
      </c>
      <c r="F95">
        <v>0</v>
      </c>
      <c r="G95">
        <v>0</v>
      </c>
      <c r="H95" s="37">
        <f t="shared" si="1"/>
        <v>0</v>
      </c>
    </row>
    <row r="96" spans="1:8" x14ac:dyDescent="0.2">
      <c r="A96" t="s">
        <v>397</v>
      </c>
      <c r="B96" t="s">
        <v>790</v>
      </c>
      <c r="C96">
        <v>0</v>
      </c>
      <c r="D96">
        <v>0</v>
      </c>
      <c r="E96">
        <v>0</v>
      </c>
      <c r="F96">
        <v>0</v>
      </c>
      <c r="G96">
        <v>0</v>
      </c>
      <c r="H96" s="37">
        <f t="shared" si="1"/>
        <v>0</v>
      </c>
    </row>
    <row r="97" spans="1:8" x14ac:dyDescent="0.2">
      <c r="A97" t="s">
        <v>433</v>
      </c>
      <c r="B97" t="s">
        <v>541</v>
      </c>
      <c r="C97">
        <v>0</v>
      </c>
      <c r="D97">
        <v>0</v>
      </c>
      <c r="E97">
        <v>0</v>
      </c>
      <c r="F97">
        <v>0</v>
      </c>
      <c r="G97">
        <v>0</v>
      </c>
      <c r="H97" s="37">
        <f t="shared" si="1"/>
        <v>0</v>
      </c>
    </row>
    <row r="98" spans="1:8" x14ac:dyDescent="0.2">
      <c r="A98" t="s">
        <v>424</v>
      </c>
      <c r="B98" t="s">
        <v>542</v>
      </c>
      <c r="C98">
        <v>0</v>
      </c>
      <c r="D98">
        <v>0</v>
      </c>
      <c r="E98">
        <v>0</v>
      </c>
      <c r="F98">
        <v>0</v>
      </c>
      <c r="G98">
        <v>0</v>
      </c>
      <c r="H98" s="37">
        <f t="shared" si="1"/>
        <v>0</v>
      </c>
    </row>
    <row r="99" spans="1:8" x14ac:dyDescent="0.2">
      <c r="A99" t="s">
        <v>419</v>
      </c>
      <c r="B99" t="s">
        <v>543</v>
      </c>
      <c r="C99">
        <v>0</v>
      </c>
      <c r="D99">
        <v>0</v>
      </c>
      <c r="E99">
        <v>0</v>
      </c>
      <c r="F99">
        <v>0</v>
      </c>
      <c r="G99">
        <v>0</v>
      </c>
      <c r="H99" s="37">
        <f t="shared" si="1"/>
        <v>0</v>
      </c>
    </row>
    <row r="100" spans="1:8" x14ac:dyDescent="0.2">
      <c r="A100" t="s">
        <v>368</v>
      </c>
      <c r="B100" t="s">
        <v>369</v>
      </c>
      <c r="C100">
        <v>0</v>
      </c>
      <c r="D100">
        <v>0</v>
      </c>
      <c r="E100">
        <v>0</v>
      </c>
      <c r="F100">
        <v>0</v>
      </c>
      <c r="G100">
        <v>0</v>
      </c>
      <c r="H100" s="37">
        <f t="shared" si="1"/>
        <v>0</v>
      </c>
    </row>
    <row r="101" spans="1:8" x14ac:dyDescent="0.2">
      <c r="A101" t="s">
        <v>113</v>
      </c>
      <c r="B101" t="s">
        <v>114</v>
      </c>
      <c r="C101">
        <v>0</v>
      </c>
      <c r="D101">
        <v>0</v>
      </c>
      <c r="E101">
        <v>0</v>
      </c>
      <c r="F101">
        <v>0</v>
      </c>
      <c r="G101">
        <v>0</v>
      </c>
      <c r="H101" s="37">
        <f t="shared" si="1"/>
        <v>0</v>
      </c>
    </row>
    <row r="102" spans="1:8" x14ac:dyDescent="0.2">
      <c r="A102" t="s">
        <v>407</v>
      </c>
      <c r="B102" t="s">
        <v>544</v>
      </c>
      <c r="C102">
        <v>0</v>
      </c>
      <c r="D102">
        <v>0</v>
      </c>
      <c r="E102">
        <v>0</v>
      </c>
      <c r="F102">
        <v>0</v>
      </c>
      <c r="G102">
        <v>0</v>
      </c>
      <c r="H102" s="37">
        <f t="shared" si="1"/>
        <v>0</v>
      </c>
    </row>
    <row r="103" spans="1:8" x14ac:dyDescent="0.2">
      <c r="A103" t="s">
        <v>478</v>
      </c>
      <c r="B103" t="s">
        <v>515</v>
      </c>
      <c r="C103">
        <v>0</v>
      </c>
      <c r="D103">
        <v>0</v>
      </c>
      <c r="E103">
        <v>0</v>
      </c>
      <c r="F103">
        <v>0</v>
      </c>
      <c r="G103">
        <v>0</v>
      </c>
      <c r="H103" s="37">
        <f t="shared" si="1"/>
        <v>0</v>
      </c>
    </row>
    <row r="104" spans="1:8" x14ac:dyDescent="0.2">
      <c r="A104" t="s">
        <v>479</v>
      </c>
      <c r="B104" t="s">
        <v>545</v>
      </c>
      <c r="C104">
        <v>0</v>
      </c>
      <c r="D104">
        <v>0</v>
      </c>
      <c r="E104">
        <v>0</v>
      </c>
      <c r="F104">
        <v>0</v>
      </c>
      <c r="G104">
        <v>0</v>
      </c>
      <c r="H104" s="37">
        <f t="shared" si="1"/>
        <v>0</v>
      </c>
    </row>
    <row r="105" spans="1:8" x14ac:dyDescent="0.2">
      <c r="A105" t="s">
        <v>101</v>
      </c>
      <c r="B105" t="s">
        <v>791</v>
      </c>
      <c r="C105">
        <v>0</v>
      </c>
      <c r="D105">
        <v>0</v>
      </c>
      <c r="E105">
        <v>0</v>
      </c>
      <c r="F105">
        <v>0</v>
      </c>
      <c r="G105">
        <v>0</v>
      </c>
      <c r="H105" s="37">
        <f t="shared" si="1"/>
        <v>0</v>
      </c>
    </row>
    <row r="106" spans="1:8" x14ac:dyDescent="0.2">
      <c r="A106" t="s">
        <v>387</v>
      </c>
      <c r="B106" t="s">
        <v>388</v>
      </c>
      <c r="C106">
        <v>0</v>
      </c>
      <c r="D106">
        <v>0</v>
      </c>
      <c r="E106">
        <v>0</v>
      </c>
      <c r="F106">
        <v>0</v>
      </c>
      <c r="G106">
        <v>0</v>
      </c>
      <c r="H106" s="37">
        <f t="shared" si="1"/>
        <v>0</v>
      </c>
    </row>
    <row r="107" spans="1:8" x14ac:dyDescent="0.2">
      <c r="A107" t="s">
        <v>115</v>
      </c>
      <c r="B107" t="s">
        <v>313</v>
      </c>
      <c r="C107">
        <v>0</v>
      </c>
      <c r="D107">
        <v>0</v>
      </c>
      <c r="E107">
        <v>0</v>
      </c>
      <c r="F107">
        <v>0</v>
      </c>
      <c r="G107">
        <v>0</v>
      </c>
      <c r="H107" s="37">
        <f t="shared" si="1"/>
        <v>0</v>
      </c>
    </row>
    <row r="108" spans="1:8" x14ac:dyDescent="0.2">
      <c r="A108" t="s">
        <v>480</v>
      </c>
      <c r="B108" t="s">
        <v>546</v>
      </c>
      <c r="C108">
        <v>0</v>
      </c>
      <c r="D108">
        <v>0</v>
      </c>
      <c r="E108">
        <v>0</v>
      </c>
      <c r="F108">
        <v>0</v>
      </c>
      <c r="G108">
        <v>0</v>
      </c>
      <c r="H108" s="37">
        <f t="shared" si="1"/>
        <v>0</v>
      </c>
    </row>
    <row r="109" spans="1:8" x14ac:dyDescent="0.2">
      <c r="A109" t="s">
        <v>418</v>
      </c>
      <c r="B109" t="s">
        <v>547</v>
      </c>
      <c r="C109">
        <v>0</v>
      </c>
      <c r="D109">
        <v>0</v>
      </c>
      <c r="E109">
        <v>0</v>
      </c>
      <c r="F109">
        <v>0</v>
      </c>
      <c r="G109">
        <v>0</v>
      </c>
      <c r="H109" s="37">
        <f t="shared" si="1"/>
        <v>0</v>
      </c>
    </row>
    <row r="110" spans="1:8" x14ac:dyDescent="0.2">
      <c r="A110" t="s">
        <v>377</v>
      </c>
      <c r="B110" t="s">
        <v>548</v>
      </c>
      <c r="C110">
        <v>0</v>
      </c>
      <c r="D110">
        <v>0</v>
      </c>
      <c r="E110">
        <v>0</v>
      </c>
      <c r="F110">
        <v>0</v>
      </c>
      <c r="G110">
        <v>0</v>
      </c>
      <c r="H110" s="37">
        <f t="shared" si="1"/>
        <v>0</v>
      </c>
    </row>
    <row r="111" spans="1:8" x14ac:dyDescent="0.2">
      <c r="A111" t="s">
        <v>413</v>
      </c>
      <c r="B111" t="s">
        <v>549</v>
      </c>
      <c r="C111">
        <v>0</v>
      </c>
      <c r="D111">
        <v>0</v>
      </c>
      <c r="E111">
        <v>0</v>
      </c>
      <c r="F111">
        <v>0</v>
      </c>
      <c r="G111">
        <v>0</v>
      </c>
      <c r="H111" s="37">
        <f t="shared" si="1"/>
        <v>0</v>
      </c>
    </row>
    <row r="112" spans="1:8" x14ac:dyDescent="0.2">
      <c r="A112" t="s">
        <v>376</v>
      </c>
      <c r="B112" t="s">
        <v>550</v>
      </c>
      <c r="C112">
        <v>0</v>
      </c>
      <c r="D112">
        <v>0</v>
      </c>
      <c r="E112">
        <v>0</v>
      </c>
      <c r="F112">
        <v>0</v>
      </c>
      <c r="G112">
        <v>0</v>
      </c>
      <c r="H112" s="37">
        <f t="shared" si="1"/>
        <v>0</v>
      </c>
    </row>
    <row r="113" spans="1:8" x14ac:dyDescent="0.2">
      <c r="A113" t="s">
        <v>481</v>
      </c>
      <c r="B113" t="s">
        <v>482</v>
      </c>
      <c r="C113">
        <v>0</v>
      </c>
      <c r="D113">
        <v>0</v>
      </c>
      <c r="E113">
        <v>0</v>
      </c>
      <c r="F113">
        <v>0</v>
      </c>
      <c r="G113">
        <v>0</v>
      </c>
      <c r="H113" s="37">
        <f t="shared" si="1"/>
        <v>0</v>
      </c>
    </row>
    <row r="114" spans="1:8" x14ac:dyDescent="0.2">
      <c r="A114" t="s">
        <v>351</v>
      </c>
      <c r="B114" t="s">
        <v>352</v>
      </c>
      <c r="C114">
        <v>0</v>
      </c>
      <c r="D114">
        <v>0</v>
      </c>
      <c r="E114">
        <v>0</v>
      </c>
      <c r="F114">
        <v>999999.99999999977</v>
      </c>
      <c r="G114">
        <v>0</v>
      </c>
      <c r="H114" s="37">
        <f t="shared" si="1"/>
        <v>999999.99999999977</v>
      </c>
    </row>
    <row r="115" spans="1:8" x14ac:dyDescent="0.2">
      <c r="A115" t="s">
        <v>353</v>
      </c>
      <c r="B115" t="s">
        <v>354</v>
      </c>
      <c r="C115">
        <v>0</v>
      </c>
      <c r="D115">
        <v>0</v>
      </c>
      <c r="E115">
        <v>0</v>
      </c>
      <c r="F115">
        <v>0</v>
      </c>
      <c r="G115">
        <v>3609999.9999999995</v>
      </c>
      <c r="H115" s="37">
        <f t="shared" si="1"/>
        <v>3609999.9999999995</v>
      </c>
    </row>
    <row r="116" spans="1:8" x14ac:dyDescent="0.2">
      <c r="A116" t="s">
        <v>102</v>
      </c>
      <c r="B116" t="s">
        <v>457</v>
      </c>
      <c r="C116">
        <v>0</v>
      </c>
      <c r="D116">
        <v>0</v>
      </c>
      <c r="E116">
        <v>0</v>
      </c>
      <c r="F116">
        <v>0</v>
      </c>
      <c r="G116">
        <v>0</v>
      </c>
      <c r="H116" s="37">
        <f t="shared" si="1"/>
        <v>0</v>
      </c>
    </row>
    <row r="117" spans="1:8" x14ac:dyDescent="0.2">
      <c r="A117" t="s">
        <v>141</v>
      </c>
      <c r="B117" t="s">
        <v>551</v>
      </c>
      <c r="C117">
        <v>0</v>
      </c>
      <c r="D117">
        <v>0</v>
      </c>
      <c r="E117">
        <v>0</v>
      </c>
      <c r="F117">
        <v>0</v>
      </c>
      <c r="G117">
        <v>0</v>
      </c>
      <c r="H117" s="37">
        <f t="shared" si="1"/>
        <v>0</v>
      </c>
    </row>
    <row r="118" spans="1:8" x14ac:dyDescent="0.2">
      <c r="A118" t="s">
        <v>116</v>
      </c>
      <c r="B118" t="s">
        <v>851</v>
      </c>
      <c r="C118">
        <v>10270000</v>
      </c>
      <c r="D118">
        <v>0</v>
      </c>
      <c r="E118">
        <v>0</v>
      </c>
      <c r="F118">
        <v>0</v>
      </c>
      <c r="G118">
        <v>0</v>
      </c>
      <c r="H118" s="37">
        <f t="shared" si="1"/>
        <v>10270000</v>
      </c>
    </row>
    <row r="119" spans="1:8" x14ac:dyDescent="0.2">
      <c r="A119" t="s">
        <v>391</v>
      </c>
      <c r="B119" t="s">
        <v>956</v>
      </c>
      <c r="C119">
        <v>0</v>
      </c>
      <c r="D119">
        <v>0</v>
      </c>
      <c r="E119">
        <v>0</v>
      </c>
      <c r="F119">
        <v>0</v>
      </c>
      <c r="G119">
        <v>0</v>
      </c>
      <c r="H119" s="37">
        <f t="shared" si="1"/>
        <v>0</v>
      </c>
    </row>
    <row r="120" spans="1:8" x14ac:dyDescent="0.2">
      <c r="A120" t="s">
        <v>919</v>
      </c>
      <c r="B120" t="s">
        <v>912</v>
      </c>
      <c r="C120">
        <v>0</v>
      </c>
      <c r="D120">
        <v>0</v>
      </c>
      <c r="E120">
        <v>0</v>
      </c>
      <c r="F120">
        <v>0</v>
      </c>
      <c r="G120">
        <v>0</v>
      </c>
      <c r="H120" s="37">
        <f t="shared" si="1"/>
        <v>0</v>
      </c>
    </row>
    <row r="121" spans="1:8" x14ac:dyDescent="0.2">
      <c r="A121" t="s">
        <v>117</v>
      </c>
      <c r="B121" t="s">
        <v>118</v>
      </c>
      <c r="C121">
        <v>0</v>
      </c>
      <c r="D121">
        <v>0</v>
      </c>
      <c r="E121">
        <v>0</v>
      </c>
      <c r="F121">
        <v>0</v>
      </c>
      <c r="G121">
        <v>0</v>
      </c>
      <c r="H121" s="37">
        <f t="shared" si="1"/>
        <v>0</v>
      </c>
    </row>
    <row r="122" spans="1:8" x14ac:dyDescent="0.2">
      <c r="A122" t="s">
        <v>416</v>
      </c>
      <c r="B122" t="s">
        <v>417</v>
      </c>
      <c r="C122">
        <v>0</v>
      </c>
      <c r="D122">
        <v>0</v>
      </c>
      <c r="E122">
        <v>0</v>
      </c>
      <c r="F122">
        <v>0</v>
      </c>
      <c r="G122">
        <v>0</v>
      </c>
      <c r="H122" s="37">
        <f t="shared" si="1"/>
        <v>0</v>
      </c>
    </row>
    <row r="123" spans="1:8" x14ac:dyDescent="0.2">
      <c r="A123" t="s">
        <v>420</v>
      </c>
      <c r="B123" t="s">
        <v>421</v>
      </c>
      <c r="C123">
        <v>0</v>
      </c>
      <c r="D123">
        <v>0</v>
      </c>
      <c r="E123">
        <v>0</v>
      </c>
      <c r="F123">
        <v>0</v>
      </c>
      <c r="G123">
        <v>0</v>
      </c>
      <c r="H123" s="37">
        <f t="shared" si="1"/>
        <v>0</v>
      </c>
    </row>
    <row r="124" spans="1:8" x14ac:dyDescent="0.2">
      <c r="A124" t="s">
        <v>483</v>
      </c>
      <c r="B124" t="s">
        <v>552</v>
      </c>
      <c r="C124">
        <v>0</v>
      </c>
      <c r="D124">
        <v>0</v>
      </c>
      <c r="E124">
        <v>0</v>
      </c>
      <c r="F124">
        <v>0</v>
      </c>
      <c r="G124">
        <v>0</v>
      </c>
      <c r="H124" s="37">
        <f t="shared" si="1"/>
        <v>0</v>
      </c>
    </row>
    <row r="125" spans="1:8" x14ac:dyDescent="0.2">
      <c r="A125" t="s">
        <v>119</v>
      </c>
      <c r="B125" t="s">
        <v>314</v>
      </c>
      <c r="C125">
        <v>9560975.6097560991</v>
      </c>
      <c r="D125">
        <v>0</v>
      </c>
      <c r="E125">
        <v>0</v>
      </c>
      <c r="F125">
        <v>0</v>
      </c>
      <c r="G125">
        <v>0</v>
      </c>
      <c r="H125" s="37">
        <f t="shared" si="1"/>
        <v>9560975.6097560991</v>
      </c>
    </row>
    <row r="126" spans="1:8" x14ac:dyDescent="0.2">
      <c r="A126" t="s">
        <v>398</v>
      </c>
      <c r="B126" t="s">
        <v>399</v>
      </c>
      <c r="C126">
        <v>0</v>
      </c>
      <c r="D126">
        <v>0</v>
      </c>
      <c r="E126">
        <v>0</v>
      </c>
      <c r="F126">
        <v>0</v>
      </c>
      <c r="G126">
        <v>0</v>
      </c>
      <c r="H126" s="37">
        <f t="shared" si="1"/>
        <v>0</v>
      </c>
    </row>
    <row r="127" spans="1:8" x14ac:dyDescent="0.2">
      <c r="A127" t="s">
        <v>103</v>
      </c>
      <c r="B127" t="s">
        <v>553</v>
      </c>
      <c r="C127">
        <v>0</v>
      </c>
      <c r="D127">
        <v>0</v>
      </c>
      <c r="E127">
        <v>0</v>
      </c>
      <c r="F127">
        <v>0</v>
      </c>
      <c r="G127">
        <v>0</v>
      </c>
      <c r="H127" s="37">
        <f t="shared" si="1"/>
        <v>0</v>
      </c>
    </row>
    <row r="128" spans="1:8" x14ac:dyDescent="0.2">
      <c r="A128" t="s">
        <v>484</v>
      </c>
      <c r="B128" t="s">
        <v>554</v>
      </c>
      <c r="C128">
        <v>0</v>
      </c>
      <c r="D128">
        <v>0</v>
      </c>
      <c r="E128">
        <v>0</v>
      </c>
      <c r="F128">
        <v>0</v>
      </c>
      <c r="G128">
        <v>0</v>
      </c>
      <c r="H128" s="37">
        <f t="shared" si="1"/>
        <v>0</v>
      </c>
    </row>
    <row r="129" spans="1:8" x14ac:dyDescent="0.2">
      <c r="A129" t="s">
        <v>392</v>
      </c>
      <c r="B129" t="s">
        <v>393</v>
      </c>
      <c r="C129">
        <v>0</v>
      </c>
      <c r="D129">
        <v>0</v>
      </c>
      <c r="E129">
        <v>0</v>
      </c>
      <c r="F129">
        <v>0</v>
      </c>
      <c r="G129">
        <v>0</v>
      </c>
      <c r="H129" s="37">
        <f t="shared" si="1"/>
        <v>0</v>
      </c>
    </row>
    <row r="130" spans="1:8" x14ac:dyDescent="0.2">
      <c r="A130" t="s">
        <v>142</v>
      </c>
      <c r="B130" t="s">
        <v>361</v>
      </c>
      <c r="C130">
        <v>0</v>
      </c>
      <c r="D130">
        <v>0</v>
      </c>
      <c r="E130">
        <v>0</v>
      </c>
      <c r="F130">
        <v>0</v>
      </c>
      <c r="G130">
        <v>0</v>
      </c>
      <c r="H130" s="37">
        <f t="shared" si="1"/>
        <v>0</v>
      </c>
    </row>
    <row r="131" spans="1:8" x14ac:dyDescent="0.2">
      <c r="A131" t="s">
        <v>411</v>
      </c>
      <c r="B131" t="s">
        <v>412</v>
      </c>
      <c r="C131">
        <v>0</v>
      </c>
      <c r="D131">
        <v>0</v>
      </c>
      <c r="E131">
        <v>0</v>
      </c>
      <c r="F131">
        <v>0</v>
      </c>
      <c r="G131">
        <v>0</v>
      </c>
      <c r="H131" s="37">
        <f t="shared" ref="H131:H194" si="2">SUM(C131:G131)</f>
        <v>0</v>
      </c>
    </row>
    <row r="132" spans="1:8" x14ac:dyDescent="0.2">
      <c r="A132" t="s">
        <v>104</v>
      </c>
      <c r="B132" t="s">
        <v>458</v>
      </c>
      <c r="C132">
        <v>0</v>
      </c>
      <c r="D132">
        <v>0</v>
      </c>
      <c r="E132">
        <v>0</v>
      </c>
      <c r="F132">
        <v>0</v>
      </c>
      <c r="G132">
        <v>0</v>
      </c>
      <c r="H132" s="37">
        <f t="shared" si="2"/>
        <v>0</v>
      </c>
    </row>
    <row r="133" spans="1:8" x14ac:dyDescent="0.2">
      <c r="A133" t="s">
        <v>485</v>
      </c>
      <c r="B133" t="s">
        <v>555</v>
      </c>
      <c r="C133">
        <v>0</v>
      </c>
      <c r="D133">
        <v>0</v>
      </c>
      <c r="E133">
        <v>0</v>
      </c>
      <c r="F133">
        <v>0</v>
      </c>
      <c r="G133">
        <v>0</v>
      </c>
      <c r="H133" s="37">
        <f t="shared" si="2"/>
        <v>0</v>
      </c>
    </row>
    <row r="134" spans="1:8" x14ac:dyDescent="0.2">
      <c r="A134" t="s">
        <v>436</v>
      </c>
      <c r="B134" t="s">
        <v>556</v>
      </c>
      <c r="C134">
        <v>0</v>
      </c>
      <c r="D134">
        <v>0</v>
      </c>
      <c r="E134">
        <v>0</v>
      </c>
      <c r="F134">
        <v>0</v>
      </c>
      <c r="G134">
        <v>0</v>
      </c>
      <c r="H134" s="37">
        <f t="shared" si="2"/>
        <v>0</v>
      </c>
    </row>
    <row r="135" spans="1:8" x14ac:dyDescent="0.2">
      <c r="A135" t="s">
        <v>431</v>
      </c>
      <c r="B135" t="s">
        <v>432</v>
      </c>
      <c r="C135">
        <v>0</v>
      </c>
      <c r="D135">
        <v>0</v>
      </c>
      <c r="E135">
        <v>0</v>
      </c>
      <c r="F135">
        <v>0</v>
      </c>
      <c r="G135">
        <v>0</v>
      </c>
      <c r="H135" s="37">
        <f t="shared" si="2"/>
        <v>0</v>
      </c>
    </row>
    <row r="136" spans="1:8" x14ac:dyDescent="0.2">
      <c r="A136" t="s">
        <v>442</v>
      </c>
      <c r="B136" t="s">
        <v>557</v>
      </c>
      <c r="C136">
        <v>0</v>
      </c>
      <c r="D136">
        <v>0</v>
      </c>
      <c r="E136">
        <v>0</v>
      </c>
      <c r="F136">
        <v>0</v>
      </c>
      <c r="G136">
        <v>0</v>
      </c>
      <c r="H136" s="37">
        <f t="shared" si="2"/>
        <v>0</v>
      </c>
    </row>
    <row r="137" spans="1:8" x14ac:dyDescent="0.2">
      <c r="A137" t="s">
        <v>105</v>
      </c>
      <c r="B137" t="s">
        <v>315</v>
      </c>
      <c r="C137">
        <v>0</v>
      </c>
      <c r="D137">
        <v>0</v>
      </c>
      <c r="E137">
        <v>0</v>
      </c>
      <c r="F137">
        <v>0</v>
      </c>
      <c r="G137">
        <v>0</v>
      </c>
      <c r="H137" s="37">
        <f t="shared" si="2"/>
        <v>0</v>
      </c>
    </row>
    <row r="138" spans="1:8" x14ac:dyDescent="0.2">
      <c r="A138" t="s">
        <v>459</v>
      </c>
      <c r="B138" t="s">
        <v>558</v>
      </c>
      <c r="C138">
        <v>0</v>
      </c>
      <c r="D138">
        <v>0</v>
      </c>
      <c r="E138">
        <v>0</v>
      </c>
      <c r="F138">
        <v>0</v>
      </c>
      <c r="G138">
        <v>0</v>
      </c>
      <c r="H138" s="37">
        <f t="shared" si="2"/>
        <v>0</v>
      </c>
    </row>
    <row r="139" spans="1:8" x14ac:dyDescent="0.2">
      <c r="A139" t="s">
        <v>213</v>
      </c>
      <c r="B139" t="s">
        <v>957</v>
      </c>
      <c r="C139">
        <v>0</v>
      </c>
      <c r="D139">
        <v>4166800.0000000005</v>
      </c>
      <c r="E139">
        <v>8333599.9999999981</v>
      </c>
      <c r="F139">
        <v>8333599.9999999981</v>
      </c>
      <c r="G139">
        <v>0</v>
      </c>
      <c r="H139" s="37">
        <f t="shared" si="2"/>
        <v>20833999.999999996</v>
      </c>
    </row>
    <row r="140" spans="1:8" x14ac:dyDescent="0.2">
      <c r="A140" t="s">
        <v>460</v>
      </c>
      <c r="B140" t="s">
        <v>559</v>
      </c>
      <c r="C140">
        <v>0</v>
      </c>
      <c r="D140">
        <v>0</v>
      </c>
      <c r="E140">
        <v>0</v>
      </c>
      <c r="F140">
        <v>0</v>
      </c>
      <c r="G140">
        <v>0</v>
      </c>
      <c r="H140" s="37">
        <f t="shared" si="2"/>
        <v>0</v>
      </c>
    </row>
    <row r="141" spans="1:8" x14ac:dyDescent="0.2">
      <c r="A141" t="s">
        <v>120</v>
      </c>
      <c r="B141" t="s">
        <v>316</v>
      </c>
      <c r="C141">
        <v>0</v>
      </c>
      <c r="D141">
        <v>2379535.9904818563</v>
      </c>
      <c r="E141">
        <v>0</v>
      </c>
      <c r="F141">
        <v>0</v>
      </c>
      <c r="G141">
        <v>0</v>
      </c>
      <c r="H141" s="37">
        <f t="shared" si="2"/>
        <v>2379535.9904818563</v>
      </c>
    </row>
    <row r="142" spans="1:8" x14ac:dyDescent="0.2">
      <c r="A142" t="s">
        <v>400</v>
      </c>
      <c r="B142" t="s">
        <v>560</v>
      </c>
      <c r="C142">
        <v>0</v>
      </c>
      <c r="D142">
        <v>0</v>
      </c>
      <c r="E142">
        <v>0</v>
      </c>
      <c r="F142">
        <v>0</v>
      </c>
      <c r="G142">
        <v>0</v>
      </c>
      <c r="H142" s="37">
        <f t="shared" si="2"/>
        <v>0</v>
      </c>
    </row>
    <row r="143" spans="1:8" x14ac:dyDescent="0.2">
      <c r="A143" t="s">
        <v>121</v>
      </c>
      <c r="B143" t="s">
        <v>855</v>
      </c>
      <c r="C143">
        <v>2911434.1463414636</v>
      </c>
      <c r="D143">
        <v>284587.74538964906</v>
      </c>
      <c r="E143">
        <v>0</v>
      </c>
      <c r="F143">
        <v>0</v>
      </c>
      <c r="G143">
        <v>0</v>
      </c>
      <c r="H143" s="37">
        <f t="shared" si="2"/>
        <v>3196021.8917311127</v>
      </c>
    </row>
    <row r="144" spans="1:8" x14ac:dyDescent="0.2">
      <c r="A144" t="s">
        <v>454</v>
      </c>
      <c r="B144" t="s">
        <v>561</v>
      </c>
      <c r="C144">
        <v>0</v>
      </c>
      <c r="D144">
        <v>0</v>
      </c>
      <c r="E144">
        <v>0</v>
      </c>
      <c r="F144">
        <v>0</v>
      </c>
      <c r="G144">
        <v>0</v>
      </c>
      <c r="H144" s="37">
        <f t="shared" si="2"/>
        <v>0</v>
      </c>
    </row>
    <row r="145" spans="1:8" x14ac:dyDescent="0.2">
      <c r="A145" t="s">
        <v>143</v>
      </c>
      <c r="B145" t="s">
        <v>317</v>
      </c>
      <c r="C145">
        <v>0</v>
      </c>
      <c r="D145">
        <v>0</v>
      </c>
      <c r="E145">
        <v>0</v>
      </c>
      <c r="F145">
        <v>2999999.9999999995</v>
      </c>
      <c r="G145">
        <v>0</v>
      </c>
      <c r="H145" s="37">
        <f t="shared" si="2"/>
        <v>2999999.9999999995</v>
      </c>
    </row>
    <row r="146" spans="1:8" x14ac:dyDescent="0.2">
      <c r="A146" t="s">
        <v>144</v>
      </c>
      <c r="B146" t="s">
        <v>318</v>
      </c>
      <c r="C146">
        <v>0</v>
      </c>
      <c r="D146">
        <v>0</v>
      </c>
      <c r="E146">
        <v>0</v>
      </c>
      <c r="F146">
        <v>0</v>
      </c>
      <c r="G146">
        <v>2999999.9999999991</v>
      </c>
      <c r="H146" s="37">
        <f t="shared" si="2"/>
        <v>2999999.9999999991</v>
      </c>
    </row>
    <row r="147" spans="1:8" x14ac:dyDescent="0.2">
      <c r="A147" t="s">
        <v>896</v>
      </c>
      <c r="B147" t="s">
        <v>907</v>
      </c>
      <c r="C147">
        <v>0</v>
      </c>
      <c r="D147">
        <v>0</v>
      </c>
      <c r="E147">
        <v>0</v>
      </c>
      <c r="F147">
        <v>0</v>
      </c>
      <c r="G147">
        <v>0</v>
      </c>
      <c r="H147" s="37">
        <f t="shared" si="2"/>
        <v>0</v>
      </c>
    </row>
    <row r="148" spans="1:8" x14ac:dyDescent="0.2">
      <c r="A148" t="s">
        <v>381</v>
      </c>
      <c r="B148" t="s">
        <v>562</v>
      </c>
      <c r="C148">
        <v>0</v>
      </c>
      <c r="D148">
        <v>0</v>
      </c>
      <c r="E148">
        <v>0</v>
      </c>
      <c r="F148">
        <v>0</v>
      </c>
      <c r="G148">
        <v>0</v>
      </c>
      <c r="H148" s="37">
        <f t="shared" si="2"/>
        <v>0</v>
      </c>
    </row>
    <row r="149" spans="1:8" x14ac:dyDescent="0.2">
      <c r="A149" t="s">
        <v>122</v>
      </c>
      <c r="B149" t="s">
        <v>319</v>
      </c>
      <c r="C149">
        <v>0</v>
      </c>
      <c r="D149">
        <v>0</v>
      </c>
      <c r="E149">
        <v>0</v>
      </c>
      <c r="F149">
        <v>0</v>
      </c>
      <c r="G149">
        <v>0</v>
      </c>
      <c r="H149" s="37">
        <f t="shared" si="2"/>
        <v>0</v>
      </c>
    </row>
    <row r="150" spans="1:8" x14ac:dyDescent="0.2">
      <c r="A150" t="s">
        <v>145</v>
      </c>
      <c r="B150" t="s">
        <v>563</v>
      </c>
      <c r="C150">
        <v>0</v>
      </c>
      <c r="D150">
        <v>0</v>
      </c>
      <c r="E150">
        <v>0</v>
      </c>
      <c r="F150">
        <v>0</v>
      </c>
      <c r="G150">
        <v>0</v>
      </c>
      <c r="H150" s="37">
        <f t="shared" si="2"/>
        <v>0</v>
      </c>
    </row>
    <row r="151" spans="1:8" x14ac:dyDescent="0.2">
      <c r="A151" t="s">
        <v>123</v>
      </c>
      <c r="B151" t="s">
        <v>852</v>
      </c>
      <c r="C151">
        <v>0</v>
      </c>
      <c r="D151">
        <v>0</v>
      </c>
      <c r="E151">
        <v>0</v>
      </c>
      <c r="F151">
        <v>0</v>
      </c>
      <c r="G151">
        <v>0</v>
      </c>
      <c r="H151" s="37">
        <f t="shared" si="2"/>
        <v>0</v>
      </c>
    </row>
    <row r="152" spans="1:8" x14ac:dyDescent="0.2">
      <c r="A152" t="s">
        <v>146</v>
      </c>
      <c r="B152" t="s">
        <v>320</v>
      </c>
      <c r="C152">
        <v>0</v>
      </c>
      <c r="D152">
        <v>0</v>
      </c>
      <c r="E152">
        <v>0</v>
      </c>
      <c r="F152">
        <v>0</v>
      </c>
      <c r="G152">
        <v>3499999.9999999995</v>
      </c>
      <c r="H152" s="37">
        <f t="shared" si="2"/>
        <v>3499999.9999999995</v>
      </c>
    </row>
    <row r="153" spans="1:8" x14ac:dyDescent="0.2">
      <c r="A153" t="s">
        <v>897</v>
      </c>
      <c r="B153" t="s">
        <v>909</v>
      </c>
      <c r="C153">
        <v>0</v>
      </c>
      <c r="D153">
        <v>0</v>
      </c>
      <c r="E153">
        <v>0</v>
      </c>
      <c r="F153">
        <v>0</v>
      </c>
      <c r="G153">
        <v>0</v>
      </c>
      <c r="H153" s="37">
        <f t="shared" si="2"/>
        <v>0</v>
      </c>
    </row>
    <row r="154" spans="1:8" x14ac:dyDescent="0.2">
      <c r="A154" t="s">
        <v>437</v>
      </c>
      <c r="B154" t="s">
        <v>564</v>
      </c>
      <c r="C154">
        <v>0</v>
      </c>
      <c r="D154">
        <v>0</v>
      </c>
      <c r="E154">
        <v>0</v>
      </c>
      <c r="F154">
        <v>0</v>
      </c>
      <c r="G154">
        <v>0</v>
      </c>
      <c r="H154" s="37">
        <f t="shared" si="2"/>
        <v>0</v>
      </c>
    </row>
    <row r="155" spans="1:8" x14ac:dyDescent="0.2">
      <c r="A155" t="s">
        <v>176</v>
      </c>
      <c r="B155" t="s">
        <v>321</v>
      </c>
      <c r="C155">
        <v>0</v>
      </c>
      <c r="D155">
        <v>0</v>
      </c>
      <c r="E155">
        <v>0</v>
      </c>
      <c r="F155">
        <v>0</v>
      </c>
      <c r="G155">
        <v>0</v>
      </c>
      <c r="H155" s="37">
        <f t="shared" si="2"/>
        <v>0</v>
      </c>
    </row>
    <row r="156" spans="1:8" x14ac:dyDescent="0.2">
      <c r="A156" t="s">
        <v>106</v>
      </c>
      <c r="B156" t="s">
        <v>322</v>
      </c>
      <c r="C156">
        <v>0</v>
      </c>
      <c r="D156">
        <v>0</v>
      </c>
      <c r="E156">
        <v>0</v>
      </c>
      <c r="F156">
        <v>0</v>
      </c>
      <c r="G156">
        <v>0</v>
      </c>
      <c r="H156" s="37">
        <f t="shared" si="2"/>
        <v>0</v>
      </c>
    </row>
    <row r="157" spans="1:8" x14ac:dyDescent="0.2">
      <c r="A157" t="s">
        <v>446</v>
      </c>
      <c r="B157" t="s">
        <v>565</v>
      </c>
      <c r="C157">
        <v>0</v>
      </c>
      <c r="D157">
        <v>0</v>
      </c>
      <c r="E157">
        <v>0</v>
      </c>
      <c r="F157">
        <v>0</v>
      </c>
      <c r="G157">
        <v>0</v>
      </c>
      <c r="H157" s="37">
        <f t="shared" si="2"/>
        <v>0</v>
      </c>
    </row>
    <row r="158" spans="1:8" x14ac:dyDescent="0.2">
      <c r="A158" t="s">
        <v>124</v>
      </c>
      <c r="B158" t="s">
        <v>125</v>
      </c>
      <c r="C158">
        <v>5452000</v>
      </c>
      <c r="D158">
        <v>12904000</v>
      </c>
      <c r="E158">
        <v>8904000</v>
      </c>
      <c r="F158">
        <v>0</v>
      </c>
      <c r="G158">
        <v>0</v>
      </c>
      <c r="H158" s="37">
        <f t="shared" si="2"/>
        <v>27260000</v>
      </c>
    </row>
    <row r="159" spans="1:8" x14ac:dyDescent="0.2">
      <c r="A159" t="s">
        <v>449</v>
      </c>
      <c r="B159" t="s">
        <v>450</v>
      </c>
      <c r="C159">
        <v>0</v>
      </c>
      <c r="D159">
        <v>0</v>
      </c>
      <c r="E159">
        <v>0</v>
      </c>
      <c r="F159">
        <v>0</v>
      </c>
      <c r="G159">
        <v>0</v>
      </c>
      <c r="H159" s="37">
        <f t="shared" si="2"/>
        <v>0</v>
      </c>
    </row>
    <row r="160" spans="1:8" x14ac:dyDescent="0.2">
      <c r="A160" t="s">
        <v>464</v>
      </c>
      <c r="B160" t="s">
        <v>465</v>
      </c>
      <c r="C160">
        <v>0</v>
      </c>
      <c r="D160">
        <v>0</v>
      </c>
      <c r="E160">
        <v>0</v>
      </c>
      <c r="F160">
        <v>0</v>
      </c>
      <c r="G160">
        <v>0</v>
      </c>
      <c r="H160" s="37">
        <f t="shared" si="2"/>
        <v>0</v>
      </c>
    </row>
    <row r="161" spans="1:8" x14ac:dyDescent="0.2">
      <c r="A161" t="s">
        <v>453</v>
      </c>
      <c r="B161" t="s">
        <v>566</v>
      </c>
      <c r="C161">
        <v>0</v>
      </c>
      <c r="D161">
        <v>0</v>
      </c>
      <c r="E161">
        <v>0</v>
      </c>
      <c r="F161">
        <v>0</v>
      </c>
      <c r="G161">
        <v>0</v>
      </c>
      <c r="H161" s="37">
        <f t="shared" si="2"/>
        <v>0</v>
      </c>
    </row>
    <row r="162" spans="1:8" x14ac:dyDescent="0.2">
      <c r="A162" t="s">
        <v>486</v>
      </c>
      <c r="B162" t="s">
        <v>567</v>
      </c>
      <c r="C162">
        <v>0</v>
      </c>
      <c r="D162">
        <v>0</v>
      </c>
      <c r="E162">
        <v>0</v>
      </c>
      <c r="F162">
        <v>0</v>
      </c>
      <c r="G162">
        <v>0</v>
      </c>
      <c r="H162" s="37">
        <f t="shared" si="2"/>
        <v>0</v>
      </c>
    </row>
    <row r="163" spans="1:8" x14ac:dyDescent="0.2">
      <c r="A163" t="s">
        <v>487</v>
      </c>
      <c r="B163" t="s">
        <v>958</v>
      </c>
      <c r="C163">
        <v>0</v>
      </c>
      <c r="D163">
        <v>0</v>
      </c>
      <c r="E163">
        <v>0</v>
      </c>
      <c r="F163">
        <v>0</v>
      </c>
      <c r="G163">
        <v>0</v>
      </c>
      <c r="H163" s="37">
        <f t="shared" si="2"/>
        <v>0</v>
      </c>
    </row>
    <row r="164" spans="1:8" x14ac:dyDescent="0.2">
      <c r="A164" t="s">
        <v>107</v>
      </c>
      <c r="B164" t="s">
        <v>323</v>
      </c>
      <c r="C164">
        <v>0</v>
      </c>
      <c r="D164">
        <v>0</v>
      </c>
      <c r="E164">
        <v>0</v>
      </c>
      <c r="F164">
        <v>0</v>
      </c>
      <c r="G164">
        <v>0</v>
      </c>
      <c r="H164" s="37">
        <f t="shared" si="2"/>
        <v>0</v>
      </c>
    </row>
    <row r="165" spans="1:8" x14ac:dyDescent="0.2">
      <c r="A165" t="s">
        <v>147</v>
      </c>
      <c r="B165" t="s">
        <v>324</v>
      </c>
      <c r="C165">
        <v>0</v>
      </c>
      <c r="D165">
        <v>0</v>
      </c>
      <c r="E165">
        <v>0</v>
      </c>
      <c r="F165">
        <v>0</v>
      </c>
      <c r="G165">
        <v>0</v>
      </c>
      <c r="H165" s="37">
        <f t="shared" si="2"/>
        <v>0</v>
      </c>
    </row>
    <row r="166" spans="1:8" x14ac:dyDescent="0.2">
      <c r="A166" t="s">
        <v>148</v>
      </c>
      <c r="B166" t="s">
        <v>325</v>
      </c>
      <c r="C166">
        <v>0</v>
      </c>
      <c r="D166">
        <v>0</v>
      </c>
      <c r="E166">
        <v>0</v>
      </c>
      <c r="F166">
        <v>0</v>
      </c>
      <c r="G166">
        <v>0</v>
      </c>
      <c r="H166" s="37">
        <f t="shared" si="2"/>
        <v>0</v>
      </c>
    </row>
    <row r="167" spans="1:8" x14ac:dyDescent="0.2">
      <c r="A167" t="s">
        <v>149</v>
      </c>
      <c r="B167" t="s">
        <v>326</v>
      </c>
      <c r="C167">
        <v>0</v>
      </c>
      <c r="D167">
        <v>0</v>
      </c>
      <c r="E167">
        <v>0</v>
      </c>
      <c r="F167">
        <v>0</v>
      </c>
      <c r="G167">
        <v>0</v>
      </c>
      <c r="H167" s="37">
        <f t="shared" si="2"/>
        <v>0</v>
      </c>
    </row>
    <row r="168" spans="1:8" x14ac:dyDescent="0.2">
      <c r="A168" t="s">
        <v>108</v>
      </c>
      <c r="B168" t="s">
        <v>856</v>
      </c>
      <c r="C168">
        <v>0</v>
      </c>
      <c r="D168">
        <v>0</v>
      </c>
      <c r="E168">
        <v>4128999.9999999986</v>
      </c>
      <c r="F168">
        <v>8257999.9999999991</v>
      </c>
      <c r="G168">
        <v>8257999.9999999991</v>
      </c>
      <c r="H168" s="37">
        <f t="shared" si="2"/>
        <v>20644999.999999996</v>
      </c>
    </row>
    <row r="169" spans="1:8" x14ac:dyDescent="0.2">
      <c r="A169" t="s">
        <v>488</v>
      </c>
      <c r="B169" t="s">
        <v>568</v>
      </c>
      <c r="C169">
        <v>0</v>
      </c>
      <c r="D169">
        <v>0</v>
      </c>
      <c r="E169">
        <v>0</v>
      </c>
      <c r="F169">
        <v>0</v>
      </c>
      <c r="G169">
        <v>0</v>
      </c>
      <c r="H169" s="37">
        <f t="shared" si="2"/>
        <v>0</v>
      </c>
    </row>
    <row r="170" spans="1:8" x14ac:dyDescent="0.2">
      <c r="A170" t="s">
        <v>406</v>
      </c>
      <c r="B170" t="s">
        <v>569</v>
      </c>
      <c r="C170">
        <v>0</v>
      </c>
      <c r="D170">
        <v>0</v>
      </c>
      <c r="E170">
        <v>0</v>
      </c>
      <c r="F170">
        <v>0</v>
      </c>
      <c r="G170">
        <v>0</v>
      </c>
      <c r="H170" s="37">
        <f t="shared" si="2"/>
        <v>0</v>
      </c>
    </row>
    <row r="171" spans="1:8" x14ac:dyDescent="0.2">
      <c r="A171" t="s">
        <v>402</v>
      </c>
      <c r="B171" t="s">
        <v>570</v>
      </c>
      <c r="C171">
        <v>0</v>
      </c>
      <c r="D171">
        <v>0</v>
      </c>
      <c r="E171">
        <v>0</v>
      </c>
      <c r="F171">
        <v>0</v>
      </c>
      <c r="G171">
        <v>0</v>
      </c>
      <c r="H171" s="37">
        <f t="shared" si="2"/>
        <v>0</v>
      </c>
    </row>
    <row r="172" spans="1:8" x14ac:dyDescent="0.2">
      <c r="A172" t="s">
        <v>409</v>
      </c>
      <c r="B172" t="s">
        <v>410</v>
      </c>
      <c r="C172">
        <v>0</v>
      </c>
      <c r="D172">
        <v>0</v>
      </c>
      <c r="E172">
        <v>0</v>
      </c>
      <c r="F172">
        <v>0</v>
      </c>
      <c r="G172">
        <v>0</v>
      </c>
      <c r="H172" s="37">
        <f t="shared" si="2"/>
        <v>0</v>
      </c>
    </row>
    <row r="173" spans="1:8" x14ac:dyDescent="0.2">
      <c r="A173" t="s">
        <v>922</v>
      </c>
      <c r="B173" t="s">
        <v>921</v>
      </c>
      <c r="C173">
        <v>0</v>
      </c>
      <c r="D173">
        <v>0</v>
      </c>
      <c r="E173">
        <v>0</v>
      </c>
      <c r="F173">
        <v>0</v>
      </c>
      <c r="G173">
        <v>0</v>
      </c>
      <c r="H173" s="37">
        <f t="shared" si="2"/>
        <v>0</v>
      </c>
    </row>
    <row r="174" spans="1:8" x14ac:dyDescent="0.2">
      <c r="A174" t="s">
        <v>109</v>
      </c>
      <c r="B174" t="s">
        <v>327</v>
      </c>
      <c r="C174">
        <v>12195121.951219514</v>
      </c>
      <c r="D174">
        <v>1903628.792385485</v>
      </c>
      <c r="E174">
        <v>0</v>
      </c>
      <c r="F174">
        <v>0</v>
      </c>
      <c r="G174">
        <v>0</v>
      </c>
      <c r="H174" s="37">
        <f t="shared" si="2"/>
        <v>14098750.743604999</v>
      </c>
    </row>
    <row r="175" spans="1:8" x14ac:dyDescent="0.2">
      <c r="A175" t="s">
        <v>126</v>
      </c>
      <c r="B175" t="s">
        <v>328</v>
      </c>
      <c r="C175">
        <v>7851000</v>
      </c>
      <c r="D175">
        <v>7851000</v>
      </c>
      <c r="E175">
        <v>0</v>
      </c>
      <c r="F175">
        <v>0</v>
      </c>
      <c r="G175">
        <v>0</v>
      </c>
      <c r="H175" s="37">
        <f t="shared" si="2"/>
        <v>15702000</v>
      </c>
    </row>
    <row r="176" spans="1:8" x14ac:dyDescent="0.2">
      <c r="A176" t="s">
        <v>150</v>
      </c>
      <c r="B176" t="s">
        <v>329</v>
      </c>
      <c r="C176">
        <v>0</v>
      </c>
      <c r="D176">
        <v>0</v>
      </c>
      <c r="E176">
        <v>0</v>
      </c>
      <c r="F176">
        <v>0</v>
      </c>
      <c r="G176">
        <v>2499999.9999999995</v>
      </c>
      <c r="H176" s="37">
        <f t="shared" si="2"/>
        <v>2499999.9999999995</v>
      </c>
    </row>
    <row r="177" spans="1:8" x14ac:dyDescent="0.2">
      <c r="A177" t="s">
        <v>489</v>
      </c>
      <c r="B177" t="s">
        <v>490</v>
      </c>
      <c r="C177">
        <v>0</v>
      </c>
      <c r="D177">
        <v>0</v>
      </c>
      <c r="E177">
        <v>0</v>
      </c>
      <c r="F177">
        <v>0</v>
      </c>
      <c r="G177">
        <v>0</v>
      </c>
      <c r="H177" s="37">
        <f t="shared" si="2"/>
        <v>0</v>
      </c>
    </row>
    <row r="178" spans="1:8" x14ac:dyDescent="0.2">
      <c r="A178" t="s">
        <v>110</v>
      </c>
      <c r="B178" t="s">
        <v>330</v>
      </c>
      <c r="C178">
        <v>0</v>
      </c>
      <c r="D178">
        <v>0</v>
      </c>
      <c r="E178">
        <v>0</v>
      </c>
      <c r="F178">
        <v>0</v>
      </c>
      <c r="G178">
        <v>0</v>
      </c>
      <c r="H178" s="37">
        <f t="shared" si="2"/>
        <v>0</v>
      </c>
    </row>
    <row r="179" spans="1:8" x14ac:dyDescent="0.2">
      <c r="A179" t="s">
        <v>111</v>
      </c>
      <c r="B179" t="s">
        <v>331</v>
      </c>
      <c r="C179">
        <v>0</v>
      </c>
      <c r="D179">
        <v>0</v>
      </c>
      <c r="E179">
        <v>0</v>
      </c>
      <c r="F179">
        <v>0</v>
      </c>
      <c r="G179">
        <v>0</v>
      </c>
      <c r="H179" s="37">
        <f t="shared" si="2"/>
        <v>0</v>
      </c>
    </row>
    <row r="180" spans="1:8" x14ac:dyDescent="0.2">
      <c r="A180" t="s">
        <v>127</v>
      </c>
      <c r="B180" t="s">
        <v>853</v>
      </c>
      <c r="C180">
        <v>4615000</v>
      </c>
      <c r="D180">
        <v>13230000</v>
      </c>
      <c r="E180">
        <v>10230000</v>
      </c>
      <c r="F180">
        <v>0</v>
      </c>
      <c r="G180">
        <v>0</v>
      </c>
      <c r="H180" s="37">
        <f t="shared" si="2"/>
        <v>28075000</v>
      </c>
    </row>
    <row r="181" spans="1:8" x14ac:dyDescent="0.2">
      <c r="A181" t="s">
        <v>208</v>
      </c>
      <c r="B181" t="s">
        <v>332</v>
      </c>
      <c r="C181">
        <v>3462500</v>
      </c>
      <c r="D181">
        <v>5462500</v>
      </c>
      <c r="E181">
        <v>0</v>
      </c>
      <c r="F181">
        <v>0</v>
      </c>
      <c r="G181">
        <v>0</v>
      </c>
      <c r="H181" s="37">
        <f t="shared" si="2"/>
        <v>8925000</v>
      </c>
    </row>
    <row r="182" spans="1:8" x14ac:dyDescent="0.2">
      <c r="A182" t="s">
        <v>209</v>
      </c>
      <c r="B182" t="s">
        <v>959</v>
      </c>
      <c r="C182">
        <v>0</v>
      </c>
      <c r="D182">
        <v>0</v>
      </c>
      <c r="E182">
        <v>4128999.9999999986</v>
      </c>
      <c r="F182">
        <v>8257999.9999999991</v>
      </c>
      <c r="G182">
        <v>8257999.9999999991</v>
      </c>
      <c r="H182" s="37">
        <f t="shared" si="2"/>
        <v>20644999.999999996</v>
      </c>
    </row>
    <row r="183" spans="1:8" x14ac:dyDescent="0.2">
      <c r="A183" t="s">
        <v>210</v>
      </c>
      <c r="B183" t="s">
        <v>571</v>
      </c>
      <c r="C183">
        <v>0</v>
      </c>
      <c r="D183">
        <v>0</v>
      </c>
      <c r="E183">
        <v>0</v>
      </c>
      <c r="F183">
        <v>0</v>
      </c>
      <c r="G183">
        <v>0</v>
      </c>
      <c r="H183" s="37">
        <f t="shared" si="2"/>
        <v>0</v>
      </c>
    </row>
    <row r="184" spans="1:8" x14ac:dyDescent="0.2">
      <c r="A184" t="s">
        <v>211</v>
      </c>
      <c r="B184" t="s">
        <v>212</v>
      </c>
      <c r="C184">
        <v>0</v>
      </c>
      <c r="D184">
        <v>0</v>
      </c>
      <c r="E184">
        <v>0</v>
      </c>
      <c r="F184">
        <v>0</v>
      </c>
      <c r="G184">
        <v>0</v>
      </c>
      <c r="H184" s="37">
        <f t="shared" si="2"/>
        <v>0</v>
      </c>
    </row>
    <row r="185" spans="1:8" x14ac:dyDescent="0.2">
      <c r="A185" t="s">
        <v>214</v>
      </c>
      <c r="B185" t="s">
        <v>333</v>
      </c>
      <c r="C185">
        <v>6000000</v>
      </c>
      <c r="D185">
        <v>0</v>
      </c>
      <c r="E185">
        <v>0</v>
      </c>
      <c r="F185">
        <v>0</v>
      </c>
      <c r="G185">
        <v>0</v>
      </c>
      <c r="H185" s="37">
        <f t="shared" si="2"/>
        <v>6000000</v>
      </c>
    </row>
    <row r="186" spans="1:8" x14ac:dyDescent="0.2">
      <c r="A186" t="s">
        <v>215</v>
      </c>
      <c r="B186" t="s">
        <v>334</v>
      </c>
      <c r="C186">
        <v>0</v>
      </c>
      <c r="D186">
        <v>0</v>
      </c>
      <c r="E186">
        <v>0</v>
      </c>
      <c r="F186">
        <v>0</v>
      </c>
      <c r="G186">
        <v>0</v>
      </c>
      <c r="H186" s="37">
        <f t="shared" si="2"/>
        <v>0</v>
      </c>
    </row>
    <row r="187" spans="1:8" x14ac:dyDescent="0.2">
      <c r="A187" t="s">
        <v>360</v>
      </c>
      <c r="B187" t="s">
        <v>362</v>
      </c>
      <c r="C187">
        <v>0</v>
      </c>
      <c r="D187">
        <v>0</v>
      </c>
      <c r="E187">
        <v>0</v>
      </c>
      <c r="F187">
        <v>0</v>
      </c>
      <c r="G187">
        <v>0</v>
      </c>
      <c r="H187" s="37">
        <f t="shared" si="2"/>
        <v>0</v>
      </c>
    </row>
    <row r="188" spans="1:8" x14ac:dyDescent="0.2">
      <c r="A188" t="s">
        <v>448</v>
      </c>
      <c r="B188" t="s">
        <v>572</v>
      </c>
      <c r="C188">
        <v>0</v>
      </c>
      <c r="D188">
        <v>0</v>
      </c>
      <c r="E188">
        <v>0</v>
      </c>
      <c r="F188">
        <v>0</v>
      </c>
      <c r="G188">
        <v>0</v>
      </c>
      <c r="H188" s="37">
        <f t="shared" si="2"/>
        <v>0</v>
      </c>
    </row>
    <row r="189" spans="1:8" x14ac:dyDescent="0.2">
      <c r="A189" t="s">
        <v>808</v>
      </c>
      <c r="B189" t="s">
        <v>858</v>
      </c>
      <c r="C189">
        <v>0</v>
      </c>
      <c r="D189">
        <v>0</v>
      </c>
      <c r="E189">
        <v>0</v>
      </c>
      <c r="F189">
        <v>0</v>
      </c>
      <c r="G189">
        <v>0</v>
      </c>
      <c r="H189" s="37">
        <f t="shared" si="2"/>
        <v>0</v>
      </c>
    </row>
    <row r="190" spans="1:8" x14ac:dyDescent="0.2">
      <c r="A190" t="s">
        <v>364</v>
      </c>
      <c r="B190" t="s">
        <v>365</v>
      </c>
      <c r="C190">
        <v>4964000</v>
      </c>
      <c r="D190">
        <v>15928000</v>
      </c>
      <c r="E190">
        <v>13927999.999999996</v>
      </c>
      <c r="F190">
        <v>0</v>
      </c>
      <c r="G190">
        <v>0</v>
      </c>
      <c r="H190" s="37">
        <f t="shared" si="2"/>
        <v>34820000</v>
      </c>
    </row>
    <row r="191" spans="1:8" x14ac:dyDescent="0.2">
      <c r="A191" t="s">
        <v>721</v>
      </c>
      <c r="B191" t="s">
        <v>730</v>
      </c>
      <c r="C191">
        <v>0</v>
      </c>
      <c r="D191">
        <v>0</v>
      </c>
      <c r="E191">
        <v>0</v>
      </c>
      <c r="F191">
        <v>0</v>
      </c>
      <c r="G191">
        <v>0</v>
      </c>
      <c r="H191" s="37">
        <f t="shared" si="2"/>
        <v>0</v>
      </c>
    </row>
    <row r="192" spans="1:8" x14ac:dyDescent="0.2">
      <c r="A192" t="s">
        <v>722</v>
      </c>
      <c r="B192" t="s">
        <v>731</v>
      </c>
      <c r="C192">
        <v>0</v>
      </c>
      <c r="D192">
        <v>0</v>
      </c>
      <c r="E192">
        <v>0</v>
      </c>
      <c r="F192">
        <v>0</v>
      </c>
      <c r="G192">
        <v>0</v>
      </c>
      <c r="H192" s="37">
        <f t="shared" si="2"/>
        <v>0</v>
      </c>
    </row>
    <row r="193" spans="1:8" x14ac:dyDescent="0.2">
      <c r="A193" t="s">
        <v>736</v>
      </c>
      <c r="B193" t="s">
        <v>743</v>
      </c>
      <c r="C193">
        <v>2000000</v>
      </c>
      <c r="D193">
        <v>0</v>
      </c>
      <c r="E193">
        <v>0</v>
      </c>
      <c r="F193">
        <v>0</v>
      </c>
      <c r="G193">
        <v>0</v>
      </c>
      <c r="H193" s="37">
        <f t="shared" si="2"/>
        <v>2000000</v>
      </c>
    </row>
    <row r="194" spans="1:8" x14ac:dyDescent="0.2">
      <c r="A194" t="s">
        <v>737</v>
      </c>
      <c r="B194" t="s">
        <v>744</v>
      </c>
      <c r="C194">
        <v>31070.243902439026</v>
      </c>
      <c r="D194">
        <v>95724.925639500303</v>
      </c>
      <c r="E194">
        <v>0</v>
      </c>
      <c r="F194">
        <v>0</v>
      </c>
      <c r="G194">
        <v>0</v>
      </c>
      <c r="H194" s="37">
        <f t="shared" si="2"/>
        <v>126795.16954193934</v>
      </c>
    </row>
    <row r="195" spans="1:8" x14ac:dyDescent="0.2">
      <c r="A195" t="s">
        <v>723</v>
      </c>
      <c r="B195" t="s">
        <v>724</v>
      </c>
      <c r="C195">
        <v>6104000</v>
      </c>
      <c r="D195">
        <v>18208000</v>
      </c>
      <c r="E195">
        <v>16207999.999999998</v>
      </c>
      <c r="F195">
        <v>0</v>
      </c>
      <c r="G195">
        <v>0</v>
      </c>
      <c r="H195" s="37">
        <f t="shared" ref="H195:H258" si="3">SUM(C195:G195)</f>
        <v>40520000</v>
      </c>
    </row>
    <row r="196" spans="1:8" x14ac:dyDescent="0.2">
      <c r="A196" t="s">
        <v>738</v>
      </c>
      <c r="B196" t="s">
        <v>745</v>
      </c>
      <c r="C196">
        <v>0</v>
      </c>
      <c r="D196">
        <v>0</v>
      </c>
      <c r="E196">
        <v>3853999.9999999991</v>
      </c>
      <c r="F196">
        <v>7707999.9999999991</v>
      </c>
      <c r="G196">
        <v>7707999.9999999991</v>
      </c>
      <c r="H196" s="37">
        <f t="shared" si="3"/>
        <v>19269999.999999996</v>
      </c>
    </row>
    <row r="197" spans="1:8" x14ac:dyDescent="0.2">
      <c r="A197" t="s">
        <v>739</v>
      </c>
      <c r="B197" t="s">
        <v>746</v>
      </c>
      <c r="C197">
        <v>975609.7560975611</v>
      </c>
      <c r="D197">
        <v>0</v>
      </c>
      <c r="E197">
        <v>0</v>
      </c>
      <c r="F197">
        <v>0</v>
      </c>
      <c r="G197">
        <v>0</v>
      </c>
      <c r="H197" s="37">
        <f t="shared" si="3"/>
        <v>975609.7560975611</v>
      </c>
    </row>
    <row r="198" spans="1:8" x14ac:dyDescent="0.2">
      <c r="A198" t="s">
        <v>740</v>
      </c>
      <c r="B198" t="s">
        <v>854</v>
      </c>
      <c r="C198">
        <v>0</v>
      </c>
      <c r="D198">
        <v>0</v>
      </c>
      <c r="E198">
        <v>4695999.9999999991</v>
      </c>
      <c r="F198">
        <v>9391999.9999999981</v>
      </c>
      <c r="G198">
        <v>9391999.9999999981</v>
      </c>
      <c r="H198" s="37">
        <f t="shared" si="3"/>
        <v>23479999.999999993</v>
      </c>
    </row>
    <row r="199" spans="1:8" x14ac:dyDescent="0.2">
      <c r="A199" t="s">
        <v>741</v>
      </c>
      <c r="B199" t="s">
        <v>747</v>
      </c>
      <c r="C199">
        <v>0</v>
      </c>
      <c r="D199">
        <v>0</v>
      </c>
      <c r="E199">
        <v>0</v>
      </c>
      <c r="F199">
        <v>0</v>
      </c>
      <c r="G199">
        <v>0</v>
      </c>
      <c r="H199" s="37">
        <f t="shared" si="3"/>
        <v>0</v>
      </c>
    </row>
    <row r="200" spans="1:8" x14ac:dyDescent="0.2">
      <c r="A200" t="s">
        <v>799</v>
      </c>
      <c r="B200" t="s">
        <v>802</v>
      </c>
      <c r="C200">
        <v>0</v>
      </c>
      <c r="D200">
        <v>0</v>
      </c>
      <c r="E200">
        <v>0</v>
      </c>
      <c r="F200">
        <v>0</v>
      </c>
      <c r="G200">
        <v>0</v>
      </c>
      <c r="H200" s="37">
        <f t="shared" si="3"/>
        <v>0</v>
      </c>
    </row>
    <row r="201" spans="1:8" x14ac:dyDescent="0.2">
      <c r="A201" t="s">
        <v>800</v>
      </c>
      <c r="B201" t="s">
        <v>803</v>
      </c>
      <c r="C201">
        <v>4725000</v>
      </c>
      <c r="D201">
        <v>4725000</v>
      </c>
      <c r="E201">
        <v>0</v>
      </c>
      <c r="F201">
        <v>0</v>
      </c>
      <c r="G201">
        <v>0</v>
      </c>
      <c r="H201" s="37">
        <f t="shared" si="3"/>
        <v>9450000</v>
      </c>
    </row>
    <row r="202" spans="1:8" x14ac:dyDescent="0.2">
      <c r="A202" t="s">
        <v>801</v>
      </c>
      <c r="B202" t="s">
        <v>804</v>
      </c>
      <c r="C202">
        <v>0</v>
      </c>
      <c r="D202">
        <v>0</v>
      </c>
      <c r="E202">
        <v>0</v>
      </c>
      <c r="F202">
        <v>0</v>
      </c>
      <c r="G202">
        <v>0</v>
      </c>
      <c r="H202" s="37">
        <f t="shared" si="3"/>
        <v>0</v>
      </c>
    </row>
    <row r="203" spans="1:8" x14ac:dyDescent="0.2">
      <c r="A203" t="s">
        <v>807</v>
      </c>
      <c r="B203" t="s">
        <v>845</v>
      </c>
      <c r="C203">
        <v>0</v>
      </c>
      <c r="D203">
        <v>0</v>
      </c>
      <c r="E203">
        <v>0</v>
      </c>
      <c r="F203">
        <v>0</v>
      </c>
      <c r="G203">
        <v>0</v>
      </c>
      <c r="H203" s="37">
        <f t="shared" si="3"/>
        <v>0</v>
      </c>
    </row>
    <row r="204" spans="1:8" x14ac:dyDescent="0.2">
      <c r="A204" t="s">
        <v>823</v>
      </c>
      <c r="B204" t="s">
        <v>841</v>
      </c>
      <c r="C204">
        <v>0</v>
      </c>
      <c r="D204">
        <v>0</v>
      </c>
      <c r="E204">
        <v>0</v>
      </c>
      <c r="F204">
        <v>0</v>
      </c>
      <c r="G204">
        <v>3853999.9999999995</v>
      </c>
      <c r="H204" s="37">
        <f t="shared" si="3"/>
        <v>3853999.9999999995</v>
      </c>
    </row>
    <row r="205" spans="1:8" x14ac:dyDescent="0.2">
      <c r="A205" t="s">
        <v>824</v>
      </c>
      <c r="B205" t="s">
        <v>842</v>
      </c>
      <c r="C205">
        <v>0</v>
      </c>
      <c r="D205">
        <v>0</v>
      </c>
      <c r="E205">
        <v>0</v>
      </c>
      <c r="F205">
        <v>0</v>
      </c>
      <c r="G205">
        <v>0</v>
      </c>
      <c r="H205" s="37">
        <f t="shared" si="3"/>
        <v>0</v>
      </c>
    </row>
    <row r="206" spans="1:8" x14ac:dyDescent="0.2">
      <c r="A206" t="s">
        <v>825</v>
      </c>
      <c r="B206" t="s">
        <v>1022</v>
      </c>
      <c r="C206">
        <v>0</v>
      </c>
      <c r="D206">
        <v>0</v>
      </c>
      <c r="E206">
        <v>20411166.999999993</v>
      </c>
      <c r="F206">
        <v>20411166.999999996</v>
      </c>
      <c r="G206">
        <v>20411166.999999993</v>
      </c>
      <c r="H206" s="37">
        <f t="shared" si="3"/>
        <v>61233500.999999978</v>
      </c>
    </row>
    <row r="207" spans="1:8" x14ac:dyDescent="0.2">
      <c r="A207" t="s">
        <v>826</v>
      </c>
      <c r="B207" t="s">
        <v>960</v>
      </c>
      <c r="C207">
        <v>0</v>
      </c>
      <c r="D207">
        <v>0</v>
      </c>
      <c r="E207">
        <v>3691999.9999999991</v>
      </c>
      <c r="F207">
        <v>7383999.9999999981</v>
      </c>
      <c r="G207">
        <v>7383999.9999999981</v>
      </c>
      <c r="H207" s="37">
        <f t="shared" si="3"/>
        <v>18459999.999999993</v>
      </c>
    </row>
    <row r="208" spans="1:8" x14ac:dyDescent="0.2">
      <c r="A208" t="s">
        <v>827</v>
      </c>
      <c r="B208" t="s">
        <v>961</v>
      </c>
      <c r="C208">
        <v>0</v>
      </c>
      <c r="D208">
        <v>0</v>
      </c>
      <c r="E208">
        <v>0</v>
      </c>
      <c r="F208">
        <v>3972499.9999999991</v>
      </c>
      <c r="G208">
        <v>3972499.9999999991</v>
      </c>
      <c r="H208" s="37">
        <f t="shared" si="3"/>
        <v>7944999.9999999981</v>
      </c>
    </row>
    <row r="209" spans="1:8" x14ac:dyDescent="0.2">
      <c r="A209" t="s">
        <v>828</v>
      </c>
      <c r="B209" t="s">
        <v>962</v>
      </c>
      <c r="C209">
        <v>0</v>
      </c>
      <c r="D209">
        <v>0</v>
      </c>
      <c r="E209">
        <v>0</v>
      </c>
      <c r="F209">
        <v>0</v>
      </c>
      <c r="G209">
        <v>0</v>
      </c>
      <c r="H209" s="37">
        <f t="shared" si="3"/>
        <v>0</v>
      </c>
    </row>
    <row r="210" spans="1:8" x14ac:dyDescent="0.2">
      <c r="A210" t="s">
        <v>829</v>
      </c>
      <c r="B210" t="s">
        <v>963</v>
      </c>
      <c r="C210">
        <v>0</v>
      </c>
      <c r="D210">
        <v>0</v>
      </c>
      <c r="E210">
        <v>0</v>
      </c>
      <c r="F210">
        <v>0</v>
      </c>
      <c r="G210">
        <v>0</v>
      </c>
      <c r="H210" s="37">
        <f t="shared" si="3"/>
        <v>0</v>
      </c>
    </row>
    <row r="211" spans="1:8" x14ac:dyDescent="0.2">
      <c r="A211" t="s">
        <v>883</v>
      </c>
      <c r="B211" t="s">
        <v>904</v>
      </c>
      <c r="C211">
        <v>0</v>
      </c>
      <c r="D211">
        <v>0</v>
      </c>
      <c r="E211">
        <v>4395599.9999999991</v>
      </c>
      <c r="F211">
        <v>8791199.9999999981</v>
      </c>
      <c r="G211">
        <v>8791199.9999999981</v>
      </c>
      <c r="H211" s="37">
        <f t="shared" si="3"/>
        <v>21977999.999999993</v>
      </c>
    </row>
    <row r="212" spans="1:8" x14ac:dyDescent="0.2">
      <c r="A212" t="s">
        <v>898</v>
      </c>
      <c r="B212" t="s">
        <v>905</v>
      </c>
      <c r="C212">
        <v>0</v>
      </c>
      <c r="D212">
        <v>0</v>
      </c>
      <c r="E212">
        <v>0</v>
      </c>
      <c r="F212">
        <v>0</v>
      </c>
      <c r="G212">
        <v>0</v>
      </c>
      <c r="H212" s="37">
        <f t="shared" si="3"/>
        <v>0</v>
      </c>
    </row>
    <row r="213" spans="1:8" x14ac:dyDescent="0.2">
      <c r="A213" t="s">
        <v>899</v>
      </c>
      <c r="B213" t="s">
        <v>913</v>
      </c>
      <c r="C213">
        <v>0</v>
      </c>
      <c r="D213">
        <v>0</v>
      </c>
      <c r="E213">
        <v>0</v>
      </c>
      <c r="F213">
        <v>0</v>
      </c>
      <c r="G213">
        <v>0</v>
      </c>
      <c r="H213" s="37">
        <f t="shared" si="3"/>
        <v>0</v>
      </c>
    </row>
    <row r="214" spans="1:8" x14ac:dyDescent="0.2">
      <c r="A214" t="s">
        <v>920</v>
      </c>
      <c r="B214" t="s">
        <v>923</v>
      </c>
      <c r="C214">
        <v>4000000</v>
      </c>
      <c r="D214">
        <v>0</v>
      </c>
      <c r="E214">
        <v>0</v>
      </c>
      <c r="F214">
        <v>0</v>
      </c>
      <c r="G214">
        <v>0</v>
      </c>
      <c r="H214" s="37">
        <f t="shared" si="3"/>
        <v>4000000</v>
      </c>
    </row>
    <row r="215" spans="1:8" x14ac:dyDescent="0.2">
      <c r="A215" t="s">
        <v>900</v>
      </c>
      <c r="B215" t="s">
        <v>911</v>
      </c>
      <c r="C215">
        <v>0</v>
      </c>
      <c r="D215">
        <v>0</v>
      </c>
      <c r="E215">
        <v>0</v>
      </c>
      <c r="F215">
        <v>0</v>
      </c>
      <c r="G215">
        <v>0</v>
      </c>
      <c r="H215" s="37">
        <f t="shared" si="3"/>
        <v>0</v>
      </c>
    </row>
    <row r="216" spans="1:8" x14ac:dyDescent="0.2">
      <c r="A216" t="s">
        <v>901</v>
      </c>
      <c r="B216" t="s">
        <v>914</v>
      </c>
      <c r="C216">
        <v>0</v>
      </c>
      <c r="D216">
        <v>0</v>
      </c>
      <c r="E216">
        <v>0</v>
      </c>
      <c r="F216">
        <v>6417499.9999999991</v>
      </c>
      <c r="G216">
        <v>6417499.9999999991</v>
      </c>
      <c r="H216" s="37">
        <f t="shared" si="3"/>
        <v>12834999.999999998</v>
      </c>
    </row>
    <row r="217" spans="1:8" x14ac:dyDescent="0.2">
      <c r="A217" t="s">
        <v>902</v>
      </c>
      <c r="B217" t="s">
        <v>906</v>
      </c>
      <c r="C217">
        <v>0</v>
      </c>
      <c r="D217">
        <v>0</v>
      </c>
      <c r="E217">
        <v>0</v>
      </c>
      <c r="F217">
        <v>0</v>
      </c>
      <c r="G217">
        <v>0</v>
      </c>
      <c r="H217" s="37">
        <f t="shared" si="3"/>
        <v>0</v>
      </c>
    </row>
    <row r="218" spans="1:8" x14ac:dyDescent="0.2">
      <c r="A218" t="s">
        <v>903</v>
      </c>
      <c r="B218" t="s">
        <v>908</v>
      </c>
      <c r="C218">
        <v>0</v>
      </c>
      <c r="D218">
        <v>0</v>
      </c>
      <c r="E218">
        <v>0</v>
      </c>
      <c r="F218">
        <v>0</v>
      </c>
      <c r="G218">
        <v>0</v>
      </c>
      <c r="H218" s="37">
        <f t="shared" si="3"/>
        <v>0</v>
      </c>
    </row>
    <row r="219" spans="1:8" x14ac:dyDescent="0.2">
      <c r="A219" t="s">
        <v>809</v>
      </c>
      <c r="B219" t="s">
        <v>846</v>
      </c>
      <c r="C219">
        <v>0</v>
      </c>
      <c r="D219">
        <v>0</v>
      </c>
      <c r="E219">
        <v>0</v>
      </c>
      <c r="F219">
        <v>0</v>
      </c>
      <c r="G219">
        <v>0</v>
      </c>
      <c r="H219" s="37">
        <f t="shared" si="3"/>
        <v>0</v>
      </c>
    </row>
    <row r="220" spans="1:8" x14ac:dyDescent="0.2">
      <c r="A220" t="s">
        <v>506</v>
      </c>
      <c r="B220" t="s">
        <v>573</v>
      </c>
      <c r="C220">
        <v>0</v>
      </c>
      <c r="D220">
        <v>0</v>
      </c>
      <c r="E220">
        <v>0</v>
      </c>
      <c r="F220">
        <v>0</v>
      </c>
      <c r="G220">
        <v>0</v>
      </c>
      <c r="H220" s="37">
        <f t="shared" si="3"/>
        <v>0</v>
      </c>
    </row>
    <row r="221" spans="1:8" x14ac:dyDescent="0.2">
      <c r="A221" t="s">
        <v>63</v>
      </c>
      <c r="B221" t="s">
        <v>276</v>
      </c>
      <c r="C221">
        <v>4218000</v>
      </c>
      <c r="D221">
        <v>4218000</v>
      </c>
      <c r="E221">
        <v>4218000</v>
      </c>
      <c r="F221">
        <v>4218000</v>
      </c>
      <c r="G221">
        <v>4218000</v>
      </c>
      <c r="H221" s="37">
        <f t="shared" si="3"/>
        <v>21090000</v>
      </c>
    </row>
    <row r="222" spans="1:8" x14ac:dyDescent="0.2">
      <c r="A222" t="s">
        <v>64</v>
      </c>
      <c r="B222" t="s">
        <v>467</v>
      </c>
      <c r="C222">
        <v>0</v>
      </c>
      <c r="D222">
        <v>0</v>
      </c>
      <c r="E222">
        <v>0</v>
      </c>
      <c r="F222">
        <v>0</v>
      </c>
      <c r="G222">
        <v>0</v>
      </c>
      <c r="H222" s="37">
        <f t="shared" si="3"/>
        <v>0</v>
      </c>
    </row>
    <row r="223" spans="1:8" x14ac:dyDescent="0.2">
      <c r="A223" t="s">
        <v>65</v>
      </c>
      <c r="B223" t="s">
        <v>277</v>
      </c>
      <c r="C223">
        <v>0</v>
      </c>
      <c r="D223">
        <v>0</v>
      </c>
      <c r="E223">
        <v>0</v>
      </c>
      <c r="F223">
        <v>0</v>
      </c>
      <c r="G223">
        <v>0</v>
      </c>
      <c r="H223" s="37">
        <f t="shared" si="3"/>
        <v>0</v>
      </c>
    </row>
    <row r="224" spans="1:8" x14ac:dyDescent="0.2">
      <c r="A224" t="s">
        <v>66</v>
      </c>
      <c r="B224" t="s">
        <v>278</v>
      </c>
      <c r="C224">
        <v>700000</v>
      </c>
      <c r="D224">
        <v>700000</v>
      </c>
      <c r="E224">
        <v>700000</v>
      </c>
      <c r="F224">
        <v>700000</v>
      </c>
      <c r="G224">
        <v>700000</v>
      </c>
      <c r="H224" s="37">
        <f t="shared" si="3"/>
        <v>3500000</v>
      </c>
    </row>
    <row r="225" spans="1:8" x14ac:dyDescent="0.2">
      <c r="A225" t="s">
        <v>177</v>
      </c>
      <c r="B225" t="s">
        <v>786</v>
      </c>
      <c r="C225">
        <v>3100000</v>
      </c>
      <c r="D225">
        <v>0</v>
      </c>
      <c r="E225">
        <v>0</v>
      </c>
      <c r="F225">
        <v>0</v>
      </c>
      <c r="G225">
        <v>0</v>
      </c>
      <c r="H225" s="37">
        <f t="shared" si="3"/>
        <v>3100000</v>
      </c>
    </row>
    <row r="226" spans="1:8" x14ac:dyDescent="0.2">
      <c r="A226" t="s">
        <v>814</v>
      </c>
      <c r="B226" t="s">
        <v>832</v>
      </c>
      <c r="C226">
        <v>330000</v>
      </c>
      <c r="D226">
        <v>330000</v>
      </c>
      <c r="E226">
        <v>330000</v>
      </c>
      <c r="F226">
        <v>330000</v>
      </c>
      <c r="G226">
        <v>330000</v>
      </c>
      <c r="H226" s="37">
        <f t="shared" si="3"/>
        <v>1650000</v>
      </c>
    </row>
    <row r="227" spans="1:8" x14ac:dyDescent="0.2">
      <c r="A227" t="s">
        <v>815</v>
      </c>
      <c r="B227" t="s">
        <v>833</v>
      </c>
      <c r="C227">
        <v>550000</v>
      </c>
      <c r="D227">
        <v>550000</v>
      </c>
      <c r="E227">
        <v>0</v>
      </c>
      <c r="F227">
        <v>0</v>
      </c>
      <c r="G227">
        <v>0</v>
      </c>
      <c r="H227" s="37">
        <f t="shared" si="3"/>
        <v>1100000</v>
      </c>
    </row>
    <row r="228" spans="1:8" x14ac:dyDescent="0.2">
      <c r="A228" t="s">
        <v>924</v>
      </c>
      <c r="B228" t="s">
        <v>925</v>
      </c>
      <c r="C228">
        <v>4000000</v>
      </c>
      <c r="D228">
        <v>4000000</v>
      </c>
      <c r="E228">
        <v>4000000</v>
      </c>
      <c r="F228">
        <v>4000000</v>
      </c>
      <c r="G228">
        <v>4000000</v>
      </c>
      <c r="H228" s="37">
        <f t="shared" si="3"/>
        <v>20000000</v>
      </c>
    </row>
    <row r="229" spans="1:8" x14ac:dyDescent="0.2">
      <c r="A229" t="s">
        <v>153</v>
      </c>
      <c r="B229" t="s">
        <v>343</v>
      </c>
      <c r="C229">
        <v>0</v>
      </c>
      <c r="D229">
        <v>0</v>
      </c>
      <c r="E229">
        <v>0</v>
      </c>
      <c r="F229">
        <v>0</v>
      </c>
      <c r="G229">
        <v>0</v>
      </c>
      <c r="H229" s="37">
        <f t="shared" si="3"/>
        <v>0</v>
      </c>
    </row>
    <row r="230" spans="1:8" x14ac:dyDescent="0.2">
      <c r="A230" t="s">
        <v>508</v>
      </c>
      <c r="B230" t="s">
        <v>574</v>
      </c>
      <c r="C230">
        <v>0</v>
      </c>
      <c r="D230">
        <v>0</v>
      </c>
      <c r="E230">
        <v>0</v>
      </c>
      <c r="F230">
        <v>0</v>
      </c>
      <c r="G230">
        <v>0</v>
      </c>
      <c r="H230" s="37">
        <f t="shared" si="3"/>
        <v>0</v>
      </c>
    </row>
    <row r="231" spans="1:8" x14ac:dyDescent="0.2">
      <c r="A231" t="s">
        <v>509</v>
      </c>
      <c r="B231" t="s">
        <v>575</v>
      </c>
      <c r="C231">
        <v>0</v>
      </c>
      <c r="D231">
        <v>0</v>
      </c>
      <c r="E231">
        <v>0</v>
      </c>
      <c r="F231">
        <v>0</v>
      </c>
      <c r="G231">
        <v>0</v>
      </c>
      <c r="H231" s="37">
        <f t="shared" si="3"/>
        <v>0</v>
      </c>
    </row>
    <row r="232" spans="1:8" x14ac:dyDescent="0.2">
      <c r="A232" t="s">
        <v>131</v>
      </c>
      <c r="B232" t="s">
        <v>1023</v>
      </c>
      <c r="C232">
        <v>1750000</v>
      </c>
      <c r="D232">
        <v>1750000</v>
      </c>
      <c r="E232">
        <v>1750000</v>
      </c>
      <c r="F232">
        <v>1750000</v>
      </c>
      <c r="G232">
        <v>1750000</v>
      </c>
      <c r="H232" s="37">
        <f t="shared" si="3"/>
        <v>8750000</v>
      </c>
    </row>
    <row r="233" spans="1:8" x14ac:dyDescent="0.2">
      <c r="A233" t="s">
        <v>132</v>
      </c>
      <c r="B233" t="s">
        <v>1024</v>
      </c>
      <c r="C233">
        <v>3000000</v>
      </c>
      <c r="D233">
        <v>3000000</v>
      </c>
      <c r="E233">
        <v>3000000</v>
      </c>
      <c r="F233">
        <v>3000000</v>
      </c>
      <c r="G233">
        <v>3000000</v>
      </c>
      <c r="H233" s="37">
        <f t="shared" si="3"/>
        <v>15000000</v>
      </c>
    </row>
    <row r="234" spans="1:8" x14ac:dyDescent="0.2">
      <c r="A234" t="s">
        <v>175</v>
      </c>
      <c r="B234" t="s">
        <v>795</v>
      </c>
      <c r="C234">
        <v>1000000</v>
      </c>
      <c r="D234">
        <v>1000000</v>
      </c>
      <c r="E234">
        <v>1000000</v>
      </c>
      <c r="F234">
        <v>1000000</v>
      </c>
      <c r="G234">
        <v>1000000</v>
      </c>
      <c r="H234" s="37">
        <f t="shared" si="3"/>
        <v>5000000</v>
      </c>
    </row>
    <row r="235" spans="1:8" x14ac:dyDescent="0.2">
      <c r="A235" t="s">
        <v>501</v>
      </c>
      <c r="B235" t="s">
        <v>502</v>
      </c>
      <c r="C235">
        <v>0</v>
      </c>
      <c r="D235">
        <v>0</v>
      </c>
      <c r="E235">
        <v>0</v>
      </c>
      <c r="F235">
        <v>0</v>
      </c>
      <c r="G235">
        <v>0</v>
      </c>
      <c r="H235" s="37">
        <f t="shared" si="3"/>
        <v>0</v>
      </c>
    </row>
    <row r="236" spans="1:8" x14ac:dyDescent="0.2">
      <c r="A236" t="s">
        <v>503</v>
      </c>
      <c r="B236" t="s">
        <v>576</v>
      </c>
      <c r="C236">
        <v>0</v>
      </c>
      <c r="D236">
        <v>0</v>
      </c>
      <c r="E236">
        <v>0</v>
      </c>
      <c r="F236">
        <v>0</v>
      </c>
      <c r="G236">
        <v>0</v>
      </c>
      <c r="H236" s="37">
        <f t="shared" si="3"/>
        <v>0</v>
      </c>
    </row>
    <row r="237" spans="1:8" x14ac:dyDescent="0.2">
      <c r="A237" t="s">
        <v>42</v>
      </c>
      <c r="B237" t="s">
        <v>250</v>
      </c>
      <c r="C237">
        <v>3720000</v>
      </c>
      <c r="D237">
        <v>3720000</v>
      </c>
      <c r="E237">
        <v>3720000</v>
      </c>
      <c r="F237">
        <v>3720000</v>
      </c>
      <c r="G237">
        <v>4920000</v>
      </c>
      <c r="H237" s="37">
        <f t="shared" si="3"/>
        <v>19800000</v>
      </c>
    </row>
    <row r="238" spans="1:8" x14ac:dyDescent="0.2">
      <c r="A238" t="s">
        <v>504</v>
      </c>
      <c r="B238" t="s">
        <v>577</v>
      </c>
      <c r="C238">
        <v>0</v>
      </c>
      <c r="D238">
        <v>0</v>
      </c>
      <c r="E238">
        <v>0</v>
      </c>
      <c r="F238">
        <v>0</v>
      </c>
      <c r="G238">
        <v>0</v>
      </c>
      <c r="H238" s="37">
        <f t="shared" si="3"/>
        <v>0</v>
      </c>
    </row>
    <row r="239" spans="1:8" x14ac:dyDescent="0.2">
      <c r="A239" t="s">
        <v>43</v>
      </c>
      <c r="B239" t="s">
        <v>783</v>
      </c>
      <c r="C239">
        <v>0</v>
      </c>
      <c r="D239">
        <v>0</v>
      </c>
      <c r="E239">
        <v>0</v>
      </c>
      <c r="F239">
        <v>0</v>
      </c>
      <c r="G239">
        <v>720000</v>
      </c>
      <c r="H239" s="37">
        <f t="shared" si="3"/>
        <v>720000</v>
      </c>
    </row>
    <row r="240" spans="1:8" x14ac:dyDescent="0.2">
      <c r="A240" t="s">
        <v>877</v>
      </c>
      <c r="B240" t="s">
        <v>878</v>
      </c>
      <c r="C240">
        <v>1600000</v>
      </c>
      <c r="D240">
        <v>1600000</v>
      </c>
      <c r="E240">
        <v>4000000</v>
      </c>
      <c r="F240">
        <v>5600000</v>
      </c>
      <c r="G240">
        <v>5600000</v>
      </c>
      <c r="H240" s="37">
        <f t="shared" si="3"/>
        <v>18400000</v>
      </c>
    </row>
    <row r="241" spans="1:8" x14ac:dyDescent="0.2">
      <c r="A241" t="s">
        <v>44</v>
      </c>
      <c r="B241" t="s">
        <v>251</v>
      </c>
      <c r="C241">
        <v>0</v>
      </c>
      <c r="D241">
        <v>0</v>
      </c>
      <c r="E241">
        <v>0</v>
      </c>
      <c r="F241">
        <v>0</v>
      </c>
      <c r="G241">
        <v>0</v>
      </c>
      <c r="H241" s="37">
        <f t="shared" si="3"/>
        <v>0</v>
      </c>
    </row>
    <row r="242" spans="1:8" x14ac:dyDescent="0.2">
      <c r="A242" t="s">
        <v>505</v>
      </c>
      <c r="B242" t="s">
        <v>578</v>
      </c>
      <c r="C242">
        <v>0</v>
      </c>
      <c r="D242">
        <v>0</v>
      </c>
      <c r="E242">
        <v>0</v>
      </c>
      <c r="F242">
        <v>0</v>
      </c>
      <c r="G242">
        <v>0</v>
      </c>
      <c r="H242" s="37">
        <f t="shared" si="3"/>
        <v>0</v>
      </c>
    </row>
    <row r="243" spans="1:8" x14ac:dyDescent="0.2">
      <c r="A243" t="s">
        <v>45</v>
      </c>
      <c r="B243" t="s">
        <v>46</v>
      </c>
      <c r="C243">
        <v>0</v>
      </c>
      <c r="D243">
        <v>0</v>
      </c>
      <c r="E243">
        <v>0</v>
      </c>
      <c r="F243">
        <v>0</v>
      </c>
      <c r="G243">
        <v>0</v>
      </c>
      <c r="H243" s="37">
        <f t="shared" si="3"/>
        <v>0</v>
      </c>
    </row>
    <row r="244" spans="1:8" x14ac:dyDescent="0.2">
      <c r="A244" t="s">
        <v>435</v>
      </c>
      <c r="B244" t="s">
        <v>579</v>
      </c>
      <c r="C244">
        <v>0</v>
      </c>
      <c r="D244">
        <v>0</v>
      </c>
      <c r="E244">
        <v>0</v>
      </c>
      <c r="F244">
        <v>0</v>
      </c>
      <c r="G244">
        <v>0</v>
      </c>
      <c r="H244" s="37">
        <f t="shared" si="3"/>
        <v>0</v>
      </c>
    </row>
    <row r="245" spans="1:8" x14ac:dyDescent="0.2">
      <c r="A245" t="s">
        <v>434</v>
      </c>
      <c r="B245" t="s">
        <v>580</v>
      </c>
      <c r="C245">
        <v>0</v>
      </c>
      <c r="D245">
        <v>0</v>
      </c>
      <c r="E245">
        <v>0</v>
      </c>
      <c r="F245">
        <v>0</v>
      </c>
      <c r="G245">
        <v>0</v>
      </c>
      <c r="H245" s="37">
        <f t="shared" si="3"/>
        <v>0</v>
      </c>
    </row>
    <row r="246" spans="1:8" x14ac:dyDescent="0.2">
      <c r="A246" t="s">
        <v>47</v>
      </c>
      <c r="B246" t="s">
        <v>452</v>
      </c>
      <c r="C246">
        <v>0</v>
      </c>
      <c r="D246">
        <v>0</v>
      </c>
      <c r="E246">
        <v>0</v>
      </c>
      <c r="F246">
        <v>0</v>
      </c>
      <c r="G246">
        <v>0</v>
      </c>
      <c r="H246" s="37">
        <f t="shared" si="3"/>
        <v>0</v>
      </c>
    </row>
    <row r="247" spans="1:8" x14ac:dyDescent="0.2">
      <c r="A247" t="s">
        <v>201</v>
      </c>
      <c r="B247" t="s">
        <v>335</v>
      </c>
      <c r="C247">
        <v>0</v>
      </c>
      <c r="D247">
        <v>0</v>
      </c>
      <c r="E247">
        <v>0</v>
      </c>
      <c r="F247">
        <v>0</v>
      </c>
      <c r="G247">
        <v>0</v>
      </c>
      <c r="H247" s="37">
        <f t="shared" si="3"/>
        <v>0</v>
      </c>
    </row>
    <row r="248" spans="1:8" x14ac:dyDescent="0.2">
      <c r="A248" t="s">
        <v>202</v>
      </c>
      <c r="B248" t="s">
        <v>1025</v>
      </c>
      <c r="C248">
        <v>0</v>
      </c>
      <c r="D248">
        <v>9900000</v>
      </c>
      <c r="E248">
        <v>9900000</v>
      </c>
      <c r="F248">
        <v>9900000</v>
      </c>
      <c r="G248">
        <v>9900000</v>
      </c>
      <c r="H248" s="37">
        <f t="shared" si="3"/>
        <v>39600000</v>
      </c>
    </row>
    <row r="249" spans="1:8" x14ac:dyDescent="0.2">
      <c r="A249" t="s">
        <v>820</v>
      </c>
      <c r="B249" t="s">
        <v>838</v>
      </c>
      <c r="C249">
        <v>0</v>
      </c>
      <c r="D249">
        <v>0</v>
      </c>
      <c r="E249">
        <v>0</v>
      </c>
      <c r="F249">
        <v>0</v>
      </c>
      <c r="G249">
        <v>0</v>
      </c>
      <c r="H249" s="37">
        <f t="shared" si="3"/>
        <v>0</v>
      </c>
    </row>
    <row r="250" spans="1:8" x14ac:dyDescent="0.2">
      <c r="A250" t="s">
        <v>879</v>
      </c>
      <c r="B250" t="s">
        <v>880</v>
      </c>
      <c r="C250">
        <v>1650000</v>
      </c>
      <c r="D250">
        <v>2200000</v>
      </c>
      <c r="E250">
        <v>2200000</v>
      </c>
      <c r="F250">
        <v>2200000</v>
      </c>
      <c r="G250">
        <v>2200000</v>
      </c>
      <c r="H250" s="37">
        <f t="shared" si="3"/>
        <v>10450000</v>
      </c>
    </row>
    <row r="251" spans="1:8" x14ac:dyDescent="0.2">
      <c r="A251" t="s">
        <v>355</v>
      </c>
      <c r="B251" t="s">
        <v>356</v>
      </c>
      <c r="C251">
        <v>0</v>
      </c>
      <c r="D251">
        <v>0</v>
      </c>
      <c r="E251">
        <v>0</v>
      </c>
      <c r="F251">
        <v>0</v>
      </c>
      <c r="G251">
        <v>0</v>
      </c>
      <c r="H251" s="37">
        <f t="shared" si="3"/>
        <v>0</v>
      </c>
    </row>
    <row r="252" spans="1:8" x14ac:dyDescent="0.2">
      <c r="A252" t="s">
        <v>357</v>
      </c>
      <c r="B252" t="s">
        <v>358</v>
      </c>
      <c r="C252">
        <v>950000</v>
      </c>
      <c r="D252">
        <v>950000</v>
      </c>
      <c r="E252">
        <v>950000</v>
      </c>
      <c r="F252">
        <v>950000</v>
      </c>
      <c r="G252">
        <v>950000</v>
      </c>
      <c r="H252" s="37">
        <f t="shared" si="3"/>
        <v>4750000</v>
      </c>
    </row>
    <row r="253" spans="1:8" x14ac:dyDescent="0.2">
      <c r="A253" t="s">
        <v>84</v>
      </c>
      <c r="B253" t="s">
        <v>456</v>
      </c>
      <c r="C253">
        <v>0</v>
      </c>
      <c r="D253">
        <v>0</v>
      </c>
      <c r="E253">
        <v>0</v>
      </c>
      <c r="F253">
        <v>0</v>
      </c>
      <c r="G253">
        <v>0</v>
      </c>
      <c r="H253" s="37">
        <f t="shared" si="3"/>
        <v>0</v>
      </c>
    </row>
    <row r="254" spans="1:8" x14ac:dyDescent="0.2">
      <c r="A254" t="s">
        <v>182</v>
      </c>
      <c r="B254" t="s">
        <v>252</v>
      </c>
      <c r="C254">
        <v>1615000</v>
      </c>
      <c r="D254">
        <v>1615000</v>
      </c>
      <c r="E254">
        <v>1615000</v>
      </c>
      <c r="F254">
        <v>1615000</v>
      </c>
      <c r="G254">
        <v>1615000</v>
      </c>
      <c r="H254" s="37">
        <f t="shared" si="3"/>
        <v>8075000</v>
      </c>
    </row>
    <row r="255" spans="1:8" x14ac:dyDescent="0.2">
      <c r="A255" t="s">
        <v>183</v>
      </c>
      <c r="B255" t="s">
        <v>253</v>
      </c>
      <c r="C255">
        <v>650000</v>
      </c>
      <c r="D255">
        <v>650000</v>
      </c>
      <c r="E255">
        <v>650000</v>
      </c>
      <c r="F255">
        <v>650000</v>
      </c>
      <c r="G255">
        <v>650000</v>
      </c>
      <c r="H255" s="37">
        <f t="shared" si="3"/>
        <v>3250000</v>
      </c>
    </row>
    <row r="256" spans="1:8" x14ac:dyDescent="0.2">
      <c r="A256" t="s">
        <v>184</v>
      </c>
      <c r="B256" t="s">
        <v>254</v>
      </c>
      <c r="C256">
        <v>1280000</v>
      </c>
      <c r="D256">
        <v>1280000</v>
      </c>
      <c r="E256">
        <v>1280000</v>
      </c>
      <c r="F256">
        <v>1280000</v>
      </c>
      <c r="G256">
        <v>1280000</v>
      </c>
      <c r="H256" s="37">
        <f t="shared" si="3"/>
        <v>6400000</v>
      </c>
    </row>
    <row r="257" spans="1:8" x14ac:dyDescent="0.2">
      <c r="A257" t="s">
        <v>725</v>
      </c>
      <c r="B257" t="s">
        <v>732</v>
      </c>
      <c r="C257">
        <v>0</v>
      </c>
      <c r="D257">
        <v>0</v>
      </c>
      <c r="E257">
        <v>0</v>
      </c>
      <c r="F257">
        <v>0</v>
      </c>
      <c r="G257">
        <v>0</v>
      </c>
      <c r="H257" s="37">
        <f t="shared" si="3"/>
        <v>0</v>
      </c>
    </row>
    <row r="258" spans="1:8" x14ac:dyDescent="0.2">
      <c r="A258" t="s">
        <v>86</v>
      </c>
      <c r="B258" t="s">
        <v>255</v>
      </c>
      <c r="C258">
        <v>4080000</v>
      </c>
      <c r="D258">
        <v>4080000</v>
      </c>
      <c r="E258">
        <v>3060000</v>
      </c>
      <c r="F258">
        <v>3060000</v>
      </c>
      <c r="G258">
        <v>3060000</v>
      </c>
      <c r="H258" s="37">
        <f t="shared" si="3"/>
        <v>17340000</v>
      </c>
    </row>
    <row r="259" spans="1:8" x14ac:dyDescent="0.2">
      <c r="A259" t="s">
        <v>87</v>
      </c>
      <c r="B259" t="s">
        <v>256</v>
      </c>
      <c r="C259">
        <v>1000000</v>
      </c>
      <c r="D259">
        <v>1000000</v>
      </c>
      <c r="E259">
        <v>1000000</v>
      </c>
      <c r="F259">
        <v>1000000</v>
      </c>
      <c r="G259">
        <v>1000000</v>
      </c>
      <c r="H259" s="37">
        <f t="shared" ref="H259:H322" si="4">SUM(C259:G259)</f>
        <v>5000000</v>
      </c>
    </row>
    <row r="260" spans="1:8" x14ac:dyDescent="0.2">
      <c r="A260" t="s">
        <v>200</v>
      </c>
      <c r="B260" t="s">
        <v>336</v>
      </c>
      <c r="C260">
        <v>1000000</v>
      </c>
      <c r="D260">
        <v>1000000</v>
      </c>
      <c r="E260">
        <v>1000000</v>
      </c>
      <c r="F260">
        <v>1000000</v>
      </c>
      <c r="G260">
        <v>1000000</v>
      </c>
      <c r="H260" s="37">
        <f t="shared" si="4"/>
        <v>5000000</v>
      </c>
    </row>
    <row r="261" spans="1:8" x14ac:dyDescent="0.2">
      <c r="A261" t="s">
        <v>77</v>
      </c>
      <c r="B261" t="s">
        <v>784</v>
      </c>
      <c r="C261">
        <v>0</v>
      </c>
      <c r="D261">
        <v>72000</v>
      </c>
      <c r="E261">
        <v>0</v>
      </c>
      <c r="F261">
        <v>0</v>
      </c>
      <c r="G261">
        <v>0</v>
      </c>
      <c r="H261" s="37">
        <f t="shared" si="4"/>
        <v>72000</v>
      </c>
    </row>
    <row r="262" spans="1:8" x14ac:dyDescent="0.2">
      <c r="A262" t="s">
        <v>78</v>
      </c>
      <c r="B262" t="s">
        <v>337</v>
      </c>
      <c r="C262">
        <v>0</v>
      </c>
      <c r="D262">
        <v>90000</v>
      </c>
      <c r="E262">
        <v>0</v>
      </c>
      <c r="F262">
        <v>0</v>
      </c>
      <c r="G262">
        <v>0</v>
      </c>
      <c r="H262" s="37">
        <f t="shared" si="4"/>
        <v>90000</v>
      </c>
    </row>
    <row r="263" spans="1:8" x14ac:dyDescent="0.2">
      <c r="A263" t="s">
        <v>79</v>
      </c>
      <c r="B263" t="s">
        <v>80</v>
      </c>
      <c r="C263">
        <v>1080000</v>
      </c>
      <c r="D263">
        <v>1080000</v>
      </c>
      <c r="E263">
        <v>1200000</v>
      </c>
      <c r="F263">
        <v>1200000</v>
      </c>
      <c r="G263">
        <v>1200000</v>
      </c>
      <c r="H263" s="37">
        <f t="shared" si="4"/>
        <v>5760000</v>
      </c>
    </row>
    <row r="264" spans="1:8" x14ac:dyDescent="0.2">
      <c r="A264" t="s">
        <v>81</v>
      </c>
      <c r="B264" t="s">
        <v>257</v>
      </c>
      <c r="C264">
        <v>0</v>
      </c>
      <c r="D264">
        <v>0</v>
      </c>
      <c r="E264">
        <v>0</v>
      </c>
      <c r="F264">
        <v>0</v>
      </c>
      <c r="G264">
        <v>0</v>
      </c>
      <c r="H264" s="37">
        <f t="shared" si="4"/>
        <v>0</v>
      </c>
    </row>
    <row r="265" spans="1:8" x14ac:dyDescent="0.2">
      <c r="A265" t="s">
        <v>796</v>
      </c>
      <c r="B265" t="s">
        <v>797</v>
      </c>
      <c r="C265">
        <v>0</v>
      </c>
      <c r="D265">
        <v>0</v>
      </c>
      <c r="E265">
        <v>0</v>
      </c>
      <c r="F265">
        <v>0</v>
      </c>
      <c r="G265">
        <v>0</v>
      </c>
      <c r="H265" s="37">
        <f t="shared" si="4"/>
        <v>0</v>
      </c>
    </row>
    <row r="266" spans="1:8" x14ac:dyDescent="0.2">
      <c r="A266" t="s">
        <v>85</v>
      </c>
      <c r="B266" t="s">
        <v>441</v>
      </c>
      <c r="C266">
        <v>0</v>
      </c>
      <c r="D266">
        <v>0</v>
      </c>
      <c r="E266">
        <v>0</v>
      </c>
      <c r="F266">
        <v>0</v>
      </c>
      <c r="G266">
        <v>0</v>
      </c>
      <c r="H266" s="37">
        <f t="shared" si="4"/>
        <v>0</v>
      </c>
    </row>
    <row r="267" spans="1:8" x14ac:dyDescent="0.2">
      <c r="A267" t="s">
        <v>94</v>
      </c>
      <c r="B267" t="s">
        <v>917</v>
      </c>
      <c r="C267">
        <v>0</v>
      </c>
      <c r="D267">
        <v>0</v>
      </c>
      <c r="E267">
        <v>0</v>
      </c>
      <c r="F267">
        <v>0</v>
      </c>
      <c r="G267">
        <v>0</v>
      </c>
      <c r="H267" s="37">
        <f t="shared" si="4"/>
        <v>0</v>
      </c>
    </row>
    <row r="268" spans="1:8" x14ac:dyDescent="0.2">
      <c r="A268" t="s">
        <v>82</v>
      </c>
      <c r="B268" t="s">
        <v>258</v>
      </c>
      <c r="C268">
        <v>0</v>
      </c>
      <c r="D268">
        <v>0</v>
      </c>
      <c r="E268">
        <v>0</v>
      </c>
      <c r="F268">
        <v>0</v>
      </c>
      <c r="G268">
        <v>0</v>
      </c>
      <c r="H268" s="37">
        <f t="shared" si="4"/>
        <v>0</v>
      </c>
    </row>
    <row r="269" spans="1:8" x14ac:dyDescent="0.2">
      <c r="A269" t="s">
        <v>83</v>
      </c>
      <c r="B269" t="s">
        <v>259</v>
      </c>
      <c r="C269">
        <v>2100000</v>
      </c>
      <c r="D269">
        <v>2100000</v>
      </c>
      <c r="E269">
        <v>2100000</v>
      </c>
      <c r="F269">
        <v>2100000</v>
      </c>
      <c r="G269">
        <v>2100000</v>
      </c>
      <c r="H269" s="37">
        <f t="shared" si="4"/>
        <v>10500000</v>
      </c>
    </row>
    <row r="270" spans="1:8" x14ac:dyDescent="0.2">
      <c r="A270" t="s">
        <v>363</v>
      </c>
      <c r="B270" t="s">
        <v>787</v>
      </c>
      <c r="C270">
        <v>280000</v>
      </c>
      <c r="D270">
        <v>280000</v>
      </c>
      <c r="E270">
        <v>280000</v>
      </c>
      <c r="F270">
        <v>280000</v>
      </c>
      <c r="G270">
        <v>20000</v>
      </c>
      <c r="H270" s="37">
        <f t="shared" si="4"/>
        <v>1140000</v>
      </c>
    </row>
    <row r="271" spans="1:8" x14ac:dyDescent="0.2">
      <c r="A271" t="s">
        <v>95</v>
      </c>
      <c r="B271" t="s">
        <v>785</v>
      </c>
      <c r="C271">
        <v>0</v>
      </c>
      <c r="D271">
        <v>600000</v>
      </c>
      <c r="E271">
        <v>600000</v>
      </c>
      <c r="F271">
        <v>600000</v>
      </c>
      <c r="G271">
        <v>600000</v>
      </c>
      <c r="H271" s="37">
        <f t="shared" si="4"/>
        <v>2400000</v>
      </c>
    </row>
    <row r="272" spans="1:8" x14ac:dyDescent="0.2">
      <c r="A272" t="s">
        <v>494</v>
      </c>
      <c r="B272" t="s">
        <v>217</v>
      </c>
      <c r="C272">
        <v>0</v>
      </c>
      <c r="D272">
        <v>0</v>
      </c>
      <c r="E272">
        <v>0</v>
      </c>
      <c r="F272">
        <v>0</v>
      </c>
      <c r="G272">
        <v>0</v>
      </c>
      <c r="H272" s="37">
        <f t="shared" si="4"/>
        <v>0</v>
      </c>
    </row>
    <row r="273" spans="1:8" x14ac:dyDescent="0.2">
      <c r="A273" t="s">
        <v>2</v>
      </c>
      <c r="B273" t="s">
        <v>218</v>
      </c>
      <c r="C273">
        <v>362000</v>
      </c>
      <c r="D273">
        <v>362000</v>
      </c>
      <c r="E273">
        <v>362000</v>
      </c>
      <c r="F273">
        <v>362000</v>
      </c>
      <c r="G273">
        <v>362000</v>
      </c>
      <c r="H273" s="37">
        <f t="shared" si="4"/>
        <v>1810000</v>
      </c>
    </row>
    <row r="274" spans="1:8" x14ac:dyDescent="0.2">
      <c r="A274" t="s">
        <v>4</v>
      </c>
      <c r="B274" t="s">
        <v>219</v>
      </c>
      <c r="C274">
        <v>851500</v>
      </c>
      <c r="D274">
        <v>851500</v>
      </c>
      <c r="E274">
        <v>851500</v>
      </c>
      <c r="F274">
        <v>851500</v>
      </c>
      <c r="G274">
        <v>851500</v>
      </c>
      <c r="H274" s="37">
        <f t="shared" si="4"/>
        <v>4257500</v>
      </c>
    </row>
    <row r="275" spans="1:8" x14ac:dyDescent="0.2">
      <c r="A275" t="s">
        <v>5</v>
      </c>
      <c r="B275" t="s">
        <v>220</v>
      </c>
      <c r="C275">
        <v>0</v>
      </c>
      <c r="D275">
        <v>350000</v>
      </c>
      <c r="E275">
        <v>350000</v>
      </c>
      <c r="F275">
        <v>0</v>
      </c>
      <c r="G275">
        <v>0</v>
      </c>
      <c r="H275" s="37">
        <f t="shared" si="4"/>
        <v>700000</v>
      </c>
    </row>
    <row r="276" spans="1:8" x14ac:dyDescent="0.2">
      <c r="A276" t="s">
        <v>6</v>
      </c>
      <c r="B276" t="s">
        <v>222</v>
      </c>
      <c r="C276">
        <v>1200000</v>
      </c>
      <c r="D276">
        <v>1200000</v>
      </c>
      <c r="E276">
        <v>1200000</v>
      </c>
      <c r="F276">
        <v>1200000</v>
      </c>
      <c r="G276">
        <v>1200000</v>
      </c>
      <c r="H276" s="37">
        <f t="shared" si="4"/>
        <v>6000000</v>
      </c>
    </row>
    <row r="277" spans="1:8" x14ac:dyDescent="0.2">
      <c r="A277" t="s">
        <v>7</v>
      </c>
      <c r="B277" t="s">
        <v>223</v>
      </c>
      <c r="C277">
        <v>1000000</v>
      </c>
      <c r="D277">
        <v>1000000</v>
      </c>
      <c r="E277">
        <v>1000000</v>
      </c>
      <c r="F277">
        <v>1000000</v>
      </c>
      <c r="G277">
        <v>1000000</v>
      </c>
      <c r="H277" s="37">
        <f t="shared" si="4"/>
        <v>5000000</v>
      </c>
    </row>
    <row r="278" spans="1:8" x14ac:dyDescent="0.2">
      <c r="A278" t="s">
        <v>495</v>
      </c>
      <c r="B278" t="s">
        <v>581</v>
      </c>
      <c r="C278">
        <v>0</v>
      </c>
      <c r="D278">
        <v>0</v>
      </c>
      <c r="E278">
        <v>0</v>
      </c>
      <c r="F278">
        <v>0</v>
      </c>
      <c r="G278">
        <v>0</v>
      </c>
      <c r="H278" s="37">
        <f t="shared" si="4"/>
        <v>0</v>
      </c>
    </row>
    <row r="279" spans="1:8" x14ac:dyDescent="0.2">
      <c r="A279" t="s">
        <v>8</v>
      </c>
      <c r="B279" t="s">
        <v>224</v>
      </c>
      <c r="C279">
        <v>110000</v>
      </c>
      <c r="D279">
        <v>110000</v>
      </c>
      <c r="E279">
        <v>110000</v>
      </c>
      <c r="F279">
        <v>110000</v>
      </c>
      <c r="G279">
        <v>44000</v>
      </c>
      <c r="H279" s="37">
        <f t="shared" si="4"/>
        <v>484000</v>
      </c>
    </row>
    <row r="280" spans="1:8" x14ac:dyDescent="0.2">
      <c r="A280" t="s">
        <v>9</v>
      </c>
      <c r="B280" t="s">
        <v>225</v>
      </c>
      <c r="C280">
        <v>700000</v>
      </c>
      <c r="D280">
        <v>700000</v>
      </c>
      <c r="E280">
        <v>700000</v>
      </c>
      <c r="F280">
        <v>700000</v>
      </c>
      <c r="G280">
        <v>700000</v>
      </c>
      <c r="H280" s="37">
        <f t="shared" si="4"/>
        <v>3500000</v>
      </c>
    </row>
    <row r="281" spans="1:8" x14ac:dyDescent="0.2">
      <c r="A281" t="s">
        <v>386</v>
      </c>
      <c r="B281" t="s">
        <v>582</v>
      </c>
      <c r="C281">
        <v>600000</v>
      </c>
      <c r="D281">
        <v>600000</v>
      </c>
      <c r="E281">
        <v>600000</v>
      </c>
      <c r="F281">
        <v>600000</v>
      </c>
      <c r="G281">
        <v>600000</v>
      </c>
      <c r="H281" s="37">
        <f t="shared" si="4"/>
        <v>3000000</v>
      </c>
    </row>
    <row r="282" spans="1:8" x14ac:dyDescent="0.2">
      <c r="A282" t="s">
        <v>847</v>
      </c>
      <c r="B282" t="s">
        <v>848</v>
      </c>
      <c r="C282">
        <v>0</v>
      </c>
      <c r="D282">
        <v>0</v>
      </c>
      <c r="E282">
        <v>0</v>
      </c>
      <c r="F282">
        <v>0</v>
      </c>
      <c r="G282">
        <v>0</v>
      </c>
      <c r="H282" s="37">
        <f t="shared" si="4"/>
        <v>0</v>
      </c>
    </row>
    <row r="283" spans="1:8" x14ac:dyDescent="0.2">
      <c r="A283" t="s">
        <v>10</v>
      </c>
      <c r="B283" t="s">
        <v>471</v>
      </c>
      <c r="C283">
        <v>0</v>
      </c>
      <c r="D283">
        <v>0</v>
      </c>
      <c r="E283">
        <v>0</v>
      </c>
      <c r="F283">
        <v>0</v>
      </c>
      <c r="G283">
        <v>0</v>
      </c>
      <c r="H283" s="37">
        <f t="shared" si="4"/>
        <v>0</v>
      </c>
    </row>
    <row r="284" spans="1:8" x14ac:dyDescent="0.2">
      <c r="A284" t="s">
        <v>28</v>
      </c>
      <c r="B284" t="s">
        <v>241</v>
      </c>
      <c r="C284">
        <v>2000000</v>
      </c>
      <c r="D284">
        <v>2000000</v>
      </c>
      <c r="E284">
        <v>2000000</v>
      </c>
      <c r="F284">
        <v>2000000</v>
      </c>
      <c r="G284">
        <v>2000000</v>
      </c>
      <c r="H284" s="37">
        <f t="shared" si="4"/>
        <v>10000000</v>
      </c>
    </row>
    <row r="285" spans="1:8" x14ac:dyDescent="0.2">
      <c r="A285" t="s">
        <v>29</v>
      </c>
      <c r="B285" t="s">
        <v>293</v>
      </c>
      <c r="C285">
        <v>520000</v>
      </c>
      <c r="D285">
        <v>520000</v>
      </c>
      <c r="E285">
        <v>520000</v>
      </c>
      <c r="F285">
        <v>520000</v>
      </c>
      <c r="G285">
        <v>520000</v>
      </c>
      <c r="H285" s="37">
        <f t="shared" si="4"/>
        <v>2600000</v>
      </c>
    </row>
    <row r="286" spans="1:8" x14ac:dyDescent="0.2">
      <c r="A286" t="s">
        <v>1</v>
      </c>
      <c r="B286" t="s">
        <v>216</v>
      </c>
      <c r="C286">
        <v>1000000</v>
      </c>
      <c r="D286">
        <v>1000000</v>
      </c>
      <c r="E286">
        <v>1000000</v>
      </c>
      <c r="F286">
        <v>1000000</v>
      </c>
      <c r="G286">
        <v>1000000</v>
      </c>
      <c r="H286" s="37">
        <f t="shared" si="4"/>
        <v>5000000</v>
      </c>
    </row>
    <row r="287" spans="1:8" x14ac:dyDescent="0.2">
      <c r="A287" t="s">
        <v>11</v>
      </c>
      <c r="B287" t="s">
        <v>242</v>
      </c>
      <c r="C287">
        <v>120000</v>
      </c>
      <c r="D287">
        <v>120000</v>
      </c>
      <c r="E287">
        <v>120000</v>
      </c>
      <c r="F287">
        <v>120000</v>
      </c>
      <c r="G287">
        <v>120000</v>
      </c>
      <c r="H287" s="37">
        <f t="shared" si="4"/>
        <v>600000</v>
      </c>
    </row>
    <row r="288" spans="1:8" x14ac:dyDescent="0.2">
      <c r="A288" t="s">
        <v>30</v>
      </c>
      <c r="B288" t="s">
        <v>473</v>
      </c>
      <c r="C288">
        <v>0</v>
      </c>
      <c r="D288">
        <v>0</v>
      </c>
      <c r="E288">
        <v>0</v>
      </c>
      <c r="F288">
        <v>0</v>
      </c>
      <c r="G288">
        <v>0</v>
      </c>
      <c r="H288" s="37">
        <f t="shared" si="4"/>
        <v>0</v>
      </c>
    </row>
    <row r="289" spans="1:8" x14ac:dyDescent="0.2">
      <c r="A289" t="s">
        <v>31</v>
      </c>
      <c r="B289" t="s">
        <v>469</v>
      </c>
      <c r="C289">
        <v>0</v>
      </c>
      <c r="D289">
        <v>0</v>
      </c>
      <c r="E289">
        <v>0</v>
      </c>
      <c r="F289">
        <v>0</v>
      </c>
      <c r="G289">
        <v>0</v>
      </c>
      <c r="H289" s="37">
        <f t="shared" si="4"/>
        <v>0</v>
      </c>
    </row>
    <row r="290" spans="1:8" x14ac:dyDescent="0.2">
      <c r="A290" t="s">
        <v>32</v>
      </c>
      <c r="B290" t="s">
        <v>243</v>
      </c>
      <c r="C290">
        <v>100000</v>
      </c>
      <c r="D290">
        <v>100000</v>
      </c>
      <c r="E290">
        <v>100000</v>
      </c>
      <c r="F290">
        <v>100000</v>
      </c>
      <c r="G290">
        <v>100000</v>
      </c>
      <c r="H290" s="37">
        <f t="shared" si="4"/>
        <v>500000</v>
      </c>
    </row>
    <row r="291" spans="1:8" x14ac:dyDescent="0.2">
      <c r="A291" t="s">
        <v>33</v>
      </c>
      <c r="B291" t="s">
        <v>244</v>
      </c>
      <c r="C291">
        <v>150000</v>
      </c>
      <c r="D291">
        <v>150000</v>
      </c>
      <c r="E291">
        <v>150000</v>
      </c>
      <c r="F291">
        <v>0</v>
      </c>
      <c r="G291">
        <v>0</v>
      </c>
      <c r="H291" s="37">
        <f t="shared" si="4"/>
        <v>450000</v>
      </c>
    </row>
    <row r="292" spans="1:8" x14ac:dyDescent="0.2">
      <c r="A292" t="s">
        <v>35</v>
      </c>
      <c r="B292" t="s">
        <v>245</v>
      </c>
      <c r="C292">
        <v>200000</v>
      </c>
      <c r="D292">
        <v>200000</v>
      </c>
      <c r="E292">
        <v>200000</v>
      </c>
      <c r="F292">
        <v>200000</v>
      </c>
      <c r="G292">
        <v>200000</v>
      </c>
      <c r="H292" s="37">
        <f t="shared" si="4"/>
        <v>1000000</v>
      </c>
    </row>
    <row r="293" spans="1:8" x14ac:dyDescent="0.2">
      <c r="A293" t="s">
        <v>36</v>
      </c>
      <c r="B293" t="s">
        <v>246</v>
      </c>
      <c r="C293">
        <v>160000</v>
      </c>
      <c r="D293">
        <v>160000</v>
      </c>
      <c r="E293">
        <v>160000</v>
      </c>
      <c r="F293">
        <v>160000</v>
      </c>
      <c r="G293">
        <v>160000</v>
      </c>
      <c r="H293" s="37">
        <f t="shared" si="4"/>
        <v>800000</v>
      </c>
    </row>
    <row r="294" spans="1:8" x14ac:dyDescent="0.2">
      <c r="A294" t="s">
        <v>37</v>
      </c>
      <c r="B294" t="s">
        <v>247</v>
      </c>
      <c r="C294">
        <v>70000</v>
      </c>
      <c r="D294">
        <v>70000</v>
      </c>
      <c r="E294">
        <v>70000</v>
      </c>
      <c r="F294">
        <v>70000</v>
      </c>
      <c r="G294">
        <v>70000</v>
      </c>
      <c r="H294" s="37">
        <f t="shared" si="4"/>
        <v>350000</v>
      </c>
    </row>
    <row r="295" spans="1:8" x14ac:dyDescent="0.2">
      <c r="A295" t="s">
        <v>12</v>
      </c>
      <c r="B295" t="s">
        <v>226</v>
      </c>
      <c r="C295">
        <v>1000000</v>
      </c>
      <c r="D295">
        <v>500000</v>
      </c>
      <c r="E295">
        <v>500000</v>
      </c>
      <c r="F295">
        <v>500000</v>
      </c>
      <c r="G295">
        <v>500000</v>
      </c>
      <c r="H295" s="37">
        <f t="shared" si="4"/>
        <v>3000000</v>
      </c>
    </row>
    <row r="296" spans="1:8" x14ac:dyDescent="0.2">
      <c r="A296" t="s">
        <v>496</v>
      </c>
      <c r="B296" t="s">
        <v>583</v>
      </c>
      <c r="C296">
        <v>0</v>
      </c>
      <c r="D296">
        <v>0</v>
      </c>
      <c r="E296">
        <v>0</v>
      </c>
      <c r="F296">
        <v>0</v>
      </c>
      <c r="G296">
        <v>0</v>
      </c>
      <c r="H296" s="37">
        <f t="shared" si="4"/>
        <v>0</v>
      </c>
    </row>
    <row r="297" spans="1:8" x14ac:dyDescent="0.2">
      <c r="A297" t="s">
        <v>38</v>
      </c>
      <c r="B297" t="s">
        <v>472</v>
      </c>
      <c r="C297">
        <v>0</v>
      </c>
      <c r="D297">
        <v>0</v>
      </c>
      <c r="E297">
        <v>0</v>
      </c>
      <c r="F297">
        <v>0</v>
      </c>
      <c r="G297">
        <v>0</v>
      </c>
      <c r="H297" s="37">
        <f t="shared" si="4"/>
        <v>0</v>
      </c>
    </row>
    <row r="298" spans="1:8" x14ac:dyDescent="0.2">
      <c r="A298" t="s">
        <v>13</v>
      </c>
      <c r="B298" t="s">
        <v>14</v>
      </c>
      <c r="C298">
        <v>45000</v>
      </c>
      <c r="D298">
        <v>45000</v>
      </c>
      <c r="E298">
        <v>45000</v>
      </c>
      <c r="F298">
        <v>45000</v>
      </c>
      <c r="G298">
        <v>45000</v>
      </c>
      <c r="H298" s="37">
        <f t="shared" si="4"/>
        <v>225000</v>
      </c>
    </row>
    <row r="299" spans="1:8" x14ac:dyDescent="0.2">
      <c r="A299" t="s">
        <v>15</v>
      </c>
      <c r="B299" t="s">
        <v>227</v>
      </c>
      <c r="C299">
        <v>0</v>
      </c>
      <c r="D299">
        <v>0</v>
      </c>
      <c r="E299">
        <v>0</v>
      </c>
      <c r="F299">
        <v>600000</v>
      </c>
      <c r="G299">
        <v>0</v>
      </c>
      <c r="H299" s="37">
        <f t="shared" si="4"/>
        <v>600000</v>
      </c>
    </row>
    <row r="300" spans="1:8" x14ac:dyDescent="0.2">
      <c r="A300" t="s">
        <v>3</v>
      </c>
      <c r="B300" t="s">
        <v>221</v>
      </c>
      <c r="C300">
        <v>258000</v>
      </c>
      <c r="D300">
        <v>258000</v>
      </c>
      <c r="E300">
        <v>258000</v>
      </c>
      <c r="F300">
        <v>258000</v>
      </c>
      <c r="G300">
        <v>258000</v>
      </c>
      <c r="H300" s="37">
        <f t="shared" si="4"/>
        <v>1290000</v>
      </c>
    </row>
    <row r="301" spans="1:8" x14ac:dyDescent="0.2">
      <c r="A301" t="s">
        <v>16</v>
      </c>
      <c r="B301" t="s">
        <v>228</v>
      </c>
      <c r="C301">
        <v>150000</v>
      </c>
      <c r="D301">
        <v>150000</v>
      </c>
      <c r="E301">
        <v>150000</v>
      </c>
      <c r="F301">
        <v>150000</v>
      </c>
      <c r="G301">
        <v>150000</v>
      </c>
      <c r="H301" s="37">
        <f t="shared" si="4"/>
        <v>750000</v>
      </c>
    </row>
    <row r="302" spans="1:8" x14ac:dyDescent="0.2">
      <c r="A302" t="s">
        <v>497</v>
      </c>
      <c r="B302" t="s">
        <v>584</v>
      </c>
      <c r="C302">
        <v>0</v>
      </c>
      <c r="D302">
        <v>0</v>
      </c>
      <c r="E302">
        <v>0</v>
      </c>
      <c r="F302">
        <v>0</v>
      </c>
      <c r="G302">
        <v>0</v>
      </c>
      <c r="H302" s="37">
        <f t="shared" si="4"/>
        <v>0</v>
      </c>
    </row>
    <row r="303" spans="1:8" x14ac:dyDescent="0.2">
      <c r="A303" t="s">
        <v>423</v>
      </c>
      <c r="B303" t="s">
        <v>585</v>
      </c>
      <c r="C303">
        <v>0</v>
      </c>
      <c r="D303">
        <v>0</v>
      </c>
      <c r="E303">
        <v>0</v>
      </c>
      <c r="F303">
        <v>0</v>
      </c>
      <c r="G303">
        <v>0</v>
      </c>
      <c r="H303" s="37">
        <f t="shared" si="4"/>
        <v>0</v>
      </c>
    </row>
    <row r="304" spans="1:8" x14ac:dyDescent="0.2">
      <c r="A304" t="s">
        <v>394</v>
      </c>
      <c r="B304" t="s">
        <v>586</v>
      </c>
      <c r="C304">
        <v>0</v>
      </c>
      <c r="D304">
        <v>0</v>
      </c>
      <c r="E304">
        <v>0</v>
      </c>
      <c r="F304">
        <v>0</v>
      </c>
      <c r="G304">
        <v>0</v>
      </c>
      <c r="H304" s="37">
        <f t="shared" si="4"/>
        <v>0</v>
      </c>
    </row>
    <row r="305" spans="1:8" x14ac:dyDescent="0.2">
      <c r="A305" t="s">
        <v>17</v>
      </c>
      <c r="B305" t="s">
        <v>229</v>
      </c>
      <c r="C305">
        <v>94500</v>
      </c>
      <c r="D305">
        <v>94500</v>
      </c>
      <c r="E305">
        <v>94500</v>
      </c>
      <c r="F305">
        <v>94500</v>
      </c>
      <c r="G305">
        <v>94500</v>
      </c>
      <c r="H305" s="37">
        <f t="shared" si="4"/>
        <v>472500</v>
      </c>
    </row>
    <row r="306" spans="1:8" x14ac:dyDescent="0.2">
      <c r="A306" t="s">
        <v>498</v>
      </c>
      <c r="B306" t="s">
        <v>587</v>
      </c>
      <c r="C306">
        <v>0</v>
      </c>
      <c r="D306">
        <v>0</v>
      </c>
      <c r="E306">
        <v>0</v>
      </c>
      <c r="F306">
        <v>0</v>
      </c>
      <c r="G306">
        <v>0</v>
      </c>
      <c r="H306" s="37">
        <f t="shared" si="4"/>
        <v>0</v>
      </c>
    </row>
    <row r="307" spans="1:8" x14ac:dyDescent="0.2">
      <c r="A307" t="s">
        <v>18</v>
      </c>
      <c r="B307" t="s">
        <v>248</v>
      </c>
      <c r="C307">
        <v>0</v>
      </c>
      <c r="D307">
        <v>0</v>
      </c>
      <c r="E307">
        <v>0</v>
      </c>
      <c r="F307">
        <v>0</v>
      </c>
      <c r="G307">
        <v>0</v>
      </c>
      <c r="H307" s="37">
        <f t="shared" si="4"/>
        <v>0</v>
      </c>
    </row>
    <row r="308" spans="1:8" x14ac:dyDescent="0.2">
      <c r="A308" t="s">
        <v>39</v>
      </c>
      <c r="B308" t="s">
        <v>470</v>
      </c>
      <c r="C308">
        <v>0</v>
      </c>
      <c r="D308">
        <v>0</v>
      </c>
      <c r="E308">
        <v>0</v>
      </c>
      <c r="F308">
        <v>0</v>
      </c>
      <c r="G308">
        <v>0</v>
      </c>
      <c r="H308" s="37">
        <f t="shared" si="4"/>
        <v>0</v>
      </c>
    </row>
    <row r="309" spans="1:8" x14ac:dyDescent="0.2">
      <c r="A309" t="s">
        <v>20</v>
      </c>
      <c r="B309" t="s">
        <v>230</v>
      </c>
      <c r="C309">
        <v>0</v>
      </c>
      <c r="D309">
        <v>0</v>
      </c>
      <c r="E309">
        <v>0</v>
      </c>
      <c r="F309">
        <v>0</v>
      </c>
      <c r="G309">
        <v>0</v>
      </c>
      <c r="H309" s="37">
        <f t="shared" si="4"/>
        <v>0</v>
      </c>
    </row>
    <row r="310" spans="1:8" x14ac:dyDescent="0.2">
      <c r="A310" t="s">
        <v>408</v>
      </c>
      <c r="B310" t="s">
        <v>588</v>
      </c>
      <c r="C310">
        <v>0</v>
      </c>
      <c r="D310">
        <v>0</v>
      </c>
      <c r="E310">
        <v>0</v>
      </c>
      <c r="F310">
        <v>0</v>
      </c>
      <c r="G310">
        <v>0</v>
      </c>
      <c r="H310" s="37">
        <f t="shared" si="4"/>
        <v>0</v>
      </c>
    </row>
    <row r="311" spans="1:8" x14ac:dyDescent="0.2">
      <c r="A311" t="s">
        <v>40</v>
      </c>
      <c r="B311" t="s">
        <v>338</v>
      </c>
      <c r="C311">
        <v>1500000</v>
      </c>
      <c r="D311">
        <v>1500000</v>
      </c>
      <c r="E311">
        <v>1500000</v>
      </c>
      <c r="F311">
        <v>1500000</v>
      </c>
      <c r="G311">
        <v>1500000</v>
      </c>
      <c r="H311" s="37">
        <f t="shared" si="4"/>
        <v>7500000</v>
      </c>
    </row>
    <row r="312" spans="1:8" x14ac:dyDescent="0.2">
      <c r="A312" t="s">
        <v>499</v>
      </c>
      <c r="B312" t="s">
        <v>589</v>
      </c>
      <c r="C312">
        <v>0</v>
      </c>
      <c r="D312">
        <v>0</v>
      </c>
      <c r="E312">
        <v>0</v>
      </c>
      <c r="F312">
        <v>0</v>
      </c>
      <c r="G312">
        <v>0</v>
      </c>
      <c r="H312" s="37">
        <f t="shared" si="4"/>
        <v>0</v>
      </c>
    </row>
    <row r="313" spans="1:8" x14ac:dyDescent="0.2">
      <c r="A313" t="s">
        <v>430</v>
      </c>
      <c r="B313" t="s">
        <v>590</v>
      </c>
      <c r="C313">
        <v>0</v>
      </c>
      <c r="D313">
        <v>0</v>
      </c>
      <c r="E313">
        <v>0</v>
      </c>
      <c r="F313">
        <v>0</v>
      </c>
      <c r="G313">
        <v>0</v>
      </c>
      <c r="H313" s="37">
        <f t="shared" si="4"/>
        <v>0</v>
      </c>
    </row>
    <row r="314" spans="1:8" x14ac:dyDescent="0.2">
      <c r="A314" t="s">
        <v>382</v>
      </c>
      <c r="B314" t="s">
        <v>591</v>
      </c>
      <c r="C314">
        <v>0</v>
      </c>
      <c r="D314">
        <v>0</v>
      </c>
      <c r="E314">
        <v>0</v>
      </c>
      <c r="F314">
        <v>0</v>
      </c>
      <c r="G314">
        <v>0</v>
      </c>
      <c r="H314" s="37">
        <f t="shared" si="4"/>
        <v>0</v>
      </c>
    </row>
    <row r="315" spans="1:8" x14ac:dyDescent="0.2">
      <c r="A315" t="s">
        <v>443</v>
      </c>
      <c r="B315" t="s">
        <v>444</v>
      </c>
      <c r="C315">
        <v>0</v>
      </c>
      <c r="D315">
        <v>0</v>
      </c>
      <c r="E315">
        <v>0</v>
      </c>
      <c r="F315">
        <v>0</v>
      </c>
      <c r="G315">
        <v>0</v>
      </c>
      <c r="H315" s="37">
        <f t="shared" si="4"/>
        <v>0</v>
      </c>
    </row>
    <row r="316" spans="1:8" x14ac:dyDescent="0.2">
      <c r="A316" t="s">
        <v>21</v>
      </c>
      <c r="B316" t="s">
        <v>231</v>
      </c>
      <c r="C316">
        <v>0</v>
      </c>
      <c r="D316">
        <v>0</v>
      </c>
      <c r="E316">
        <v>0</v>
      </c>
      <c r="F316">
        <v>0</v>
      </c>
      <c r="G316">
        <v>0</v>
      </c>
      <c r="H316" s="37">
        <f t="shared" si="4"/>
        <v>0</v>
      </c>
    </row>
    <row r="317" spans="1:8" x14ac:dyDescent="0.2">
      <c r="A317" t="s">
        <v>22</v>
      </c>
      <c r="B317" t="s">
        <v>232</v>
      </c>
      <c r="C317">
        <v>0</v>
      </c>
      <c r="D317">
        <v>0</v>
      </c>
      <c r="E317">
        <v>0</v>
      </c>
      <c r="F317">
        <v>0</v>
      </c>
      <c r="G317">
        <v>0</v>
      </c>
      <c r="H317" s="37">
        <f t="shared" si="4"/>
        <v>0</v>
      </c>
    </row>
    <row r="318" spans="1:8" x14ac:dyDescent="0.2">
      <c r="A318" t="s">
        <v>34</v>
      </c>
      <c r="B318" t="s">
        <v>466</v>
      </c>
      <c r="C318">
        <v>0</v>
      </c>
      <c r="D318">
        <v>0</v>
      </c>
      <c r="E318">
        <v>0</v>
      </c>
      <c r="F318">
        <v>0</v>
      </c>
      <c r="G318">
        <v>0</v>
      </c>
      <c r="H318" s="37">
        <f t="shared" si="4"/>
        <v>0</v>
      </c>
    </row>
    <row r="319" spans="1:8" x14ac:dyDescent="0.2">
      <c r="A319" t="s">
        <v>23</v>
      </c>
      <c r="B319" t="s">
        <v>371</v>
      </c>
      <c r="C319">
        <v>0</v>
      </c>
      <c r="D319">
        <v>0</v>
      </c>
      <c r="E319">
        <v>0</v>
      </c>
      <c r="F319">
        <v>0</v>
      </c>
      <c r="G319">
        <v>0</v>
      </c>
      <c r="H319" s="37">
        <f t="shared" si="4"/>
        <v>0</v>
      </c>
    </row>
    <row r="320" spans="1:8" x14ac:dyDescent="0.2">
      <c r="A320" t="s">
        <v>427</v>
      </c>
      <c r="B320" t="s">
        <v>592</v>
      </c>
      <c r="C320">
        <v>0</v>
      </c>
      <c r="D320">
        <v>0</v>
      </c>
      <c r="E320">
        <v>0</v>
      </c>
      <c r="F320">
        <v>0</v>
      </c>
      <c r="G320">
        <v>0</v>
      </c>
      <c r="H320" s="37">
        <f t="shared" si="4"/>
        <v>0</v>
      </c>
    </row>
    <row r="321" spans="1:8" x14ac:dyDescent="0.2">
      <c r="A321" t="s">
        <v>24</v>
      </c>
      <c r="B321" t="s">
        <v>233</v>
      </c>
      <c r="C321">
        <v>0</v>
      </c>
      <c r="D321">
        <v>0</v>
      </c>
      <c r="E321">
        <v>0</v>
      </c>
      <c r="F321">
        <v>0</v>
      </c>
      <c r="G321">
        <v>0</v>
      </c>
      <c r="H321" s="37">
        <f t="shared" si="4"/>
        <v>0</v>
      </c>
    </row>
    <row r="322" spans="1:8" x14ac:dyDescent="0.2">
      <c r="A322" t="s">
        <v>19</v>
      </c>
      <c r="B322" t="s">
        <v>339</v>
      </c>
      <c r="C322">
        <v>0</v>
      </c>
      <c r="D322">
        <v>0</v>
      </c>
      <c r="E322">
        <v>0</v>
      </c>
      <c r="F322">
        <v>0</v>
      </c>
      <c r="G322">
        <v>0</v>
      </c>
      <c r="H322" s="37">
        <f t="shared" si="4"/>
        <v>0</v>
      </c>
    </row>
    <row r="323" spans="1:8" x14ac:dyDescent="0.2">
      <c r="A323" t="s">
        <v>439</v>
      </c>
      <c r="B323" t="s">
        <v>593</v>
      </c>
      <c r="C323">
        <v>0</v>
      </c>
      <c r="D323">
        <v>0</v>
      </c>
      <c r="E323">
        <v>0</v>
      </c>
      <c r="F323">
        <v>0</v>
      </c>
      <c r="G323">
        <v>0</v>
      </c>
      <c r="H323" s="37">
        <f t="shared" ref="H323:H372" si="5">SUM(C323:G323)</f>
        <v>0</v>
      </c>
    </row>
    <row r="324" spans="1:8" x14ac:dyDescent="0.2">
      <c r="A324" t="s">
        <v>445</v>
      </c>
      <c r="B324" t="s">
        <v>594</v>
      </c>
      <c r="C324">
        <v>0</v>
      </c>
      <c r="D324">
        <v>0</v>
      </c>
      <c r="E324">
        <v>0</v>
      </c>
      <c r="F324">
        <v>0</v>
      </c>
      <c r="G324">
        <v>0</v>
      </c>
      <c r="H324" s="37">
        <f t="shared" si="5"/>
        <v>0</v>
      </c>
    </row>
    <row r="325" spans="1:8" x14ac:dyDescent="0.2">
      <c r="A325" t="s">
        <v>438</v>
      </c>
      <c r="B325" t="s">
        <v>595</v>
      </c>
      <c r="C325">
        <v>0</v>
      </c>
      <c r="D325">
        <v>0</v>
      </c>
      <c r="E325">
        <v>0</v>
      </c>
      <c r="F325">
        <v>0</v>
      </c>
      <c r="G325">
        <v>0</v>
      </c>
      <c r="H325" s="37">
        <f t="shared" si="5"/>
        <v>0</v>
      </c>
    </row>
    <row r="326" spans="1:8" x14ac:dyDescent="0.2">
      <c r="A326" t="s">
        <v>25</v>
      </c>
      <c r="B326" t="s">
        <v>455</v>
      </c>
      <c r="C326">
        <v>0</v>
      </c>
      <c r="D326">
        <v>0</v>
      </c>
      <c r="E326">
        <v>0</v>
      </c>
      <c r="F326">
        <v>0</v>
      </c>
      <c r="G326">
        <v>0</v>
      </c>
      <c r="H326" s="37">
        <f t="shared" si="5"/>
        <v>0</v>
      </c>
    </row>
    <row r="327" spans="1:8" x14ac:dyDescent="0.2">
      <c r="A327" t="s">
        <v>429</v>
      </c>
      <c r="B327" t="s">
        <v>596</v>
      </c>
      <c r="C327">
        <v>0</v>
      </c>
      <c r="D327">
        <v>0</v>
      </c>
      <c r="E327">
        <v>0</v>
      </c>
      <c r="F327">
        <v>0</v>
      </c>
      <c r="G327">
        <v>0</v>
      </c>
      <c r="H327" s="37">
        <f t="shared" si="5"/>
        <v>0</v>
      </c>
    </row>
    <row r="328" spans="1:8" x14ac:dyDescent="0.2">
      <c r="A328" t="s">
        <v>414</v>
      </c>
      <c r="B328" t="s">
        <v>597</v>
      </c>
      <c r="C328">
        <v>0</v>
      </c>
      <c r="D328">
        <v>0</v>
      </c>
      <c r="E328">
        <v>0</v>
      </c>
      <c r="F328">
        <v>0</v>
      </c>
      <c r="G328">
        <v>0</v>
      </c>
      <c r="H328" s="37">
        <f t="shared" si="5"/>
        <v>0</v>
      </c>
    </row>
    <row r="329" spans="1:8" x14ac:dyDescent="0.2">
      <c r="A329" t="s">
        <v>500</v>
      </c>
      <c r="B329" t="s">
        <v>598</v>
      </c>
      <c r="C329">
        <v>0</v>
      </c>
      <c r="D329">
        <v>0</v>
      </c>
      <c r="E329">
        <v>0</v>
      </c>
      <c r="F329">
        <v>0</v>
      </c>
      <c r="G329">
        <v>0</v>
      </c>
      <c r="H329" s="37">
        <f t="shared" si="5"/>
        <v>0</v>
      </c>
    </row>
    <row r="330" spans="1:8" x14ac:dyDescent="0.2">
      <c r="A330" t="s">
        <v>422</v>
      </c>
      <c r="B330" t="s">
        <v>599</v>
      </c>
      <c r="C330">
        <v>0</v>
      </c>
      <c r="D330">
        <v>0</v>
      </c>
      <c r="E330">
        <v>0</v>
      </c>
      <c r="F330">
        <v>0</v>
      </c>
      <c r="G330">
        <v>0</v>
      </c>
      <c r="H330" s="37">
        <f t="shared" si="5"/>
        <v>0</v>
      </c>
    </row>
    <row r="331" spans="1:8" x14ac:dyDescent="0.2">
      <c r="A331" t="s">
        <v>415</v>
      </c>
      <c r="B331" t="s">
        <v>600</v>
      </c>
      <c r="C331">
        <v>0</v>
      </c>
      <c r="D331">
        <v>0</v>
      </c>
      <c r="E331">
        <v>0</v>
      </c>
      <c r="F331">
        <v>0</v>
      </c>
      <c r="G331">
        <v>0</v>
      </c>
      <c r="H331" s="37">
        <f t="shared" si="5"/>
        <v>0</v>
      </c>
    </row>
    <row r="332" spans="1:8" x14ac:dyDescent="0.2">
      <c r="A332" t="s">
        <v>26</v>
      </c>
      <c r="B332" t="s">
        <v>375</v>
      </c>
      <c r="C332">
        <v>0</v>
      </c>
      <c r="D332">
        <v>0</v>
      </c>
      <c r="E332">
        <v>0</v>
      </c>
      <c r="F332">
        <v>0</v>
      </c>
      <c r="G332">
        <v>0</v>
      </c>
      <c r="H332" s="37">
        <f t="shared" si="5"/>
        <v>0</v>
      </c>
    </row>
    <row r="333" spans="1:8" x14ac:dyDescent="0.2">
      <c r="A333" t="s">
        <v>41</v>
      </c>
      <c r="B333" t="s">
        <v>249</v>
      </c>
      <c r="C333">
        <v>66000</v>
      </c>
      <c r="D333">
        <v>66000</v>
      </c>
      <c r="E333">
        <v>66000</v>
      </c>
      <c r="F333">
        <v>66000</v>
      </c>
      <c r="G333">
        <v>66000</v>
      </c>
      <c r="H333" s="37">
        <f t="shared" si="5"/>
        <v>330000</v>
      </c>
    </row>
    <row r="334" spans="1:8" x14ac:dyDescent="0.2">
      <c r="A334" t="s">
        <v>27</v>
      </c>
      <c r="B334" t="s">
        <v>234</v>
      </c>
      <c r="C334">
        <v>6698000.0000000009</v>
      </c>
      <c r="D334">
        <v>0</v>
      </c>
      <c r="E334">
        <v>0</v>
      </c>
      <c r="F334">
        <v>0</v>
      </c>
      <c r="G334">
        <v>0</v>
      </c>
      <c r="H334" s="37">
        <f t="shared" si="5"/>
        <v>6698000.0000000009</v>
      </c>
    </row>
    <row r="335" spans="1:8" x14ac:dyDescent="0.2">
      <c r="A335" t="s">
        <v>428</v>
      </c>
      <c r="B335" t="s">
        <v>601</v>
      </c>
      <c r="C335">
        <v>0</v>
      </c>
      <c r="D335">
        <v>0</v>
      </c>
      <c r="E335">
        <v>0</v>
      </c>
      <c r="F335">
        <v>0</v>
      </c>
      <c r="G335">
        <v>0</v>
      </c>
      <c r="H335" s="37">
        <f t="shared" si="5"/>
        <v>0</v>
      </c>
    </row>
    <row r="336" spans="1:8" x14ac:dyDescent="0.2">
      <c r="A336" t="s">
        <v>88</v>
      </c>
      <c r="B336" t="s">
        <v>235</v>
      </c>
      <c r="C336">
        <v>3663000</v>
      </c>
      <c r="D336">
        <v>3771428.5714285714</v>
      </c>
      <c r="E336">
        <v>0</v>
      </c>
      <c r="F336">
        <v>0</v>
      </c>
      <c r="G336">
        <v>0</v>
      </c>
      <c r="H336" s="37">
        <f t="shared" si="5"/>
        <v>7434428.5714285709</v>
      </c>
    </row>
    <row r="337" spans="1:8" x14ac:dyDescent="0.2">
      <c r="A337" t="s">
        <v>447</v>
      </c>
      <c r="B337" t="s">
        <v>602</v>
      </c>
      <c r="C337">
        <v>0</v>
      </c>
      <c r="D337">
        <v>0</v>
      </c>
      <c r="E337">
        <v>0</v>
      </c>
      <c r="F337">
        <v>0</v>
      </c>
      <c r="G337">
        <v>0</v>
      </c>
      <c r="H337" s="37">
        <f t="shared" si="5"/>
        <v>0</v>
      </c>
    </row>
    <row r="338" spans="1:8" x14ac:dyDescent="0.2">
      <c r="A338" t="s">
        <v>89</v>
      </c>
      <c r="B338" t="s">
        <v>236</v>
      </c>
      <c r="C338">
        <v>0</v>
      </c>
      <c r="D338">
        <v>0</v>
      </c>
      <c r="E338">
        <v>4000000</v>
      </c>
      <c r="F338">
        <v>5000000</v>
      </c>
      <c r="G338">
        <v>6000000</v>
      </c>
      <c r="H338" s="37">
        <f t="shared" si="5"/>
        <v>15000000</v>
      </c>
    </row>
    <row r="339" spans="1:8" x14ac:dyDescent="0.2">
      <c r="A339" t="s">
        <v>90</v>
      </c>
      <c r="B339" t="s">
        <v>237</v>
      </c>
      <c r="C339">
        <v>0</v>
      </c>
      <c r="D339">
        <v>0</v>
      </c>
      <c r="E339">
        <v>0</v>
      </c>
      <c r="F339">
        <v>0</v>
      </c>
      <c r="G339">
        <v>6970000</v>
      </c>
      <c r="H339" s="37">
        <f t="shared" si="5"/>
        <v>6970000</v>
      </c>
    </row>
    <row r="340" spans="1:8" x14ac:dyDescent="0.2">
      <c r="A340" t="s">
        <v>91</v>
      </c>
      <c r="B340" t="s">
        <v>238</v>
      </c>
      <c r="C340">
        <v>4500000</v>
      </c>
      <c r="D340">
        <v>4500000</v>
      </c>
      <c r="E340">
        <v>4500000</v>
      </c>
      <c r="F340">
        <v>0</v>
      </c>
      <c r="G340">
        <v>0</v>
      </c>
      <c r="H340" s="37">
        <f t="shared" si="5"/>
        <v>13500000</v>
      </c>
    </row>
    <row r="341" spans="1:8" x14ac:dyDescent="0.2">
      <c r="A341" t="s">
        <v>92</v>
      </c>
      <c r="B341" t="s">
        <v>239</v>
      </c>
      <c r="C341">
        <v>0</v>
      </c>
      <c r="D341">
        <v>0</v>
      </c>
      <c r="E341">
        <v>0</v>
      </c>
      <c r="F341">
        <v>0</v>
      </c>
      <c r="G341">
        <v>0</v>
      </c>
      <c r="H341" s="37">
        <f t="shared" si="5"/>
        <v>0</v>
      </c>
    </row>
    <row r="342" spans="1:8" x14ac:dyDescent="0.2">
      <c r="A342" t="s">
        <v>198</v>
      </c>
      <c r="B342" t="s">
        <v>340</v>
      </c>
      <c r="C342">
        <v>0</v>
      </c>
      <c r="D342">
        <v>0</v>
      </c>
      <c r="E342">
        <v>0</v>
      </c>
      <c r="F342">
        <v>0</v>
      </c>
      <c r="G342">
        <v>0</v>
      </c>
      <c r="H342" s="37">
        <f t="shared" si="5"/>
        <v>0</v>
      </c>
    </row>
    <row r="343" spans="1:8" x14ac:dyDescent="0.2">
      <c r="A343" t="s">
        <v>199</v>
      </c>
      <c r="B343" t="s">
        <v>240</v>
      </c>
      <c r="C343">
        <v>0</v>
      </c>
      <c r="D343">
        <v>3000000</v>
      </c>
      <c r="E343">
        <v>4000000</v>
      </c>
      <c r="F343">
        <v>5500000</v>
      </c>
      <c r="G343">
        <v>0</v>
      </c>
      <c r="H343" s="37">
        <f t="shared" si="5"/>
        <v>12500000</v>
      </c>
    </row>
    <row r="344" spans="1:8" x14ac:dyDescent="0.2">
      <c r="A344" t="s">
        <v>342</v>
      </c>
      <c r="B344" t="s">
        <v>344</v>
      </c>
      <c r="C344">
        <v>0</v>
      </c>
      <c r="D344">
        <v>0</v>
      </c>
      <c r="E344">
        <v>0</v>
      </c>
      <c r="F344">
        <v>0</v>
      </c>
      <c r="G344">
        <v>0</v>
      </c>
      <c r="H344" s="37">
        <f t="shared" si="5"/>
        <v>0</v>
      </c>
    </row>
    <row r="345" spans="1:8" x14ac:dyDescent="0.2">
      <c r="A345" t="s">
        <v>345</v>
      </c>
      <c r="B345" t="s">
        <v>346</v>
      </c>
      <c r="C345">
        <v>1000000.0000000001</v>
      </c>
      <c r="D345">
        <v>1000000.0000000001</v>
      </c>
      <c r="E345">
        <v>1000000.0000000001</v>
      </c>
      <c r="F345">
        <v>1000000.0000000001</v>
      </c>
      <c r="G345">
        <v>1000000.0000000001</v>
      </c>
      <c r="H345" s="37">
        <f t="shared" si="5"/>
        <v>5000000.0000000009</v>
      </c>
    </row>
    <row r="346" spans="1:8" x14ac:dyDescent="0.2">
      <c r="A346" t="s">
        <v>726</v>
      </c>
      <c r="B346" t="s">
        <v>806</v>
      </c>
      <c r="C346">
        <v>0</v>
      </c>
      <c r="D346">
        <v>0</v>
      </c>
      <c r="E346">
        <v>0</v>
      </c>
      <c r="F346">
        <v>0</v>
      </c>
      <c r="G346">
        <v>0</v>
      </c>
      <c r="H346" s="37">
        <f t="shared" si="5"/>
        <v>0</v>
      </c>
    </row>
    <row r="347" spans="1:8" x14ac:dyDescent="0.2">
      <c r="A347" t="s">
        <v>708</v>
      </c>
      <c r="B347" t="s">
        <v>713</v>
      </c>
      <c r="C347">
        <v>120000</v>
      </c>
      <c r="D347">
        <v>120000</v>
      </c>
      <c r="E347">
        <v>180000</v>
      </c>
      <c r="F347">
        <v>180000</v>
      </c>
      <c r="G347">
        <v>180000</v>
      </c>
      <c r="H347" s="37">
        <f t="shared" si="5"/>
        <v>780000</v>
      </c>
    </row>
    <row r="348" spans="1:8" x14ac:dyDescent="0.2">
      <c r="A348" t="s">
        <v>709</v>
      </c>
      <c r="B348" t="s">
        <v>714</v>
      </c>
      <c r="C348">
        <v>200000</v>
      </c>
      <c r="D348">
        <v>200000</v>
      </c>
      <c r="E348">
        <v>200000</v>
      </c>
      <c r="F348">
        <v>200000</v>
      </c>
      <c r="G348">
        <v>200000</v>
      </c>
      <c r="H348" s="37">
        <f t="shared" si="5"/>
        <v>1000000</v>
      </c>
    </row>
    <row r="349" spans="1:8" x14ac:dyDescent="0.2">
      <c r="A349" t="s">
        <v>710</v>
      </c>
      <c r="B349" t="s">
        <v>715</v>
      </c>
      <c r="C349">
        <v>0</v>
      </c>
      <c r="D349">
        <v>0</v>
      </c>
      <c r="E349">
        <v>0</v>
      </c>
      <c r="F349">
        <v>0</v>
      </c>
      <c r="G349">
        <v>0</v>
      </c>
      <c r="H349" s="37">
        <f t="shared" si="5"/>
        <v>0</v>
      </c>
    </row>
    <row r="350" spans="1:8" x14ac:dyDescent="0.2">
      <c r="A350" t="s">
        <v>733</v>
      </c>
      <c r="B350" t="s">
        <v>734</v>
      </c>
      <c r="C350">
        <v>0</v>
      </c>
      <c r="D350">
        <v>0</v>
      </c>
      <c r="E350">
        <v>0</v>
      </c>
      <c r="F350">
        <v>0</v>
      </c>
      <c r="G350">
        <v>0</v>
      </c>
      <c r="H350" s="37">
        <f t="shared" si="5"/>
        <v>0</v>
      </c>
    </row>
    <row r="351" spans="1:8" x14ac:dyDescent="0.2">
      <c r="A351" t="s">
        <v>816</v>
      </c>
      <c r="B351" t="s">
        <v>834</v>
      </c>
      <c r="C351">
        <v>0</v>
      </c>
      <c r="D351">
        <v>0</v>
      </c>
      <c r="E351">
        <v>0</v>
      </c>
      <c r="F351">
        <v>0</v>
      </c>
      <c r="G351">
        <v>0</v>
      </c>
      <c r="H351" s="37">
        <f t="shared" si="5"/>
        <v>0</v>
      </c>
    </row>
    <row r="352" spans="1:8" x14ac:dyDescent="0.2">
      <c r="A352" t="s">
        <v>817</v>
      </c>
      <c r="B352" t="s">
        <v>835</v>
      </c>
      <c r="C352">
        <v>2000000</v>
      </c>
      <c r="D352">
        <v>0</v>
      </c>
      <c r="E352">
        <v>0</v>
      </c>
      <c r="F352">
        <v>0</v>
      </c>
      <c r="G352">
        <v>0</v>
      </c>
      <c r="H352" s="37">
        <f t="shared" si="5"/>
        <v>2000000</v>
      </c>
    </row>
    <row r="353" spans="1:8" x14ac:dyDescent="0.2">
      <c r="A353" t="s">
        <v>875</v>
      </c>
      <c r="B353" t="s">
        <v>945</v>
      </c>
      <c r="C353">
        <v>0</v>
      </c>
      <c r="D353">
        <v>0</v>
      </c>
      <c r="E353">
        <v>0</v>
      </c>
      <c r="F353">
        <v>0</v>
      </c>
      <c r="G353">
        <v>0</v>
      </c>
      <c r="H353" s="37">
        <f t="shared" si="5"/>
        <v>0</v>
      </c>
    </row>
    <row r="354" spans="1:8" x14ac:dyDescent="0.2">
      <c r="A354" t="s">
        <v>946</v>
      </c>
      <c r="B354" t="s">
        <v>947</v>
      </c>
      <c r="C354">
        <v>0</v>
      </c>
      <c r="D354">
        <v>0</v>
      </c>
      <c r="E354">
        <v>0</v>
      </c>
      <c r="F354">
        <v>0</v>
      </c>
      <c r="G354">
        <v>0</v>
      </c>
      <c r="H354" s="37">
        <f t="shared" si="5"/>
        <v>0</v>
      </c>
    </row>
    <row r="355" spans="1:8" x14ac:dyDescent="0.2">
      <c r="A355" t="s">
        <v>93</v>
      </c>
      <c r="B355" t="s">
        <v>916</v>
      </c>
      <c r="C355">
        <v>4000000</v>
      </c>
      <c r="D355">
        <v>6000000</v>
      </c>
      <c r="E355">
        <v>6000000</v>
      </c>
      <c r="F355">
        <v>6000000</v>
      </c>
      <c r="G355">
        <v>12000000</v>
      </c>
      <c r="H355" s="37">
        <f t="shared" si="5"/>
        <v>34000000</v>
      </c>
    </row>
    <row r="356" spans="1:8" x14ac:dyDescent="0.2">
      <c r="A356" t="s">
        <v>188</v>
      </c>
      <c r="B356" t="s">
        <v>217</v>
      </c>
      <c r="C356">
        <v>10000000</v>
      </c>
      <c r="D356">
        <v>12000000</v>
      </c>
      <c r="E356">
        <v>12000000</v>
      </c>
      <c r="F356">
        <v>14000000</v>
      </c>
      <c r="G356">
        <v>14000000</v>
      </c>
      <c r="H356" s="37">
        <f t="shared" si="5"/>
        <v>62000000</v>
      </c>
    </row>
    <row r="357" spans="1:8" x14ac:dyDescent="0.2">
      <c r="A357" t="s">
        <v>404</v>
      </c>
      <c r="B357" t="s">
        <v>603</v>
      </c>
      <c r="C357">
        <v>0</v>
      </c>
      <c r="D357">
        <v>0</v>
      </c>
      <c r="E357">
        <v>0</v>
      </c>
      <c r="F357">
        <v>0</v>
      </c>
      <c r="G357">
        <v>0</v>
      </c>
      <c r="H357" s="37">
        <f t="shared" si="5"/>
        <v>0</v>
      </c>
    </row>
    <row r="358" spans="1:8" x14ac:dyDescent="0.2">
      <c r="A358" t="s">
        <v>385</v>
      </c>
      <c r="B358" t="s">
        <v>604</v>
      </c>
      <c r="C358">
        <v>0</v>
      </c>
      <c r="D358">
        <v>0</v>
      </c>
      <c r="E358">
        <v>0</v>
      </c>
      <c r="F358">
        <v>0</v>
      </c>
      <c r="G358">
        <v>0</v>
      </c>
      <c r="H358" s="37">
        <f t="shared" si="5"/>
        <v>0</v>
      </c>
    </row>
    <row r="359" spans="1:8" x14ac:dyDescent="0.2">
      <c r="A359" t="s">
        <v>493</v>
      </c>
      <c r="B359" t="s">
        <v>605</v>
      </c>
      <c r="C359">
        <v>0</v>
      </c>
      <c r="D359">
        <v>0</v>
      </c>
      <c r="E359">
        <v>0</v>
      </c>
      <c r="F359">
        <v>0</v>
      </c>
      <c r="G359">
        <v>0</v>
      </c>
      <c r="H359" s="37">
        <f t="shared" si="5"/>
        <v>0</v>
      </c>
    </row>
    <row r="360" spans="1:8" x14ac:dyDescent="0.2">
      <c r="A360" t="s">
        <v>390</v>
      </c>
      <c r="B360" t="s">
        <v>606</v>
      </c>
      <c r="C360">
        <v>0</v>
      </c>
      <c r="D360">
        <v>0</v>
      </c>
      <c r="E360">
        <v>0</v>
      </c>
      <c r="F360">
        <v>0</v>
      </c>
      <c r="G360">
        <v>0</v>
      </c>
      <c r="H360" s="37">
        <f t="shared" si="5"/>
        <v>0</v>
      </c>
    </row>
    <row r="361" spans="1:8" x14ac:dyDescent="0.2">
      <c r="A361" t="s">
        <v>383</v>
      </c>
      <c r="B361" t="s">
        <v>607</v>
      </c>
      <c r="C361">
        <v>0</v>
      </c>
      <c r="D361">
        <v>0</v>
      </c>
      <c r="E361">
        <v>0</v>
      </c>
      <c r="F361">
        <v>0</v>
      </c>
      <c r="G361">
        <v>0</v>
      </c>
      <c r="H361" s="37">
        <f t="shared" si="5"/>
        <v>0</v>
      </c>
    </row>
    <row r="362" spans="1:8" x14ac:dyDescent="0.2">
      <c r="A362" t="s">
        <v>773</v>
      </c>
      <c r="B362" t="s">
        <v>774</v>
      </c>
      <c r="C362">
        <v>0</v>
      </c>
      <c r="D362">
        <v>0</v>
      </c>
      <c r="E362">
        <v>0</v>
      </c>
      <c r="F362">
        <v>0</v>
      </c>
      <c r="G362">
        <v>0</v>
      </c>
      <c r="H362" s="37">
        <f t="shared" si="5"/>
        <v>0</v>
      </c>
    </row>
    <row r="363" spans="1:8" x14ac:dyDescent="0.2">
      <c r="A363" t="s">
        <v>818</v>
      </c>
      <c r="B363" t="s">
        <v>836</v>
      </c>
      <c r="C363">
        <v>0</v>
      </c>
      <c r="D363">
        <v>0</v>
      </c>
      <c r="E363">
        <v>0</v>
      </c>
      <c r="F363">
        <v>0</v>
      </c>
      <c r="G363">
        <v>0</v>
      </c>
      <c r="H363" s="37">
        <f t="shared" si="5"/>
        <v>0</v>
      </c>
    </row>
    <row r="364" spans="1:8" x14ac:dyDescent="0.2">
      <c r="A364" t="s">
        <v>821</v>
      </c>
      <c r="B364" t="s">
        <v>839</v>
      </c>
      <c r="C364">
        <v>0</v>
      </c>
      <c r="D364">
        <v>0</v>
      </c>
      <c r="E364">
        <v>0</v>
      </c>
      <c r="F364">
        <v>0</v>
      </c>
      <c r="G364">
        <v>0</v>
      </c>
      <c r="H364" s="37">
        <f t="shared" si="5"/>
        <v>0</v>
      </c>
    </row>
    <row r="365" spans="1:8" x14ac:dyDescent="0.2">
      <c r="A365" t="s">
        <v>822</v>
      </c>
      <c r="B365" t="s">
        <v>840</v>
      </c>
      <c r="C365">
        <v>0</v>
      </c>
      <c r="D365">
        <v>0</v>
      </c>
      <c r="E365">
        <v>0</v>
      </c>
      <c r="F365">
        <v>0</v>
      </c>
      <c r="G365">
        <v>0</v>
      </c>
      <c r="H365" s="37">
        <f t="shared" si="5"/>
        <v>0</v>
      </c>
    </row>
    <row r="366" spans="1:8" x14ac:dyDescent="0.2">
      <c r="A366" t="s">
        <v>819</v>
      </c>
      <c r="B366" t="s">
        <v>837</v>
      </c>
      <c r="C366">
        <v>0</v>
      </c>
      <c r="D366">
        <v>0</v>
      </c>
      <c r="E366">
        <v>0</v>
      </c>
      <c r="F366">
        <v>0</v>
      </c>
      <c r="G366">
        <v>0</v>
      </c>
      <c r="H366" s="37">
        <f t="shared" si="5"/>
        <v>0</v>
      </c>
    </row>
    <row r="367" spans="1:8" x14ac:dyDescent="0.2">
      <c r="A367" t="s">
        <v>885</v>
      </c>
      <c r="B367" t="s">
        <v>890</v>
      </c>
      <c r="C367">
        <v>6250000</v>
      </c>
      <c r="D367">
        <v>6875000</v>
      </c>
      <c r="E367">
        <v>6875000</v>
      </c>
      <c r="F367">
        <v>7500000</v>
      </c>
      <c r="G367">
        <v>7500000</v>
      </c>
      <c r="H367" s="37">
        <f t="shared" si="5"/>
        <v>35000000</v>
      </c>
    </row>
    <row r="368" spans="1:8" x14ac:dyDescent="0.2">
      <c r="A368" t="s">
        <v>886</v>
      </c>
      <c r="B368" t="s">
        <v>891</v>
      </c>
      <c r="C368">
        <v>0</v>
      </c>
      <c r="D368">
        <v>0</v>
      </c>
      <c r="E368">
        <v>0</v>
      </c>
      <c r="F368">
        <v>0</v>
      </c>
      <c r="G368">
        <v>0</v>
      </c>
      <c r="H368" s="37">
        <f t="shared" si="5"/>
        <v>0</v>
      </c>
    </row>
    <row r="369" spans="1:8" x14ac:dyDescent="0.2">
      <c r="A369" t="s">
        <v>887</v>
      </c>
      <c r="B369" t="s">
        <v>892</v>
      </c>
      <c r="C369">
        <v>0</v>
      </c>
      <c r="D369">
        <v>0</v>
      </c>
      <c r="E369">
        <v>0</v>
      </c>
      <c r="F369">
        <v>0</v>
      </c>
      <c r="G369">
        <v>0</v>
      </c>
      <c r="H369" s="37">
        <f t="shared" si="5"/>
        <v>0</v>
      </c>
    </row>
    <row r="370" spans="1:8" x14ac:dyDescent="0.2">
      <c r="A370" t="s">
        <v>888</v>
      </c>
      <c r="B370" t="s">
        <v>893</v>
      </c>
      <c r="C370">
        <v>0</v>
      </c>
      <c r="D370">
        <v>0</v>
      </c>
      <c r="E370">
        <v>0</v>
      </c>
      <c r="F370">
        <v>0</v>
      </c>
      <c r="G370">
        <v>0</v>
      </c>
      <c r="H370" s="37">
        <f t="shared" si="5"/>
        <v>0</v>
      </c>
    </row>
    <row r="371" spans="1:8" x14ac:dyDescent="0.2">
      <c r="A371" t="s">
        <v>889</v>
      </c>
      <c r="B371" t="s">
        <v>894</v>
      </c>
      <c r="C371">
        <v>0</v>
      </c>
      <c r="D371">
        <v>0</v>
      </c>
      <c r="E371">
        <v>0</v>
      </c>
      <c r="F371">
        <v>0</v>
      </c>
      <c r="G371">
        <v>0</v>
      </c>
      <c r="H371" s="37">
        <f t="shared" si="5"/>
        <v>0</v>
      </c>
    </row>
    <row r="372" spans="1:8" x14ac:dyDescent="0.2">
      <c r="A372" t="s">
        <v>99</v>
      </c>
      <c r="B372" t="s">
        <v>341</v>
      </c>
      <c r="C372">
        <v>43969550</v>
      </c>
      <c r="D372">
        <v>42124113</v>
      </c>
      <c r="E372">
        <v>42033971</v>
      </c>
      <c r="F372">
        <v>42179479</v>
      </c>
      <c r="G372">
        <v>42961866</v>
      </c>
      <c r="H372" s="37">
        <f t="shared" si="5"/>
        <v>213268979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F169"/>
  <sheetViews>
    <sheetView workbookViewId="0">
      <selection activeCell="J49" sqref="J49"/>
    </sheetView>
  </sheetViews>
  <sheetFormatPr defaultRowHeight="12.75" x14ac:dyDescent="0.2"/>
  <cols>
    <col min="2" max="2" width="55.7109375" customWidth="1"/>
    <col min="3" max="4" width="9" bestFit="1" customWidth="1"/>
  </cols>
  <sheetData>
    <row r="1" spans="1:6" x14ac:dyDescent="0.2">
      <c r="A1" s="1" t="s">
        <v>511</v>
      </c>
      <c r="B1" s="1" t="s">
        <v>0</v>
      </c>
      <c r="C1" s="1" t="s">
        <v>1107</v>
      </c>
      <c r="D1" s="1" t="s">
        <v>1108</v>
      </c>
      <c r="E1" s="1" t="s">
        <v>1109</v>
      </c>
      <c r="F1" s="1" t="s">
        <v>1110</v>
      </c>
    </row>
    <row r="2" spans="1:6" x14ac:dyDescent="0.2">
      <c r="A2" t="s">
        <v>949</v>
      </c>
      <c r="B2" t="s">
        <v>948</v>
      </c>
      <c r="C2" s="107">
        <f>SUMIF('Program Lvl'!B:B,A2,'Program Lvl'!D:D)+SUMIF('Program Lvl'!B:B,A2,'Program Lvl'!E:E)+SUMIF('Program Lvl'!B:B,A2,'Program Lvl'!F:F)+SUMIF('Program Lvl'!B:B,A2,'Program Lvl'!G:G)+SUMIF('Program Lvl'!B:B,A2,'Program Lvl'!H:H)</f>
        <v>1500000</v>
      </c>
      <c r="D2" s="107">
        <f>SUMIF('PIP 19.1'!A:A,A2,'PIP 19.1'!H:H)</f>
        <v>1500000</v>
      </c>
      <c r="E2" s="107">
        <f>C2-D2</f>
        <v>0</v>
      </c>
      <c r="F2" s="108">
        <f>IFERROR(E2/D2,"New")</f>
        <v>0</v>
      </c>
    </row>
    <row r="3" spans="1:6" x14ac:dyDescent="0.2">
      <c r="A3" t="s">
        <v>96</v>
      </c>
      <c r="B3" t="s">
        <v>295</v>
      </c>
      <c r="C3" s="107">
        <f>SUMIF('Program Lvl'!B:B,A3,'Program Lvl'!D:D)+SUMIF('Program Lvl'!B:B,A3,'Program Lvl'!E:E)+SUMIF('Program Lvl'!B:B,A3,'Program Lvl'!F:F)+SUMIF('Program Lvl'!B:B,A3,'Program Lvl'!G:G)+SUMIF('Program Lvl'!B:B,A3,'Program Lvl'!H:H)</f>
        <v>7798056</v>
      </c>
      <c r="D3" s="107">
        <f>SUMIF('PIP 19.1'!A:A,A3,'PIP 19.1'!H:H)</f>
        <v>9106168</v>
      </c>
      <c r="E3" s="107">
        <f t="shared" ref="E3:E66" si="0">C3-D3</f>
        <v>-1308112</v>
      </c>
      <c r="F3" s="108">
        <f t="shared" ref="F3:F66" si="1">IFERROR(E3/D3,"New")</f>
        <v>-0.14365120432656195</v>
      </c>
    </row>
    <row r="4" spans="1:6" x14ac:dyDescent="0.2">
      <c r="A4" t="s">
        <v>57</v>
      </c>
      <c r="B4" t="s">
        <v>873</v>
      </c>
      <c r="C4" s="107">
        <f>SUMIF('Program Lvl'!B:B,A4,'Program Lvl'!D:D)+SUMIF('Program Lvl'!B:B,A4,'Program Lvl'!E:E)+SUMIF('Program Lvl'!B:B,A4,'Program Lvl'!F:F)+SUMIF('Program Lvl'!B:B,A4,'Program Lvl'!G:G)+SUMIF('Program Lvl'!B:B,A4,'Program Lvl'!H:H)</f>
        <v>10900000</v>
      </c>
      <c r="D4" s="107">
        <f>SUMIF('PIP 19.1'!A:A,A4,'PIP 19.1'!H:H)</f>
        <v>9200000</v>
      </c>
      <c r="E4" s="107">
        <f t="shared" si="0"/>
        <v>1700000</v>
      </c>
      <c r="F4" s="108">
        <f t="shared" si="1"/>
        <v>0.18478260869565216</v>
      </c>
    </row>
    <row r="5" spans="1:6" x14ac:dyDescent="0.2">
      <c r="A5" t="s">
        <v>58</v>
      </c>
      <c r="B5" t="s">
        <v>272</v>
      </c>
      <c r="C5" s="107">
        <f>SUMIF('Program Lvl'!B:B,A5,'Program Lvl'!D:D)+SUMIF('Program Lvl'!B:B,A5,'Program Lvl'!E:E)+SUMIF('Program Lvl'!B:B,A5,'Program Lvl'!F:F)+SUMIF('Program Lvl'!B:B,A5,'Program Lvl'!G:G)+SUMIF('Program Lvl'!B:B,A5,'Program Lvl'!H:H)</f>
        <v>7550000</v>
      </c>
      <c r="D5" s="107">
        <f>SUMIF('PIP 19.1'!A:A,A5,'PIP 19.1'!H:H)</f>
        <v>8000000</v>
      </c>
      <c r="E5" s="107">
        <f t="shared" si="0"/>
        <v>-450000</v>
      </c>
      <c r="F5" s="108">
        <f t="shared" si="1"/>
        <v>-5.6250000000000001E-2</v>
      </c>
    </row>
    <row r="6" spans="1:6" x14ac:dyDescent="0.2">
      <c r="A6" t="s">
        <v>60</v>
      </c>
      <c r="B6" t="s">
        <v>273</v>
      </c>
      <c r="C6" s="107">
        <f>SUMIF('Program Lvl'!B:B,A6,'Program Lvl'!D:D)+SUMIF('Program Lvl'!B:B,A6,'Program Lvl'!E:E)+SUMIF('Program Lvl'!B:B,A6,'Program Lvl'!F:F)+SUMIF('Program Lvl'!B:B,A6,'Program Lvl'!G:G)+SUMIF('Program Lvl'!B:B,A6,'Program Lvl'!H:H)</f>
        <v>2725000</v>
      </c>
      <c r="D6" s="107">
        <f>SUMIF('PIP 19.1'!A:A,A6,'PIP 19.1'!H:H)</f>
        <v>2500000</v>
      </c>
      <c r="E6" s="107">
        <f t="shared" si="0"/>
        <v>225000</v>
      </c>
      <c r="F6" s="108">
        <f t="shared" si="1"/>
        <v>0.09</v>
      </c>
    </row>
    <row r="7" spans="1:6" x14ac:dyDescent="0.2">
      <c r="A7" t="s">
        <v>61</v>
      </c>
      <c r="B7" t="s">
        <v>274</v>
      </c>
      <c r="C7" s="107">
        <f>SUMIF('Program Lvl'!B:B,A7,'Program Lvl'!D:D)+SUMIF('Program Lvl'!B:B,A7,'Program Lvl'!E:E)+SUMIF('Program Lvl'!B:B,A7,'Program Lvl'!F:F)+SUMIF('Program Lvl'!B:B,A7,'Program Lvl'!G:G)+SUMIF('Program Lvl'!B:B,A7,'Program Lvl'!H:H)</f>
        <v>3900000</v>
      </c>
      <c r="D7" s="107">
        <f>SUMIF('PIP 19.1'!A:A,A7,'PIP 19.1'!H:H)</f>
        <v>3480000</v>
      </c>
      <c r="E7" s="107">
        <f t="shared" si="0"/>
        <v>420000</v>
      </c>
      <c r="F7" s="108">
        <f t="shared" si="1"/>
        <v>0.1206896551724138</v>
      </c>
    </row>
    <row r="8" spans="1:6" x14ac:dyDescent="0.2">
      <c r="A8" t="s">
        <v>62</v>
      </c>
      <c r="B8" t="s">
        <v>275</v>
      </c>
      <c r="C8" s="107">
        <f>SUMIF('Program Lvl'!B:B,A8,'Program Lvl'!D:D)+SUMIF('Program Lvl'!B:B,A8,'Program Lvl'!E:E)+SUMIF('Program Lvl'!B:B,A8,'Program Lvl'!F:F)+SUMIF('Program Lvl'!B:B,A8,'Program Lvl'!G:G)+SUMIF('Program Lvl'!B:B,A8,'Program Lvl'!H:H)</f>
        <v>2540000</v>
      </c>
      <c r="D8" s="107">
        <f>SUMIF('PIP 19.1'!A:A,A8,'PIP 19.1'!H:H)</f>
        <v>2250000</v>
      </c>
      <c r="E8" s="107">
        <f t="shared" si="0"/>
        <v>290000</v>
      </c>
      <c r="F8" s="108">
        <f t="shared" si="1"/>
        <v>0.12888888888888889</v>
      </c>
    </row>
    <row r="9" spans="1:6" x14ac:dyDescent="0.2">
      <c r="A9" t="s">
        <v>48</v>
      </c>
      <c r="B9" t="s">
        <v>260</v>
      </c>
      <c r="C9" s="107">
        <f>SUMIF('Program Lvl'!B:B,A9,'Program Lvl'!D:D)+SUMIF('Program Lvl'!B:B,A9,'Program Lvl'!E:E)+SUMIF('Program Lvl'!B:B,A9,'Program Lvl'!F:F)+SUMIF('Program Lvl'!B:B,A9,'Program Lvl'!G:G)+SUMIF('Program Lvl'!B:B,A9,'Program Lvl'!H:H)</f>
        <v>3650000</v>
      </c>
      <c r="D9" s="107">
        <f>SUMIF('PIP 19.1'!A:A,A9,'PIP 19.1'!H:H)</f>
        <v>3832500</v>
      </c>
      <c r="E9" s="107">
        <f t="shared" si="0"/>
        <v>-182500</v>
      </c>
      <c r="F9" s="108">
        <f t="shared" si="1"/>
        <v>-4.7619047619047616E-2</v>
      </c>
    </row>
    <row r="10" spans="1:6" x14ac:dyDescent="0.2">
      <c r="A10" t="s">
        <v>49</v>
      </c>
      <c r="B10" t="s">
        <v>782</v>
      </c>
      <c r="C10" s="107">
        <f>SUMIF('Program Lvl'!B:B,A10,'Program Lvl'!D:D)+SUMIF('Program Lvl'!B:B,A10,'Program Lvl'!E:E)+SUMIF('Program Lvl'!B:B,A10,'Program Lvl'!F:F)+SUMIF('Program Lvl'!B:B,A10,'Program Lvl'!G:G)+SUMIF('Program Lvl'!B:B,A10,'Program Lvl'!H:H)</f>
        <v>64350000</v>
      </c>
      <c r="D10" s="107">
        <f>SUMIF('PIP 19.1'!A:A,A10,'PIP 19.1'!H:H)</f>
        <v>64350000</v>
      </c>
      <c r="E10" s="107">
        <f t="shared" si="0"/>
        <v>0</v>
      </c>
      <c r="F10" s="108">
        <f t="shared" si="1"/>
        <v>0</v>
      </c>
    </row>
    <row r="11" spans="1:6" x14ac:dyDescent="0.2">
      <c r="A11" t="s">
        <v>50</v>
      </c>
      <c r="B11" t="s">
        <v>266</v>
      </c>
      <c r="C11" s="107">
        <f>SUMIF('Program Lvl'!B:B,A11,'Program Lvl'!D:D)+SUMIF('Program Lvl'!B:B,A11,'Program Lvl'!E:E)+SUMIF('Program Lvl'!B:B,A11,'Program Lvl'!F:F)+SUMIF('Program Lvl'!B:B,A11,'Program Lvl'!G:G)+SUMIF('Program Lvl'!B:B,A11,'Program Lvl'!H:H)</f>
        <v>45000000</v>
      </c>
      <c r="D11" s="107">
        <f>SUMIF('PIP 19.1'!A:A,A11,'PIP 19.1'!H:H)</f>
        <v>58500000</v>
      </c>
      <c r="E11" s="107">
        <f t="shared" si="0"/>
        <v>-13500000</v>
      </c>
      <c r="F11" s="108">
        <f t="shared" si="1"/>
        <v>-0.23076923076923078</v>
      </c>
    </row>
    <row r="12" spans="1:6" x14ac:dyDescent="0.2">
      <c r="A12" t="s">
        <v>51</v>
      </c>
      <c r="B12" t="s">
        <v>52</v>
      </c>
      <c r="C12" s="107">
        <f>SUMIF('Program Lvl'!B:B,A12,'Program Lvl'!D:D)+SUMIF('Program Lvl'!B:B,A12,'Program Lvl'!E:E)+SUMIF('Program Lvl'!B:B,A12,'Program Lvl'!F:F)+SUMIF('Program Lvl'!B:B,A12,'Program Lvl'!G:G)+SUMIF('Program Lvl'!B:B,A12,'Program Lvl'!H:H)</f>
        <v>47050000</v>
      </c>
      <c r="D12" s="107">
        <f>SUMIF('PIP 19.1'!A:A,A12,'PIP 19.1'!H:H)</f>
        <v>64050000</v>
      </c>
      <c r="E12" s="107">
        <f t="shared" si="0"/>
        <v>-17000000</v>
      </c>
      <c r="F12" s="108">
        <f t="shared" si="1"/>
        <v>-0.26541764246682281</v>
      </c>
    </row>
    <row r="13" spans="1:6" x14ac:dyDescent="0.2">
      <c r="A13" t="s">
        <v>53</v>
      </c>
      <c r="B13" t="s">
        <v>267</v>
      </c>
      <c r="C13" s="107">
        <f>SUMIF('Program Lvl'!B:B,A13,'Program Lvl'!D:D)+SUMIF('Program Lvl'!B:B,A13,'Program Lvl'!E:E)+SUMIF('Program Lvl'!B:B,A13,'Program Lvl'!F:F)+SUMIF('Program Lvl'!B:B,A13,'Program Lvl'!G:G)+SUMIF('Program Lvl'!B:B,A13,'Program Lvl'!H:H)</f>
        <v>5000000</v>
      </c>
      <c r="D13" s="107">
        <f>SUMIF('PIP 19.1'!A:A,A13,'PIP 19.1'!H:H)</f>
        <v>5000000</v>
      </c>
      <c r="E13" s="107">
        <f t="shared" si="0"/>
        <v>0</v>
      </c>
      <c r="F13" s="108">
        <f t="shared" si="1"/>
        <v>0</v>
      </c>
    </row>
    <row r="14" spans="1:6" x14ac:dyDescent="0.2">
      <c r="A14" t="s">
        <v>55</v>
      </c>
      <c r="B14" t="s">
        <v>268</v>
      </c>
      <c r="C14" s="107">
        <f>SUMIF('Program Lvl'!B:B,A14,'Program Lvl'!D:D)+SUMIF('Program Lvl'!B:B,A14,'Program Lvl'!E:E)+SUMIF('Program Lvl'!B:B,A14,'Program Lvl'!F:F)+SUMIF('Program Lvl'!B:B,A14,'Program Lvl'!G:G)+SUMIF('Program Lvl'!B:B,A14,'Program Lvl'!H:H)</f>
        <v>24640000</v>
      </c>
      <c r="D14" s="107">
        <f>SUMIF('PIP 19.1'!A:A,A14,'PIP 19.1'!H:H)</f>
        <v>25600000</v>
      </c>
      <c r="E14" s="107">
        <f t="shared" si="0"/>
        <v>-960000</v>
      </c>
      <c r="F14" s="108">
        <f t="shared" si="1"/>
        <v>-3.7499999999999999E-2</v>
      </c>
    </row>
    <row r="15" spans="1:6" x14ac:dyDescent="0.2">
      <c r="A15" t="s">
        <v>775</v>
      </c>
      <c r="B15" t="s">
        <v>776</v>
      </c>
      <c r="C15" s="107">
        <f>SUMIF('Program Lvl'!B:B,A15,'Program Lvl'!D:D)+SUMIF('Program Lvl'!B:B,A15,'Program Lvl'!E:E)+SUMIF('Program Lvl'!B:B,A15,'Program Lvl'!F:F)+SUMIF('Program Lvl'!B:B,A15,'Program Lvl'!G:G)+SUMIF('Program Lvl'!B:B,A15,'Program Lvl'!H:H)</f>
        <v>5200000</v>
      </c>
      <c r="D15" s="107">
        <f>SUMIF('PIP 19.1'!A:A,A15,'PIP 19.1'!H:H)</f>
        <v>8580000</v>
      </c>
      <c r="E15" s="107">
        <f t="shared" si="0"/>
        <v>-3380000</v>
      </c>
      <c r="F15" s="108">
        <f t="shared" si="1"/>
        <v>-0.39393939393939392</v>
      </c>
    </row>
    <row r="16" spans="1:6" x14ac:dyDescent="0.2">
      <c r="A16" t="s">
        <v>67</v>
      </c>
      <c r="B16" t="s">
        <v>261</v>
      </c>
      <c r="C16" s="107">
        <f>SUMIF('Program Lvl'!B:B,A16,'Program Lvl'!D:D)+SUMIF('Program Lvl'!B:B,A16,'Program Lvl'!E:E)+SUMIF('Program Lvl'!B:B,A16,'Program Lvl'!F:F)+SUMIF('Program Lvl'!B:B,A16,'Program Lvl'!G:G)+SUMIF('Program Lvl'!B:B,A16,'Program Lvl'!H:H)</f>
        <v>3740000</v>
      </c>
      <c r="D16" s="107">
        <f>SUMIF('PIP 19.1'!A:A,A16,'PIP 19.1'!H:H)</f>
        <v>3740000</v>
      </c>
      <c r="E16" s="107">
        <f t="shared" si="0"/>
        <v>0</v>
      </c>
      <c r="F16" s="108">
        <f t="shared" si="1"/>
        <v>0</v>
      </c>
    </row>
    <row r="17" spans="1:6" x14ac:dyDescent="0.2">
      <c r="A17" t="s">
        <v>68</v>
      </c>
      <c r="B17" t="s">
        <v>805</v>
      </c>
      <c r="C17" s="107">
        <f>SUMIF('Program Lvl'!B:B,A17,'Program Lvl'!D:D)+SUMIF('Program Lvl'!B:B,A17,'Program Lvl'!E:E)+SUMIF('Program Lvl'!B:B,A17,'Program Lvl'!F:F)+SUMIF('Program Lvl'!B:B,A17,'Program Lvl'!G:G)+SUMIF('Program Lvl'!B:B,A17,'Program Lvl'!H:H)</f>
        <v>6875000</v>
      </c>
      <c r="D17" s="107">
        <f>SUMIF('PIP 19.1'!A:A,A17,'PIP 19.1'!H:H)</f>
        <v>6435000</v>
      </c>
      <c r="E17" s="107">
        <f t="shared" si="0"/>
        <v>440000</v>
      </c>
      <c r="F17" s="108">
        <f t="shared" si="1"/>
        <v>6.8376068376068383E-2</v>
      </c>
    </row>
    <row r="18" spans="1:6" x14ac:dyDescent="0.2">
      <c r="A18" t="s">
        <v>69</v>
      </c>
      <c r="B18" t="s">
        <v>262</v>
      </c>
      <c r="C18" s="107">
        <f>SUMIF('Program Lvl'!B:B,A18,'Program Lvl'!D:D)+SUMIF('Program Lvl'!B:B,A18,'Program Lvl'!E:E)+SUMIF('Program Lvl'!B:B,A18,'Program Lvl'!F:F)+SUMIF('Program Lvl'!B:B,A18,'Program Lvl'!G:G)+SUMIF('Program Lvl'!B:B,A18,'Program Lvl'!H:H)</f>
        <v>2500000</v>
      </c>
      <c r="D18" s="107">
        <f>SUMIF('PIP 19.1'!A:A,A18,'PIP 19.1'!H:H)</f>
        <v>2500000</v>
      </c>
      <c r="E18" s="107">
        <f t="shared" si="0"/>
        <v>0</v>
      </c>
      <c r="F18" s="108">
        <f t="shared" si="1"/>
        <v>0</v>
      </c>
    </row>
    <row r="19" spans="1:6" x14ac:dyDescent="0.2">
      <c r="A19" t="s">
        <v>70</v>
      </c>
      <c r="B19" t="s">
        <v>263</v>
      </c>
      <c r="C19" s="107">
        <f>SUMIF('Program Lvl'!B:B,A19,'Program Lvl'!D:D)+SUMIF('Program Lvl'!B:B,A19,'Program Lvl'!E:E)+SUMIF('Program Lvl'!B:B,A19,'Program Lvl'!F:F)+SUMIF('Program Lvl'!B:B,A19,'Program Lvl'!G:G)+SUMIF('Program Lvl'!B:B,A19,'Program Lvl'!H:H)</f>
        <v>29400000</v>
      </c>
      <c r="D19" s="107">
        <f>SUMIF('PIP 19.1'!A:A,A19,'PIP 19.1'!H:H)</f>
        <v>35875000</v>
      </c>
      <c r="E19" s="107">
        <f t="shared" si="0"/>
        <v>-6475000</v>
      </c>
      <c r="F19" s="108">
        <f t="shared" si="1"/>
        <v>-0.18048780487804877</v>
      </c>
    </row>
    <row r="20" spans="1:6" x14ac:dyDescent="0.2">
      <c r="A20" t="s">
        <v>72</v>
      </c>
      <c r="B20" t="s">
        <v>264</v>
      </c>
      <c r="C20" s="107">
        <f>SUMIF('Program Lvl'!B:B,A20,'Program Lvl'!D:D)+SUMIF('Program Lvl'!B:B,A20,'Program Lvl'!E:E)+SUMIF('Program Lvl'!B:B,A20,'Program Lvl'!F:F)+SUMIF('Program Lvl'!B:B,A20,'Program Lvl'!G:G)+SUMIF('Program Lvl'!B:B,A20,'Program Lvl'!H:H)</f>
        <v>7500000</v>
      </c>
      <c r="D20" s="107">
        <f>SUMIF('PIP 19.1'!A:A,A20,'PIP 19.1'!H:H)</f>
        <v>17500000</v>
      </c>
      <c r="E20" s="107">
        <f t="shared" si="0"/>
        <v>-10000000</v>
      </c>
      <c r="F20" s="108">
        <f t="shared" si="1"/>
        <v>-0.5714285714285714</v>
      </c>
    </row>
    <row r="21" spans="1:6" x14ac:dyDescent="0.2">
      <c r="A21" t="s">
        <v>347</v>
      </c>
      <c r="B21" t="s">
        <v>348</v>
      </c>
      <c r="C21" s="107">
        <f>SUMIF('Program Lvl'!B:B,A21,'Program Lvl'!D:D)+SUMIF('Program Lvl'!B:B,A21,'Program Lvl'!E:E)+SUMIF('Program Lvl'!B:B,A21,'Program Lvl'!F:F)+SUMIF('Program Lvl'!B:B,A21,'Program Lvl'!G:G)+SUMIF('Program Lvl'!B:B,A21,'Program Lvl'!H:H)</f>
        <v>3540000</v>
      </c>
      <c r="D21" s="107">
        <f>SUMIF('PIP 19.1'!A:A,A21,'PIP 19.1'!H:H)</f>
        <v>3540000</v>
      </c>
      <c r="E21" s="107">
        <f t="shared" si="0"/>
        <v>0</v>
      </c>
      <c r="F21" s="108">
        <f t="shared" si="1"/>
        <v>0</v>
      </c>
    </row>
    <row r="22" spans="1:6" x14ac:dyDescent="0.2">
      <c r="A22" t="s">
        <v>849</v>
      </c>
      <c r="B22" t="s">
        <v>850</v>
      </c>
      <c r="C22" s="107">
        <f>SUMIF('Program Lvl'!B:B,A22,'Program Lvl'!D:D)+SUMIF('Program Lvl'!B:B,A22,'Program Lvl'!E:E)+SUMIF('Program Lvl'!B:B,A22,'Program Lvl'!F:F)+SUMIF('Program Lvl'!B:B,A22,'Program Lvl'!G:G)+SUMIF('Program Lvl'!B:B,A22,'Program Lvl'!H:H)</f>
        <v>1350000</v>
      </c>
      <c r="D22" s="107">
        <f>SUMIF('PIP 19.1'!A:A,A22,'PIP 19.1'!H:H)</f>
        <v>1350000</v>
      </c>
      <c r="E22" s="107">
        <f t="shared" si="0"/>
        <v>0</v>
      </c>
      <c r="F22" s="108">
        <f t="shared" si="1"/>
        <v>0</v>
      </c>
    </row>
    <row r="23" spans="1:6" x14ac:dyDescent="0.2">
      <c r="A23" t="s">
        <v>75</v>
      </c>
      <c r="B23" t="s">
        <v>1079</v>
      </c>
      <c r="C23" s="107">
        <f>SUMIF('Program Lvl'!B:B,A23,'Program Lvl'!D:D)+SUMIF('Program Lvl'!B:B,A23,'Program Lvl'!E:E)+SUMIF('Program Lvl'!B:B,A23,'Program Lvl'!F:F)+SUMIF('Program Lvl'!B:B,A23,'Program Lvl'!G:G)+SUMIF('Program Lvl'!B:B,A23,'Program Lvl'!H:H)</f>
        <v>18200000</v>
      </c>
      <c r="D23" s="107">
        <f>SUMIF('PIP 19.1'!A:A,A23,'PIP 19.1'!H:H)</f>
        <v>18450000</v>
      </c>
      <c r="E23" s="107">
        <f t="shared" si="0"/>
        <v>-250000</v>
      </c>
      <c r="F23" s="108">
        <f t="shared" si="1"/>
        <v>-1.3550135501355014E-2</v>
      </c>
    </row>
    <row r="24" spans="1:6" x14ac:dyDescent="0.2">
      <c r="A24" t="s">
        <v>76</v>
      </c>
      <c r="B24" t="s">
        <v>270</v>
      </c>
      <c r="C24" s="107">
        <f>SUMIF('Program Lvl'!B:B,A24,'Program Lvl'!D:D)+SUMIF('Program Lvl'!B:B,A24,'Program Lvl'!E:E)+SUMIF('Program Lvl'!B:B,A24,'Program Lvl'!F:F)+SUMIF('Program Lvl'!B:B,A24,'Program Lvl'!G:G)+SUMIF('Program Lvl'!B:B,A24,'Program Lvl'!H:H)</f>
        <v>5475000</v>
      </c>
      <c r="D24" s="107">
        <f>SUMIF('PIP 19.1'!A:A,A24,'PIP 19.1'!H:H)</f>
        <v>12500000</v>
      </c>
      <c r="E24" s="107">
        <f t="shared" si="0"/>
        <v>-7025000</v>
      </c>
      <c r="F24" s="108">
        <f t="shared" si="1"/>
        <v>-0.56200000000000006</v>
      </c>
    </row>
    <row r="25" spans="1:6" x14ac:dyDescent="0.2">
      <c r="A25" t="s">
        <v>203</v>
      </c>
      <c r="B25" t="s">
        <v>297</v>
      </c>
      <c r="C25" s="107">
        <f>SUMIF('Program Lvl'!B:B,A25,'Program Lvl'!D:D)+SUMIF('Program Lvl'!B:B,A25,'Program Lvl'!E:E)+SUMIF('Program Lvl'!B:B,A25,'Program Lvl'!F:F)+SUMIF('Program Lvl'!B:B,A25,'Program Lvl'!G:G)+SUMIF('Program Lvl'!B:B,A25,'Program Lvl'!H:H)</f>
        <v>8125000</v>
      </c>
      <c r="D25" s="107">
        <f>SUMIF('PIP 19.1'!A:A,A25,'PIP 19.1'!H:H)</f>
        <v>8125000</v>
      </c>
      <c r="E25" s="107">
        <f t="shared" si="0"/>
        <v>0</v>
      </c>
      <c r="F25" s="108">
        <f t="shared" si="1"/>
        <v>0</v>
      </c>
    </row>
    <row r="26" spans="1:6" x14ac:dyDescent="0.2">
      <c r="A26" t="s">
        <v>204</v>
      </c>
      <c r="B26" t="s">
        <v>271</v>
      </c>
      <c r="C26" s="107">
        <f>SUMIF('Program Lvl'!B:B,A26,'Program Lvl'!D:D)+SUMIF('Program Lvl'!B:B,A26,'Program Lvl'!E:E)+SUMIF('Program Lvl'!B:B,A26,'Program Lvl'!F:F)+SUMIF('Program Lvl'!B:B,A26,'Program Lvl'!G:G)+SUMIF('Program Lvl'!B:B,A26,'Program Lvl'!H:H)</f>
        <v>3840000</v>
      </c>
      <c r="D26" s="107">
        <f>SUMIF('PIP 19.1'!A:A,A26,'PIP 19.1'!H:H)</f>
        <v>11040000</v>
      </c>
      <c r="E26" s="107">
        <f t="shared" si="0"/>
        <v>-7200000</v>
      </c>
      <c r="F26" s="108">
        <f t="shared" si="1"/>
        <v>-0.65217391304347827</v>
      </c>
    </row>
    <row r="27" spans="1:6" x14ac:dyDescent="0.2">
      <c r="A27" t="s">
        <v>280</v>
      </c>
      <c r="B27" t="s">
        <v>298</v>
      </c>
      <c r="C27" s="107">
        <f>SUMIF('Program Lvl'!B:B,A27,'Program Lvl'!D:D)+SUMIF('Program Lvl'!B:B,A27,'Program Lvl'!E:E)+SUMIF('Program Lvl'!B:B,A27,'Program Lvl'!F:F)+SUMIF('Program Lvl'!B:B,A27,'Program Lvl'!G:G)+SUMIF('Program Lvl'!B:B,A27,'Program Lvl'!H:H)</f>
        <v>5500000</v>
      </c>
      <c r="D27" s="107">
        <f>SUMIF('PIP 19.1'!A:A,A27,'PIP 19.1'!H:H)</f>
        <v>7500000</v>
      </c>
      <c r="E27" s="107">
        <f t="shared" si="0"/>
        <v>-2000000</v>
      </c>
      <c r="F27" s="108">
        <f t="shared" si="1"/>
        <v>-0.26666666666666666</v>
      </c>
    </row>
    <row r="28" spans="1:6" x14ac:dyDescent="0.2">
      <c r="A28" t="s">
        <v>510</v>
      </c>
      <c r="B28" t="s">
        <v>788</v>
      </c>
      <c r="C28" s="107">
        <f>SUMIF('Program Lvl'!B:B,A28,'Program Lvl'!D:D)+SUMIF('Program Lvl'!B:B,A28,'Program Lvl'!E:E)+SUMIF('Program Lvl'!B:B,A28,'Program Lvl'!F:F)+SUMIF('Program Lvl'!B:B,A28,'Program Lvl'!G:G)+SUMIF('Program Lvl'!B:B,A28,'Program Lvl'!H:H)</f>
        <v>261000</v>
      </c>
      <c r="D28" s="107">
        <f>SUMIF('PIP 19.1'!A:A,A28,'PIP 19.1'!H:H)</f>
        <v>261000</v>
      </c>
      <c r="E28" s="107">
        <f t="shared" si="0"/>
        <v>0</v>
      </c>
      <c r="F28" s="108">
        <f t="shared" si="1"/>
        <v>0</v>
      </c>
    </row>
    <row r="29" spans="1:6" x14ac:dyDescent="0.2">
      <c r="A29" t="s">
        <v>812</v>
      </c>
      <c r="B29" t="s">
        <v>830</v>
      </c>
      <c r="C29" s="107">
        <f>SUMIF('Program Lvl'!B:B,A29,'Program Lvl'!D:D)+SUMIF('Program Lvl'!B:B,A29,'Program Lvl'!E:E)+SUMIF('Program Lvl'!B:B,A29,'Program Lvl'!F:F)+SUMIF('Program Lvl'!B:B,A29,'Program Lvl'!G:G)+SUMIF('Program Lvl'!B:B,A29,'Program Lvl'!H:H)</f>
        <v>5632000</v>
      </c>
      <c r="D29" s="107">
        <f>SUMIF('PIP 19.1'!A:A,A29,'PIP 19.1'!H:H)</f>
        <v>5632000</v>
      </c>
      <c r="E29" s="107">
        <f t="shared" si="0"/>
        <v>0</v>
      </c>
      <c r="F29" s="108">
        <f t="shared" si="1"/>
        <v>0</v>
      </c>
    </row>
    <row r="30" spans="1:6" x14ac:dyDescent="0.2">
      <c r="A30" t="s">
        <v>813</v>
      </c>
      <c r="B30" t="s">
        <v>1074</v>
      </c>
      <c r="C30" s="107">
        <f>SUMIF('Program Lvl'!B:B,A30,'Program Lvl'!D:D)+SUMIF('Program Lvl'!B:B,A30,'Program Lvl'!E:E)+SUMIF('Program Lvl'!B:B,A30,'Program Lvl'!F:F)+SUMIF('Program Lvl'!B:B,A30,'Program Lvl'!G:G)+SUMIF('Program Lvl'!B:B,A30,'Program Lvl'!H:H)</f>
        <v>13048250</v>
      </c>
      <c r="D30" s="107">
        <f>SUMIF('PIP 19.1'!A:A,A30,'PIP 19.1'!H:H)</f>
        <v>44000000</v>
      </c>
      <c r="E30" s="107">
        <f t="shared" si="0"/>
        <v>-30951750</v>
      </c>
      <c r="F30" s="108">
        <f t="shared" si="1"/>
        <v>-0.70344886363636361</v>
      </c>
    </row>
    <row r="31" spans="1:6" x14ac:dyDescent="0.2">
      <c r="A31" t="s">
        <v>1073</v>
      </c>
      <c r="B31" t="s">
        <v>1075</v>
      </c>
      <c r="C31" s="107">
        <f>SUMIF('Program Lvl'!B:B,A31,'Program Lvl'!D:D)+SUMIF('Program Lvl'!B:B,A31,'Program Lvl'!E:E)+SUMIF('Program Lvl'!B:B,A31,'Program Lvl'!F:F)+SUMIF('Program Lvl'!B:B,A31,'Program Lvl'!G:G)+SUMIF('Program Lvl'!B:B,A31,'Program Lvl'!H:H)</f>
        <v>16242150</v>
      </c>
      <c r="D31" s="107">
        <f>SUMIF('PIP 19.1'!A:A,A31,'PIP 19.1'!H:H)</f>
        <v>0</v>
      </c>
      <c r="E31" s="107">
        <f t="shared" si="0"/>
        <v>16242150</v>
      </c>
      <c r="F31" s="108" t="str">
        <f t="shared" si="1"/>
        <v>New</v>
      </c>
    </row>
    <row r="32" spans="1:6" x14ac:dyDescent="0.2">
      <c r="A32" t="s">
        <v>735</v>
      </c>
      <c r="B32" t="s">
        <v>742</v>
      </c>
      <c r="C32" s="107">
        <f>SUMIF('Program Lvl'!B:B,A32,'Program Lvl'!D:D)+SUMIF('Program Lvl'!B:B,A32,'Program Lvl'!E:E)+SUMIF('Program Lvl'!B:B,A32,'Program Lvl'!F:F)+SUMIF('Program Lvl'!B:B,A32,'Program Lvl'!G:G)+SUMIF('Program Lvl'!B:B,A32,'Program Lvl'!H:H)</f>
        <v>11315460</v>
      </c>
      <c r="D32" s="107">
        <f>SUMIF('PIP 19.1'!A:A,A32,'PIP 19.1'!H:H)</f>
        <v>11315460</v>
      </c>
      <c r="E32" s="107">
        <f t="shared" si="0"/>
        <v>0</v>
      </c>
      <c r="F32" s="108">
        <f t="shared" si="1"/>
        <v>0</v>
      </c>
    </row>
    <row r="33" spans="1:6" x14ac:dyDescent="0.2">
      <c r="A33" t="s">
        <v>195</v>
      </c>
      <c r="B33" t="s">
        <v>299</v>
      </c>
      <c r="C33" s="107">
        <f>SUMIF('Program Lvl'!B:B,A33,'Program Lvl'!D:D)+SUMIF('Program Lvl'!B:B,A33,'Program Lvl'!E:E)+SUMIF('Program Lvl'!B:B,A33,'Program Lvl'!F:F)+SUMIF('Program Lvl'!B:B,A33,'Program Lvl'!G:G)+SUMIF('Program Lvl'!B:B,A33,'Program Lvl'!H:H)</f>
        <v>12295121</v>
      </c>
      <c r="D33" s="107">
        <f>SUMIF('PIP 19.1'!A:A,A33,'PIP 19.1'!H:H)</f>
        <v>12295120.500282934</v>
      </c>
      <c r="E33" s="107">
        <f t="shared" si="0"/>
        <v>0.49971706606447697</v>
      </c>
      <c r="F33" s="108">
        <f t="shared" si="1"/>
        <v>4.0643527328827522E-8</v>
      </c>
    </row>
    <row r="34" spans="1:6" x14ac:dyDescent="0.2">
      <c r="A34" t="s">
        <v>196</v>
      </c>
      <c r="B34" t="s">
        <v>300</v>
      </c>
      <c r="C34" s="107">
        <f>SUMIF('Program Lvl'!B:B,A34,'Program Lvl'!D:D)+SUMIF('Program Lvl'!B:B,A34,'Program Lvl'!E:E)+SUMIF('Program Lvl'!B:B,A34,'Program Lvl'!F:F)+SUMIF('Program Lvl'!B:B,A34,'Program Lvl'!G:G)+SUMIF('Program Lvl'!B:B,A34,'Program Lvl'!H:H)</f>
        <v>7000000</v>
      </c>
      <c r="D34" s="107">
        <f>SUMIF('PIP 19.1'!A:A,A34,'PIP 19.1'!H:H)</f>
        <v>7000000</v>
      </c>
      <c r="E34" s="107">
        <f t="shared" si="0"/>
        <v>0</v>
      </c>
      <c r="F34" s="108">
        <f t="shared" si="1"/>
        <v>0</v>
      </c>
    </row>
    <row r="35" spans="1:6" x14ac:dyDescent="0.2">
      <c r="A35" t="s">
        <v>164</v>
      </c>
      <c r="B35" t="s">
        <v>302</v>
      </c>
      <c r="C35" s="107">
        <f>SUMIF('Program Lvl'!B:B,A35,'Program Lvl'!D:D)+SUMIF('Program Lvl'!B:B,A35,'Program Lvl'!E:E)+SUMIF('Program Lvl'!B:B,A35,'Program Lvl'!F:F)+SUMIF('Program Lvl'!B:B,A35,'Program Lvl'!G:G)+SUMIF('Program Lvl'!B:B,A35,'Program Lvl'!H:H)</f>
        <v>32773419</v>
      </c>
      <c r="D35" s="107">
        <f>SUMIF('PIP 19.1'!A:A,A35,'PIP 19.1'!H:H)</f>
        <v>32773419</v>
      </c>
      <c r="E35" s="107">
        <f t="shared" si="0"/>
        <v>0</v>
      </c>
      <c r="F35" s="108">
        <f t="shared" si="1"/>
        <v>0</v>
      </c>
    </row>
    <row r="36" spans="1:6" x14ac:dyDescent="0.2">
      <c r="A36" t="s">
        <v>97</v>
      </c>
      <c r="B36" t="s">
        <v>303</v>
      </c>
      <c r="C36" s="107">
        <f>SUMIF('Program Lvl'!B:B,A36,'Program Lvl'!D:D)+SUMIF('Program Lvl'!B:B,A36,'Program Lvl'!E:E)+SUMIF('Program Lvl'!B:B,A36,'Program Lvl'!F:F)+SUMIF('Program Lvl'!B:B,A36,'Program Lvl'!G:G)+SUMIF('Program Lvl'!B:B,A36,'Program Lvl'!H:H)</f>
        <v>25984980</v>
      </c>
      <c r="D36" s="107">
        <f>SUMIF('PIP 19.1'!A:A,A36,'PIP 19.1'!H:H)</f>
        <v>67241683</v>
      </c>
      <c r="E36" s="107">
        <f t="shared" si="0"/>
        <v>-41256703</v>
      </c>
      <c r="F36" s="108">
        <f t="shared" si="1"/>
        <v>-0.61355845302087397</v>
      </c>
    </row>
    <row r="37" spans="1:6" x14ac:dyDescent="0.2">
      <c r="A37" t="s">
        <v>169</v>
      </c>
      <c r="B37" t="s">
        <v>304</v>
      </c>
      <c r="C37" s="107">
        <f>SUMIF('Program Lvl'!B:B,A37,'Program Lvl'!D:D)+SUMIF('Program Lvl'!B:B,A37,'Program Lvl'!E:E)+SUMIF('Program Lvl'!B:B,A37,'Program Lvl'!F:F)+SUMIF('Program Lvl'!B:B,A37,'Program Lvl'!G:G)+SUMIF('Program Lvl'!B:B,A37,'Program Lvl'!H:H)</f>
        <v>400000</v>
      </c>
      <c r="D37" s="107">
        <f>SUMIF('PIP 19.1'!A:A,A37,'PIP 19.1'!H:H)</f>
        <v>600000</v>
      </c>
      <c r="E37" s="107">
        <f t="shared" si="0"/>
        <v>-200000</v>
      </c>
      <c r="F37" s="108">
        <f t="shared" si="1"/>
        <v>-0.33333333333333331</v>
      </c>
    </row>
    <row r="38" spans="1:6" x14ac:dyDescent="0.2">
      <c r="A38" t="s">
        <v>165</v>
      </c>
      <c r="B38" t="s">
        <v>166</v>
      </c>
      <c r="C38" s="107">
        <f>SUMIF('Program Lvl'!B:B,A38,'Program Lvl'!D:D)+SUMIF('Program Lvl'!B:B,A38,'Program Lvl'!E:E)+SUMIF('Program Lvl'!B:B,A38,'Program Lvl'!F:F)+SUMIF('Program Lvl'!B:B,A38,'Program Lvl'!G:G)+SUMIF('Program Lvl'!B:B,A38,'Program Lvl'!H:H)</f>
        <v>2500000</v>
      </c>
      <c r="D38" s="107">
        <f>SUMIF('PIP 19.1'!A:A,A38,'PIP 19.1'!H:H)</f>
        <v>2500000</v>
      </c>
      <c r="E38" s="107">
        <f t="shared" si="0"/>
        <v>0</v>
      </c>
      <c r="F38" s="108">
        <f t="shared" si="1"/>
        <v>0</v>
      </c>
    </row>
    <row r="39" spans="1:6" x14ac:dyDescent="0.2">
      <c r="A39" t="s">
        <v>167</v>
      </c>
      <c r="B39" t="s">
        <v>857</v>
      </c>
      <c r="C39" s="107">
        <f>SUMIF('Program Lvl'!B:B,A39,'Program Lvl'!D:D)+SUMIF('Program Lvl'!B:B,A39,'Program Lvl'!E:E)+SUMIF('Program Lvl'!B:B,A39,'Program Lvl'!F:F)+SUMIF('Program Lvl'!B:B,A39,'Program Lvl'!G:G)+SUMIF('Program Lvl'!B:B,A39,'Program Lvl'!H:H)</f>
        <v>5000000</v>
      </c>
      <c r="D39" s="107">
        <f>SUMIF('PIP 19.1'!A:A,A39,'PIP 19.1'!H:H)</f>
        <v>5000000</v>
      </c>
      <c r="E39" s="107">
        <f t="shared" si="0"/>
        <v>0</v>
      </c>
      <c r="F39" s="108">
        <f t="shared" si="1"/>
        <v>0</v>
      </c>
    </row>
    <row r="40" spans="1:6" x14ac:dyDescent="0.2">
      <c r="A40" t="s">
        <v>193</v>
      </c>
      <c r="B40" t="s">
        <v>306</v>
      </c>
      <c r="C40" s="107">
        <f>SUMIF('Program Lvl'!B:B,A40,'Program Lvl'!D:D)+SUMIF('Program Lvl'!B:B,A40,'Program Lvl'!E:E)+SUMIF('Program Lvl'!B:B,A40,'Program Lvl'!F:F)+SUMIF('Program Lvl'!B:B,A40,'Program Lvl'!G:G)+SUMIF('Program Lvl'!B:B,A40,'Program Lvl'!H:H)</f>
        <v>1250000</v>
      </c>
      <c r="D40" s="107">
        <f>SUMIF('PIP 19.1'!A:A,A40,'PIP 19.1'!H:H)</f>
        <v>1250000</v>
      </c>
      <c r="E40" s="107">
        <f t="shared" si="0"/>
        <v>0</v>
      </c>
      <c r="F40" s="108">
        <f t="shared" si="1"/>
        <v>0</v>
      </c>
    </row>
    <row r="41" spans="1:6" x14ac:dyDescent="0.2">
      <c r="A41" t="s">
        <v>137</v>
      </c>
      <c r="B41" t="s">
        <v>1020</v>
      </c>
      <c r="C41" s="107">
        <f>SUMIF('Program Lvl'!B:B,A41,'Program Lvl'!D:D)+SUMIF('Program Lvl'!B:B,A41,'Program Lvl'!E:E)+SUMIF('Program Lvl'!B:B,A41,'Program Lvl'!F:F)+SUMIF('Program Lvl'!B:B,A41,'Program Lvl'!G:G)+SUMIF('Program Lvl'!B:B,A41,'Program Lvl'!H:H)</f>
        <v>150000</v>
      </c>
      <c r="D41" s="107">
        <f>SUMIF('PIP 19.1'!A:A,A41,'PIP 19.1'!H:H)</f>
        <v>25000</v>
      </c>
      <c r="E41" s="107">
        <f t="shared" si="0"/>
        <v>125000</v>
      </c>
      <c r="F41" s="108">
        <f t="shared" si="1"/>
        <v>5</v>
      </c>
    </row>
    <row r="42" spans="1:6" x14ac:dyDescent="0.2">
      <c r="A42" t="s">
        <v>138</v>
      </c>
      <c r="B42" t="s">
        <v>308</v>
      </c>
      <c r="C42" s="107">
        <f>SUMIF('Program Lvl'!B:B,A42,'Program Lvl'!D:D)+SUMIF('Program Lvl'!B:B,A42,'Program Lvl'!E:E)+SUMIF('Program Lvl'!B:B,A42,'Program Lvl'!F:F)+SUMIF('Program Lvl'!B:B,A42,'Program Lvl'!G:G)+SUMIF('Program Lvl'!B:B,A42,'Program Lvl'!H:H)</f>
        <v>4283928</v>
      </c>
      <c r="D42" s="107">
        <f>SUMIF('PIP 19.1'!A:A,A42,'PIP 19.1'!H:H)</f>
        <v>4283928</v>
      </c>
      <c r="E42" s="107">
        <f t="shared" si="0"/>
        <v>0</v>
      </c>
      <c r="F42" s="108">
        <f t="shared" si="1"/>
        <v>0</v>
      </c>
    </row>
    <row r="43" spans="1:6" x14ac:dyDescent="0.2">
      <c r="A43" t="s">
        <v>139</v>
      </c>
      <c r="B43" t="s">
        <v>1021</v>
      </c>
      <c r="C43" s="107">
        <f>SUMIF('Program Lvl'!B:B,A43,'Program Lvl'!D:D)+SUMIF('Program Lvl'!B:B,A43,'Program Lvl'!E:E)+SUMIF('Program Lvl'!B:B,A43,'Program Lvl'!F:F)+SUMIF('Program Lvl'!B:B,A43,'Program Lvl'!G:G)+SUMIF('Program Lvl'!B:B,A43,'Program Lvl'!H:H)</f>
        <v>520000</v>
      </c>
      <c r="D43" s="107">
        <f>SUMIF('PIP 19.1'!A:A,A43,'PIP 19.1'!H:H)</f>
        <v>405000</v>
      </c>
      <c r="E43" s="107">
        <f t="shared" si="0"/>
        <v>115000</v>
      </c>
      <c r="F43" s="108">
        <f t="shared" si="1"/>
        <v>0.2839506172839506</v>
      </c>
    </row>
    <row r="44" spans="1:6" x14ac:dyDescent="0.2">
      <c r="A44" t="s">
        <v>197</v>
      </c>
      <c r="B44" t="s">
        <v>309</v>
      </c>
      <c r="C44" s="107">
        <f>SUMIF('Program Lvl'!B:B,A44,'Program Lvl'!D:D)+SUMIF('Program Lvl'!B:B,A44,'Program Lvl'!E:E)+SUMIF('Program Lvl'!B:B,A44,'Program Lvl'!F:F)+SUMIF('Program Lvl'!B:B,A44,'Program Lvl'!G:G)+SUMIF('Program Lvl'!B:B,A44,'Program Lvl'!H:H)</f>
        <v>4400000</v>
      </c>
      <c r="D44" s="107">
        <f>SUMIF('PIP 19.1'!A:A,A44,'PIP 19.1'!H:H)</f>
        <v>4400000</v>
      </c>
      <c r="E44" s="107">
        <f t="shared" si="0"/>
        <v>0</v>
      </c>
      <c r="F44" s="108">
        <f t="shared" si="1"/>
        <v>0</v>
      </c>
    </row>
    <row r="45" spans="1:6" x14ac:dyDescent="0.2">
      <c r="A45" t="s">
        <v>98</v>
      </c>
      <c r="B45" t="s">
        <v>310</v>
      </c>
      <c r="C45" s="107">
        <f>SUMIF('Program Lvl'!B:B,A45,'Program Lvl'!D:D)+SUMIF('Program Lvl'!B:B,A45,'Program Lvl'!E:E)+SUMIF('Program Lvl'!B:B,A45,'Program Lvl'!F:F)+SUMIF('Program Lvl'!B:B,A45,'Program Lvl'!G:G)+SUMIF('Program Lvl'!B:B,A45,'Program Lvl'!H:H)</f>
        <v>3675379</v>
      </c>
      <c r="D45" s="107">
        <f>SUMIF('PIP 19.1'!A:A,A45,'PIP 19.1'!H:H)</f>
        <v>8431413</v>
      </c>
      <c r="E45" s="107">
        <f t="shared" si="0"/>
        <v>-4756034</v>
      </c>
      <c r="F45" s="108">
        <f t="shared" si="1"/>
        <v>-0.56408504719197128</v>
      </c>
    </row>
    <row r="46" spans="1:6" x14ac:dyDescent="0.2">
      <c r="A46" t="s">
        <v>129</v>
      </c>
      <c r="B46" t="s">
        <v>311</v>
      </c>
      <c r="C46" s="107">
        <f>SUMIF('Program Lvl'!B:B,A46,'Program Lvl'!D:D)+SUMIF('Program Lvl'!B:B,A46,'Program Lvl'!E:E)+SUMIF('Program Lvl'!B:B,A46,'Program Lvl'!F:F)+SUMIF('Program Lvl'!B:B,A46,'Program Lvl'!G:G)+SUMIF('Program Lvl'!B:B,A46,'Program Lvl'!H:H)</f>
        <v>500000</v>
      </c>
      <c r="D46" s="107">
        <f>SUMIF('PIP 19.1'!A:A,A46,'PIP 19.1'!H:H)</f>
        <v>500000</v>
      </c>
      <c r="E46" s="107">
        <f t="shared" si="0"/>
        <v>0</v>
      </c>
      <c r="F46" s="108">
        <f t="shared" si="1"/>
        <v>0</v>
      </c>
    </row>
    <row r="47" spans="1:6" x14ac:dyDescent="0.2">
      <c r="A47" t="s">
        <v>874</v>
      </c>
      <c r="B47" t="s">
        <v>876</v>
      </c>
      <c r="C47" s="107">
        <f>SUMIF('Program Lvl'!B:B,A47,'Program Lvl'!D:D)+SUMIF('Program Lvl'!B:B,A47,'Program Lvl'!E:E)+SUMIF('Program Lvl'!B:B,A47,'Program Lvl'!F:F)+SUMIF('Program Lvl'!B:B,A47,'Program Lvl'!G:G)+SUMIF('Program Lvl'!B:B,A47,'Program Lvl'!H:H)</f>
        <v>4145538</v>
      </c>
      <c r="D47" s="107">
        <f>SUMIF('PIP 19.1'!A:A,A47,'PIP 19.1'!H:H)</f>
        <v>4145538</v>
      </c>
      <c r="E47" s="107">
        <f t="shared" si="0"/>
        <v>0</v>
      </c>
      <c r="F47" s="108">
        <f t="shared" si="1"/>
        <v>0</v>
      </c>
    </row>
    <row r="48" spans="1:6" x14ac:dyDescent="0.2">
      <c r="A48" t="s">
        <v>100</v>
      </c>
      <c r="B48" t="s">
        <v>312</v>
      </c>
      <c r="C48" s="107">
        <f>SUMIF('Program Lvl'!B:B,A48,'Program Lvl'!D:D)+SUMIF('Program Lvl'!B:B,A48,'Program Lvl'!E:E)+SUMIF('Program Lvl'!B:B,A48,'Program Lvl'!F:F)+SUMIF('Program Lvl'!B:B,A48,'Program Lvl'!G:G)+SUMIF('Program Lvl'!B:B,A48,'Program Lvl'!H:H)</f>
        <v>1770965</v>
      </c>
      <c r="D48" s="107">
        <f>SUMIF('PIP 19.1'!A:A,A48,'PIP 19.1'!H:H)</f>
        <v>1893515.7644259371</v>
      </c>
      <c r="E48" s="107">
        <f t="shared" si="0"/>
        <v>-122550.76442593709</v>
      </c>
      <c r="F48" s="108">
        <f t="shared" si="1"/>
        <v>-6.4721280238768525E-2</v>
      </c>
    </row>
    <row r="49" spans="1:6" x14ac:dyDescent="0.2">
      <c r="A49" t="s">
        <v>112</v>
      </c>
      <c r="B49" t="s">
        <v>294</v>
      </c>
      <c r="C49" s="107">
        <f>SUMIF('Program Lvl'!B:B,A49,'Program Lvl'!D:D)+SUMIF('Program Lvl'!B:B,A49,'Program Lvl'!E:E)+SUMIF('Program Lvl'!B:B,A49,'Program Lvl'!F:F)+SUMIF('Program Lvl'!B:B,A49,'Program Lvl'!G:G)+SUMIF('Program Lvl'!B:B,A49,'Program Lvl'!H:H)</f>
        <v>8755000</v>
      </c>
      <c r="D49" s="107">
        <f>SUMIF('PIP 19.1'!A:A,A49,'PIP 19.1'!H:H)</f>
        <v>6072000</v>
      </c>
      <c r="E49" s="107">
        <f t="shared" si="0"/>
        <v>2683000</v>
      </c>
      <c r="F49" s="108">
        <f t="shared" si="1"/>
        <v>0.44186429512516467</v>
      </c>
    </row>
    <row r="50" spans="1:6" x14ac:dyDescent="0.2">
      <c r="A50" t="s">
        <v>351</v>
      </c>
      <c r="B50" t="s">
        <v>352</v>
      </c>
      <c r="C50" s="107">
        <f>SUMIF('Program Lvl'!B:B,A50,'Program Lvl'!D:D)+SUMIF('Program Lvl'!B:B,A50,'Program Lvl'!E:E)+SUMIF('Program Lvl'!B:B,A50,'Program Lvl'!F:F)+SUMIF('Program Lvl'!B:B,A50,'Program Lvl'!G:G)+SUMIF('Program Lvl'!B:B,A50,'Program Lvl'!H:H)</f>
        <v>0</v>
      </c>
      <c r="D50" s="107">
        <f>SUMIF('PIP 19.1'!A:A,A50,'PIP 19.1'!H:H)</f>
        <v>999999.99999999977</v>
      </c>
      <c r="E50" s="107">
        <f t="shared" si="0"/>
        <v>-999999.99999999977</v>
      </c>
      <c r="F50" s="108">
        <f t="shared" si="1"/>
        <v>-1</v>
      </c>
    </row>
    <row r="51" spans="1:6" x14ac:dyDescent="0.2">
      <c r="A51" t="s">
        <v>353</v>
      </c>
      <c r="B51" t="s">
        <v>354</v>
      </c>
      <c r="C51" s="107">
        <f>SUMIF('Program Lvl'!B:B,A51,'Program Lvl'!D:D)+SUMIF('Program Lvl'!B:B,A51,'Program Lvl'!E:E)+SUMIF('Program Lvl'!B:B,A51,'Program Lvl'!F:F)+SUMIF('Program Lvl'!B:B,A51,'Program Lvl'!G:G)+SUMIF('Program Lvl'!B:B,A51,'Program Lvl'!H:H)</f>
        <v>0</v>
      </c>
      <c r="D51" s="107">
        <f>SUMIF('PIP 19.1'!A:A,A51,'PIP 19.1'!H:H)</f>
        <v>3609999.9999999995</v>
      </c>
      <c r="E51" s="107">
        <f t="shared" si="0"/>
        <v>-3609999.9999999995</v>
      </c>
      <c r="F51" s="108">
        <f t="shared" si="1"/>
        <v>-1</v>
      </c>
    </row>
    <row r="52" spans="1:6" x14ac:dyDescent="0.2">
      <c r="A52" t="s">
        <v>116</v>
      </c>
      <c r="B52" t="s">
        <v>851</v>
      </c>
      <c r="C52" s="107">
        <f>SUMIF('Program Lvl'!B:B,A52,'Program Lvl'!D:D)+SUMIF('Program Lvl'!B:B,A52,'Program Lvl'!E:E)+SUMIF('Program Lvl'!B:B,A52,'Program Lvl'!F:F)+SUMIF('Program Lvl'!B:B,A52,'Program Lvl'!G:G)+SUMIF('Program Lvl'!B:B,A52,'Program Lvl'!H:H)</f>
        <v>4495754</v>
      </c>
      <c r="D52" s="107">
        <f>SUMIF('PIP 19.1'!A:A,A52,'PIP 19.1'!H:H)</f>
        <v>10270000</v>
      </c>
      <c r="E52" s="107">
        <f t="shared" si="0"/>
        <v>-5774246</v>
      </c>
      <c r="F52" s="108">
        <f t="shared" si="1"/>
        <v>-0.56224401168451799</v>
      </c>
    </row>
    <row r="53" spans="1:6" x14ac:dyDescent="0.2">
      <c r="A53" t="s">
        <v>119</v>
      </c>
      <c r="B53" t="s">
        <v>314</v>
      </c>
      <c r="C53" s="107">
        <f>SUMIF('Program Lvl'!B:B,A53,'Program Lvl'!D:D)+SUMIF('Program Lvl'!B:B,A53,'Program Lvl'!E:E)+SUMIF('Program Lvl'!B:B,A53,'Program Lvl'!F:F)+SUMIF('Program Lvl'!B:B,A53,'Program Lvl'!G:G)+SUMIF('Program Lvl'!B:B,A53,'Program Lvl'!H:H)</f>
        <v>1215012</v>
      </c>
      <c r="D53" s="107">
        <f>SUMIF('PIP 19.1'!A:A,A53,'PIP 19.1'!H:H)</f>
        <v>9560975.6097560991</v>
      </c>
      <c r="E53" s="107">
        <f t="shared" si="0"/>
        <v>-8345963.6097560991</v>
      </c>
      <c r="F53" s="108">
        <f t="shared" si="1"/>
        <v>-0.87291966326530612</v>
      </c>
    </row>
    <row r="54" spans="1:6" x14ac:dyDescent="0.2">
      <c r="A54" t="s">
        <v>213</v>
      </c>
      <c r="B54" t="s">
        <v>957</v>
      </c>
      <c r="C54" s="107">
        <f>SUMIF('Program Lvl'!B:B,A54,'Program Lvl'!D:D)+SUMIF('Program Lvl'!B:B,A54,'Program Lvl'!E:E)+SUMIF('Program Lvl'!B:B,A54,'Program Lvl'!F:F)+SUMIF('Program Lvl'!B:B,A54,'Program Lvl'!G:G)+SUMIF('Program Lvl'!B:B,A54,'Program Lvl'!H:H)</f>
        <v>20633600</v>
      </c>
      <c r="D54" s="107">
        <f>SUMIF('PIP 19.1'!A:A,A54,'PIP 19.1'!H:H)</f>
        <v>20833999.999999996</v>
      </c>
      <c r="E54" s="107">
        <f t="shared" si="0"/>
        <v>-200399.99999999627</v>
      </c>
      <c r="F54" s="108">
        <f t="shared" si="1"/>
        <v>-9.6188921954495684E-3</v>
      </c>
    </row>
    <row r="55" spans="1:6" x14ac:dyDescent="0.2">
      <c r="A55" t="s">
        <v>120</v>
      </c>
      <c r="B55" t="s">
        <v>316</v>
      </c>
      <c r="C55" s="107">
        <f>SUMIF('Program Lvl'!B:B,A55,'Program Lvl'!D:D)+SUMIF('Program Lvl'!B:B,A55,'Program Lvl'!E:E)+SUMIF('Program Lvl'!B:B,A55,'Program Lvl'!F:F)+SUMIF('Program Lvl'!B:B,A55,'Program Lvl'!G:G)+SUMIF('Program Lvl'!B:B,A55,'Program Lvl'!H:H)</f>
        <v>3556000</v>
      </c>
      <c r="D55" s="107">
        <f>SUMIF('PIP 19.1'!A:A,A55,'PIP 19.1'!H:H)</f>
        <v>2379535.9904818563</v>
      </c>
      <c r="E55" s="107">
        <f t="shared" si="0"/>
        <v>1176464.0095181437</v>
      </c>
      <c r="F55" s="108">
        <f t="shared" si="1"/>
        <v>0.49440899999999988</v>
      </c>
    </row>
    <row r="56" spans="1:6" x14ac:dyDescent="0.2">
      <c r="A56" t="s">
        <v>121</v>
      </c>
      <c r="B56" t="s">
        <v>855</v>
      </c>
      <c r="C56" s="107">
        <f>SUMIF('Program Lvl'!B:B,A56,'Program Lvl'!D:D)+SUMIF('Program Lvl'!B:B,A56,'Program Lvl'!E:E)+SUMIF('Program Lvl'!B:B,A56,'Program Lvl'!F:F)+SUMIF('Program Lvl'!B:B,A56,'Program Lvl'!G:G)+SUMIF('Program Lvl'!B:B,A56,'Program Lvl'!H:H)</f>
        <v>1755910</v>
      </c>
      <c r="D56" s="107">
        <f>SUMIF('PIP 19.1'!A:A,A56,'PIP 19.1'!H:H)</f>
        <v>3196021.8917311127</v>
      </c>
      <c r="E56" s="107">
        <f t="shared" si="0"/>
        <v>-1440111.8917311127</v>
      </c>
      <c r="F56" s="108">
        <f t="shared" si="1"/>
        <v>-0.45059512747926822</v>
      </c>
    </row>
    <row r="57" spans="1:6" x14ac:dyDescent="0.2">
      <c r="A57" t="s">
        <v>143</v>
      </c>
      <c r="B57" t="s">
        <v>317</v>
      </c>
      <c r="C57" s="107">
        <f>SUMIF('Program Lvl'!B:B,A57,'Program Lvl'!D:D)+SUMIF('Program Lvl'!B:B,A57,'Program Lvl'!E:E)+SUMIF('Program Lvl'!B:B,A57,'Program Lvl'!F:F)+SUMIF('Program Lvl'!B:B,A57,'Program Lvl'!G:G)+SUMIF('Program Lvl'!B:B,A57,'Program Lvl'!H:H)</f>
        <v>3000000</v>
      </c>
      <c r="D57" s="107">
        <f>SUMIF('PIP 19.1'!A:A,A57,'PIP 19.1'!H:H)</f>
        <v>2999999.9999999995</v>
      </c>
      <c r="E57" s="107">
        <f t="shared" si="0"/>
        <v>0</v>
      </c>
      <c r="F57" s="108">
        <f t="shared" si="1"/>
        <v>0</v>
      </c>
    </row>
    <row r="58" spans="1:6" x14ac:dyDescent="0.2">
      <c r="A58" t="s">
        <v>144</v>
      </c>
      <c r="B58" t="s">
        <v>318</v>
      </c>
      <c r="C58" s="107">
        <f>SUMIF('Program Lvl'!B:B,A58,'Program Lvl'!D:D)+SUMIF('Program Lvl'!B:B,A58,'Program Lvl'!E:E)+SUMIF('Program Lvl'!B:B,A58,'Program Lvl'!F:F)+SUMIF('Program Lvl'!B:B,A58,'Program Lvl'!G:G)+SUMIF('Program Lvl'!B:B,A58,'Program Lvl'!H:H)</f>
        <v>3000000</v>
      </c>
      <c r="D58" s="107">
        <f>SUMIF('PIP 19.1'!A:A,A58,'PIP 19.1'!H:H)</f>
        <v>2999999.9999999991</v>
      </c>
      <c r="E58" s="107">
        <f t="shared" si="0"/>
        <v>0</v>
      </c>
      <c r="F58" s="108">
        <f t="shared" si="1"/>
        <v>0</v>
      </c>
    </row>
    <row r="59" spans="1:6" x14ac:dyDescent="0.2">
      <c r="A59" t="s">
        <v>145</v>
      </c>
      <c r="B59" t="s">
        <v>563</v>
      </c>
      <c r="C59" s="107">
        <f>SUMIF('Program Lvl'!B:B,A59,'Program Lvl'!D:D)+SUMIF('Program Lvl'!B:B,A59,'Program Lvl'!E:E)+SUMIF('Program Lvl'!B:B,A59,'Program Lvl'!F:F)+SUMIF('Program Lvl'!B:B,A59,'Program Lvl'!G:G)+SUMIF('Program Lvl'!B:B,A59,'Program Lvl'!H:H)</f>
        <v>653024</v>
      </c>
      <c r="D59" s="107">
        <f>SUMIF('PIP 19.1'!A:A,A59,'PIP 19.1'!H:H)</f>
        <v>0</v>
      </c>
      <c r="E59" s="107">
        <f t="shared" si="0"/>
        <v>653024</v>
      </c>
      <c r="F59" s="108" t="str">
        <f t="shared" si="1"/>
        <v>New</v>
      </c>
    </row>
    <row r="60" spans="1:6" x14ac:dyDescent="0.2">
      <c r="A60" t="s">
        <v>146</v>
      </c>
      <c r="B60" t="s">
        <v>320</v>
      </c>
      <c r="C60" s="107">
        <f>SUMIF('Program Lvl'!B:B,A60,'Program Lvl'!D:D)+SUMIF('Program Lvl'!B:B,A60,'Program Lvl'!E:E)+SUMIF('Program Lvl'!B:B,A60,'Program Lvl'!F:F)+SUMIF('Program Lvl'!B:B,A60,'Program Lvl'!G:G)+SUMIF('Program Lvl'!B:B,A60,'Program Lvl'!H:H)</f>
        <v>3500000</v>
      </c>
      <c r="D60" s="107">
        <f>SUMIF('PIP 19.1'!A:A,A60,'PIP 19.1'!H:H)</f>
        <v>3499999.9999999995</v>
      </c>
      <c r="E60" s="107">
        <f t="shared" si="0"/>
        <v>0</v>
      </c>
      <c r="F60" s="108">
        <f t="shared" si="1"/>
        <v>0</v>
      </c>
    </row>
    <row r="61" spans="1:6" x14ac:dyDescent="0.2">
      <c r="A61" t="s">
        <v>124</v>
      </c>
      <c r="B61" t="s">
        <v>125</v>
      </c>
      <c r="C61" s="107">
        <f>SUMIF('Program Lvl'!B:B,A61,'Program Lvl'!D:D)+SUMIF('Program Lvl'!B:B,A61,'Program Lvl'!E:E)+SUMIF('Program Lvl'!B:B,A61,'Program Lvl'!F:F)+SUMIF('Program Lvl'!B:B,A61,'Program Lvl'!G:G)+SUMIF('Program Lvl'!B:B,A61,'Program Lvl'!H:H)</f>
        <v>31736000</v>
      </c>
      <c r="D61" s="107">
        <f>SUMIF('PIP 19.1'!A:A,A61,'PIP 19.1'!H:H)</f>
        <v>27260000</v>
      </c>
      <c r="E61" s="107">
        <f t="shared" si="0"/>
        <v>4476000</v>
      </c>
      <c r="F61" s="108">
        <f t="shared" si="1"/>
        <v>0.16419662509170946</v>
      </c>
    </row>
    <row r="62" spans="1:6" x14ac:dyDescent="0.2">
      <c r="A62" t="s">
        <v>108</v>
      </c>
      <c r="B62" t="s">
        <v>856</v>
      </c>
      <c r="C62" s="107">
        <f>SUMIF('Program Lvl'!B:B,A62,'Program Lvl'!D:D)+SUMIF('Program Lvl'!B:B,A62,'Program Lvl'!E:E)+SUMIF('Program Lvl'!B:B,A62,'Program Lvl'!F:F)+SUMIF('Program Lvl'!B:B,A62,'Program Lvl'!G:G)+SUMIF('Program Lvl'!B:B,A62,'Program Lvl'!H:H)</f>
        <v>16928000</v>
      </c>
      <c r="D62" s="107">
        <f>SUMIF('PIP 19.1'!A:A,A62,'PIP 19.1'!H:H)</f>
        <v>20644999.999999996</v>
      </c>
      <c r="E62" s="107">
        <f t="shared" si="0"/>
        <v>-3716999.9999999963</v>
      </c>
      <c r="F62" s="108">
        <f t="shared" si="1"/>
        <v>-0.18004359409057868</v>
      </c>
    </row>
    <row r="63" spans="1:6" x14ac:dyDescent="0.2">
      <c r="A63" t="s">
        <v>109</v>
      </c>
      <c r="B63" t="s">
        <v>327</v>
      </c>
      <c r="C63" s="107">
        <f>SUMIF('Program Lvl'!B:B,A63,'Program Lvl'!D:D)+SUMIF('Program Lvl'!B:B,A63,'Program Lvl'!E:E)+SUMIF('Program Lvl'!B:B,A63,'Program Lvl'!F:F)+SUMIF('Program Lvl'!B:B,A63,'Program Lvl'!G:G)+SUMIF('Program Lvl'!B:B,A63,'Program Lvl'!H:H)</f>
        <v>17093338</v>
      </c>
      <c r="D63" s="107">
        <f>SUMIF('PIP 19.1'!A:A,A63,'PIP 19.1'!H:H)</f>
        <v>14098750.743604999</v>
      </c>
      <c r="E63" s="107">
        <f t="shared" si="0"/>
        <v>2994587.256395001</v>
      </c>
      <c r="F63" s="108">
        <f t="shared" si="1"/>
        <v>0.21240089358649772</v>
      </c>
    </row>
    <row r="64" spans="1:6" x14ac:dyDescent="0.2">
      <c r="A64" t="s">
        <v>126</v>
      </c>
      <c r="B64" t="s">
        <v>328</v>
      </c>
      <c r="C64" s="107">
        <f>SUMIF('Program Lvl'!B:B,A64,'Program Lvl'!D:D)+SUMIF('Program Lvl'!B:B,A64,'Program Lvl'!E:E)+SUMIF('Program Lvl'!B:B,A64,'Program Lvl'!F:F)+SUMIF('Program Lvl'!B:B,A64,'Program Lvl'!G:G)+SUMIF('Program Lvl'!B:B,A64,'Program Lvl'!H:H)</f>
        <v>2953000</v>
      </c>
      <c r="D64" s="107">
        <f>SUMIF('PIP 19.1'!A:A,A64,'PIP 19.1'!H:H)</f>
        <v>15702000</v>
      </c>
      <c r="E64" s="107">
        <f t="shared" si="0"/>
        <v>-12749000</v>
      </c>
      <c r="F64" s="108">
        <f t="shared" si="1"/>
        <v>-0.81193478537765895</v>
      </c>
    </row>
    <row r="65" spans="1:6" x14ac:dyDescent="0.2">
      <c r="A65" t="s">
        <v>150</v>
      </c>
      <c r="B65" t="s">
        <v>329</v>
      </c>
      <c r="C65" s="107">
        <f>SUMIF('Program Lvl'!B:B,A65,'Program Lvl'!D:D)+SUMIF('Program Lvl'!B:B,A65,'Program Lvl'!E:E)+SUMIF('Program Lvl'!B:B,A65,'Program Lvl'!F:F)+SUMIF('Program Lvl'!B:B,A65,'Program Lvl'!G:G)+SUMIF('Program Lvl'!B:B,A65,'Program Lvl'!H:H)</f>
        <v>0</v>
      </c>
      <c r="D65" s="107">
        <f>SUMIF('PIP 19.1'!A:A,A65,'PIP 19.1'!H:H)</f>
        <v>2499999.9999999995</v>
      </c>
      <c r="E65" s="107">
        <f t="shared" si="0"/>
        <v>-2499999.9999999995</v>
      </c>
      <c r="F65" s="108">
        <f t="shared" si="1"/>
        <v>-1</v>
      </c>
    </row>
    <row r="66" spans="1:6" x14ac:dyDescent="0.2">
      <c r="A66" t="s">
        <v>110</v>
      </c>
      <c r="B66" t="s">
        <v>330</v>
      </c>
      <c r="C66" s="107">
        <f>SUMIF('Program Lvl'!B:B,A66,'Program Lvl'!D:D)+SUMIF('Program Lvl'!B:B,A66,'Program Lvl'!E:E)+SUMIF('Program Lvl'!B:B,A66,'Program Lvl'!F:F)+SUMIF('Program Lvl'!B:B,A66,'Program Lvl'!G:G)+SUMIF('Program Lvl'!B:B,A66,'Program Lvl'!H:H)</f>
        <v>292683</v>
      </c>
      <c r="D66" s="107">
        <f>SUMIF('PIP 19.1'!A:A,A66,'PIP 19.1'!H:H)</f>
        <v>0</v>
      </c>
      <c r="E66" s="107">
        <f t="shared" si="0"/>
        <v>292683</v>
      </c>
      <c r="F66" s="108" t="str">
        <f t="shared" si="1"/>
        <v>New</v>
      </c>
    </row>
    <row r="67" spans="1:6" x14ac:dyDescent="0.2">
      <c r="A67" t="s">
        <v>127</v>
      </c>
      <c r="B67" t="s">
        <v>853</v>
      </c>
      <c r="C67" s="107">
        <f>SUMIF('Program Lvl'!B:B,A67,'Program Lvl'!D:D)+SUMIF('Program Lvl'!B:B,A67,'Program Lvl'!E:E)+SUMIF('Program Lvl'!B:B,A67,'Program Lvl'!F:F)+SUMIF('Program Lvl'!B:B,A67,'Program Lvl'!G:G)+SUMIF('Program Lvl'!B:B,A67,'Program Lvl'!H:H)</f>
        <v>17478000</v>
      </c>
      <c r="D67" s="107">
        <f>SUMIF('PIP 19.1'!A:A,A67,'PIP 19.1'!H:H)</f>
        <v>28075000</v>
      </c>
      <c r="E67" s="107">
        <f t="shared" ref="E67:E130" si="2">C67-D67</f>
        <v>-10597000</v>
      </c>
      <c r="F67" s="108">
        <f t="shared" ref="F67:F130" si="3">IFERROR(E67/D67,"New")</f>
        <v>-0.377453250222618</v>
      </c>
    </row>
    <row r="68" spans="1:6" x14ac:dyDescent="0.2">
      <c r="A68" t="s">
        <v>208</v>
      </c>
      <c r="B68" t="s">
        <v>332</v>
      </c>
      <c r="C68" s="107">
        <f>SUMIF('Program Lvl'!B:B,A68,'Program Lvl'!D:D)+SUMIF('Program Lvl'!B:B,A68,'Program Lvl'!E:E)+SUMIF('Program Lvl'!B:B,A68,'Program Lvl'!F:F)+SUMIF('Program Lvl'!B:B,A68,'Program Lvl'!G:G)+SUMIF('Program Lvl'!B:B,A68,'Program Lvl'!H:H)</f>
        <v>6128000</v>
      </c>
      <c r="D68" s="107">
        <f>SUMIF('PIP 19.1'!A:A,A68,'PIP 19.1'!H:H)</f>
        <v>8925000</v>
      </c>
      <c r="E68" s="107">
        <f t="shared" si="2"/>
        <v>-2797000</v>
      </c>
      <c r="F68" s="108">
        <f t="shared" si="3"/>
        <v>-0.31338935574229693</v>
      </c>
    </row>
    <row r="69" spans="1:6" x14ac:dyDescent="0.2">
      <c r="A69" t="s">
        <v>209</v>
      </c>
      <c r="B69" t="s">
        <v>959</v>
      </c>
      <c r="C69" s="107">
        <f>SUMIF('Program Lvl'!B:B,A69,'Program Lvl'!D:D)+SUMIF('Program Lvl'!B:B,A69,'Program Lvl'!E:E)+SUMIF('Program Lvl'!B:B,A69,'Program Lvl'!F:F)+SUMIF('Program Lvl'!B:B,A69,'Program Lvl'!G:G)+SUMIF('Program Lvl'!B:B,A69,'Program Lvl'!H:H)</f>
        <v>16928000</v>
      </c>
      <c r="D69" s="107">
        <f>SUMIF('PIP 19.1'!A:A,A69,'PIP 19.1'!H:H)</f>
        <v>20644999.999999996</v>
      </c>
      <c r="E69" s="107">
        <f t="shared" si="2"/>
        <v>-3716999.9999999963</v>
      </c>
      <c r="F69" s="108">
        <f t="shared" si="3"/>
        <v>-0.18004359409057868</v>
      </c>
    </row>
    <row r="70" spans="1:6" x14ac:dyDescent="0.2">
      <c r="A70" t="s">
        <v>214</v>
      </c>
      <c r="B70" t="s">
        <v>333</v>
      </c>
      <c r="C70" s="107">
        <f>SUMIF('Program Lvl'!B:B,A70,'Program Lvl'!D:D)+SUMIF('Program Lvl'!B:B,A70,'Program Lvl'!E:E)+SUMIF('Program Lvl'!B:B,A70,'Program Lvl'!F:F)+SUMIF('Program Lvl'!B:B,A70,'Program Lvl'!G:G)+SUMIF('Program Lvl'!B:B,A70,'Program Lvl'!H:H)</f>
        <v>6000000</v>
      </c>
      <c r="D70" s="107">
        <f>SUMIF('PIP 19.1'!A:A,A70,'PIP 19.1'!H:H)</f>
        <v>6000000</v>
      </c>
      <c r="E70" s="107">
        <f t="shared" si="2"/>
        <v>0</v>
      </c>
      <c r="F70" s="108">
        <f t="shared" si="3"/>
        <v>0</v>
      </c>
    </row>
    <row r="71" spans="1:6" x14ac:dyDescent="0.2">
      <c r="A71" t="s">
        <v>215</v>
      </c>
      <c r="B71" t="s">
        <v>334</v>
      </c>
      <c r="C71" s="107">
        <f>SUMIF('Program Lvl'!B:B,A71,'Program Lvl'!D:D)+SUMIF('Program Lvl'!B:B,A71,'Program Lvl'!E:E)+SUMIF('Program Lvl'!B:B,A71,'Program Lvl'!F:F)+SUMIF('Program Lvl'!B:B,A71,'Program Lvl'!G:G)+SUMIF('Program Lvl'!B:B,A71,'Program Lvl'!H:H)</f>
        <v>195122</v>
      </c>
      <c r="D71" s="107">
        <f>SUMIF('PIP 19.1'!A:A,A71,'PIP 19.1'!H:H)</f>
        <v>0</v>
      </c>
      <c r="E71" s="107">
        <f t="shared" si="2"/>
        <v>195122</v>
      </c>
      <c r="F71" s="108" t="str">
        <f t="shared" si="3"/>
        <v>New</v>
      </c>
    </row>
    <row r="72" spans="1:6" x14ac:dyDescent="0.2">
      <c r="A72" t="s">
        <v>364</v>
      </c>
      <c r="B72" t="s">
        <v>365</v>
      </c>
      <c r="C72" s="107">
        <f>SUMIF('Program Lvl'!B:B,A72,'Program Lvl'!D:D)+SUMIF('Program Lvl'!B:B,A72,'Program Lvl'!E:E)+SUMIF('Program Lvl'!B:B,A72,'Program Lvl'!F:F)+SUMIF('Program Lvl'!B:B,A72,'Program Lvl'!G:G)+SUMIF('Program Lvl'!B:B,A72,'Program Lvl'!H:H)</f>
        <v>35848000</v>
      </c>
      <c r="D72" s="107">
        <f>SUMIF('PIP 19.1'!A:A,A72,'PIP 19.1'!H:H)</f>
        <v>34820000</v>
      </c>
      <c r="E72" s="107">
        <f t="shared" si="2"/>
        <v>1028000</v>
      </c>
      <c r="F72" s="108">
        <f t="shared" si="3"/>
        <v>2.9523262492820217E-2</v>
      </c>
    </row>
    <row r="73" spans="1:6" x14ac:dyDescent="0.2">
      <c r="A73" t="s">
        <v>736</v>
      </c>
      <c r="B73" t="s">
        <v>743</v>
      </c>
      <c r="C73" s="107">
        <f>SUMIF('Program Lvl'!B:B,A73,'Program Lvl'!D:D)+SUMIF('Program Lvl'!B:B,A73,'Program Lvl'!E:E)+SUMIF('Program Lvl'!B:B,A73,'Program Lvl'!F:F)+SUMIF('Program Lvl'!B:B,A73,'Program Lvl'!G:G)+SUMIF('Program Lvl'!B:B,A73,'Program Lvl'!H:H)</f>
        <v>2000000</v>
      </c>
      <c r="D73" s="107">
        <f>SUMIF('PIP 19.1'!A:A,A73,'PIP 19.1'!H:H)</f>
        <v>2000000</v>
      </c>
      <c r="E73" s="107">
        <f t="shared" si="2"/>
        <v>0</v>
      </c>
      <c r="F73" s="108">
        <f t="shared" si="3"/>
        <v>0</v>
      </c>
    </row>
    <row r="74" spans="1:6" x14ac:dyDescent="0.2">
      <c r="A74" t="s">
        <v>737</v>
      </c>
      <c r="B74" t="s">
        <v>744</v>
      </c>
      <c r="C74" s="107">
        <f>SUMIF('Program Lvl'!B:B,A74,'Program Lvl'!D:D)+SUMIF('Program Lvl'!B:B,A74,'Program Lvl'!E:E)+SUMIF('Program Lvl'!B:B,A74,'Program Lvl'!F:F)+SUMIF('Program Lvl'!B:B,A74,'Program Lvl'!G:G)+SUMIF('Program Lvl'!B:B,A74,'Program Lvl'!H:H)</f>
        <v>379962</v>
      </c>
      <c r="D74" s="107">
        <f>SUMIF('PIP 19.1'!A:A,A74,'PIP 19.1'!H:H)</f>
        <v>126795.16954193934</v>
      </c>
      <c r="E74" s="107">
        <f t="shared" si="2"/>
        <v>253166.83045806066</v>
      </c>
      <c r="F74" s="108">
        <f t="shared" si="3"/>
        <v>1.9966598993688169</v>
      </c>
    </row>
    <row r="75" spans="1:6" x14ac:dyDescent="0.2">
      <c r="A75" t="s">
        <v>723</v>
      </c>
      <c r="B75" t="s">
        <v>724</v>
      </c>
      <c r="C75" s="107">
        <f>SUMIF('Program Lvl'!B:B,A75,'Program Lvl'!D:D)+SUMIF('Program Lvl'!B:B,A75,'Program Lvl'!E:E)+SUMIF('Program Lvl'!B:B,A75,'Program Lvl'!F:F)+SUMIF('Program Lvl'!B:B,A75,'Program Lvl'!G:G)+SUMIF('Program Lvl'!B:B,A75,'Program Lvl'!H:H)</f>
        <v>25851000</v>
      </c>
      <c r="D75" s="107">
        <f>SUMIF('PIP 19.1'!A:A,A75,'PIP 19.1'!H:H)</f>
        <v>40520000</v>
      </c>
      <c r="E75" s="107">
        <f t="shared" si="2"/>
        <v>-14669000</v>
      </c>
      <c r="F75" s="108">
        <f t="shared" si="3"/>
        <v>-0.36201875616979268</v>
      </c>
    </row>
    <row r="76" spans="1:6" x14ac:dyDescent="0.2">
      <c r="A76" t="s">
        <v>738</v>
      </c>
      <c r="B76" t="s">
        <v>745</v>
      </c>
      <c r="C76" s="107">
        <f>SUMIF('Program Lvl'!B:B,A76,'Program Lvl'!D:D)+SUMIF('Program Lvl'!B:B,A76,'Program Lvl'!E:E)+SUMIF('Program Lvl'!B:B,A76,'Program Lvl'!F:F)+SUMIF('Program Lvl'!B:B,A76,'Program Lvl'!G:G)+SUMIF('Program Lvl'!B:B,A76,'Program Lvl'!H:H)</f>
        <v>16723000</v>
      </c>
      <c r="D76" s="107">
        <f>SUMIF('PIP 19.1'!A:A,A76,'PIP 19.1'!H:H)</f>
        <v>19269999.999999996</v>
      </c>
      <c r="E76" s="107">
        <f t="shared" si="2"/>
        <v>-2546999.9999999963</v>
      </c>
      <c r="F76" s="108">
        <f t="shared" si="3"/>
        <v>-0.1321743642968343</v>
      </c>
    </row>
    <row r="77" spans="1:6" x14ac:dyDescent="0.2">
      <c r="A77" t="s">
        <v>739</v>
      </c>
      <c r="B77" t="s">
        <v>746</v>
      </c>
      <c r="C77" s="107">
        <f>SUMIF('Program Lvl'!B:B,A77,'Program Lvl'!D:D)+SUMIF('Program Lvl'!B:B,A77,'Program Lvl'!E:E)+SUMIF('Program Lvl'!B:B,A77,'Program Lvl'!F:F)+SUMIF('Program Lvl'!B:B,A77,'Program Lvl'!G:G)+SUMIF('Program Lvl'!B:B,A77,'Program Lvl'!H:H)</f>
        <v>0</v>
      </c>
      <c r="D77" s="107">
        <f>SUMIF('PIP 19.1'!A:A,A77,'PIP 19.1'!H:H)</f>
        <v>975609.7560975611</v>
      </c>
      <c r="E77" s="107">
        <f t="shared" si="2"/>
        <v>-975609.7560975611</v>
      </c>
      <c r="F77" s="108">
        <f t="shared" si="3"/>
        <v>-1</v>
      </c>
    </row>
    <row r="78" spans="1:6" x14ac:dyDescent="0.2">
      <c r="A78" t="s">
        <v>740</v>
      </c>
      <c r="B78" t="s">
        <v>854</v>
      </c>
      <c r="C78" s="107">
        <f>SUMIF('Program Lvl'!B:B,A78,'Program Lvl'!D:D)+SUMIF('Program Lvl'!B:B,A78,'Program Lvl'!E:E)+SUMIF('Program Lvl'!B:B,A78,'Program Lvl'!F:F)+SUMIF('Program Lvl'!B:B,A78,'Program Lvl'!G:G)+SUMIF('Program Lvl'!B:B,A78,'Program Lvl'!H:H)</f>
        <v>22585000</v>
      </c>
      <c r="D78" s="107">
        <f>SUMIF('PIP 19.1'!A:A,A78,'PIP 19.1'!H:H)</f>
        <v>23479999.999999993</v>
      </c>
      <c r="E78" s="107">
        <f t="shared" si="2"/>
        <v>-894999.99999999255</v>
      </c>
      <c r="F78" s="108">
        <f t="shared" si="3"/>
        <v>-3.8117546848381298E-2</v>
      </c>
    </row>
    <row r="79" spans="1:6" x14ac:dyDescent="0.2">
      <c r="A79" t="s">
        <v>800</v>
      </c>
      <c r="B79" t="s">
        <v>803</v>
      </c>
      <c r="C79" s="107">
        <f>SUMIF('Program Lvl'!B:B,A79,'Program Lvl'!D:D)+SUMIF('Program Lvl'!B:B,A79,'Program Lvl'!E:E)+SUMIF('Program Lvl'!B:B,A79,'Program Lvl'!F:F)+SUMIF('Program Lvl'!B:B,A79,'Program Lvl'!G:G)+SUMIF('Program Lvl'!B:B,A79,'Program Lvl'!H:H)</f>
        <v>10280000</v>
      </c>
      <c r="D79" s="107">
        <f>SUMIF('PIP 19.1'!A:A,A79,'PIP 19.1'!H:H)</f>
        <v>9450000</v>
      </c>
      <c r="E79" s="107">
        <f t="shared" si="2"/>
        <v>830000</v>
      </c>
      <c r="F79" s="108">
        <f t="shared" si="3"/>
        <v>8.7830687830687829E-2</v>
      </c>
    </row>
    <row r="80" spans="1:6" x14ac:dyDescent="0.2">
      <c r="A80" t="s">
        <v>823</v>
      </c>
      <c r="B80" t="s">
        <v>841</v>
      </c>
      <c r="C80" s="107">
        <f>SUMIF('Program Lvl'!B:B,A80,'Program Lvl'!D:D)+SUMIF('Program Lvl'!B:B,A80,'Program Lvl'!E:E)+SUMIF('Program Lvl'!B:B,A80,'Program Lvl'!F:F)+SUMIF('Program Lvl'!B:B,A80,'Program Lvl'!G:G)+SUMIF('Program Lvl'!B:B,A80,'Program Lvl'!H:H)</f>
        <v>0</v>
      </c>
      <c r="D80" s="107">
        <f>SUMIF('PIP 19.1'!A:A,A80,'PIP 19.1'!H:H)</f>
        <v>3853999.9999999995</v>
      </c>
      <c r="E80" s="107">
        <f t="shared" si="2"/>
        <v>-3853999.9999999995</v>
      </c>
      <c r="F80" s="108">
        <f t="shared" si="3"/>
        <v>-1</v>
      </c>
    </row>
    <row r="81" spans="1:6" x14ac:dyDescent="0.2">
      <c r="A81" t="s">
        <v>824</v>
      </c>
      <c r="B81" t="s">
        <v>842</v>
      </c>
      <c r="C81" s="107">
        <f>SUMIF('Program Lvl'!B:B,A81,'Program Lvl'!D:D)+SUMIF('Program Lvl'!B:B,A81,'Program Lvl'!E:E)+SUMIF('Program Lvl'!B:B,A81,'Program Lvl'!F:F)+SUMIF('Program Lvl'!B:B,A81,'Program Lvl'!G:G)+SUMIF('Program Lvl'!B:B,A81,'Program Lvl'!H:H)</f>
        <v>311163</v>
      </c>
      <c r="D81" s="107">
        <f>SUMIF('PIP 19.1'!A:A,A81,'PIP 19.1'!H:H)</f>
        <v>0</v>
      </c>
      <c r="E81" s="107">
        <f t="shared" si="2"/>
        <v>311163</v>
      </c>
      <c r="F81" s="108" t="str">
        <f t="shared" si="3"/>
        <v>New</v>
      </c>
    </row>
    <row r="82" spans="1:6" x14ac:dyDescent="0.2">
      <c r="A82" t="s">
        <v>825</v>
      </c>
      <c r="B82" t="s">
        <v>1022</v>
      </c>
      <c r="C82" s="107">
        <f>SUMIF('Program Lvl'!B:B,A82,'Program Lvl'!D:D)+SUMIF('Program Lvl'!B:B,A82,'Program Lvl'!E:E)+SUMIF('Program Lvl'!B:B,A82,'Program Lvl'!F:F)+SUMIF('Program Lvl'!B:B,A82,'Program Lvl'!G:G)+SUMIF('Program Lvl'!B:B,A82,'Program Lvl'!H:H)</f>
        <v>39300000</v>
      </c>
      <c r="D82" s="107">
        <f>SUMIF('PIP 19.1'!A:A,A82,'PIP 19.1'!H:H)</f>
        <v>61233500.999999978</v>
      </c>
      <c r="E82" s="107">
        <f t="shared" si="2"/>
        <v>-21933500.999999978</v>
      </c>
      <c r="F82" s="108">
        <f t="shared" si="3"/>
        <v>-0.35819446286437201</v>
      </c>
    </row>
    <row r="83" spans="1:6" x14ac:dyDescent="0.2">
      <c r="A83" t="s">
        <v>826</v>
      </c>
      <c r="B83" t="s">
        <v>960</v>
      </c>
      <c r="C83" s="107">
        <f>SUMIF('Program Lvl'!B:B,A83,'Program Lvl'!D:D)+SUMIF('Program Lvl'!B:B,A83,'Program Lvl'!E:E)+SUMIF('Program Lvl'!B:B,A83,'Program Lvl'!F:F)+SUMIF('Program Lvl'!B:B,A83,'Program Lvl'!G:G)+SUMIF('Program Lvl'!B:B,A83,'Program Lvl'!H:H)</f>
        <v>14916000</v>
      </c>
      <c r="D83" s="107">
        <f>SUMIF('PIP 19.1'!A:A,A83,'PIP 19.1'!H:H)</f>
        <v>18459999.999999993</v>
      </c>
      <c r="E83" s="107">
        <f t="shared" si="2"/>
        <v>-3543999.9999999925</v>
      </c>
      <c r="F83" s="108">
        <f t="shared" si="3"/>
        <v>-0.19198266522210153</v>
      </c>
    </row>
    <row r="84" spans="1:6" x14ac:dyDescent="0.2">
      <c r="A84" t="s">
        <v>827</v>
      </c>
      <c r="B84" t="s">
        <v>961</v>
      </c>
      <c r="C84" s="107">
        <f>SUMIF('Program Lvl'!B:B,A84,'Program Lvl'!D:D)+SUMIF('Program Lvl'!B:B,A84,'Program Lvl'!E:E)+SUMIF('Program Lvl'!B:B,A84,'Program Lvl'!F:F)+SUMIF('Program Lvl'!B:B,A84,'Program Lvl'!G:G)+SUMIF('Program Lvl'!B:B,A84,'Program Lvl'!H:H)</f>
        <v>0</v>
      </c>
      <c r="D84" s="107">
        <f>SUMIF('PIP 19.1'!A:A,A84,'PIP 19.1'!H:H)</f>
        <v>7944999.9999999981</v>
      </c>
      <c r="E84" s="107">
        <f t="shared" si="2"/>
        <v>-7944999.9999999981</v>
      </c>
      <c r="F84" s="108">
        <f t="shared" si="3"/>
        <v>-1</v>
      </c>
    </row>
    <row r="85" spans="1:6" x14ac:dyDescent="0.2">
      <c r="A85" t="s">
        <v>883</v>
      </c>
      <c r="B85" t="s">
        <v>904</v>
      </c>
      <c r="C85" s="107">
        <f>SUMIF('Program Lvl'!B:B,A85,'Program Lvl'!D:D)+SUMIF('Program Lvl'!B:B,A85,'Program Lvl'!E:E)+SUMIF('Program Lvl'!B:B,A85,'Program Lvl'!F:F)+SUMIF('Program Lvl'!B:B,A85,'Program Lvl'!G:G)+SUMIF('Program Lvl'!B:B,A85,'Program Lvl'!H:H)</f>
        <v>1900000</v>
      </c>
      <c r="D85" s="107">
        <f>SUMIF('PIP 19.1'!A:A,A85,'PIP 19.1'!H:H)</f>
        <v>21977999.999999993</v>
      </c>
      <c r="E85" s="107">
        <f t="shared" si="2"/>
        <v>-20077999.999999993</v>
      </c>
      <c r="F85" s="108">
        <f t="shared" si="3"/>
        <v>-0.91354991354991355</v>
      </c>
    </row>
    <row r="86" spans="1:6" x14ac:dyDescent="0.2">
      <c r="A86" t="s">
        <v>920</v>
      </c>
      <c r="B86" t="s">
        <v>923</v>
      </c>
      <c r="C86" s="107">
        <f>SUMIF('Program Lvl'!B:B,A86,'Program Lvl'!D:D)+SUMIF('Program Lvl'!B:B,A86,'Program Lvl'!E:E)+SUMIF('Program Lvl'!B:B,A86,'Program Lvl'!F:F)+SUMIF('Program Lvl'!B:B,A86,'Program Lvl'!G:G)+SUMIF('Program Lvl'!B:B,A86,'Program Lvl'!H:H)</f>
        <v>1000000</v>
      </c>
      <c r="D86" s="107">
        <f>SUMIF('PIP 19.1'!A:A,A86,'PIP 19.1'!H:H)</f>
        <v>4000000</v>
      </c>
      <c r="E86" s="107">
        <f t="shared" si="2"/>
        <v>-3000000</v>
      </c>
      <c r="F86" s="108">
        <f t="shared" si="3"/>
        <v>-0.75</v>
      </c>
    </row>
    <row r="87" spans="1:6" x14ac:dyDescent="0.2">
      <c r="A87" t="s">
        <v>901</v>
      </c>
      <c r="B87" t="s">
        <v>914</v>
      </c>
      <c r="C87" s="107">
        <f>SUMIF('Program Lvl'!B:B,A87,'Program Lvl'!D:D)+SUMIF('Program Lvl'!B:B,A87,'Program Lvl'!E:E)+SUMIF('Program Lvl'!B:B,A87,'Program Lvl'!F:F)+SUMIF('Program Lvl'!B:B,A87,'Program Lvl'!G:G)+SUMIF('Program Lvl'!B:B,A87,'Program Lvl'!H:H)</f>
        <v>10253000</v>
      </c>
      <c r="D87" s="107">
        <f>SUMIF('PIP 19.1'!A:A,A87,'PIP 19.1'!H:H)</f>
        <v>12834999.999999998</v>
      </c>
      <c r="E87" s="107">
        <f t="shared" si="2"/>
        <v>-2581999.9999999981</v>
      </c>
      <c r="F87" s="108">
        <f t="shared" si="3"/>
        <v>-0.20116867939228661</v>
      </c>
    </row>
    <row r="88" spans="1:6" x14ac:dyDescent="0.2">
      <c r="A88" t="s">
        <v>1093</v>
      </c>
      <c r="B88" t="s">
        <v>1095</v>
      </c>
      <c r="C88" s="107">
        <f>SUMIF('Program Lvl'!B:B,A88,'Program Lvl'!D:D)+SUMIF('Program Lvl'!B:B,A88,'Program Lvl'!E:E)+SUMIF('Program Lvl'!B:B,A88,'Program Lvl'!F:F)+SUMIF('Program Lvl'!B:B,A88,'Program Lvl'!G:G)+SUMIF('Program Lvl'!B:B,A88,'Program Lvl'!H:H)</f>
        <v>3000000</v>
      </c>
      <c r="D88" s="107">
        <f>SUMIF('PIP 19.1'!A:A,A88,'PIP 19.1'!H:H)</f>
        <v>0</v>
      </c>
      <c r="E88" s="107">
        <f t="shared" si="2"/>
        <v>3000000</v>
      </c>
      <c r="F88" s="108" t="str">
        <f t="shared" si="3"/>
        <v>New</v>
      </c>
    </row>
    <row r="89" spans="1:6" x14ac:dyDescent="0.2">
      <c r="A89" t="s">
        <v>1100</v>
      </c>
      <c r="B89" t="s">
        <v>1101</v>
      </c>
      <c r="C89" s="107">
        <f>SUMIF('Program Lvl'!B:B,A89,'Program Lvl'!D:D)+SUMIF('Program Lvl'!B:B,A89,'Program Lvl'!E:E)+SUMIF('Program Lvl'!B:B,A89,'Program Lvl'!F:F)+SUMIF('Program Lvl'!B:B,A89,'Program Lvl'!G:G)+SUMIF('Program Lvl'!B:B,A89,'Program Lvl'!H:H)</f>
        <v>700000</v>
      </c>
      <c r="D89" s="107">
        <f>SUMIF('PIP 19.1'!A:A,A89,'PIP 19.1'!H:H)</f>
        <v>0</v>
      </c>
      <c r="E89" s="107">
        <f t="shared" si="2"/>
        <v>700000</v>
      </c>
      <c r="F89" s="108" t="str">
        <f t="shared" si="3"/>
        <v>New</v>
      </c>
    </row>
    <row r="90" spans="1:6" x14ac:dyDescent="0.2">
      <c r="A90" t="s">
        <v>1099</v>
      </c>
      <c r="B90" t="s">
        <v>1104</v>
      </c>
      <c r="C90" s="107">
        <f>SUMIF('Program Lvl'!B:B,A90,'Program Lvl'!D:D)+SUMIF('Program Lvl'!B:B,A90,'Program Lvl'!E:E)+SUMIF('Program Lvl'!B:B,A90,'Program Lvl'!F:F)+SUMIF('Program Lvl'!B:B,A90,'Program Lvl'!G:G)+SUMIF('Program Lvl'!B:B,A90,'Program Lvl'!H:H)</f>
        <v>350000</v>
      </c>
      <c r="D90" s="107">
        <f>SUMIF('PIP 19.1'!A:A,A90,'PIP 19.1'!H:H)</f>
        <v>0</v>
      </c>
      <c r="E90" s="107">
        <f t="shared" si="2"/>
        <v>350000</v>
      </c>
      <c r="F90" s="108" t="str">
        <f t="shared" si="3"/>
        <v>New</v>
      </c>
    </row>
    <row r="91" spans="1:6" x14ac:dyDescent="0.2">
      <c r="A91" t="s">
        <v>1098</v>
      </c>
      <c r="B91" t="s">
        <v>1103</v>
      </c>
      <c r="C91" s="107">
        <f>SUMIF('Program Lvl'!B:B,A91,'Program Lvl'!D:D)+SUMIF('Program Lvl'!B:B,A91,'Program Lvl'!E:E)+SUMIF('Program Lvl'!B:B,A91,'Program Lvl'!F:F)+SUMIF('Program Lvl'!B:B,A91,'Program Lvl'!G:G)+SUMIF('Program Lvl'!B:B,A91,'Program Lvl'!H:H)</f>
        <v>400000</v>
      </c>
      <c r="D91" s="107">
        <f>SUMIF('PIP 19.1'!A:A,A91,'PIP 19.1'!H:H)</f>
        <v>0</v>
      </c>
      <c r="E91" s="107">
        <f t="shared" si="2"/>
        <v>400000</v>
      </c>
      <c r="F91" s="108" t="str">
        <f t="shared" si="3"/>
        <v>New</v>
      </c>
    </row>
    <row r="92" spans="1:6" x14ac:dyDescent="0.2">
      <c r="A92" t="s">
        <v>1097</v>
      </c>
      <c r="B92" t="s">
        <v>1102</v>
      </c>
      <c r="C92" s="107">
        <f>SUMIF('Program Lvl'!B:B,A92,'Program Lvl'!D:D)+SUMIF('Program Lvl'!B:B,A92,'Program Lvl'!E:E)+SUMIF('Program Lvl'!B:B,A92,'Program Lvl'!F:F)+SUMIF('Program Lvl'!B:B,A92,'Program Lvl'!G:G)+SUMIF('Program Lvl'!B:B,A92,'Program Lvl'!H:H)</f>
        <v>600000</v>
      </c>
      <c r="D92" s="107">
        <f>SUMIF('PIP 19.1'!A:A,A92,'PIP 19.1'!H:H)</f>
        <v>0</v>
      </c>
      <c r="E92" s="107">
        <f t="shared" si="2"/>
        <v>600000</v>
      </c>
      <c r="F92" s="108" t="str">
        <f t="shared" si="3"/>
        <v>New</v>
      </c>
    </row>
    <row r="93" spans="1:6" x14ac:dyDescent="0.2">
      <c r="A93" t="s">
        <v>63</v>
      </c>
      <c r="B93" t="s">
        <v>276</v>
      </c>
      <c r="C93" s="107">
        <f>SUMIF('Program Lvl'!B:B,A93,'Program Lvl'!D:D)+SUMIF('Program Lvl'!B:B,A93,'Program Lvl'!E:E)+SUMIF('Program Lvl'!B:B,A93,'Program Lvl'!F:F)+SUMIF('Program Lvl'!B:B,A93,'Program Lvl'!G:G)+SUMIF('Program Lvl'!B:B,A93,'Program Lvl'!H:H)</f>
        <v>22375000</v>
      </c>
      <c r="D93" s="107">
        <f>SUMIF('PIP 19.1'!A:A,A93,'PIP 19.1'!H:H)</f>
        <v>21090000</v>
      </c>
      <c r="E93" s="107">
        <f t="shared" si="2"/>
        <v>1285000</v>
      </c>
      <c r="F93" s="108">
        <f t="shared" si="3"/>
        <v>6.0929350403034613E-2</v>
      </c>
    </row>
    <row r="94" spans="1:6" x14ac:dyDescent="0.2">
      <c r="A94" t="s">
        <v>66</v>
      </c>
      <c r="B94" t="s">
        <v>278</v>
      </c>
      <c r="C94" s="107">
        <f>SUMIF('Program Lvl'!B:B,A94,'Program Lvl'!D:D)+SUMIF('Program Lvl'!B:B,A94,'Program Lvl'!E:E)+SUMIF('Program Lvl'!B:B,A94,'Program Lvl'!F:F)+SUMIF('Program Lvl'!B:B,A94,'Program Lvl'!G:G)+SUMIF('Program Lvl'!B:B,A94,'Program Lvl'!H:H)</f>
        <v>3500000</v>
      </c>
      <c r="D94" s="107">
        <f>SUMIF('PIP 19.1'!A:A,A94,'PIP 19.1'!H:H)</f>
        <v>3500000</v>
      </c>
      <c r="E94" s="107">
        <f t="shared" si="2"/>
        <v>0</v>
      </c>
      <c r="F94" s="108">
        <f t="shared" si="3"/>
        <v>0</v>
      </c>
    </row>
    <row r="95" spans="1:6" x14ac:dyDescent="0.2">
      <c r="A95" t="s">
        <v>177</v>
      </c>
      <c r="B95" t="s">
        <v>786</v>
      </c>
      <c r="C95" s="107">
        <f>SUMIF('Program Lvl'!B:B,A95,'Program Lvl'!D:D)+SUMIF('Program Lvl'!B:B,A95,'Program Lvl'!E:E)+SUMIF('Program Lvl'!B:B,A95,'Program Lvl'!F:F)+SUMIF('Program Lvl'!B:B,A95,'Program Lvl'!G:G)+SUMIF('Program Lvl'!B:B,A95,'Program Lvl'!H:H)</f>
        <v>3100000</v>
      </c>
      <c r="D95" s="107">
        <f>SUMIF('PIP 19.1'!A:A,A95,'PIP 19.1'!H:H)</f>
        <v>3100000</v>
      </c>
      <c r="E95" s="107">
        <f t="shared" si="2"/>
        <v>0</v>
      </c>
      <c r="F95" s="108">
        <f t="shared" si="3"/>
        <v>0</v>
      </c>
    </row>
    <row r="96" spans="1:6" x14ac:dyDescent="0.2">
      <c r="A96" t="s">
        <v>814</v>
      </c>
      <c r="B96" t="s">
        <v>832</v>
      </c>
      <c r="C96" s="107">
        <f>SUMIF('Program Lvl'!B:B,A96,'Program Lvl'!D:D)+SUMIF('Program Lvl'!B:B,A96,'Program Lvl'!E:E)+SUMIF('Program Lvl'!B:B,A96,'Program Lvl'!F:F)+SUMIF('Program Lvl'!B:B,A96,'Program Lvl'!G:G)+SUMIF('Program Lvl'!B:B,A96,'Program Lvl'!H:H)</f>
        <v>1320000</v>
      </c>
      <c r="D96" s="107">
        <f>SUMIF('PIP 19.1'!A:A,A96,'PIP 19.1'!H:H)</f>
        <v>1650000</v>
      </c>
      <c r="E96" s="107">
        <f t="shared" si="2"/>
        <v>-330000</v>
      </c>
      <c r="F96" s="108">
        <f t="shared" si="3"/>
        <v>-0.2</v>
      </c>
    </row>
    <row r="97" spans="1:6" x14ac:dyDescent="0.2">
      <c r="A97" t="s">
        <v>815</v>
      </c>
      <c r="B97" t="s">
        <v>833</v>
      </c>
      <c r="C97" s="107">
        <f>SUMIF('Program Lvl'!B:B,A97,'Program Lvl'!D:D)+SUMIF('Program Lvl'!B:B,A97,'Program Lvl'!E:E)+SUMIF('Program Lvl'!B:B,A97,'Program Lvl'!F:F)+SUMIF('Program Lvl'!B:B,A97,'Program Lvl'!G:G)+SUMIF('Program Lvl'!B:B,A97,'Program Lvl'!H:H)</f>
        <v>1100000</v>
      </c>
      <c r="D97" s="107">
        <f>SUMIF('PIP 19.1'!A:A,A97,'PIP 19.1'!H:H)</f>
        <v>1100000</v>
      </c>
      <c r="E97" s="107">
        <f t="shared" si="2"/>
        <v>0</v>
      </c>
      <c r="F97" s="108">
        <f t="shared" si="3"/>
        <v>0</v>
      </c>
    </row>
    <row r="98" spans="1:6" x14ac:dyDescent="0.2">
      <c r="A98" t="s">
        <v>924</v>
      </c>
      <c r="B98" t="s">
        <v>925</v>
      </c>
      <c r="C98" s="107">
        <f>SUMIF('Program Lvl'!B:B,A98,'Program Lvl'!D:D)+SUMIF('Program Lvl'!B:B,A98,'Program Lvl'!E:E)+SUMIF('Program Lvl'!B:B,A98,'Program Lvl'!F:F)+SUMIF('Program Lvl'!B:B,A98,'Program Lvl'!G:G)+SUMIF('Program Lvl'!B:B,A98,'Program Lvl'!H:H)</f>
        <v>20000000</v>
      </c>
      <c r="D98" s="107">
        <f>SUMIF('PIP 19.1'!A:A,A98,'PIP 19.1'!H:H)</f>
        <v>20000000</v>
      </c>
      <c r="E98" s="107">
        <f t="shared" si="2"/>
        <v>0</v>
      </c>
      <c r="F98" s="108">
        <f t="shared" si="3"/>
        <v>0</v>
      </c>
    </row>
    <row r="99" spans="1:6" x14ac:dyDescent="0.2">
      <c r="A99" t="s">
        <v>131</v>
      </c>
      <c r="B99" t="s">
        <v>1023</v>
      </c>
      <c r="C99" s="107">
        <f>SUMIF('Program Lvl'!B:B,A99,'Program Lvl'!D:D)+SUMIF('Program Lvl'!B:B,A99,'Program Lvl'!E:E)+SUMIF('Program Lvl'!B:B,A99,'Program Lvl'!F:F)+SUMIF('Program Lvl'!B:B,A99,'Program Lvl'!G:G)+SUMIF('Program Lvl'!B:B,A99,'Program Lvl'!H:H)</f>
        <v>8750000</v>
      </c>
      <c r="D99" s="107">
        <f>SUMIF('PIP 19.1'!A:A,A99,'PIP 19.1'!H:H)</f>
        <v>8750000</v>
      </c>
      <c r="E99" s="107">
        <f t="shared" si="2"/>
        <v>0</v>
      </c>
      <c r="F99" s="108">
        <f t="shared" si="3"/>
        <v>0</v>
      </c>
    </row>
    <row r="100" spans="1:6" x14ac:dyDescent="0.2">
      <c r="A100" t="s">
        <v>132</v>
      </c>
      <c r="B100" t="s">
        <v>1024</v>
      </c>
      <c r="C100" s="107">
        <f>SUMIF('Program Lvl'!B:B,A100,'Program Lvl'!D:D)+SUMIF('Program Lvl'!B:B,A100,'Program Lvl'!E:E)+SUMIF('Program Lvl'!B:B,A100,'Program Lvl'!F:F)+SUMIF('Program Lvl'!B:B,A100,'Program Lvl'!G:G)+SUMIF('Program Lvl'!B:B,A100,'Program Lvl'!H:H)</f>
        <v>15000000</v>
      </c>
      <c r="D100" s="107">
        <f>SUMIF('PIP 19.1'!A:A,A100,'PIP 19.1'!H:H)</f>
        <v>15000000</v>
      </c>
      <c r="E100" s="107">
        <f t="shared" si="2"/>
        <v>0</v>
      </c>
      <c r="F100" s="108">
        <f t="shared" si="3"/>
        <v>0</v>
      </c>
    </row>
    <row r="101" spans="1:6" x14ac:dyDescent="0.2">
      <c r="A101" t="s">
        <v>175</v>
      </c>
      <c r="B101" t="s">
        <v>795</v>
      </c>
      <c r="C101" s="107">
        <f>SUMIF('Program Lvl'!B:B,A101,'Program Lvl'!D:D)+SUMIF('Program Lvl'!B:B,A101,'Program Lvl'!E:E)+SUMIF('Program Lvl'!B:B,A101,'Program Lvl'!F:F)+SUMIF('Program Lvl'!B:B,A101,'Program Lvl'!G:G)+SUMIF('Program Lvl'!B:B,A101,'Program Lvl'!H:H)</f>
        <v>5000000</v>
      </c>
      <c r="D101" s="107">
        <f>SUMIF('PIP 19.1'!A:A,A101,'PIP 19.1'!H:H)</f>
        <v>5000000</v>
      </c>
      <c r="E101" s="107">
        <f t="shared" si="2"/>
        <v>0</v>
      </c>
      <c r="F101" s="108">
        <f t="shared" si="3"/>
        <v>0</v>
      </c>
    </row>
    <row r="102" spans="1:6" x14ac:dyDescent="0.2">
      <c r="A102" t="s">
        <v>42</v>
      </c>
      <c r="B102" t="s">
        <v>250</v>
      </c>
      <c r="C102" s="107">
        <f>SUMIF('Program Lvl'!B:B,A102,'Program Lvl'!D:D)+SUMIF('Program Lvl'!B:B,A102,'Program Lvl'!E:E)+SUMIF('Program Lvl'!B:B,A102,'Program Lvl'!F:F)+SUMIF('Program Lvl'!B:B,A102,'Program Lvl'!G:G)+SUMIF('Program Lvl'!B:B,A102,'Program Lvl'!H:H)</f>
        <v>19800000</v>
      </c>
      <c r="D102" s="107">
        <f>SUMIF('PIP 19.1'!A:A,A102,'PIP 19.1'!H:H)</f>
        <v>19800000</v>
      </c>
      <c r="E102" s="107">
        <f t="shared" si="2"/>
        <v>0</v>
      </c>
      <c r="F102" s="108">
        <f t="shared" si="3"/>
        <v>0</v>
      </c>
    </row>
    <row r="103" spans="1:6" x14ac:dyDescent="0.2">
      <c r="A103" t="s">
        <v>43</v>
      </c>
      <c r="B103" t="s">
        <v>783</v>
      </c>
      <c r="C103" s="107">
        <f>SUMIF('Program Lvl'!B:B,A103,'Program Lvl'!D:D)+SUMIF('Program Lvl'!B:B,A103,'Program Lvl'!E:E)+SUMIF('Program Lvl'!B:B,A103,'Program Lvl'!F:F)+SUMIF('Program Lvl'!B:B,A103,'Program Lvl'!G:G)+SUMIF('Program Lvl'!B:B,A103,'Program Lvl'!H:H)</f>
        <v>0</v>
      </c>
      <c r="D103" s="107">
        <f>SUMIF('PIP 19.1'!A:A,A103,'PIP 19.1'!H:H)</f>
        <v>720000</v>
      </c>
      <c r="E103" s="107">
        <f t="shared" si="2"/>
        <v>-720000</v>
      </c>
      <c r="F103" s="108">
        <f t="shared" si="3"/>
        <v>-1</v>
      </c>
    </row>
    <row r="104" spans="1:6" x14ac:dyDescent="0.2">
      <c r="A104" t="s">
        <v>877</v>
      </c>
      <c r="B104" t="s">
        <v>878</v>
      </c>
      <c r="C104" s="107">
        <f>SUMIF('Program Lvl'!B:B,A104,'Program Lvl'!D:D)+SUMIF('Program Lvl'!B:B,A104,'Program Lvl'!E:E)+SUMIF('Program Lvl'!B:B,A104,'Program Lvl'!F:F)+SUMIF('Program Lvl'!B:B,A104,'Program Lvl'!G:G)+SUMIF('Program Lvl'!B:B,A104,'Program Lvl'!H:H)</f>
        <v>4800000</v>
      </c>
      <c r="D104" s="107">
        <f>SUMIF('PIP 19.1'!A:A,A104,'PIP 19.1'!H:H)</f>
        <v>18400000</v>
      </c>
      <c r="E104" s="107">
        <f t="shared" si="2"/>
        <v>-13600000</v>
      </c>
      <c r="F104" s="108">
        <f t="shared" si="3"/>
        <v>-0.73913043478260865</v>
      </c>
    </row>
    <row r="105" spans="1:6" x14ac:dyDescent="0.2">
      <c r="A105" t="s">
        <v>202</v>
      </c>
      <c r="B105" t="s">
        <v>1025</v>
      </c>
      <c r="C105" s="107">
        <f>SUMIF('Program Lvl'!B:B,A105,'Program Lvl'!D:D)+SUMIF('Program Lvl'!B:B,A105,'Program Lvl'!E:E)+SUMIF('Program Lvl'!B:B,A105,'Program Lvl'!F:F)+SUMIF('Program Lvl'!B:B,A105,'Program Lvl'!G:G)+SUMIF('Program Lvl'!B:B,A105,'Program Lvl'!H:H)</f>
        <v>0</v>
      </c>
      <c r="D105" s="107">
        <f>SUMIF('PIP 19.1'!A:A,A105,'PIP 19.1'!H:H)</f>
        <v>39600000</v>
      </c>
      <c r="E105" s="107">
        <f t="shared" si="2"/>
        <v>-39600000</v>
      </c>
      <c r="F105" s="108">
        <f t="shared" si="3"/>
        <v>-1</v>
      </c>
    </row>
    <row r="106" spans="1:6" x14ac:dyDescent="0.2">
      <c r="A106" t="s">
        <v>879</v>
      </c>
      <c r="B106" t="s">
        <v>880</v>
      </c>
      <c r="C106" s="107">
        <f>SUMIF('Program Lvl'!B:B,A106,'Program Lvl'!D:D)+SUMIF('Program Lvl'!B:B,A106,'Program Lvl'!E:E)+SUMIF('Program Lvl'!B:B,A106,'Program Lvl'!F:F)+SUMIF('Program Lvl'!B:B,A106,'Program Lvl'!G:G)+SUMIF('Program Lvl'!B:B,A106,'Program Lvl'!H:H)</f>
        <v>4800000</v>
      </c>
      <c r="D106" s="107">
        <f>SUMIF('PIP 19.1'!A:A,A106,'PIP 19.1'!H:H)</f>
        <v>10450000</v>
      </c>
      <c r="E106" s="107">
        <f t="shared" si="2"/>
        <v>-5650000</v>
      </c>
      <c r="F106" s="108">
        <f t="shared" si="3"/>
        <v>-0.54066985645933019</v>
      </c>
    </row>
    <row r="107" spans="1:6" x14ac:dyDescent="0.2">
      <c r="A107" t="s">
        <v>1105</v>
      </c>
      <c r="B107" t="s">
        <v>335</v>
      </c>
      <c r="C107" s="107">
        <f>SUMIF('Program Lvl'!B:B,A107,'Program Lvl'!D:D)+SUMIF('Program Lvl'!B:B,A107,'Program Lvl'!E:E)+SUMIF('Program Lvl'!B:B,A107,'Program Lvl'!F:F)+SUMIF('Program Lvl'!B:B,A107,'Program Lvl'!G:G)+SUMIF('Program Lvl'!B:B,A107,'Program Lvl'!H:H)</f>
        <v>2812195</v>
      </c>
      <c r="D107" s="107">
        <f>SUMIF('PIP 19.1'!A:A,A107,'PIP 19.1'!H:H)</f>
        <v>0</v>
      </c>
      <c r="E107" s="107">
        <f t="shared" si="2"/>
        <v>2812195</v>
      </c>
      <c r="F107" s="108" t="str">
        <f t="shared" si="3"/>
        <v>New</v>
      </c>
    </row>
    <row r="108" spans="1:6" x14ac:dyDescent="0.2">
      <c r="A108" t="s">
        <v>1076</v>
      </c>
      <c r="B108" t="s">
        <v>1077</v>
      </c>
      <c r="C108" s="107">
        <f>SUMIF('Program Lvl'!B:B,A108,'Program Lvl'!D:D)+SUMIF('Program Lvl'!B:B,A108,'Program Lvl'!E:E)+SUMIF('Program Lvl'!B:B,A108,'Program Lvl'!F:F)+SUMIF('Program Lvl'!B:B,A108,'Program Lvl'!G:G)+SUMIF('Program Lvl'!B:B,A108,'Program Lvl'!H:H)</f>
        <v>6738350</v>
      </c>
      <c r="D108" s="107">
        <f>SUMIF('PIP 19.1'!A:A,A108,'PIP 19.1'!H:H)</f>
        <v>0</v>
      </c>
      <c r="E108" s="107">
        <f t="shared" si="2"/>
        <v>6738350</v>
      </c>
      <c r="F108" s="108" t="str">
        <f t="shared" si="3"/>
        <v>New</v>
      </c>
    </row>
    <row r="109" spans="1:6" x14ac:dyDescent="0.2">
      <c r="A109" t="s">
        <v>357</v>
      </c>
      <c r="B109" t="s">
        <v>358</v>
      </c>
      <c r="C109" s="107">
        <f>SUMIF('Program Lvl'!B:B,A109,'Program Lvl'!D:D)+SUMIF('Program Lvl'!B:B,A109,'Program Lvl'!E:E)+SUMIF('Program Lvl'!B:B,A109,'Program Lvl'!F:F)+SUMIF('Program Lvl'!B:B,A109,'Program Lvl'!G:G)+SUMIF('Program Lvl'!B:B,A109,'Program Lvl'!H:H)</f>
        <v>0</v>
      </c>
      <c r="D109" s="107">
        <f>SUMIF('PIP 19.1'!A:A,A109,'PIP 19.1'!H:H)</f>
        <v>4750000</v>
      </c>
      <c r="E109" s="107">
        <f t="shared" si="2"/>
        <v>-4750000</v>
      </c>
      <c r="F109" s="108">
        <f t="shared" si="3"/>
        <v>-1</v>
      </c>
    </row>
    <row r="110" spans="1:6" x14ac:dyDescent="0.2">
      <c r="A110" t="s">
        <v>182</v>
      </c>
      <c r="B110" t="s">
        <v>252</v>
      </c>
      <c r="C110" s="107">
        <f>SUMIF('Program Lvl'!B:B,A110,'Program Lvl'!D:D)+SUMIF('Program Lvl'!B:B,A110,'Program Lvl'!E:E)+SUMIF('Program Lvl'!B:B,A110,'Program Lvl'!F:F)+SUMIF('Program Lvl'!B:B,A110,'Program Lvl'!G:G)+SUMIF('Program Lvl'!B:B,A110,'Program Lvl'!H:H)</f>
        <v>0</v>
      </c>
      <c r="D110" s="107">
        <f>SUMIF('PIP 19.1'!A:A,A110,'PIP 19.1'!H:H)</f>
        <v>8075000</v>
      </c>
      <c r="E110" s="107">
        <f t="shared" si="2"/>
        <v>-8075000</v>
      </c>
      <c r="F110" s="108">
        <f t="shared" si="3"/>
        <v>-1</v>
      </c>
    </row>
    <row r="111" spans="1:6" x14ac:dyDescent="0.2">
      <c r="A111" t="s">
        <v>183</v>
      </c>
      <c r="B111" t="s">
        <v>253</v>
      </c>
      <c r="C111" s="107">
        <f>SUMIF('Program Lvl'!B:B,A111,'Program Lvl'!D:D)+SUMIF('Program Lvl'!B:B,A111,'Program Lvl'!E:E)+SUMIF('Program Lvl'!B:B,A111,'Program Lvl'!F:F)+SUMIF('Program Lvl'!B:B,A111,'Program Lvl'!G:G)+SUMIF('Program Lvl'!B:B,A111,'Program Lvl'!H:H)</f>
        <v>0</v>
      </c>
      <c r="D111" s="107">
        <f>SUMIF('PIP 19.1'!A:A,A111,'PIP 19.1'!H:H)</f>
        <v>3250000</v>
      </c>
      <c r="E111" s="107">
        <f t="shared" si="2"/>
        <v>-3250000</v>
      </c>
      <c r="F111" s="108">
        <f t="shared" si="3"/>
        <v>-1</v>
      </c>
    </row>
    <row r="112" spans="1:6" x14ac:dyDescent="0.2">
      <c r="A112" t="s">
        <v>184</v>
      </c>
      <c r="B112" t="s">
        <v>254</v>
      </c>
      <c r="C112" s="107">
        <f>SUMIF('Program Lvl'!B:B,A112,'Program Lvl'!D:D)+SUMIF('Program Lvl'!B:B,A112,'Program Lvl'!E:E)+SUMIF('Program Lvl'!B:B,A112,'Program Lvl'!F:F)+SUMIF('Program Lvl'!B:B,A112,'Program Lvl'!G:G)+SUMIF('Program Lvl'!B:B,A112,'Program Lvl'!H:H)</f>
        <v>0</v>
      </c>
      <c r="D112" s="107">
        <f>SUMIF('PIP 19.1'!A:A,A112,'PIP 19.1'!H:H)</f>
        <v>6400000</v>
      </c>
      <c r="E112" s="107">
        <f t="shared" si="2"/>
        <v>-6400000</v>
      </c>
      <c r="F112" s="108">
        <f t="shared" si="3"/>
        <v>-1</v>
      </c>
    </row>
    <row r="113" spans="1:6" x14ac:dyDescent="0.2">
      <c r="A113" t="s">
        <v>86</v>
      </c>
      <c r="B113" t="s">
        <v>255</v>
      </c>
      <c r="C113" s="107">
        <f>SUMIF('Program Lvl'!B:B,A113,'Program Lvl'!D:D)+SUMIF('Program Lvl'!B:B,A113,'Program Lvl'!E:E)+SUMIF('Program Lvl'!B:B,A113,'Program Lvl'!F:F)+SUMIF('Program Lvl'!B:B,A113,'Program Lvl'!G:G)+SUMIF('Program Lvl'!B:B,A113,'Program Lvl'!H:H)</f>
        <v>138000</v>
      </c>
      <c r="D113" s="107">
        <f>SUMIF('PIP 19.1'!A:A,A113,'PIP 19.1'!H:H)</f>
        <v>17340000</v>
      </c>
      <c r="E113" s="107">
        <f t="shared" si="2"/>
        <v>-17202000</v>
      </c>
      <c r="F113" s="108">
        <f t="shared" si="3"/>
        <v>-0.99204152249134947</v>
      </c>
    </row>
    <row r="114" spans="1:6" x14ac:dyDescent="0.2">
      <c r="A114" t="s">
        <v>87</v>
      </c>
      <c r="B114" t="s">
        <v>256</v>
      </c>
      <c r="C114" s="107">
        <f>SUMIF('Program Lvl'!B:B,A114,'Program Lvl'!D:D)+SUMIF('Program Lvl'!B:B,A114,'Program Lvl'!E:E)+SUMIF('Program Lvl'!B:B,A114,'Program Lvl'!F:F)+SUMIF('Program Lvl'!B:B,A114,'Program Lvl'!G:G)+SUMIF('Program Lvl'!B:B,A114,'Program Lvl'!H:H)</f>
        <v>2000000</v>
      </c>
      <c r="D114" s="107">
        <f>SUMIF('PIP 19.1'!A:A,A114,'PIP 19.1'!H:H)</f>
        <v>5000000</v>
      </c>
      <c r="E114" s="107">
        <f t="shared" si="2"/>
        <v>-3000000</v>
      </c>
      <c r="F114" s="108">
        <f t="shared" si="3"/>
        <v>-0.6</v>
      </c>
    </row>
    <row r="115" spans="1:6" x14ac:dyDescent="0.2">
      <c r="A115" t="s">
        <v>200</v>
      </c>
      <c r="B115" t="s">
        <v>336</v>
      </c>
      <c r="C115" s="107">
        <f>SUMIF('Program Lvl'!B:B,A115,'Program Lvl'!D:D)+SUMIF('Program Lvl'!B:B,A115,'Program Lvl'!E:E)+SUMIF('Program Lvl'!B:B,A115,'Program Lvl'!F:F)+SUMIF('Program Lvl'!B:B,A115,'Program Lvl'!G:G)+SUMIF('Program Lvl'!B:B,A115,'Program Lvl'!H:H)</f>
        <v>4000000</v>
      </c>
      <c r="D115" s="107">
        <f>SUMIF('PIP 19.1'!A:A,A115,'PIP 19.1'!H:H)</f>
        <v>5000000</v>
      </c>
      <c r="E115" s="107">
        <f t="shared" si="2"/>
        <v>-1000000</v>
      </c>
      <c r="F115" s="108">
        <f t="shared" si="3"/>
        <v>-0.2</v>
      </c>
    </row>
    <row r="116" spans="1:6" x14ac:dyDescent="0.2">
      <c r="A116" t="s">
        <v>77</v>
      </c>
      <c r="B116" t="s">
        <v>784</v>
      </c>
      <c r="C116" s="107">
        <f>SUMIF('Program Lvl'!B:B,A116,'Program Lvl'!D:D)+SUMIF('Program Lvl'!B:B,A116,'Program Lvl'!E:E)+SUMIF('Program Lvl'!B:B,A116,'Program Lvl'!F:F)+SUMIF('Program Lvl'!B:B,A116,'Program Lvl'!G:G)+SUMIF('Program Lvl'!B:B,A116,'Program Lvl'!H:H)</f>
        <v>72000</v>
      </c>
      <c r="D116" s="107">
        <f>SUMIF('PIP 19.1'!A:A,A116,'PIP 19.1'!H:H)</f>
        <v>72000</v>
      </c>
      <c r="E116" s="107">
        <f t="shared" si="2"/>
        <v>0</v>
      </c>
      <c r="F116" s="108">
        <f t="shared" si="3"/>
        <v>0</v>
      </c>
    </row>
    <row r="117" spans="1:6" x14ac:dyDescent="0.2">
      <c r="A117" t="s">
        <v>78</v>
      </c>
      <c r="B117" t="s">
        <v>337</v>
      </c>
      <c r="C117" s="107">
        <f>SUMIF('Program Lvl'!B:B,A117,'Program Lvl'!D:D)+SUMIF('Program Lvl'!B:B,A117,'Program Lvl'!E:E)+SUMIF('Program Lvl'!B:B,A117,'Program Lvl'!F:F)+SUMIF('Program Lvl'!B:B,A117,'Program Lvl'!G:G)+SUMIF('Program Lvl'!B:B,A117,'Program Lvl'!H:H)</f>
        <v>90000</v>
      </c>
      <c r="D117" s="107">
        <f>SUMIF('PIP 19.1'!A:A,A117,'PIP 19.1'!H:H)</f>
        <v>90000</v>
      </c>
      <c r="E117" s="107">
        <f t="shared" si="2"/>
        <v>0</v>
      </c>
      <c r="F117" s="108">
        <f t="shared" si="3"/>
        <v>0</v>
      </c>
    </row>
    <row r="118" spans="1:6" x14ac:dyDescent="0.2">
      <c r="A118" t="s">
        <v>79</v>
      </c>
      <c r="B118" t="s">
        <v>80</v>
      </c>
      <c r="C118" s="107">
        <f>SUMIF('Program Lvl'!B:B,A118,'Program Lvl'!D:D)+SUMIF('Program Lvl'!B:B,A118,'Program Lvl'!E:E)+SUMIF('Program Lvl'!B:B,A118,'Program Lvl'!F:F)+SUMIF('Program Lvl'!B:B,A118,'Program Lvl'!G:G)+SUMIF('Program Lvl'!B:B,A118,'Program Lvl'!H:H)</f>
        <v>0</v>
      </c>
      <c r="D118" s="107">
        <f>SUMIF('PIP 19.1'!A:A,A118,'PIP 19.1'!H:H)</f>
        <v>5760000</v>
      </c>
      <c r="E118" s="107">
        <f t="shared" si="2"/>
        <v>-5760000</v>
      </c>
      <c r="F118" s="108">
        <f t="shared" si="3"/>
        <v>-1</v>
      </c>
    </row>
    <row r="119" spans="1:6" x14ac:dyDescent="0.2">
      <c r="A119" t="s">
        <v>83</v>
      </c>
      <c r="B119" t="s">
        <v>259</v>
      </c>
      <c r="C119" s="107">
        <f>SUMIF('Program Lvl'!B:B,A119,'Program Lvl'!D:D)+SUMIF('Program Lvl'!B:B,A119,'Program Lvl'!E:E)+SUMIF('Program Lvl'!B:B,A119,'Program Lvl'!F:F)+SUMIF('Program Lvl'!B:B,A119,'Program Lvl'!G:G)+SUMIF('Program Lvl'!B:B,A119,'Program Lvl'!H:H)</f>
        <v>6000000</v>
      </c>
      <c r="D119" s="107">
        <f>SUMIF('PIP 19.1'!A:A,A119,'PIP 19.1'!H:H)</f>
        <v>10500000</v>
      </c>
      <c r="E119" s="107">
        <f t="shared" si="2"/>
        <v>-4500000</v>
      </c>
      <c r="F119" s="108">
        <f t="shared" si="3"/>
        <v>-0.42857142857142855</v>
      </c>
    </row>
    <row r="120" spans="1:6" x14ac:dyDescent="0.2">
      <c r="A120" t="s">
        <v>363</v>
      </c>
      <c r="B120" t="s">
        <v>787</v>
      </c>
      <c r="C120" s="107">
        <f>SUMIF('Program Lvl'!B:B,A120,'Program Lvl'!D:D)+SUMIF('Program Lvl'!B:B,A120,'Program Lvl'!E:E)+SUMIF('Program Lvl'!B:B,A120,'Program Lvl'!F:F)+SUMIF('Program Lvl'!B:B,A120,'Program Lvl'!G:G)+SUMIF('Program Lvl'!B:B,A120,'Program Lvl'!H:H)</f>
        <v>1140000</v>
      </c>
      <c r="D120" s="107">
        <f>SUMIF('PIP 19.1'!A:A,A120,'PIP 19.1'!H:H)</f>
        <v>1140000</v>
      </c>
      <c r="E120" s="107">
        <f t="shared" si="2"/>
        <v>0</v>
      </c>
      <c r="F120" s="108">
        <f t="shared" si="3"/>
        <v>0</v>
      </c>
    </row>
    <row r="121" spans="1:6" x14ac:dyDescent="0.2">
      <c r="A121" t="s">
        <v>95</v>
      </c>
      <c r="B121" t="s">
        <v>785</v>
      </c>
      <c r="C121" s="107">
        <f>SUMIF('Program Lvl'!B:B,A121,'Program Lvl'!D:D)+SUMIF('Program Lvl'!B:B,A121,'Program Lvl'!E:E)+SUMIF('Program Lvl'!B:B,A121,'Program Lvl'!F:F)+SUMIF('Program Lvl'!B:B,A121,'Program Lvl'!G:G)+SUMIF('Program Lvl'!B:B,A121,'Program Lvl'!H:H)</f>
        <v>2400000</v>
      </c>
      <c r="D121" s="107">
        <f>SUMIF('PIP 19.1'!A:A,A121,'PIP 19.1'!H:H)</f>
        <v>2400000</v>
      </c>
      <c r="E121" s="107">
        <f t="shared" si="2"/>
        <v>0</v>
      </c>
      <c r="F121" s="108">
        <f t="shared" si="3"/>
        <v>0</v>
      </c>
    </row>
    <row r="122" spans="1:6" x14ac:dyDescent="0.2">
      <c r="A122" t="s">
        <v>2</v>
      </c>
      <c r="B122" t="s">
        <v>218</v>
      </c>
      <c r="C122" s="107">
        <f>SUMIF('Program Lvl'!B:B,A122,'Program Lvl'!D:D)+SUMIF('Program Lvl'!B:B,A122,'Program Lvl'!E:E)+SUMIF('Program Lvl'!B:B,A122,'Program Lvl'!F:F)+SUMIF('Program Lvl'!B:B,A122,'Program Lvl'!G:G)+SUMIF('Program Lvl'!B:B,A122,'Program Lvl'!H:H)</f>
        <v>724000</v>
      </c>
      <c r="D122" s="107">
        <f>SUMIF('PIP 19.1'!A:A,A122,'PIP 19.1'!H:H)</f>
        <v>1810000</v>
      </c>
      <c r="E122" s="107">
        <f t="shared" si="2"/>
        <v>-1086000</v>
      </c>
      <c r="F122" s="108">
        <f t="shared" si="3"/>
        <v>-0.6</v>
      </c>
    </row>
    <row r="123" spans="1:6" x14ac:dyDescent="0.2">
      <c r="A123" t="s">
        <v>4</v>
      </c>
      <c r="B123" t="s">
        <v>219</v>
      </c>
      <c r="C123" s="107">
        <f>SUMIF('Program Lvl'!B:B,A123,'Program Lvl'!D:D)+SUMIF('Program Lvl'!B:B,A123,'Program Lvl'!E:E)+SUMIF('Program Lvl'!B:B,A123,'Program Lvl'!F:F)+SUMIF('Program Lvl'!B:B,A123,'Program Lvl'!G:G)+SUMIF('Program Lvl'!B:B,A123,'Program Lvl'!H:H)</f>
        <v>1540000</v>
      </c>
      <c r="D123" s="107">
        <f>SUMIF('PIP 19.1'!A:A,A123,'PIP 19.1'!H:H)</f>
        <v>4257500</v>
      </c>
      <c r="E123" s="107">
        <f t="shared" si="2"/>
        <v>-2717500</v>
      </c>
      <c r="F123" s="108">
        <f t="shared" si="3"/>
        <v>-0.63828537874339397</v>
      </c>
    </row>
    <row r="124" spans="1:6" x14ac:dyDescent="0.2">
      <c r="A124" t="s">
        <v>5</v>
      </c>
      <c r="B124" t="s">
        <v>220</v>
      </c>
      <c r="C124" s="107">
        <f>SUMIF('Program Lvl'!B:B,A124,'Program Lvl'!D:D)+SUMIF('Program Lvl'!B:B,A124,'Program Lvl'!E:E)+SUMIF('Program Lvl'!B:B,A124,'Program Lvl'!F:F)+SUMIF('Program Lvl'!B:B,A124,'Program Lvl'!G:G)+SUMIF('Program Lvl'!B:B,A124,'Program Lvl'!H:H)</f>
        <v>700000</v>
      </c>
      <c r="D124" s="107">
        <f>SUMIF('PIP 19.1'!A:A,A124,'PIP 19.1'!H:H)</f>
        <v>700000</v>
      </c>
      <c r="E124" s="107">
        <f t="shared" si="2"/>
        <v>0</v>
      </c>
      <c r="F124" s="108">
        <f t="shared" si="3"/>
        <v>0</v>
      </c>
    </row>
    <row r="125" spans="1:6" x14ac:dyDescent="0.2">
      <c r="A125" t="s">
        <v>6</v>
      </c>
      <c r="B125" t="s">
        <v>222</v>
      </c>
      <c r="C125" s="107">
        <f>SUMIF('Program Lvl'!B:B,A125,'Program Lvl'!D:D)+SUMIF('Program Lvl'!B:B,A125,'Program Lvl'!E:E)+SUMIF('Program Lvl'!B:B,A125,'Program Lvl'!F:F)+SUMIF('Program Lvl'!B:B,A125,'Program Lvl'!G:G)+SUMIF('Program Lvl'!B:B,A125,'Program Lvl'!H:H)</f>
        <v>2600000</v>
      </c>
      <c r="D125" s="107">
        <f>SUMIF('PIP 19.1'!A:A,A125,'PIP 19.1'!H:H)</f>
        <v>6000000</v>
      </c>
      <c r="E125" s="107">
        <f t="shared" si="2"/>
        <v>-3400000</v>
      </c>
      <c r="F125" s="108">
        <f t="shared" si="3"/>
        <v>-0.56666666666666665</v>
      </c>
    </row>
    <row r="126" spans="1:6" x14ac:dyDescent="0.2">
      <c r="A126" t="s">
        <v>7</v>
      </c>
      <c r="B126" t="s">
        <v>223</v>
      </c>
      <c r="C126" s="107">
        <f>SUMIF('Program Lvl'!B:B,A126,'Program Lvl'!D:D)+SUMIF('Program Lvl'!B:B,A126,'Program Lvl'!E:E)+SUMIF('Program Lvl'!B:B,A126,'Program Lvl'!F:F)+SUMIF('Program Lvl'!B:B,A126,'Program Lvl'!G:G)+SUMIF('Program Lvl'!B:B,A126,'Program Lvl'!H:H)</f>
        <v>282000</v>
      </c>
      <c r="D126" s="107">
        <f>SUMIF('PIP 19.1'!A:A,A126,'PIP 19.1'!H:H)</f>
        <v>5000000</v>
      </c>
      <c r="E126" s="107">
        <f t="shared" si="2"/>
        <v>-4718000</v>
      </c>
      <c r="F126" s="108">
        <f t="shared" si="3"/>
        <v>-0.94359999999999999</v>
      </c>
    </row>
    <row r="127" spans="1:6" x14ac:dyDescent="0.2">
      <c r="A127" t="s">
        <v>8</v>
      </c>
      <c r="B127" t="s">
        <v>224</v>
      </c>
      <c r="C127" s="107">
        <f>SUMIF('Program Lvl'!B:B,A127,'Program Lvl'!D:D)+SUMIF('Program Lvl'!B:B,A127,'Program Lvl'!E:E)+SUMIF('Program Lvl'!B:B,A127,'Program Lvl'!F:F)+SUMIF('Program Lvl'!B:B,A127,'Program Lvl'!G:G)+SUMIF('Program Lvl'!B:B,A127,'Program Lvl'!H:H)</f>
        <v>441000</v>
      </c>
      <c r="D127" s="107">
        <f>SUMIF('PIP 19.1'!A:A,A127,'PIP 19.1'!H:H)</f>
        <v>484000</v>
      </c>
      <c r="E127" s="107">
        <f t="shared" si="2"/>
        <v>-43000</v>
      </c>
      <c r="F127" s="108">
        <f t="shared" si="3"/>
        <v>-8.8842975206611566E-2</v>
      </c>
    </row>
    <row r="128" spans="1:6" x14ac:dyDescent="0.2">
      <c r="A128" t="s">
        <v>9</v>
      </c>
      <c r="B128" t="s">
        <v>225</v>
      </c>
      <c r="C128" s="107">
        <f>SUMIF('Program Lvl'!B:B,A128,'Program Lvl'!D:D)+SUMIF('Program Lvl'!B:B,A128,'Program Lvl'!E:E)+SUMIF('Program Lvl'!B:B,A128,'Program Lvl'!F:F)+SUMIF('Program Lvl'!B:B,A128,'Program Lvl'!G:G)+SUMIF('Program Lvl'!B:B,A128,'Program Lvl'!H:H)</f>
        <v>1396000</v>
      </c>
      <c r="D128" s="107">
        <f>SUMIF('PIP 19.1'!A:A,A128,'PIP 19.1'!H:H)</f>
        <v>3500000</v>
      </c>
      <c r="E128" s="107">
        <f t="shared" si="2"/>
        <v>-2104000</v>
      </c>
      <c r="F128" s="108">
        <f t="shared" si="3"/>
        <v>-0.60114285714285709</v>
      </c>
    </row>
    <row r="129" spans="1:6" x14ac:dyDescent="0.2">
      <c r="A129" t="s">
        <v>386</v>
      </c>
      <c r="B129" t="s">
        <v>582</v>
      </c>
      <c r="C129" s="107">
        <f>SUMIF('Program Lvl'!B:B,A129,'Program Lvl'!D:D)+SUMIF('Program Lvl'!B:B,A129,'Program Lvl'!E:E)+SUMIF('Program Lvl'!B:B,A129,'Program Lvl'!F:F)+SUMIF('Program Lvl'!B:B,A129,'Program Lvl'!G:G)+SUMIF('Program Lvl'!B:B,A129,'Program Lvl'!H:H)</f>
        <v>0</v>
      </c>
      <c r="D129" s="107">
        <f>SUMIF('PIP 19.1'!A:A,A129,'PIP 19.1'!H:H)</f>
        <v>3000000</v>
      </c>
      <c r="E129" s="107">
        <f t="shared" si="2"/>
        <v>-3000000</v>
      </c>
      <c r="F129" s="108">
        <f t="shared" si="3"/>
        <v>-1</v>
      </c>
    </row>
    <row r="130" spans="1:6" x14ac:dyDescent="0.2">
      <c r="A130" t="s">
        <v>28</v>
      </c>
      <c r="B130" t="s">
        <v>241</v>
      </c>
      <c r="C130" s="107">
        <f>SUMIF('Program Lvl'!B:B,A130,'Program Lvl'!D:D)+SUMIF('Program Lvl'!B:B,A130,'Program Lvl'!E:E)+SUMIF('Program Lvl'!B:B,A130,'Program Lvl'!F:F)+SUMIF('Program Lvl'!B:B,A130,'Program Lvl'!G:G)+SUMIF('Program Lvl'!B:B,A130,'Program Lvl'!H:H)</f>
        <v>7500000</v>
      </c>
      <c r="D130" s="107">
        <f>SUMIF('PIP 19.1'!A:A,A130,'PIP 19.1'!H:H)</f>
        <v>10000000</v>
      </c>
      <c r="E130" s="107">
        <f t="shared" si="2"/>
        <v>-2500000</v>
      </c>
      <c r="F130" s="108">
        <f t="shared" si="3"/>
        <v>-0.25</v>
      </c>
    </row>
    <row r="131" spans="1:6" x14ac:dyDescent="0.2">
      <c r="A131" t="s">
        <v>29</v>
      </c>
      <c r="B131" t="s">
        <v>293</v>
      </c>
      <c r="C131" s="107">
        <f>SUMIF('Program Lvl'!B:B,A131,'Program Lvl'!D:D)+SUMIF('Program Lvl'!B:B,A131,'Program Lvl'!E:E)+SUMIF('Program Lvl'!B:B,A131,'Program Lvl'!F:F)+SUMIF('Program Lvl'!B:B,A131,'Program Lvl'!G:G)+SUMIF('Program Lvl'!B:B,A131,'Program Lvl'!H:H)</f>
        <v>2027000</v>
      </c>
      <c r="D131" s="107">
        <f>SUMIF('PIP 19.1'!A:A,A131,'PIP 19.1'!H:H)</f>
        <v>2600000</v>
      </c>
      <c r="E131" s="107">
        <f t="shared" ref="E131:E169" si="4">C131-D131</f>
        <v>-573000</v>
      </c>
      <c r="F131" s="108">
        <f t="shared" ref="F131:F169" si="5">IFERROR(E131/D131,"New")</f>
        <v>-0.22038461538461537</v>
      </c>
    </row>
    <row r="132" spans="1:6" x14ac:dyDescent="0.2">
      <c r="A132" t="s">
        <v>1</v>
      </c>
      <c r="B132" t="s">
        <v>216</v>
      </c>
      <c r="C132" s="107">
        <f>SUMIF('Program Lvl'!B:B,A132,'Program Lvl'!D:D)+SUMIF('Program Lvl'!B:B,A132,'Program Lvl'!E:E)+SUMIF('Program Lvl'!B:B,A132,'Program Lvl'!F:F)+SUMIF('Program Lvl'!B:B,A132,'Program Lvl'!G:G)+SUMIF('Program Lvl'!B:B,A132,'Program Lvl'!H:H)</f>
        <v>2000000</v>
      </c>
      <c r="D132" s="107">
        <f>SUMIF('PIP 19.1'!A:A,A132,'PIP 19.1'!H:H)</f>
        <v>5000000</v>
      </c>
      <c r="E132" s="107">
        <f t="shared" si="4"/>
        <v>-3000000</v>
      </c>
      <c r="F132" s="108">
        <f t="shared" si="5"/>
        <v>-0.6</v>
      </c>
    </row>
    <row r="133" spans="1:6" x14ac:dyDescent="0.2">
      <c r="A133" t="s">
        <v>11</v>
      </c>
      <c r="B133" t="s">
        <v>242</v>
      </c>
      <c r="C133" s="107">
        <f>SUMIF('Program Lvl'!B:B,A133,'Program Lvl'!D:D)+SUMIF('Program Lvl'!B:B,A133,'Program Lvl'!E:E)+SUMIF('Program Lvl'!B:B,A133,'Program Lvl'!F:F)+SUMIF('Program Lvl'!B:B,A133,'Program Lvl'!G:G)+SUMIF('Program Lvl'!B:B,A133,'Program Lvl'!H:H)</f>
        <v>550000</v>
      </c>
      <c r="D133" s="107">
        <f>SUMIF('PIP 19.1'!A:A,A133,'PIP 19.1'!H:H)</f>
        <v>600000</v>
      </c>
      <c r="E133" s="107">
        <f t="shared" si="4"/>
        <v>-50000</v>
      </c>
      <c r="F133" s="108">
        <f t="shared" si="5"/>
        <v>-8.3333333333333329E-2</v>
      </c>
    </row>
    <row r="134" spans="1:6" x14ac:dyDescent="0.2">
      <c r="A134" t="s">
        <v>32</v>
      </c>
      <c r="B134" t="s">
        <v>243</v>
      </c>
      <c r="C134" s="107">
        <f>SUMIF('Program Lvl'!B:B,A134,'Program Lvl'!D:D)+SUMIF('Program Lvl'!B:B,A134,'Program Lvl'!E:E)+SUMIF('Program Lvl'!B:B,A134,'Program Lvl'!F:F)+SUMIF('Program Lvl'!B:B,A134,'Program Lvl'!G:G)+SUMIF('Program Lvl'!B:B,A134,'Program Lvl'!H:H)</f>
        <v>500000</v>
      </c>
      <c r="D134" s="107">
        <f>SUMIF('PIP 19.1'!A:A,A134,'PIP 19.1'!H:H)</f>
        <v>500000</v>
      </c>
      <c r="E134" s="107">
        <f t="shared" si="4"/>
        <v>0</v>
      </c>
      <c r="F134" s="108">
        <f t="shared" si="5"/>
        <v>0</v>
      </c>
    </row>
    <row r="135" spans="1:6" x14ac:dyDescent="0.2">
      <c r="A135" t="s">
        <v>33</v>
      </c>
      <c r="B135" t="s">
        <v>244</v>
      </c>
      <c r="C135" s="107">
        <f>SUMIF('Program Lvl'!B:B,A135,'Program Lvl'!D:D)+SUMIF('Program Lvl'!B:B,A135,'Program Lvl'!E:E)+SUMIF('Program Lvl'!B:B,A135,'Program Lvl'!F:F)+SUMIF('Program Lvl'!B:B,A135,'Program Lvl'!G:G)+SUMIF('Program Lvl'!B:B,A135,'Program Lvl'!H:H)</f>
        <v>450000</v>
      </c>
      <c r="D135" s="107">
        <f>SUMIF('PIP 19.1'!A:A,A135,'PIP 19.1'!H:H)</f>
        <v>450000</v>
      </c>
      <c r="E135" s="107">
        <f t="shared" si="4"/>
        <v>0</v>
      </c>
      <c r="F135" s="108">
        <f t="shared" si="5"/>
        <v>0</v>
      </c>
    </row>
    <row r="136" spans="1:6" x14ac:dyDescent="0.2">
      <c r="A136" t="s">
        <v>35</v>
      </c>
      <c r="B136" t="s">
        <v>245</v>
      </c>
      <c r="C136" s="107">
        <f>SUMIF('Program Lvl'!B:B,A136,'Program Lvl'!D:D)+SUMIF('Program Lvl'!B:B,A136,'Program Lvl'!E:E)+SUMIF('Program Lvl'!B:B,A136,'Program Lvl'!F:F)+SUMIF('Program Lvl'!B:B,A136,'Program Lvl'!G:G)+SUMIF('Program Lvl'!B:B,A136,'Program Lvl'!H:H)</f>
        <v>1000000</v>
      </c>
      <c r="D136" s="107">
        <f>SUMIF('PIP 19.1'!A:A,A136,'PIP 19.1'!H:H)</f>
        <v>1000000</v>
      </c>
      <c r="E136" s="107">
        <f t="shared" si="4"/>
        <v>0</v>
      </c>
      <c r="F136" s="108">
        <f t="shared" si="5"/>
        <v>0</v>
      </c>
    </row>
    <row r="137" spans="1:6" x14ac:dyDescent="0.2">
      <c r="A137" t="s">
        <v>36</v>
      </c>
      <c r="B137" t="s">
        <v>246</v>
      </c>
      <c r="C137" s="107">
        <f>SUMIF('Program Lvl'!B:B,A137,'Program Lvl'!D:D)+SUMIF('Program Lvl'!B:B,A137,'Program Lvl'!E:E)+SUMIF('Program Lvl'!B:B,A137,'Program Lvl'!F:F)+SUMIF('Program Lvl'!B:B,A137,'Program Lvl'!G:G)+SUMIF('Program Lvl'!B:B,A137,'Program Lvl'!H:H)</f>
        <v>800000</v>
      </c>
      <c r="D137" s="107">
        <f>SUMIF('PIP 19.1'!A:A,A137,'PIP 19.1'!H:H)</f>
        <v>800000</v>
      </c>
      <c r="E137" s="107">
        <f t="shared" si="4"/>
        <v>0</v>
      </c>
      <c r="F137" s="108">
        <f t="shared" si="5"/>
        <v>0</v>
      </c>
    </row>
    <row r="138" spans="1:6" x14ac:dyDescent="0.2">
      <c r="A138" t="s">
        <v>37</v>
      </c>
      <c r="B138" t="s">
        <v>247</v>
      </c>
      <c r="C138" s="107">
        <f>SUMIF('Program Lvl'!B:B,A138,'Program Lvl'!D:D)+SUMIF('Program Lvl'!B:B,A138,'Program Lvl'!E:E)+SUMIF('Program Lvl'!B:B,A138,'Program Lvl'!F:F)+SUMIF('Program Lvl'!B:B,A138,'Program Lvl'!G:G)+SUMIF('Program Lvl'!B:B,A138,'Program Lvl'!H:H)</f>
        <v>350000</v>
      </c>
      <c r="D138" s="107">
        <f>SUMIF('PIP 19.1'!A:A,A138,'PIP 19.1'!H:H)</f>
        <v>350000</v>
      </c>
      <c r="E138" s="107">
        <f t="shared" si="4"/>
        <v>0</v>
      </c>
      <c r="F138" s="108">
        <f t="shared" si="5"/>
        <v>0</v>
      </c>
    </row>
    <row r="139" spans="1:6" x14ac:dyDescent="0.2">
      <c r="A139" t="s">
        <v>12</v>
      </c>
      <c r="B139" t="s">
        <v>226</v>
      </c>
      <c r="C139" s="107">
        <f>SUMIF('Program Lvl'!B:B,A139,'Program Lvl'!D:D)+SUMIF('Program Lvl'!B:B,A139,'Program Lvl'!E:E)+SUMIF('Program Lvl'!B:B,A139,'Program Lvl'!F:F)+SUMIF('Program Lvl'!B:B,A139,'Program Lvl'!G:G)+SUMIF('Program Lvl'!B:B,A139,'Program Lvl'!H:H)</f>
        <v>748000</v>
      </c>
      <c r="D139" s="107">
        <f>SUMIF('PIP 19.1'!A:A,A139,'PIP 19.1'!H:H)</f>
        <v>3000000</v>
      </c>
      <c r="E139" s="107">
        <f t="shared" si="4"/>
        <v>-2252000</v>
      </c>
      <c r="F139" s="108">
        <f t="shared" si="5"/>
        <v>-0.7506666666666667</v>
      </c>
    </row>
    <row r="140" spans="1:6" x14ac:dyDescent="0.2">
      <c r="A140" t="s">
        <v>13</v>
      </c>
      <c r="B140" t="s">
        <v>14</v>
      </c>
      <c r="C140" s="107">
        <f>SUMIF('Program Lvl'!B:B,A140,'Program Lvl'!D:D)+SUMIF('Program Lvl'!B:B,A140,'Program Lvl'!E:E)+SUMIF('Program Lvl'!B:B,A140,'Program Lvl'!F:F)+SUMIF('Program Lvl'!B:B,A140,'Program Lvl'!G:G)+SUMIF('Program Lvl'!B:B,A140,'Program Lvl'!H:H)</f>
        <v>90000</v>
      </c>
      <c r="D140" s="107">
        <f>SUMIF('PIP 19.1'!A:A,A140,'PIP 19.1'!H:H)</f>
        <v>225000</v>
      </c>
      <c r="E140" s="107">
        <f t="shared" si="4"/>
        <v>-135000</v>
      </c>
      <c r="F140" s="108">
        <f t="shared" si="5"/>
        <v>-0.6</v>
      </c>
    </row>
    <row r="141" spans="1:6" x14ac:dyDescent="0.2">
      <c r="A141" t="s">
        <v>15</v>
      </c>
      <c r="B141" t="s">
        <v>227</v>
      </c>
      <c r="C141" s="107">
        <f>SUMIF('Program Lvl'!B:B,A141,'Program Lvl'!D:D)+SUMIF('Program Lvl'!B:B,A141,'Program Lvl'!E:E)+SUMIF('Program Lvl'!B:B,A141,'Program Lvl'!F:F)+SUMIF('Program Lvl'!B:B,A141,'Program Lvl'!G:G)+SUMIF('Program Lvl'!B:B,A141,'Program Lvl'!H:H)</f>
        <v>0</v>
      </c>
      <c r="D141" s="107">
        <f>SUMIF('PIP 19.1'!A:A,A141,'PIP 19.1'!H:H)</f>
        <v>600000</v>
      </c>
      <c r="E141" s="107">
        <f t="shared" si="4"/>
        <v>-600000</v>
      </c>
      <c r="F141" s="108">
        <f t="shared" si="5"/>
        <v>-1</v>
      </c>
    </row>
    <row r="142" spans="1:6" x14ac:dyDescent="0.2">
      <c r="A142" t="s">
        <v>3</v>
      </c>
      <c r="B142" t="s">
        <v>221</v>
      </c>
      <c r="C142" s="107">
        <f>SUMIF('Program Lvl'!B:B,A142,'Program Lvl'!D:D)+SUMIF('Program Lvl'!B:B,A142,'Program Lvl'!E:E)+SUMIF('Program Lvl'!B:B,A142,'Program Lvl'!F:F)+SUMIF('Program Lvl'!B:B,A142,'Program Lvl'!G:G)+SUMIF('Program Lvl'!B:B,A142,'Program Lvl'!H:H)</f>
        <v>516000</v>
      </c>
      <c r="D142" s="107">
        <f>SUMIF('PIP 19.1'!A:A,A142,'PIP 19.1'!H:H)</f>
        <v>1290000</v>
      </c>
      <c r="E142" s="107">
        <f t="shared" si="4"/>
        <v>-774000</v>
      </c>
      <c r="F142" s="108">
        <f t="shared" si="5"/>
        <v>-0.6</v>
      </c>
    </row>
    <row r="143" spans="1:6" x14ac:dyDescent="0.2">
      <c r="A143" t="s">
        <v>16</v>
      </c>
      <c r="B143" t="s">
        <v>228</v>
      </c>
      <c r="C143" s="107">
        <f>SUMIF('Program Lvl'!B:B,A143,'Program Lvl'!D:D)+SUMIF('Program Lvl'!B:B,A143,'Program Lvl'!E:E)+SUMIF('Program Lvl'!B:B,A143,'Program Lvl'!F:F)+SUMIF('Program Lvl'!B:B,A143,'Program Lvl'!G:G)+SUMIF('Program Lvl'!B:B,A143,'Program Lvl'!H:H)</f>
        <v>0</v>
      </c>
      <c r="D143" s="107">
        <f>SUMIF('PIP 19.1'!A:A,A143,'PIP 19.1'!H:H)</f>
        <v>750000</v>
      </c>
      <c r="E143" s="107">
        <f t="shared" si="4"/>
        <v>-750000</v>
      </c>
      <c r="F143" s="108">
        <f t="shared" si="5"/>
        <v>-1</v>
      </c>
    </row>
    <row r="144" spans="1:6" x14ac:dyDescent="0.2">
      <c r="A144" t="s">
        <v>17</v>
      </c>
      <c r="B144" t="s">
        <v>229</v>
      </c>
      <c r="C144" s="107">
        <f>SUMIF('Program Lvl'!B:B,A144,'Program Lvl'!D:D)+SUMIF('Program Lvl'!B:B,A144,'Program Lvl'!E:E)+SUMIF('Program Lvl'!B:B,A144,'Program Lvl'!F:F)+SUMIF('Program Lvl'!B:B,A144,'Program Lvl'!G:G)+SUMIF('Program Lvl'!B:B,A144,'Program Lvl'!H:H)</f>
        <v>378000</v>
      </c>
      <c r="D144" s="107">
        <f>SUMIF('PIP 19.1'!A:A,A144,'PIP 19.1'!H:H)</f>
        <v>472500</v>
      </c>
      <c r="E144" s="107">
        <f t="shared" si="4"/>
        <v>-94500</v>
      </c>
      <c r="F144" s="108">
        <f t="shared" si="5"/>
        <v>-0.2</v>
      </c>
    </row>
    <row r="145" spans="1:6" x14ac:dyDescent="0.2">
      <c r="A145" t="s">
        <v>40</v>
      </c>
      <c r="B145" t="s">
        <v>338</v>
      </c>
      <c r="C145" s="107">
        <f>SUMIF('Program Lvl'!B:B,A145,'Program Lvl'!D:D)+SUMIF('Program Lvl'!B:B,A145,'Program Lvl'!E:E)+SUMIF('Program Lvl'!B:B,A145,'Program Lvl'!F:F)+SUMIF('Program Lvl'!B:B,A145,'Program Lvl'!G:G)+SUMIF('Program Lvl'!B:B,A145,'Program Lvl'!H:H)</f>
        <v>7500000</v>
      </c>
      <c r="D145" s="107">
        <f>SUMIF('PIP 19.1'!A:A,A145,'PIP 19.1'!H:H)</f>
        <v>7500000</v>
      </c>
      <c r="E145" s="107">
        <f t="shared" si="4"/>
        <v>0</v>
      </c>
      <c r="F145" s="108">
        <f t="shared" si="5"/>
        <v>0</v>
      </c>
    </row>
    <row r="146" spans="1:6" x14ac:dyDescent="0.2">
      <c r="A146" t="s">
        <v>41</v>
      </c>
      <c r="B146" t="s">
        <v>249</v>
      </c>
      <c r="C146" s="107">
        <f>SUMIF('Program Lvl'!B:B,A146,'Program Lvl'!D:D)+SUMIF('Program Lvl'!B:B,A146,'Program Lvl'!E:E)+SUMIF('Program Lvl'!B:B,A146,'Program Lvl'!F:F)+SUMIF('Program Lvl'!B:B,A146,'Program Lvl'!G:G)+SUMIF('Program Lvl'!B:B,A146,'Program Lvl'!H:H)</f>
        <v>330000</v>
      </c>
      <c r="D146" s="107">
        <f>SUMIF('PIP 19.1'!A:A,A146,'PIP 19.1'!H:H)</f>
        <v>330000</v>
      </c>
      <c r="E146" s="107">
        <f t="shared" si="4"/>
        <v>0</v>
      </c>
      <c r="F146" s="108">
        <f t="shared" si="5"/>
        <v>0</v>
      </c>
    </row>
    <row r="147" spans="1:6" x14ac:dyDescent="0.2">
      <c r="A147" t="s">
        <v>27</v>
      </c>
      <c r="B147" t="s">
        <v>234</v>
      </c>
      <c r="C147" s="107">
        <f>SUMIF('Program Lvl'!B:B,A147,'Program Lvl'!D:D)+SUMIF('Program Lvl'!B:B,A147,'Program Lvl'!E:E)+SUMIF('Program Lvl'!B:B,A147,'Program Lvl'!F:F)+SUMIF('Program Lvl'!B:B,A147,'Program Lvl'!G:G)+SUMIF('Program Lvl'!B:B,A147,'Program Lvl'!H:H)</f>
        <v>10033955</v>
      </c>
      <c r="D147" s="107">
        <f>SUMIF('PIP 19.1'!A:A,A147,'PIP 19.1'!H:H)</f>
        <v>6698000.0000000009</v>
      </c>
      <c r="E147" s="107">
        <f t="shared" si="4"/>
        <v>3335954.9999999991</v>
      </c>
      <c r="F147" s="108">
        <f t="shared" si="5"/>
        <v>0.49805240370259757</v>
      </c>
    </row>
    <row r="148" spans="1:6" x14ac:dyDescent="0.2">
      <c r="A148" t="s">
        <v>88</v>
      </c>
      <c r="B148" t="s">
        <v>235</v>
      </c>
      <c r="C148" s="107">
        <f>SUMIF('Program Lvl'!B:B,A148,'Program Lvl'!D:D)+SUMIF('Program Lvl'!B:B,A148,'Program Lvl'!E:E)+SUMIF('Program Lvl'!B:B,A148,'Program Lvl'!F:F)+SUMIF('Program Lvl'!B:B,A148,'Program Lvl'!G:G)+SUMIF('Program Lvl'!B:B,A148,'Program Lvl'!H:H)</f>
        <v>1715901</v>
      </c>
      <c r="D148" s="107">
        <f>SUMIF('PIP 19.1'!A:A,A148,'PIP 19.1'!H:H)</f>
        <v>7434428.5714285709</v>
      </c>
      <c r="E148" s="107">
        <f t="shared" si="4"/>
        <v>-5718527.5714285709</v>
      </c>
      <c r="F148" s="108">
        <f t="shared" si="5"/>
        <v>-0.76919530754597332</v>
      </c>
    </row>
    <row r="149" spans="1:6" x14ac:dyDescent="0.2">
      <c r="A149" t="s">
        <v>89</v>
      </c>
      <c r="B149" t="s">
        <v>236</v>
      </c>
      <c r="C149" s="107">
        <f>SUMIF('Program Lvl'!B:B,A149,'Program Lvl'!D:D)+SUMIF('Program Lvl'!B:B,A149,'Program Lvl'!E:E)+SUMIF('Program Lvl'!B:B,A149,'Program Lvl'!F:F)+SUMIF('Program Lvl'!B:B,A149,'Program Lvl'!G:G)+SUMIF('Program Lvl'!B:B,A149,'Program Lvl'!H:H)</f>
        <v>0</v>
      </c>
      <c r="D149" s="107">
        <f>SUMIF('PIP 19.1'!A:A,A149,'PIP 19.1'!H:H)</f>
        <v>15000000</v>
      </c>
      <c r="E149" s="107">
        <f t="shared" si="4"/>
        <v>-15000000</v>
      </c>
      <c r="F149" s="108">
        <f t="shared" si="5"/>
        <v>-1</v>
      </c>
    </row>
    <row r="150" spans="1:6" x14ac:dyDescent="0.2">
      <c r="A150" t="s">
        <v>90</v>
      </c>
      <c r="B150" t="s">
        <v>237</v>
      </c>
      <c r="C150" s="107">
        <f>SUMIF('Program Lvl'!B:B,A150,'Program Lvl'!D:D)+SUMIF('Program Lvl'!B:B,A150,'Program Lvl'!E:E)+SUMIF('Program Lvl'!B:B,A150,'Program Lvl'!F:F)+SUMIF('Program Lvl'!B:B,A150,'Program Lvl'!G:G)+SUMIF('Program Lvl'!B:B,A150,'Program Lvl'!H:H)</f>
        <v>0</v>
      </c>
      <c r="D150" s="107">
        <f>SUMIF('PIP 19.1'!A:A,A150,'PIP 19.1'!H:H)</f>
        <v>6970000</v>
      </c>
      <c r="E150" s="107">
        <f t="shared" si="4"/>
        <v>-6970000</v>
      </c>
      <c r="F150" s="108">
        <f t="shared" si="5"/>
        <v>-1</v>
      </c>
    </row>
    <row r="151" spans="1:6" x14ac:dyDescent="0.2">
      <c r="A151" t="s">
        <v>91</v>
      </c>
      <c r="B151" t="s">
        <v>238</v>
      </c>
      <c r="C151" s="107">
        <f>SUMIF('Program Lvl'!B:B,A151,'Program Lvl'!D:D)+SUMIF('Program Lvl'!B:B,A151,'Program Lvl'!E:E)+SUMIF('Program Lvl'!B:B,A151,'Program Lvl'!F:F)+SUMIF('Program Lvl'!B:B,A151,'Program Lvl'!G:G)+SUMIF('Program Lvl'!B:B,A151,'Program Lvl'!H:H)</f>
        <v>13500000</v>
      </c>
      <c r="D151" s="107">
        <f>SUMIF('PIP 19.1'!A:A,A151,'PIP 19.1'!H:H)</f>
        <v>13500000</v>
      </c>
      <c r="E151" s="107">
        <f t="shared" si="4"/>
        <v>0</v>
      </c>
      <c r="F151" s="108">
        <f t="shared" si="5"/>
        <v>0</v>
      </c>
    </row>
    <row r="152" spans="1:6" x14ac:dyDescent="0.2">
      <c r="A152" t="s">
        <v>198</v>
      </c>
      <c r="B152" t="s">
        <v>340</v>
      </c>
      <c r="C152" s="107">
        <f>SUMIF('Program Lvl'!B:B,A152,'Program Lvl'!D:D)+SUMIF('Program Lvl'!B:B,A152,'Program Lvl'!E:E)+SUMIF('Program Lvl'!B:B,A152,'Program Lvl'!F:F)+SUMIF('Program Lvl'!B:B,A152,'Program Lvl'!G:G)+SUMIF('Program Lvl'!B:B,A152,'Program Lvl'!H:H)</f>
        <v>16800000</v>
      </c>
      <c r="D152" s="107">
        <f>SUMIF('PIP 19.1'!A:A,A152,'PIP 19.1'!H:H)</f>
        <v>0</v>
      </c>
      <c r="E152" s="107">
        <f t="shared" si="4"/>
        <v>16800000</v>
      </c>
      <c r="F152" s="108" t="str">
        <f t="shared" si="5"/>
        <v>New</v>
      </c>
    </row>
    <row r="153" spans="1:6" x14ac:dyDescent="0.2">
      <c r="A153" t="s">
        <v>199</v>
      </c>
      <c r="B153" t="s">
        <v>240</v>
      </c>
      <c r="C153" s="107">
        <f>SUMIF('Program Lvl'!B:B,A153,'Program Lvl'!D:D)+SUMIF('Program Lvl'!B:B,A153,'Program Lvl'!E:E)+SUMIF('Program Lvl'!B:B,A153,'Program Lvl'!F:F)+SUMIF('Program Lvl'!B:B,A153,'Program Lvl'!G:G)+SUMIF('Program Lvl'!B:B,A153,'Program Lvl'!H:H)</f>
        <v>0</v>
      </c>
      <c r="D153" s="107">
        <f>SUMIF('PIP 19.1'!A:A,A153,'PIP 19.1'!H:H)</f>
        <v>12500000</v>
      </c>
      <c r="E153" s="107">
        <f t="shared" si="4"/>
        <v>-12500000</v>
      </c>
      <c r="F153" s="108">
        <f t="shared" si="5"/>
        <v>-1</v>
      </c>
    </row>
    <row r="154" spans="1:6" x14ac:dyDescent="0.2">
      <c r="A154" t="s">
        <v>345</v>
      </c>
      <c r="B154" t="s">
        <v>346</v>
      </c>
      <c r="C154" s="107">
        <f>SUMIF('Program Lvl'!B:B,A154,'Program Lvl'!D:D)+SUMIF('Program Lvl'!B:B,A154,'Program Lvl'!E:E)+SUMIF('Program Lvl'!B:B,A154,'Program Lvl'!F:F)+SUMIF('Program Lvl'!B:B,A154,'Program Lvl'!G:G)+SUMIF('Program Lvl'!B:B,A154,'Program Lvl'!H:H)</f>
        <v>1683000</v>
      </c>
      <c r="D154" s="107">
        <f>SUMIF('PIP 19.1'!A:A,A154,'PIP 19.1'!H:H)</f>
        <v>5000000.0000000009</v>
      </c>
      <c r="E154" s="107">
        <f t="shared" si="4"/>
        <v>-3317000.0000000009</v>
      </c>
      <c r="F154" s="108">
        <f t="shared" si="5"/>
        <v>-0.6634000000000001</v>
      </c>
    </row>
    <row r="155" spans="1:6" x14ac:dyDescent="0.2">
      <c r="A155" t="s">
        <v>708</v>
      </c>
      <c r="B155" t="s">
        <v>713</v>
      </c>
      <c r="C155" s="107">
        <f>SUMIF('Program Lvl'!B:B,A155,'Program Lvl'!D:D)+SUMIF('Program Lvl'!B:B,A155,'Program Lvl'!E:E)+SUMIF('Program Lvl'!B:B,A155,'Program Lvl'!F:F)+SUMIF('Program Lvl'!B:B,A155,'Program Lvl'!G:G)+SUMIF('Program Lvl'!B:B,A155,'Program Lvl'!H:H)</f>
        <v>0</v>
      </c>
      <c r="D155" s="107">
        <f>SUMIF('PIP 19.1'!A:A,A155,'PIP 19.1'!H:H)</f>
        <v>780000</v>
      </c>
      <c r="E155" s="107">
        <f t="shared" si="4"/>
        <v>-780000</v>
      </c>
      <c r="F155" s="108">
        <f t="shared" si="5"/>
        <v>-1</v>
      </c>
    </row>
    <row r="156" spans="1:6" x14ac:dyDescent="0.2">
      <c r="A156" t="s">
        <v>709</v>
      </c>
      <c r="B156" t="s">
        <v>714</v>
      </c>
      <c r="C156" s="107">
        <f>SUMIF('Program Lvl'!B:B,A156,'Program Lvl'!D:D)+SUMIF('Program Lvl'!B:B,A156,'Program Lvl'!E:E)+SUMIF('Program Lvl'!B:B,A156,'Program Lvl'!F:F)+SUMIF('Program Lvl'!B:B,A156,'Program Lvl'!G:G)+SUMIF('Program Lvl'!B:B,A156,'Program Lvl'!H:H)</f>
        <v>2400000</v>
      </c>
      <c r="D156" s="107">
        <f>SUMIF('PIP 19.1'!A:A,A156,'PIP 19.1'!H:H)</f>
        <v>1000000</v>
      </c>
      <c r="E156" s="107">
        <f t="shared" si="4"/>
        <v>1400000</v>
      </c>
      <c r="F156" s="108">
        <f t="shared" si="5"/>
        <v>1.4</v>
      </c>
    </row>
    <row r="157" spans="1:6" x14ac:dyDescent="0.2">
      <c r="A157" t="s">
        <v>817</v>
      </c>
      <c r="B157" t="s">
        <v>835</v>
      </c>
      <c r="C157" s="107">
        <f>SUMIF('Program Lvl'!B:B,A157,'Program Lvl'!D:D)+SUMIF('Program Lvl'!B:B,A157,'Program Lvl'!E:E)+SUMIF('Program Lvl'!B:B,A157,'Program Lvl'!F:F)+SUMIF('Program Lvl'!B:B,A157,'Program Lvl'!G:G)+SUMIF('Program Lvl'!B:B,A157,'Program Lvl'!H:H)</f>
        <v>0</v>
      </c>
      <c r="D157" s="107">
        <f>SUMIF('PIP 19.1'!A:A,A157,'PIP 19.1'!H:H)</f>
        <v>2000000</v>
      </c>
      <c r="E157" s="107">
        <f t="shared" si="4"/>
        <v>-2000000</v>
      </c>
      <c r="F157" s="108">
        <f t="shared" si="5"/>
        <v>-1</v>
      </c>
    </row>
    <row r="158" spans="1:6" x14ac:dyDescent="0.2">
      <c r="A158" t="s">
        <v>93</v>
      </c>
      <c r="B158" t="s">
        <v>916</v>
      </c>
      <c r="C158" s="107">
        <f>SUMIF('Program Lvl'!B:B,A158,'Program Lvl'!D:D)+SUMIF('Program Lvl'!B:B,A158,'Program Lvl'!E:E)+SUMIF('Program Lvl'!B:B,A158,'Program Lvl'!F:F)+SUMIF('Program Lvl'!B:B,A158,'Program Lvl'!G:G)+SUMIF('Program Lvl'!B:B,A158,'Program Lvl'!H:H)</f>
        <v>0</v>
      </c>
      <c r="D158" s="107">
        <f>SUMIF('PIP 19.1'!A:A,A158,'PIP 19.1'!H:H)</f>
        <v>34000000</v>
      </c>
      <c r="E158" s="107">
        <f t="shared" si="4"/>
        <v>-34000000</v>
      </c>
      <c r="F158" s="108">
        <f t="shared" si="5"/>
        <v>-1</v>
      </c>
    </row>
    <row r="159" spans="1:6" x14ac:dyDescent="0.2">
      <c r="A159" t="s">
        <v>188</v>
      </c>
      <c r="B159" t="s">
        <v>217</v>
      </c>
      <c r="C159" s="107">
        <f>SUMIF('Program Lvl'!B:B,A159,'Program Lvl'!D:D)+SUMIF('Program Lvl'!B:B,A159,'Program Lvl'!E:E)+SUMIF('Program Lvl'!B:B,A159,'Program Lvl'!F:F)+SUMIF('Program Lvl'!B:B,A159,'Program Lvl'!G:G)+SUMIF('Program Lvl'!B:B,A159,'Program Lvl'!H:H)</f>
        <v>42900000</v>
      </c>
      <c r="D159" s="107">
        <f>SUMIF('PIP 19.1'!A:A,A159,'PIP 19.1'!H:H)</f>
        <v>62000000</v>
      </c>
      <c r="E159" s="107">
        <f t="shared" si="4"/>
        <v>-19100000</v>
      </c>
      <c r="F159" s="108">
        <f t="shared" si="5"/>
        <v>-0.30806451612903224</v>
      </c>
    </row>
    <row r="160" spans="1:6" x14ac:dyDescent="0.2">
      <c r="A160" t="s">
        <v>818</v>
      </c>
      <c r="B160" t="s">
        <v>836</v>
      </c>
      <c r="C160" s="107">
        <f>SUMIF('Program Lvl'!B:B,A160,'Program Lvl'!D:D)+SUMIF('Program Lvl'!B:B,A160,'Program Lvl'!E:E)+SUMIF('Program Lvl'!B:B,A160,'Program Lvl'!F:F)+SUMIF('Program Lvl'!B:B,A160,'Program Lvl'!G:G)+SUMIF('Program Lvl'!B:B,A160,'Program Lvl'!H:H)</f>
        <v>332642</v>
      </c>
      <c r="D160" s="107">
        <f>SUMIF('PIP 19.1'!A:A,A160,'PIP 19.1'!H:H)</f>
        <v>0</v>
      </c>
      <c r="E160" s="107">
        <f t="shared" si="4"/>
        <v>332642</v>
      </c>
      <c r="F160" s="108" t="str">
        <f t="shared" si="5"/>
        <v>New</v>
      </c>
    </row>
    <row r="161" spans="1:6" x14ac:dyDescent="0.2">
      <c r="A161" t="s">
        <v>821</v>
      </c>
      <c r="B161" t="s">
        <v>839</v>
      </c>
      <c r="C161" s="107">
        <f>SUMIF('Program Lvl'!B:B,A161,'Program Lvl'!D:D)+SUMIF('Program Lvl'!B:B,A161,'Program Lvl'!E:E)+SUMIF('Program Lvl'!B:B,A161,'Program Lvl'!F:F)+SUMIF('Program Lvl'!B:B,A161,'Program Lvl'!G:G)+SUMIF('Program Lvl'!B:B,A161,'Program Lvl'!H:H)</f>
        <v>29268</v>
      </c>
      <c r="D161" s="107">
        <f>SUMIF('PIP 19.1'!A:A,A161,'PIP 19.1'!H:H)</f>
        <v>0</v>
      </c>
      <c r="E161" s="107">
        <f t="shared" si="4"/>
        <v>29268</v>
      </c>
      <c r="F161" s="108" t="str">
        <f t="shared" si="5"/>
        <v>New</v>
      </c>
    </row>
    <row r="162" spans="1:6" x14ac:dyDescent="0.2">
      <c r="A162" t="s">
        <v>822</v>
      </c>
      <c r="B162" t="s">
        <v>840</v>
      </c>
      <c r="C162" s="107">
        <f>SUMIF('Program Lvl'!B:B,A162,'Program Lvl'!D:D)+SUMIF('Program Lvl'!B:B,A162,'Program Lvl'!E:E)+SUMIF('Program Lvl'!B:B,A162,'Program Lvl'!F:F)+SUMIF('Program Lvl'!B:B,A162,'Program Lvl'!G:G)+SUMIF('Program Lvl'!B:B,A162,'Program Lvl'!H:H)</f>
        <v>1577261</v>
      </c>
      <c r="D162" s="107">
        <f>SUMIF('PIP 19.1'!A:A,A162,'PIP 19.1'!H:H)</f>
        <v>0</v>
      </c>
      <c r="E162" s="107">
        <f t="shared" si="4"/>
        <v>1577261</v>
      </c>
      <c r="F162" s="108" t="str">
        <f t="shared" si="5"/>
        <v>New</v>
      </c>
    </row>
    <row r="163" spans="1:6" x14ac:dyDescent="0.2">
      <c r="A163" t="s">
        <v>1080</v>
      </c>
      <c r="B163" t="s">
        <v>1084</v>
      </c>
      <c r="C163" s="107">
        <f>SUMIF('Program Lvl'!B:B,A163,'Program Lvl'!D:D)+SUMIF('Program Lvl'!B:B,A163,'Program Lvl'!E:E)+SUMIF('Program Lvl'!B:B,A163,'Program Lvl'!F:F)+SUMIF('Program Lvl'!B:B,A163,'Program Lvl'!G:G)+SUMIF('Program Lvl'!B:B,A163,'Program Lvl'!H:H)</f>
        <v>1080563</v>
      </c>
      <c r="D163" s="107">
        <f>SUMIF('PIP 19.1'!A:A,A163,'PIP 19.1'!H:H)</f>
        <v>0</v>
      </c>
      <c r="E163" s="107">
        <f t="shared" si="4"/>
        <v>1080563</v>
      </c>
      <c r="F163" s="108" t="str">
        <f t="shared" si="5"/>
        <v>New</v>
      </c>
    </row>
    <row r="164" spans="1:6" x14ac:dyDescent="0.2">
      <c r="A164" t="s">
        <v>885</v>
      </c>
      <c r="B164" t="s">
        <v>890</v>
      </c>
      <c r="C164" s="107">
        <f>SUMIF('Program Lvl'!B:B,A164,'Program Lvl'!D:D)+SUMIF('Program Lvl'!B:B,A164,'Program Lvl'!E:E)+SUMIF('Program Lvl'!B:B,A164,'Program Lvl'!F:F)+SUMIF('Program Lvl'!B:B,A164,'Program Lvl'!G:G)+SUMIF('Program Lvl'!B:B,A164,'Program Lvl'!H:H)</f>
        <v>28000000</v>
      </c>
      <c r="D164" s="107">
        <f>SUMIF('PIP 19.1'!A:A,A164,'PIP 19.1'!H:H)</f>
        <v>35000000</v>
      </c>
      <c r="E164" s="107">
        <f t="shared" si="4"/>
        <v>-7000000</v>
      </c>
      <c r="F164" s="108">
        <f t="shared" si="5"/>
        <v>-0.2</v>
      </c>
    </row>
    <row r="165" spans="1:6" x14ac:dyDescent="0.2">
      <c r="A165" t="s">
        <v>886</v>
      </c>
      <c r="B165" t="s">
        <v>891</v>
      </c>
      <c r="C165" s="107">
        <f>SUMIF('Program Lvl'!B:B,A165,'Program Lvl'!D:D)+SUMIF('Program Lvl'!B:B,A165,'Program Lvl'!E:E)+SUMIF('Program Lvl'!B:B,A165,'Program Lvl'!F:F)+SUMIF('Program Lvl'!B:B,A165,'Program Lvl'!G:G)+SUMIF('Program Lvl'!B:B,A165,'Program Lvl'!H:H)</f>
        <v>813715</v>
      </c>
      <c r="D165" s="107">
        <f>SUMIF('PIP 19.1'!A:A,A165,'PIP 19.1'!H:H)</f>
        <v>0</v>
      </c>
      <c r="E165" s="107">
        <f t="shared" si="4"/>
        <v>813715</v>
      </c>
      <c r="F165" s="108" t="str">
        <f t="shared" si="5"/>
        <v>New</v>
      </c>
    </row>
    <row r="166" spans="1:6" x14ac:dyDescent="0.2">
      <c r="A166" t="s">
        <v>887</v>
      </c>
      <c r="B166" t="s">
        <v>892</v>
      </c>
      <c r="C166" s="107">
        <f>SUMIF('Program Lvl'!B:B,A166,'Program Lvl'!D:D)+SUMIF('Program Lvl'!B:B,A166,'Program Lvl'!E:E)+SUMIF('Program Lvl'!B:B,A166,'Program Lvl'!F:F)+SUMIF('Program Lvl'!B:B,A166,'Program Lvl'!G:G)+SUMIF('Program Lvl'!B:B,A166,'Program Lvl'!H:H)</f>
        <v>1218537</v>
      </c>
      <c r="D166" s="107">
        <f>SUMIF('PIP 19.1'!A:A,A166,'PIP 19.1'!H:H)</f>
        <v>0</v>
      </c>
      <c r="E166" s="107">
        <f t="shared" si="4"/>
        <v>1218537</v>
      </c>
      <c r="F166" s="108" t="str">
        <f t="shared" si="5"/>
        <v>New</v>
      </c>
    </row>
    <row r="167" spans="1:6" x14ac:dyDescent="0.2">
      <c r="A167" t="s">
        <v>888</v>
      </c>
      <c r="B167" t="s">
        <v>893</v>
      </c>
      <c r="C167" s="107">
        <f>SUMIF('Program Lvl'!B:B,A167,'Program Lvl'!D:D)+SUMIF('Program Lvl'!B:B,A167,'Program Lvl'!E:E)+SUMIF('Program Lvl'!B:B,A167,'Program Lvl'!F:F)+SUMIF('Program Lvl'!B:B,A167,'Program Lvl'!G:G)+SUMIF('Program Lvl'!B:B,A167,'Program Lvl'!H:H)</f>
        <v>424390</v>
      </c>
      <c r="D167" s="107">
        <f>SUMIF('PIP 19.1'!A:A,A167,'PIP 19.1'!H:H)</f>
        <v>0</v>
      </c>
      <c r="E167" s="107">
        <f t="shared" si="4"/>
        <v>424390</v>
      </c>
      <c r="F167" s="108" t="str">
        <f t="shared" si="5"/>
        <v>New</v>
      </c>
    </row>
    <row r="168" spans="1:6" x14ac:dyDescent="0.2">
      <c r="A168" t="s">
        <v>889</v>
      </c>
      <c r="B168" t="s">
        <v>894</v>
      </c>
      <c r="C168" s="107">
        <f>SUMIF('Program Lvl'!B:B,A168,'Program Lvl'!D:D)+SUMIF('Program Lvl'!B:B,A168,'Program Lvl'!E:E)+SUMIF('Program Lvl'!B:B,A168,'Program Lvl'!F:F)+SUMIF('Program Lvl'!B:B,A168,'Program Lvl'!G:G)+SUMIF('Program Lvl'!B:B,A168,'Program Lvl'!H:H)</f>
        <v>488652</v>
      </c>
      <c r="D168" s="107">
        <f>SUMIF('PIP 19.1'!A:A,A168,'PIP 19.1'!H:H)</f>
        <v>0</v>
      </c>
      <c r="E168" s="107">
        <f t="shared" si="4"/>
        <v>488652</v>
      </c>
      <c r="F168" s="108" t="str">
        <f t="shared" si="5"/>
        <v>New</v>
      </c>
    </row>
    <row r="169" spans="1:6" x14ac:dyDescent="0.2">
      <c r="A169" t="s">
        <v>99</v>
      </c>
      <c r="B169" t="s">
        <v>341</v>
      </c>
      <c r="C169" s="107">
        <f>SUMIF('Program Lvl'!B:B,A169,'Program Lvl'!D:D)+SUMIF('Program Lvl'!B:B,A169,'Program Lvl'!E:E)+SUMIF('Program Lvl'!B:B,A169,'Program Lvl'!F:F)+SUMIF('Program Lvl'!B:B,A169,'Program Lvl'!G:G)+SUMIF('Program Lvl'!B:B,A169,'Program Lvl'!H:H)</f>
        <v>69878786</v>
      </c>
      <c r="D169" s="107">
        <f>SUMIF('PIP 19.1'!A:A,A169,'PIP 19.1'!H:H)</f>
        <v>213268979</v>
      </c>
      <c r="E169" s="107">
        <f t="shared" si="4"/>
        <v>-143390193</v>
      </c>
      <c r="F169" s="108">
        <f t="shared" si="5"/>
        <v>-0.67234434971435764</v>
      </c>
    </row>
  </sheetData>
  <sortState ref="A2:D169">
    <sortCondition ref="A1"/>
  </sortState>
  <dataConsolidate/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-0.499984740745262"/>
  </sheetPr>
  <dimension ref="B2:E2"/>
  <sheetViews>
    <sheetView workbookViewId="0">
      <selection activeCell="N34" sqref="N34"/>
    </sheetView>
  </sheetViews>
  <sheetFormatPr defaultRowHeight="12.75" x14ac:dyDescent="0.2"/>
  <cols>
    <col min="1" max="16384" width="9.140625" style="109"/>
  </cols>
  <sheetData>
    <row r="2" spans="2:5" x14ac:dyDescent="0.2">
      <c r="B2" s="339" t="s">
        <v>1349</v>
      </c>
      <c r="C2" s="340"/>
      <c r="D2" s="340"/>
      <c r="E2" s="340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3:P11"/>
  <sheetViews>
    <sheetView zoomScale="80" zoomScaleNormal="80" workbookViewId="0">
      <selection activeCell="P30" sqref="P30"/>
    </sheetView>
  </sheetViews>
  <sheetFormatPr defaultRowHeight="12.75" x14ac:dyDescent="0.2"/>
  <cols>
    <col min="1" max="1" width="9.140625" style="110"/>
    <col min="2" max="2" width="28.7109375" style="110" bestFit="1" customWidth="1"/>
    <col min="3" max="6" width="9.140625" style="110"/>
    <col min="7" max="7" width="9.140625" style="110" customWidth="1"/>
    <col min="8" max="16384" width="9.140625" style="110"/>
  </cols>
  <sheetData>
    <row r="3" spans="2:16" ht="15.75" x14ac:dyDescent="0.25">
      <c r="B3" s="265" t="s">
        <v>964</v>
      </c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</row>
    <row r="4" spans="2:16" x14ac:dyDescent="0.2"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</row>
    <row r="5" spans="2:16" ht="15" x14ac:dyDescent="0.25">
      <c r="B5" s="268" t="s">
        <v>1350</v>
      </c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</row>
    <row r="6" spans="2:16" x14ac:dyDescent="0.2">
      <c r="B6" s="267"/>
      <c r="C6" s="267"/>
      <c r="D6" s="267"/>
      <c r="E6" s="267"/>
      <c r="F6" s="267"/>
      <c r="G6" s="267"/>
      <c r="H6" s="267"/>
      <c r="I6" s="267"/>
      <c r="J6" s="267"/>
      <c r="K6" s="267"/>
      <c r="L6" s="267"/>
    </row>
    <row r="7" spans="2:16" x14ac:dyDescent="0.2">
      <c r="C7" s="341" t="s">
        <v>859</v>
      </c>
      <c r="D7" s="341" t="s">
        <v>864</v>
      </c>
      <c r="E7" s="341" t="s">
        <v>865</v>
      </c>
      <c r="F7" s="341" t="s">
        <v>866</v>
      </c>
      <c r="G7" s="341" t="s">
        <v>867</v>
      </c>
      <c r="H7" s="341" t="s">
        <v>868</v>
      </c>
      <c r="I7" s="341" t="s">
        <v>869</v>
      </c>
      <c r="J7" s="341" t="s">
        <v>870</v>
      </c>
      <c r="K7" s="341" t="s">
        <v>871</v>
      </c>
      <c r="L7" s="341" t="s">
        <v>872</v>
      </c>
    </row>
    <row r="8" spans="2:16" x14ac:dyDescent="0.2">
      <c r="B8" s="293" t="s">
        <v>1351</v>
      </c>
      <c r="C8" s="342"/>
      <c r="D8" s="343">
        <v>4.8656273390477976E-3</v>
      </c>
      <c r="E8" s="343">
        <v>7.6673417958980292E-3</v>
      </c>
      <c r="F8" s="343">
        <v>1.171876985328154E-2</v>
      </c>
      <c r="G8" s="343">
        <v>1.3030033087349034E-2</v>
      </c>
      <c r="H8" s="343">
        <v>1.1054498908102804E-2</v>
      </c>
      <c r="I8" s="343">
        <v>0</v>
      </c>
      <c r="J8" s="343">
        <v>0</v>
      </c>
      <c r="K8" s="343">
        <v>0</v>
      </c>
      <c r="L8" s="343">
        <v>0</v>
      </c>
      <c r="N8" s="344" t="s">
        <v>1352</v>
      </c>
    </row>
    <row r="9" spans="2:16" x14ac:dyDescent="0.2">
      <c r="B9" s="293" t="s">
        <v>1353</v>
      </c>
      <c r="C9" s="342"/>
      <c r="D9" s="343">
        <v>0.23799999999999999</v>
      </c>
      <c r="E9" s="343">
        <v>0.23799999999999999</v>
      </c>
      <c r="F9" s="343">
        <v>0.23799999999999999</v>
      </c>
      <c r="G9" s="343">
        <v>0.23799999999999999</v>
      </c>
      <c r="H9" s="343">
        <v>0.23799999999999999</v>
      </c>
      <c r="I9" s="343">
        <v>0.23799999999999999</v>
      </c>
      <c r="J9" s="343">
        <v>0.23799999999999999</v>
      </c>
      <c r="K9" s="343">
        <v>0.23799999999999999</v>
      </c>
      <c r="L9" s="343">
        <v>0.23799999999999999</v>
      </c>
      <c r="N9" s="344" t="s">
        <v>1352</v>
      </c>
    </row>
    <row r="10" spans="2:16" x14ac:dyDescent="0.2">
      <c r="B10" s="293" t="s">
        <v>1354</v>
      </c>
      <c r="C10" s="342"/>
      <c r="D10" s="342">
        <f t="shared" ref="D10:L10" si="0">D8*D9</f>
        <v>1.1580193066933757E-3</v>
      </c>
      <c r="E10" s="342">
        <f t="shared" si="0"/>
        <v>1.8248273474237308E-3</v>
      </c>
      <c r="F10" s="342">
        <f t="shared" si="0"/>
        <v>2.7890672250810065E-3</v>
      </c>
      <c r="G10" s="342">
        <f>G8*G9</f>
        <v>3.10114787478907E-3</v>
      </c>
      <c r="H10" s="342">
        <f t="shared" si="0"/>
        <v>2.6309707401284675E-3</v>
      </c>
      <c r="I10" s="342">
        <f t="shared" si="0"/>
        <v>0</v>
      </c>
      <c r="J10" s="342">
        <f t="shared" si="0"/>
        <v>0</v>
      </c>
      <c r="K10" s="342">
        <f t="shared" si="0"/>
        <v>0</v>
      </c>
      <c r="L10" s="342">
        <f t="shared" si="0"/>
        <v>0</v>
      </c>
    </row>
    <row r="11" spans="2:16" x14ac:dyDescent="0.2">
      <c r="B11" s="293" t="s">
        <v>1355</v>
      </c>
      <c r="C11" s="345">
        <v>1</v>
      </c>
      <c r="D11" s="345">
        <f t="shared" ref="D11:K11" si="1">C11*(1+D10)</f>
        <v>1.0011580193066933</v>
      </c>
      <c r="E11" s="345">
        <f t="shared" si="1"/>
        <v>1.0029849598394167</v>
      </c>
      <c r="F11" s="345">
        <f>E11*(1+F10)</f>
        <v>1.0057823523181539</v>
      </c>
      <c r="G11" s="345">
        <f t="shared" si="1"/>
        <v>1.0089014321225458</v>
      </c>
      <c r="H11" s="345">
        <f t="shared" si="1"/>
        <v>1.011555822270134</v>
      </c>
      <c r="I11" s="345">
        <f t="shared" si="1"/>
        <v>1.011555822270134</v>
      </c>
      <c r="J11" s="345">
        <f t="shared" si="1"/>
        <v>1.011555822270134</v>
      </c>
      <c r="K11" s="345">
        <f t="shared" si="1"/>
        <v>1.011555822270134</v>
      </c>
      <c r="L11" s="345">
        <f>K11*(1+L10)</f>
        <v>1.011555822270134</v>
      </c>
    </row>
  </sheetData>
  <pageMargins left="0.7" right="0.7" top="0.75" bottom="0.75" header="0.3" footer="0.3"/>
  <pageSetup paperSize="9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Y30"/>
  <sheetViews>
    <sheetView zoomScale="80" zoomScaleNormal="80" workbookViewId="0">
      <selection activeCell="H13" sqref="H13"/>
    </sheetView>
  </sheetViews>
  <sheetFormatPr defaultColWidth="9.140625" defaultRowHeight="15" x14ac:dyDescent="0.25"/>
  <cols>
    <col min="1" max="1" width="6.28515625" style="121" bestFit="1" customWidth="1"/>
    <col min="2" max="2" width="37.7109375" style="121" bestFit="1" customWidth="1"/>
    <col min="3" max="3" width="8.140625" style="139" bestFit="1" customWidth="1"/>
    <col min="4" max="11" width="8.140625" style="140" bestFit="1" customWidth="1"/>
    <col min="12" max="12" width="8.140625" style="140" customWidth="1"/>
    <col min="13" max="13" width="8.42578125" style="154" bestFit="1" customWidth="1"/>
    <col min="14" max="21" width="8.42578125" style="144" bestFit="1" customWidth="1"/>
    <col min="22" max="22" width="8.42578125" style="144" customWidth="1"/>
    <col min="23" max="23" width="8.42578125" style="139" bestFit="1" customWidth="1"/>
    <col min="24" max="24" width="8.7109375" style="144" bestFit="1" customWidth="1"/>
    <col min="25" max="25" width="11.5703125" style="121" hidden="1" customWidth="1"/>
    <col min="26" max="16384" width="9.140625" style="121"/>
  </cols>
  <sheetData>
    <row r="1" spans="1:25" x14ac:dyDescent="0.25">
      <c r="A1" s="111" t="s">
        <v>187</v>
      </c>
      <c r="B1" s="112" t="s">
        <v>0</v>
      </c>
      <c r="C1" s="113" t="str">
        <f>'Program Lvl (excl. Esc)'!D1</f>
        <v>FY20 (R)</v>
      </c>
      <c r="D1" s="114" t="str">
        <f>'Program Lvl (excl. Esc)'!E1</f>
        <v>FY21 (R)</v>
      </c>
      <c r="E1" s="114" t="str">
        <f>'Program Lvl (excl. Esc)'!F1</f>
        <v>FY22 (R)</v>
      </c>
      <c r="F1" s="114" t="str">
        <f>'Program Lvl (excl. Esc)'!G1</f>
        <v>FY23 (R)</v>
      </c>
      <c r="G1" s="114" t="str">
        <f>'Program Lvl (excl. Esc)'!H1</f>
        <v>FY24 (R)</v>
      </c>
      <c r="H1" s="114" t="str">
        <f>'Program Lvl (excl. Esc)'!I1</f>
        <v>FY25 (R)</v>
      </c>
      <c r="I1" s="114" t="str">
        <f>'Program Lvl (excl. Esc)'!J1</f>
        <v>FY26 (R)</v>
      </c>
      <c r="J1" s="114" t="str">
        <f>'Program Lvl (excl. Esc)'!K1</f>
        <v>FY27 (R)</v>
      </c>
      <c r="K1" s="115" t="str">
        <f>'Program Lvl (excl. Esc)'!L1</f>
        <v>FY28 (R)</v>
      </c>
      <c r="L1" s="115" t="str">
        <f>'Program Lvl (excl. Esc)'!M1</f>
        <v>FY29 (R)</v>
      </c>
      <c r="M1" s="346" t="str">
        <f>'Program Lvl (excl. Esc)'!N1</f>
        <v>FY20 (N)</v>
      </c>
      <c r="N1" s="347" t="str">
        <f>'Program Lvl (excl. Esc)'!O1</f>
        <v>FY21 (N)</v>
      </c>
      <c r="O1" s="347" t="str">
        <f>'Program Lvl (excl. Esc)'!P1</f>
        <v>FY22 (N)</v>
      </c>
      <c r="P1" s="347" t="str">
        <f>'Program Lvl (excl. Esc)'!Q1</f>
        <v>FY23 (N)</v>
      </c>
      <c r="Q1" s="347" t="str">
        <f>'Program Lvl (excl. Esc)'!R1</f>
        <v>FY24 (N)</v>
      </c>
      <c r="R1" s="347" t="str">
        <f>'Program Lvl (excl. Esc)'!S1</f>
        <v>FY25 (N)</v>
      </c>
      <c r="S1" s="347" t="str">
        <f>'Program Lvl (excl. Esc)'!T1</f>
        <v>FY26 (N)</v>
      </c>
      <c r="T1" s="347" t="str">
        <f>'Program Lvl (excl. Esc)'!U1</f>
        <v>FY27 (N)</v>
      </c>
      <c r="U1" s="348" t="str">
        <f>'Program Lvl (excl. Esc)'!V1</f>
        <v>FY28 (N)</v>
      </c>
      <c r="V1" s="348" t="str">
        <f>'Program Lvl (excl. Esc)'!W1</f>
        <v>FY29 (N)</v>
      </c>
      <c r="W1" s="119" t="s">
        <v>998</v>
      </c>
      <c r="X1" s="120" t="s">
        <v>999</v>
      </c>
    </row>
    <row r="2" spans="1:25" x14ac:dyDescent="0.25">
      <c r="A2" s="122" t="s">
        <v>151</v>
      </c>
      <c r="B2" s="123" t="s">
        <v>757</v>
      </c>
      <c r="C2" s="124">
        <f>SUMIF('Program Lvl (excl. Esc)'!$A$2:$A$182,$A2,'Program Lvl (excl. Esc)'!D$2:D$182)</f>
        <v>48723555.182408035</v>
      </c>
      <c r="D2" s="125">
        <f>SUMIF('Program Lvl (excl. Esc)'!$A$2:$A$182,$A2,'Program Lvl (excl. Esc)'!E$2:E$182)</f>
        <v>53871125.85282515</v>
      </c>
      <c r="E2" s="125">
        <f>SUMIF('Program Lvl (excl. Esc)'!$A$2:$A$182,$A2,'Program Lvl (excl. Esc)'!F$2:F$182)</f>
        <v>67077176.135080092</v>
      </c>
      <c r="F2" s="125">
        <f>SUMIF('Program Lvl (excl. Esc)'!$A$2:$A$182,$A2,'Program Lvl (excl. Esc)'!G$2:G$182)</f>
        <v>83630508.703402683</v>
      </c>
      <c r="G2" s="125">
        <f>SUMIF('Program Lvl (excl. Esc)'!$A$2:$A$182,$A2,'Program Lvl (excl. Esc)'!H$2:H$182)</f>
        <v>77568136.401913986</v>
      </c>
      <c r="H2" s="125">
        <f>SUMIF('Program Lvl (excl. Esc)'!$A$2:$A$182,$A2,'Program Lvl (excl. Esc)'!I$2:I$182)</f>
        <v>70253019.591658548</v>
      </c>
      <c r="I2" s="125">
        <f>SUMIF('Program Lvl (excl. Esc)'!$A$2:$A$182,$A2,'Program Lvl (excl. Esc)'!J$2:J$182)</f>
        <v>68965204.355642721</v>
      </c>
      <c r="J2" s="125">
        <f>SUMIF('Program Lvl (excl. Esc)'!$A$2:$A$182,$A2,'Program Lvl (excl. Esc)'!K$2:K$182)</f>
        <v>72833004.741803899</v>
      </c>
      <c r="K2" s="126">
        <f>SUMIF('Program Lvl (excl. Esc)'!$A$2:$A$182,$A2,'Program Lvl (excl. Esc)'!L$2:L$182)</f>
        <v>77351341.64361003</v>
      </c>
      <c r="L2" s="126">
        <f>SUMIF('Program Lvl (excl. Esc)'!$A$2:$A$182,$A2,'Program Lvl (excl. Esc)'!M$2:M$182)</f>
        <v>65032400</v>
      </c>
      <c r="M2" s="127">
        <f>SUMIF('Program Lvl (excl. Esc)'!$A$2:$A$182,$A2,'Program Lvl (excl. Esc)'!N$2:N$182)</f>
        <v>49941644.06196823</v>
      </c>
      <c r="N2" s="128">
        <f>SUMIF('Program Lvl (excl. Esc)'!$A$2:$A$182,$A2,'Program Lvl (excl. Esc)'!O$2:O$182)</f>
        <v>56598351.599124417</v>
      </c>
      <c r="O2" s="128">
        <f>SUMIF('Program Lvl (excl. Esc)'!$A$2:$A$182,$A2,'Program Lvl (excl. Esc)'!P$2:P$182)</f>
        <v>72234782.131341472</v>
      </c>
      <c r="P2" s="128">
        <f>SUMIF('Program Lvl (excl. Esc)'!$A$2:$A$182,$A2,'Program Lvl (excl. Esc)'!Q$2:Q$182)</f>
        <v>92312433.556342125</v>
      </c>
      <c r="Q2" s="128">
        <f>SUMIF('Program Lvl (excl. Esc)'!$A$2:$A$182,$A2,'Program Lvl (excl. Esc)'!R$2:R$182)</f>
        <v>87761226.583745688</v>
      </c>
      <c r="R2" s="128">
        <f>SUMIF('Program Lvl (excl. Esc)'!$A$2:$A$182,$A2,'Program Lvl (excl. Esc)'!S$2:S$182)</f>
        <v>81471964.430027664</v>
      </c>
      <c r="S2" s="128">
        <f>SUMIF('Program Lvl (excl. Esc)'!$A$2:$A$182,$A2,'Program Lvl (excl. Esc)'!T$2:T$182)</f>
        <v>81977955.916369453</v>
      </c>
      <c r="T2" s="128">
        <f>SUMIF('Program Lvl (excl. Esc)'!$A$2:$A$182,$A2,'Program Lvl (excl. Esc)'!U$2:U$182)</f>
        <v>88739944.011767432</v>
      </c>
      <c r="U2" s="129">
        <f>SUMIF('Program Lvl (excl. Esc)'!$A$2:$A$182,$A2,'Program Lvl (excl. Esc)'!V$2:V$182)</f>
        <v>96601226.254475355</v>
      </c>
      <c r="V2" s="129">
        <f>SUMIF('Program Lvl (excl. Esc)'!$A$2:$A$182,$A2,'Program Lvl (excl. Esc)'!W$2:W$182)</f>
        <v>83246970.111995161</v>
      </c>
      <c r="W2" s="124">
        <f>SUM(C2:L2)</f>
        <v>685305472.60834515</v>
      </c>
      <c r="X2" s="128">
        <f>SUM(M2:V2)</f>
        <v>790886498.65715694</v>
      </c>
      <c r="Y2" s="121" t="s">
        <v>686</v>
      </c>
    </row>
    <row r="3" spans="1:25" x14ac:dyDescent="0.25">
      <c r="A3" s="122" t="s">
        <v>140</v>
      </c>
      <c r="B3" s="123" t="s">
        <v>758</v>
      </c>
      <c r="C3" s="124">
        <f>SUMIF('Program Lvl (excl. Esc)'!$A$2:$A$182,$A3,'Program Lvl (excl. Esc)'!D$2:D$182)</f>
        <v>8837911.5278199371</v>
      </c>
      <c r="D3" s="125">
        <f>SUMIF('Program Lvl (excl. Esc)'!$A$2:$A$182,$A3,'Program Lvl (excl. Esc)'!E$2:E$182)</f>
        <v>2991071.770887089</v>
      </c>
      <c r="E3" s="125">
        <f>SUMIF('Program Lvl (excl. Esc)'!$A$2:$A$182,$A3,'Program Lvl (excl. Esc)'!F$2:F$182)</f>
        <v>3479878.1186934798</v>
      </c>
      <c r="F3" s="125">
        <f>SUMIF('Program Lvl (excl. Esc)'!$A$2:$A$182,$A3,'Program Lvl (excl. Esc)'!G$2:G$182)</f>
        <v>2973531.3128543622</v>
      </c>
      <c r="G3" s="125">
        <f>SUMIF('Program Lvl (excl. Esc)'!$A$2:$A$182,$A3,'Program Lvl (excl. Esc)'!H$2:H$182)</f>
        <v>2965728.567769398</v>
      </c>
      <c r="H3" s="125">
        <f>SUMIF('Program Lvl (excl. Esc)'!$A$2:$A$182,$A3,'Program Lvl (excl. Esc)'!I$2:I$182)</f>
        <v>2768013.3299181047</v>
      </c>
      <c r="I3" s="125">
        <f>SUMIF('Program Lvl (excl. Esc)'!$A$2:$A$182,$A3,'Program Lvl (excl. Esc)'!J$2:J$182)</f>
        <v>0</v>
      </c>
      <c r="J3" s="125">
        <f>SUMIF('Program Lvl (excl. Esc)'!$A$2:$A$182,$A3,'Program Lvl (excl. Esc)'!K$2:K$182)</f>
        <v>4942880.94628233</v>
      </c>
      <c r="K3" s="126">
        <f>SUMIF('Program Lvl (excl. Esc)'!$A$2:$A$182,$A3,'Program Lvl (excl. Esc)'!L$2:L$182)</f>
        <v>0</v>
      </c>
      <c r="L3" s="126">
        <f>SUMIF('Program Lvl (excl. Esc)'!$A$2:$A$182,$A3,'Program Lvl (excl. Esc)'!M$2:M$182)</f>
        <v>5000000</v>
      </c>
      <c r="M3" s="127">
        <f>SUMIF('Program Lvl (excl. Esc)'!$A$2:$A$182,$A3,'Program Lvl (excl. Esc)'!N$2:N$182)</f>
        <v>9058859.3160154354</v>
      </c>
      <c r="N3" s="128">
        <f>SUMIF('Program Lvl (excl. Esc)'!$A$2:$A$182,$A3,'Program Lvl (excl. Esc)'!O$2:O$182)</f>
        <v>3142494.7792882477</v>
      </c>
      <c r="O3" s="128">
        <f>SUMIF('Program Lvl (excl. Esc)'!$A$2:$A$182,$A3,'Program Lvl (excl. Esc)'!P$2:P$182)</f>
        <v>3747448.1221636455</v>
      </c>
      <c r="P3" s="128">
        <f>SUMIF('Program Lvl (excl. Esc)'!$A$2:$A$182,$A3,'Program Lvl (excl. Esc)'!Q$2:Q$182)</f>
        <v>3282222.1938057239</v>
      </c>
      <c r="Q3" s="128">
        <f>SUMIF('Program Lvl (excl. Esc)'!$A$2:$A$182,$A3,'Program Lvl (excl. Esc)'!R$2:R$182)</f>
        <v>3355449.6587786465</v>
      </c>
      <c r="R3" s="128">
        <f>SUMIF('Program Lvl (excl. Esc)'!$A$2:$A$182,$A3,'Program Lvl (excl. Esc)'!S$2:S$182)</f>
        <v>3210046.8402315713</v>
      </c>
      <c r="S3" s="128">
        <f>SUMIF('Program Lvl (excl. Esc)'!$A$2:$A$182,$A3,'Program Lvl (excl. Esc)'!T$2:T$182)</f>
        <v>0</v>
      </c>
      <c r="T3" s="128">
        <f>SUMIF('Program Lvl (excl. Esc)'!$A$2:$A$182,$A3,'Program Lvl (excl. Esc)'!U$2:U$182)</f>
        <v>6022420.4669969548</v>
      </c>
      <c r="U3" s="129">
        <f>SUMIF('Program Lvl (excl. Esc)'!$A$2:$A$182,$A3,'Program Lvl (excl. Esc)'!V$2:V$182)</f>
        <v>0</v>
      </c>
      <c r="V3" s="129">
        <f>SUMIF('Program Lvl (excl. Esc)'!$A$2:$A$182,$A3,'Program Lvl (excl. Esc)'!W$2:W$182)</f>
        <v>6400422.7209817851</v>
      </c>
      <c r="W3" s="124">
        <f t="shared" ref="W3:W27" si="0">SUM(C3:L3)</f>
        <v>33959015.574224703</v>
      </c>
      <c r="X3" s="128">
        <f t="shared" ref="X3:X27" si="1">SUM(M3:V3)</f>
        <v>38219364.098262005</v>
      </c>
      <c r="Y3" s="121" t="s">
        <v>686</v>
      </c>
    </row>
    <row r="4" spans="1:25" x14ac:dyDescent="0.25">
      <c r="A4" s="122" t="s">
        <v>949</v>
      </c>
      <c r="B4" s="123" t="s">
        <v>950</v>
      </c>
      <c r="C4" s="124">
        <f>SUMIF('Program Lvl (excl. Esc)'!$A$2:$A$182,$A4,'Program Lvl (excl. Esc)'!D$2:D$182)</f>
        <v>299652.99604527105</v>
      </c>
      <c r="D4" s="125">
        <f>SUMIF('Program Lvl (excl. Esc)'!$A$2:$A$182,$A4,'Program Lvl (excl. Esc)'!E$2:E$182)</f>
        <v>299107.17708870891</v>
      </c>
      <c r="E4" s="125">
        <f>SUMIF('Program Lvl (excl. Esc)'!$A$2:$A$182,$A4,'Program Lvl (excl. Esc)'!F$2:F$182)</f>
        <v>298275.26731658395</v>
      </c>
      <c r="F4" s="125">
        <f>SUMIF('Program Lvl (excl. Esc)'!$A$2:$A$182,$A4,'Program Lvl (excl. Esc)'!G$2:G$182)</f>
        <v>297353.13128543622</v>
      </c>
      <c r="G4" s="125">
        <f>SUMIF('Program Lvl (excl. Esc)'!$A$2:$A$182,$A4,'Program Lvl (excl. Esc)'!H$2:H$182)</f>
        <v>296572.85677693976</v>
      </c>
      <c r="H4" s="125">
        <f>SUMIF('Program Lvl (excl. Esc)'!$A$2:$A$182,$A4,'Program Lvl (excl. Esc)'!I$2:I$182)</f>
        <v>296572.85677693976</v>
      </c>
      <c r="I4" s="125">
        <f>SUMIF('Program Lvl (excl. Esc)'!$A$2:$A$182,$A4,'Program Lvl (excl. Esc)'!J$2:J$182)</f>
        <v>296572.85677693976</v>
      </c>
      <c r="J4" s="125">
        <f>SUMIF('Program Lvl (excl. Esc)'!$A$2:$A$182,$A4,'Program Lvl (excl. Esc)'!K$2:K$182)</f>
        <v>296572.85677693976</v>
      </c>
      <c r="K4" s="126">
        <f>SUMIF('Program Lvl (excl. Esc)'!$A$2:$A$182,$A4,'Program Lvl (excl. Esc)'!L$2:L$182)</f>
        <v>296572.85677693976</v>
      </c>
      <c r="L4" s="126">
        <f>SUMIF('Program Lvl (excl. Esc)'!$A$2:$A$182,$A4,'Program Lvl (excl. Esc)'!M$2:M$182)</f>
        <v>300000</v>
      </c>
      <c r="M4" s="127">
        <f>SUMIF('Program Lvl (excl. Esc)'!$A$2:$A$182,$A4,'Program Lvl (excl. Esc)'!N$2:N$182)</f>
        <v>307144.32094640279</v>
      </c>
      <c r="N4" s="128">
        <f>SUMIF('Program Lvl (excl. Esc)'!$A$2:$A$182,$A4,'Program Lvl (excl. Esc)'!O$2:O$182)</f>
        <v>314249.47792882478</v>
      </c>
      <c r="O4" s="128">
        <f>SUMIF('Program Lvl (excl. Esc)'!$A$2:$A$182,$A4,'Program Lvl (excl. Esc)'!P$2:P$182)</f>
        <v>321209.83904259815</v>
      </c>
      <c r="P4" s="128">
        <f>SUMIF('Program Lvl (excl. Esc)'!$A$2:$A$182,$A4,'Program Lvl (excl. Esc)'!Q$2:Q$182)</f>
        <v>328222.21938057238</v>
      </c>
      <c r="Q4" s="128">
        <f>SUMIF('Program Lvl (excl. Esc)'!$A$2:$A$182,$A4,'Program Lvl (excl. Esc)'!R$2:R$182)</f>
        <v>335544.96587786463</v>
      </c>
      <c r="R4" s="128">
        <f>SUMIF('Program Lvl (excl. Esc)'!$A$2:$A$182,$A4,'Program Lvl (excl. Esc)'!S$2:S$182)</f>
        <v>343933.59002481122</v>
      </c>
      <c r="S4" s="128">
        <f>SUMIF('Program Lvl (excl. Esc)'!$A$2:$A$182,$A4,'Program Lvl (excl. Esc)'!T$2:T$182)</f>
        <v>352531.92977543146</v>
      </c>
      <c r="T4" s="128">
        <f>SUMIF('Program Lvl (excl. Esc)'!$A$2:$A$182,$A4,'Program Lvl (excl. Esc)'!U$2:U$182)</f>
        <v>361345.22801981727</v>
      </c>
      <c r="U4" s="129">
        <f>SUMIF('Program Lvl (excl. Esc)'!$A$2:$A$182,$A4,'Program Lvl (excl. Esc)'!V$2:V$182)</f>
        <v>370378.85872031259</v>
      </c>
      <c r="V4" s="129">
        <f>SUMIF('Program Lvl (excl. Esc)'!$A$2:$A$182,$A4,'Program Lvl (excl. Esc)'!W$2:W$182)</f>
        <v>384025.36325890711</v>
      </c>
      <c r="W4" s="124">
        <f t="shared" si="0"/>
        <v>2977252.855620699</v>
      </c>
      <c r="X4" s="128">
        <f t="shared" si="1"/>
        <v>3418585.7929755426</v>
      </c>
      <c r="Y4" s="121" t="s">
        <v>686</v>
      </c>
    </row>
    <row r="5" spans="1:25" x14ac:dyDescent="0.25">
      <c r="A5" s="122" t="s">
        <v>152</v>
      </c>
      <c r="B5" s="123" t="s">
        <v>759</v>
      </c>
      <c r="C5" s="124">
        <f>SUMIF('Program Lvl (excl. Esc)'!$A$2:$A$182,$A5,'Program Lvl (excl. Esc)'!D$2:D$182)</f>
        <v>6792977.6007883521</v>
      </c>
      <c r="D5" s="125">
        <f>SUMIF('Program Lvl (excl. Esc)'!$A$2:$A$182,$A5,'Program Lvl (excl. Esc)'!E$2:E$182)</f>
        <v>7081923.7420441862</v>
      </c>
      <c r="E5" s="125">
        <f>SUMIF('Program Lvl (excl. Esc)'!$A$2:$A$182,$A5,'Program Lvl (excl. Esc)'!F$2:F$182)</f>
        <v>6609151.5571723534</v>
      </c>
      <c r="F5" s="125">
        <f>SUMIF('Program Lvl (excl. Esc)'!$A$2:$A$182,$A5,'Program Lvl (excl. Esc)'!G$2:G$182)</f>
        <v>6219682.9147109427</v>
      </c>
      <c r="G5" s="125">
        <f>SUMIF('Program Lvl (excl. Esc)'!$A$2:$A$182,$A5,'Program Lvl (excl. Esc)'!H$2:H$182)</f>
        <v>5879158.4893985614</v>
      </c>
      <c r="H5" s="125">
        <f>SUMIF('Program Lvl (excl. Esc)'!$A$2:$A$182,$A5,'Program Lvl (excl. Esc)'!I$2:I$182)</f>
        <v>5931457.135538796</v>
      </c>
      <c r="I5" s="125">
        <f>SUMIF('Program Lvl (excl. Esc)'!$A$2:$A$182,$A5,'Program Lvl (excl. Esc)'!J$2:J$182)</f>
        <v>5931457.135538796</v>
      </c>
      <c r="J5" s="125">
        <f>SUMIF('Program Lvl (excl. Esc)'!$A$2:$A$182,$A5,'Program Lvl (excl. Esc)'!K$2:K$182)</f>
        <v>5931457.135538796</v>
      </c>
      <c r="K5" s="126">
        <f>SUMIF('Program Lvl (excl. Esc)'!$A$2:$A$182,$A5,'Program Lvl (excl. Esc)'!L$2:L$182)</f>
        <v>5931457.135538796</v>
      </c>
      <c r="L5" s="126">
        <f>SUMIF('Program Lvl (excl. Esc)'!$A$2:$A$182,$A5,'Program Lvl (excl. Esc)'!M$2:M$182)</f>
        <v>6000000</v>
      </c>
      <c r="M5" s="127">
        <f>SUMIF('Program Lvl (excl. Esc)'!$A$2:$A$182,$A5,'Program Lvl (excl. Esc)'!N$2:N$182)</f>
        <v>6962802.0408080602</v>
      </c>
      <c r="N5" s="128">
        <f>SUMIF('Program Lvl (excl. Esc)'!$A$2:$A$182,$A5,'Program Lvl (excl. Esc)'!O$2:O$182)</f>
        <v>7440446.1314851725</v>
      </c>
      <c r="O5" s="128">
        <f>SUMIF('Program Lvl (excl. Esc)'!$A$2:$A$182,$A5,'Program Lvl (excl. Esc)'!P$2:P$182)</f>
        <v>7117333.3511230582</v>
      </c>
      <c r="P5" s="128">
        <f>SUMIF('Program Lvl (excl. Esc)'!$A$2:$A$182,$A5,'Program Lvl (excl. Esc)'!Q$2:Q$182)</f>
        <v>6865366.1768580098</v>
      </c>
      <c r="Q5" s="128">
        <f>SUMIF('Program Lvl (excl. Esc)'!$A$2:$A$182,$A5,'Program Lvl (excl. Esc)'!R$2:R$182)</f>
        <v>6651728.1997911707</v>
      </c>
      <c r="R5" s="128">
        <f>SUMIF('Program Lvl (excl. Esc)'!$A$2:$A$182,$A5,'Program Lvl (excl. Esc)'!S$2:S$182)</f>
        <v>6878671.8004962243</v>
      </c>
      <c r="S5" s="128">
        <f>SUMIF('Program Lvl (excl. Esc)'!$A$2:$A$182,$A5,'Program Lvl (excl. Esc)'!T$2:T$182)</f>
        <v>7050638.5955086304</v>
      </c>
      <c r="T5" s="128">
        <f>SUMIF('Program Lvl (excl. Esc)'!$A$2:$A$182,$A5,'Program Lvl (excl. Esc)'!U$2:U$182)</f>
        <v>7226904.5603963453</v>
      </c>
      <c r="U5" s="129">
        <f>SUMIF('Program Lvl (excl. Esc)'!$A$2:$A$182,$A5,'Program Lvl (excl. Esc)'!V$2:V$182)</f>
        <v>7407577.1744062528</v>
      </c>
      <c r="V5" s="129">
        <f>SUMIF('Program Lvl (excl. Esc)'!$A$2:$A$182,$A5,'Program Lvl (excl. Esc)'!W$2:W$182)</f>
        <v>7680507.2651781421</v>
      </c>
      <c r="W5" s="124">
        <f t="shared" si="0"/>
        <v>62308722.846269578</v>
      </c>
      <c r="X5" s="128">
        <f t="shared" si="1"/>
        <v>71281975.29605107</v>
      </c>
      <c r="Y5" s="121" t="s">
        <v>686</v>
      </c>
    </row>
    <row r="6" spans="1:25" x14ac:dyDescent="0.25">
      <c r="A6" s="122" t="s">
        <v>154</v>
      </c>
      <c r="B6" s="123" t="s">
        <v>760</v>
      </c>
      <c r="C6" s="124">
        <f>SUMIF('Program Lvl (excl. Esc)'!$A$2:$A$182,$A6,'Program Lvl (excl. Esc)'!D$2:D$182)</f>
        <v>0</v>
      </c>
      <c r="D6" s="125">
        <f>SUMIF('Program Lvl (excl. Esc)'!$A$2:$A$182,$A6,'Program Lvl (excl. Esc)'!E$2:E$182)</f>
        <v>0</v>
      </c>
      <c r="E6" s="125">
        <f>SUMIF('Program Lvl (excl. Esc)'!$A$2:$A$182,$A6,'Program Lvl (excl. Esc)'!F$2:F$182)</f>
        <v>0</v>
      </c>
      <c r="F6" s="125">
        <f>SUMIF('Program Lvl (excl. Esc)'!$A$2:$A$182,$A6,'Program Lvl (excl. Esc)'!G$2:G$182)</f>
        <v>0</v>
      </c>
      <c r="G6" s="125">
        <f>SUMIF('Program Lvl (excl. Esc)'!$A$2:$A$182,$A6,'Program Lvl (excl. Esc)'!H$2:H$182)</f>
        <v>0</v>
      </c>
      <c r="H6" s="125">
        <f>SUMIF('Program Lvl (excl. Esc)'!$A$2:$A$182,$A6,'Program Lvl (excl. Esc)'!I$2:I$182)</f>
        <v>0</v>
      </c>
      <c r="I6" s="125">
        <f>SUMIF('Program Lvl (excl. Esc)'!$A$2:$A$182,$A6,'Program Lvl (excl. Esc)'!J$2:J$182)</f>
        <v>0</v>
      </c>
      <c r="J6" s="125">
        <f>SUMIF('Program Lvl (excl. Esc)'!$A$2:$A$182,$A6,'Program Lvl (excl. Esc)'!K$2:K$182)</f>
        <v>0</v>
      </c>
      <c r="K6" s="126">
        <f>SUMIF('Program Lvl (excl. Esc)'!$A$2:$A$182,$A6,'Program Lvl (excl. Esc)'!L$2:L$182)</f>
        <v>0</v>
      </c>
      <c r="L6" s="126">
        <f>SUMIF('Program Lvl (excl. Esc)'!$A$2:$A$182,$A6,'Program Lvl (excl. Esc)'!M$2:M$182)</f>
        <v>0</v>
      </c>
      <c r="M6" s="127">
        <f>SUMIF('Program Lvl (excl. Esc)'!$A$2:$A$182,$A6,'Program Lvl (excl. Esc)'!N$2:N$182)</f>
        <v>0</v>
      </c>
      <c r="N6" s="128">
        <f>SUMIF('Program Lvl (excl. Esc)'!$A$2:$A$182,$A6,'Program Lvl (excl. Esc)'!O$2:O$182)</f>
        <v>0</v>
      </c>
      <c r="O6" s="128">
        <f>SUMIF('Program Lvl (excl. Esc)'!$A$2:$A$182,$A6,'Program Lvl (excl. Esc)'!P$2:P$182)</f>
        <v>0</v>
      </c>
      <c r="P6" s="128">
        <f>SUMIF('Program Lvl (excl. Esc)'!$A$2:$A$182,$A6,'Program Lvl (excl. Esc)'!Q$2:Q$182)</f>
        <v>0</v>
      </c>
      <c r="Q6" s="128">
        <f>SUMIF('Program Lvl (excl. Esc)'!$A$2:$A$182,$A6,'Program Lvl (excl. Esc)'!R$2:R$182)</f>
        <v>0</v>
      </c>
      <c r="R6" s="128">
        <f>SUMIF('Program Lvl (excl. Esc)'!$A$2:$A$182,$A6,'Program Lvl (excl. Esc)'!S$2:S$182)</f>
        <v>0</v>
      </c>
      <c r="S6" s="128">
        <f>SUMIF('Program Lvl (excl. Esc)'!$A$2:$A$182,$A6,'Program Lvl (excl. Esc)'!T$2:T$182)</f>
        <v>0</v>
      </c>
      <c r="T6" s="128">
        <f>SUMIF('Program Lvl (excl. Esc)'!$A$2:$A$182,$A6,'Program Lvl (excl. Esc)'!U$2:U$182)</f>
        <v>0</v>
      </c>
      <c r="U6" s="129">
        <f>SUMIF('Program Lvl (excl. Esc)'!$A$2:$A$182,$A6,'Program Lvl (excl. Esc)'!V$2:V$182)</f>
        <v>0</v>
      </c>
      <c r="V6" s="129">
        <f>SUMIF('Program Lvl (excl. Esc)'!$A$2:$A$182,$A6,'Program Lvl (excl. Esc)'!W$2:W$182)</f>
        <v>0</v>
      </c>
      <c r="W6" s="124">
        <f t="shared" si="0"/>
        <v>0</v>
      </c>
      <c r="X6" s="128">
        <f t="shared" si="1"/>
        <v>0</v>
      </c>
      <c r="Y6" s="121" t="s">
        <v>686</v>
      </c>
    </row>
    <row r="7" spans="1:25" x14ac:dyDescent="0.25">
      <c r="A7" s="122" t="s">
        <v>156</v>
      </c>
      <c r="B7" s="123" t="s">
        <v>761</v>
      </c>
      <c r="C7" s="124">
        <f>SUMIF('Program Lvl (excl. Esc)'!$A$2:$A$182,$A7,'Program Lvl (excl. Esc)'!D$2:D$182)</f>
        <v>1827883.2758761535</v>
      </c>
      <c r="D7" s="125">
        <f>SUMIF('Program Lvl (excl. Esc)'!$A$2:$A$182,$A7,'Program Lvl (excl. Esc)'!E$2:E$182)</f>
        <v>1824553.7802411243</v>
      </c>
      <c r="E7" s="125">
        <f>SUMIF('Program Lvl (excl. Esc)'!$A$2:$A$182,$A7,'Program Lvl (excl. Esc)'!F$2:F$182)</f>
        <v>1819479.1306311623</v>
      </c>
      <c r="F7" s="125">
        <f>SUMIF('Program Lvl (excl. Esc)'!$A$2:$A$182,$A7,'Program Lvl (excl. Esc)'!G$2:G$182)</f>
        <v>1813854.1008411609</v>
      </c>
      <c r="G7" s="125">
        <f>SUMIF('Program Lvl (excl. Esc)'!$A$2:$A$182,$A7,'Program Lvl (excl. Esc)'!H$2:H$182)</f>
        <v>1809094.4263393327</v>
      </c>
      <c r="H7" s="125">
        <f>SUMIF('Program Lvl (excl. Esc)'!$A$2:$A$182,$A7,'Program Lvl (excl. Esc)'!I$2:I$182)</f>
        <v>1809094.4263393327</v>
      </c>
      <c r="I7" s="125">
        <f>SUMIF('Program Lvl (excl. Esc)'!$A$2:$A$182,$A7,'Program Lvl (excl. Esc)'!J$2:J$182)</f>
        <v>1809094.4263393327</v>
      </c>
      <c r="J7" s="125">
        <f>SUMIF('Program Lvl (excl. Esc)'!$A$2:$A$182,$A7,'Program Lvl (excl. Esc)'!K$2:K$182)</f>
        <v>1809094.4263393327</v>
      </c>
      <c r="K7" s="126">
        <f>SUMIF('Program Lvl (excl. Esc)'!$A$2:$A$182,$A7,'Program Lvl (excl. Esc)'!L$2:L$182)</f>
        <v>1809094.4263393327</v>
      </c>
      <c r="L7" s="126">
        <f>SUMIF('Program Lvl (excl. Esc)'!$A$2:$A$182,$A7,'Program Lvl (excl. Esc)'!M$2:M$182)</f>
        <v>1830000</v>
      </c>
      <c r="M7" s="127">
        <f>SUMIF('Program Lvl (excl. Esc)'!$A$2:$A$182,$A7,'Program Lvl (excl. Esc)'!N$2:N$182)</f>
        <v>1873580.3577730572</v>
      </c>
      <c r="N7" s="128">
        <f>SUMIF('Program Lvl (excl. Esc)'!$A$2:$A$182,$A7,'Program Lvl (excl. Esc)'!O$2:O$182)</f>
        <v>1916921.8153658309</v>
      </c>
      <c r="O7" s="128">
        <f>SUMIF('Program Lvl (excl. Esc)'!$A$2:$A$182,$A7,'Program Lvl (excl. Esc)'!P$2:P$182)</f>
        <v>1959380.0181598484</v>
      </c>
      <c r="P7" s="128">
        <f>SUMIF('Program Lvl (excl. Esc)'!$A$2:$A$182,$A7,'Program Lvl (excl. Esc)'!Q$2:Q$182)</f>
        <v>2002155.5382214915</v>
      </c>
      <c r="Q7" s="128">
        <f>SUMIF('Program Lvl (excl. Esc)'!$A$2:$A$182,$A7,'Program Lvl (excl. Esc)'!R$2:R$182)</f>
        <v>2046824.2918549743</v>
      </c>
      <c r="R7" s="128">
        <f>SUMIF('Program Lvl (excl. Esc)'!$A$2:$A$182,$A7,'Program Lvl (excl. Esc)'!S$2:S$182)</f>
        <v>2097994.8991513485</v>
      </c>
      <c r="S7" s="128">
        <f>SUMIF('Program Lvl (excl. Esc)'!$A$2:$A$182,$A7,'Program Lvl (excl. Esc)'!T$2:T$182)</f>
        <v>2150444.7716301321</v>
      </c>
      <c r="T7" s="128">
        <f>SUMIF('Program Lvl (excl. Esc)'!$A$2:$A$182,$A7,'Program Lvl (excl. Esc)'!U$2:U$182)</f>
        <v>2204205.8909208854</v>
      </c>
      <c r="U7" s="129">
        <f>SUMIF('Program Lvl (excl. Esc)'!$A$2:$A$182,$A7,'Program Lvl (excl. Esc)'!V$2:V$182)</f>
        <v>2259311.0381939076</v>
      </c>
      <c r="V7" s="129">
        <f>SUMIF('Program Lvl (excl. Esc)'!$A$2:$A$182,$A7,'Program Lvl (excl. Esc)'!W$2:W$182)</f>
        <v>2342554.7158793332</v>
      </c>
      <c r="W7" s="124">
        <f t="shared" si="0"/>
        <v>18161242.419286259</v>
      </c>
      <c r="X7" s="128">
        <f t="shared" si="1"/>
        <v>20853373.337150808</v>
      </c>
      <c r="Y7" s="121" t="s">
        <v>686</v>
      </c>
    </row>
    <row r="8" spans="1:25" x14ac:dyDescent="0.25">
      <c r="A8" s="122" t="s">
        <v>96</v>
      </c>
      <c r="B8" s="123" t="s">
        <v>295</v>
      </c>
      <c r="C8" s="124">
        <f>SUMIF('Program Lvl (excl. Esc)'!$A$2:$A$182,$A8,'Program Lvl (excl. Esc)'!D$2:D$182)</f>
        <v>1621771.9567630147</v>
      </c>
      <c r="D8" s="125">
        <f>SUMIF('Program Lvl (excl. Esc)'!$A$2:$A$182,$A8,'Program Lvl (excl. Esc)'!E$2:E$182)</f>
        <v>1559196.8599911816</v>
      </c>
      <c r="E8" s="125">
        <f>SUMIF('Program Lvl (excl. Esc)'!$A$2:$A$182,$A8,'Program Lvl (excl. Esc)'!F$2:F$182)</f>
        <v>1533617.0856894033</v>
      </c>
      <c r="F8" s="125">
        <f>SUMIF('Program Lvl (excl. Esc)'!$A$2:$A$182,$A8,'Program Lvl (excl. Esc)'!G$2:G$182)</f>
        <v>1521457.8462542531</v>
      </c>
      <c r="G8" s="125">
        <f>SUMIF('Program Lvl (excl. Esc)'!$A$2:$A$182,$A8,'Program Lvl (excl. Esc)'!H$2:H$182)</f>
        <v>1515555.509887221</v>
      </c>
      <c r="H8" s="125">
        <f>SUMIF('Program Lvl (excl. Esc)'!$A$2:$A$182,$A8,'Program Lvl (excl. Esc)'!I$2:I$182)</f>
        <v>1515555.509887221</v>
      </c>
      <c r="I8" s="125">
        <f>SUMIF('Program Lvl (excl. Esc)'!$A$2:$A$182,$A8,'Program Lvl (excl. Esc)'!J$2:J$182)</f>
        <v>1515555.509887221</v>
      </c>
      <c r="J8" s="125">
        <f>SUMIF('Program Lvl (excl. Esc)'!$A$2:$A$182,$A8,'Program Lvl (excl. Esc)'!K$2:K$182)</f>
        <v>1515555.509887221</v>
      </c>
      <c r="K8" s="126">
        <f>SUMIF('Program Lvl (excl. Esc)'!$A$2:$A$182,$A8,'Program Lvl (excl. Esc)'!L$2:L$182)</f>
        <v>1515555.509887221</v>
      </c>
      <c r="L8" s="126">
        <f>SUMIF('Program Lvl (excl. Esc)'!$A$2:$A$182,$A8,'Program Lvl (excl. Esc)'!M$2:M$182)</f>
        <v>1533069</v>
      </c>
      <c r="M8" s="127">
        <f>SUMIF('Program Lvl (excl. Esc)'!$A$2:$A$182,$A8,'Program Lvl (excl. Esc)'!N$2:N$182)</f>
        <v>1662316.2556820898</v>
      </c>
      <c r="N8" s="128">
        <f>SUMIF('Program Lvl (excl. Esc)'!$A$2:$A$182,$A8,'Program Lvl (excl. Esc)'!O$2:O$182)</f>
        <v>1638131.201028235</v>
      </c>
      <c r="O8" s="128">
        <f>SUMIF('Program Lvl (excl. Esc)'!$A$2:$A$182,$A8,'Program Lvl (excl. Esc)'!P$2:P$182)</f>
        <v>1651537.86191874</v>
      </c>
      <c r="P8" s="128">
        <f>SUMIF('Program Lvl (excl. Esc)'!$A$2:$A$182,$A8,'Program Lvl (excl. Esc)'!Q$2:Q$182)</f>
        <v>1679404.7832379935</v>
      </c>
      <c r="Q8" s="128">
        <f>SUMIF('Program Lvl (excl. Esc)'!$A$2:$A$182,$A8,'Program Lvl (excl. Esc)'!R$2:R$182)</f>
        <v>1714711.9509780402</v>
      </c>
      <c r="R8" s="128">
        <f>SUMIF('Program Lvl (excl. Esc)'!$A$2:$A$182,$A8,'Program Lvl (excl. Esc)'!S$2:S$182)</f>
        <v>1757579.749752491</v>
      </c>
      <c r="S8" s="128">
        <f>SUMIF('Program Lvl (excl. Esc)'!$A$2:$A$182,$A8,'Program Lvl (excl. Esc)'!T$2:T$182)</f>
        <v>1801519.2434963034</v>
      </c>
      <c r="T8" s="128">
        <f>SUMIF('Program Lvl (excl. Esc)'!$A$2:$A$182,$A8,'Program Lvl (excl. Esc)'!U$2:U$182)</f>
        <v>1846557.2245837108</v>
      </c>
      <c r="U8" s="129">
        <f>SUMIF('Program Lvl (excl. Esc)'!$A$2:$A$182,$A8,'Program Lvl (excl. Esc)'!V$2:V$182)</f>
        <v>1892721.1551983033</v>
      </c>
      <c r="V8" s="129">
        <f>SUMIF('Program Lvl (excl. Esc)'!$A$2:$A$182,$A8,'Program Lvl (excl. Esc)'!W$2:W$182)</f>
        <v>1962457.9320865651</v>
      </c>
      <c r="W8" s="124">
        <f t="shared" si="0"/>
        <v>15346890.298133956</v>
      </c>
      <c r="X8" s="128">
        <f t="shared" si="1"/>
        <v>17606937.357962474</v>
      </c>
      <c r="Y8" s="121" t="s">
        <v>686</v>
      </c>
    </row>
    <row r="9" spans="1:25" x14ac:dyDescent="0.25">
      <c r="A9" s="122" t="s">
        <v>735</v>
      </c>
      <c r="B9" s="130" t="s">
        <v>742</v>
      </c>
      <c r="C9" s="124">
        <f>SUMIF('Program Lvl (excl. Esc)'!$A$2:$A$182,$A9,'Program Lvl (excl. Esc)'!D$2:D$182)</f>
        <v>2150240.9794317749</v>
      </c>
      <c r="D9" s="125">
        <f>SUMIF('Program Lvl (excl. Esc)'!$A$2:$A$182,$A9,'Program Lvl (excl. Esc)'!E$2:E$182)</f>
        <v>2199982.141659712</v>
      </c>
      <c r="E9" s="125">
        <f>SUMIF('Program Lvl (excl. Esc)'!$A$2:$A$182,$A9,'Program Lvl (excl. Esc)'!F$2:F$182)</f>
        <v>2248710.16556131</v>
      </c>
      <c r="F9" s="125">
        <f>SUMIF('Program Lvl (excl. Esc)'!$A$2:$A$182,$A9,'Program Lvl (excl. Esc)'!G$2:G$182)</f>
        <v>2297801.27789373</v>
      </c>
      <c r="G9" s="125">
        <f>SUMIF('Program Lvl (excl. Esc)'!$A$2:$A$182,$A9,'Program Lvl (excl. Esc)'!H$2:H$182)</f>
        <v>2349066.6038254853</v>
      </c>
      <c r="H9" s="125">
        <f>SUMIF('Program Lvl (excl. Esc)'!$A$2:$A$182,$A9,'Program Lvl (excl. Esc)'!I$2:I$182)</f>
        <v>2349066.6038254853</v>
      </c>
      <c r="I9" s="125">
        <f>SUMIF('Program Lvl (excl. Esc)'!$A$2:$A$182,$A9,'Program Lvl (excl. Esc)'!J$2:J$182)</f>
        <v>2349066.6038254853</v>
      </c>
      <c r="J9" s="125">
        <f>SUMIF('Program Lvl (excl. Esc)'!$A$2:$A$182,$A9,'Program Lvl (excl. Esc)'!K$2:K$182)</f>
        <v>2349066.6038254853</v>
      </c>
      <c r="K9" s="126">
        <f>SUMIF('Program Lvl (excl. Esc)'!$A$2:$A$182,$A9,'Program Lvl (excl. Esc)'!L$2:L$182)</f>
        <v>2349066.6038254853</v>
      </c>
      <c r="L9" s="126">
        <f>SUMIF('Program Lvl (excl. Esc)'!$A$2:$A$182,$A9,'Program Lvl (excl. Esc)'!M$2:M$182)</f>
        <v>2558920</v>
      </c>
      <c r="M9" s="127">
        <f>SUMIF('Program Lvl (excl. Esc)'!$A$2:$A$182,$A9,'Program Lvl (excl. Esc)'!N$2:N$182)</f>
        <v>2203997.0039175693</v>
      </c>
      <c r="N9" s="128">
        <f>SUMIF('Program Lvl (excl. Esc)'!$A$2:$A$182,$A9,'Program Lvl (excl. Esc)'!O$2:O$182)</f>
        <v>2311356.2375812349</v>
      </c>
      <c r="O9" s="128">
        <f>SUMIF('Program Lvl (excl. Esc)'!$A$2:$A$182,$A9,'Program Lvl (excl. Esc)'!P$2:P$182)</f>
        <v>2421614.8956351723</v>
      </c>
      <c r="P9" s="128">
        <f>SUMIF('Program Lvl (excl. Esc)'!$A$2:$A$182,$A9,'Program Lvl (excl. Esc)'!Q$2:Q$182)</f>
        <v>2536342.6706336965</v>
      </c>
      <c r="Q9" s="128">
        <f>SUMIF('Program Lvl (excl. Esc)'!$A$2:$A$182,$A9,'Program Lvl (excl. Esc)'!R$2:R$182)</f>
        <v>2657753.2481952412</v>
      </c>
      <c r="R9" s="128">
        <f>SUMIF('Program Lvl (excl. Esc)'!$A$2:$A$182,$A9,'Program Lvl (excl. Esc)'!S$2:S$182)</f>
        <v>2724197.0794001222</v>
      </c>
      <c r="S9" s="128">
        <f>SUMIF('Program Lvl (excl. Esc)'!$A$2:$A$182,$A9,'Program Lvl (excl. Esc)'!T$2:T$182)</f>
        <v>2792302.0063851252</v>
      </c>
      <c r="T9" s="128">
        <f>SUMIF('Program Lvl (excl. Esc)'!$A$2:$A$182,$A9,'Program Lvl (excl. Esc)'!U$2:U$182)</f>
        <v>2862109.5565447533</v>
      </c>
      <c r="U9" s="129">
        <f>SUMIF('Program Lvl (excl. Esc)'!$A$2:$A$182,$A9,'Program Lvl (excl. Esc)'!V$2:V$182)</f>
        <v>2933662.2954583718</v>
      </c>
      <c r="V9" s="129">
        <f>SUMIF('Program Lvl (excl. Esc)'!$A$2:$A$182,$A9,'Program Lvl (excl. Esc)'!W$2:W$182)</f>
        <v>3275633.941834942</v>
      </c>
      <c r="W9" s="124">
        <f t="shared" si="0"/>
        <v>23200987.583673954</v>
      </c>
      <c r="X9" s="128">
        <f t="shared" si="1"/>
        <v>26718968.935586229</v>
      </c>
      <c r="Y9" s="121" t="s">
        <v>686</v>
      </c>
    </row>
    <row r="10" spans="1:25" x14ac:dyDescent="0.25">
      <c r="A10" s="122" t="s">
        <v>97</v>
      </c>
      <c r="B10" s="123" t="s">
        <v>303</v>
      </c>
      <c r="C10" s="124">
        <f>SUMIF('Program Lvl (excl. Esc)'!$A$2:$A$182,$A10,'Program Lvl (excl. Esc)'!D$2:D$182)</f>
        <v>7492767.2308860747</v>
      </c>
      <c r="D10" s="125">
        <f>SUMIF('Program Lvl (excl. Esc)'!$A$2:$A$182,$A10,'Program Lvl (excl. Esc)'!E$2:E$182)</f>
        <v>5316679.9239479825</v>
      </c>
      <c r="E10" s="125">
        <f>SUMIF('Program Lvl (excl. Esc)'!$A$2:$A$182,$A10,'Program Lvl (excl. Esc)'!F$2:F$182)</f>
        <v>4557732.584424925</v>
      </c>
      <c r="F10" s="125">
        <f>SUMIF('Program Lvl (excl. Esc)'!$A$2:$A$182,$A10,'Program Lvl (excl. Esc)'!G$2:G$182)</f>
        <v>4283219.2148926491</v>
      </c>
      <c r="G10" s="125">
        <f>SUMIF('Program Lvl (excl. Esc)'!$A$2:$A$182,$A10,'Program Lvl (excl. Esc)'!H$2:H$182)</f>
        <v>4197052.606026357</v>
      </c>
      <c r="H10" s="125">
        <f>SUMIF('Program Lvl (excl. Esc)'!$A$2:$A$182,$A10,'Program Lvl (excl. Esc)'!I$2:I$182)</f>
        <v>4197052.606026357</v>
      </c>
      <c r="I10" s="125">
        <f>SUMIF('Program Lvl (excl. Esc)'!$A$2:$A$182,$A10,'Program Lvl (excl. Esc)'!J$2:J$182)</f>
        <v>4197052.606026357</v>
      </c>
      <c r="J10" s="125">
        <f>SUMIF('Program Lvl (excl. Esc)'!$A$2:$A$182,$A10,'Program Lvl (excl. Esc)'!K$2:K$182)</f>
        <v>4197052.606026357</v>
      </c>
      <c r="K10" s="126">
        <f>SUMIF('Program Lvl (excl. Esc)'!$A$2:$A$182,$A10,'Program Lvl (excl. Esc)'!L$2:L$182)</f>
        <v>4197052.606026357</v>
      </c>
      <c r="L10" s="126">
        <f>SUMIF('Program Lvl (excl. Esc)'!$A$2:$A$182,$A10,'Program Lvl (excl. Esc)'!M$2:M$182)</f>
        <v>4245553</v>
      </c>
      <c r="M10" s="127">
        <f>SUMIF('Program Lvl (excl. Esc)'!$A$2:$A$182,$A10,'Program Lvl (excl. Esc)'!N$2:N$182)</f>
        <v>7680086.4116582256</v>
      </c>
      <c r="N10" s="128">
        <f>SUMIF('Program Lvl (excl. Esc)'!$A$2:$A$182,$A10,'Program Lvl (excl. Esc)'!O$2:O$182)</f>
        <v>5585836.8450978482</v>
      </c>
      <c r="O10" s="128">
        <f>SUMIF('Program Lvl (excl. Esc)'!$A$2:$A$182,$A10,'Program Lvl (excl. Esc)'!P$2:P$182)</f>
        <v>4908179.4914242225</v>
      </c>
      <c r="P10" s="128">
        <f>SUMIF('Program Lvl (excl. Esc)'!$A$2:$A$182,$A10,'Program Lvl (excl. Esc)'!Q$2:Q$182)</f>
        <v>4727872.582771197</v>
      </c>
      <c r="Q10" s="128">
        <f>SUMIF('Program Lvl (excl. Esc)'!$A$2:$A$182,$A10,'Program Lvl (excl. Esc)'!R$2:R$182)</f>
        <v>4748579.7883922197</v>
      </c>
      <c r="R10" s="128">
        <f>SUMIF('Program Lvl (excl. Esc)'!$A$2:$A$182,$A10,'Program Lvl (excl. Esc)'!S$2:S$182)</f>
        <v>4867294.2831020243</v>
      </c>
      <c r="S10" s="128">
        <f>SUMIF('Program Lvl (excl. Esc)'!$A$2:$A$182,$A10,'Program Lvl (excl. Esc)'!T$2:T$182)</f>
        <v>4988976.6401795754</v>
      </c>
      <c r="T10" s="128">
        <f>SUMIF('Program Lvl (excl. Esc)'!$A$2:$A$182,$A10,'Program Lvl (excl. Esc)'!U$2:U$182)</f>
        <v>5113701.0561840646</v>
      </c>
      <c r="U10" s="129">
        <f>SUMIF('Program Lvl (excl. Esc)'!$A$2:$A$182,$A10,'Program Lvl (excl. Esc)'!V$2:V$182)</f>
        <v>5241543.5825886652</v>
      </c>
      <c r="V10" s="129">
        <f>SUMIF('Program Lvl (excl. Esc)'!$A$2:$A$182,$A10,'Program Lvl (excl. Esc)'!W$2:W$182)</f>
        <v>5434666.7768664761</v>
      </c>
      <c r="W10" s="124">
        <f t="shared" si="0"/>
        <v>46881214.984283425</v>
      </c>
      <c r="X10" s="128">
        <f t="shared" si="1"/>
        <v>53296737.458264515</v>
      </c>
      <c r="Y10" s="121" t="s">
        <v>686</v>
      </c>
    </row>
    <row r="11" spans="1:25" x14ac:dyDescent="0.25">
      <c r="A11" s="122" t="s">
        <v>98</v>
      </c>
      <c r="B11" s="123" t="s">
        <v>762</v>
      </c>
      <c r="C11" s="124">
        <f>SUMIF('Program Lvl (excl. Esc)'!$A$2:$A$182,$A11,'Program Lvl (excl. Esc)'!D$2:D$182)</f>
        <v>1018160.949962622</v>
      </c>
      <c r="D11" s="125">
        <f>SUMIF('Program Lvl (excl. Esc)'!$A$2:$A$182,$A11,'Program Lvl (excl. Esc)'!E$2:E$182)</f>
        <v>740910.41217505175</v>
      </c>
      <c r="E11" s="125">
        <f>SUMIF('Program Lvl (excl. Esc)'!$A$2:$A$182,$A11,'Program Lvl (excl. Esc)'!F$2:F$182)</f>
        <v>658001.20520573051</v>
      </c>
      <c r="F11" s="125">
        <f>SUMIF('Program Lvl (excl. Esc)'!$A$2:$A$182,$A11,'Program Lvl (excl. Esc)'!G$2:G$182)</f>
        <v>626120.62971407454</v>
      </c>
      <c r="G11" s="125">
        <f>SUMIF('Program Lvl (excl. Esc)'!$A$2:$A$182,$A11,'Program Lvl (excl. Esc)'!H$2:H$182)</f>
        <v>612340.89742067235</v>
      </c>
      <c r="H11" s="125">
        <f>SUMIF('Program Lvl (excl. Esc)'!$A$2:$A$182,$A11,'Program Lvl (excl. Esc)'!I$2:I$182)</f>
        <v>612340.89742067235</v>
      </c>
      <c r="I11" s="125">
        <f>SUMIF('Program Lvl (excl. Esc)'!$A$2:$A$182,$A11,'Program Lvl (excl. Esc)'!J$2:J$182)</f>
        <v>612340.89742067235</v>
      </c>
      <c r="J11" s="125">
        <f>SUMIF('Program Lvl (excl. Esc)'!$A$2:$A$182,$A11,'Program Lvl (excl. Esc)'!K$2:K$182)</f>
        <v>612340.89742067235</v>
      </c>
      <c r="K11" s="126">
        <f>SUMIF('Program Lvl (excl. Esc)'!$A$2:$A$182,$A11,'Program Lvl (excl. Esc)'!L$2:L$182)</f>
        <v>612340.89742067235</v>
      </c>
      <c r="L11" s="126">
        <f>SUMIF('Program Lvl (excl. Esc)'!$A$2:$A$182,$A11,'Program Lvl (excl. Esc)'!M$2:M$182)</f>
        <v>619417</v>
      </c>
      <c r="M11" s="127">
        <f>SUMIF('Program Lvl (excl. Esc)'!$A$2:$A$182,$A11,'Program Lvl (excl. Esc)'!N$2:N$182)</f>
        <v>1043614.9737116875</v>
      </c>
      <c r="N11" s="128">
        <f>SUMIF('Program Lvl (excl. Esc)'!$A$2:$A$182,$A11,'Program Lvl (excl. Esc)'!O$2:O$182)</f>
        <v>778419.00179141364</v>
      </c>
      <c r="O11" s="128">
        <f>SUMIF('Program Lvl (excl. Esc)'!$A$2:$A$182,$A11,'Program Lvl (excl. Esc)'!P$2:P$182)</f>
        <v>708595.32912475232</v>
      </c>
      <c r="P11" s="128">
        <f>SUMIF('Program Lvl (excl. Esc)'!$A$2:$A$182,$A11,'Program Lvl (excl. Esc)'!Q$2:Q$182)</f>
        <v>691120.02216463769</v>
      </c>
      <c r="Q11" s="128">
        <f>SUMIF('Program Lvl (excl. Esc)'!$A$2:$A$182,$A11,'Program Lvl (excl. Esc)'!R$2:R$182)</f>
        <v>692807.52043056418</v>
      </c>
      <c r="R11" s="128">
        <f>SUMIF('Program Lvl (excl. Esc)'!$A$2:$A$182,$A11,'Program Lvl (excl. Esc)'!S$2:S$182)</f>
        <v>710127.70844132826</v>
      </c>
      <c r="S11" s="128">
        <f>SUMIF('Program Lvl (excl. Esc)'!$A$2:$A$182,$A11,'Program Lvl (excl. Esc)'!T$2:T$182)</f>
        <v>727880.90115236153</v>
      </c>
      <c r="T11" s="128">
        <f>SUMIF('Program Lvl (excl. Esc)'!$A$2:$A$182,$A11,'Program Lvl (excl. Esc)'!U$2:U$182)</f>
        <v>746077.92368117045</v>
      </c>
      <c r="U11" s="129">
        <f>SUMIF('Program Lvl (excl. Esc)'!$A$2:$A$182,$A11,'Program Lvl (excl. Esc)'!V$2:V$182)</f>
        <v>764729.87177319964</v>
      </c>
      <c r="V11" s="129">
        <f>SUMIF('Program Lvl (excl. Esc)'!$A$2:$A$182,$A11,'Program Lvl (excl. Esc)'!W$2:W$182)</f>
        <v>792906.12811247492</v>
      </c>
      <c r="W11" s="124">
        <f t="shared" si="0"/>
        <v>6724314.6841608416</v>
      </c>
      <c r="X11" s="128">
        <f t="shared" si="1"/>
        <v>7656279.3803835902</v>
      </c>
      <c r="Y11" s="121" t="s">
        <v>686</v>
      </c>
    </row>
    <row r="12" spans="1:25" x14ac:dyDescent="0.25">
      <c r="A12" s="122" t="s">
        <v>99</v>
      </c>
      <c r="B12" s="123" t="s">
        <v>341</v>
      </c>
      <c r="C12" s="124">
        <f>SUMIF('Program Lvl (excl. Esc)'!$A$2:$A$182,$A12,'Program Lvl (excl. Esc)'!D$2:D$182)</f>
        <v>21633998.412157748</v>
      </c>
      <c r="D12" s="125">
        <f>SUMIF('Program Lvl (excl. Esc)'!$A$2:$A$182,$A12,'Program Lvl (excl. Esc)'!E$2:E$182)</f>
        <v>14557232.246371519</v>
      </c>
      <c r="E12" s="125">
        <f>SUMIF('Program Lvl (excl. Esc)'!$A$2:$A$182,$A12,'Program Lvl (excl. Esc)'!F$2:F$182)</f>
        <v>11691183.45822835</v>
      </c>
      <c r="F12" s="125">
        <f>SUMIF('Program Lvl (excl. Esc)'!$A$2:$A$182,$A12,'Program Lvl (excl. Esc)'!G$2:G$182)</f>
        <v>10959043.815349659</v>
      </c>
      <c r="G12" s="125">
        <f>SUMIF('Program Lvl (excl. Esc)'!$A$2:$A$182,$A12,'Program Lvl (excl. Esc)'!H$2:H$182)</f>
        <v>10680249.930008214</v>
      </c>
      <c r="H12" s="125">
        <f>SUMIF('Program Lvl (excl. Esc)'!$A$2:$A$182,$A12,'Program Lvl (excl. Esc)'!I$2:I$182)</f>
        <v>10680249.930008214</v>
      </c>
      <c r="I12" s="125">
        <f>SUMIF('Program Lvl (excl. Esc)'!$A$2:$A$182,$A12,'Program Lvl (excl. Esc)'!J$2:J$182)</f>
        <v>10680249.930008214</v>
      </c>
      <c r="J12" s="125">
        <f>SUMIF('Program Lvl (excl. Esc)'!$A$2:$A$182,$A12,'Program Lvl (excl. Esc)'!K$2:K$182)</f>
        <v>10680249.930008214</v>
      </c>
      <c r="K12" s="126">
        <f>SUMIF('Program Lvl (excl. Esc)'!$A$2:$A$182,$A12,'Program Lvl (excl. Esc)'!L$2:L$182)</f>
        <v>10680249.930008214</v>
      </c>
      <c r="L12" s="126">
        <f>SUMIF('Program Lvl (excl. Esc)'!$A$2:$A$182,$A12,'Program Lvl (excl. Esc)'!M$2:M$182)</f>
        <v>10803669</v>
      </c>
      <c r="M12" s="127">
        <f>SUMIF('Program Lvl (excl. Esc)'!$A$2:$A$182,$A12,'Program Lvl (excl. Esc)'!N$2:N$182)</f>
        <v>22174848.372461691</v>
      </c>
      <c r="N12" s="128">
        <f>SUMIF('Program Lvl (excl. Esc)'!$A$2:$A$182,$A12,'Program Lvl (excl. Esc)'!O$2:O$182)</f>
        <v>15294192.128844075</v>
      </c>
      <c r="O12" s="128">
        <f>SUMIF('Program Lvl (excl. Esc)'!$A$2:$A$182,$A12,'Program Lvl (excl. Esc)'!P$2:P$182)</f>
        <v>12590125.861321187</v>
      </c>
      <c r="P12" s="128">
        <f>SUMIF('Program Lvl (excl. Esc)'!$A$2:$A$182,$A12,'Program Lvl (excl. Esc)'!Q$2:Q$182)</f>
        <v>12096733.832307134</v>
      </c>
      <c r="Q12" s="128">
        <f>SUMIF('Program Lvl (excl. Esc)'!$A$2:$A$182,$A12,'Program Lvl (excl. Esc)'!R$2:R$182)</f>
        <v>12083722.486535812</v>
      </c>
      <c r="R12" s="128">
        <f>SUMIF('Program Lvl (excl. Esc)'!$A$2:$A$182,$A12,'Program Lvl (excl. Esc)'!S$2:S$182)</f>
        <v>12385815.548699208</v>
      </c>
      <c r="S12" s="128">
        <f>SUMIF('Program Lvl (excl. Esc)'!$A$2:$A$182,$A12,'Program Lvl (excl. Esc)'!T$2:T$182)</f>
        <v>12695460.937416688</v>
      </c>
      <c r="T12" s="128">
        <f>SUMIF('Program Lvl (excl. Esc)'!$A$2:$A$182,$A12,'Program Lvl (excl. Esc)'!U$2:U$182)</f>
        <v>13012847.460852103</v>
      </c>
      <c r="U12" s="129">
        <f>SUMIF('Program Lvl (excl. Esc)'!$A$2:$A$182,$A12,'Program Lvl (excl. Esc)'!V$2:V$182)</f>
        <v>13338168.647373404</v>
      </c>
      <c r="V12" s="129">
        <f>SUMIF('Program Lvl (excl. Esc)'!$A$2:$A$182,$A12,'Program Lvl (excl. Esc)'!W$2:W$182)</f>
        <v>13829609.707513314</v>
      </c>
      <c r="W12" s="124">
        <f t="shared" si="0"/>
        <v>123046376.58214836</v>
      </c>
      <c r="X12" s="128">
        <f t="shared" si="1"/>
        <v>139501524.98332462</v>
      </c>
      <c r="Y12" s="121" t="s">
        <v>686</v>
      </c>
    </row>
    <row r="13" spans="1:25" x14ac:dyDescent="0.25">
      <c r="A13" s="122" t="s">
        <v>924</v>
      </c>
      <c r="B13" s="123" t="s">
        <v>925</v>
      </c>
      <c r="C13" s="124">
        <f>SUMIF('Program Lvl (excl. Esc)'!$A$2:$A$182,$A13,'Program Lvl (excl. Esc)'!D$2:D$182)</f>
        <v>3995373.2806036142</v>
      </c>
      <c r="D13" s="125">
        <f>SUMIF('Program Lvl (excl. Esc)'!$A$2:$A$182,$A13,'Program Lvl (excl. Esc)'!E$2:E$182)</f>
        <v>3988095.6945161186</v>
      </c>
      <c r="E13" s="125">
        <f>SUMIF('Program Lvl (excl. Esc)'!$A$2:$A$182,$A13,'Program Lvl (excl. Esc)'!F$2:F$182)</f>
        <v>3977003.5642211195</v>
      </c>
      <c r="F13" s="125">
        <f>SUMIF('Program Lvl (excl. Esc)'!$A$2:$A$182,$A13,'Program Lvl (excl. Esc)'!G$2:G$182)</f>
        <v>3964708.4171391497</v>
      </c>
      <c r="G13" s="125">
        <f>SUMIF('Program Lvl (excl. Esc)'!$A$2:$A$182,$A13,'Program Lvl (excl. Esc)'!H$2:H$182)</f>
        <v>3954304.757025864</v>
      </c>
      <c r="H13" s="125">
        <f>SUMIF('Program Lvl (excl. Esc)'!$A$2:$A$182,$A13,'Program Lvl (excl. Esc)'!I$2:I$182)</f>
        <v>3954304.757025864</v>
      </c>
      <c r="I13" s="125">
        <f>SUMIF('Program Lvl (excl. Esc)'!$A$2:$A$182,$A13,'Program Lvl (excl. Esc)'!J$2:J$182)</f>
        <v>3954304.757025864</v>
      </c>
      <c r="J13" s="125">
        <f>SUMIF('Program Lvl (excl. Esc)'!$A$2:$A$182,$A13,'Program Lvl (excl. Esc)'!K$2:K$182)</f>
        <v>3954304.757025864</v>
      </c>
      <c r="K13" s="126">
        <f>SUMIF('Program Lvl (excl. Esc)'!$A$2:$A$182,$A13,'Program Lvl (excl. Esc)'!L$2:L$182)</f>
        <v>3954304.757025864</v>
      </c>
      <c r="L13" s="126">
        <f>SUMIF('Program Lvl (excl. Esc)'!$A$2:$A$182,$A13,'Program Lvl (excl. Esc)'!M$2:M$182)</f>
        <v>4000000</v>
      </c>
      <c r="M13" s="127">
        <f>SUMIF('Program Lvl (excl. Esc)'!$A$2:$A$182,$A13,'Program Lvl (excl. Esc)'!N$2:N$182)</f>
        <v>4095257.6126187043</v>
      </c>
      <c r="N13" s="128">
        <f>SUMIF('Program Lvl (excl. Esc)'!$A$2:$A$182,$A13,'Program Lvl (excl. Esc)'!O$2:O$182)</f>
        <v>4189993.0390509968</v>
      </c>
      <c r="O13" s="128">
        <f>SUMIF('Program Lvl (excl. Esc)'!$A$2:$A$182,$A13,'Program Lvl (excl. Esc)'!P$2:P$182)</f>
        <v>4282797.853901309</v>
      </c>
      <c r="P13" s="128">
        <f>SUMIF('Program Lvl (excl. Esc)'!$A$2:$A$182,$A13,'Program Lvl (excl. Esc)'!Q$2:Q$182)</f>
        <v>4376296.2584076319</v>
      </c>
      <c r="Q13" s="128">
        <f>SUMIF('Program Lvl (excl. Esc)'!$A$2:$A$182,$A13,'Program Lvl (excl. Esc)'!R$2:R$182)</f>
        <v>4473932.8783715283</v>
      </c>
      <c r="R13" s="128">
        <f>SUMIF('Program Lvl (excl. Esc)'!$A$2:$A$182,$A13,'Program Lvl (excl. Esc)'!S$2:S$182)</f>
        <v>4585781.2003308162</v>
      </c>
      <c r="S13" s="128">
        <f>SUMIF('Program Lvl (excl. Esc)'!$A$2:$A$182,$A13,'Program Lvl (excl. Esc)'!T$2:T$182)</f>
        <v>4700425.7303390866</v>
      </c>
      <c r="T13" s="128">
        <f>SUMIF('Program Lvl (excl. Esc)'!$A$2:$A$182,$A13,'Program Lvl (excl. Esc)'!U$2:U$182)</f>
        <v>4817936.3735975642</v>
      </c>
      <c r="U13" s="129">
        <f>SUMIF('Program Lvl (excl. Esc)'!$A$2:$A$182,$A13,'Program Lvl (excl. Esc)'!V$2:V$182)</f>
        <v>4938384.7829375025</v>
      </c>
      <c r="V13" s="129">
        <f>SUMIF('Program Lvl (excl. Esc)'!$A$2:$A$182,$A13,'Program Lvl (excl. Esc)'!W$2:W$182)</f>
        <v>5120338.1767854281</v>
      </c>
      <c r="W13" s="124">
        <f t="shared" si="0"/>
        <v>39696704.74160932</v>
      </c>
      <c r="X13" s="128">
        <f t="shared" si="1"/>
        <v>45581143.906340569</v>
      </c>
      <c r="Y13" s="121" t="s">
        <v>179</v>
      </c>
    </row>
    <row r="14" spans="1:25" x14ac:dyDescent="0.25">
      <c r="A14" s="122" t="s">
        <v>128</v>
      </c>
      <c r="B14" s="123" t="s">
        <v>763</v>
      </c>
      <c r="C14" s="124">
        <f>SUMIF('Program Lvl (excl. Esc)'!$A$2:$A$182,$A14,'Program Lvl (excl. Esc)'!D$2:D$182)</f>
        <v>441888.28483475978</v>
      </c>
      <c r="D14" s="125">
        <f>SUMIF('Program Lvl (excl. Esc)'!$A$2:$A$182,$A14,'Program Lvl (excl. Esc)'!E$2:E$182)</f>
        <v>715564.06998855458</v>
      </c>
      <c r="E14" s="125">
        <f>SUMIF('Program Lvl (excl. Esc)'!$A$2:$A$182,$A14,'Program Lvl (excl. Esc)'!F$2:F$182)</f>
        <v>967704.39226410387</v>
      </c>
      <c r="F14" s="125">
        <f>SUMIF('Program Lvl (excl. Esc)'!$A$2:$A$182,$A14,'Program Lvl (excl. Esc)'!G$2:G$182)</f>
        <v>1038357.1344487434</v>
      </c>
      <c r="G14" s="125">
        <f>SUMIF('Program Lvl (excl. Esc)'!$A$2:$A$182,$A14,'Program Lvl (excl. Esc)'!H$2:H$182)</f>
        <v>1447807.3950612862</v>
      </c>
      <c r="H14" s="125">
        <f>SUMIF('Program Lvl (excl. Esc)'!$A$2:$A$182,$A14,'Program Lvl (excl. Esc)'!I$2:I$182)</f>
        <v>1383571.6914357794</v>
      </c>
      <c r="I14" s="125">
        <f>SUMIF('Program Lvl (excl. Esc)'!$A$2:$A$182,$A14,'Program Lvl (excl. Esc)'!J$2:J$182)</f>
        <v>1512043.0986867929</v>
      </c>
      <c r="J14" s="125">
        <f>SUMIF('Program Lvl (excl. Esc)'!$A$2:$A$182,$A14,'Program Lvl (excl. Esc)'!K$2:K$182)</f>
        <v>1512043.0986867929</v>
      </c>
      <c r="K14" s="126">
        <f>SUMIF('Program Lvl (excl. Esc)'!$A$2:$A$182,$A14,'Program Lvl (excl. Esc)'!L$2:L$182)</f>
        <v>1255100.2841847662</v>
      </c>
      <c r="L14" s="126">
        <f>SUMIF('Program Lvl (excl. Esc)'!$A$2:$A$182,$A14,'Program Lvl (excl. Esc)'!M$2:M$182)</f>
        <v>1269604</v>
      </c>
      <c r="M14" s="127">
        <f>SUMIF('Program Lvl (excl. Esc)'!$A$2:$A$182,$A14,'Program Lvl (excl. Esc)'!N$2:N$182)</f>
        <v>452935.49195562868</v>
      </c>
      <c r="N14" s="128">
        <f>SUMIF('Program Lvl (excl. Esc)'!$A$2:$A$182,$A14,'Program Lvl (excl. Esc)'!O$2:O$182)</f>
        <v>751789.50103172509</v>
      </c>
      <c r="O14" s="128">
        <f>SUMIF('Program Lvl (excl. Esc)'!$A$2:$A$182,$A14,'Program Lvl (excl. Esc)'!P$2:P$182)</f>
        <v>1042111.7878005358</v>
      </c>
      <c r="P14" s="128">
        <f>SUMIF('Program Lvl (excl. Esc)'!$A$2:$A$182,$A14,'Program Lvl (excl. Esc)'!Q$2:Q$182)</f>
        <v>1146151.9900769589</v>
      </c>
      <c r="Q14" s="128">
        <f>SUMIF('Program Lvl (excl. Esc)'!$A$2:$A$182,$A14,'Program Lvl (excl. Esc)'!R$2:R$182)</f>
        <v>1638061.1774561205</v>
      </c>
      <c r="R14" s="128">
        <f>SUMIF('Program Lvl (excl. Esc)'!$A$2:$A$182,$A14,'Program Lvl (excl. Esc)'!S$2:S$182)</f>
        <v>1604518.9841837492</v>
      </c>
      <c r="S14" s="128">
        <f>SUMIF('Program Lvl (excl. Esc)'!$A$2:$A$182,$A14,'Program Lvl (excl. Esc)'!T$2:T$182)</f>
        <v>1797344.0903413296</v>
      </c>
      <c r="T14" s="128">
        <f>SUMIF('Program Lvl (excl. Esc)'!$A$2:$A$182,$A14,'Program Lvl (excl. Esc)'!U$2:U$182)</f>
        <v>1842277.6925998628</v>
      </c>
      <c r="U14" s="129">
        <f>SUMIF('Program Lvl (excl. Esc)'!$A$2:$A$182,$A14,'Program Lvl (excl. Esc)'!V$2:V$182)</f>
        <v>1567448.2684891461</v>
      </c>
      <c r="V14" s="129">
        <f>SUMIF('Program Lvl (excl. Esc)'!$A$2:$A$182,$A14,'Program Lvl (excl. Esc)'!W$2:W$182)</f>
        <v>1625200.4576498717</v>
      </c>
      <c r="W14" s="124">
        <f t="shared" si="0"/>
        <v>11543683.449591579</v>
      </c>
      <c r="X14" s="128">
        <f t="shared" si="1"/>
        <v>13467839.44158493</v>
      </c>
      <c r="Y14" s="121" t="s">
        <v>179</v>
      </c>
    </row>
    <row r="15" spans="1:25" x14ac:dyDescent="0.25">
      <c r="A15" s="122" t="s">
        <v>157</v>
      </c>
      <c r="B15" s="123" t="s">
        <v>764</v>
      </c>
      <c r="C15" s="124">
        <f>SUMIF('Program Lvl (excl. Esc)'!$A$2:$A$182,$A15,'Program Lvl (excl. Esc)'!D$2:D$182)</f>
        <v>25964859.191760369</v>
      </c>
      <c r="D15" s="125">
        <f>SUMIF('Program Lvl (excl. Esc)'!$A$2:$A$182,$A15,'Program Lvl (excl. Esc)'!E$2:E$182)</f>
        <v>33388792.794422045</v>
      </c>
      <c r="E15" s="125">
        <f>SUMIF('Program Lvl (excl. Esc)'!$A$2:$A$182,$A15,'Program Lvl (excl. Esc)'!F$2:F$182)</f>
        <v>27243965.79125125</v>
      </c>
      <c r="F15" s="125">
        <f>SUMIF('Program Lvl (excl. Esc)'!$A$2:$A$182,$A15,'Program Lvl (excl. Esc)'!G$2:G$182)</f>
        <v>33840273.105939075</v>
      </c>
      <c r="G15" s="125">
        <f>SUMIF('Program Lvl (excl. Esc)'!$A$2:$A$182,$A15,'Program Lvl (excl. Esc)'!H$2:H$182)</f>
        <v>34000595.165192261</v>
      </c>
      <c r="H15" s="125">
        <f>SUMIF('Program Lvl (excl. Esc)'!$A$2:$A$182,$A15,'Program Lvl (excl. Esc)'!I$2:I$182)</f>
        <v>28610877.781366009</v>
      </c>
      <c r="I15" s="125">
        <f>SUMIF('Program Lvl (excl. Esc)'!$A$2:$A$182,$A15,'Program Lvl (excl. Esc)'!J$2:J$182)</f>
        <v>29232692.204408325</v>
      </c>
      <c r="J15" s="125">
        <f>SUMIF('Program Lvl (excl. Esc)'!$A$2:$A$182,$A15,'Program Lvl (excl. Esc)'!K$2:K$182)</f>
        <v>32692708.866805959</v>
      </c>
      <c r="K15" s="126">
        <f>SUMIF('Program Lvl (excl. Esc)'!$A$2:$A$182,$A15,'Program Lvl (excl. Esc)'!L$2:L$182)</f>
        <v>35643608.791736506</v>
      </c>
      <c r="L15" s="126">
        <f>SUMIF('Program Lvl (excl. Esc)'!$A$2:$A$182,$A15,'Program Lvl (excl. Esc)'!M$2:M$182)</f>
        <v>40757500</v>
      </c>
      <c r="M15" s="127">
        <f>SUMIF('Program Lvl (excl. Esc)'!$A$2:$A$182,$A15,'Program Lvl (excl. Esc)'!N$2:N$182)</f>
        <v>26613980.671554372</v>
      </c>
      <c r="N15" s="128">
        <f>SUMIF('Program Lvl (excl. Esc)'!$A$2:$A$182,$A15,'Program Lvl (excl. Esc)'!O$2:O$182)</f>
        <v>35079100.42963966</v>
      </c>
      <c r="O15" s="128">
        <f>SUMIF('Program Lvl (excl. Esc)'!$A$2:$A$182,$A15,'Program Lvl (excl. Esc)'!P$2:P$182)</f>
        <v>29338771.348419175</v>
      </c>
      <c r="P15" s="128">
        <f>SUMIF('Program Lvl (excl. Esc)'!$A$2:$A$182,$A15,'Program Lvl (excl. Esc)'!Q$2:Q$182)</f>
        <v>37353329.676606044</v>
      </c>
      <c r="Q15" s="128">
        <f>SUMIF('Program Lvl (excl. Esc)'!$A$2:$A$182,$A15,'Program Lvl (excl. Esc)'!R$2:R$182)</f>
        <v>38468552.613067791</v>
      </c>
      <c r="R15" s="128">
        <f>SUMIF('Program Lvl (excl. Esc)'!$A$2:$A$182,$A15,'Program Lvl (excl. Esc)'!S$2:S$182)</f>
        <v>33179846.652343579</v>
      </c>
      <c r="S15" s="128">
        <f>SUMIF('Program Lvl (excl. Esc)'!$A$2:$A$182,$A15,'Program Lvl (excl. Esc)'!T$2:T$182)</f>
        <v>34748484.764747992</v>
      </c>
      <c r="T15" s="128">
        <f>SUMIF('Program Lvl (excl. Esc)'!$A$2:$A$182,$A15,'Program Lvl (excl. Esc)'!U$2:U$182)</f>
        <v>39832891.21076455</v>
      </c>
      <c r="U15" s="129">
        <f>SUMIF('Program Lvl (excl. Esc)'!$A$2:$A$182,$A15,'Program Lvl (excl. Esc)'!V$2:V$182)</f>
        <v>44513983.135300778</v>
      </c>
      <c r="V15" s="129">
        <f>SUMIF('Program Lvl (excl. Esc)'!$A$2:$A$182,$A15,'Program Lvl (excl. Esc)'!W$2:W$182)</f>
        <v>52173045.810083017</v>
      </c>
      <c r="W15" s="124">
        <f t="shared" si="0"/>
        <v>321375873.69288182</v>
      </c>
      <c r="X15" s="128">
        <f t="shared" si="1"/>
        <v>371301986.31252694</v>
      </c>
      <c r="Y15" s="121" t="s">
        <v>687</v>
      </c>
    </row>
    <row r="16" spans="1:25" x14ac:dyDescent="0.25">
      <c r="A16" s="122" t="s">
        <v>158</v>
      </c>
      <c r="B16" s="123" t="s">
        <v>765</v>
      </c>
      <c r="C16" s="124">
        <f>SUMIF('Program Lvl (excl. Esc)'!$A$2:$A$182,$A16,'Program Lvl (excl. Esc)'!D$2:D$182)</f>
        <v>10707465.548169466</v>
      </c>
      <c r="D16" s="125">
        <f>SUMIF('Program Lvl (excl. Esc)'!$A$2:$A$182,$A16,'Program Lvl (excl. Esc)'!E$2:E$182)</f>
        <v>12133452.132670494</v>
      </c>
      <c r="E16" s="125">
        <f>SUMIF('Program Lvl (excl. Esc)'!$A$2:$A$182,$A16,'Program Lvl (excl. Esc)'!F$2:F$182)</f>
        <v>11938636.596997753</v>
      </c>
      <c r="F16" s="125">
        <f>SUMIF('Program Lvl (excl. Esc)'!$A$2:$A$182,$A16,'Program Lvl (excl. Esc)'!G$2:G$182)</f>
        <v>9324667.108666867</v>
      </c>
      <c r="G16" s="125">
        <f>SUMIF('Program Lvl (excl. Esc)'!$A$2:$A$182,$A16,'Program Lvl (excl. Esc)'!H$2:H$182)</f>
        <v>10365883.690400848</v>
      </c>
      <c r="H16" s="125">
        <f>SUMIF('Program Lvl (excl. Esc)'!$A$2:$A$182,$A16,'Program Lvl (excl. Esc)'!I$2:I$182)</f>
        <v>23552501.478892848</v>
      </c>
      <c r="I16" s="125">
        <f>SUMIF('Program Lvl (excl. Esc)'!$A$2:$A$182,$A16,'Program Lvl (excl. Esc)'!J$2:J$182)</f>
        <v>30203642.08021035</v>
      </c>
      <c r="J16" s="125">
        <f>SUMIF('Program Lvl (excl. Esc)'!$A$2:$A$182,$A16,'Program Lvl (excl. Esc)'!K$2:K$182)</f>
        <v>34195512.732427962</v>
      </c>
      <c r="K16" s="126">
        <f>SUMIF('Program Lvl (excl. Esc)'!$A$2:$A$182,$A16,'Program Lvl (excl. Esc)'!L$2:L$182)</f>
        <v>38792392.012470536</v>
      </c>
      <c r="L16" s="126">
        <f>SUMIF('Program Lvl (excl. Esc)'!$A$2:$A$182,$A16,'Program Lvl (excl. Esc)'!M$2:M$182)</f>
        <v>44940670</v>
      </c>
      <c r="M16" s="127">
        <f>SUMIF('Program Lvl (excl. Esc)'!$A$2:$A$182,$A16,'Program Lvl (excl. Esc)'!N$2:N$182)</f>
        <v>10975152.1868737</v>
      </c>
      <c r="N16" s="128">
        <f>SUMIF('Program Lvl (excl. Esc)'!$A$2:$A$182,$A16,'Program Lvl (excl. Esc)'!O$2:O$182)</f>
        <v>12747708.146886935</v>
      </c>
      <c r="O16" s="128">
        <f>SUMIF('Program Lvl (excl. Esc)'!$A$2:$A$182,$A16,'Program Lvl (excl. Esc)'!P$2:P$182)</f>
        <v>12856605.826588783</v>
      </c>
      <c r="P16" s="128">
        <f>SUMIF('Program Lvl (excl. Esc)'!$A$2:$A$182,$A16,'Program Lvl (excl. Esc)'!Q$2:Q$182)</f>
        <v>10292687.755333433</v>
      </c>
      <c r="Q16" s="128">
        <f>SUMIF('Program Lvl (excl. Esc)'!$A$2:$A$182,$A16,'Program Lvl (excl. Esc)'!R$2:R$182)</f>
        <v>11728045.941188496</v>
      </c>
      <c r="R16" s="128">
        <f>SUMIF('Program Lvl (excl. Esc)'!$A$2:$A$182,$A16,'Program Lvl (excl. Esc)'!S$2:S$182)</f>
        <v>27313680.947521396</v>
      </c>
      <c r="S16" s="128">
        <f>SUMIF('Program Lvl (excl. Esc)'!$A$2:$A$182,$A16,'Program Lvl (excl. Esc)'!T$2:T$182)</f>
        <v>35902639.049639776</v>
      </c>
      <c r="T16" s="128">
        <f>SUMIF('Program Lvl (excl. Esc)'!$A$2:$A$182,$A16,'Program Lvl (excl. Esc)'!U$2:U$182)</f>
        <v>41663911.795027502</v>
      </c>
      <c r="U16" s="129">
        <f>SUMIF('Program Lvl (excl. Esc)'!$A$2:$A$182,$A16,'Program Lvl (excl. Esc)'!V$2:V$182)</f>
        <v>48446381.900068037</v>
      </c>
      <c r="V16" s="129">
        <f>SUMIF('Program Lvl (excl. Esc)'!$A$2:$A$182,$A16,'Program Lvl (excl. Esc)'!W$2:W$182)</f>
        <v>57527857.072828889</v>
      </c>
      <c r="W16" s="124">
        <f t="shared" si="0"/>
        <v>226154823.38090712</v>
      </c>
      <c r="X16" s="128">
        <f t="shared" si="1"/>
        <v>269454670.62195694</v>
      </c>
      <c r="Y16" s="121" t="s">
        <v>687</v>
      </c>
    </row>
    <row r="17" spans="1:25" x14ac:dyDescent="0.25">
      <c r="A17" s="122" t="s">
        <v>155</v>
      </c>
      <c r="B17" s="123" t="s">
        <v>766</v>
      </c>
      <c r="C17" s="124">
        <f>SUMIF('Program Lvl (excl. Esc)'!$A$2:$A$182,$A17,'Program Lvl (excl. Esc)'!D$2:D$182)</f>
        <v>57316706.147684909</v>
      </c>
      <c r="D17" s="125">
        <f>SUMIF('Program Lvl (excl. Esc)'!$A$2:$A$182,$A17,'Program Lvl (excl. Esc)'!E$2:E$182)</f>
        <v>62050860.672890179</v>
      </c>
      <c r="E17" s="125">
        <f>SUMIF('Program Lvl (excl. Esc)'!$A$2:$A$182,$A17,'Program Lvl (excl. Esc)'!F$2:F$182)</f>
        <v>66310648.468112133</v>
      </c>
      <c r="F17" s="125">
        <f>SUMIF('Program Lvl (excl. Esc)'!$A$2:$A$182,$A17,'Program Lvl (excl. Esc)'!G$2:G$182)</f>
        <v>67529470.997643054</v>
      </c>
      <c r="G17" s="125">
        <f>SUMIF('Program Lvl (excl. Esc)'!$A$2:$A$182,$A17,'Program Lvl (excl. Esc)'!H$2:H$182)</f>
        <v>70855783.162957713</v>
      </c>
      <c r="H17" s="125">
        <f>SUMIF('Program Lvl (excl. Esc)'!$A$2:$A$182,$A17,'Program Lvl (excl. Esc)'!I$2:I$182)</f>
        <v>71325356.852854535</v>
      </c>
      <c r="I17" s="125">
        <f>SUMIF('Program Lvl (excl. Esc)'!$A$2:$A$182,$A17,'Program Lvl (excl. Esc)'!J$2:J$182)</f>
        <v>76545039.132128686</v>
      </c>
      <c r="J17" s="125">
        <f>SUMIF('Program Lvl (excl. Esc)'!$A$2:$A$182,$A17,'Program Lvl (excl. Esc)'!K$2:K$182)</f>
        <v>87019003.857300952</v>
      </c>
      <c r="K17" s="126">
        <f>SUMIF('Program Lvl (excl. Esc)'!$A$2:$A$182,$A17,'Program Lvl (excl. Esc)'!L$2:L$182)</f>
        <v>100206610.2219822</v>
      </c>
      <c r="L17" s="126">
        <f>SUMIF('Program Lvl (excl. Esc)'!$A$2:$A$182,$A17,'Program Lvl (excl. Esc)'!M$2:M$182)</f>
        <v>112764580</v>
      </c>
      <c r="M17" s="127">
        <f>SUMIF('Program Lvl (excl. Esc)'!$A$2:$A$182,$A17,'Program Lvl (excl. Esc)'!N$2:N$182)</f>
        <v>58749623.801377021</v>
      </c>
      <c r="N17" s="128">
        <f>SUMIF('Program Lvl (excl. Esc)'!$A$2:$A$182,$A17,'Program Lvl (excl. Esc)'!O$2:O$182)</f>
        <v>65192185.494455241</v>
      </c>
      <c r="O17" s="128">
        <f>SUMIF('Program Lvl (excl. Esc)'!$A$2:$A$182,$A17,'Program Lvl (excl. Esc)'!P$2:P$182)</f>
        <v>71409315.672980562</v>
      </c>
      <c r="P17" s="128">
        <f>SUMIF('Program Lvl (excl. Esc)'!$A$2:$A$182,$A17,'Program Lvl (excl. Esc)'!Q$2:Q$182)</f>
        <v>74539900.584285483</v>
      </c>
      <c r="Q17" s="128">
        <f>SUMIF('Program Lvl (excl. Esc)'!$A$2:$A$182,$A17,'Program Lvl (excl. Esc)'!R$2:R$182)</f>
        <v>80166815.001367584</v>
      </c>
      <c r="R17" s="128">
        <f>SUMIF('Program Lvl (excl. Esc)'!$A$2:$A$182,$A17,'Program Lvl (excl. Esc)'!S$2:S$182)</f>
        <v>82715546.89394106</v>
      </c>
      <c r="S17" s="128">
        <f>SUMIF('Program Lvl (excl. Esc)'!$A$2:$A$182,$A17,'Program Lvl (excl. Esc)'!T$2:T$182)</f>
        <v>90987997.530337155</v>
      </c>
      <c r="T17" s="128">
        <f>SUMIF('Program Lvl (excl. Esc)'!$A$2:$A$182,$A17,'Program Lvl (excl. Esc)'!U$2:U$182)</f>
        <v>106024206.43816218</v>
      </c>
      <c r="U17" s="129">
        <f>SUMIF('Program Lvl (excl. Esc)'!$A$2:$A$182,$A17,'Program Lvl (excl. Esc)'!V$2:V$182)</f>
        <v>125144324.85021277</v>
      </c>
      <c r="V17" s="129">
        <f>SUMIF('Program Lvl (excl. Esc)'!$A$2:$A$182,$A17,'Program Lvl (excl. Esc)'!W$2:W$182)</f>
        <v>144348195.99079368</v>
      </c>
      <c r="W17" s="124">
        <f t="shared" si="0"/>
        <v>771924059.51355445</v>
      </c>
      <c r="X17" s="128">
        <f t="shared" si="1"/>
        <v>899278112.25791276</v>
      </c>
      <c r="Y17" s="121" t="s">
        <v>687</v>
      </c>
    </row>
    <row r="18" spans="1:25" x14ac:dyDescent="0.25">
      <c r="A18" s="122" t="s">
        <v>160</v>
      </c>
      <c r="B18" s="123" t="s">
        <v>767</v>
      </c>
      <c r="C18" s="124">
        <f>SUMIF('Program Lvl (excl. Esc)'!$A$2:$A$182,$A18,'Program Lvl (excl. Esc)'!D$2:D$182)</f>
        <v>3286194.5232964726</v>
      </c>
      <c r="D18" s="125">
        <f>SUMIF('Program Lvl (excl. Esc)'!$A$2:$A$182,$A18,'Program Lvl (excl. Esc)'!E$2:E$182)</f>
        <v>3280208.7087395079</v>
      </c>
      <c r="E18" s="125">
        <f>SUMIF('Program Lvl (excl. Esc)'!$A$2:$A$182,$A18,'Program Lvl (excl. Esc)'!F$2:F$182)</f>
        <v>4265336.3226271514</v>
      </c>
      <c r="F18" s="125">
        <f>SUMIF('Program Lvl (excl. Esc)'!$A$2:$A$182,$A18,'Program Lvl (excl. Esc)'!G$2:G$182)</f>
        <v>4252149.7773817386</v>
      </c>
      <c r="G18" s="125">
        <f>SUMIF('Program Lvl (excl. Esc)'!$A$2:$A$182,$A18,'Program Lvl (excl. Esc)'!H$2:H$182)</f>
        <v>3252415.6626537731</v>
      </c>
      <c r="H18" s="125">
        <f>SUMIF('Program Lvl (excl. Esc)'!$A$2:$A$182,$A18,'Program Lvl (excl. Esc)'!I$2:I$182)</f>
        <v>3252415.6626537731</v>
      </c>
      <c r="I18" s="125">
        <f>SUMIF('Program Lvl (excl. Esc)'!$A$2:$A$182,$A18,'Program Lvl (excl. Esc)'!J$2:J$182)</f>
        <v>3252415.6626537731</v>
      </c>
      <c r="J18" s="125">
        <f>SUMIF('Program Lvl (excl. Esc)'!$A$2:$A$182,$A18,'Program Lvl (excl. Esc)'!K$2:K$182)</f>
        <v>4240991.8519102391</v>
      </c>
      <c r="K18" s="126">
        <f>SUMIF('Program Lvl (excl. Esc)'!$A$2:$A$182,$A18,'Program Lvl (excl. Esc)'!L$2:L$182)</f>
        <v>4240991.8519102391</v>
      </c>
      <c r="L18" s="126">
        <f>SUMIF('Program Lvl (excl. Esc)'!$A$2:$A$182,$A18,'Program Lvl (excl. Esc)'!M$2:M$182)</f>
        <v>3290000</v>
      </c>
      <c r="M18" s="127">
        <f>SUMIF('Program Lvl (excl. Esc)'!$A$2:$A$182,$A18,'Program Lvl (excl. Esc)'!N$2:N$182)</f>
        <v>3368349.3863788843</v>
      </c>
      <c r="N18" s="128">
        <f>SUMIF('Program Lvl (excl. Esc)'!$A$2:$A$182,$A18,'Program Lvl (excl. Esc)'!O$2:O$182)</f>
        <v>3446269.2746194452</v>
      </c>
      <c r="O18" s="128">
        <f>SUMIF('Program Lvl (excl. Esc)'!$A$2:$A$182,$A18,'Program Lvl (excl. Esc)'!P$2:P$182)</f>
        <v>4593300.6983091533</v>
      </c>
      <c r="P18" s="128">
        <f>SUMIF('Program Lvl (excl. Esc)'!$A$2:$A$182,$A18,'Program Lvl (excl. Esc)'!Q$2:Q$182)</f>
        <v>4693577.7371421866</v>
      </c>
      <c r="Q18" s="128">
        <f>SUMIF('Program Lvl (excl. Esc)'!$A$2:$A$182,$A18,'Program Lvl (excl. Esc)'!R$2:R$182)</f>
        <v>3679809.7924605822</v>
      </c>
      <c r="R18" s="128">
        <f>SUMIF('Program Lvl (excl. Esc)'!$A$2:$A$182,$A18,'Program Lvl (excl. Esc)'!S$2:S$182)</f>
        <v>3771805.0372720957</v>
      </c>
      <c r="S18" s="128">
        <f>SUMIF('Program Lvl (excl. Esc)'!$A$2:$A$182,$A18,'Program Lvl (excl. Esc)'!T$2:T$182)</f>
        <v>3866100.1632038988</v>
      </c>
      <c r="T18" s="128">
        <f>SUMIF('Program Lvl (excl. Esc)'!$A$2:$A$182,$A18,'Program Lvl (excl. Esc)'!U$2:U$182)</f>
        <v>5167236.7606833866</v>
      </c>
      <c r="U18" s="129">
        <f>SUMIF('Program Lvl (excl. Esc)'!$A$2:$A$182,$A18,'Program Lvl (excl. Esc)'!V$2:V$182)</f>
        <v>5296417.6797004705</v>
      </c>
      <c r="V18" s="129">
        <f>SUMIF('Program Lvl (excl. Esc)'!$A$2:$A$182,$A18,'Program Lvl (excl. Esc)'!W$2:W$182)</f>
        <v>4211478.1504060151</v>
      </c>
      <c r="W18" s="124">
        <f t="shared" si="0"/>
        <v>36613120.023826674</v>
      </c>
      <c r="X18" s="128">
        <f t="shared" si="1"/>
        <v>42094344.680176124</v>
      </c>
      <c r="Y18" s="121" t="s">
        <v>687</v>
      </c>
    </row>
    <row r="19" spans="1:25" x14ac:dyDescent="0.25">
      <c r="A19" s="122" t="s">
        <v>161</v>
      </c>
      <c r="B19" s="123" t="s">
        <v>768</v>
      </c>
      <c r="C19" s="124">
        <f>SUMIF('Program Lvl (excl. Esc)'!$A$2:$A$182,$A19,'Program Lvl (excl. Esc)'!D$2:D$182)</f>
        <v>2172484.2213282152</v>
      </c>
      <c r="D19" s="125">
        <f>SUMIF('Program Lvl (excl. Esc)'!$A$2:$A$182,$A19,'Program Lvl (excl. Esc)'!E$2:E$182)</f>
        <v>2028943.6845850754</v>
      </c>
      <c r="E19" s="125">
        <f>SUMIF('Program Lvl (excl. Esc)'!$A$2:$A$182,$A19,'Program Lvl (excl. Esc)'!F$2:F$182)</f>
        <v>1854277.9118180969</v>
      </c>
      <c r="F19" s="125">
        <f>SUMIF('Program Lvl (excl. Esc)'!$A$2:$A$182,$A19,'Program Lvl (excl. Esc)'!G$2:G$182)</f>
        <v>1630486.3365484755</v>
      </c>
      <c r="G19" s="125">
        <f>SUMIF('Program Lvl (excl. Esc)'!$A$2:$A$182,$A19,'Program Lvl (excl. Esc)'!H$2:H$182)</f>
        <v>1428492.5934755935</v>
      </c>
      <c r="H19" s="125">
        <f>SUMIF('Program Lvl (excl. Esc)'!$A$2:$A$182,$A19,'Program Lvl (excl. Esc)'!I$2:I$182)</f>
        <v>2105667.2831162727</v>
      </c>
      <c r="I19" s="125">
        <f>SUMIF('Program Lvl (excl. Esc)'!$A$2:$A$182,$A19,'Program Lvl (excl. Esc)'!J$2:J$182)</f>
        <v>2590069.6158519406</v>
      </c>
      <c r="J19" s="125">
        <f>SUMIF('Program Lvl (excl. Esc)'!$A$2:$A$182,$A19,'Program Lvl (excl. Esc)'!K$2:K$182)</f>
        <v>2263839.4733973071</v>
      </c>
      <c r="K19" s="126">
        <f>SUMIF('Program Lvl (excl. Esc)'!$A$2:$A$182,$A19,'Program Lvl (excl. Esc)'!L$2:L$182)</f>
        <v>2530755.044496553</v>
      </c>
      <c r="L19" s="126">
        <f>SUMIF('Program Lvl (excl. Esc)'!$A$2:$A$182,$A19,'Program Lvl (excl. Esc)'!M$2:M$182)</f>
        <v>1870000</v>
      </c>
      <c r="M19" s="127">
        <f>SUMIF('Program Lvl (excl. Esc)'!$A$2:$A$182,$A19,'Program Lvl (excl. Esc)'!N$2:N$182)</f>
        <v>2226796.3268614206</v>
      </c>
      <c r="N19" s="128">
        <f>SUMIF('Program Lvl (excl. Esc)'!$A$2:$A$182,$A19,'Program Lvl (excl. Esc)'!O$2:O$182)</f>
        <v>2131658.9586171946</v>
      </c>
      <c r="O19" s="128">
        <f>SUMIF('Program Lvl (excl. Esc)'!$A$2:$A$182,$A19,'Program Lvl (excl. Esc)'!P$2:P$182)</f>
        <v>1996854.4993814854</v>
      </c>
      <c r="P19" s="128">
        <f>SUMIF('Program Lvl (excl. Esc)'!$A$2:$A$182,$A19,'Program Lvl (excl. Esc)'!Q$2:Q$182)</f>
        <v>1799751.8362701386</v>
      </c>
      <c r="Q19" s="128">
        <f>SUMIF('Program Lvl (excl. Esc)'!$A$2:$A$182,$A19,'Program Lvl (excl. Esc)'!R$2:R$182)</f>
        <v>1616208.2523117147</v>
      </c>
      <c r="R19" s="128">
        <f>SUMIF('Program Lvl (excl. Esc)'!$A$2:$A$182,$A19,'Program Lvl (excl. Esc)'!S$2:S$182)</f>
        <v>2441928.4891761597</v>
      </c>
      <c r="S19" s="128">
        <f>SUMIF('Program Lvl (excl. Esc)'!$A$2:$A$182,$A19,'Program Lvl (excl. Esc)'!T$2:T$182)</f>
        <v>3078778.8533721017</v>
      </c>
      <c r="T19" s="128">
        <f>SUMIF('Program Lvl (excl. Esc)'!$A$2:$A$182,$A19,'Program Lvl (excl. Esc)'!U$2:U$182)</f>
        <v>2758268.5738846054</v>
      </c>
      <c r="U19" s="129">
        <f>SUMIF('Program Lvl (excl. Esc)'!$A$2:$A$182,$A19,'Program Lvl (excl. Esc)'!V$2:V$182)</f>
        <v>3160566.2610800015</v>
      </c>
      <c r="V19" s="129">
        <f>SUMIF('Program Lvl (excl. Esc)'!$A$2:$A$182,$A19,'Program Lvl (excl. Esc)'!W$2:W$182)</f>
        <v>2393758.0976471878</v>
      </c>
      <c r="W19" s="124">
        <f t="shared" si="0"/>
        <v>20475016.164617531</v>
      </c>
      <c r="X19" s="128">
        <f t="shared" si="1"/>
        <v>23604570.148602009</v>
      </c>
      <c r="Y19" s="121" t="s">
        <v>687</v>
      </c>
    </row>
    <row r="20" spans="1:25" x14ac:dyDescent="0.25">
      <c r="A20" s="122" t="s">
        <v>159</v>
      </c>
      <c r="B20" s="123" t="s">
        <v>769</v>
      </c>
      <c r="C20" s="124">
        <f>SUMIF('Program Lvl (excl. Esc)'!$A$2:$A$182,$A20,'Program Lvl (excl. Esc)'!D$2:D$182)</f>
        <v>8714907.9683166333</v>
      </c>
      <c r="D20" s="125">
        <f>SUMIF('Program Lvl (excl. Esc)'!$A$2:$A$182,$A20,'Program Lvl (excl. Esc)'!E$2:E$182)</f>
        <v>6061905.4556645006</v>
      </c>
      <c r="E20" s="125">
        <f>SUMIF('Program Lvl (excl. Esc)'!$A$2:$A$182,$A20,'Program Lvl (excl. Esc)'!F$2:F$182)</f>
        <v>5498207.4275356978</v>
      </c>
      <c r="F20" s="125">
        <f>SUMIF('Program Lvl (excl. Esc)'!$A$2:$A$182,$A20,'Program Lvl (excl. Esc)'!G$2:G$182)</f>
        <v>5481209.3866948746</v>
      </c>
      <c r="G20" s="125">
        <f>SUMIF('Program Lvl (excl. Esc)'!$A$2:$A$182,$A20,'Program Lvl (excl. Esc)'!H$2:H$182)</f>
        <v>5466826.3265882563</v>
      </c>
      <c r="H20" s="125">
        <f>SUMIF('Program Lvl (excl. Esc)'!$A$2:$A$182,$A20,'Program Lvl (excl. Esc)'!I$2:I$182)</f>
        <v>5713970.373902373</v>
      </c>
      <c r="I20" s="125">
        <f>SUMIF('Program Lvl (excl. Esc)'!$A$2:$A$182,$A20,'Program Lvl (excl. Esc)'!J$2:J$182)</f>
        <v>5713970.373902373</v>
      </c>
      <c r="J20" s="125">
        <f>SUMIF('Program Lvl (excl. Esc)'!$A$2:$A$182,$A20,'Program Lvl (excl. Esc)'!K$2:K$182)</f>
        <v>5713970.373902373</v>
      </c>
      <c r="K20" s="126">
        <f>SUMIF('Program Lvl (excl. Esc)'!$A$2:$A$182,$A20,'Program Lvl (excl. Esc)'!L$2:L$182)</f>
        <v>5713970.373902373</v>
      </c>
      <c r="L20" s="126">
        <f>SUMIF('Program Lvl (excl. Esc)'!$A$2:$A$182,$A20,'Program Lvl (excl. Esc)'!M$2:M$182)</f>
        <v>5780000</v>
      </c>
      <c r="M20" s="127">
        <f>SUMIF('Program Lvl (excl. Esc)'!$A$2:$A$182,$A20,'Program Lvl (excl. Esc)'!N$2:N$182)</f>
        <v>8932780.6675245482</v>
      </c>
      <c r="N20" s="128">
        <f>SUMIF('Program Lvl (excl. Esc)'!$A$2:$A$182,$A20,'Program Lvl (excl. Esc)'!O$2:O$182)</f>
        <v>6368789.4193575149</v>
      </c>
      <c r="O20" s="128">
        <f>SUMIF('Program Lvl (excl. Esc)'!$A$2:$A$182,$A20,'Program Lvl (excl. Esc)'!P$2:P$182)</f>
        <v>5920968.0330185583</v>
      </c>
      <c r="P20" s="128">
        <f>SUMIF('Program Lvl (excl. Esc)'!$A$2:$A$182,$A20,'Program Lvl (excl. Esc)'!Q$2:Q$182)</f>
        <v>6050229.5772485519</v>
      </c>
      <c r="Q20" s="128">
        <f>SUMIF('Program Lvl (excl. Esc)'!$A$2:$A$182,$A20,'Program Lvl (excl. Esc)'!R$2:R$182)</f>
        <v>6185212.2043486377</v>
      </c>
      <c r="R20" s="128">
        <f>SUMIF('Program Lvl (excl. Esc)'!$A$2:$A$182,$A20,'Program Lvl (excl. Esc)'!S$2:S$182)</f>
        <v>6626453.834478029</v>
      </c>
      <c r="S20" s="128">
        <f>SUMIF('Program Lvl (excl. Esc)'!$A$2:$A$182,$A20,'Program Lvl (excl. Esc)'!T$2:T$182)</f>
        <v>6792115.1803399809</v>
      </c>
      <c r="T20" s="128">
        <f>SUMIF('Program Lvl (excl. Esc)'!$A$2:$A$182,$A20,'Program Lvl (excl. Esc)'!U$2:U$182)</f>
        <v>6961918.0598484799</v>
      </c>
      <c r="U20" s="129">
        <f>SUMIF('Program Lvl (excl. Esc)'!$A$2:$A$182,$A20,'Program Lvl (excl. Esc)'!V$2:V$182)</f>
        <v>7135966.0113446899</v>
      </c>
      <c r="V20" s="129">
        <f>SUMIF('Program Lvl (excl. Esc)'!$A$2:$A$182,$A20,'Program Lvl (excl. Esc)'!W$2:W$182)</f>
        <v>7398888.6654549446</v>
      </c>
      <c r="W20" s="124">
        <f t="shared" si="0"/>
        <v>59858938.060409456</v>
      </c>
      <c r="X20" s="128">
        <f t="shared" si="1"/>
        <v>68373321.652963936</v>
      </c>
      <c r="Y20" s="121" t="s">
        <v>687</v>
      </c>
    </row>
    <row r="21" spans="1:25" x14ac:dyDescent="0.25">
      <c r="A21" s="122" t="s">
        <v>194</v>
      </c>
      <c r="B21" s="123" t="s">
        <v>192</v>
      </c>
      <c r="C21" s="124">
        <f>SUMIF('Program Lvl (excl. Esc)'!$A$2:$A$182,$A21,'Program Lvl (excl. Esc)'!D$2:D$182)</f>
        <v>9074857.140226135</v>
      </c>
      <c r="D21" s="125">
        <f>SUMIF('Program Lvl (excl. Esc)'!$A$2:$A$182,$A21,'Program Lvl (excl. Esc)'!E$2:E$182)</f>
        <v>4104642.8060687343</v>
      </c>
      <c r="E21" s="125">
        <f>SUMIF('Program Lvl (excl. Esc)'!$A$2:$A$182,$A21,'Program Lvl (excl. Esc)'!F$2:F$182)</f>
        <v>2080827.9198539529</v>
      </c>
      <c r="F21" s="125">
        <f>SUMIF('Program Lvl (excl. Esc)'!$A$2:$A$182,$A21,'Program Lvl (excl. Esc)'!G$2:G$182)</f>
        <v>1982354.2085695749</v>
      </c>
      <c r="G21" s="125">
        <f>SUMIF('Program Lvl (excl. Esc)'!$A$2:$A$182,$A21,'Program Lvl (excl. Esc)'!H$2:H$182)</f>
        <v>1977152.378512932</v>
      </c>
      <c r="H21" s="125">
        <f>SUMIF('Program Lvl (excl. Esc)'!$A$2:$A$182,$A21,'Program Lvl (excl. Esc)'!I$2:I$182)</f>
        <v>1977152.378512932</v>
      </c>
      <c r="I21" s="125">
        <f>SUMIF('Program Lvl (excl. Esc)'!$A$2:$A$182,$A21,'Program Lvl (excl. Esc)'!J$2:J$182)</f>
        <v>1977152.378512932</v>
      </c>
      <c r="J21" s="125">
        <f>SUMIF('Program Lvl (excl. Esc)'!$A$2:$A$182,$A21,'Program Lvl (excl. Esc)'!K$2:K$182)</f>
        <v>1977152.378512932</v>
      </c>
      <c r="K21" s="126">
        <f>SUMIF('Program Lvl (excl. Esc)'!$A$2:$A$182,$A21,'Program Lvl (excl. Esc)'!L$2:L$182)</f>
        <v>1977152.378512932</v>
      </c>
      <c r="L21" s="126">
        <f>SUMIF('Program Lvl (excl. Esc)'!$A$2:$A$182,$A21,'Program Lvl (excl. Esc)'!M$2:M$182)</f>
        <v>2000000</v>
      </c>
      <c r="M21" s="127">
        <f>SUMIF('Program Lvl (excl. Esc)'!$A$2:$A$182,$A21,'Program Lvl (excl. Esc)'!N$2:N$182)</f>
        <v>9301728.5687317867</v>
      </c>
      <c r="N21" s="128">
        <f>SUMIF('Program Lvl (excl. Esc)'!$A$2:$A$182,$A21,'Program Lvl (excl. Esc)'!O$2:O$182)</f>
        <v>4312440.3481259635</v>
      </c>
      <c r="O21" s="128">
        <f>SUMIF('Program Lvl (excl. Esc)'!$A$2:$A$182,$A21,'Program Lvl (excl. Esc)'!P$2:P$182)</f>
        <v>2240824.0791289732</v>
      </c>
      <c r="P21" s="128">
        <f>SUMIF('Program Lvl (excl. Esc)'!$A$2:$A$182,$A21,'Program Lvl (excl. Esc)'!Q$2:Q$182)</f>
        <v>2188148.1292038159</v>
      </c>
      <c r="Q21" s="128">
        <f>SUMIF('Program Lvl (excl. Esc)'!$A$2:$A$182,$A21,'Program Lvl (excl. Esc)'!R$2:R$182)</f>
        <v>2236966.4391857642</v>
      </c>
      <c r="R21" s="128">
        <f>SUMIF('Program Lvl (excl. Esc)'!$A$2:$A$182,$A21,'Program Lvl (excl. Esc)'!S$2:S$182)</f>
        <v>2292890.6001654081</v>
      </c>
      <c r="S21" s="128">
        <f>SUMIF('Program Lvl (excl. Esc)'!$A$2:$A$182,$A21,'Program Lvl (excl. Esc)'!T$2:T$182)</f>
        <v>2350212.8651695433</v>
      </c>
      <c r="T21" s="128">
        <f>SUMIF('Program Lvl (excl. Esc)'!$A$2:$A$182,$A21,'Program Lvl (excl. Esc)'!U$2:U$182)</f>
        <v>2408968.1867987821</v>
      </c>
      <c r="U21" s="129">
        <f>SUMIF('Program Lvl (excl. Esc)'!$A$2:$A$182,$A21,'Program Lvl (excl. Esc)'!V$2:V$182)</f>
        <v>2469192.3914687512</v>
      </c>
      <c r="V21" s="129">
        <f>SUMIF('Program Lvl (excl. Esc)'!$A$2:$A$182,$A21,'Program Lvl (excl. Esc)'!W$2:W$182)</f>
        <v>2560169.088392714</v>
      </c>
      <c r="W21" s="124">
        <f t="shared" si="0"/>
        <v>29128443.967283063</v>
      </c>
      <c r="X21" s="128">
        <f t="shared" si="1"/>
        <v>32361540.696371503</v>
      </c>
      <c r="Y21" s="121" t="s">
        <v>192</v>
      </c>
    </row>
    <row r="22" spans="1:25" x14ac:dyDescent="0.25">
      <c r="A22" s="122" t="s">
        <v>133</v>
      </c>
      <c r="B22" s="123" t="s">
        <v>770</v>
      </c>
      <c r="C22" s="124">
        <f>SUMIF('Program Lvl (excl. Esc)'!$A$2:$A$182,$A22,'Program Lvl (excl. Esc)'!D$2:D$182)</f>
        <v>2534648.8277218109</v>
      </c>
      <c r="D22" s="125">
        <f>SUMIF('Program Lvl (excl. Esc)'!$A$2:$A$182,$A22,'Program Lvl (excl. Esc)'!E$2:E$182)</f>
        <v>1791836.4401872377</v>
      </c>
      <c r="E22" s="125">
        <f>SUMIF('Program Lvl (excl. Esc)'!$A$2:$A$182,$A22,'Program Lvl (excl. Esc)'!F$2:F$182)</f>
        <v>1726801.0280723353</v>
      </c>
      <c r="F22" s="125">
        <f>SUMIF('Program Lvl (excl. Esc)'!$A$2:$A$182,$A22,'Program Lvl (excl. Esc)'!G$2:G$182)</f>
        <v>1631860.1080150141</v>
      </c>
      <c r="G22" s="125">
        <f>SUMIF('Program Lvl (excl. Esc)'!$A$2:$A$182,$A22,'Program Lvl (excl. Esc)'!H$2:H$182)</f>
        <v>1617297.7941331181</v>
      </c>
      <c r="H22" s="125">
        <f>SUMIF('Program Lvl (excl. Esc)'!$A$2:$A$182,$A22,'Program Lvl (excl. Esc)'!I$2:I$182)</f>
        <v>1532874.3761468052</v>
      </c>
      <c r="I22" s="125">
        <f>SUMIF('Program Lvl (excl. Esc)'!$A$2:$A$182,$A22,'Program Lvl (excl. Esc)'!J$2:J$182)</f>
        <v>1517651.2914084448</v>
      </c>
      <c r="J22" s="125">
        <f>SUMIF('Program Lvl (excl. Esc)'!$A$2:$A$182,$A22,'Program Lvl (excl. Esc)'!K$2:K$182)</f>
        <v>1433227.8734221319</v>
      </c>
      <c r="K22" s="126">
        <f>SUMIF('Program Lvl (excl. Esc)'!$A$2:$A$182,$A22,'Program Lvl (excl. Esc)'!L$2:L$182)</f>
        <v>1418004.7886837716</v>
      </c>
      <c r="L22" s="126">
        <f>SUMIF('Program Lvl (excl. Esc)'!$A$2:$A$182,$A22,'Program Lvl (excl. Esc)'!M$2:M$182)</f>
        <v>1348992</v>
      </c>
      <c r="M22" s="127">
        <f>SUMIF('Program Lvl (excl. Esc)'!$A$2:$A$182,$A22,'Program Lvl (excl. Esc)'!N$2:N$182)</f>
        <v>2598015.0484148557</v>
      </c>
      <c r="N22" s="128">
        <f>SUMIF('Program Lvl (excl. Esc)'!$A$2:$A$182,$A22,'Program Lvl (excl. Esc)'!O$2:O$182)</f>
        <v>1882548.1599717163</v>
      </c>
      <c r="O22" s="128">
        <f>SUMIF('Program Lvl (excl. Esc)'!$A$2:$A$182,$A22,'Program Lvl (excl. Esc)'!P$2:P$182)</f>
        <v>1859575.8383714594</v>
      </c>
      <c r="P22" s="128">
        <f>SUMIF('Program Lvl (excl. Esc)'!$A$2:$A$182,$A22,'Program Lvl (excl. Esc)'!Q$2:Q$182)</f>
        <v>1801268.2229236769</v>
      </c>
      <c r="Q22" s="128">
        <f>SUMIF('Program Lvl (excl. Esc)'!$A$2:$A$182,$A22,'Program Lvl (excl. Esc)'!R$2:R$182)</f>
        <v>1829824.0069721006</v>
      </c>
      <c r="R22" s="128">
        <f>SUMIF('Program Lvl (excl. Esc)'!$A$2:$A$182,$A22,'Program Lvl (excl. Esc)'!S$2:S$182)</f>
        <v>1777664.3249646397</v>
      </c>
      <c r="S22" s="128">
        <f>SUMIF('Program Lvl (excl. Esc)'!$A$2:$A$182,$A22,'Program Lvl (excl. Esc)'!T$2:T$182)</f>
        <v>1804010.4691333831</v>
      </c>
      <c r="T22" s="128">
        <f>SUMIF('Program Lvl (excl. Esc)'!$A$2:$A$182,$A22,'Program Lvl (excl. Esc)'!U$2:U$182)</f>
        <v>1746248.993769503</v>
      </c>
      <c r="U22" s="129">
        <f>SUMIF('Program Lvl (excl. Esc)'!$A$2:$A$182,$A22,'Program Lvl (excl. Esc)'!V$2:V$182)</f>
        <v>1770893.6717956266</v>
      </c>
      <c r="V22" s="129">
        <f>SUMIF('Program Lvl (excl. Esc)'!$A$2:$A$182,$A22,'Program Lvl (excl. Esc)'!W$2:W$182)</f>
        <v>1726823.809444532</v>
      </c>
      <c r="W22" s="124">
        <f t="shared" si="0"/>
        <v>16553194.527790666</v>
      </c>
      <c r="X22" s="128">
        <f t="shared" si="1"/>
        <v>18796872.545761492</v>
      </c>
      <c r="Y22" s="121" t="s">
        <v>688</v>
      </c>
    </row>
    <row r="23" spans="1:25" x14ac:dyDescent="0.25">
      <c r="A23" s="122" t="s">
        <v>1027</v>
      </c>
      <c r="B23" s="123" t="s">
        <v>1028</v>
      </c>
      <c r="C23" s="124">
        <f>SUMIF('Program Lvl (excl. Esc)'!$A$2:$A$182,$A23,'Program Lvl (excl. Esc)'!D$2:D$182)</f>
        <v>4744505.770716792</v>
      </c>
      <c r="D23" s="125">
        <f>SUMIF('Program Lvl (excl. Esc)'!$A$2:$A$182,$A23,'Program Lvl (excl. Esc)'!E$2:E$182)</f>
        <v>4735863.6372378906</v>
      </c>
      <c r="E23" s="125">
        <f>SUMIF('Program Lvl (excl. Esc)'!$A$2:$A$182,$A23,'Program Lvl (excl. Esc)'!F$2:F$182)</f>
        <v>4722691.7325125793</v>
      </c>
      <c r="F23" s="125">
        <f>SUMIF('Program Lvl (excl. Esc)'!$A$2:$A$182,$A23,'Program Lvl (excl. Esc)'!G$2:G$182)</f>
        <v>4708091.2453527404</v>
      </c>
      <c r="G23" s="125">
        <f>SUMIF('Program Lvl (excl. Esc)'!$A$2:$A$182,$A23,'Program Lvl (excl. Esc)'!H$2:H$182)</f>
        <v>4695736.8989682132</v>
      </c>
      <c r="H23" s="125">
        <f>SUMIF('Program Lvl (excl. Esc)'!$A$2:$A$182,$A23,'Program Lvl (excl. Esc)'!I$2:I$182)</f>
        <v>4695736.8989682132</v>
      </c>
      <c r="I23" s="125">
        <f>SUMIF('Program Lvl (excl. Esc)'!$A$2:$A$182,$A23,'Program Lvl (excl. Esc)'!J$2:J$182)</f>
        <v>4695736.8989682132</v>
      </c>
      <c r="J23" s="125">
        <f>SUMIF('Program Lvl (excl. Esc)'!$A$2:$A$182,$A23,'Program Lvl (excl. Esc)'!K$2:K$182)</f>
        <v>4695736.8989682132</v>
      </c>
      <c r="K23" s="126">
        <f>SUMIF('Program Lvl (excl. Esc)'!$A$2:$A$182,$A23,'Program Lvl (excl. Esc)'!L$2:L$182)</f>
        <v>4695736.8989682132</v>
      </c>
      <c r="L23" s="126">
        <f>SUMIF('Program Lvl (excl. Esc)'!$A$2:$A$182,$A23,'Program Lvl (excl. Esc)'!M$2:M$182)</f>
        <v>4750000</v>
      </c>
      <c r="M23" s="127">
        <f>SUMIF('Program Lvl (excl. Esc)'!$A$2:$A$182,$A23,'Program Lvl (excl. Esc)'!N$2:N$182)</f>
        <v>4863118.4149847114</v>
      </c>
      <c r="N23" s="128">
        <f>SUMIF('Program Lvl (excl. Esc)'!$A$2:$A$182,$A23,'Program Lvl (excl. Esc)'!O$2:O$182)</f>
        <v>4975616.733873059</v>
      </c>
      <c r="O23" s="128">
        <f>SUMIF('Program Lvl (excl. Esc)'!$A$2:$A$182,$A23,'Program Lvl (excl. Esc)'!P$2:P$182)</f>
        <v>5085822.451507804</v>
      </c>
      <c r="P23" s="128">
        <f>SUMIF('Program Lvl (excl. Esc)'!$A$2:$A$182,$A23,'Program Lvl (excl. Esc)'!Q$2:Q$182)</f>
        <v>5196851.806859063</v>
      </c>
      <c r="Q23" s="128">
        <f>SUMIF('Program Lvl (excl. Esc)'!$A$2:$A$182,$A23,'Program Lvl (excl. Esc)'!R$2:R$182)</f>
        <v>5312795.2930661906</v>
      </c>
      <c r="R23" s="128">
        <f>SUMIF('Program Lvl (excl. Esc)'!$A$2:$A$182,$A23,'Program Lvl (excl. Esc)'!S$2:S$182)</f>
        <v>5445615.1753928438</v>
      </c>
      <c r="S23" s="128">
        <f>SUMIF('Program Lvl (excl. Esc)'!$A$2:$A$182,$A23,'Program Lvl (excl. Esc)'!T$2:T$182)</f>
        <v>5581755.554777666</v>
      </c>
      <c r="T23" s="128">
        <f>SUMIF('Program Lvl (excl. Esc)'!$A$2:$A$182,$A23,'Program Lvl (excl. Esc)'!U$2:U$182)</f>
        <v>5721299.4436471071</v>
      </c>
      <c r="U23" s="129">
        <f>SUMIF('Program Lvl (excl. Esc)'!$A$2:$A$182,$A23,'Program Lvl (excl. Esc)'!V$2:V$182)</f>
        <v>5864331.9297382832</v>
      </c>
      <c r="V23" s="129">
        <f>SUMIF('Program Lvl (excl. Esc)'!$A$2:$A$182,$A23,'Program Lvl (excl. Esc)'!W$2:W$182)</f>
        <v>6080401.5849326961</v>
      </c>
      <c r="W23" s="124">
        <f t="shared" si="0"/>
        <v>47139836.880661063</v>
      </c>
      <c r="X23" s="128">
        <f t="shared" si="1"/>
        <v>54127608.388779432</v>
      </c>
    </row>
    <row r="24" spans="1:25" x14ac:dyDescent="0.25">
      <c r="A24" s="122" t="s">
        <v>175</v>
      </c>
      <c r="B24" s="123" t="s">
        <v>795</v>
      </c>
      <c r="C24" s="124">
        <f>SUMIF('Program Lvl (excl. Esc)'!$A$2:$A$182,$A24,'Program Lvl (excl. Esc)'!D$2:D$182)</f>
        <v>998843.32015090354</v>
      </c>
      <c r="D24" s="125">
        <f>SUMIF('Program Lvl (excl. Esc)'!$A$2:$A$182,$A24,'Program Lvl (excl. Esc)'!E$2:E$182)</f>
        <v>997023.92362902965</v>
      </c>
      <c r="E24" s="125">
        <f>SUMIF('Program Lvl (excl. Esc)'!$A$2:$A$182,$A24,'Program Lvl (excl. Esc)'!F$2:F$182)</f>
        <v>994250.89105527988</v>
      </c>
      <c r="F24" s="125">
        <f>SUMIF('Program Lvl (excl. Esc)'!$A$2:$A$182,$A24,'Program Lvl (excl. Esc)'!G$2:G$182)</f>
        <v>991177.10428478743</v>
      </c>
      <c r="G24" s="125">
        <f>SUMIF('Program Lvl (excl. Esc)'!$A$2:$A$182,$A24,'Program Lvl (excl. Esc)'!H$2:H$182)</f>
        <v>988576.18925646599</v>
      </c>
      <c r="H24" s="125">
        <f>SUMIF('Program Lvl (excl. Esc)'!$A$2:$A$182,$A24,'Program Lvl (excl. Esc)'!I$2:I$182)</f>
        <v>988576.18925646599</v>
      </c>
      <c r="I24" s="125">
        <f>SUMIF('Program Lvl (excl. Esc)'!$A$2:$A$182,$A24,'Program Lvl (excl. Esc)'!J$2:J$182)</f>
        <v>988576.18925646599</v>
      </c>
      <c r="J24" s="125">
        <f>SUMIF('Program Lvl (excl. Esc)'!$A$2:$A$182,$A24,'Program Lvl (excl. Esc)'!K$2:K$182)</f>
        <v>988576.18925646599</v>
      </c>
      <c r="K24" s="126">
        <f>SUMIF('Program Lvl (excl. Esc)'!$A$2:$A$182,$A24,'Program Lvl (excl. Esc)'!L$2:L$182)</f>
        <v>988576.18925646599</v>
      </c>
      <c r="L24" s="126">
        <f>SUMIF('Program Lvl (excl. Esc)'!$A$2:$A$182,$A24,'Program Lvl (excl. Esc)'!M$2:M$182)</f>
        <v>1000000</v>
      </c>
      <c r="M24" s="127">
        <f>SUMIF('Program Lvl (excl. Esc)'!$A$2:$A$182,$A24,'Program Lvl (excl. Esc)'!N$2:N$182)</f>
        <v>1023814.4031546761</v>
      </c>
      <c r="N24" s="128">
        <f>SUMIF('Program Lvl (excl. Esc)'!$A$2:$A$182,$A24,'Program Lvl (excl. Esc)'!O$2:O$182)</f>
        <v>1047498.2597627492</v>
      </c>
      <c r="O24" s="128">
        <f>SUMIF('Program Lvl (excl. Esc)'!$A$2:$A$182,$A24,'Program Lvl (excl. Esc)'!P$2:P$182)</f>
        <v>1070699.4634753272</v>
      </c>
      <c r="P24" s="128">
        <f>SUMIF('Program Lvl (excl. Esc)'!$A$2:$A$182,$A24,'Program Lvl (excl. Esc)'!Q$2:Q$182)</f>
        <v>1094074.064601908</v>
      </c>
      <c r="Q24" s="128">
        <f>SUMIF('Program Lvl (excl. Esc)'!$A$2:$A$182,$A24,'Program Lvl (excl. Esc)'!R$2:R$182)</f>
        <v>1118483.2195928821</v>
      </c>
      <c r="R24" s="128">
        <f>SUMIF('Program Lvl (excl. Esc)'!$A$2:$A$182,$A24,'Program Lvl (excl. Esc)'!S$2:S$182)</f>
        <v>1146445.3000827041</v>
      </c>
      <c r="S24" s="128">
        <f>SUMIF('Program Lvl (excl. Esc)'!$A$2:$A$182,$A24,'Program Lvl (excl. Esc)'!T$2:T$182)</f>
        <v>1175106.4325847717</v>
      </c>
      <c r="T24" s="128">
        <f>SUMIF('Program Lvl (excl. Esc)'!$A$2:$A$182,$A24,'Program Lvl (excl. Esc)'!U$2:U$182)</f>
        <v>1204484.093399391</v>
      </c>
      <c r="U24" s="129">
        <f>SUMIF('Program Lvl (excl. Esc)'!$A$2:$A$182,$A24,'Program Lvl (excl. Esc)'!V$2:V$182)</f>
        <v>1234596.1957343756</v>
      </c>
      <c r="V24" s="129">
        <f>SUMIF('Program Lvl (excl. Esc)'!$A$2:$A$182,$A24,'Program Lvl (excl. Esc)'!W$2:W$182)</f>
        <v>1280084.544196357</v>
      </c>
      <c r="W24" s="124">
        <f t="shared" si="0"/>
        <v>9924176.18540233</v>
      </c>
      <c r="X24" s="128">
        <f t="shared" si="1"/>
        <v>11395285.976585142</v>
      </c>
      <c r="Y24" s="121" t="s">
        <v>688</v>
      </c>
    </row>
    <row r="25" spans="1:25" x14ac:dyDescent="0.25">
      <c r="A25" s="122" t="s">
        <v>162</v>
      </c>
      <c r="B25" s="123" t="s">
        <v>771</v>
      </c>
      <c r="C25" s="124">
        <f>'Program Lvl (excl. Esc)'!D184</f>
        <v>6283900.8864677213</v>
      </c>
      <c r="D25" s="125">
        <f>'Program Lvl (excl. Esc)'!E184</f>
        <v>6382175.5445077857</v>
      </c>
      <c r="E25" s="125">
        <f>'Program Lvl (excl. Esc)'!F184</f>
        <v>6686467.7531523397</v>
      </c>
      <c r="F25" s="125">
        <f>'Program Lvl (excl. Esc)'!G184</f>
        <v>6495126.3572923364</v>
      </c>
      <c r="G25" s="125">
        <f>'Program Lvl (excl. Esc)'!H184</f>
        <v>6714861.539615334</v>
      </c>
      <c r="H25" s="125">
        <f>'Program Lvl (excl. Esc)'!I184</f>
        <v>7423719.2766590593</v>
      </c>
      <c r="I25" s="125">
        <f>'Program Lvl (excl. Esc)'!J184</f>
        <v>7683873.5145178428</v>
      </c>
      <c r="J25" s="125">
        <f>'Program Lvl (excl. Esc)'!K184</f>
        <v>7944102.7058396908</v>
      </c>
      <c r="K25" s="126">
        <f>'Program Lvl (excl. Esc)'!L184</f>
        <v>8085985.7683156794</v>
      </c>
      <c r="L25" s="126">
        <f>'Program Lvl (excl. Esc)'!M184</f>
        <v>8183178.697874113</v>
      </c>
      <c r="M25" s="127">
        <f>'Program Lvl (excl. Esc)'!N184</f>
        <v>6440998.4086294137</v>
      </c>
      <c r="N25" s="128">
        <f>'Program Lvl (excl. Esc)'!O184</f>
        <v>6705273.1814484922</v>
      </c>
      <c r="O25" s="128">
        <f>'Program Lvl (excl. Esc)'!P184</f>
        <v>7200594.4377345685</v>
      </c>
      <c r="P25" s="128">
        <f>'Program Lvl (excl. Esc)'!Q184</f>
        <v>7169404.1994174784</v>
      </c>
      <c r="Q25" s="128">
        <f>'Program Lvl (excl. Esc)'!R184</f>
        <v>7597249.494344173</v>
      </c>
      <c r="R25" s="128">
        <f>'Program Lvl (excl. Esc)'!S184</f>
        <v>8609238.3838016689</v>
      </c>
      <c r="S25" s="128">
        <f>'Program Lvl (excl. Esc)'!T184</f>
        <v>9133710.9796958584</v>
      </c>
      <c r="T25" s="128">
        <f>'Program Lvl (excl. Esc)'!U184</f>
        <v>9679117.7549114563</v>
      </c>
      <c r="U25" s="129">
        <f>'Program Lvl (excl. Esc)'!V184</f>
        <v>10098288.201573275</v>
      </c>
      <c r="V25" s="129">
        <f>'Program Lvl (excl. Esc)'!W184</f>
        <v>10475160.573545523</v>
      </c>
      <c r="W25" s="124">
        <f t="shared" si="0"/>
        <v>71883392.044241905</v>
      </c>
      <c r="X25" s="128">
        <f t="shared" si="1"/>
        <v>83109035.615101904</v>
      </c>
      <c r="Y25" s="121" t="s">
        <v>689</v>
      </c>
    </row>
    <row r="26" spans="1:25" x14ac:dyDescent="0.25">
      <c r="A26" s="122" t="s">
        <v>163</v>
      </c>
      <c r="B26" s="123" t="s">
        <v>772</v>
      </c>
      <c r="C26" s="124">
        <f>'Program Lvl (excl. Esc)'!D185</f>
        <v>73106139.081208169</v>
      </c>
      <c r="D26" s="125">
        <f>'Program Lvl (excl. Esc)'!E185</f>
        <v>73273110.103678629</v>
      </c>
      <c r="E26" s="125">
        <f>'Program Lvl (excl. Esc)'!F185</f>
        <v>73775204.556416273</v>
      </c>
      <c r="F26" s="125">
        <f>'Program Lvl (excl. Esc)'!G185</f>
        <v>73462071.757048041</v>
      </c>
      <c r="G26" s="125">
        <f>'Program Lvl (excl. Esc)'!H185</f>
        <v>73820942.420613334</v>
      </c>
      <c r="H26" s="125">
        <f>'Program Lvl (excl. Esc)'!I185</f>
        <v>76860996.09989132</v>
      </c>
      <c r="I26" s="125">
        <f>'Program Lvl (excl. Esc)'!J185</f>
        <v>77233408.487903669</v>
      </c>
      <c r="J26" s="125">
        <f>'Program Lvl (excl. Esc)'!K185</f>
        <v>77593252.762439117</v>
      </c>
      <c r="K26" s="126">
        <f>'Program Lvl (excl. Esc)'!L185</f>
        <v>77784338.942599237</v>
      </c>
      <c r="L26" s="126">
        <f>'Program Lvl (excl. Esc)'!M185</f>
        <v>78058962.86008814</v>
      </c>
      <c r="M26" s="127">
        <f>'Program Lvl (excl. Esc)'!N185</f>
        <v>74933792.558238372</v>
      </c>
      <c r="N26" s="128">
        <f>'Program Lvl (excl. Esc)'!O185</f>
        <v>76982561.302677348</v>
      </c>
      <c r="O26" s="128">
        <f>'Program Lvl (excl. Esc)'!P185</f>
        <v>79447826.144261956</v>
      </c>
      <c r="P26" s="128">
        <f>'Program Lvl (excl. Esc)'!Q185</f>
        <v>81088381.777448356</v>
      </c>
      <c r="Q26" s="128">
        <f>'Program Lvl (excl. Esc)'!R185</f>
        <v>83521620.538007841</v>
      </c>
      <c r="R26" s="128">
        <f>'Program Lvl (excl. Esc)'!S185</f>
        <v>89135191.294330582</v>
      </c>
      <c r="S26" s="128">
        <f>'Program Lvl (excl. Esc)'!T185</f>
        <v>91806252.376808688</v>
      </c>
      <c r="T26" s="128">
        <f>'Program Lvl (excl. Esc)'!U185</f>
        <v>94539843.99297525</v>
      </c>
      <c r="U26" s="129">
        <f>'Program Lvl (excl. Esc)'!V185</f>
        <v>97141980.547270328</v>
      </c>
      <c r="V26" s="129">
        <f>'Program Lvl (excl. Esc)'!W185</f>
        <v>99922071.893196285</v>
      </c>
      <c r="W26" s="124">
        <f t="shared" si="0"/>
        <v>754968427.07188582</v>
      </c>
      <c r="X26" s="128">
        <f t="shared" si="1"/>
        <v>868519522.42521501</v>
      </c>
      <c r="Y26" s="121" t="s">
        <v>689</v>
      </c>
    </row>
    <row r="27" spans="1:25" x14ac:dyDescent="0.25">
      <c r="A27" s="131"/>
      <c r="B27" s="132" t="s">
        <v>170</v>
      </c>
      <c r="C27" s="133">
        <f t="shared" ref="C27:U27" si="2">SUM(C2:C26)</f>
        <v>309741694.30462497</v>
      </c>
      <c r="D27" s="134">
        <f t="shared" si="2"/>
        <v>305374259.57601744</v>
      </c>
      <c r="E27" s="134">
        <f t="shared" si="2"/>
        <v>312015229.06389344</v>
      </c>
      <c r="F27" s="134">
        <f t="shared" si="2"/>
        <v>330954575.99222338</v>
      </c>
      <c r="G27" s="134">
        <f t="shared" si="2"/>
        <v>328459632.26382107</v>
      </c>
      <c r="H27" s="134">
        <f t="shared" si="2"/>
        <v>333790143.98808193</v>
      </c>
      <c r="I27" s="134">
        <f t="shared" si="2"/>
        <v>343457170.00690144</v>
      </c>
      <c r="J27" s="134">
        <f t="shared" si="2"/>
        <v>371391699.47380531</v>
      </c>
      <c r="K27" s="135">
        <f t="shared" si="2"/>
        <v>392030259.91347837</v>
      </c>
      <c r="L27" s="135">
        <f>SUM(L2:L26)</f>
        <v>407936515.5579623</v>
      </c>
      <c r="M27" s="136">
        <f t="shared" si="2"/>
        <v>317485236.66224051</v>
      </c>
      <c r="N27" s="137">
        <f t="shared" si="2"/>
        <v>320833831.46705335</v>
      </c>
      <c r="O27" s="137">
        <f t="shared" si="2"/>
        <v>336006275.03613436</v>
      </c>
      <c r="P27" s="137">
        <f t="shared" si="2"/>
        <v>365311927.19154733</v>
      </c>
      <c r="Q27" s="137">
        <f t="shared" si="2"/>
        <v>371621925.54632163</v>
      </c>
      <c r="R27" s="137">
        <f t="shared" si="2"/>
        <v>387094233.04731154</v>
      </c>
      <c r="S27" s="137">
        <f t="shared" si="2"/>
        <v>408262644.98240489</v>
      </c>
      <c r="T27" s="137">
        <f t="shared" si="2"/>
        <v>452504722.75001693</v>
      </c>
      <c r="U27" s="138">
        <f t="shared" si="2"/>
        <v>489592074.70490181</v>
      </c>
      <c r="V27" s="138">
        <f t="shared" ref="V27" si="3">SUM(V2:V26)</f>
        <v>522193228.57906431</v>
      </c>
      <c r="W27" s="133">
        <f t="shared" si="0"/>
        <v>3435151180.14081</v>
      </c>
      <c r="X27" s="137">
        <f t="shared" si="1"/>
        <v>3970906099.9669962</v>
      </c>
    </row>
    <row r="28" spans="1:25" ht="13.5" customHeight="1" x14ac:dyDescent="0.25">
      <c r="M28" s="141"/>
      <c r="N28" s="142"/>
      <c r="O28" s="142"/>
      <c r="P28" s="142"/>
      <c r="Q28" s="142"/>
      <c r="R28" s="142"/>
      <c r="S28" s="142"/>
      <c r="T28" s="142"/>
      <c r="U28" s="142"/>
      <c r="V28" s="142"/>
      <c r="W28" s="143"/>
    </row>
    <row r="29" spans="1:25" x14ac:dyDescent="0.25">
      <c r="B29" s="145" t="s">
        <v>748</v>
      </c>
      <c r="C29" s="146" t="str">
        <f>IF(ROUND(C27-'Division Lvl (excl. Esc)'!E423,0)=0,"OK","ERR")</f>
        <v>OK</v>
      </c>
      <c r="D29" s="147" t="str">
        <f>IF(ROUND(D27-'Division Lvl (excl. Esc)'!F423,0)=0,"OK","ERR")</f>
        <v>OK</v>
      </c>
      <c r="E29" s="147" t="str">
        <f>IF(ROUND(E27-'Division Lvl (excl. Esc)'!G423,0)=0,"OK","ERR")</f>
        <v>OK</v>
      </c>
      <c r="F29" s="147" t="str">
        <f>IF(ROUND(F27-'Division Lvl (excl. Esc)'!H423,0)=0,"OK","ERR")</f>
        <v>OK</v>
      </c>
      <c r="G29" s="147" t="str">
        <f>IF(ROUND(G27-'Division Lvl (excl. Esc)'!I423,0)=0,"OK","ERR")</f>
        <v>OK</v>
      </c>
      <c r="H29" s="147" t="str">
        <f>IF(ROUND(H27-'Division Lvl (excl. Esc)'!J423,0)=0,"OK","ERR")</f>
        <v>OK</v>
      </c>
      <c r="I29" s="147" t="str">
        <f>IF(ROUND(I27-'Division Lvl (excl. Esc)'!K423,0)=0,"OK","ERR")</f>
        <v>OK</v>
      </c>
      <c r="J29" s="147" t="str">
        <f>IF(ROUND(J27-'Division Lvl (excl. Esc)'!L423,0)=0,"OK","ERR")</f>
        <v>OK</v>
      </c>
      <c r="K29" s="147" t="str">
        <f>IF(ROUND(K27-'Division Lvl (excl. Esc)'!M423,0)=0,"OK","ERR")</f>
        <v>OK</v>
      </c>
      <c r="L29" s="147" t="str">
        <f>IF(ROUND(L27-'Division Lvl (excl. Esc)'!N423,0)=0,"OK","ERR")</f>
        <v>OK</v>
      </c>
      <c r="M29" s="148" t="str">
        <f>IF(ROUND(M27-'Division Lvl (excl. Esc)'!P423,0)=0,"OK","ERR")</f>
        <v>OK</v>
      </c>
      <c r="N29" s="149" t="str">
        <f>IF(ROUND(N27-'Division Lvl (excl. Esc)'!Q423,0)=0,"OK","ERR")</f>
        <v>OK</v>
      </c>
      <c r="O29" s="149" t="str">
        <f>IF(ROUND(O27-'Division Lvl (excl. Esc)'!R423,0)=0,"OK","ERR")</f>
        <v>OK</v>
      </c>
      <c r="P29" s="149" t="str">
        <f>IF(ROUND(P27-'Division Lvl (excl. Esc)'!S423,0)=0,"OK","ERR")</f>
        <v>OK</v>
      </c>
      <c r="Q29" s="149" t="str">
        <f>IF(ROUND(Q27-'Division Lvl (excl. Esc)'!T423,0)=0,"OK","ERR")</f>
        <v>OK</v>
      </c>
      <c r="R29" s="149" t="str">
        <f>IF(ROUND(R27-'Division Lvl (excl. Esc)'!U423,0)=0,"OK","ERR")</f>
        <v>OK</v>
      </c>
      <c r="S29" s="149" t="str">
        <f>IF(ROUND(S27-'Division Lvl (excl. Esc)'!V423,0)=0,"OK","ERR")</f>
        <v>OK</v>
      </c>
      <c r="T29" s="149" t="str">
        <f>IF(ROUND(T27-'Division Lvl (excl. Esc)'!W423,0)=0,"OK","ERR")</f>
        <v>OK</v>
      </c>
      <c r="U29" s="149" t="str">
        <f>IF(ROUND(U27-'Division Lvl (excl. Esc)'!X423,0)=0,"OK","ERR")</f>
        <v>OK</v>
      </c>
      <c r="V29" s="149" t="str">
        <f>IF(ROUND(V27-'Division Lvl (excl. Esc)'!Y423,0)=0,"OK","ERR")</f>
        <v>OK</v>
      </c>
      <c r="W29" s="150"/>
    </row>
    <row r="30" spans="1:25" x14ac:dyDescent="0.25">
      <c r="M30" s="151"/>
      <c r="N30" s="152"/>
      <c r="O30" s="152"/>
      <c r="P30" s="152"/>
      <c r="Q30" s="152"/>
      <c r="R30" s="152"/>
      <c r="S30" s="152"/>
      <c r="T30" s="152"/>
      <c r="U30" s="152"/>
      <c r="V30" s="152"/>
      <c r="W30" s="153"/>
    </row>
  </sheetData>
  <conditionalFormatting sqref="C29:V29">
    <cfRule type="cellIs" dxfId="53" priority="1" operator="equal">
      <formula>"OK"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Z563"/>
  <sheetViews>
    <sheetView zoomScale="80" zoomScaleNormal="80" workbookViewId="0">
      <selection activeCell="I189" sqref="I189"/>
    </sheetView>
  </sheetViews>
  <sheetFormatPr defaultColWidth="9.140625" defaultRowHeight="15" x14ac:dyDescent="0.25"/>
  <cols>
    <col min="1" max="1" width="5.5703125" style="173" bestFit="1" customWidth="1"/>
    <col min="2" max="2" width="6.85546875" style="173" bestFit="1" customWidth="1"/>
    <col min="3" max="3" width="52.140625" style="173" customWidth="1"/>
    <col min="4" max="4" width="9.140625" style="201" bestFit="1" customWidth="1"/>
    <col min="5" max="12" width="8.140625" style="202" bestFit="1" customWidth="1"/>
    <col min="13" max="13" width="8.140625" style="202" customWidth="1"/>
    <col min="14" max="14" width="8.42578125" style="200" bestFit="1" customWidth="1"/>
    <col min="15" max="22" width="8.42578125" style="197" bestFit="1" customWidth="1"/>
    <col min="23" max="23" width="8.42578125" style="197" customWidth="1"/>
    <col min="24" max="24" width="9.140625" style="203" bestFit="1" customWidth="1"/>
    <col min="25" max="25" width="9.140625" style="199" bestFit="1" customWidth="1"/>
    <col min="26" max="16384" width="9.140625" style="173"/>
  </cols>
  <sheetData>
    <row r="1" spans="1:26" s="162" customFormat="1" ht="15" customHeight="1" x14ac:dyDescent="0.2">
      <c r="A1" s="111" t="s">
        <v>178</v>
      </c>
      <c r="B1" s="111" t="s">
        <v>511</v>
      </c>
      <c r="C1" s="112" t="s">
        <v>0</v>
      </c>
      <c r="D1" s="155" t="str">
        <f>'Division Lvl (excl. Esc)'!E1</f>
        <v>FY20 (R)</v>
      </c>
      <c r="E1" s="156" t="str">
        <f>'Division Lvl (excl. Esc)'!F1</f>
        <v>FY21 (R)</v>
      </c>
      <c r="F1" s="156" t="str">
        <f>'Division Lvl (excl. Esc)'!G1</f>
        <v>FY22 (R)</v>
      </c>
      <c r="G1" s="156" t="str">
        <f>'Division Lvl (excl. Esc)'!H1</f>
        <v>FY23 (R)</v>
      </c>
      <c r="H1" s="156" t="str">
        <f>'Division Lvl (excl. Esc)'!I1</f>
        <v>FY24 (R)</v>
      </c>
      <c r="I1" s="156" t="str">
        <f>'Division Lvl (excl. Esc)'!J1</f>
        <v>FY25 (R)</v>
      </c>
      <c r="J1" s="156" t="str">
        <f>'Division Lvl (excl. Esc)'!K1</f>
        <v>FY26 (R)</v>
      </c>
      <c r="K1" s="156" t="str">
        <f>'Division Lvl (excl. Esc)'!L1</f>
        <v>FY27 (R)</v>
      </c>
      <c r="L1" s="156" t="str">
        <f>'Division Lvl (excl. Esc)'!M1</f>
        <v>FY28 (R)</v>
      </c>
      <c r="M1" s="157" t="str">
        <f>'Division Lvl (excl. Esc)'!N1</f>
        <v>FY29 (R)</v>
      </c>
      <c r="N1" s="158" t="str">
        <f>'Division Lvl (excl. Esc)'!P1</f>
        <v>FY20 (N)</v>
      </c>
      <c r="O1" s="159" t="str">
        <f>'Division Lvl (excl. Esc)'!Q1</f>
        <v>FY21 (N)</v>
      </c>
      <c r="P1" s="159" t="str">
        <f>'Division Lvl (excl. Esc)'!R1</f>
        <v>FY22 (N)</v>
      </c>
      <c r="Q1" s="159" t="str">
        <f>'Division Lvl (excl. Esc)'!S1</f>
        <v>FY23 (N)</v>
      </c>
      <c r="R1" s="159" t="str">
        <f>'Division Lvl (excl. Esc)'!T1</f>
        <v>FY24 (N)</v>
      </c>
      <c r="S1" s="159" t="str">
        <f>'Division Lvl (excl. Esc)'!U1</f>
        <v>FY25 (N)</v>
      </c>
      <c r="T1" s="159" t="str">
        <f>'Division Lvl (excl. Esc)'!V1</f>
        <v>FY26 (N)</v>
      </c>
      <c r="U1" s="159" t="str">
        <f>'Division Lvl (excl. Esc)'!W1</f>
        <v>FY27 (N)</v>
      </c>
      <c r="V1" s="160" t="str">
        <f>'Division Lvl (excl. Esc)'!X1</f>
        <v>FY28 (N)</v>
      </c>
      <c r="W1" s="160" t="str">
        <f>'Division Lvl (excl. Esc)'!Y1</f>
        <v>FY29 (N)</v>
      </c>
      <c r="X1" s="155" t="s">
        <v>998</v>
      </c>
      <c r="Y1" s="161" t="s">
        <v>999</v>
      </c>
    </row>
    <row r="2" spans="1:26" x14ac:dyDescent="0.25">
      <c r="A2" s="163" t="str">
        <f>INDEX('Division Lvl (excl. Esc)'!$AG$2:$AG$418,MATCH(B2,'Division Lvl (excl. Esc)'!$A$2:$A$418,0))</f>
        <v>AG</v>
      </c>
      <c r="B2" s="164" t="s">
        <v>949</v>
      </c>
      <c r="C2" s="130" t="str">
        <f>INDEX('Division Lvl (excl. Esc)'!$B$2:$B$418,MATCH(B2,'Division Lvl (excl. Esc)'!$A$2:$A$418,0))</f>
        <v xml:space="preserve">Automation - operational/capacity risk </v>
      </c>
      <c r="D2" s="165">
        <f>SUMIF('Division Lvl (excl. Esc)'!$A$2:$A$418,$B2,'Division Lvl (excl. Esc)'!E$2:E$418)</f>
        <v>299652.99604527105</v>
      </c>
      <c r="E2" s="166">
        <f>SUMIF('Division Lvl (excl. Esc)'!$A$2:$A$418,$B2,'Division Lvl (excl. Esc)'!F$2:F$418)</f>
        <v>299107.17708870891</v>
      </c>
      <c r="F2" s="166">
        <f>SUMIF('Division Lvl (excl. Esc)'!$A$2:$A$418,$B2,'Division Lvl (excl. Esc)'!G$2:G$418)</f>
        <v>298275.26731658395</v>
      </c>
      <c r="G2" s="166">
        <f>SUMIF('Division Lvl (excl. Esc)'!$A$2:$A$418,$B2,'Division Lvl (excl. Esc)'!H$2:H$418)</f>
        <v>297353.13128543622</v>
      </c>
      <c r="H2" s="166">
        <f>SUMIF('Division Lvl (excl. Esc)'!$A$2:$A$418,$B2,'Division Lvl (excl. Esc)'!I$2:I$418)</f>
        <v>296572.85677693976</v>
      </c>
      <c r="I2" s="166">
        <f>SUMIF('Division Lvl (excl. Esc)'!$A$2:$A$418,$B2,'Division Lvl (excl. Esc)'!J$2:J$418)</f>
        <v>296572.85677693976</v>
      </c>
      <c r="J2" s="166">
        <f>SUMIF('Division Lvl (excl. Esc)'!$A$2:$A$418,$B2,'Division Lvl (excl. Esc)'!K$2:K$418)</f>
        <v>296572.85677693976</v>
      </c>
      <c r="K2" s="166">
        <f>SUMIF('Division Lvl (excl. Esc)'!$A$2:$A$418,$B2,'Division Lvl (excl. Esc)'!L$2:L$418)</f>
        <v>296572.85677693976</v>
      </c>
      <c r="L2" s="166">
        <f>SUMIF('Division Lvl (excl. Esc)'!$A$2:$A$418,$B2,'Division Lvl (excl. Esc)'!M$2:M$418)</f>
        <v>296572.85677693976</v>
      </c>
      <c r="M2" s="167">
        <f>SUMIF('Division Lvl (excl. Esc)'!$A$2:$A$418,$B2,'Division Lvl (excl. Esc)'!N$2:N$418)</f>
        <v>300000</v>
      </c>
      <c r="N2" s="168">
        <f>SUMIF('Division Lvl (excl. Esc)'!$A$2:$A$418,$B2,'Division Lvl (excl. Esc)'!P$2:P$418)</f>
        <v>307144.32094640279</v>
      </c>
      <c r="O2" s="169">
        <f>SUMIF('Division Lvl (excl. Esc)'!$A$2:$A$418,$B2,'Division Lvl (excl. Esc)'!Q$2:Q$418)</f>
        <v>314249.47792882478</v>
      </c>
      <c r="P2" s="169">
        <f>SUMIF('Division Lvl (excl. Esc)'!$A$2:$A$418,$B2,'Division Lvl (excl. Esc)'!R$2:R$418)</f>
        <v>321209.83904259815</v>
      </c>
      <c r="Q2" s="169">
        <f>SUMIF('Division Lvl (excl. Esc)'!$A$2:$A$418,$B2,'Division Lvl (excl. Esc)'!S$2:S$418)</f>
        <v>328222.21938057238</v>
      </c>
      <c r="R2" s="169">
        <f>SUMIF('Division Lvl (excl. Esc)'!$A$2:$A$418,$B2,'Division Lvl (excl. Esc)'!T$2:T$418)</f>
        <v>335544.96587786463</v>
      </c>
      <c r="S2" s="169">
        <f>SUMIF('Division Lvl (excl. Esc)'!$A$2:$A$418,$B2,'Division Lvl (excl. Esc)'!U$2:U$418)</f>
        <v>343933.59002481122</v>
      </c>
      <c r="T2" s="169">
        <f>SUMIF('Division Lvl (excl. Esc)'!$A$2:$A$418,$B2,'Division Lvl (excl. Esc)'!V$2:V$418)</f>
        <v>352531.92977543146</v>
      </c>
      <c r="U2" s="169">
        <f>SUMIF('Division Lvl (excl. Esc)'!$A$2:$A$418,$B2,'Division Lvl (excl. Esc)'!W$2:W$418)</f>
        <v>361345.22801981727</v>
      </c>
      <c r="V2" s="170">
        <f>SUMIF('Division Lvl (excl. Esc)'!$A$2:$A$418,$B2,'Division Lvl (excl. Esc)'!X$2:X$418)</f>
        <v>370378.85872031259</v>
      </c>
      <c r="W2" s="170">
        <f>SUMIF('Division Lvl (excl. Esc)'!$A$2:$A$418,$B2,'Division Lvl (excl. Esc)'!Y$2:Y$418)</f>
        <v>384025.36325890711</v>
      </c>
      <c r="X2" s="165">
        <f t="shared" ref="X2:X33" si="0">SUM(D2:M2)</f>
        <v>2977252.855620699</v>
      </c>
      <c r="Y2" s="171">
        <f t="shared" ref="Y2:Y65" si="1">SUM(N2:W2)</f>
        <v>3418585.7929755426</v>
      </c>
      <c r="Z2" s="172"/>
    </row>
    <row r="3" spans="1:26" x14ac:dyDescent="0.25">
      <c r="A3" s="163" t="str">
        <f>INDEX('Division Lvl (excl. Esc)'!$AG$2:$AG$418,MATCH(B3,'Division Lvl (excl. Esc)'!$A$2:$A$418,0))</f>
        <v>AR</v>
      </c>
      <c r="B3" s="163" t="s">
        <v>96</v>
      </c>
      <c r="C3" s="130" t="str">
        <f>INDEX('Division Lvl (excl. Esc)'!$B$2:$B$418,MATCH(B3,'Division Lvl (excl. Esc)'!$A$2:$A$418,0))</f>
        <v>Asset relocation</v>
      </c>
      <c r="D3" s="165">
        <f>SUMIF('Division Lvl (excl. Esc)'!$A$2:$A$418,$B3,'Division Lvl (excl. Esc)'!E$2:E$418)</f>
        <v>1621771.9567630147</v>
      </c>
      <c r="E3" s="166">
        <f>SUMIF('Division Lvl (excl. Esc)'!$A$2:$A$418,$B3,'Division Lvl (excl. Esc)'!F$2:F$418)</f>
        <v>1559196.8599911816</v>
      </c>
      <c r="F3" s="166">
        <f>SUMIF('Division Lvl (excl. Esc)'!$A$2:$A$418,$B3,'Division Lvl (excl. Esc)'!G$2:G$418)</f>
        <v>1533617.0856894033</v>
      </c>
      <c r="G3" s="166">
        <f>SUMIF('Division Lvl (excl. Esc)'!$A$2:$A$418,$B3,'Division Lvl (excl. Esc)'!H$2:H$418)</f>
        <v>1521457.8462542531</v>
      </c>
      <c r="H3" s="166">
        <f>SUMIF('Division Lvl (excl. Esc)'!$A$2:$A$418,$B3,'Division Lvl (excl. Esc)'!I$2:I$418)</f>
        <v>1515555.509887221</v>
      </c>
      <c r="I3" s="166">
        <f>SUMIF('Division Lvl (excl. Esc)'!$A$2:$A$418,$B3,'Division Lvl (excl. Esc)'!J$2:J$418)</f>
        <v>1515555.509887221</v>
      </c>
      <c r="J3" s="166">
        <f>SUMIF('Division Lvl (excl. Esc)'!$A$2:$A$418,$B3,'Division Lvl (excl. Esc)'!K$2:K$418)</f>
        <v>1515555.509887221</v>
      </c>
      <c r="K3" s="166">
        <f>SUMIF('Division Lvl (excl. Esc)'!$A$2:$A$418,$B3,'Division Lvl (excl. Esc)'!L$2:L$418)</f>
        <v>1515555.509887221</v>
      </c>
      <c r="L3" s="166">
        <f>SUMIF('Division Lvl (excl. Esc)'!$A$2:$A$418,$B3,'Division Lvl (excl. Esc)'!M$2:M$418)</f>
        <v>1515555.509887221</v>
      </c>
      <c r="M3" s="167">
        <f>SUMIF('Division Lvl (excl. Esc)'!$A$2:$A$418,$B3,'Division Lvl (excl. Esc)'!N$2:N$418)</f>
        <v>1533069</v>
      </c>
      <c r="N3" s="168">
        <f>SUMIF('Division Lvl (excl. Esc)'!$A$2:$A$418,$B3,'Division Lvl (excl. Esc)'!P$2:P$418)</f>
        <v>1662316.2556820898</v>
      </c>
      <c r="O3" s="169">
        <f>SUMIF('Division Lvl (excl. Esc)'!$A$2:$A$418,$B3,'Division Lvl (excl. Esc)'!Q$2:Q$418)</f>
        <v>1638131.201028235</v>
      </c>
      <c r="P3" s="169">
        <f>SUMIF('Division Lvl (excl. Esc)'!$A$2:$A$418,$B3,'Division Lvl (excl. Esc)'!R$2:R$418)</f>
        <v>1651537.86191874</v>
      </c>
      <c r="Q3" s="169">
        <f>SUMIF('Division Lvl (excl. Esc)'!$A$2:$A$418,$B3,'Division Lvl (excl. Esc)'!S$2:S$418)</f>
        <v>1679404.7832379935</v>
      </c>
      <c r="R3" s="169">
        <f>SUMIF('Division Lvl (excl. Esc)'!$A$2:$A$418,$B3,'Division Lvl (excl. Esc)'!T$2:T$418)</f>
        <v>1714711.9509780402</v>
      </c>
      <c r="S3" s="169">
        <f>SUMIF('Division Lvl (excl. Esc)'!$A$2:$A$418,$B3,'Division Lvl (excl. Esc)'!U$2:U$418)</f>
        <v>1757579.749752491</v>
      </c>
      <c r="T3" s="169">
        <f>SUMIF('Division Lvl (excl. Esc)'!$A$2:$A$418,$B3,'Division Lvl (excl. Esc)'!V$2:V$418)</f>
        <v>1801519.2434963034</v>
      </c>
      <c r="U3" s="169">
        <f>SUMIF('Division Lvl (excl. Esc)'!$A$2:$A$418,$B3,'Division Lvl (excl. Esc)'!W$2:W$418)</f>
        <v>1846557.2245837108</v>
      </c>
      <c r="V3" s="170">
        <f>SUMIF('Division Lvl (excl. Esc)'!$A$2:$A$418,$B3,'Division Lvl (excl. Esc)'!X$2:X$418)</f>
        <v>1892721.1551983033</v>
      </c>
      <c r="W3" s="170">
        <f>SUMIF('Division Lvl (excl. Esc)'!$A$2:$A$418,$B3,'Division Lvl (excl. Esc)'!Y$2:Y$418)</f>
        <v>1962457.9320865651</v>
      </c>
      <c r="X3" s="165">
        <f t="shared" si="0"/>
        <v>15346890.298133956</v>
      </c>
      <c r="Y3" s="171">
        <f t="shared" si="1"/>
        <v>17606937.357962474</v>
      </c>
      <c r="Z3" s="172"/>
    </row>
    <row r="4" spans="1:26" x14ac:dyDescent="0.25">
      <c r="A4" s="163" t="str">
        <f>INDEX('Division Lvl (excl. Esc)'!$AG$2:$AG$418,MATCH(B4,'Division Lvl (excl. Esc)'!$A$2:$A$418,0))</f>
        <v>AU</v>
      </c>
      <c r="B4" s="164" t="s">
        <v>57</v>
      </c>
      <c r="C4" s="130" t="str">
        <f>INDEX('Division Lvl (excl. Esc)'!$B$2:$B$418,MATCH(B4,'Division Lvl (excl. Esc)'!$A$2:$A$418,0))</f>
        <v>Substation SCADA RTU replacement</v>
      </c>
      <c r="D4" s="165">
        <f>SUMIF('Division Lvl (excl. Esc)'!$A$2:$A$418,$B4,'Division Lvl (excl. Esc)'!E$2:E$418)</f>
        <v>2177478.43792897</v>
      </c>
      <c r="E4" s="166">
        <f>SUMIF('Division Lvl (excl. Esc)'!$A$2:$A$418,$B4,'Division Lvl (excl. Esc)'!F$2:F$418)</f>
        <v>2173512.1535112849</v>
      </c>
      <c r="F4" s="166">
        <f>SUMIF('Division Lvl (excl. Esc)'!$A$2:$A$418,$B4,'Division Lvl (excl. Esc)'!G$2:G$418)</f>
        <v>2167466.9425005103</v>
      </c>
      <c r="G4" s="166">
        <f>SUMIF('Division Lvl (excl. Esc)'!$A$2:$A$418,$B4,'Division Lvl (excl. Esc)'!H$2:H$418)</f>
        <v>2160766.0873408369</v>
      </c>
      <c r="H4" s="166">
        <f>SUMIF('Division Lvl (excl. Esc)'!$A$2:$A$418,$B4,'Division Lvl (excl. Esc)'!I$2:I$418)</f>
        <v>2155096.0925790956</v>
      </c>
      <c r="I4" s="166">
        <f>SUMIF('Division Lvl (excl. Esc)'!$A$2:$A$418,$B4,'Division Lvl (excl. Esc)'!J$2:J$418)</f>
        <v>2155096.0925790956</v>
      </c>
      <c r="J4" s="166">
        <f>SUMIF('Division Lvl (excl. Esc)'!$A$2:$A$418,$B4,'Division Lvl (excl. Esc)'!K$2:K$418)</f>
        <v>2155096.0925790956</v>
      </c>
      <c r="K4" s="166">
        <f>SUMIF('Division Lvl (excl. Esc)'!$A$2:$A$418,$B4,'Division Lvl (excl. Esc)'!L$2:L$418)</f>
        <v>2155096.0925790956</v>
      </c>
      <c r="L4" s="166">
        <f>SUMIF('Division Lvl (excl. Esc)'!$A$2:$A$418,$B4,'Division Lvl (excl. Esc)'!M$2:M$418)</f>
        <v>2155096.0925790956</v>
      </c>
      <c r="M4" s="167">
        <f>SUMIF('Division Lvl (excl. Esc)'!$A$2:$A$418,$B4,'Division Lvl (excl. Esc)'!N$2:N$418)</f>
        <v>2180000</v>
      </c>
      <c r="N4" s="168">
        <f>SUMIF('Division Lvl (excl. Esc)'!$A$2:$A$418,$B4,'Division Lvl (excl. Esc)'!P$2:P$418)</f>
        <v>2231915.3988771942</v>
      </c>
      <c r="O4" s="169">
        <f>SUMIF('Division Lvl (excl. Esc)'!$A$2:$A$418,$B4,'Division Lvl (excl. Esc)'!Q$2:Q$418)</f>
        <v>2283546.2062827935</v>
      </c>
      <c r="P4" s="169">
        <f>SUMIF('Division Lvl (excl. Esc)'!$A$2:$A$418,$B4,'Division Lvl (excl. Esc)'!R$2:R$418)</f>
        <v>2334124.8303762134</v>
      </c>
      <c r="Q4" s="169">
        <f>SUMIF('Division Lvl (excl. Esc)'!$A$2:$A$418,$B4,'Division Lvl (excl. Esc)'!S$2:S$418)</f>
        <v>2385081.46083216</v>
      </c>
      <c r="R4" s="169">
        <f>SUMIF('Division Lvl (excl. Esc)'!$A$2:$A$418,$B4,'Division Lvl (excl. Esc)'!T$2:T$418)</f>
        <v>2438293.4187124828</v>
      </c>
      <c r="S4" s="169">
        <f>SUMIF('Division Lvl (excl. Esc)'!$A$2:$A$418,$B4,'Division Lvl (excl. Esc)'!U$2:U$418)</f>
        <v>2499250.7541802945</v>
      </c>
      <c r="T4" s="169">
        <f>SUMIF('Division Lvl (excl. Esc)'!$A$2:$A$418,$B4,'Division Lvl (excl. Esc)'!V$2:V$418)</f>
        <v>2561732.0230348022</v>
      </c>
      <c r="U4" s="169">
        <f>SUMIF('Division Lvl (excl. Esc)'!$A$2:$A$418,$B4,'Division Lvl (excl. Esc)'!W$2:W$418)</f>
        <v>2625775.3236106718</v>
      </c>
      <c r="V4" s="170">
        <f>SUMIF('Division Lvl (excl. Esc)'!$A$2:$A$418,$B4,'Division Lvl (excl. Esc)'!X$2:X$418)</f>
        <v>2691419.7067009383</v>
      </c>
      <c r="W4" s="170">
        <f>SUMIF('Division Lvl (excl. Esc)'!$A$2:$A$418,$B4,'Division Lvl (excl. Esc)'!Y$2:Y$418)</f>
        <v>2790584.3063480584</v>
      </c>
      <c r="X4" s="165">
        <f t="shared" si="0"/>
        <v>21634704.084177084</v>
      </c>
      <c r="Y4" s="171">
        <f t="shared" si="1"/>
        <v>24841723.428955611</v>
      </c>
      <c r="Z4" s="172"/>
    </row>
    <row r="5" spans="1:26" x14ac:dyDescent="0.25">
      <c r="A5" s="163" t="str">
        <f>INDEX('Division Lvl (excl. Esc)'!$AG$2:$AG$418,MATCH(B5,'Division Lvl (excl. Esc)'!$A$2:$A$418,0))</f>
        <v>AU</v>
      </c>
      <c r="B5" s="164" t="s">
        <v>58</v>
      </c>
      <c r="C5" s="130" t="str">
        <f>INDEX('Division Lvl (excl. Esc)'!$B$2:$B$418,MATCH(B5,'Division Lvl (excl. Esc)'!$A$2:$A$418,0))</f>
        <v>SCADA master station development software</v>
      </c>
      <c r="D5" s="165">
        <f>SUMIF('Division Lvl (excl. Esc)'!$A$2:$A$418,$B5,'Division Lvl (excl. Esc)'!E$2:E$418)</f>
        <v>1108716.0853675029</v>
      </c>
      <c r="E5" s="166">
        <f>SUMIF('Division Lvl (excl. Esc)'!$A$2:$A$418,$B5,'Division Lvl (excl. Esc)'!F$2:F$418)</f>
        <v>1106696.5552282229</v>
      </c>
      <c r="F5" s="166">
        <f>SUMIF('Division Lvl (excl. Esc)'!$A$2:$A$418,$B5,'Division Lvl (excl. Esc)'!G$2:G$418)</f>
        <v>2097869.3801266407</v>
      </c>
      <c r="G5" s="166">
        <f>SUMIF('Division Lvl (excl. Esc)'!$A$2:$A$418,$B5,'Division Lvl (excl. Esc)'!H$2:H$418)</f>
        <v>2091383.6900409015</v>
      </c>
      <c r="H5" s="166">
        <f>SUMIF('Division Lvl (excl. Esc)'!$A$2:$A$418,$B5,'Division Lvl (excl. Esc)'!I$2:I$418)</f>
        <v>1097319.5700746772</v>
      </c>
      <c r="I5" s="166">
        <f>SUMIF('Division Lvl (excl. Esc)'!$A$2:$A$418,$B5,'Division Lvl (excl. Esc)'!J$2:J$418)</f>
        <v>1097319.5700746772</v>
      </c>
      <c r="J5" s="166">
        <f>SUMIF('Division Lvl (excl. Esc)'!$A$2:$A$418,$B5,'Division Lvl (excl. Esc)'!K$2:K$418)</f>
        <v>1097319.5700746772</v>
      </c>
      <c r="K5" s="166">
        <f>SUMIF('Division Lvl (excl. Esc)'!$A$2:$A$418,$B5,'Division Lvl (excl. Esc)'!L$2:L$418)</f>
        <v>2085895.7593311432</v>
      </c>
      <c r="L5" s="166">
        <f>SUMIF('Division Lvl (excl. Esc)'!$A$2:$A$418,$B5,'Division Lvl (excl. Esc)'!M$2:M$418)</f>
        <v>2085895.7593311432</v>
      </c>
      <c r="M5" s="167">
        <f>SUMIF('Division Lvl (excl. Esc)'!$A$2:$A$418,$B5,'Division Lvl (excl. Esc)'!N$2:N$418)</f>
        <v>1110000</v>
      </c>
      <c r="N5" s="168">
        <f>SUMIF('Division Lvl (excl. Esc)'!$A$2:$A$418,$B5,'Division Lvl (excl. Esc)'!P$2:P$418)</f>
        <v>1136433.9875016904</v>
      </c>
      <c r="O5" s="169">
        <f>SUMIF('Division Lvl (excl. Esc)'!$A$2:$A$418,$B5,'Division Lvl (excl. Esc)'!Q$2:Q$418)</f>
        <v>1162723.0683366517</v>
      </c>
      <c r="P5" s="169">
        <f>SUMIF('Division Lvl (excl. Esc)'!$A$2:$A$418,$B5,'Division Lvl (excl. Esc)'!R$2:R$418)</f>
        <v>2259175.8679329404</v>
      </c>
      <c r="Q5" s="169">
        <f>SUMIF('Division Lvl (excl. Esc)'!$A$2:$A$418,$B5,'Division Lvl (excl. Esc)'!S$2:S$418)</f>
        <v>2308496.2763100262</v>
      </c>
      <c r="R5" s="169">
        <f>SUMIF('Division Lvl (excl. Esc)'!$A$2:$A$418,$B5,'Division Lvl (excl. Esc)'!T$2:T$418)</f>
        <v>1241516.3737480992</v>
      </c>
      <c r="S5" s="169">
        <f>SUMIF('Division Lvl (excl. Esc)'!$A$2:$A$418,$B5,'Division Lvl (excl. Esc)'!U$2:U$418)</f>
        <v>1272554.2830918015</v>
      </c>
      <c r="T5" s="169">
        <f>SUMIF('Division Lvl (excl. Esc)'!$A$2:$A$418,$B5,'Division Lvl (excl. Esc)'!V$2:V$418)</f>
        <v>1304368.1401690966</v>
      </c>
      <c r="U5" s="169">
        <f>SUMIF('Division Lvl (excl. Esc)'!$A$2:$A$418,$B5,'Division Lvl (excl. Esc)'!W$2:W$418)</f>
        <v>2541461.4370727148</v>
      </c>
      <c r="V5" s="170">
        <f>SUMIF('Division Lvl (excl. Esc)'!$A$2:$A$418,$B5,'Division Lvl (excl. Esc)'!X$2:X$418)</f>
        <v>2604997.9729995322</v>
      </c>
      <c r="W5" s="170">
        <f>SUMIF('Division Lvl (excl. Esc)'!$A$2:$A$418,$B5,'Division Lvl (excl. Esc)'!Y$2:Y$418)</f>
        <v>1420893.8440579565</v>
      </c>
      <c r="X5" s="165">
        <f t="shared" si="0"/>
        <v>14978415.939649586</v>
      </c>
      <c r="Y5" s="171">
        <f t="shared" si="1"/>
        <v>17252621.251220509</v>
      </c>
      <c r="Z5" s="172"/>
    </row>
    <row r="6" spans="1:26" x14ac:dyDescent="0.25">
      <c r="A6" s="163" t="str">
        <f>INDEX('Division Lvl (excl. Esc)'!$AG$2:$AG$418,MATCH(B6,'Division Lvl (excl. Esc)'!$A$2:$A$418,0))</f>
        <v>CC</v>
      </c>
      <c r="B6" s="164" t="s">
        <v>60</v>
      </c>
      <c r="C6" s="130" t="str">
        <f>INDEX('Division Lvl (excl. Esc)'!$B$2:$B$418,MATCH(B6,'Division Lvl (excl. Esc)'!$A$2:$A$418,0))</f>
        <v>Communications development SCADA</v>
      </c>
      <c r="D6" s="165">
        <f>SUMIF('Division Lvl (excl. Esc)'!$A$2:$A$418,$B6,'Division Lvl (excl. Esc)'!E$2:E$418)</f>
        <v>624277.07509431476</v>
      </c>
      <c r="E6" s="166">
        <f>SUMIF('Division Lvl (excl. Esc)'!$A$2:$A$418,$B6,'Division Lvl (excl. Esc)'!F$2:F$418)</f>
        <v>523437.5599052406</v>
      </c>
      <c r="F6" s="166">
        <f>SUMIF('Division Lvl (excl. Esc)'!$A$2:$A$418,$B6,'Division Lvl (excl. Esc)'!G$2:G$418)</f>
        <v>521981.71780402196</v>
      </c>
      <c r="G6" s="166">
        <f>SUMIF('Division Lvl (excl. Esc)'!$A$2:$A$418,$B6,'Division Lvl (excl. Esc)'!H$2:H$418)</f>
        <v>520367.97974951344</v>
      </c>
      <c r="H6" s="166">
        <f>SUMIF('Division Lvl (excl. Esc)'!$A$2:$A$418,$B6,'Division Lvl (excl. Esc)'!I$2:I$418)</f>
        <v>519002.49935964466</v>
      </c>
      <c r="I6" s="166">
        <f>SUMIF('Division Lvl (excl. Esc)'!$A$2:$A$418,$B6,'Division Lvl (excl. Esc)'!J$2:J$418)</f>
        <v>444859.28516540967</v>
      </c>
      <c r="J6" s="166">
        <f>SUMIF('Division Lvl (excl. Esc)'!$A$2:$A$418,$B6,'Division Lvl (excl. Esc)'!K$2:K$418)</f>
        <v>444859.28516540967</v>
      </c>
      <c r="K6" s="166">
        <f>SUMIF('Division Lvl (excl. Esc)'!$A$2:$A$418,$B6,'Division Lvl (excl. Esc)'!L$2:L$418)</f>
        <v>444859.28516540967</v>
      </c>
      <c r="L6" s="166">
        <f>SUMIF('Division Lvl (excl. Esc)'!$A$2:$A$418,$B6,'Division Lvl (excl. Esc)'!M$2:M$418)</f>
        <v>444859.28516540967</v>
      </c>
      <c r="M6" s="167">
        <f>SUMIF('Division Lvl (excl. Esc)'!$A$2:$A$418,$B6,'Division Lvl (excl. Esc)'!N$2:N$418)</f>
        <v>450000</v>
      </c>
      <c r="N6" s="168">
        <f>SUMIF('Division Lvl (excl. Esc)'!$A$2:$A$418,$B6,'Division Lvl (excl. Esc)'!P$2:P$418)</f>
        <v>639884.00197167252</v>
      </c>
      <c r="O6" s="169">
        <f>SUMIF('Division Lvl (excl. Esc)'!$A$2:$A$418,$B6,'Division Lvl (excl. Esc)'!Q$2:Q$418)</f>
        <v>549936.58637544338</v>
      </c>
      <c r="P6" s="169">
        <f>SUMIF('Division Lvl (excl. Esc)'!$A$2:$A$418,$B6,'Division Lvl (excl. Esc)'!R$2:R$418)</f>
        <v>562117.21832454682</v>
      </c>
      <c r="Q6" s="169">
        <f>SUMIF('Division Lvl (excl. Esc)'!$A$2:$A$418,$B6,'Division Lvl (excl. Esc)'!S$2:S$418)</f>
        <v>574388.88391600177</v>
      </c>
      <c r="R6" s="169">
        <f>SUMIF('Division Lvl (excl. Esc)'!$A$2:$A$418,$B6,'Division Lvl (excl. Esc)'!T$2:T$418)</f>
        <v>587203.69028626313</v>
      </c>
      <c r="S6" s="169">
        <f>SUMIF('Division Lvl (excl. Esc)'!$A$2:$A$418,$B6,'Division Lvl (excl. Esc)'!U$2:U$418)</f>
        <v>515900.38503721682</v>
      </c>
      <c r="T6" s="169">
        <f>SUMIF('Division Lvl (excl. Esc)'!$A$2:$A$418,$B6,'Division Lvl (excl. Esc)'!V$2:V$418)</f>
        <v>528797.89466314728</v>
      </c>
      <c r="U6" s="169">
        <f>SUMIF('Division Lvl (excl. Esc)'!$A$2:$A$418,$B6,'Division Lvl (excl. Esc)'!W$2:W$418)</f>
        <v>542017.8420297259</v>
      </c>
      <c r="V6" s="170">
        <f>SUMIF('Division Lvl (excl. Esc)'!$A$2:$A$418,$B6,'Division Lvl (excl. Esc)'!X$2:X$418)</f>
        <v>555568.28808046901</v>
      </c>
      <c r="W6" s="170">
        <f>SUMIF('Division Lvl (excl. Esc)'!$A$2:$A$418,$B6,'Division Lvl (excl. Esc)'!Y$2:Y$418)</f>
        <v>576038.04488836066</v>
      </c>
      <c r="X6" s="165">
        <f t="shared" si="0"/>
        <v>4938503.9725743737</v>
      </c>
      <c r="Y6" s="171">
        <f t="shared" si="1"/>
        <v>5631852.8355728472</v>
      </c>
      <c r="Z6" s="172"/>
    </row>
    <row r="7" spans="1:26" x14ac:dyDescent="0.25">
      <c r="A7" s="163" t="str">
        <f>INDEX('Division Lvl (excl. Esc)'!$AG$2:$AG$418,MATCH(B7,'Division Lvl (excl. Esc)'!$A$2:$A$418,0))</f>
        <v>CC</v>
      </c>
      <c r="B7" s="164" t="s">
        <v>61</v>
      </c>
      <c r="C7" s="130" t="str">
        <f>INDEX('Division Lvl (excl. Esc)'!$B$2:$B$418,MATCH(B7,'Division Lvl (excl. Esc)'!$A$2:$A$418,0))</f>
        <v>SCADA radio repeaters</v>
      </c>
      <c r="D7" s="165">
        <f>SUMIF('Division Lvl (excl. Esc)'!$A$2:$A$418,$B7,'Division Lvl (excl. Esc)'!E$2:E$418)</f>
        <v>878982.12173279515</v>
      </c>
      <c r="E7" s="166">
        <f>SUMIF('Division Lvl (excl. Esc)'!$A$2:$A$418,$B7,'Division Lvl (excl. Esc)'!F$2:F$418)</f>
        <v>837500.0958483849</v>
      </c>
      <c r="F7" s="166">
        <f>SUMIF('Division Lvl (excl. Esc)'!$A$2:$A$418,$B7,'Division Lvl (excl. Esc)'!G$2:G$418)</f>
        <v>845113.25739698787</v>
      </c>
      <c r="G7" s="166">
        <f>SUMIF('Division Lvl (excl. Esc)'!$A$2:$A$418,$B7,'Division Lvl (excl. Esc)'!H$2:H$418)</f>
        <v>683912.20195650333</v>
      </c>
      <c r="H7" s="166">
        <f>SUMIF('Division Lvl (excl. Esc)'!$A$2:$A$418,$B7,'Division Lvl (excl. Esc)'!I$2:I$418)</f>
        <v>632688.76112413825</v>
      </c>
      <c r="I7" s="166">
        <f>SUMIF('Division Lvl (excl. Esc)'!$A$2:$A$418,$B7,'Division Lvl (excl. Esc)'!J$2:J$418)</f>
        <v>731546.38004978478</v>
      </c>
      <c r="J7" s="166">
        <f>SUMIF('Division Lvl (excl. Esc)'!$A$2:$A$418,$B7,'Division Lvl (excl. Esc)'!K$2:K$418)</f>
        <v>612917.23733900895</v>
      </c>
      <c r="K7" s="166">
        <f>SUMIF('Division Lvl (excl. Esc)'!$A$2:$A$418,$B7,'Division Lvl (excl. Esc)'!L$2:L$418)</f>
        <v>603031.47544644424</v>
      </c>
      <c r="L7" s="166">
        <f>SUMIF('Division Lvl (excl. Esc)'!$A$2:$A$418,$B7,'Division Lvl (excl. Esc)'!M$2:M$418)</f>
        <v>583259.95166131493</v>
      </c>
      <c r="M7" s="167">
        <f>SUMIF('Division Lvl (excl. Esc)'!$A$2:$A$418,$B7,'Division Lvl (excl. Esc)'!N$2:N$418)</f>
        <v>490000</v>
      </c>
      <c r="N7" s="168">
        <f>SUMIF('Division Lvl (excl. Esc)'!$A$2:$A$418,$B7,'Division Lvl (excl. Esc)'!P$2:P$418)</f>
        <v>900956.67477611499</v>
      </c>
      <c r="O7" s="169">
        <f>SUMIF('Division Lvl (excl. Esc)'!$A$2:$A$418,$B7,'Division Lvl (excl. Esc)'!Q$2:Q$418)</f>
        <v>879898.53820070927</v>
      </c>
      <c r="P7" s="169">
        <f>SUMIF('Division Lvl (excl. Esc)'!$A$2:$A$418,$B7,'Division Lvl (excl. Esc)'!R$2:R$418)</f>
        <v>910094.54395402805</v>
      </c>
      <c r="Q7" s="169">
        <f>SUMIF('Division Lvl (excl. Esc)'!$A$2:$A$418,$B7,'Division Lvl (excl. Esc)'!S$2:S$418)</f>
        <v>754911.10457531654</v>
      </c>
      <c r="R7" s="169">
        <f>SUMIF('Division Lvl (excl. Esc)'!$A$2:$A$418,$B7,'Division Lvl (excl. Esc)'!T$2:T$418)</f>
        <v>715829.26053944463</v>
      </c>
      <c r="S7" s="169">
        <f>SUMIF('Division Lvl (excl. Esc)'!$A$2:$A$418,$B7,'Division Lvl (excl. Esc)'!U$2:U$418)</f>
        <v>848369.52206120093</v>
      </c>
      <c r="T7" s="169">
        <f>SUMIF('Division Lvl (excl. Esc)'!$A$2:$A$418,$B7,'Division Lvl (excl. Esc)'!V$2:V$418)</f>
        <v>728565.98820255848</v>
      </c>
      <c r="U7" s="169">
        <f>SUMIF('Division Lvl (excl. Esc)'!$A$2:$A$418,$B7,'Division Lvl (excl. Esc)'!W$2:W$418)</f>
        <v>734735.29697362846</v>
      </c>
      <c r="V7" s="170">
        <f>SUMIF('Division Lvl (excl. Esc)'!$A$2:$A$418,$B7,'Division Lvl (excl. Esc)'!X$2:X$418)</f>
        <v>728411.75548328157</v>
      </c>
      <c r="W7" s="170">
        <f>SUMIF('Division Lvl (excl. Esc)'!$A$2:$A$418,$B7,'Division Lvl (excl. Esc)'!Y$2:Y$418)</f>
        <v>627241.42665621499</v>
      </c>
      <c r="X7" s="165">
        <f t="shared" si="0"/>
        <v>6898951.4825553615</v>
      </c>
      <c r="Y7" s="171">
        <f t="shared" si="1"/>
        <v>7829014.1114224996</v>
      </c>
      <c r="Z7" s="172"/>
    </row>
    <row r="8" spans="1:26" x14ac:dyDescent="0.25">
      <c r="A8" s="163" t="str">
        <f>INDEX('Division Lvl (excl. Esc)'!$AG$2:$AG$418,MATCH(B8,'Division Lvl (excl. Esc)'!$A$2:$A$418,0))</f>
        <v>CC</v>
      </c>
      <c r="B8" s="164" t="s">
        <v>62</v>
      </c>
      <c r="C8" s="130" t="str">
        <f>INDEX('Division Lvl (excl. Esc)'!$B$2:$B$418,MATCH(B8,'Division Lvl (excl. Esc)'!$A$2:$A$418,0))</f>
        <v>Microwave refurbishment and extension</v>
      </c>
      <c r="D8" s="165">
        <f>SUMIF('Division Lvl (excl. Esc)'!$A$2:$A$418,$B8,'Division Lvl (excl. Esc)'!E$2:E$418)</f>
        <v>669225.02450110542</v>
      </c>
      <c r="E8" s="166">
        <f>SUMIF('Division Lvl (excl. Esc)'!$A$2:$A$418,$B8,'Division Lvl (excl. Esc)'!F$2:F$418)</f>
        <v>668006.02883144992</v>
      </c>
      <c r="F8" s="166">
        <f>SUMIF('Division Lvl (excl. Esc)'!$A$2:$A$418,$B8,'Division Lvl (excl. Esc)'!G$2:G$418)</f>
        <v>487182.93661708717</v>
      </c>
      <c r="G8" s="166">
        <f>SUMIF('Division Lvl (excl. Esc)'!$A$2:$A$418,$B8,'Division Lvl (excl. Esc)'!H$2:H$418)</f>
        <v>426206.15484245861</v>
      </c>
      <c r="H8" s="166">
        <f>SUMIF('Division Lvl (excl. Esc)'!$A$2:$A$418,$B8,'Division Lvl (excl. Esc)'!I$2:I$418)</f>
        <v>276801.33299181046</v>
      </c>
      <c r="I8" s="166">
        <f>SUMIF('Division Lvl (excl. Esc)'!$A$2:$A$418,$B8,'Division Lvl (excl. Esc)'!J$2:J$418)</f>
        <v>929261.61790107796</v>
      </c>
      <c r="J8" s="166">
        <f>SUMIF('Division Lvl (excl. Esc)'!$A$2:$A$418,$B8,'Division Lvl (excl. Esc)'!K$2:K$418)</f>
        <v>1532293.0933475222</v>
      </c>
      <c r="K8" s="166">
        <f>SUMIF('Division Lvl (excl. Esc)'!$A$2:$A$418,$B8,'Division Lvl (excl. Esc)'!L$2:L$418)</f>
        <v>1215948.7127854531</v>
      </c>
      <c r="L8" s="166">
        <f>SUMIF('Division Lvl (excl. Esc)'!$A$2:$A$418,$B8,'Division Lvl (excl. Esc)'!M$2:M$418)</f>
        <v>1502635.8076698282</v>
      </c>
      <c r="M8" s="167">
        <f>SUMIF('Division Lvl (excl. Esc)'!$A$2:$A$418,$B8,'Division Lvl (excl. Esc)'!N$2:N$418)</f>
        <v>930000</v>
      </c>
      <c r="N8" s="168">
        <f>SUMIF('Division Lvl (excl. Esc)'!$A$2:$A$418,$B8,'Division Lvl (excl. Esc)'!P$2:P$418)</f>
        <v>685955.65011363302</v>
      </c>
      <c r="O8" s="169">
        <f>SUMIF('Division Lvl (excl. Esc)'!$A$2:$A$418,$B8,'Division Lvl (excl. Esc)'!Q$2:Q$418)</f>
        <v>701823.83404104202</v>
      </c>
      <c r="P8" s="169">
        <f>SUMIF('Division Lvl (excl. Esc)'!$A$2:$A$418,$B8,'Division Lvl (excl. Esc)'!R$2:R$418)</f>
        <v>524642.73710291029</v>
      </c>
      <c r="Q8" s="169">
        <f>SUMIF('Division Lvl (excl. Esc)'!$A$2:$A$418,$B8,'Division Lvl (excl. Esc)'!S$2:S$418)</f>
        <v>470451.84777882049</v>
      </c>
      <c r="R8" s="169">
        <f>SUMIF('Division Lvl (excl. Esc)'!$A$2:$A$418,$B8,'Division Lvl (excl. Esc)'!T$2:T$418)</f>
        <v>313175.301486007</v>
      </c>
      <c r="S8" s="169">
        <f>SUMIF('Division Lvl (excl. Esc)'!$A$2:$A$418,$B8,'Division Lvl (excl. Esc)'!U$2:U$418)</f>
        <v>1077658.5820777419</v>
      </c>
      <c r="T8" s="169">
        <f>SUMIF('Division Lvl (excl. Esc)'!$A$2:$A$418,$B8,'Division Lvl (excl. Esc)'!V$2:V$418)</f>
        <v>1821414.9705063961</v>
      </c>
      <c r="U8" s="169">
        <f>SUMIF('Division Lvl (excl. Esc)'!$A$2:$A$418,$B8,'Division Lvl (excl. Esc)'!W$2:W$418)</f>
        <v>1481515.4348812508</v>
      </c>
      <c r="V8" s="170">
        <f>SUMIF('Division Lvl (excl. Esc)'!$A$2:$A$418,$B8,'Division Lvl (excl. Esc)'!X$2:X$418)</f>
        <v>1876586.2175162507</v>
      </c>
      <c r="W8" s="170">
        <f>SUMIF('Division Lvl (excl. Esc)'!$A$2:$A$418,$B8,'Division Lvl (excl. Esc)'!Y$2:Y$418)</f>
        <v>1190478.6261026121</v>
      </c>
      <c r="X8" s="165">
        <f t="shared" si="0"/>
        <v>8637560.7094877921</v>
      </c>
      <c r="Y8" s="171">
        <f t="shared" si="1"/>
        <v>10143703.201606665</v>
      </c>
      <c r="Z8" s="172"/>
    </row>
    <row r="9" spans="1:26" x14ac:dyDescent="0.25">
      <c r="A9" s="163" t="str">
        <f>INDEX('Division Lvl (excl. Esc)'!$AG$2:$AG$418,MATCH(B9,'Division Lvl (excl. Esc)'!$A$2:$A$418,0))</f>
        <v>DS</v>
      </c>
      <c r="B9" s="164" t="s">
        <v>48</v>
      </c>
      <c r="C9" s="130" t="str">
        <f>INDEX('Division Lvl (excl. Esc)'!$B$2:$B$418,MATCH(B9,'Division Lvl (excl. Esc)'!$A$2:$A$418,0))</f>
        <v>Pole substation refurbishment</v>
      </c>
      <c r="D9" s="165">
        <f>SUMIF('Division Lvl (excl. Esc)'!$A$2:$A$418,$B9,'Division Lvl (excl. Esc)'!E$2:E$418)</f>
        <v>699190.32410563249</v>
      </c>
      <c r="E9" s="166">
        <f>SUMIF('Division Lvl (excl. Esc)'!$A$2:$A$418,$B9,'Division Lvl (excl. Esc)'!F$2:F$418)</f>
        <v>697916.7465403208</v>
      </c>
      <c r="F9" s="166">
        <f>SUMIF('Division Lvl (excl. Esc)'!$A$2:$A$418,$B9,'Division Lvl (excl. Esc)'!G$2:G$418)</f>
        <v>695975.62373869587</v>
      </c>
      <c r="G9" s="166">
        <f>SUMIF('Division Lvl (excl. Esc)'!$A$2:$A$418,$B9,'Division Lvl (excl. Esc)'!H$2:H$418)</f>
        <v>743382.82821359055</v>
      </c>
      <c r="H9" s="166">
        <f>SUMIF('Division Lvl (excl. Esc)'!$A$2:$A$418,$B9,'Division Lvl (excl. Esc)'!I$2:I$418)</f>
        <v>790860.95140517282</v>
      </c>
      <c r="I9" s="166">
        <f>SUMIF('Division Lvl (excl. Esc)'!$A$2:$A$418,$B9,'Division Lvl (excl. Esc)'!J$2:J$418)</f>
        <v>790860.95140517282</v>
      </c>
      <c r="J9" s="166">
        <f>SUMIF('Division Lvl (excl. Esc)'!$A$2:$A$418,$B9,'Division Lvl (excl. Esc)'!K$2:K$418)</f>
        <v>790860.95140517282</v>
      </c>
      <c r="K9" s="166">
        <f>SUMIF('Division Lvl (excl. Esc)'!$A$2:$A$418,$B9,'Division Lvl (excl. Esc)'!L$2:L$418)</f>
        <v>790860.95140517282</v>
      </c>
      <c r="L9" s="166">
        <f>SUMIF('Division Lvl (excl. Esc)'!$A$2:$A$418,$B9,'Division Lvl (excl. Esc)'!M$2:M$418)</f>
        <v>790860.95140517282</v>
      </c>
      <c r="M9" s="167">
        <f>SUMIF('Division Lvl (excl. Esc)'!$A$2:$A$418,$B9,'Division Lvl (excl. Esc)'!N$2:N$418)</f>
        <v>800000</v>
      </c>
      <c r="N9" s="168">
        <f>SUMIF('Division Lvl (excl. Esc)'!$A$2:$A$418,$B9,'Division Lvl (excl. Esc)'!P$2:P$418)</f>
        <v>716670.08220827323</v>
      </c>
      <c r="O9" s="169">
        <f>SUMIF('Division Lvl (excl. Esc)'!$A$2:$A$418,$B9,'Division Lvl (excl. Esc)'!Q$2:Q$418)</f>
        <v>733248.78183392447</v>
      </c>
      <c r="P9" s="169">
        <f>SUMIF('Division Lvl (excl. Esc)'!$A$2:$A$418,$B9,'Division Lvl (excl. Esc)'!R$2:R$418)</f>
        <v>749489.62443272898</v>
      </c>
      <c r="Q9" s="169">
        <f>SUMIF('Division Lvl (excl. Esc)'!$A$2:$A$418,$B9,'Division Lvl (excl. Esc)'!S$2:S$418)</f>
        <v>820555.54845143098</v>
      </c>
      <c r="R9" s="169">
        <f>SUMIF('Division Lvl (excl. Esc)'!$A$2:$A$418,$B9,'Division Lvl (excl. Esc)'!T$2:T$418)</f>
        <v>894786.57567430567</v>
      </c>
      <c r="S9" s="169">
        <f>SUMIF('Division Lvl (excl. Esc)'!$A$2:$A$418,$B9,'Division Lvl (excl. Esc)'!U$2:U$418)</f>
        <v>917156.24006616324</v>
      </c>
      <c r="T9" s="169">
        <f>SUMIF('Division Lvl (excl. Esc)'!$A$2:$A$418,$B9,'Division Lvl (excl. Esc)'!V$2:V$418)</f>
        <v>940085.14606781746</v>
      </c>
      <c r="U9" s="169">
        <f>SUMIF('Division Lvl (excl. Esc)'!$A$2:$A$418,$B9,'Division Lvl (excl. Esc)'!W$2:W$418)</f>
        <v>963587.27471951279</v>
      </c>
      <c r="V9" s="170">
        <f>SUMIF('Division Lvl (excl. Esc)'!$A$2:$A$418,$B9,'Division Lvl (excl. Esc)'!X$2:X$418)</f>
        <v>987676.9565875004</v>
      </c>
      <c r="W9" s="170">
        <f>SUMIF('Division Lvl (excl. Esc)'!$A$2:$A$418,$B9,'Division Lvl (excl. Esc)'!Y$2:Y$418)</f>
        <v>1024067.6353570856</v>
      </c>
      <c r="X9" s="165">
        <f t="shared" si="0"/>
        <v>7590770.2796241045</v>
      </c>
      <c r="Y9" s="171">
        <f t="shared" si="1"/>
        <v>8747323.8653987441</v>
      </c>
      <c r="Z9" s="172"/>
    </row>
    <row r="10" spans="1:26" x14ac:dyDescent="0.25">
      <c r="A10" s="163" t="str">
        <f>INDEX('Division Lvl (excl. Esc)'!$AG$2:$AG$418,MATCH(B10,'Division Lvl (excl. Esc)'!$A$2:$A$418,0))</f>
        <v>DS</v>
      </c>
      <c r="B10" s="164" t="s">
        <v>49</v>
      </c>
      <c r="C10" s="130" t="str">
        <f>INDEX('Division Lvl (excl. Esc)'!$B$2:$B$418,MATCH(B10,'Division Lvl (excl. Esc)'!$A$2:$A$418,0))</f>
        <v>Distribution pole replacement</v>
      </c>
      <c r="D10" s="165">
        <f>SUMIF('Division Lvl (excl. Esc)'!$A$2:$A$418,$B10,'Division Lvl (excl. Esc)'!E$2:E$418)</f>
        <v>11316894.817309737</v>
      </c>
      <c r="E10" s="166">
        <f>SUMIF('Division Lvl (excl. Esc)'!$A$2:$A$418,$B10,'Division Lvl (excl. Esc)'!F$2:F$418)</f>
        <v>12063989.47591126</v>
      </c>
      <c r="F10" s="166">
        <f>SUMIF('Division Lvl (excl. Esc)'!$A$2:$A$418,$B10,'Division Lvl (excl. Esc)'!G$2:G$418)</f>
        <v>12796008.967881452</v>
      </c>
      <c r="G10" s="166">
        <f>SUMIF('Division Lvl (excl. Esc)'!$A$2:$A$418,$B10,'Division Lvl (excl. Esc)'!H$2:H$418)</f>
        <v>13519655.702444501</v>
      </c>
      <c r="H10" s="166">
        <f>SUMIF('Division Lvl (excl. Esc)'!$A$2:$A$418,$B10,'Division Lvl (excl. Esc)'!I$2:I$418)</f>
        <v>14245382.887185674</v>
      </c>
      <c r="I10" s="166">
        <f>SUMIF('Division Lvl (excl. Esc)'!$A$2:$A$418,$B10,'Division Lvl (excl. Esc)'!J$2:J$418)</f>
        <v>15006586.552913154</v>
      </c>
      <c r="J10" s="166">
        <f>SUMIF('Division Lvl (excl. Esc)'!$A$2:$A$418,$B10,'Division Lvl (excl. Esc)'!K$2:K$418)</f>
        <v>16528993.88436811</v>
      </c>
      <c r="K10" s="166">
        <f>SUMIF('Division Lvl (excl. Esc)'!$A$2:$A$418,$B10,'Division Lvl (excl. Esc)'!L$2:L$418)</f>
        <v>17290197.550095588</v>
      </c>
      <c r="L10" s="166">
        <f>SUMIF('Division Lvl (excl. Esc)'!$A$2:$A$418,$B10,'Division Lvl (excl. Esc)'!M$2:M$418)</f>
        <v>17290197.550095588</v>
      </c>
      <c r="M10" s="167">
        <f>SUMIF('Division Lvl (excl. Esc)'!$A$2:$A$418,$B10,'Division Lvl (excl. Esc)'!N$2:N$418)</f>
        <v>17490000</v>
      </c>
      <c r="N10" s="168">
        <f>SUMIF('Division Lvl (excl. Esc)'!$A$2:$A$418,$B10,'Division Lvl (excl. Esc)'!P$2:P$418)</f>
        <v>11599817.187742479</v>
      </c>
      <c r="O10" s="169">
        <f>SUMIF('Division Lvl (excl. Esc)'!$A$2:$A$418,$B10,'Division Lvl (excl. Esc)'!Q$2:Q$418)</f>
        <v>12674728.943129266</v>
      </c>
      <c r="P10" s="169">
        <f>SUMIF('Division Lvl (excl. Esc)'!$A$2:$A$418,$B10,'Division Lvl (excl. Esc)'!R$2:R$418)</f>
        <v>13779902.09492746</v>
      </c>
      <c r="Q10" s="169">
        <f>SUMIF('Division Lvl (excl. Esc)'!$A$2:$A$418,$B10,'Division Lvl (excl. Esc)'!S$2:S$418)</f>
        <v>14923170.241170026</v>
      </c>
      <c r="R10" s="169">
        <f>SUMIF('Division Lvl (excl. Esc)'!$A$2:$A$418,$B10,'Division Lvl (excl. Esc)'!T$2:T$418)</f>
        <v>16117343.19433343</v>
      </c>
      <c r="S10" s="169">
        <f>SUMIF('Division Lvl (excl. Esc)'!$A$2:$A$418,$B10,'Division Lvl (excl. Esc)'!U$2:U$418)</f>
        <v>17403039.655255448</v>
      </c>
      <c r="T10" s="169">
        <f>SUMIF('Division Lvl (excl. Esc)'!$A$2:$A$418,$B10,'Division Lvl (excl. Esc)'!V$2:V$418)</f>
        <v>19647779.552817382</v>
      </c>
      <c r="U10" s="169">
        <f>SUMIF('Division Lvl (excl. Esc)'!$A$2:$A$418,$B10,'Division Lvl (excl. Esc)'!W$2:W$418)</f>
        <v>21066426.793555345</v>
      </c>
      <c r="V10" s="170">
        <f>SUMIF('Division Lvl (excl. Esc)'!$A$2:$A$418,$B10,'Division Lvl (excl. Esc)'!X$2:X$418)</f>
        <v>21593087.463394225</v>
      </c>
      <c r="W10" s="170">
        <f>SUMIF('Division Lvl (excl. Esc)'!$A$2:$A$418,$B10,'Division Lvl (excl. Esc)'!Y$2:Y$418)</f>
        <v>22388678.677994285</v>
      </c>
      <c r="X10" s="165">
        <f t="shared" si="0"/>
        <v>147547907.38820505</v>
      </c>
      <c r="Y10" s="171">
        <f t="shared" si="1"/>
        <v>171193973.80431935</v>
      </c>
      <c r="Z10" s="172"/>
    </row>
    <row r="11" spans="1:26" x14ac:dyDescent="0.25">
      <c r="A11" s="163" t="str">
        <f>INDEX('Division Lvl (excl. Esc)'!$AG$2:$AG$418,MATCH(B11,'Division Lvl (excl. Esc)'!$A$2:$A$418,0))</f>
        <v>DS</v>
      </c>
      <c r="B11" s="164" t="s">
        <v>50</v>
      </c>
      <c r="C11" s="130" t="str">
        <f>INDEX('Division Lvl (excl. Esc)'!$B$2:$B$418,MATCH(B11,'Division Lvl (excl. Esc)'!$A$2:$A$418,0))</f>
        <v>LV CONSAC cable replacement</v>
      </c>
      <c r="D11" s="165">
        <f>SUMIF('Division Lvl (excl. Esc)'!$A$2:$A$418,$B11,'Division Lvl (excl. Esc)'!E$2:E$418)</f>
        <v>6742192.4110185988</v>
      </c>
      <c r="E11" s="166">
        <f>SUMIF('Division Lvl (excl. Esc)'!$A$2:$A$418,$B11,'Division Lvl (excl. Esc)'!F$2:F$418)</f>
        <v>7477679.4272177229</v>
      </c>
      <c r="F11" s="166">
        <f>SUMIF('Division Lvl (excl. Esc)'!$A$2:$A$418,$B11,'Division Lvl (excl. Esc)'!G$2:G$418)</f>
        <v>9693946.1877889782</v>
      </c>
      <c r="G11" s="166">
        <f>SUMIF('Division Lvl (excl. Esc)'!$A$2:$A$418,$B11,'Division Lvl (excl. Esc)'!H$2:H$418)</f>
        <v>9663976.7667766772</v>
      </c>
      <c r="H11" s="166">
        <f>SUMIF('Division Lvl (excl. Esc)'!$A$2:$A$418,$B11,'Division Lvl (excl. Esc)'!I$2:I$418)</f>
        <v>11121482.129135242</v>
      </c>
      <c r="I11" s="166">
        <f>SUMIF('Division Lvl (excl. Esc)'!$A$2:$A$418,$B11,'Division Lvl (excl. Esc)'!J$2:J$418)</f>
        <v>11121482.129135242</v>
      </c>
      <c r="J11" s="166">
        <f>SUMIF('Division Lvl (excl. Esc)'!$A$2:$A$418,$B11,'Division Lvl (excl. Esc)'!K$2:K$418)</f>
        <v>11862914.271077592</v>
      </c>
      <c r="K11" s="166">
        <f>SUMIF('Division Lvl (excl. Esc)'!$A$2:$A$418,$B11,'Division Lvl (excl. Esc)'!L$2:L$418)</f>
        <v>11862914.271077592</v>
      </c>
      <c r="L11" s="166">
        <f>SUMIF('Division Lvl (excl. Esc)'!$A$2:$A$418,$B11,'Division Lvl (excl. Esc)'!M$2:M$418)</f>
        <v>12604346.413019942</v>
      </c>
      <c r="M11" s="167">
        <f>SUMIF('Division Lvl (excl. Esc)'!$A$2:$A$418,$B11,'Division Lvl (excl. Esc)'!N$2:N$418)</f>
        <v>12750000</v>
      </c>
      <c r="N11" s="168">
        <f>SUMIF('Division Lvl (excl. Esc)'!$A$2:$A$418,$B11,'Division Lvl (excl. Esc)'!P$2:P$418)</f>
        <v>6910747.2212940631</v>
      </c>
      <c r="O11" s="169">
        <f>SUMIF('Division Lvl (excl. Esc)'!$A$2:$A$418,$B11,'Division Lvl (excl. Esc)'!Q$2:Q$418)</f>
        <v>7856236.9482206199</v>
      </c>
      <c r="P11" s="169">
        <f>SUMIF('Division Lvl (excl. Esc)'!$A$2:$A$418,$B11,'Division Lvl (excl. Esc)'!R$2:R$418)</f>
        <v>10439319.768884439</v>
      </c>
      <c r="Q11" s="169">
        <f>SUMIF('Division Lvl (excl. Esc)'!$A$2:$A$418,$B11,'Division Lvl (excl. Esc)'!S$2:S$418)</f>
        <v>10667222.129868602</v>
      </c>
      <c r="R11" s="169">
        <f>SUMIF('Division Lvl (excl. Esc)'!$A$2:$A$418,$B11,'Division Lvl (excl. Esc)'!T$2:T$418)</f>
        <v>12582936.220419923</v>
      </c>
      <c r="S11" s="169">
        <f>SUMIF('Division Lvl (excl. Esc)'!$A$2:$A$418,$B11,'Division Lvl (excl. Esc)'!U$2:U$418)</f>
        <v>12897509.625930421</v>
      </c>
      <c r="T11" s="169">
        <f>SUMIF('Division Lvl (excl. Esc)'!$A$2:$A$418,$B11,'Division Lvl (excl. Esc)'!V$2:V$418)</f>
        <v>14101277.191017261</v>
      </c>
      <c r="U11" s="169">
        <f>SUMIF('Division Lvl (excl. Esc)'!$A$2:$A$418,$B11,'Division Lvl (excl. Esc)'!W$2:W$418)</f>
        <v>14453809.120792691</v>
      </c>
      <c r="V11" s="170">
        <f>SUMIF('Division Lvl (excl. Esc)'!$A$2:$A$418,$B11,'Division Lvl (excl. Esc)'!X$2:X$418)</f>
        <v>15741101.495613288</v>
      </c>
      <c r="W11" s="170">
        <f>SUMIF('Division Lvl (excl. Esc)'!$A$2:$A$418,$B11,'Division Lvl (excl. Esc)'!Y$2:Y$418)</f>
        <v>16321077.938503554</v>
      </c>
      <c r="X11" s="165">
        <f t="shared" si="0"/>
        <v>104900934.00624758</v>
      </c>
      <c r="Y11" s="171">
        <f t="shared" si="1"/>
        <v>121971237.66054486</v>
      </c>
      <c r="Z11" s="172"/>
    </row>
    <row r="12" spans="1:26" x14ac:dyDescent="0.25">
      <c r="A12" s="163" t="str">
        <f>INDEX('Division Lvl (excl. Esc)'!$AG$2:$AG$418,MATCH(B12,'Division Lvl (excl. Esc)'!$A$2:$A$418,0))</f>
        <v>DS</v>
      </c>
      <c r="B12" s="164" t="s">
        <v>51</v>
      </c>
      <c r="C12" s="130" t="str">
        <f>INDEX('Division Lvl (excl. Esc)'!$B$2:$B$418,MATCH(B12,'Division Lvl (excl. Esc)'!$A$2:$A$418,0))</f>
        <v>Service wire replacement program</v>
      </c>
      <c r="D12" s="165">
        <f>SUMIF('Division Lvl (excl. Esc)'!$A$2:$A$418,$B12,'Division Lvl (excl. Esc)'!E$2:E$418)</f>
        <v>9189358.545388313</v>
      </c>
      <c r="E12" s="166">
        <f>SUMIF('Division Lvl (excl. Esc)'!$A$2:$A$418,$B12,'Division Lvl (excl. Esc)'!F$2:F$418)</f>
        <v>9272322.4897499755</v>
      </c>
      <c r="F12" s="166">
        <f>SUMIF('Division Lvl (excl. Esc)'!$A$2:$A$418,$B12,'Division Lvl (excl. Esc)'!G$2:G$418)</f>
        <v>9246533.2868141029</v>
      </c>
      <c r="G12" s="166">
        <f>SUMIF('Division Lvl (excl. Esc)'!$A$2:$A$418,$B12,'Division Lvl (excl. Esc)'!H$2:H$418)</f>
        <v>9366623.6354912408</v>
      </c>
      <c r="H12" s="166">
        <f>SUMIF('Division Lvl (excl. Esc)'!$A$2:$A$418,$B12,'Division Lvl (excl. Esc)'!I$2:I$418)</f>
        <v>9688046.6547133662</v>
      </c>
      <c r="I12" s="166">
        <f>SUMIF('Division Lvl (excl. Esc)'!$A$2:$A$418,$B12,'Division Lvl (excl. Esc)'!J$2:J$418)</f>
        <v>9688046.6547133662</v>
      </c>
      <c r="J12" s="166">
        <f>SUMIF('Division Lvl (excl. Esc)'!$A$2:$A$418,$B12,'Division Lvl (excl. Esc)'!K$2:K$418)</f>
        <v>10182334.7493416</v>
      </c>
      <c r="K12" s="166">
        <f>SUMIF('Division Lvl (excl. Esc)'!$A$2:$A$418,$B12,'Division Lvl (excl. Esc)'!L$2:L$418)</f>
        <v>10182334.7493416</v>
      </c>
      <c r="L12" s="166">
        <f>SUMIF('Division Lvl (excl. Esc)'!$A$2:$A$418,$B12,'Division Lvl (excl. Esc)'!M$2:M$418)</f>
        <v>10676622.843969833</v>
      </c>
      <c r="M12" s="167">
        <f>SUMIF('Division Lvl (excl. Esc)'!$A$2:$A$418,$B12,'Division Lvl (excl. Esc)'!N$2:N$418)</f>
        <v>10800000</v>
      </c>
      <c r="N12" s="168">
        <f>SUMIF('Division Lvl (excl. Esc)'!$A$2:$A$418,$B12,'Division Lvl (excl. Esc)'!P$2:P$418)</f>
        <v>9419092.50902302</v>
      </c>
      <c r="O12" s="169">
        <f>SUMIF('Division Lvl (excl. Esc)'!$A$2:$A$418,$B12,'Division Lvl (excl. Esc)'!Q$2:Q$418)</f>
        <v>9741733.8157935664</v>
      </c>
      <c r="P12" s="169">
        <f>SUMIF('Division Lvl (excl. Esc)'!$A$2:$A$418,$B12,'Division Lvl (excl. Esc)'!R$2:R$418)</f>
        <v>9957505.0103205424</v>
      </c>
      <c r="Q12" s="169">
        <f>SUMIF('Division Lvl (excl. Esc)'!$A$2:$A$418,$B12,'Division Lvl (excl. Esc)'!S$2:S$418)</f>
        <v>10338999.91048803</v>
      </c>
      <c r="R12" s="169">
        <f>SUMIF('Division Lvl (excl. Esc)'!$A$2:$A$418,$B12,'Division Lvl (excl. Esc)'!T$2:T$418)</f>
        <v>10961135.552010244</v>
      </c>
      <c r="S12" s="169">
        <f>SUMIF('Division Lvl (excl. Esc)'!$A$2:$A$418,$B12,'Division Lvl (excl. Esc)'!U$2:U$418)</f>
        <v>11235163.9408105</v>
      </c>
      <c r="T12" s="169">
        <f>SUMIF('Division Lvl (excl. Esc)'!$A$2:$A$418,$B12,'Division Lvl (excl. Esc)'!V$2:V$418)</f>
        <v>12103596.255623147</v>
      </c>
      <c r="U12" s="169">
        <f>SUMIF('Division Lvl (excl. Esc)'!$A$2:$A$418,$B12,'Division Lvl (excl. Esc)'!W$2:W$418)</f>
        <v>12406186.162013726</v>
      </c>
      <c r="V12" s="170">
        <f>SUMIF('Division Lvl (excl. Esc)'!$A$2:$A$418,$B12,'Division Lvl (excl. Esc)'!X$2:X$418)</f>
        <v>13333638.913931254</v>
      </c>
      <c r="W12" s="170">
        <f>SUMIF('Division Lvl (excl. Esc)'!$A$2:$A$418,$B12,'Division Lvl (excl. Esc)'!Y$2:Y$418)</f>
        <v>13824913.077320656</v>
      </c>
      <c r="X12" s="165">
        <f t="shared" si="0"/>
        <v>98292223.609523386</v>
      </c>
      <c r="Y12" s="171">
        <f t="shared" si="1"/>
        <v>113321965.14733468</v>
      </c>
      <c r="Z12" s="172"/>
    </row>
    <row r="13" spans="1:26" x14ac:dyDescent="0.25">
      <c r="A13" s="163" t="str">
        <f>INDEX('Division Lvl (excl. Esc)'!$AG$2:$AG$418,MATCH(B13,'Division Lvl (excl. Esc)'!$A$2:$A$418,0))</f>
        <v>DS</v>
      </c>
      <c r="B13" s="164" t="s">
        <v>53</v>
      </c>
      <c r="C13" s="130" t="str">
        <f>INDEX('Division Lvl (excl. Esc)'!$B$2:$B$418,MATCH(B13,'Division Lvl (excl. Esc)'!$A$2:$A$418,0))</f>
        <v>Traffic black spot remediation</v>
      </c>
      <c r="D13" s="165">
        <f>SUMIF('Division Lvl (excl. Esc)'!$A$2:$A$418,$B13,'Division Lvl (excl. Esc)'!E$2:E$418)</f>
        <v>998843.32015090354</v>
      </c>
      <c r="E13" s="166">
        <f>SUMIF('Division Lvl (excl. Esc)'!$A$2:$A$418,$B13,'Division Lvl (excl. Esc)'!F$2:F$418)</f>
        <v>997023.92362902965</v>
      </c>
      <c r="F13" s="166">
        <f>SUMIF('Division Lvl (excl. Esc)'!$A$2:$A$418,$B13,'Division Lvl (excl. Esc)'!G$2:G$418)</f>
        <v>994250.89105527988</v>
      </c>
      <c r="G13" s="166">
        <f>SUMIF('Division Lvl (excl. Esc)'!$A$2:$A$418,$B13,'Division Lvl (excl. Esc)'!H$2:H$418)</f>
        <v>991177.10428478743</v>
      </c>
      <c r="H13" s="166">
        <f>SUMIF('Division Lvl (excl. Esc)'!$A$2:$A$418,$B13,'Division Lvl (excl. Esc)'!I$2:I$418)</f>
        <v>988576.18925646599</v>
      </c>
      <c r="I13" s="166">
        <f>SUMIF('Division Lvl (excl. Esc)'!$A$2:$A$418,$B13,'Division Lvl (excl. Esc)'!J$2:J$418)</f>
        <v>988576.18925646599</v>
      </c>
      <c r="J13" s="166">
        <f>SUMIF('Division Lvl (excl. Esc)'!$A$2:$A$418,$B13,'Division Lvl (excl. Esc)'!K$2:K$418)</f>
        <v>988576.18925646599</v>
      </c>
      <c r="K13" s="166">
        <f>SUMIF('Division Lvl (excl. Esc)'!$A$2:$A$418,$B13,'Division Lvl (excl. Esc)'!L$2:L$418)</f>
        <v>988576.18925646599</v>
      </c>
      <c r="L13" s="166">
        <f>SUMIF('Division Lvl (excl. Esc)'!$A$2:$A$418,$B13,'Division Lvl (excl. Esc)'!M$2:M$418)</f>
        <v>988576.18925646599</v>
      </c>
      <c r="M13" s="167">
        <f>SUMIF('Division Lvl (excl. Esc)'!$A$2:$A$418,$B13,'Division Lvl (excl. Esc)'!N$2:N$418)</f>
        <v>1000000</v>
      </c>
      <c r="N13" s="168">
        <f>SUMIF('Division Lvl (excl. Esc)'!$A$2:$A$418,$B13,'Division Lvl (excl. Esc)'!P$2:P$418)</f>
        <v>1023814.4031546761</v>
      </c>
      <c r="O13" s="169">
        <f>SUMIF('Division Lvl (excl. Esc)'!$A$2:$A$418,$B13,'Division Lvl (excl. Esc)'!Q$2:Q$418)</f>
        <v>1047498.2597627492</v>
      </c>
      <c r="P13" s="169">
        <f>SUMIF('Division Lvl (excl. Esc)'!$A$2:$A$418,$B13,'Division Lvl (excl. Esc)'!R$2:R$418)</f>
        <v>1070699.4634753272</v>
      </c>
      <c r="Q13" s="169">
        <f>SUMIF('Division Lvl (excl. Esc)'!$A$2:$A$418,$B13,'Division Lvl (excl. Esc)'!S$2:S$418)</f>
        <v>1094074.064601908</v>
      </c>
      <c r="R13" s="169">
        <f>SUMIF('Division Lvl (excl. Esc)'!$A$2:$A$418,$B13,'Division Lvl (excl. Esc)'!T$2:T$418)</f>
        <v>1118483.2195928821</v>
      </c>
      <c r="S13" s="169">
        <f>SUMIF('Division Lvl (excl. Esc)'!$A$2:$A$418,$B13,'Division Lvl (excl. Esc)'!U$2:U$418)</f>
        <v>1146445.3000827041</v>
      </c>
      <c r="T13" s="169">
        <f>SUMIF('Division Lvl (excl. Esc)'!$A$2:$A$418,$B13,'Division Lvl (excl. Esc)'!V$2:V$418)</f>
        <v>1175106.4325847717</v>
      </c>
      <c r="U13" s="169">
        <f>SUMIF('Division Lvl (excl. Esc)'!$A$2:$A$418,$B13,'Division Lvl (excl. Esc)'!W$2:W$418)</f>
        <v>1204484.093399391</v>
      </c>
      <c r="V13" s="170">
        <f>SUMIF('Division Lvl (excl. Esc)'!$A$2:$A$418,$B13,'Division Lvl (excl. Esc)'!X$2:X$418)</f>
        <v>1234596.1957343756</v>
      </c>
      <c r="W13" s="170">
        <f>SUMIF('Division Lvl (excl. Esc)'!$A$2:$A$418,$B13,'Division Lvl (excl. Esc)'!Y$2:Y$418)</f>
        <v>1280084.544196357</v>
      </c>
      <c r="X13" s="165">
        <f t="shared" si="0"/>
        <v>9924176.18540233</v>
      </c>
      <c r="Y13" s="171">
        <f t="shared" si="1"/>
        <v>11395285.976585142</v>
      </c>
      <c r="Z13" s="172"/>
    </row>
    <row r="14" spans="1:26" x14ac:dyDescent="0.25">
      <c r="A14" s="163" t="str">
        <f>INDEX('Division Lvl (excl. Esc)'!$AG$2:$AG$418,MATCH(B14,'Division Lvl (excl. Esc)'!$A$2:$A$418,0))</f>
        <v>DS</v>
      </c>
      <c r="B14" s="164" t="s">
        <v>55</v>
      </c>
      <c r="C14" s="130" t="str">
        <f>INDEX('Division Lvl (excl. Esc)'!$B$2:$B$418,MATCH(B14,'Division Lvl (excl. Esc)'!$A$2:$A$418,0))</f>
        <v>HV distribution steel mains replacement</v>
      </c>
      <c r="D14" s="165">
        <f>SUMIF('Division Lvl (excl. Esc)'!$A$2:$A$418,$B14,'Division Lvl (excl. Esc)'!E$2:E$418)</f>
        <v>3691724.9112777398</v>
      </c>
      <c r="E14" s="166">
        <f>SUMIF('Division Lvl (excl. Esc)'!$A$2:$A$418,$B14,'Division Lvl (excl. Esc)'!F$2:F$418)</f>
        <v>4299167.1586883757</v>
      </c>
      <c r="F14" s="166">
        <f>SUMIF('Division Lvl (excl. Esc)'!$A$2:$A$418,$B14,'Division Lvl (excl. Esc)'!G$2:G$418)</f>
        <v>5205897.6655654451</v>
      </c>
      <c r="G14" s="166">
        <f>SUMIF('Division Lvl (excl. Esc)'!$A$2:$A$418,$B14,'Division Lvl (excl. Esc)'!H$2:H$418)</f>
        <v>5342444.5920950044</v>
      </c>
      <c r="H14" s="166">
        <f>SUMIF('Division Lvl (excl. Esc)'!$A$2:$A$418,$B14,'Division Lvl (excl. Esc)'!I$2:I$418)</f>
        <v>5937388.5926743345</v>
      </c>
      <c r="I14" s="166">
        <f>SUMIF('Division Lvl (excl. Esc)'!$A$2:$A$418,$B14,'Division Lvl (excl. Esc)'!J$2:J$418)</f>
        <v>5937388.5926743345</v>
      </c>
      <c r="J14" s="166">
        <f>SUMIF('Division Lvl (excl. Esc)'!$A$2:$A$418,$B14,'Division Lvl (excl. Esc)'!K$2:K$418)</f>
        <v>5937388.5926743345</v>
      </c>
      <c r="K14" s="166">
        <f>SUMIF('Division Lvl (excl. Esc)'!$A$2:$A$418,$B14,'Division Lvl (excl. Esc)'!L$2:L$418)</f>
        <v>5937388.5926743345</v>
      </c>
      <c r="L14" s="166">
        <f>SUMIF('Division Lvl (excl. Esc)'!$A$2:$A$418,$B14,'Division Lvl (excl. Esc)'!M$2:M$418)</f>
        <v>5937388.5926743345</v>
      </c>
      <c r="M14" s="167">
        <f>SUMIF('Division Lvl (excl. Esc)'!$A$2:$A$418,$B14,'Division Lvl (excl. Esc)'!N$2:N$418)</f>
        <v>6006000</v>
      </c>
      <c r="N14" s="168">
        <f>SUMIF('Division Lvl (excl. Esc)'!$A$2:$A$418,$B14,'Division Lvl (excl. Esc)'!P$2:P$418)</f>
        <v>3784018.0340596829</v>
      </c>
      <c r="O14" s="169">
        <f>SUMIF('Division Lvl (excl. Esc)'!$A$2:$A$418,$B14,'Division Lvl (excl. Esc)'!Q$2:Q$418)</f>
        <v>4516812.4960969742</v>
      </c>
      <c r="P14" s="169">
        <f>SUMIF('Division Lvl (excl. Esc)'!$A$2:$A$418,$B14,'Division Lvl (excl. Esc)'!R$2:R$418)</f>
        <v>5606182.3907568129</v>
      </c>
      <c r="Q14" s="169">
        <f>SUMIF('Division Lvl (excl. Esc)'!$A$2:$A$418,$B14,'Division Lvl (excl. Esc)'!S$2:S$418)</f>
        <v>5897059.2082042843</v>
      </c>
      <c r="R14" s="169">
        <f>SUMIF('Division Lvl (excl. Esc)'!$A$2:$A$418,$B14,'Division Lvl (excl. Esc)'!T$2:T$418)</f>
        <v>6717610.21687485</v>
      </c>
      <c r="S14" s="169">
        <f>SUMIF('Division Lvl (excl. Esc)'!$A$2:$A$418,$B14,'Division Lvl (excl. Esc)'!U$2:U$418)</f>
        <v>6885550.4722967204</v>
      </c>
      <c r="T14" s="169">
        <f>SUMIF('Division Lvl (excl. Esc)'!$A$2:$A$418,$B14,'Division Lvl (excl. Esc)'!V$2:V$418)</f>
        <v>7057689.2341041388</v>
      </c>
      <c r="U14" s="169">
        <f>SUMIF('Division Lvl (excl. Esc)'!$A$2:$A$418,$B14,'Division Lvl (excl. Esc)'!W$2:W$418)</f>
        <v>7234131.4649567418</v>
      </c>
      <c r="V14" s="170">
        <f>SUMIF('Division Lvl (excl. Esc)'!$A$2:$A$418,$B14,'Division Lvl (excl. Esc)'!X$2:X$418)</f>
        <v>7414984.7515806593</v>
      </c>
      <c r="W14" s="170">
        <f>SUMIF('Division Lvl (excl. Esc)'!$A$2:$A$418,$B14,'Division Lvl (excl. Esc)'!Y$2:Y$418)</f>
        <v>7688187.7724433206</v>
      </c>
      <c r="X14" s="165">
        <f t="shared" si="0"/>
        <v>54232177.290998243</v>
      </c>
      <c r="Y14" s="171">
        <f t="shared" si="1"/>
        <v>62802226.041374192</v>
      </c>
      <c r="Z14" s="172"/>
    </row>
    <row r="15" spans="1:26" x14ac:dyDescent="0.25">
      <c r="A15" s="163" t="str">
        <f>INDEX('Division Lvl (excl. Esc)'!$AG$2:$AG$418,MATCH(B15,'Division Lvl (excl. Esc)'!$A$2:$A$418,0))</f>
        <v>DS</v>
      </c>
      <c r="B15" s="174" t="s">
        <v>775</v>
      </c>
      <c r="C15" s="130" t="str">
        <f>INDEX('Division Lvl (excl. Esc)'!$B$2:$B$418,MATCH(B15,'Division Lvl (excl. Esc)'!$A$2:$A$418,0))</f>
        <v>LV cable network renewal</v>
      </c>
      <c r="D15" s="165">
        <f>SUMIF('Division Lvl (excl. Esc)'!$A$2:$A$418,$B15,'Division Lvl (excl. Esc)'!E$2:E$418)</f>
        <v>0</v>
      </c>
      <c r="E15" s="166">
        <f>SUMIF('Division Lvl (excl. Esc)'!$A$2:$A$418,$B15,'Division Lvl (excl. Esc)'!F$2:F$418)</f>
        <v>1296131.1007177385</v>
      </c>
      <c r="F15" s="166">
        <f>SUMIF('Division Lvl (excl. Esc)'!$A$2:$A$418,$B15,'Division Lvl (excl. Esc)'!G$2:G$418)</f>
        <v>1292526.1583718639</v>
      </c>
      <c r="G15" s="166">
        <f>SUMIF('Division Lvl (excl. Esc)'!$A$2:$A$418,$B15,'Division Lvl (excl. Esc)'!H$2:H$418)</f>
        <v>1288530.2355702238</v>
      </c>
      <c r="H15" s="166">
        <f>SUMIF('Division Lvl (excl. Esc)'!$A$2:$A$418,$B15,'Division Lvl (excl. Esc)'!I$2:I$418)</f>
        <v>1285149.0460334057</v>
      </c>
      <c r="I15" s="166">
        <f>SUMIF('Division Lvl (excl. Esc)'!$A$2:$A$418,$B15,'Division Lvl (excl. Esc)'!J$2:J$418)</f>
        <v>1285149.0460334057</v>
      </c>
      <c r="J15" s="166">
        <f>SUMIF('Division Lvl (excl. Esc)'!$A$2:$A$418,$B15,'Division Lvl (excl. Esc)'!K$2:K$418)</f>
        <v>1285149.0460334057</v>
      </c>
      <c r="K15" s="166">
        <f>SUMIF('Division Lvl (excl. Esc)'!$A$2:$A$418,$B15,'Division Lvl (excl. Esc)'!L$2:L$418)</f>
        <v>1285149.0460334057</v>
      </c>
      <c r="L15" s="166">
        <f>SUMIF('Division Lvl (excl. Esc)'!$A$2:$A$418,$B15,'Division Lvl (excl. Esc)'!M$2:M$418)</f>
        <v>1285149.0460334057</v>
      </c>
      <c r="M15" s="167">
        <f>SUMIF('Division Lvl (excl. Esc)'!$A$2:$A$418,$B15,'Division Lvl (excl. Esc)'!N$2:N$418)</f>
        <v>1300000</v>
      </c>
      <c r="N15" s="168">
        <f>SUMIF('Division Lvl (excl. Esc)'!$A$2:$A$418,$B15,'Division Lvl (excl. Esc)'!P$2:P$418)</f>
        <v>0</v>
      </c>
      <c r="O15" s="169">
        <f>SUMIF('Division Lvl (excl. Esc)'!$A$2:$A$418,$B15,'Division Lvl (excl. Esc)'!Q$2:Q$418)</f>
        <v>1361747.7376915738</v>
      </c>
      <c r="P15" s="169">
        <f>SUMIF('Division Lvl (excl. Esc)'!$A$2:$A$418,$B15,'Division Lvl (excl. Esc)'!R$2:R$418)</f>
        <v>1391909.3025179254</v>
      </c>
      <c r="Q15" s="169">
        <f>SUMIF('Division Lvl (excl. Esc)'!$A$2:$A$418,$B15,'Division Lvl (excl. Esc)'!S$2:S$418)</f>
        <v>1422296.2839824806</v>
      </c>
      <c r="R15" s="169">
        <f>SUMIF('Division Lvl (excl. Esc)'!$A$2:$A$418,$B15,'Division Lvl (excl. Esc)'!T$2:T$418)</f>
        <v>1454028.1854707466</v>
      </c>
      <c r="S15" s="169">
        <f>SUMIF('Division Lvl (excl. Esc)'!$A$2:$A$418,$B15,'Division Lvl (excl. Esc)'!U$2:U$418)</f>
        <v>1490378.8901075153</v>
      </c>
      <c r="T15" s="169">
        <f>SUMIF('Division Lvl (excl. Esc)'!$A$2:$A$418,$B15,'Division Lvl (excl. Esc)'!V$2:V$418)</f>
        <v>1527638.3623602032</v>
      </c>
      <c r="U15" s="169">
        <f>SUMIF('Division Lvl (excl. Esc)'!$A$2:$A$418,$B15,'Division Lvl (excl. Esc)'!W$2:W$418)</f>
        <v>1565829.3214192081</v>
      </c>
      <c r="V15" s="170">
        <f>SUMIF('Division Lvl (excl. Esc)'!$A$2:$A$418,$B15,'Division Lvl (excl. Esc)'!X$2:X$418)</f>
        <v>1604975.054454688</v>
      </c>
      <c r="W15" s="170">
        <f>SUMIF('Division Lvl (excl. Esc)'!$A$2:$A$418,$B15,'Division Lvl (excl. Esc)'!Y$2:Y$418)</f>
        <v>1664109.9074552641</v>
      </c>
      <c r="X15" s="165">
        <f t="shared" si="0"/>
        <v>11602932.724826854</v>
      </c>
      <c r="Y15" s="171">
        <f t="shared" si="1"/>
        <v>13482913.045459604</v>
      </c>
      <c r="Z15" s="172"/>
    </row>
    <row r="16" spans="1:26" x14ac:dyDescent="0.25">
      <c r="A16" s="163" t="str">
        <f>INDEX('Division Lvl (excl. Esc)'!$AG$2:$AG$418,MATCH(B16,'Division Lvl (excl. Esc)'!$A$2:$A$418,0))</f>
        <v>DS</v>
      </c>
      <c r="B16" s="164" t="s">
        <v>67</v>
      </c>
      <c r="C16" s="130" t="str">
        <f>INDEX('Division Lvl (excl. Esc)'!$B$2:$B$418,MATCH(B16,'Division Lvl (excl. Esc)'!$A$2:$A$418,0))</f>
        <v>Ground substation refurbishment program</v>
      </c>
      <c r="D16" s="165">
        <f>SUMIF('Division Lvl (excl. Esc)'!$A$2:$A$418,$B16,'Division Lvl (excl. Esc)'!E$2:E$418)</f>
        <v>509410.09327696083</v>
      </c>
      <c r="E16" s="166">
        <f>SUMIF('Division Lvl (excl. Esc)'!$A$2:$A$418,$B16,'Division Lvl (excl. Esc)'!F$2:F$418)</f>
        <v>508482.20105080516</v>
      </c>
      <c r="F16" s="166">
        <f>SUMIF('Division Lvl (excl. Esc)'!$A$2:$A$418,$B16,'Division Lvl (excl. Esc)'!G$2:G$418)</f>
        <v>845113.25739698787</v>
      </c>
      <c r="G16" s="166">
        <f>SUMIF('Division Lvl (excl. Esc)'!$A$2:$A$418,$B16,'Division Lvl (excl. Esc)'!H$2:H$418)</f>
        <v>842500.53864206932</v>
      </c>
      <c r="H16" s="166">
        <f>SUMIF('Division Lvl (excl. Esc)'!$A$2:$A$418,$B16,'Division Lvl (excl. Esc)'!I$2:I$418)</f>
        <v>1008347.7130415953</v>
      </c>
      <c r="I16" s="166">
        <f>SUMIF('Division Lvl (excl. Esc)'!$A$2:$A$418,$B16,'Division Lvl (excl. Esc)'!J$2:J$418)</f>
        <v>1260434.6413019942</v>
      </c>
      <c r="J16" s="166">
        <f>SUMIF('Division Lvl (excl. Esc)'!$A$2:$A$418,$B16,'Division Lvl (excl. Esc)'!K$2:K$418)</f>
        <v>1260434.6413019942</v>
      </c>
      <c r="K16" s="166">
        <f>SUMIF('Division Lvl (excl. Esc)'!$A$2:$A$418,$B16,'Division Lvl (excl. Esc)'!L$2:L$418)</f>
        <v>1260434.6413019942</v>
      </c>
      <c r="L16" s="166">
        <f>SUMIF('Division Lvl (excl. Esc)'!$A$2:$A$418,$B16,'Division Lvl (excl. Esc)'!M$2:M$418)</f>
        <v>1260434.6413019942</v>
      </c>
      <c r="M16" s="167">
        <f>SUMIF('Division Lvl (excl. Esc)'!$A$2:$A$418,$B16,'Division Lvl (excl. Esc)'!N$2:N$418)</f>
        <v>1275000</v>
      </c>
      <c r="N16" s="168">
        <f>SUMIF('Division Lvl (excl. Esc)'!$A$2:$A$418,$B16,'Division Lvl (excl. Esc)'!P$2:P$418)</f>
        <v>522145.34560888482</v>
      </c>
      <c r="O16" s="169">
        <f>SUMIF('Division Lvl (excl. Esc)'!$A$2:$A$418,$B16,'Division Lvl (excl. Esc)'!Q$2:Q$418)</f>
        <v>534224.1124790021</v>
      </c>
      <c r="P16" s="169">
        <f>SUMIF('Division Lvl (excl. Esc)'!$A$2:$A$418,$B16,'Division Lvl (excl. Esc)'!R$2:R$418)</f>
        <v>910094.54395402805</v>
      </c>
      <c r="Q16" s="169">
        <f>SUMIF('Division Lvl (excl. Esc)'!$A$2:$A$418,$B16,'Division Lvl (excl. Esc)'!S$2:S$418)</f>
        <v>929962.95491162175</v>
      </c>
      <c r="R16" s="169">
        <f>SUMIF('Division Lvl (excl. Esc)'!$A$2:$A$418,$B16,'Division Lvl (excl. Esc)'!T$2:T$418)</f>
        <v>1140852.8839847397</v>
      </c>
      <c r="S16" s="169">
        <f>SUMIF('Division Lvl (excl. Esc)'!$A$2:$A$418,$B16,'Division Lvl (excl. Esc)'!U$2:U$418)</f>
        <v>1461717.7576054479</v>
      </c>
      <c r="T16" s="169">
        <f>SUMIF('Division Lvl (excl. Esc)'!$A$2:$A$418,$B16,'Division Lvl (excl. Esc)'!V$2:V$418)</f>
        <v>1498260.701545584</v>
      </c>
      <c r="U16" s="169">
        <f>SUMIF('Division Lvl (excl. Esc)'!$A$2:$A$418,$B16,'Division Lvl (excl. Esc)'!W$2:W$418)</f>
        <v>1535717.2190842233</v>
      </c>
      <c r="V16" s="170">
        <f>SUMIF('Division Lvl (excl. Esc)'!$A$2:$A$418,$B16,'Division Lvl (excl. Esc)'!X$2:X$418)</f>
        <v>1574110.1495613288</v>
      </c>
      <c r="W16" s="170">
        <f>SUMIF('Division Lvl (excl. Esc)'!$A$2:$A$418,$B16,'Division Lvl (excl. Esc)'!Y$2:Y$418)</f>
        <v>1632107.7938503553</v>
      </c>
      <c r="X16" s="165">
        <f t="shared" si="0"/>
        <v>10030592.368616395</v>
      </c>
      <c r="Y16" s="171">
        <f t="shared" si="1"/>
        <v>11739193.462585215</v>
      </c>
      <c r="Z16" s="172"/>
    </row>
    <row r="17" spans="1:26" x14ac:dyDescent="0.25">
      <c r="A17" s="163" t="str">
        <f>INDEX('Division Lvl (excl. Esc)'!$AG$2:$AG$418,MATCH(B17,'Division Lvl (excl. Esc)'!$A$2:$A$418,0))</f>
        <v>DS</v>
      </c>
      <c r="B17" s="164" t="s">
        <v>68</v>
      </c>
      <c r="C17" s="130" t="str">
        <f>INDEX('Division Lvl (excl. Esc)'!$B$2:$B$418,MATCH(B17,'Division Lvl (excl. Esc)'!$A$2:$A$418,0))</f>
        <v>Distribution transformer replacement program</v>
      </c>
      <c r="D17" s="165">
        <f>SUMIF('Division Lvl (excl. Esc)'!$A$2:$A$418,$B17,'Division Lvl (excl. Esc)'!E$2:E$418)</f>
        <v>1248554.1501886295</v>
      </c>
      <c r="E17" s="166">
        <f>SUMIF('Division Lvl (excl. Esc)'!$A$2:$A$418,$B17,'Division Lvl (excl. Esc)'!F$2:F$418)</f>
        <v>1246279.9045362873</v>
      </c>
      <c r="F17" s="166">
        <f>SUMIF('Division Lvl (excl. Esc)'!$A$2:$A$418,$B17,'Division Lvl (excl. Esc)'!G$2:G$418)</f>
        <v>1242813.6138191</v>
      </c>
      <c r="G17" s="166">
        <f>SUMIF('Division Lvl (excl. Esc)'!$A$2:$A$418,$B17,'Division Lvl (excl. Esc)'!H$2:H$418)</f>
        <v>1548714.2254449804</v>
      </c>
      <c r="H17" s="166">
        <f>SUMIF('Division Lvl (excl. Esc)'!$A$2:$A$418,$B17,'Division Lvl (excl. Esc)'!I$2:I$418)</f>
        <v>1544650.2957132282</v>
      </c>
      <c r="I17" s="166">
        <f>SUMIF('Division Lvl (excl. Esc)'!$A$2:$A$418,$B17,'Division Lvl (excl. Esc)'!J$2:J$418)</f>
        <v>1544650.2957132282</v>
      </c>
      <c r="J17" s="166">
        <f>SUMIF('Division Lvl (excl. Esc)'!$A$2:$A$418,$B17,'Division Lvl (excl. Esc)'!K$2:K$418)</f>
        <v>1544650.2957132282</v>
      </c>
      <c r="K17" s="166">
        <f>SUMIF('Division Lvl (excl. Esc)'!$A$2:$A$418,$B17,'Division Lvl (excl. Esc)'!L$2:L$418)</f>
        <v>1668222.3193702865</v>
      </c>
      <c r="L17" s="166">
        <f>SUMIF('Division Lvl (excl. Esc)'!$A$2:$A$418,$B17,'Division Lvl (excl. Esc)'!M$2:M$418)</f>
        <v>1668222.3193702865</v>
      </c>
      <c r="M17" s="167">
        <f>SUMIF('Division Lvl (excl. Esc)'!$A$2:$A$418,$B17,'Division Lvl (excl. Esc)'!N$2:N$418)</f>
        <v>1687500</v>
      </c>
      <c r="N17" s="168">
        <f>SUMIF('Division Lvl (excl. Esc)'!$A$2:$A$418,$B17,'Division Lvl (excl. Esc)'!P$2:P$418)</f>
        <v>1279768.003943345</v>
      </c>
      <c r="O17" s="169">
        <f>SUMIF('Division Lvl (excl. Esc)'!$A$2:$A$418,$B17,'Division Lvl (excl. Esc)'!Q$2:Q$418)</f>
        <v>1309372.8247034366</v>
      </c>
      <c r="P17" s="169">
        <f>SUMIF('Division Lvl (excl. Esc)'!$A$2:$A$418,$B17,'Division Lvl (excl. Esc)'!R$2:R$418)</f>
        <v>1338374.329344159</v>
      </c>
      <c r="Q17" s="169">
        <f>SUMIF('Division Lvl (excl. Esc)'!$A$2:$A$418,$B17,'Division Lvl (excl. Esc)'!S$2:S$418)</f>
        <v>1709490.7259404813</v>
      </c>
      <c r="R17" s="169">
        <f>SUMIF('Division Lvl (excl. Esc)'!$A$2:$A$418,$B17,'Division Lvl (excl. Esc)'!T$2:T$418)</f>
        <v>1747630.0306138783</v>
      </c>
      <c r="S17" s="169">
        <f>SUMIF('Division Lvl (excl. Esc)'!$A$2:$A$418,$B17,'Division Lvl (excl. Esc)'!U$2:U$418)</f>
        <v>1791320.781379225</v>
      </c>
      <c r="T17" s="169">
        <f>SUMIF('Division Lvl (excl. Esc)'!$A$2:$A$418,$B17,'Division Lvl (excl. Esc)'!V$2:V$418)</f>
        <v>1836103.8009137057</v>
      </c>
      <c r="U17" s="169">
        <f>SUMIF('Division Lvl (excl. Esc)'!$A$2:$A$418,$B17,'Division Lvl (excl. Esc)'!W$2:W$418)</f>
        <v>2032566.9076114721</v>
      </c>
      <c r="V17" s="170">
        <f>SUMIF('Division Lvl (excl. Esc)'!$A$2:$A$418,$B17,'Division Lvl (excl. Esc)'!X$2:X$418)</f>
        <v>2083381.0803017588</v>
      </c>
      <c r="W17" s="170">
        <f>SUMIF('Division Lvl (excl. Esc)'!$A$2:$A$418,$B17,'Division Lvl (excl. Esc)'!Y$2:Y$418)</f>
        <v>2160142.6683313525</v>
      </c>
      <c r="X17" s="165">
        <f t="shared" si="0"/>
        <v>14944257.419869255</v>
      </c>
      <c r="Y17" s="171">
        <f t="shared" si="1"/>
        <v>17288151.153082814</v>
      </c>
      <c r="Z17" s="172"/>
    </row>
    <row r="18" spans="1:26" x14ac:dyDescent="0.25">
      <c r="A18" s="163" t="str">
        <f>INDEX('Division Lvl (excl. Esc)'!$AG$2:$AG$418,MATCH(B18,'Division Lvl (excl. Esc)'!$A$2:$A$418,0))</f>
        <v>DS</v>
      </c>
      <c r="B18" s="164" t="s">
        <v>69</v>
      </c>
      <c r="C18" s="130" t="str">
        <f>INDEX('Division Lvl (excl. Esc)'!$B$2:$B$418,MATCH(B18,'Division Lvl (excl. Esc)'!$A$2:$A$418,0))</f>
        <v>Compact LV switchgear replacement</v>
      </c>
      <c r="D18" s="165">
        <f>SUMIF('Division Lvl (excl. Esc)'!$A$2:$A$418,$B18,'Division Lvl (excl. Esc)'!E$2:E$418)</f>
        <v>499421.66007545177</v>
      </c>
      <c r="E18" s="166">
        <f>SUMIF('Division Lvl (excl. Esc)'!$A$2:$A$418,$B18,'Division Lvl (excl. Esc)'!F$2:F$418)</f>
        <v>498511.96181451483</v>
      </c>
      <c r="F18" s="166">
        <f>SUMIF('Division Lvl (excl. Esc)'!$A$2:$A$418,$B18,'Division Lvl (excl. Esc)'!G$2:G$418)</f>
        <v>497125.44552763994</v>
      </c>
      <c r="G18" s="166">
        <f>SUMIF('Division Lvl (excl. Esc)'!$A$2:$A$418,$B18,'Division Lvl (excl. Esc)'!H$2:H$418)</f>
        <v>495588.55214239372</v>
      </c>
      <c r="H18" s="166">
        <f>SUMIF('Division Lvl (excl. Esc)'!$A$2:$A$418,$B18,'Division Lvl (excl. Esc)'!I$2:I$418)</f>
        <v>494288.094628233</v>
      </c>
      <c r="I18" s="166">
        <f>SUMIF('Division Lvl (excl. Esc)'!$A$2:$A$418,$B18,'Division Lvl (excl. Esc)'!J$2:J$418)</f>
        <v>494288.094628233</v>
      </c>
      <c r="J18" s="166">
        <f>SUMIF('Division Lvl (excl. Esc)'!$A$2:$A$418,$B18,'Division Lvl (excl. Esc)'!K$2:K$418)</f>
        <v>494288.094628233</v>
      </c>
      <c r="K18" s="166">
        <f>SUMIF('Division Lvl (excl. Esc)'!$A$2:$A$418,$B18,'Division Lvl (excl. Esc)'!L$2:L$418)</f>
        <v>494288.094628233</v>
      </c>
      <c r="L18" s="166">
        <f>SUMIF('Division Lvl (excl. Esc)'!$A$2:$A$418,$B18,'Division Lvl (excl. Esc)'!M$2:M$418)</f>
        <v>494288.094628233</v>
      </c>
      <c r="M18" s="167">
        <f>SUMIF('Division Lvl (excl. Esc)'!$A$2:$A$418,$B18,'Division Lvl (excl. Esc)'!N$2:N$418)</f>
        <v>500000</v>
      </c>
      <c r="N18" s="168">
        <f>SUMIF('Division Lvl (excl. Esc)'!$A$2:$A$418,$B18,'Division Lvl (excl. Esc)'!P$2:P$418)</f>
        <v>511907.20157733804</v>
      </c>
      <c r="O18" s="169">
        <f>SUMIF('Division Lvl (excl. Esc)'!$A$2:$A$418,$B18,'Division Lvl (excl. Esc)'!Q$2:Q$418)</f>
        <v>523749.12988137465</v>
      </c>
      <c r="P18" s="169">
        <f>SUMIF('Division Lvl (excl. Esc)'!$A$2:$A$418,$B18,'Division Lvl (excl. Esc)'!R$2:R$418)</f>
        <v>535349.73173766362</v>
      </c>
      <c r="Q18" s="169">
        <f>SUMIF('Division Lvl (excl. Esc)'!$A$2:$A$418,$B18,'Division Lvl (excl. Esc)'!S$2:S$418)</f>
        <v>547037.03230095399</v>
      </c>
      <c r="R18" s="169">
        <f>SUMIF('Division Lvl (excl. Esc)'!$A$2:$A$418,$B18,'Division Lvl (excl. Esc)'!T$2:T$418)</f>
        <v>559241.60979644104</v>
      </c>
      <c r="S18" s="169">
        <f>SUMIF('Division Lvl (excl. Esc)'!$A$2:$A$418,$B18,'Division Lvl (excl. Esc)'!U$2:U$418)</f>
        <v>573222.65004135203</v>
      </c>
      <c r="T18" s="169">
        <f>SUMIF('Division Lvl (excl. Esc)'!$A$2:$A$418,$B18,'Division Lvl (excl. Esc)'!V$2:V$418)</f>
        <v>587553.21629238583</v>
      </c>
      <c r="U18" s="169">
        <f>SUMIF('Division Lvl (excl. Esc)'!$A$2:$A$418,$B18,'Division Lvl (excl. Esc)'!W$2:W$418)</f>
        <v>602242.04669969552</v>
      </c>
      <c r="V18" s="170">
        <f>SUMIF('Division Lvl (excl. Esc)'!$A$2:$A$418,$B18,'Division Lvl (excl. Esc)'!X$2:X$418)</f>
        <v>617298.09786718769</v>
      </c>
      <c r="W18" s="170">
        <f>SUMIF('Division Lvl (excl. Esc)'!$A$2:$A$418,$B18,'Division Lvl (excl. Esc)'!Y$2:Y$418)</f>
        <v>640042.27209817851</v>
      </c>
      <c r="X18" s="165">
        <f t="shared" si="0"/>
        <v>4962088.092701165</v>
      </c>
      <c r="Y18" s="171">
        <f t="shared" si="1"/>
        <v>5697642.9882925712</v>
      </c>
      <c r="Z18" s="172"/>
    </row>
    <row r="19" spans="1:26" x14ac:dyDescent="0.25">
      <c r="A19" s="163" t="str">
        <f>INDEX('Division Lvl (excl. Esc)'!$AG$2:$AG$418,MATCH(B19,'Division Lvl (excl. Esc)'!$A$2:$A$418,0))</f>
        <v>DS</v>
      </c>
      <c r="B19" s="164" t="s">
        <v>70</v>
      </c>
      <c r="C19" s="130" t="str">
        <f>INDEX('Division Lvl (excl. Esc)'!$B$2:$B$418,MATCH(B19,'Division Lvl (excl. Esc)'!$A$2:$A$418,0))</f>
        <v>Holec MD4 epoxy switchgear replacement</v>
      </c>
      <c r="D19" s="165">
        <f>SUMIF('Division Lvl (excl. Esc)'!$A$2:$A$418,$B19,'Division Lvl (excl. Esc)'!E$2:E$418)</f>
        <v>5943117.7548978766</v>
      </c>
      <c r="E19" s="166">
        <f>SUMIF('Division Lvl (excl. Esc)'!$A$2:$A$418,$B19,'Division Lvl (excl. Esc)'!F$2:F$418)</f>
        <v>5583333.9723225664</v>
      </c>
      <c r="F19" s="166">
        <f>SUMIF('Division Lvl (excl. Esc)'!$A$2:$A$418,$B19,'Division Lvl (excl. Esc)'!G$2:G$418)</f>
        <v>5915792.8017789153</v>
      </c>
      <c r="G19" s="166">
        <f>SUMIF('Division Lvl (excl. Esc)'!$A$2:$A$418,$B19,'Division Lvl (excl. Esc)'!H$2:H$418)</f>
        <v>5897503.7704944853</v>
      </c>
      <c r="H19" s="166">
        <f>SUMIF('Division Lvl (excl. Esc)'!$A$2:$A$418,$B19,'Division Lvl (excl. Esc)'!I$2:I$418)</f>
        <v>5882028.3260759721</v>
      </c>
      <c r="I19" s="166">
        <f>SUMIF('Division Lvl (excl. Esc)'!$A$2:$A$418,$B19,'Division Lvl (excl. Esc)'!J$2:J$418)</f>
        <v>5882028.3260759721</v>
      </c>
      <c r="J19" s="166">
        <f>SUMIF('Division Lvl (excl. Esc)'!$A$2:$A$418,$B19,'Division Lvl (excl. Esc)'!K$2:K$418)</f>
        <v>7612036.6572747873</v>
      </c>
      <c r="K19" s="166">
        <f>SUMIF('Division Lvl (excl. Esc)'!$A$2:$A$418,$B19,'Division Lvl (excl. Esc)'!L$2:L$418)</f>
        <v>7612036.6572747873</v>
      </c>
      <c r="L19" s="166">
        <f>SUMIF('Division Lvl (excl. Esc)'!$A$2:$A$418,$B19,'Division Lvl (excl. Esc)'!M$2:M$418)</f>
        <v>9342044.9884736035</v>
      </c>
      <c r="M19" s="167">
        <f>SUMIF('Division Lvl (excl. Esc)'!$A$2:$A$418,$B19,'Division Lvl (excl. Esc)'!N$2:N$418)</f>
        <v>9450000</v>
      </c>
      <c r="N19" s="168">
        <f>SUMIF('Division Lvl (excl. Esc)'!$A$2:$A$418,$B19,'Division Lvl (excl. Esc)'!P$2:P$418)</f>
        <v>6091695.6987703228</v>
      </c>
      <c r="O19" s="169">
        <f>SUMIF('Division Lvl (excl. Esc)'!$A$2:$A$418,$B19,'Division Lvl (excl. Esc)'!Q$2:Q$418)</f>
        <v>5865990.2546713958</v>
      </c>
      <c r="P19" s="169">
        <f>SUMIF('Division Lvl (excl. Esc)'!$A$2:$A$418,$B19,'Division Lvl (excl. Esc)'!R$2:R$418)</f>
        <v>6370661.8076781966</v>
      </c>
      <c r="Q19" s="169">
        <f>SUMIF('Division Lvl (excl. Esc)'!$A$2:$A$418,$B19,'Division Lvl (excl. Esc)'!S$2:S$418)</f>
        <v>6509740.6843813527</v>
      </c>
      <c r="R19" s="169">
        <f>SUMIF('Division Lvl (excl. Esc)'!$A$2:$A$418,$B19,'Division Lvl (excl. Esc)'!T$2:T$418)</f>
        <v>6654975.1565776477</v>
      </c>
      <c r="S19" s="169">
        <f>SUMIF('Division Lvl (excl. Esc)'!$A$2:$A$418,$B19,'Division Lvl (excl. Esc)'!U$2:U$418)</f>
        <v>6821349.5354920886</v>
      </c>
      <c r="T19" s="169">
        <f>SUMIF('Division Lvl (excl. Esc)'!$A$2:$A$418,$B19,'Division Lvl (excl. Esc)'!V$2:V$418)</f>
        <v>9048319.5309027415</v>
      </c>
      <c r="U19" s="169">
        <f>SUMIF('Division Lvl (excl. Esc)'!$A$2:$A$418,$B19,'Division Lvl (excl. Esc)'!W$2:W$418)</f>
        <v>9274527.5191753097</v>
      </c>
      <c r="V19" s="170">
        <f>SUMIF('Division Lvl (excl. Esc)'!$A$2:$A$418,$B19,'Division Lvl (excl. Esc)'!X$2:X$418)</f>
        <v>11666934.049689848</v>
      </c>
      <c r="W19" s="170">
        <f>SUMIF('Division Lvl (excl. Esc)'!$A$2:$A$418,$B19,'Division Lvl (excl. Esc)'!Y$2:Y$418)</f>
        <v>12096798.942655575</v>
      </c>
      <c r="X19" s="165">
        <f t="shared" si="0"/>
        <v>69119923.254668966</v>
      </c>
      <c r="Y19" s="171">
        <f t="shared" si="1"/>
        <v>80400993.179994479</v>
      </c>
      <c r="Z19" s="172"/>
    </row>
    <row r="20" spans="1:26" x14ac:dyDescent="0.25">
      <c r="A20" s="163" t="str">
        <f>INDEX('Division Lvl (excl. Esc)'!$AG$2:$AG$418,MATCH(B20,'Division Lvl (excl. Esc)'!$A$2:$A$418,0))</f>
        <v>DS</v>
      </c>
      <c r="B20" s="164" t="s">
        <v>72</v>
      </c>
      <c r="C20" s="130" t="str">
        <f>INDEX('Division Lvl (excl. Esc)'!$B$2:$B$418,MATCH(B20,'Division Lvl (excl. Esc)'!$A$2:$A$418,0))</f>
        <v>Miscellaneous substation renewal expenditure</v>
      </c>
      <c r="D20" s="165">
        <f>SUMIF('Division Lvl (excl. Esc)'!$A$2:$A$418,$B20,'Division Lvl (excl. Esc)'!E$2:E$418)</f>
        <v>1498264.9802263554</v>
      </c>
      <c r="E20" s="166">
        <f>SUMIF('Division Lvl (excl. Esc)'!$A$2:$A$418,$B20,'Division Lvl (excl. Esc)'!F$2:F$418)</f>
        <v>1495535.8854435445</v>
      </c>
      <c r="F20" s="166">
        <f>SUMIF('Division Lvl (excl. Esc)'!$A$2:$A$418,$B20,'Division Lvl (excl. Esc)'!G$2:G$418)</f>
        <v>1491376.3365829198</v>
      </c>
      <c r="G20" s="166">
        <f>SUMIF('Division Lvl (excl. Esc)'!$A$2:$A$418,$B20,'Division Lvl (excl. Esc)'!H$2:H$418)</f>
        <v>1486765.6564271811</v>
      </c>
      <c r="H20" s="166">
        <f>SUMIF('Division Lvl (excl. Esc)'!$A$2:$A$418,$B20,'Division Lvl (excl. Esc)'!I$2:I$418)</f>
        <v>1482864.283884699</v>
      </c>
      <c r="I20" s="166">
        <f>SUMIF('Division Lvl (excl. Esc)'!$A$2:$A$418,$B20,'Division Lvl (excl. Esc)'!J$2:J$418)</f>
        <v>1482864.283884699</v>
      </c>
      <c r="J20" s="166">
        <f>SUMIF('Division Lvl (excl. Esc)'!$A$2:$A$418,$B20,'Division Lvl (excl. Esc)'!K$2:K$418)</f>
        <v>1977152.378512932</v>
      </c>
      <c r="K20" s="166">
        <f>SUMIF('Division Lvl (excl. Esc)'!$A$2:$A$418,$B20,'Division Lvl (excl. Esc)'!L$2:L$418)</f>
        <v>1977152.378512932</v>
      </c>
      <c r="L20" s="166">
        <f>SUMIF('Division Lvl (excl. Esc)'!$A$2:$A$418,$B20,'Division Lvl (excl. Esc)'!M$2:M$418)</f>
        <v>2471440.473141165</v>
      </c>
      <c r="M20" s="167">
        <f>SUMIF('Division Lvl (excl. Esc)'!$A$2:$A$418,$B20,'Division Lvl (excl. Esc)'!N$2:N$418)</f>
        <v>2500000</v>
      </c>
      <c r="N20" s="168">
        <f>SUMIF('Division Lvl (excl. Esc)'!$A$2:$A$418,$B20,'Division Lvl (excl. Esc)'!P$2:P$418)</f>
        <v>1535721.6047320142</v>
      </c>
      <c r="O20" s="169">
        <f>SUMIF('Division Lvl (excl. Esc)'!$A$2:$A$418,$B20,'Division Lvl (excl. Esc)'!Q$2:Q$418)</f>
        <v>1571247.3896441238</v>
      </c>
      <c r="P20" s="169">
        <f>SUMIF('Division Lvl (excl. Esc)'!$A$2:$A$418,$B20,'Division Lvl (excl. Esc)'!R$2:R$418)</f>
        <v>1606049.1952129907</v>
      </c>
      <c r="Q20" s="169">
        <f>SUMIF('Division Lvl (excl. Esc)'!$A$2:$A$418,$B20,'Division Lvl (excl. Esc)'!S$2:S$418)</f>
        <v>1641111.096902862</v>
      </c>
      <c r="R20" s="169">
        <f>SUMIF('Division Lvl (excl. Esc)'!$A$2:$A$418,$B20,'Division Lvl (excl. Esc)'!T$2:T$418)</f>
        <v>1677724.8293893232</v>
      </c>
      <c r="S20" s="169">
        <f>SUMIF('Division Lvl (excl. Esc)'!$A$2:$A$418,$B20,'Division Lvl (excl. Esc)'!U$2:U$418)</f>
        <v>1719667.9501240561</v>
      </c>
      <c r="T20" s="169">
        <f>SUMIF('Division Lvl (excl. Esc)'!$A$2:$A$418,$B20,'Division Lvl (excl. Esc)'!V$2:V$418)</f>
        <v>2350212.8651695433</v>
      </c>
      <c r="U20" s="169">
        <f>SUMIF('Division Lvl (excl. Esc)'!$A$2:$A$418,$B20,'Division Lvl (excl. Esc)'!W$2:W$418)</f>
        <v>2408968.1867987821</v>
      </c>
      <c r="V20" s="170">
        <f>SUMIF('Division Lvl (excl. Esc)'!$A$2:$A$418,$B20,'Division Lvl (excl. Esc)'!X$2:X$418)</f>
        <v>3086490.4893359393</v>
      </c>
      <c r="W20" s="170">
        <f>SUMIF('Division Lvl (excl. Esc)'!$A$2:$A$418,$B20,'Division Lvl (excl. Esc)'!Y$2:Y$418)</f>
        <v>3200211.3604908925</v>
      </c>
      <c r="X20" s="165">
        <f t="shared" si="0"/>
        <v>17863416.656616427</v>
      </c>
      <c r="Y20" s="171">
        <f t="shared" si="1"/>
        <v>20797404.967800528</v>
      </c>
      <c r="Z20" s="172"/>
    </row>
    <row r="21" spans="1:26" x14ac:dyDescent="0.25">
      <c r="A21" s="163" t="str">
        <f>INDEX('Division Lvl (excl. Esc)'!$AG$2:$AG$418,MATCH(B21,'Division Lvl (excl. Esc)'!$A$2:$A$418,0))</f>
        <v>DS</v>
      </c>
      <c r="B21" s="164" t="s">
        <v>347</v>
      </c>
      <c r="C21" s="130" t="str">
        <f>INDEX('Division Lvl (excl. Esc)'!$B$2:$B$418,MATCH(B21,'Division Lvl (excl. Esc)'!$A$2:$A$418,0))</f>
        <v>Low voltage switchgear replacement</v>
      </c>
      <c r="D21" s="165">
        <f>SUMIF('Division Lvl (excl. Esc)'!$A$2:$A$418,$B21,'Division Lvl (excl. Esc)'!E$2:E$418)</f>
        <v>707181.07066683972</v>
      </c>
      <c r="E21" s="166">
        <f>SUMIF('Division Lvl (excl. Esc)'!$A$2:$A$418,$B21,'Division Lvl (excl. Esc)'!F$2:F$418)</f>
        <v>705892.93792935298</v>
      </c>
      <c r="F21" s="166">
        <f>SUMIF('Division Lvl (excl. Esc)'!$A$2:$A$418,$B21,'Division Lvl (excl. Esc)'!G$2:G$418)</f>
        <v>703929.63086713816</v>
      </c>
      <c r="G21" s="166">
        <f>SUMIF('Division Lvl (excl. Esc)'!$A$2:$A$418,$B21,'Division Lvl (excl. Esc)'!H$2:H$418)</f>
        <v>701753.3898336296</v>
      </c>
      <c r="H21" s="166">
        <f>SUMIF('Division Lvl (excl. Esc)'!$A$2:$A$418,$B21,'Division Lvl (excl. Esc)'!I$2:I$418)</f>
        <v>699911.94199357787</v>
      </c>
      <c r="I21" s="166">
        <f>SUMIF('Division Lvl (excl. Esc)'!$A$2:$A$418,$B21,'Division Lvl (excl. Esc)'!J$2:J$418)</f>
        <v>699911.94199357787</v>
      </c>
      <c r="J21" s="166">
        <f>SUMIF('Division Lvl (excl. Esc)'!$A$2:$A$418,$B21,'Division Lvl (excl. Esc)'!K$2:K$418)</f>
        <v>699911.94199357787</v>
      </c>
      <c r="K21" s="166">
        <f>SUMIF('Division Lvl (excl. Esc)'!$A$2:$A$418,$B21,'Division Lvl (excl. Esc)'!L$2:L$418)</f>
        <v>699911.94199357787</v>
      </c>
      <c r="L21" s="166">
        <f>SUMIF('Division Lvl (excl. Esc)'!$A$2:$A$418,$B21,'Division Lvl (excl. Esc)'!M$2:M$418)</f>
        <v>699911.94199357787</v>
      </c>
      <c r="M21" s="167">
        <f>SUMIF('Division Lvl (excl. Esc)'!$A$2:$A$418,$B21,'Division Lvl (excl. Esc)'!N$2:N$418)</f>
        <v>708000</v>
      </c>
      <c r="N21" s="168">
        <f>SUMIF('Division Lvl (excl. Esc)'!$A$2:$A$418,$B21,'Division Lvl (excl. Esc)'!P$2:P$418)</f>
        <v>724860.59743351059</v>
      </c>
      <c r="O21" s="169">
        <f>SUMIF('Division Lvl (excl. Esc)'!$A$2:$A$418,$B21,'Division Lvl (excl. Esc)'!Q$2:Q$418)</f>
        <v>741628.76791202649</v>
      </c>
      <c r="P21" s="169">
        <f>SUMIF('Division Lvl (excl. Esc)'!$A$2:$A$418,$B21,'Division Lvl (excl. Esc)'!R$2:R$418)</f>
        <v>758055.22014053166</v>
      </c>
      <c r="Q21" s="169">
        <f>SUMIF('Division Lvl (excl. Esc)'!$A$2:$A$418,$B21,'Division Lvl (excl. Esc)'!S$2:S$418)</f>
        <v>774604.43773815094</v>
      </c>
      <c r="R21" s="169">
        <f>SUMIF('Division Lvl (excl. Esc)'!$A$2:$A$418,$B21,'Division Lvl (excl. Esc)'!T$2:T$418)</f>
        <v>791886.11947176047</v>
      </c>
      <c r="S21" s="169">
        <f>SUMIF('Division Lvl (excl. Esc)'!$A$2:$A$418,$B21,'Division Lvl (excl. Esc)'!U$2:U$418)</f>
        <v>811683.27245855448</v>
      </c>
      <c r="T21" s="169">
        <f>SUMIF('Division Lvl (excl. Esc)'!$A$2:$A$418,$B21,'Division Lvl (excl. Esc)'!V$2:V$418)</f>
        <v>831975.35427001829</v>
      </c>
      <c r="U21" s="169">
        <f>SUMIF('Division Lvl (excl. Esc)'!$A$2:$A$418,$B21,'Division Lvl (excl. Esc)'!W$2:W$418)</f>
        <v>852774.73812676873</v>
      </c>
      <c r="V21" s="170">
        <f>SUMIF('Division Lvl (excl. Esc)'!$A$2:$A$418,$B21,'Division Lvl (excl. Esc)'!X$2:X$418)</f>
        <v>874094.10657993774</v>
      </c>
      <c r="W21" s="170">
        <f>SUMIF('Division Lvl (excl. Esc)'!$A$2:$A$418,$B21,'Division Lvl (excl. Esc)'!Y$2:Y$418)</f>
        <v>906299.8572910208</v>
      </c>
      <c r="X21" s="165">
        <f t="shared" si="0"/>
        <v>7026316.7392648477</v>
      </c>
      <c r="Y21" s="171">
        <f t="shared" si="1"/>
        <v>8067862.4714222802</v>
      </c>
      <c r="Z21" s="172"/>
    </row>
    <row r="22" spans="1:26" x14ac:dyDescent="0.25">
      <c r="A22" s="163" t="str">
        <f>INDEX('Division Lvl (excl. Esc)'!$AG$2:$AG$418,MATCH(B22,'Division Lvl (excl. Esc)'!$A$2:$A$418,0))</f>
        <v>DS</v>
      </c>
      <c r="B22" s="164" t="s">
        <v>792</v>
      </c>
      <c r="C22" s="130" t="str">
        <f>INDEX('Division Lvl (excl. Esc)'!$B$2:$B$418,MATCH(B22,'Division Lvl (excl. Esc)'!$A$2:$A$418,0))</f>
        <v>Future distribution substation renewals</v>
      </c>
      <c r="D22" s="165">
        <f>SUMIF('Division Lvl (excl. Esc)'!$A$2:$A$418,$B22,'Division Lvl (excl. Esc)'!E$2:E$418)</f>
        <v>0</v>
      </c>
      <c r="E22" s="166">
        <f>SUMIF('Division Lvl (excl. Esc)'!$A$2:$A$418,$B22,'Division Lvl (excl. Esc)'!F$2:F$418)</f>
        <v>0</v>
      </c>
      <c r="F22" s="166">
        <f>SUMIF('Division Lvl (excl. Esc)'!$A$2:$A$418,$B22,'Division Lvl (excl. Esc)'!G$2:G$418)</f>
        <v>0</v>
      </c>
      <c r="G22" s="166">
        <f>SUMIF('Division Lvl (excl. Esc)'!$A$2:$A$418,$B22,'Division Lvl (excl. Esc)'!H$2:H$418)</f>
        <v>0</v>
      </c>
      <c r="H22" s="166">
        <f>SUMIF('Division Lvl (excl. Esc)'!$A$2:$A$418,$B22,'Division Lvl (excl. Esc)'!I$2:I$418)</f>
        <v>0</v>
      </c>
      <c r="I22" s="166">
        <f>SUMIF('Division Lvl (excl. Esc)'!$A$2:$A$418,$B22,'Division Lvl (excl. Esc)'!J$2:J$418)</f>
        <v>0</v>
      </c>
      <c r="J22" s="166">
        <f>SUMIF('Division Lvl (excl. Esc)'!$A$2:$A$418,$B22,'Division Lvl (excl. Esc)'!K$2:K$418)</f>
        <v>0</v>
      </c>
      <c r="K22" s="166">
        <f>SUMIF('Division Lvl (excl. Esc)'!$A$2:$A$418,$B22,'Division Lvl (excl. Esc)'!L$2:L$418)</f>
        <v>4448592.8516540974</v>
      </c>
      <c r="L22" s="166">
        <f>SUMIF('Division Lvl (excl. Esc)'!$A$2:$A$418,$B22,'Division Lvl (excl. Esc)'!M$2:M$418)</f>
        <v>9193758.5600851327</v>
      </c>
      <c r="M22" s="167">
        <f>SUMIF('Division Lvl (excl. Esc)'!$A$2:$A$418,$B22,'Division Lvl (excl. Esc)'!N$2:N$418)</f>
        <v>15000000</v>
      </c>
      <c r="N22" s="168">
        <f>SUMIF('Division Lvl (excl. Esc)'!$A$2:$A$418,$B22,'Division Lvl (excl. Esc)'!P$2:P$418)</f>
        <v>0</v>
      </c>
      <c r="O22" s="169">
        <f>SUMIF('Division Lvl (excl. Esc)'!$A$2:$A$418,$B22,'Division Lvl (excl. Esc)'!Q$2:Q$418)</f>
        <v>0</v>
      </c>
      <c r="P22" s="169">
        <f>SUMIF('Division Lvl (excl. Esc)'!$A$2:$A$418,$B22,'Division Lvl (excl. Esc)'!R$2:R$418)</f>
        <v>0</v>
      </c>
      <c r="Q22" s="169">
        <f>SUMIF('Division Lvl (excl. Esc)'!$A$2:$A$418,$B22,'Division Lvl (excl. Esc)'!S$2:S$418)</f>
        <v>0</v>
      </c>
      <c r="R22" s="169">
        <f>SUMIF('Division Lvl (excl. Esc)'!$A$2:$A$418,$B22,'Division Lvl (excl. Esc)'!T$2:T$418)</f>
        <v>0</v>
      </c>
      <c r="S22" s="169">
        <f>SUMIF('Division Lvl (excl. Esc)'!$A$2:$A$418,$B22,'Division Lvl (excl. Esc)'!U$2:U$418)</f>
        <v>0</v>
      </c>
      <c r="T22" s="169">
        <f>SUMIF('Division Lvl (excl. Esc)'!$A$2:$A$418,$B22,'Division Lvl (excl. Esc)'!V$2:V$418)</f>
        <v>0</v>
      </c>
      <c r="U22" s="169">
        <f>SUMIF('Division Lvl (excl. Esc)'!$A$2:$A$418,$B22,'Division Lvl (excl. Esc)'!W$2:W$418)</f>
        <v>5420178.4202972585</v>
      </c>
      <c r="V22" s="170">
        <f>SUMIF('Division Lvl (excl. Esc)'!$A$2:$A$418,$B22,'Division Lvl (excl. Esc)'!X$2:X$418)</f>
        <v>11481744.620329691</v>
      </c>
      <c r="W22" s="170">
        <f>SUMIF('Division Lvl (excl. Esc)'!$A$2:$A$418,$B22,'Division Lvl (excl. Esc)'!Y$2:Y$418)</f>
        <v>19201268.162945356</v>
      </c>
      <c r="X22" s="165">
        <f t="shared" si="0"/>
        <v>28642351.41173923</v>
      </c>
      <c r="Y22" s="171">
        <f t="shared" si="1"/>
        <v>36103191.203572303</v>
      </c>
      <c r="Z22" s="172"/>
    </row>
    <row r="23" spans="1:26" x14ac:dyDescent="0.25">
      <c r="A23" s="163" t="str">
        <f>INDEX('Division Lvl (excl. Esc)'!$AG$2:$AG$418,MATCH(B23,'Division Lvl (excl. Esc)'!$A$2:$A$418,0))</f>
        <v>DS</v>
      </c>
      <c r="B23" s="164" t="s">
        <v>849</v>
      </c>
      <c r="C23" s="130" t="str">
        <f>INDEX('Division Lvl (excl. Esc)'!$B$2:$B$418,MATCH(B23,'Division Lvl (excl. Esc)'!$A$2:$A$418,0))</f>
        <v>Distribution substation earthing refurbishment</v>
      </c>
      <c r="D23" s="165">
        <f>SUMIF('Division Lvl (excl. Esc)'!$A$2:$A$418,$B23,'Division Lvl (excl. Esc)'!E$2:E$418)</f>
        <v>269687.69644074398</v>
      </c>
      <c r="E23" s="166">
        <f>SUMIF('Division Lvl (excl. Esc)'!$A$2:$A$418,$B23,'Division Lvl (excl. Esc)'!F$2:F$418)</f>
        <v>269196.45937983802</v>
      </c>
      <c r="F23" s="166">
        <f>SUMIF('Division Lvl (excl. Esc)'!$A$2:$A$418,$B23,'Division Lvl (excl. Esc)'!G$2:G$418)</f>
        <v>268447.74058492557</v>
      </c>
      <c r="G23" s="166">
        <f>SUMIF('Division Lvl (excl. Esc)'!$A$2:$A$418,$B23,'Division Lvl (excl. Esc)'!H$2:H$418)</f>
        <v>267617.81815689261</v>
      </c>
      <c r="H23" s="166">
        <f>SUMIF('Division Lvl (excl. Esc)'!$A$2:$A$418,$B23,'Division Lvl (excl. Esc)'!I$2:I$418)</f>
        <v>266915.5710992458</v>
      </c>
      <c r="I23" s="166">
        <f>SUMIF('Division Lvl (excl. Esc)'!$A$2:$A$418,$B23,'Division Lvl (excl. Esc)'!J$2:J$418)</f>
        <v>266915.5710992458</v>
      </c>
      <c r="J23" s="166">
        <f>SUMIF('Division Lvl (excl. Esc)'!$A$2:$A$418,$B23,'Division Lvl (excl. Esc)'!K$2:K$418)</f>
        <v>266915.5710992458</v>
      </c>
      <c r="K23" s="166">
        <f>SUMIF('Division Lvl (excl. Esc)'!$A$2:$A$418,$B23,'Division Lvl (excl. Esc)'!L$2:L$418)</f>
        <v>266915.5710992458</v>
      </c>
      <c r="L23" s="166">
        <f>SUMIF('Division Lvl (excl. Esc)'!$A$2:$A$418,$B23,'Division Lvl (excl. Esc)'!M$2:M$418)</f>
        <v>266915.5710992458</v>
      </c>
      <c r="M23" s="167">
        <f>SUMIF('Division Lvl (excl. Esc)'!$A$2:$A$418,$B23,'Division Lvl (excl. Esc)'!N$2:N$418)</f>
        <v>270000</v>
      </c>
      <c r="N23" s="168">
        <f>SUMIF('Division Lvl (excl. Esc)'!$A$2:$A$418,$B23,'Division Lvl (excl. Esc)'!P$2:P$418)</f>
        <v>276429.88885176252</v>
      </c>
      <c r="O23" s="169">
        <f>SUMIF('Division Lvl (excl. Esc)'!$A$2:$A$418,$B23,'Division Lvl (excl. Esc)'!Q$2:Q$418)</f>
        <v>282824.53013594227</v>
      </c>
      <c r="P23" s="169">
        <f>SUMIF('Division Lvl (excl. Esc)'!$A$2:$A$418,$B23,'Division Lvl (excl. Esc)'!R$2:R$418)</f>
        <v>289088.85513833829</v>
      </c>
      <c r="Q23" s="169">
        <f>SUMIF('Division Lvl (excl. Esc)'!$A$2:$A$418,$B23,'Division Lvl (excl. Esc)'!S$2:S$418)</f>
        <v>295399.99744251522</v>
      </c>
      <c r="R23" s="169">
        <f>SUMIF('Division Lvl (excl. Esc)'!$A$2:$A$418,$B23,'Division Lvl (excl. Esc)'!T$2:T$418)</f>
        <v>301990.46929007815</v>
      </c>
      <c r="S23" s="169">
        <f>SUMIF('Division Lvl (excl. Esc)'!$A$2:$A$418,$B23,'Division Lvl (excl. Esc)'!U$2:U$418)</f>
        <v>309540.23102233012</v>
      </c>
      <c r="T23" s="169">
        <f>SUMIF('Division Lvl (excl. Esc)'!$A$2:$A$418,$B23,'Division Lvl (excl. Esc)'!V$2:V$418)</f>
        <v>317278.73679788836</v>
      </c>
      <c r="U23" s="169">
        <f>SUMIF('Division Lvl (excl. Esc)'!$A$2:$A$418,$B23,'Division Lvl (excl. Esc)'!W$2:W$418)</f>
        <v>325210.70521783549</v>
      </c>
      <c r="V23" s="170">
        <f>SUMIF('Division Lvl (excl. Esc)'!$A$2:$A$418,$B23,'Division Lvl (excl. Esc)'!X$2:X$418)</f>
        <v>333340.97284828138</v>
      </c>
      <c r="W23" s="170">
        <f>SUMIF('Division Lvl (excl. Esc)'!$A$2:$A$418,$B23,'Division Lvl (excl. Esc)'!Y$2:Y$418)</f>
        <v>345622.82693301642</v>
      </c>
      <c r="X23" s="165">
        <f t="shared" si="0"/>
        <v>2679527.5700586298</v>
      </c>
      <c r="Y23" s="171">
        <f t="shared" si="1"/>
        <v>3076727.2136779879</v>
      </c>
      <c r="Z23" s="172"/>
    </row>
    <row r="24" spans="1:26" x14ac:dyDescent="0.25">
      <c r="A24" s="163" t="str">
        <f>INDEX('Division Lvl (excl. Esc)'!$AG$2:$AG$418,MATCH(B24,'Division Lvl (excl. Esc)'!$A$2:$A$418,0))</f>
        <v>DS</v>
      </c>
      <c r="B24" s="164" t="s">
        <v>75</v>
      </c>
      <c r="C24" s="130" t="str">
        <f>INDEX('Division Lvl (excl. Esc)'!$B$2:$B$418,MATCH(B24,'Division Lvl (excl. Esc)'!$A$2:$A$418,0))</f>
        <v>Air break switch replacement program</v>
      </c>
      <c r="D24" s="165">
        <f>SUMIF('Division Lvl (excl. Esc)'!$A$2:$A$418,$B24,'Division Lvl (excl. Esc)'!E$2:E$418)</f>
        <v>3635789.6853492889</v>
      </c>
      <c r="E24" s="166">
        <f>SUMIF('Division Lvl (excl. Esc)'!$A$2:$A$418,$B24,'Division Lvl (excl. Esc)'!F$2:F$418)</f>
        <v>3629167.082009668</v>
      </c>
      <c r="F24" s="166">
        <f>SUMIF('Division Lvl (excl. Esc)'!$A$2:$A$418,$B24,'Division Lvl (excl. Esc)'!G$2:G$418)</f>
        <v>3619073.243441219</v>
      </c>
      <c r="G24" s="166">
        <f>SUMIF('Division Lvl (excl. Esc)'!$A$2:$A$418,$B24,'Division Lvl (excl. Esc)'!H$2:H$418)</f>
        <v>3607884.6595966262</v>
      </c>
      <c r="H24" s="166">
        <f>SUMIF('Division Lvl (excl. Esc)'!$A$2:$A$418,$B24,'Division Lvl (excl. Esc)'!I$2:I$418)</f>
        <v>3598417.3288935362</v>
      </c>
      <c r="I24" s="166">
        <f>SUMIF('Division Lvl (excl. Esc)'!$A$2:$A$418,$B24,'Division Lvl (excl. Esc)'!J$2:J$418)</f>
        <v>3598417.3288935362</v>
      </c>
      <c r="J24" s="166">
        <f>SUMIF('Division Lvl (excl. Esc)'!$A$2:$A$418,$B24,'Division Lvl (excl. Esc)'!K$2:K$418)</f>
        <v>3598417.3288935362</v>
      </c>
      <c r="K24" s="166">
        <f>SUMIF('Division Lvl (excl. Esc)'!$A$2:$A$418,$B24,'Division Lvl (excl. Esc)'!L$2:L$418)</f>
        <v>3598417.3288935362</v>
      </c>
      <c r="L24" s="166">
        <f>SUMIF('Division Lvl (excl. Esc)'!$A$2:$A$418,$B24,'Division Lvl (excl. Esc)'!M$2:M$418)</f>
        <v>3598417.3288935362</v>
      </c>
      <c r="M24" s="167">
        <f>SUMIF('Division Lvl (excl. Esc)'!$A$2:$A$418,$B24,'Division Lvl (excl. Esc)'!N$2:N$418)</f>
        <v>3640000</v>
      </c>
      <c r="N24" s="168">
        <f>SUMIF('Division Lvl (excl. Esc)'!$A$2:$A$418,$B24,'Division Lvl (excl. Esc)'!P$2:P$418)</f>
        <v>3726684.4274830208</v>
      </c>
      <c r="O24" s="169">
        <f>SUMIF('Division Lvl (excl. Esc)'!$A$2:$A$418,$B24,'Division Lvl (excl. Esc)'!Q$2:Q$418)</f>
        <v>3812893.6655364074</v>
      </c>
      <c r="P24" s="169">
        <f>SUMIF('Division Lvl (excl. Esc)'!$A$2:$A$418,$B24,'Division Lvl (excl. Esc)'!R$2:R$418)</f>
        <v>3897346.0470501911</v>
      </c>
      <c r="Q24" s="169">
        <f>SUMIF('Division Lvl (excl. Esc)'!$A$2:$A$418,$B24,'Division Lvl (excl. Esc)'!S$2:S$418)</f>
        <v>3982429.5951509452</v>
      </c>
      <c r="R24" s="169">
        <f>SUMIF('Division Lvl (excl. Esc)'!$A$2:$A$418,$B24,'Division Lvl (excl. Esc)'!T$2:T$418)</f>
        <v>4071278.9193180911</v>
      </c>
      <c r="S24" s="169">
        <f>SUMIF('Division Lvl (excl. Esc)'!$A$2:$A$418,$B24,'Division Lvl (excl. Esc)'!U$2:U$418)</f>
        <v>4173060.892301043</v>
      </c>
      <c r="T24" s="169">
        <f>SUMIF('Division Lvl (excl. Esc)'!$A$2:$A$418,$B24,'Division Lvl (excl. Esc)'!V$2:V$418)</f>
        <v>4277387.4146085689</v>
      </c>
      <c r="U24" s="169">
        <f>SUMIF('Division Lvl (excl. Esc)'!$A$2:$A$418,$B24,'Division Lvl (excl. Esc)'!W$2:W$418)</f>
        <v>4384322.0999737829</v>
      </c>
      <c r="V24" s="170">
        <f>SUMIF('Division Lvl (excl. Esc)'!$A$2:$A$418,$B24,'Division Lvl (excl. Esc)'!X$2:X$418)</f>
        <v>4493930.1524731265</v>
      </c>
      <c r="W24" s="170">
        <f>SUMIF('Division Lvl (excl. Esc)'!$A$2:$A$418,$B24,'Division Lvl (excl. Esc)'!Y$2:Y$418)</f>
        <v>4659507.7408747394</v>
      </c>
      <c r="X24" s="165">
        <f t="shared" si="0"/>
        <v>36124001.314864472</v>
      </c>
      <c r="Y24" s="171">
        <f t="shared" si="1"/>
        <v>41478840.954769909</v>
      </c>
      <c r="Z24" s="172"/>
    </row>
    <row r="25" spans="1:26" x14ac:dyDescent="0.25">
      <c r="A25" s="163" t="str">
        <f>INDEX('Division Lvl (excl. Esc)'!$AG$2:$AG$418,MATCH(B25,'Division Lvl (excl. Esc)'!$A$2:$A$418,0))</f>
        <v>DS</v>
      </c>
      <c r="B25" s="164" t="s">
        <v>76</v>
      </c>
      <c r="C25" s="130" t="str">
        <f>INDEX('Division Lvl (excl. Esc)'!$B$2:$B$418,MATCH(B25,'Division Lvl (excl. Esc)'!$A$2:$A$418,0))</f>
        <v>Miscellaneous mains renewal expenditure</v>
      </c>
      <c r="D25" s="165">
        <f>SUMIF('Division Lvl (excl. Esc)'!$A$2:$A$418,$B25,'Division Lvl (excl. Esc)'!E$2:E$418)</f>
        <v>1093733.4355652395</v>
      </c>
      <c r="E25" s="166">
        <f>SUMIF('Division Lvl (excl. Esc)'!$A$2:$A$418,$B25,'Division Lvl (excl. Esc)'!F$2:F$418)</f>
        <v>1091741.1963737875</v>
      </c>
      <c r="F25" s="166">
        <f>SUMIF('Division Lvl (excl. Esc)'!$A$2:$A$418,$B25,'Division Lvl (excl. Esc)'!G$2:G$418)</f>
        <v>1088704.7257055314</v>
      </c>
      <c r="G25" s="166">
        <f>SUMIF('Division Lvl (excl. Esc)'!$A$2:$A$418,$B25,'Division Lvl (excl. Esc)'!H$2:H$418)</f>
        <v>1085338.9291918422</v>
      </c>
      <c r="H25" s="166">
        <f>SUMIF('Division Lvl (excl. Esc)'!$A$2:$A$418,$B25,'Division Lvl (excl. Esc)'!I$2:I$418)</f>
        <v>1082490.9272358303</v>
      </c>
      <c r="I25" s="166">
        <f>SUMIF('Division Lvl (excl. Esc)'!$A$2:$A$418,$B25,'Division Lvl (excl. Esc)'!J$2:J$418)</f>
        <v>1186291.4271077591</v>
      </c>
      <c r="J25" s="166">
        <f>SUMIF('Division Lvl (excl. Esc)'!$A$2:$A$418,$B25,'Division Lvl (excl. Esc)'!K$2:K$418)</f>
        <v>1186291.4271077591</v>
      </c>
      <c r="K25" s="166">
        <f>SUMIF('Division Lvl (excl. Esc)'!$A$2:$A$418,$B25,'Division Lvl (excl. Esc)'!L$2:L$418)</f>
        <v>1186291.4271077591</v>
      </c>
      <c r="L25" s="166">
        <f>SUMIF('Division Lvl (excl. Esc)'!$A$2:$A$418,$B25,'Division Lvl (excl. Esc)'!M$2:M$418)</f>
        <v>1186291.4271077591</v>
      </c>
      <c r="M25" s="167">
        <f>SUMIF('Division Lvl (excl. Esc)'!$A$2:$A$418,$B25,'Division Lvl (excl. Esc)'!N$2:N$418)</f>
        <v>1200000</v>
      </c>
      <c r="N25" s="168">
        <f>SUMIF('Division Lvl (excl. Esc)'!$A$2:$A$418,$B25,'Division Lvl (excl. Esc)'!P$2:P$418)</f>
        <v>1121076.7714543703</v>
      </c>
      <c r="O25" s="169">
        <f>SUMIF('Division Lvl (excl. Esc)'!$A$2:$A$418,$B25,'Division Lvl (excl. Esc)'!Q$2:Q$418)</f>
        <v>1147010.5944402104</v>
      </c>
      <c r="P25" s="169">
        <f>SUMIF('Division Lvl (excl. Esc)'!$A$2:$A$418,$B25,'Division Lvl (excl. Esc)'!R$2:R$418)</f>
        <v>1172415.9125054833</v>
      </c>
      <c r="Q25" s="169">
        <f>SUMIF('Division Lvl (excl. Esc)'!$A$2:$A$418,$B25,'Division Lvl (excl. Esc)'!S$2:S$418)</f>
        <v>1198011.1007390893</v>
      </c>
      <c r="R25" s="169">
        <f>SUMIF('Division Lvl (excl. Esc)'!$A$2:$A$418,$B25,'Division Lvl (excl. Esc)'!T$2:T$418)</f>
        <v>1224739.125454206</v>
      </c>
      <c r="S25" s="169">
        <f>SUMIF('Division Lvl (excl. Esc)'!$A$2:$A$418,$B25,'Division Lvl (excl. Esc)'!U$2:U$418)</f>
        <v>1375734.3600992449</v>
      </c>
      <c r="T25" s="169">
        <f>SUMIF('Division Lvl (excl. Esc)'!$A$2:$A$418,$B25,'Division Lvl (excl. Esc)'!V$2:V$418)</f>
        <v>1410127.7191017258</v>
      </c>
      <c r="U25" s="169">
        <f>SUMIF('Division Lvl (excl. Esc)'!$A$2:$A$418,$B25,'Division Lvl (excl. Esc)'!W$2:W$418)</f>
        <v>1445380.9120792691</v>
      </c>
      <c r="V25" s="170">
        <f>SUMIF('Division Lvl (excl. Esc)'!$A$2:$A$418,$B25,'Division Lvl (excl. Esc)'!X$2:X$418)</f>
        <v>1481515.4348812504</v>
      </c>
      <c r="W25" s="170">
        <f>SUMIF('Division Lvl (excl. Esc)'!$A$2:$A$418,$B25,'Division Lvl (excl. Esc)'!Y$2:Y$418)</f>
        <v>1536101.4530356284</v>
      </c>
      <c r="X25" s="165">
        <f t="shared" si="0"/>
        <v>11387174.922503266</v>
      </c>
      <c r="Y25" s="171">
        <f t="shared" si="1"/>
        <v>13112113.383790476</v>
      </c>
      <c r="Z25" s="172"/>
    </row>
    <row r="26" spans="1:26" x14ac:dyDescent="0.25">
      <c r="A26" s="163" t="str">
        <f>INDEX('Division Lvl (excl. Esc)'!$AG$2:$AG$418,MATCH(B26,'Division Lvl (excl. Esc)'!$A$2:$A$418,0))</f>
        <v>DS</v>
      </c>
      <c r="B26" s="174" t="s">
        <v>203</v>
      </c>
      <c r="C26" s="130" t="str">
        <f>INDEX('Division Lvl (excl. Esc)'!$B$2:$B$418,MATCH(B26,'Division Lvl (excl. Esc)'!$A$2:$A$418,0))</f>
        <v>Low mains remediation</v>
      </c>
      <c r="D26" s="165">
        <f>SUMIF('Division Lvl (excl. Esc)'!$A$2:$A$418,$B26,'Division Lvl (excl. Esc)'!E$2:E$418)</f>
        <v>1623120.3952452182</v>
      </c>
      <c r="E26" s="166">
        <f>SUMIF('Division Lvl (excl. Esc)'!$A$2:$A$418,$B26,'Division Lvl (excl. Esc)'!F$2:F$418)</f>
        <v>1620163.8758971733</v>
      </c>
      <c r="F26" s="166">
        <f>SUMIF('Division Lvl (excl. Esc)'!$A$2:$A$418,$B26,'Division Lvl (excl. Esc)'!G$2:G$418)</f>
        <v>1615657.6979648299</v>
      </c>
      <c r="G26" s="166">
        <f>SUMIF('Division Lvl (excl. Esc)'!$A$2:$A$418,$B26,'Division Lvl (excl. Esc)'!H$2:H$418)</f>
        <v>1610662.7944627795</v>
      </c>
      <c r="H26" s="166">
        <f>SUMIF('Division Lvl (excl. Esc)'!$A$2:$A$418,$B26,'Division Lvl (excl. Esc)'!I$2:I$418)</f>
        <v>1606436.3075417571</v>
      </c>
      <c r="I26" s="166">
        <f>SUMIF('Division Lvl (excl. Esc)'!$A$2:$A$418,$B26,'Division Lvl (excl. Esc)'!J$2:J$418)</f>
        <v>963861.78452505427</v>
      </c>
      <c r="J26" s="166">
        <f>SUMIF('Division Lvl (excl. Esc)'!$A$2:$A$418,$B26,'Division Lvl (excl. Esc)'!K$2:K$418)</f>
        <v>963861.78452505427</v>
      </c>
      <c r="K26" s="166">
        <f>SUMIF('Division Lvl (excl. Esc)'!$A$2:$A$418,$B26,'Division Lvl (excl. Esc)'!L$2:L$418)</f>
        <v>963861.78452505427</v>
      </c>
      <c r="L26" s="166">
        <f>SUMIF('Division Lvl (excl. Esc)'!$A$2:$A$418,$B26,'Division Lvl (excl. Esc)'!M$2:M$418)</f>
        <v>963861.78452505427</v>
      </c>
      <c r="M26" s="167">
        <f>SUMIF('Division Lvl (excl. Esc)'!$A$2:$A$418,$B26,'Division Lvl (excl. Esc)'!N$2:N$418)</f>
        <v>975000</v>
      </c>
      <c r="N26" s="168">
        <f>SUMIF('Division Lvl (excl. Esc)'!$A$2:$A$418,$B26,'Division Lvl (excl. Esc)'!P$2:P$418)</f>
        <v>1663698.4051263486</v>
      </c>
      <c r="O26" s="169">
        <f>SUMIF('Division Lvl (excl. Esc)'!$A$2:$A$418,$B26,'Division Lvl (excl. Esc)'!Q$2:Q$418)</f>
        <v>1702184.6721144675</v>
      </c>
      <c r="P26" s="169">
        <f>SUMIF('Division Lvl (excl. Esc)'!$A$2:$A$418,$B26,'Division Lvl (excl. Esc)'!R$2:R$418)</f>
        <v>1739886.6281474067</v>
      </c>
      <c r="Q26" s="169">
        <f>SUMIF('Division Lvl (excl. Esc)'!$A$2:$A$418,$B26,'Division Lvl (excl. Esc)'!S$2:S$418)</f>
        <v>1777870.3549781006</v>
      </c>
      <c r="R26" s="169">
        <f>SUMIF('Division Lvl (excl. Esc)'!$A$2:$A$418,$B26,'Division Lvl (excl. Esc)'!T$2:T$418)</f>
        <v>1817535.2318384333</v>
      </c>
      <c r="S26" s="169">
        <f>SUMIF('Division Lvl (excl. Esc)'!$A$2:$A$418,$B26,'Division Lvl (excl. Esc)'!U$2:U$418)</f>
        <v>1117784.1675806365</v>
      </c>
      <c r="T26" s="169">
        <f>SUMIF('Division Lvl (excl. Esc)'!$A$2:$A$418,$B26,'Division Lvl (excl. Esc)'!V$2:V$418)</f>
        <v>1145728.7717701523</v>
      </c>
      <c r="U26" s="169">
        <f>SUMIF('Division Lvl (excl. Esc)'!$A$2:$A$418,$B26,'Division Lvl (excl. Esc)'!W$2:W$418)</f>
        <v>1174371.991064406</v>
      </c>
      <c r="V26" s="170">
        <f>SUMIF('Division Lvl (excl. Esc)'!$A$2:$A$418,$B26,'Division Lvl (excl. Esc)'!X$2:X$418)</f>
        <v>1203731.290841016</v>
      </c>
      <c r="W26" s="170">
        <f>SUMIF('Division Lvl (excl. Esc)'!$A$2:$A$418,$B26,'Division Lvl (excl. Esc)'!Y$2:Y$418)</f>
        <v>1248082.4305914482</v>
      </c>
      <c r="X26" s="165">
        <f t="shared" si="0"/>
        <v>12906488.209211973</v>
      </c>
      <c r="Y26" s="171">
        <f t="shared" si="1"/>
        <v>14590873.944052417</v>
      </c>
      <c r="Z26" s="172"/>
    </row>
    <row r="27" spans="1:26" x14ac:dyDescent="0.25">
      <c r="A27" s="163" t="str">
        <f>INDEX('Division Lvl (excl. Esc)'!$AG$2:$AG$418,MATCH(B27,'Division Lvl (excl. Esc)'!$A$2:$A$418,0))</f>
        <v>DS</v>
      </c>
      <c r="B27" s="174" t="s">
        <v>204</v>
      </c>
      <c r="C27" s="130" t="str">
        <f>INDEX('Division Lvl (excl. Esc)'!$B$2:$B$418,MATCH(B27,'Division Lvl (excl. Esc)'!$A$2:$A$418,0))</f>
        <v>Copper distribution mains replacement</v>
      </c>
      <c r="D27" s="165">
        <f>SUMIF('Division Lvl (excl. Esc)'!$A$2:$A$418,$B27,'Division Lvl (excl. Esc)'!E$2:E$418)</f>
        <v>0</v>
      </c>
      <c r="E27" s="166">
        <f>SUMIF('Division Lvl (excl. Esc)'!$A$2:$A$418,$B27,'Division Lvl (excl. Esc)'!F$2:F$418)</f>
        <v>957142.96668386844</v>
      </c>
      <c r="F27" s="166">
        <f>SUMIF('Division Lvl (excl. Esc)'!$A$2:$A$418,$B27,'Division Lvl (excl. Esc)'!G$2:G$418)</f>
        <v>954480.85541306867</v>
      </c>
      <c r="G27" s="166">
        <f>SUMIF('Division Lvl (excl. Esc)'!$A$2:$A$418,$B27,'Division Lvl (excl. Esc)'!H$2:H$418)</f>
        <v>951530.02011339599</v>
      </c>
      <c r="H27" s="166">
        <f>SUMIF('Division Lvl (excl. Esc)'!$A$2:$A$418,$B27,'Division Lvl (excl. Esc)'!I$2:I$418)</f>
        <v>949033.14168620727</v>
      </c>
      <c r="I27" s="166">
        <f>SUMIF('Division Lvl (excl. Esc)'!$A$2:$A$418,$B27,'Division Lvl (excl. Esc)'!J$2:J$418)</f>
        <v>949033.14168620727</v>
      </c>
      <c r="J27" s="166">
        <f>SUMIF('Division Lvl (excl. Esc)'!$A$2:$A$418,$B27,'Division Lvl (excl. Esc)'!K$2:K$418)</f>
        <v>1186291.4271077591</v>
      </c>
      <c r="K27" s="166">
        <f>SUMIF('Division Lvl (excl. Esc)'!$A$2:$A$418,$B27,'Division Lvl (excl. Esc)'!L$2:L$418)</f>
        <v>1660807.9979508629</v>
      </c>
      <c r="L27" s="166">
        <f>SUMIF('Division Lvl (excl. Esc)'!$A$2:$A$418,$B27,'Division Lvl (excl. Esc)'!M$2:M$418)</f>
        <v>1898066.2833724145</v>
      </c>
      <c r="M27" s="167">
        <f>SUMIF('Division Lvl (excl. Esc)'!$A$2:$A$418,$B27,'Division Lvl (excl. Esc)'!N$2:N$418)</f>
        <v>1920000</v>
      </c>
      <c r="N27" s="168">
        <f>SUMIF('Division Lvl (excl. Esc)'!$A$2:$A$418,$B27,'Division Lvl (excl. Esc)'!P$2:P$418)</f>
        <v>0</v>
      </c>
      <c r="O27" s="169">
        <f>SUMIF('Division Lvl (excl. Esc)'!$A$2:$A$418,$B27,'Division Lvl (excl. Esc)'!Q$2:Q$418)</f>
        <v>1005598.3293722392</v>
      </c>
      <c r="P27" s="169">
        <f>SUMIF('Division Lvl (excl. Esc)'!$A$2:$A$418,$B27,'Division Lvl (excl. Esc)'!R$2:R$418)</f>
        <v>1027871.4849363141</v>
      </c>
      <c r="Q27" s="169">
        <f>SUMIF('Division Lvl (excl. Esc)'!$A$2:$A$418,$B27,'Division Lvl (excl. Esc)'!S$2:S$418)</f>
        <v>1050311.1020178318</v>
      </c>
      <c r="R27" s="169">
        <f>SUMIF('Division Lvl (excl. Esc)'!$A$2:$A$418,$B27,'Division Lvl (excl. Esc)'!T$2:T$418)</f>
        <v>1073743.8908091667</v>
      </c>
      <c r="S27" s="169">
        <f>SUMIF('Division Lvl (excl. Esc)'!$A$2:$A$418,$B27,'Division Lvl (excl. Esc)'!U$2:U$418)</f>
        <v>1100587.4880793958</v>
      </c>
      <c r="T27" s="169">
        <f>SUMIF('Division Lvl (excl. Esc)'!$A$2:$A$418,$B27,'Division Lvl (excl. Esc)'!V$2:V$418)</f>
        <v>1410127.7191017261</v>
      </c>
      <c r="U27" s="169">
        <f>SUMIF('Division Lvl (excl. Esc)'!$A$2:$A$418,$B27,'Division Lvl (excl. Esc)'!W$2:W$418)</f>
        <v>2023533.2769109765</v>
      </c>
      <c r="V27" s="170">
        <f>SUMIF('Division Lvl (excl. Esc)'!$A$2:$A$418,$B27,'Division Lvl (excl. Esc)'!X$2:X$418)</f>
        <v>2370424.6958100009</v>
      </c>
      <c r="W27" s="170">
        <f>SUMIF('Division Lvl (excl. Esc)'!$A$2:$A$418,$B27,'Division Lvl (excl. Esc)'!Y$2:Y$418)</f>
        <v>2457762.3248570054</v>
      </c>
      <c r="X27" s="165">
        <f t="shared" si="0"/>
        <v>11426385.834013784</v>
      </c>
      <c r="Y27" s="171">
        <f t="shared" si="1"/>
        <v>13519960.311894657</v>
      </c>
      <c r="Z27" s="172"/>
    </row>
    <row r="28" spans="1:26" x14ac:dyDescent="0.25">
      <c r="A28" s="163" t="str">
        <f>INDEX('Division Lvl (excl. Esc)'!$AG$2:$AG$418,MATCH(B28,'Division Lvl (excl. Esc)'!$A$2:$A$418,0))</f>
        <v>DS</v>
      </c>
      <c r="B28" s="174" t="s">
        <v>280</v>
      </c>
      <c r="C28" s="130" t="str">
        <f>INDEX('Division Lvl (excl. Esc)'!$B$2:$B$418,MATCH(B28,'Division Lvl (excl. Esc)'!$A$2:$A$418,0))</f>
        <v>LV mains replacement</v>
      </c>
      <c r="D28" s="165">
        <f>SUMIF('Division Lvl (excl. Esc)'!$A$2:$A$418,$B28,'Division Lvl (excl. Esc)'!E$2:E$418)</f>
        <v>1098727.6521659938</v>
      </c>
      <c r="E28" s="166">
        <f>SUMIF('Division Lvl (excl. Esc)'!$A$2:$A$418,$B28,'Division Lvl (excl. Esc)'!F$2:F$418)</f>
        <v>1096726.3159919328</v>
      </c>
      <c r="F28" s="166">
        <f>SUMIF('Division Lvl (excl. Esc)'!$A$2:$A$418,$B28,'Division Lvl (excl. Esc)'!G$2:G$418)</f>
        <v>1093675.980160808</v>
      </c>
      <c r="G28" s="166">
        <f>SUMIF('Division Lvl (excl. Esc)'!$A$2:$A$418,$B28,'Division Lvl (excl. Esc)'!H$2:H$418)</f>
        <v>1090294.8147132662</v>
      </c>
      <c r="H28" s="166">
        <f>SUMIF('Division Lvl (excl. Esc)'!$A$2:$A$418,$B28,'Division Lvl (excl. Esc)'!I$2:I$418)</f>
        <v>1087433.8081821124</v>
      </c>
      <c r="I28" s="166">
        <f>SUMIF('Division Lvl (excl. Esc)'!$A$2:$A$418,$B28,'Division Lvl (excl. Esc)'!J$2:J$418)</f>
        <v>1082490.9272358301</v>
      </c>
      <c r="J28" s="166">
        <f>SUMIF('Division Lvl (excl. Esc)'!$A$2:$A$418,$B28,'Division Lvl (excl. Esc)'!K$2:K$418)</f>
        <v>1082490.9272358301</v>
      </c>
      <c r="K28" s="166">
        <f>SUMIF('Division Lvl (excl. Esc)'!$A$2:$A$418,$B28,'Division Lvl (excl. Esc)'!L$2:L$418)</f>
        <v>1082490.9272358301</v>
      </c>
      <c r="L28" s="166">
        <f>SUMIF('Division Lvl (excl. Esc)'!$A$2:$A$418,$B28,'Division Lvl (excl. Esc)'!M$2:M$418)</f>
        <v>1082490.9272358301</v>
      </c>
      <c r="M28" s="167">
        <f>SUMIF('Division Lvl (excl. Esc)'!$A$2:$A$418,$B28,'Division Lvl (excl. Esc)'!N$2:N$418)</f>
        <v>1095000</v>
      </c>
      <c r="N28" s="168">
        <f>SUMIF('Division Lvl (excl. Esc)'!$A$2:$A$418,$B28,'Division Lvl (excl. Esc)'!P$2:P$418)</f>
        <v>1126195.8434701436</v>
      </c>
      <c r="O28" s="169">
        <f>SUMIF('Division Lvl (excl. Esc)'!$A$2:$A$418,$B28,'Division Lvl (excl. Esc)'!Q$2:Q$418)</f>
        <v>1152248.0857390242</v>
      </c>
      <c r="P28" s="169">
        <f>SUMIF('Division Lvl (excl. Esc)'!$A$2:$A$418,$B28,'Division Lvl (excl. Esc)'!R$2:R$418)</f>
        <v>1177769.40982286</v>
      </c>
      <c r="Q28" s="169">
        <f>SUMIF('Division Lvl (excl. Esc)'!$A$2:$A$418,$B28,'Division Lvl (excl. Esc)'!S$2:S$418)</f>
        <v>1203481.4710620989</v>
      </c>
      <c r="R28" s="169">
        <f>SUMIF('Division Lvl (excl. Esc)'!$A$2:$A$418,$B28,'Division Lvl (excl. Esc)'!T$2:T$418)</f>
        <v>1230331.5415521702</v>
      </c>
      <c r="S28" s="169">
        <f>SUMIF('Division Lvl (excl. Esc)'!$A$2:$A$418,$B28,'Division Lvl (excl. Esc)'!U$2:U$418)</f>
        <v>1255357.6035905608</v>
      </c>
      <c r="T28" s="169">
        <f>SUMIF('Division Lvl (excl. Esc)'!$A$2:$A$418,$B28,'Division Lvl (excl. Esc)'!V$2:V$418)</f>
        <v>1286741.5436803249</v>
      </c>
      <c r="U28" s="169">
        <f>SUMIF('Division Lvl (excl. Esc)'!$A$2:$A$418,$B28,'Division Lvl (excl. Esc)'!W$2:W$418)</f>
        <v>1318910.0822723329</v>
      </c>
      <c r="V28" s="170">
        <f>SUMIF('Division Lvl (excl. Esc)'!$A$2:$A$418,$B28,'Division Lvl (excl. Esc)'!X$2:X$418)</f>
        <v>1351882.8343291411</v>
      </c>
      <c r="W28" s="170">
        <f>SUMIF('Division Lvl (excl. Esc)'!$A$2:$A$418,$B28,'Division Lvl (excl. Esc)'!Y$2:Y$418)</f>
        <v>1401692.575895011</v>
      </c>
      <c r="X28" s="165">
        <f t="shared" si="0"/>
        <v>10891822.280157436</v>
      </c>
      <c r="Y28" s="171">
        <f t="shared" si="1"/>
        <v>12504610.991413668</v>
      </c>
      <c r="Z28" s="172"/>
    </row>
    <row r="29" spans="1:26" x14ac:dyDescent="0.25">
      <c r="A29" s="163" t="str">
        <f>INDEX('Division Lvl (excl. Esc)'!$AG$2:$AG$418,MATCH(B29,'Division Lvl (excl. Esc)'!$A$2:$A$418,0))</f>
        <v>DS</v>
      </c>
      <c r="B29" s="174" t="s">
        <v>510</v>
      </c>
      <c r="C29" s="130" t="str">
        <f>INDEX('Division Lvl (excl. Esc)'!$B$2:$B$418,MATCH(B29,'Division Lvl (excl. Esc)'!$A$2:$A$418,0))</f>
        <v>Asbestos service fuse replacement</v>
      </c>
      <c r="D29" s="165">
        <f>SUMIF('Division Lvl (excl. Esc)'!$A$2:$A$418,$B29,'Division Lvl (excl. Esc)'!E$2:E$418)</f>
        <v>260698.10655938584</v>
      </c>
      <c r="E29" s="166">
        <f>SUMIF('Division Lvl (excl. Esc)'!$A$2:$A$418,$B29,'Division Lvl (excl. Esc)'!F$2:F$418)</f>
        <v>0</v>
      </c>
      <c r="F29" s="166">
        <f>SUMIF('Division Lvl (excl. Esc)'!$A$2:$A$418,$B29,'Division Lvl (excl. Esc)'!G$2:G$418)</f>
        <v>0</v>
      </c>
      <c r="G29" s="166">
        <f>SUMIF('Division Lvl (excl. Esc)'!$A$2:$A$418,$B29,'Division Lvl (excl. Esc)'!H$2:H$418)</f>
        <v>0</v>
      </c>
      <c r="H29" s="166">
        <f>SUMIF('Division Lvl (excl. Esc)'!$A$2:$A$418,$B29,'Division Lvl (excl. Esc)'!I$2:I$418)</f>
        <v>0</v>
      </c>
      <c r="I29" s="166">
        <f>SUMIF('Division Lvl (excl. Esc)'!$A$2:$A$418,$B29,'Division Lvl (excl. Esc)'!J$2:J$418)</f>
        <v>0</v>
      </c>
      <c r="J29" s="166">
        <f>SUMIF('Division Lvl (excl. Esc)'!$A$2:$A$418,$B29,'Division Lvl (excl. Esc)'!K$2:K$418)</f>
        <v>0</v>
      </c>
      <c r="K29" s="166">
        <f>SUMIF('Division Lvl (excl. Esc)'!$A$2:$A$418,$B29,'Division Lvl (excl. Esc)'!L$2:L$418)</f>
        <v>0</v>
      </c>
      <c r="L29" s="166">
        <f>SUMIF('Division Lvl (excl. Esc)'!$A$2:$A$418,$B29,'Division Lvl (excl. Esc)'!M$2:M$418)</f>
        <v>0</v>
      </c>
      <c r="M29" s="167">
        <f>SUMIF('Division Lvl (excl. Esc)'!$A$2:$A$418,$B29,'Division Lvl (excl. Esc)'!N$2:N$418)</f>
        <v>0</v>
      </c>
      <c r="N29" s="168">
        <f>SUMIF('Division Lvl (excl. Esc)'!$A$2:$A$418,$B29,'Division Lvl (excl. Esc)'!P$2:P$418)</f>
        <v>267215.55922337045</v>
      </c>
      <c r="O29" s="169">
        <f>SUMIF('Division Lvl (excl. Esc)'!$A$2:$A$418,$B29,'Division Lvl (excl. Esc)'!Q$2:Q$418)</f>
        <v>0</v>
      </c>
      <c r="P29" s="169">
        <f>SUMIF('Division Lvl (excl. Esc)'!$A$2:$A$418,$B29,'Division Lvl (excl. Esc)'!R$2:R$418)</f>
        <v>0</v>
      </c>
      <c r="Q29" s="169">
        <f>SUMIF('Division Lvl (excl. Esc)'!$A$2:$A$418,$B29,'Division Lvl (excl. Esc)'!S$2:S$418)</f>
        <v>0</v>
      </c>
      <c r="R29" s="169">
        <f>SUMIF('Division Lvl (excl. Esc)'!$A$2:$A$418,$B29,'Division Lvl (excl. Esc)'!T$2:T$418)</f>
        <v>0</v>
      </c>
      <c r="S29" s="169">
        <f>SUMIF('Division Lvl (excl. Esc)'!$A$2:$A$418,$B29,'Division Lvl (excl. Esc)'!U$2:U$418)</f>
        <v>0</v>
      </c>
      <c r="T29" s="169">
        <f>SUMIF('Division Lvl (excl. Esc)'!$A$2:$A$418,$B29,'Division Lvl (excl. Esc)'!V$2:V$418)</f>
        <v>0</v>
      </c>
      <c r="U29" s="169">
        <f>SUMIF('Division Lvl (excl. Esc)'!$A$2:$A$418,$B29,'Division Lvl (excl. Esc)'!W$2:W$418)</f>
        <v>0</v>
      </c>
      <c r="V29" s="170">
        <f>SUMIF('Division Lvl (excl. Esc)'!$A$2:$A$418,$B29,'Division Lvl (excl. Esc)'!X$2:X$418)</f>
        <v>0</v>
      </c>
      <c r="W29" s="170">
        <f>SUMIF('Division Lvl (excl. Esc)'!$A$2:$A$418,$B29,'Division Lvl (excl. Esc)'!Y$2:Y$418)</f>
        <v>0</v>
      </c>
      <c r="X29" s="165">
        <f t="shared" si="0"/>
        <v>260698.10655938584</v>
      </c>
      <c r="Y29" s="171">
        <f t="shared" si="1"/>
        <v>267215.55922337045</v>
      </c>
      <c r="Z29" s="172"/>
    </row>
    <row r="30" spans="1:26" x14ac:dyDescent="0.25">
      <c r="A30" s="163" t="str">
        <f>INDEX('Division Lvl (excl. Esc)'!$AG$2:$AG$418,MATCH(B30,'Division Lvl (excl. Esc)'!$A$2:$A$418,0))</f>
        <v>DS</v>
      </c>
      <c r="B30" s="164" t="s">
        <v>812</v>
      </c>
      <c r="C30" s="130" t="str">
        <f>INDEX('Division Lvl (excl. Esc)'!$B$2:$B$418,MATCH(B30,'Division Lvl (excl. Esc)'!$A$2:$A$418,0))</f>
        <v>Distribution access track reconstruction</v>
      </c>
      <c r="D30" s="165">
        <f>SUMIF('Division Lvl (excl. Esc)'!$A$2:$A$418,$B30,'Division Lvl (excl. Esc)'!E$2:E$418)</f>
        <v>439491.06086639757</v>
      </c>
      <c r="E30" s="166">
        <f>SUMIF('Division Lvl (excl. Esc)'!$A$2:$A$418,$B30,'Division Lvl (excl. Esc)'!F$2:F$418)</f>
        <v>1403809.6844696738</v>
      </c>
      <c r="F30" s="166">
        <f>SUMIF('Division Lvl (excl. Esc)'!$A$2:$A$418,$B30,'Division Lvl (excl. Esc)'!G$2:G$418)</f>
        <v>1224917.0977801047</v>
      </c>
      <c r="G30" s="166">
        <f>SUMIF('Division Lvl (excl. Esc)'!$A$2:$A$418,$B30,'Division Lvl (excl. Esc)'!H$2:H$418)</f>
        <v>1221130.1924788582</v>
      </c>
      <c r="H30" s="166">
        <f>SUMIF('Division Lvl (excl. Esc)'!$A$2:$A$418,$B30,'Division Lvl (excl. Esc)'!I$2:I$418)</f>
        <v>1304920.5698185351</v>
      </c>
      <c r="I30" s="166">
        <f>SUMIF('Division Lvl (excl. Esc)'!$A$2:$A$418,$B30,'Division Lvl (excl. Esc)'!J$2:J$418)</f>
        <v>1304920.5698185351</v>
      </c>
      <c r="J30" s="166">
        <f>SUMIF('Division Lvl (excl. Esc)'!$A$2:$A$418,$B30,'Division Lvl (excl. Esc)'!K$2:K$418)</f>
        <v>1304920.5698185351</v>
      </c>
      <c r="K30" s="166">
        <f>SUMIF('Division Lvl (excl. Esc)'!$A$2:$A$418,$B30,'Division Lvl (excl. Esc)'!L$2:L$418)</f>
        <v>1522407.3314549576</v>
      </c>
      <c r="L30" s="166">
        <f>SUMIF('Division Lvl (excl. Esc)'!$A$2:$A$418,$B30,'Division Lvl (excl. Esc)'!M$2:M$418)</f>
        <v>1522407.3314549576</v>
      </c>
      <c r="M30" s="167">
        <f>SUMIF('Division Lvl (excl. Esc)'!$A$2:$A$418,$B30,'Division Lvl (excl. Esc)'!N$2:N$418)</f>
        <v>1540000</v>
      </c>
      <c r="N30" s="168">
        <f>SUMIF('Division Lvl (excl. Esc)'!$A$2:$A$418,$B30,'Division Lvl (excl. Esc)'!P$2:P$418)</f>
        <v>450478.33738805749</v>
      </c>
      <c r="O30" s="169">
        <f>SUMIF('Division Lvl (excl. Esc)'!$A$2:$A$418,$B30,'Division Lvl (excl. Esc)'!Q$2:Q$418)</f>
        <v>1474877.5497459508</v>
      </c>
      <c r="P30" s="169">
        <f>SUMIF('Division Lvl (excl. Esc)'!$A$2:$A$418,$B30,'Division Lvl (excl. Esc)'!R$2:R$418)</f>
        <v>1319101.7390016031</v>
      </c>
      <c r="Q30" s="169">
        <f>SUMIF('Division Lvl (excl. Esc)'!$A$2:$A$418,$B30,'Division Lvl (excl. Esc)'!S$2:S$418)</f>
        <v>1347899.2475895509</v>
      </c>
      <c r="R30" s="169">
        <f>SUMIF('Division Lvl (excl. Esc)'!$A$2:$A$418,$B30,'Division Lvl (excl. Esc)'!T$2:T$418)</f>
        <v>1476397.8498626044</v>
      </c>
      <c r="S30" s="169">
        <f>SUMIF('Division Lvl (excl. Esc)'!$A$2:$A$418,$B30,'Division Lvl (excl. Esc)'!U$2:U$418)</f>
        <v>1513307.7961091693</v>
      </c>
      <c r="T30" s="169">
        <f>SUMIF('Division Lvl (excl. Esc)'!$A$2:$A$418,$B30,'Division Lvl (excl. Esc)'!V$2:V$418)</f>
        <v>1551140.4910118987</v>
      </c>
      <c r="U30" s="169">
        <f>SUMIF('Division Lvl (excl. Esc)'!$A$2:$A$418,$B30,'Division Lvl (excl. Esc)'!W$2:W$418)</f>
        <v>1854905.503835062</v>
      </c>
      <c r="V30" s="170">
        <f>SUMIF('Division Lvl (excl. Esc)'!$A$2:$A$418,$B30,'Division Lvl (excl. Esc)'!X$2:X$418)</f>
        <v>1901278.1414309382</v>
      </c>
      <c r="W30" s="170">
        <f>SUMIF('Division Lvl (excl. Esc)'!$A$2:$A$418,$B30,'Division Lvl (excl. Esc)'!Y$2:Y$418)</f>
        <v>1971330.1980623901</v>
      </c>
      <c r="X30" s="165">
        <f t="shared" si="0"/>
        <v>12788924.407960553</v>
      </c>
      <c r="Y30" s="171">
        <f t="shared" si="1"/>
        <v>14860716.854037225</v>
      </c>
      <c r="Z30" s="172"/>
    </row>
    <row r="31" spans="1:26" x14ac:dyDescent="0.25">
      <c r="A31" s="163" t="str">
        <f>INDEX('Division Lvl (excl. Esc)'!$AG$2:$AG$418,MATCH(B31,'Division Lvl (excl. Esc)'!$A$2:$A$418,0))</f>
        <v>DS</v>
      </c>
      <c r="B31" s="164" t="s">
        <v>813</v>
      </c>
      <c r="C31" s="130" t="str">
        <f>INDEX('Division Lvl (excl. Esc)'!$B$2:$B$418,MATCH(B31,'Division Lvl (excl. Esc)'!$A$2:$A$418,0))</f>
        <v>Pole top structure/hardware refurbishment (LV)</v>
      </c>
      <c r="D31" s="165">
        <f>SUMIF('Division Lvl (excl. Esc)'!$A$2:$A$418,$B31,'Division Lvl (excl. Esc)'!E$2:E$418)</f>
        <v>2606631.4704318056</v>
      </c>
      <c r="E31" s="166">
        <f>SUMIF('Division Lvl (excl. Esc)'!$A$2:$A$418,$B31,'Division Lvl (excl. Esc)'!F$2:F$418)</f>
        <v>2601883.4822984971</v>
      </c>
      <c r="F31" s="166">
        <f>SUMIF('Division Lvl (excl. Esc)'!$A$2:$A$418,$B31,'Division Lvl (excl. Esc)'!G$2:G$418)</f>
        <v>2594646.8378424114</v>
      </c>
      <c r="G31" s="166">
        <f>SUMIF('Division Lvl (excl. Esc)'!$A$2:$A$418,$B31,'Division Lvl (excl. Esc)'!H$2:H$418)</f>
        <v>2586625.3301967955</v>
      </c>
      <c r="H31" s="166">
        <f>SUMIF('Division Lvl (excl. Esc)'!$A$2:$A$418,$B31,'Division Lvl (excl. Esc)'!I$2:I$418)</f>
        <v>2579837.8522931365</v>
      </c>
      <c r="I31" s="166">
        <f>SUMIF('Division Lvl (excl. Esc)'!$A$2:$A$418,$B31,'Division Lvl (excl. Esc)'!J$2:J$418)</f>
        <v>2579837.8522931365</v>
      </c>
      <c r="J31" s="166">
        <f>SUMIF('Division Lvl (excl. Esc)'!$A$2:$A$418,$B31,'Division Lvl (excl. Esc)'!K$2:K$418)</f>
        <v>2579837.8522931365</v>
      </c>
      <c r="K31" s="166">
        <f>SUMIF('Division Lvl (excl. Esc)'!$A$2:$A$418,$B31,'Division Lvl (excl. Esc)'!L$2:L$418)</f>
        <v>2579837.8522931365</v>
      </c>
      <c r="L31" s="166">
        <f>SUMIF('Division Lvl (excl. Esc)'!$A$2:$A$418,$B31,'Division Lvl (excl. Esc)'!M$2:M$418)</f>
        <v>2579837.8522931365</v>
      </c>
      <c r="M31" s="167">
        <f>SUMIF('Division Lvl (excl. Esc)'!$A$2:$A$418,$B31,'Division Lvl (excl. Esc)'!N$2:N$418)</f>
        <v>2609650</v>
      </c>
      <c r="N31" s="168">
        <f>SUMIF('Division Lvl (excl. Esc)'!$A$2:$A$418,$B31,'Division Lvl (excl. Esc)'!P$2:P$418)</f>
        <v>2671797.2571926005</v>
      </c>
      <c r="O31" s="169">
        <f>SUMIF('Division Lvl (excl. Esc)'!$A$2:$A$418,$B31,'Division Lvl (excl. Esc)'!Q$2:Q$418)</f>
        <v>2733603.8335898584</v>
      </c>
      <c r="P31" s="169">
        <f>SUMIF('Division Lvl (excl. Esc)'!$A$2:$A$418,$B31,'Division Lvl (excl. Esc)'!R$2:R$418)</f>
        <v>2794150.8548583877</v>
      </c>
      <c r="Q31" s="169">
        <f>SUMIF('Division Lvl (excl. Esc)'!$A$2:$A$418,$B31,'Division Lvl (excl. Esc)'!S$2:S$418)</f>
        <v>2855150.3826883691</v>
      </c>
      <c r="R31" s="169">
        <f>SUMIF('Division Lvl (excl. Esc)'!$A$2:$A$418,$B31,'Division Lvl (excl. Esc)'!T$2:T$418)</f>
        <v>2918849.7340105651</v>
      </c>
      <c r="S31" s="169">
        <f>SUMIF('Division Lvl (excl. Esc)'!$A$2:$A$418,$B31,'Division Lvl (excl. Esc)'!U$2:U$418)</f>
        <v>2991820.9773608288</v>
      </c>
      <c r="T31" s="169">
        <f>SUMIF('Division Lvl (excl. Esc)'!$A$2:$A$418,$B31,'Division Lvl (excl. Esc)'!V$2:V$418)</f>
        <v>3066616.5017948495</v>
      </c>
      <c r="U31" s="169">
        <f>SUMIF('Division Lvl (excl. Esc)'!$A$2:$A$418,$B31,'Division Lvl (excl. Esc)'!W$2:W$418)</f>
        <v>3143281.9143397207</v>
      </c>
      <c r="V31" s="170">
        <f>SUMIF('Division Lvl (excl. Esc)'!$A$2:$A$418,$B31,'Division Lvl (excl. Esc)'!X$2:X$418)</f>
        <v>3221863.9621982132</v>
      </c>
      <c r="W31" s="170">
        <f>SUMIF('Division Lvl (excl. Esc)'!$A$2:$A$418,$B31,'Division Lvl (excl. Esc)'!Y$2:Y$418)</f>
        <v>3340572.6307620234</v>
      </c>
      <c r="X31" s="165">
        <f t="shared" si="0"/>
        <v>25898626.382235195</v>
      </c>
      <c r="Y31" s="171">
        <f t="shared" si="1"/>
        <v>29737708.048795417</v>
      </c>
      <c r="Z31" s="172"/>
    </row>
    <row r="32" spans="1:26" x14ac:dyDescent="0.25">
      <c r="A32" s="163" t="str">
        <f>INDEX('Division Lvl (excl. Esc)'!$AG$2:$AG$418,MATCH(B32,'Division Lvl (excl. Esc)'!$A$2:$A$418,0))</f>
        <v>DS</v>
      </c>
      <c r="B32" s="164" t="s">
        <v>915</v>
      </c>
      <c r="C32" s="130" t="str">
        <f>INDEX('Division Lvl (excl. Esc)'!$B$2:$B$418,MATCH(B32,'Division Lvl (excl. Esc)'!$A$2:$A$418,0))</f>
        <v>Future distribution feeder refurbishment works</v>
      </c>
      <c r="D32" s="165">
        <f>SUMIF('Division Lvl (excl. Esc)'!$A$2:$A$418,$B32,'Division Lvl (excl. Esc)'!E$2:E$418)</f>
        <v>0</v>
      </c>
      <c r="E32" s="166">
        <f>SUMIF('Division Lvl (excl. Esc)'!$A$2:$A$418,$B32,'Division Lvl (excl. Esc)'!F$2:F$418)</f>
        <v>0</v>
      </c>
      <c r="F32" s="166">
        <f>SUMIF('Division Lvl (excl. Esc)'!$A$2:$A$418,$B32,'Division Lvl (excl. Esc)'!G$2:G$418)</f>
        <v>0</v>
      </c>
      <c r="G32" s="166">
        <f>SUMIF('Division Lvl (excl. Esc)'!$A$2:$A$418,$B32,'Division Lvl (excl. Esc)'!H$2:H$418)</f>
        <v>0</v>
      </c>
      <c r="H32" s="166">
        <f>SUMIF('Division Lvl (excl. Esc)'!$A$2:$A$418,$B32,'Division Lvl (excl. Esc)'!I$2:I$418)</f>
        <v>0</v>
      </c>
      <c r="I32" s="166">
        <f>SUMIF('Division Lvl (excl. Esc)'!$A$2:$A$418,$B32,'Division Lvl (excl. Esc)'!J$2:J$418)</f>
        <v>0</v>
      </c>
      <c r="J32" s="166">
        <f>SUMIF('Division Lvl (excl. Esc)'!$A$2:$A$418,$B32,'Division Lvl (excl. Esc)'!K$2:K$418)</f>
        <v>0</v>
      </c>
      <c r="K32" s="166">
        <f>SUMIF('Division Lvl (excl. Esc)'!$A$2:$A$418,$B32,'Division Lvl (excl. Esc)'!L$2:L$418)</f>
        <v>4448592.8516540974</v>
      </c>
      <c r="L32" s="166">
        <f>SUMIF('Division Lvl (excl. Esc)'!$A$2:$A$418,$B32,'Division Lvl (excl. Esc)'!M$2:M$418)</f>
        <v>9193758.5600851327</v>
      </c>
      <c r="M32" s="167">
        <f>SUMIF('Division Lvl (excl. Esc)'!$A$2:$A$418,$B32,'Division Lvl (excl. Esc)'!N$2:N$418)</f>
        <v>15000000</v>
      </c>
      <c r="N32" s="168">
        <f>SUMIF('Division Lvl (excl. Esc)'!$A$2:$A$418,$B32,'Division Lvl (excl. Esc)'!P$2:P$418)</f>
        <v>0</v>
      </c>
      <c r="O32" s="169">
        <f>SUMIF('Division Lvl (excl. Esc)'!$A$2:$A$418,$B32,'Division Lvl (excl. Esc)'!Q$2:Q$418)</f>
        <v>0</v>
      </c>
      <c r="P32" s="169">
        <f>SUMIF('Division Lvl (excl. Esc)'!$A$2:$A$418,$B32,'Division Lvl (excl. Esc)'!R$2:R$418)</f>
        <v>0</v>
      </c>
      <c r="Q32" s="169">
        <f>SUMIF('Division Lvl (excl. Esc)'!$A$2:$A$418,$B32,'Division Lvl (excl. Esc)'!S$2:S$418)</f>
        <v>0</v>
      </c>
      <c r="R32" s="169">
        <f>SUMIF('Division Lvl (excl. Esc)'!$A$2:$A$418,$B32,'Division Lvl (excl. Esc)'!T$2:T$418)</f>
        <v>0</v>
      </c>
      <c r="S32" s="169">
        <f>SUMIF('Division Lvl (excl. Esc)'!$A$2:$A$418,$B32,'Division Lvl (excl. Esc)'!U$2:U$418)</f>
        <v>0</v>
      </c>
      <c r="T32" s="169">
        <f>SUMIF('Division Lvl (excl. Esc)'!$A$2:$A$418,$B32,'Division Lvl (excl. Esc)'!V$2:V$418)</f>
        <v>0</v>
      </c>
      <c r="U32" s="169">
        <f>SUMIF('Division Lvl (excl. Esc)'!$A$2:$A$418,$B32,'Division Lvl (excl. Esc)'!W$2:W$418)</f>
        <v>5420178.4202972585</v>
      </c>
      <c r="V32" s="170">
        <f>SUMIF('Division Lvl (excl. Esc)'!$A$2:$A$418,$B32,'Division Lvl (excl. Esc)'!X$2:X$418)</f>
        <v>11481744.620329691</v>
      </c>
      <c r="W32" s="170">
        <f>SUMIF('Division Lvl (excl. Esc)'!$A$2:$A$418,$B32,'Division Lvl (excl. Esc)'!Y$2:Y$418)</f>
        <v>19201268.162945356</v>
      </c>
      <c r="X32" s="165">
        <f t="shared" si="0"/>
        <v>28642351.41173923</v>
      </c>
      <c r="Y32" s="171">
        <f t="shared" si="1"/>
        <v>36103191.203572303</v>
      </c>
      <c r="Z32" s="172"/>
    </row>
    <row r="33" spans="1:26" x14ac:dyDescent="0.25">
      <c r="A33" s="163" t="str">
        <f>INDEX('Division Lvl (excl. Esc)'!$AG$2:$AG$418,MATCH(B33,'Division Lvl (excl. Esc)'!$A$2:$A$418,0))</f>
        <v>DS</v>
      </c>
      <c r="B33" s="164" t="s">
        <v>1073</v>
      </c>
      <c r="C33" s="130" t="str">
        <f>INDEX('Division Lvl (excl. Esc)'!$B$2:$B$418,MATCH(B33,'Division Lvl (excl. Esc)'!$A$2:$A$418,0))</f>
        <v>Pole top structure/hardware refurbishment (HV)</v>
      </c>
      <c r="D33" s="165">
        <f>SUMIF('Division Lvl (excl. Esc)'!$A$2:$A$418,$B33,'Division Lvl (excl. Esc)'!E$2:E$418)</f>
        <v>3244672.6064777998</v>
      </c>
      <c r="E33" s="166">
        <f>SUMIF('Division Lvl (excl. Esc)'!$A$2:$A$418,$B33,'Division Lvl (excl. Esc)'!F$2:F$418)</f>
        <v>3238762.4242342487</v>
      </c>
      <c r="F33" s="166">
        <f>SUMIF('Division Lvl (excl. Esc)'!$A$2:$A$418,$B33,'Division Lvl (excl. Esc)'!G$2:G$418)</f>
        <v>3229754.4220307027</v>
      </c>
      <c r="G33" s="166">
        <f>SUMIF('Division Lvl (excl. Esc)'!$A$2:$A$418,$B33,'Division Lvl (excl. Esc)'!H$2:H$418)</f>
        <v>3219769.440871832</v>
      </c>
      <c r="H33" s="166">
        <f>SUMIF('Division Lvl (excl. Esc)'!$A$2:$A$418,$B33,'Division Lvl (excl. Esc)'!I$2:I$418)</f>
        <v>3211320.5504663819</v>
      </c>
      <c r="I33" s="166">
        <f>SUMIF('Division Lvl (excl. Esc)'!$A$2:$A$418,$B33,'Division Lvl (excl. Esc)'!J$2:J$418)</f>
        <v>3211320.5504663819</v>
      </c>
      <c r="J33" s="166">
        <f>SUMIF('Division Lvl (excl. Esc)'!$A$2:$A$418,$B33,'Division Lvl (excl. Esc)'!K$2:K$418)</f>
        <v>3211320.5504663819</v>
      </c>
      <c r="K33" s="166">
        <f>SUMIF('Division Lvl (excl. Esc)'!$A$2:$A$418,$B33,'Division Lvl (excl. Esc)'!L$2:L$418)</f>
        <v>3211320.5504663819</v>
      </c>
      <c r="L33" s="166">
        <f>SUMIF('Division Lvl (excl. Esc)'!$A$2:$A$418,$B33,'Division Lvl (excl. Esc)'!M$2:M$418)</f>
        <v>3211320.5504663819</v>
      </c>
      <c r="M33" s="167">
        <f>SUMIF('Division Lvl (excl. Esc)'!$A$2:$A$418,$B33,'Division Lvl (excl. Esc)'!N$2:N$418)</f>
        <v>3248430</v>
      </c>
      <c r="N33" s="168">
        <f>SUMIF('Division Lvl (excl. Esc)'!$A$2:$A$418,$B33,'Division Lvl (excl. Esc)'!P$2:P$418)</f>
        <v>3325789.4216397447</v>
      </c>
      <c r="O33" s="169">
        <f>SUMIF('Division Lvl (excl. Esc)'!$A$2:$A$418,$B33,'Division Lvl (excl. Esc)'!Q$2:Q$418)</f>
        <v>3402724.7719611074</v>
      </c>
      <c r="P33" s="169">
        <f>SUMIF('Division Lvl (excl. Esc)'!$A$2:$A$418,$B33,'Division Lvl (excl. Esc)'!R$2:R$418)</f>
        <v>3478092.2581371567</v>
      </c>
      <c r="Q33" s="169">
        <f>SUMIF('Division Lvl (excl. Esc)'!$A$2:$A$418,$B33,'Division Lvl (excl. Esc)'!S$2:S$418)</f>
        <v>3554023.0136747761</v>
      </c>
      <c r="R33" s="169">
        <f>SUMIF('Division Lvl (excl. Esc)'!$A$2:$A$418,$B33,'Division Lvl (excl. Esc)'!T$2:T$418)</f>
        <v>3633314.4450221062</v>
      </c>
      <c r="S33" s="169">
        <f>SUMIF('Division Lvl (excl. Esc)'!$A$2:$A$418,$B33,'Division Lvl (excl. Esc)'!U$2:U$418)</f>
        <v>3724147.3061476587</v>
      </c>
      <c r="T33" s="169">
        <f>SUMIF('Division Lvl (excl. Esc)'!$A$2:$A$418,$B33,'Division Lvl (excl. Esc)'!V$2:V$418)</f>
        <v>3817250.9888013504</v>
      </c>
      <c r="U33" s="169">
        <f>SUMIF('Division Lvl (excl. Esc)'!$A$2:$A$418,$B33,'Division Lvl (excl. Esc)'!W$2:W$418)</f>
        <v>3912682.2635213835</v>
      </c>
      <c r="V33" s="170">
        <f>SUMIF('Division Lvl (excl. Esc)'!$A$2:$A$418,$B33,'Division Lvl (excl. Esc)'!X$2:X$418)</f>
        <v>4010499.3201094177</v>
      </c>
      <c r="W33" s="170">
        <f>SUMIF('Division Lvl (excl. Esc)'!$A$2:$A$418,$B33,'Division Lvl (excl. Esc)'!Y$2:Y$418)</f>
        <v>4158265.0359037723</v>
      </c>
      <c r="X33" s="165">
        <f t="shared" si="0"/>
        <v>32237991.645946488</v>
      </c>
      <c r="Y33" s="171">
        <f t="shared" si="1"/>
        <v>37016788.824918471</v>
      </c>
      <c r="Z33" s="172"/>
    </row>
    <row r="34" spans="1:26" x14ac:dyDescent="0.25">
      <c r="A34" s="163" t="str">
        <f>INDEX('Division Lvl (excl. Esc)'!$AG$2:$AG$418,MATCH(B34,'Division Lvl (excl. Esc)'!$A$2:$A$418,0))</f>
        <v>DU</v>
      </c>
      <c r="B34" s="164" t="s">
        <v>735</v>
      </c>
      <c r="C34" s="130" t="str">
        <f>INDEX('Division Lvl (excl. Esc)'!$B$2:$B$418,MATCH(B34,'Division Lvl (excl. Esc)'!$A$2:$A$418,0))</f>
        <v>Duct installation RMS road works</v>
      </c>
      <c r="D34" s="165">
        <f>SUMIF('Division Lvl (excl. Esc)'!$A$2:$A$418,$B34,'Division Lvl (excl. Esc)'!E$2:E$418)</f>
        <v>2150240.9794317749</v>
      </c>
      <c r="E34" s="166">
        <f>SUMIF('Division Lvl (excl. Esc)'!$A$2:$A$418,$B34,'Division Lvl (excl. Esc)'!F$2:F$418)</f>
        <v>2199982.141659712</v>
      </c>
      <c r="F34" s="166">
        <f>SUMIF('Division Lvl (excl. Esc)'!$A$2:$A$418,$B34,'Division Lvl (excl. Esc)'!G$2:G$418)</f>
        <v>2248710.16556131</v>
      </c>
      <c r="G34" s="166">
        <f>SUMIF('Division Lvl (excl. Esc)'!$A$2:$A$418,$B34,'Division Lvl (excl. Esc)'!H$2:H$418)</f>
        <v>2297801.27789373</v>
      </c>
      <c r="H34" s="166">
        <f>SUMIF('Division Lvl (excl. Esc)'!$A$2:$A$418,$B34,'Division Lvl (excl. Esc)'!I$2:I$418)</f>
        <v>2349066.6038254853</v>
      </c>
      <c r="I34" s="166">
        <f>SUMIF('Division Lvl (excl. Esc)'!$A$2:$A$418,$B34,'Division Lvl (excl. Esc)'!J$2:J$418)</f>
        <v>2349066.6038254853</v>
      </c>
      <c r="J34" s="166">
        <f>SUMIF('Division Lvl (excl. Esc)'!$A$2:$A$418,$B34,'Division Lvl (excl. Esc)'!K$2:K$418)</f>
        <v>2349066.6038254853</v>
      </c>
      <c r="K34" s="166">
        <f>SUMIF('Division Lvl (excl. Esc)'!$A$2:$A$418,$B34,'Division Lvl (excl. Esc)'!L$2:L$418)</f>
        <v>2349066.6038254853</v>
      </c>
      <c r="L34" s="166">
        <f>SUMIF('Division Lvl (excl. Esc)'!$A$2:$A$418,$B34,'Division Lvl (excl. Esc)'!M$2:M$418)</f>
        <v>2349066.6038254853</v>
      </c>
      <c r="M34" s="167">
        <f>SUMIF('Division Lvl (excl. Esc)'!$A$2:$A$418,$B34,'Division Lvl (excl. Esc)'!N$2:N$418)</f>
        <v>2558920</v>
      </c>
      <c r="N34" s="168">
        <f>SUMIF('Division Lvl (excl. Esc)'!$A$2:$A$418,$B34,'Division Lvl (excl. Esc)'!P$2:P$418)</f>
        <v>2203997.0039175693</v>
      </c>
      <c r="O34" s="169">
        <f>SUMIF('Division Lvl (excl. Esc)'!$A$2:$A$418,$B34,'Division Lvl (excl. Esc)'!Q$2:Q$418)</f>
        <v>2311356.2375812349</v>
      </c>
      <c r="P34" s="169">
        <f>SUMIF('Division Lvl (excl. Esc)'!$A$2:$A$418,$B34,'Division Lvl (excl. Esc)'!R$2:R$418)</f>
        <v>2421614.8956351723</v>
      </c>
      <c r="Q34" s="169">
        <f>SUMIF('Division Lvl (excl. Esc)'!$A$2:$A$418,$B34,'Division Lvl (excl. Esc)'!S$2:S$418)</f>
        <v>2536342.6706336965</v>
      </c>
      <c r="R34" s="169">
        <f>SUMIF('Division Lvl (excl. Esc)'!$A$2:$A$418,$B34,'Division Lvl (excl. Esc)'!T$2:T$418)</f>
        <v>2657753.2481952412</v>
      </c>
      <c r="S34" s="169">
        <f>SUMIF('Division Lvl (excl. Esc)'!$A$2:$A$418,$B34,'Division Lvl (excl. Esc)'!U$2:U$418)</f>
        <v>2724197.0794001222</v>
      </c>
      <c r="T34" s="169">
        <f>SUMIF('Division Lvl (excl. Esc)'!$A$2:$A$418,$B34,'Division Lvl (excl. Esc)'!V$2:V$418)</f>
        <v>2792302.0063851252</v>
      </c>
      <c r="U34" s="169">
        <f>SUMIF('Division Lvl (excl. Esc)'!$A$2:$A$418,$B34,'Division Lvl (excl. Esc)'!W$2:W$418)</f>
        <v>2862109.5565447533</v>
      </c>
      <c r="V34" s="170">
        <f>SUMIF('Division Lvl (excl. Esc)'!$A$2:$A$418,$B34,'Division Lvl (excl. Esc)'!X$2:X$418)</f>
        <v>2933662.2954583718</v>
      </c>
      <c r="W34" s="170">
        <f>SUMIF('Division Lvl (excl. Esc)'!$A$2:$A$418,$B34,'Division Lvl (excl. Esc)'!Y$2:Y$418)</f>
        <v>3275633.941834942</v>
      </c>
      <c r="X34" s="165">
        <f t="shared" ref="X34:X65" si="2">SUM(D34:M34)</f>
        <v>23200987.583673954</v>
      </c>
      <c r="Y34" s="171">
        <f t="shared" si="1"/>
        <v>26718968.935586229</v>
      </c>
      <c r="Z34" s="172"/>
    </row>
    <row r="35" spans="1:26" x14ac:dyDescent="0.25">
      <c r="A35" s="163" t="str">
        <f>INDEX('Division Lvl (excl. Esc)'!$AG$2:$AG$418,MATCH(B35,'Division Lvl (excl. Esc)'!$A$2:$A$418,0))</f>
        <v>EF</v>
      </c>
      <c r="B35" s="163" t="s">
        <v>195</v>
      </c>
      <c r="C35" s="130" t="str">
        <f>INDEX('Division Lvl (excl. Esc)'!$B$2:$B$418,MATCH(B35,'Division Lvl (excl. Esc)'!$A$2:$A$418,0))</f>
        <v>Distribution management system</v>
      </c>
      <c r="D35" s="165">
        <f>SUMIF('Division Lvl (excl. Esc)'!$A$2:$A$418,$B35,'Division Lvl (excl. Esc)'!E$2:E$418)</f>
        <v>8575435.4801506829</v>
      </c>
      <c r="E35" s="166">
        <f>SUMIF('Division Lvl (excl. Esc)'!$A$2:$A$418,$B35,'Division Lvl (excl. Esc)'!F$2:F$418)</f>
        <v>3606130.8442542194</v>
      </c>
      <c r="F35" s="166">
        <f>SUMIF('Division Lvl (excl. Esc)'!$A$2:$A$418,$B35,'Division Lvl (excl. Esc)'!G$2:G$418)</f>
        <v>92326.137743393294</v>
      </c>
      <c r="G35" s="166">
        <f>SUMIF('Division Lvl (excl. Esc)'!$A$2:$A$418,$B35,'Division Lvl (excl. Esc)'!H$2:H$418)</f>
        <v>0</v>
      </c>
      <c r="H35" s="166">
        <f>SUMIF('Division Lvl (excl. Esc)'!$A$2:$A$418,$B35,'Division Lvl (excl. Esc)'!I$2:I$418)</f>
        <v>0</v>
      </c>
      <c r="I35" s="166">
        <f>SUMIF('Division Lvl (excl. Esc)'!$A$2:$A$418,$B35,'Division Lvl (excl. Esc)'!J$2:J$418)</f>
        <v>0</v>
      </c>
      <c r="J35" s="166">
        <f>SUMIF('Division Lvl (excl. Esc)'!$A$2:$A$418,$B35,'Division Lvl (excl. Esc)'!K$2:K$418)</f>
        <v>0</v>
      </c>
      <c r="K35" s="166">
        <f>SUMIF('Division Lvl (excl. Esc)'!$A$2:$A$418,$B35,'Division Lvl (excl. Esc)'!L$2:L$418)</f>
        <v>0</v>
      </c>
      <c r="L35" s="166">
        <f>SUMIF('Division Lvl (excl. Esc)'!$A$2:$A$418,$B35,'Division Lvl (excl. Esc)'!M$2:M$418)</f>
        <v>0</v>
      </c>
      <c r="M35" s="167">
        <f>SUMIF('Division Lvl (excl. Esc)'!$A$2:$A$418,$B35,'Division Lvl (excl. Esc)'!N$2:N$418)</f>
        <v>0</v>
      </c>
      <c r="N35" s="168">
        <f>SUMIF('Division Lvl (excl. Esc)'!$A$2:$A$418,$B35,'Division Lvl (excl. Esc)'!P$2:P$418)</f>
        <v>8789821.3671544492</v>
      </c>
      <c r="O35" s="169">
        <f>SUMIF('Division Lvl (excl. Esc)'!$A$2:$A$418,$B35,'Division Lvl (excl. Esc)'!Q$2:Q$418)</f>
        <v>3788691.2182445889</v>
      </c>
      <c r="P35" s="169">
        <f>SUMIF('Division Lvl (excl. Esc)'!$A$2:$A$418,$B35,'Division Lvl (excl. Esc)'!R$2:R$418)</f>
        <v>99425.15217831888</v>
      </c>
      <c r="Q35" s="169">
        <f>SUMIF('Division Lvl (excl. Esc)'!$A$2:$A$418,$B35,'Division Lvl (excl. Esc)'!S$2:S$418)</f>
        <v>0</v>
      </c>
      <c r="R35" s="169">
        <f>SUMIF('Division Lvl (excl. Esc)'!$A$2:$A$418,$B35,'Division Lvl (excl. Esc)'!T$2:T$418)</f>
        <v>0</v>
      </c>
      <c r="S35" s="169">
        <f>SUMIF('Division Lvl (excl. Esc)'!$A$2:$A$418,$B35,'Division Lvl (excl. Esc)'!U$2:U$418)</f>
        <v>0</v>
      </c>
      <c r="T35" s="169">
        <f>SUMIF('Division Lvl (excl. Esc)'!$A$2:$A$418,$B35,'Division Lvl (excl. Esc)'!V$2:V$418)</f>
        <v>0</v>
      </c>
      <c r="U35" s="169">
        <f>SUMIF('Division Lvl (excl. Esc)'!$A$2:$A$418,$B35,'Division Lvl (excl. Esc)'!W$2:W$418)</f>
        <v>0</v>
      </c>
      <c r="V35" s="170">
        <f>SUMIF('Division Lvl (excl. Esc)'!$A$2:$A$418,$B35,'Division Lvl (excl. Esc)'!X$2:X$418)</f>
        <v>0</v>
      </c>
      <c r="W35" s="170">
        <f>SUMIF('Division Lvl (excl. Esc)'!$A$2:$A$418,$B35,'Division Lvl (excl. Esc)'!Y$2:Y$418)</f>
        <v>0</v>
      </c>
      <c r="X35" s="165">
        <f t="shared" si="2"/>
        <v>12273892.462148296</v>
      </c>
      <c r="Y35" s="171">
        <f t="shared" si="1"/>
        <v>12677937.737577358</v>
      </c>
      <c r="Z35" s="172"/>
    </row>
    <row r="36" spans="1:26" x14ac:dyDescent="0.25">
      <c r="A36" s="163" t="str">
        <f>INDEX('Division Lvl (excl. Esc)'!$AG$2:$AG$418,MATCH(B36,'Division Lvl (excl. Esc)'!$A$2:$A$418,0))</f>
        <v>EF</v>
      </c>
      <c r="B36" s="163" t="s">
        <v>196</v>
      </c>
      <c r="C36" s="130" t="str">
        <f>INDEX('Division Lvl (excl. Esc)'!$B$2:$B$418,MATCH(B36,'Division Lvl (excl. Esc)'!$A$2:$A$418,0))</f>
        <v>Technology pilots</v>
      </c>
      <c r="D36" s="165">
        <f>SUMIF('Division Lvl (excl. Esc)'!$A$2:$A$418,$B36,'Division Lvl (excl. Esc)'!E$2:E$418)</f>
        <v>499421.66007545177</v>
      </c>
      <c r="E36" s="166">
        <f>SUMIF('Division Lvl (excl. Esc)'!$A$2:$A$418,$B36,'Division Lvl (excl. Esc)'!F$2:F$418)</f>
        <v>498511.96181451483</v>
      </c>
      <c r="F36" s="166">
        <f>SUMIF('Division Lvl (excl. Esc)'!$A$2:$A$418,$B36,'Division Lvl (excl. Esc)'!G$2:G$418)</f>
        <v>1988501.7821105598</v>
      </c>
      <c r="G36" s="166">
        <f>SUMIF('Division Lvl (excl. Esc)'!$A$2:$A$418,$B36,'Division Lvl (excl. Esc)'!H$2:H$418)</f>
        <v>1982354.2085695749</v>
      </c>
      <c r="H36" s="166">
        <f>SUMIF('Division Lvl (excl. Esc)'!$A$2:$A$418,$B36,'Division Lvl (excl. Esc)'!I$2:I$418)</f>
        <v>1977152.378512932</v>
      </c>
      <c r="I36" s="166">
        <f>SUMIF('Division Lvl (excl. Esc)'!$A$2:$A$418,$B36,'Division Lvl (excl. Esc)'!J$2:J$418)</f>
        <v>1977152.378512932</v>
      </c>
      <c r="J36" s="166">
        <f>SUMIF('Division Lvl (excl. Esc)'!$A$2:$A$418,$B36,'Division Lvl (excl. Esc)'!K$2:K$418)</f>
        <v>1977152.378512932</v>
      </c>
      <c r="K36" s="166">
        <f>SUMIF('Division Lvl (excl. Esc)'!$A$2:$A$418,$B36,'Division Lvl (excl. Esc)'!L$2:L$418)</f>
        <v>1977152.378512932</v>
      </c>
      <c r="L36" s="166">
        <f>SUMIF('Division Lvl (excl. Esc)'!$A$2:$A$418,$B36,'Division Lvl (excl. Esc)'!M$2:M$418)</f>
        <v>1977152.378512932</v>
      </c>
      <c r="M36" s="167">
        <f>SUMIF('Division Lvl (excl. Esc)'!$A$2:$A$418,$B36,'Division Lvl (excl. Esc)'!N$2:N$418)</f>
        <v>2000000</v>
      </c>
      <c r="N36" s="168">
        <f>SUMIF('Division Lvl (excl. Esc)'!$A$2:$A$418,$B36,'Division Lvl (excl. Esc)'!P$2:P$418)</f>
        <v>511907.20157733804</v>
      </c>
      <c r="O36" s="169">
        <f>SUMIF('Division Lvl (excl. Esc)'!$A$2:$A$418,$B36,'Division Lvl (excl. Esc)'!Q$2:Q$418)</f>
        <v>523749.1298813746</v>
      </c>
      <c r="P36" s="169">
        <f>SUMIF('Division Lvl (excl. Esc)'!$A$2:$A$418,$B36,'Division Lvl (excl. Esc)'!R$2:R$418)</f>
        <v>2141398.9269506545</v>
      </c>
      <c r="Q36" s="169">
        <f>SUMIF('Division Lvl (excl. Esc)'!$A$2:$A$418,$B36,'Division Lvl (excl. Esc)'!S$2:S$418)</f>
        <v>2188148.1292038159</v>
      </c>
      <c r="R36" s="169">
        <f>SUMIF('Division Lvl (excl. Esc)'!$A$2:$A$418,$B36,'Division Lvl (excl. Esc)'!T$2:T$418)</f>
        <v>2236966.4391857642</v>
      </c>
      <c r="S36" s="169">
        <f>SUMIF('Division Lvl (excl. Esc)'!$A$2:$A$418,$B36,'Division Lvl (excl. Esc)'!U$2:U$418)</f>
        <v>2292890.6001654081</v>
      </c>
      <c r="T36" s="169">
        <f>SUMIF('Division Lvl (excl. Esc)'!$A$2:$A$418,$B36,'Division Lvl (excl. Esc)'!V$2:V$418)</f>
        <v>2350212.8651695433</v>
      </c>
      <c r="U36" s="169">
        <f>SUMIF('Division Lvl (excl. Esc)'!$A$2:$A$418,$B36,'Division Lvl (excl. Esc)'!W$2:W$418)</f>
        <v>2408968.1867987821</v>
      </c>
      <c r="V36" s="170">
        <f>SUMIF('Division Lvl (excl. Esc)'!$A$2:$A$418,$B36,'Division Lvl (excl. Esc)'!X$2:X$418)</f>
        <v>2469192.3914687512</v>
      </c>
      <c r="W36" s="170">
        <f>SUMIF('Division Lvl (excl. Esc)'!$A$2:$A$418,$B36,'Division Lvl (excl. Esc)'!Y$2:Y$418)</f>
        <v>2560169.088392714</v>
      </c>
      <c r="X36" s="165">
        <f t="shared" si="2"/>
        <v>16854551.505134761</v>
      </c>
      <c r="Y36" s="171">
        <f t="shared" si="1"/>
        <v>19683602.958794147</v>
      </c>
      <c r="Z36" s="172"/>
    </row>
    <row r="37" spans="1:26" x14ac:dyDescent="0.25">
      <c r="A37" s="163" t="str">
        <f>INDEX('Division Lvl (excl. Esc)'!$AG$2:$AG$418,MATCH(B37,'Division Lvl (excl. Esc)'!$A$2:$A$418,0))</f>
        <v>HV</v>
      </c>
      <c r="B37" s="163" t="s">
        <v>164</v>
      </c>
      <c r="C37" s="130" t="str">
        <f>INDEX('Division Lvl (excl. Esc)'!$B$2:$B$418,MATCH(B37,'Division Lvl (excl. Esc)'!$A$2:$A$418,0))</f>
        <v>HV development works</v>
      </c>
      <c r="D37" s="165">
        <f>SUMIF('Division Lvl (excl. Esc)'!$A$2:$A$418,$B37,'Division Lvl (excl. Esc)'!E$2:E$418)</f>
        <v>6792977.6007883521</v>
      </c>
      <c r="E37" s="166">
        <f>SUMIF('Division Lvl (excl. Esc)'!$A$2:$A$418,$B37,'Division Lvl (excl. Esc)'!F$2:F$418)</f>
        <v>7081923.7420441862</v>
      </c>
      <c r="F37" s="166">
        <f>SUMIF('Division Lvl (excl. Esc)'!$A$2:$A$418,$B37,'Division Lvl (excl. Esc)'!G$2:G$418)</f>
        <v>6609151.5571723534</v>
      </c>
      <c r="G37" s="166">
        <f>SUMIF('Division Lvl (excl. Esc)'!$A$2:$A$418,$B37,'Division Lvl (excl. Esc)'!H$2:H$418)</f>
        <v>6219682.9147109427</v>
      </c>
      <c r="H37" s="166">
        <f>SUMIF('Division Lvl (excl. Esc)'!$A$2:$A$418,$B37,'Division Lvl (excl. Esc)'!I$2:I$418)</f>
        <v>5879158.4893985614</v>
      </c>
      <c r="I37" s="166">
        <f>SUMIF('Division Lvl (excl. Esc)'!$A$2:$A$418,$B37,'Division Lvl (excl. Esc)'!J$2:J$418)</f>
        <v>5931457.135538796</v>
      </c>
      <c r="J37" s="166">
        <f>SUMIF('Division Lvl (excl. Esc)'!$A$2:$A$418,$B37,'Division Lvl (excl. Esc)'!K$2:K$418)</f>
        <v>5931457.135538796</v>
      </c>
      <c r="K37" s="166">
        <f>SUMIF('Division Lvl (excl. Esc)'!$A$2:$A$418,$B37,'Division Lvl (excl. Esc)'!L$2:L$418)</f>
        <v>5931457.135538796</v>
      </c>
      <c r="L37" s="166">
        <f>SUMIF('Division Lvl (excl. Esc)'!$A$2:$A$418,$B37,'Division Lvl (excl. Esc)'!M$2:M$418)</f>
        <v>5931457.135538796</v>
      </c>
      <c r="M37" s="167">
        <f>SUMIF('Division Lvl (excl. Esc)'!$A$2:$A$418,$B37,'Division Lvl (excl. Esc)'!N$2:N$418)</f>
        <v>6000000</v>
      </c>
      <c r="N37" s="168">
        <f>SUMIF('Division Lvl (excl. Esc)'!$A$2:$A$418,$B37,'Division Lvl (excl. Esc)'!P$2:P$418)</f>
        <v>6962802.0408080602</v>
      </c>
      <c r="O37" s="169">
        <f>SUMIF('Division Lvl (excl. Esc)'!$A$2:$A$418,$B37,'Division Lvl (excl. Esc)'!Q$2:Q$418)</f>
        <v>7440446.1314851725</v>
      </c>
      <c r="P37" s="169">
        <f>SUMIF('Division Lvl (excl. Esc)'!$A$2:$A$418,$B37,'Division Lvl (excl. Esc)'!R$2:R$418)</f>
        <v>7117333.3511230582</v>
      </c>
      <c r="Q37" s="169">
        <f>SUMIF('Division Lvl (excl. Esc)'!$A$2:$A$418,$B37,'Division Lvl (excl. Esc)'!S$2:S$418)</f>
        <v>6865366.1768580098</v>
      </c>
      <c r="R37" s="169">
        <f>SUMIF('Division Lvl (excl. Esc)'!$A$2:$A$418,$B37,'Division Lvl (excl. Esc)'!T$2:T$418)</f>
        <v>6651728.1997911707</v>
      </c>
      <c r="S37" s="169">
        <f>SUMIF('Division Lvl (excl. Esc)'!$A$2:$A$418,$B37,'Division Lvl (excl. Esc)'!U$2:U$418)</f>
        <v>6878671.8004962243</v>
      </c>
      <c r="T37" s="169">
        <f>SUMIF('Division Lvl (excl. Esc)'!$A$2:$A$418,$B37,'Division Lvl (excl. Esc)'!V$2:V$418)</f>
        <v>7050638.5955086304</v>
      </c>
      <c r="U37" s="169">
        <f>SUMIF('Division Lvl (excl. Esc)'!$A$2:$A$418,$B37,'Division Lvl (excl. Esc)'!W$2:W$418)</f>
        <v>7226904.5603963453</v>
      </c>
      <c r="V37" s="170">
        <f>SUMIF('Division Lvl (excl. Esc)'!$A$2:$A$418,$B37,'Division Lvl (excl. Esc)'!X$2:X$418)</f>
        <v>7407577.1744062528</v>
      </c>
      <c r="W37" s="170">
        <f>SUMIF('Division Lvl (excl. Esc)'!$A$2:$A$418,$B37,'Division Lvl (excl. Esc)'!Y$2:Y$418)</f>
        <v>7680507.2651781421</v>
      </c>
      <c r="X37" s="165">
        <f t="shared" si="2"/>
        <v>62308722.846269578</v>
      </c>
      <c r="Y37" s="171">
        <f t="shared" si="1"/>
        <v>71281975.29605107</v>
      </c>
      <c r="Z37" s="172"/>
    </row>
    <row r="38" spans="1:26" x14ac:dyDescent="0.25">
      <c r="A38" s="163" t="str">
        <f>INDEX('Division Lvl (excl. Esc)'!$AG$2:$AG$418,MATCH(B38,'Division Lvl (excl. Esc)'!$A$2:$A$418,0))</f>
        <v>IC</v>
      </c>
      <c r="B38" s="163" t="s">
        <v>97</v>
      </c>
      <c r="C38" s="130" t="str">
        <f>INDEX('Division Lvl (excl. Esc)'!$B$2:$B$418,MATCH(B38,'Division Lvl (excl. Esc)'!$A$2:$A$418,0))</f>
        <v>Industrial &amp; commercial</v>
      </c>
      <c r="D38" s="165">
        <f>SUMIF('Division Lvl (excl. Esc)'!$A$2:$A$418,$B38,'Division Lvl (excl. Esc)'!E$2:E$418)</f>
        <v>7492767.2308860747</v>
      </c>
      <c r="E38" s="166">
        <f>SUMIF('Division Lvl (excl. Esc)'!$A$2:$A$418,$B38,'Division Lvl (excl. Esc)'!F$2:F$418)</f>
        <v>5316679.9239479825</v>
      </c>
      <c r="F38" s="166">
        <f>SUMIF('Division Lvl (excl. Esc)'!$A$2:$A$418,$B38,'Division Lvl (excl. Esc)'!G$2:G$418)</f>
        <v>4557732.584424925</v>
      </c>
      <c r="G38" s="166">
        <f>SUMIF('Division Lvl (excl. Esc)'!$A$2:$A$418,$B38,'Division Lvl (excl. Esc)'!H$2:H$418)</f>
        <v>4283219.2148926491</v>
      </c>
      <c r="H38" s="166">
        <f>SUMIF('Division Lvl (excl. Esc)'!$A$2:$A$418,$B38,'Division Lvl (excl. Esc)'!I$2:I$418)</f>
        <v>4197052.606026357</v>
      </c>
      <c r="I38" s="166">
        <f>SUMIF('Division Lvl (excl. Esc)'!$A$2:$A$418,$B38,'Division Lvl (excl. Esc)'!J$2:J$418)</f>
        <v>4197052.606026357</v>
      </c>
      <c r="J38" s="166">
        <f>SUMIF('Division Lvl (excl. Esc)'!$A$2:$A$418,$B38,'Division Lvl (excl. Esc)'!K$2:K$418)</f>
        <v>4197052.606026357</v>
      </c>
      <c r="K38" s="166">
        <f>SUMIF('Division Lvl (excl. Esc)'!$A$2:$A$418,$B38,'Division Lvl (excl. Esc)'!L$2:L$418)</f>
        <v>4197052.606026357</v>
      </c>
      <c r="L38" s="166">
        <f>SUMIF('Division Lvl (excl. Esc)'!$A$2:$A$418,$B38,'Division Lvl (excl. Esc)'!M$2:M$418)</f>
        <v>4197052.606026357</v>
      </c>
      <c r="M38" s="167">
        <f>SUMIF('Division Lvl (excl. Esc)'!$A$2:$A$418,$B38,'Division Lvl (excl. Esc)'!N$2:N$418)</f>
        <v>4245553</v>
      </c>
      <c r="N38" s="168">
        <f>SUMIF('Division Lvl (excl. Esc)'!$A$2:$A$418,$B38,'Division Lvl (excl. Esc)'!P$2:P$418)</f>
        <v>7680086.4116582256</v>
      </c>
      <c r="O38" s="169">
        <f>SUMIF('Division Lvl (excl. Esc)'!$A$2:$A$418,$B38,'Division Lvl (excl. Esc)'!Q$2:Q$418)</f>
        <v>5585836.8450978482</v>
      </c>
      <c r="P38" s="169">
        <f>SUMIF('Division Lvl (excl. Esc)'!$A$2:$A$418,$B38,'Division Lvl (excl. Esc)'!R$2:R$418)</f>
        <v>4908179.4914242225</v>
      </c>
      <c r="Q38" s="169">
        <f>SUMIF('Division Lvl (excl. Esc)'!$A$2:$A$418,$B38,'Division Lvl (excl. Esc)'!S$2:S$418)</f>
        <v>4727872.582771197</v>
      </c>
      <c r="R38" s="169">
        <f>SUMIF('Division Lvl (excl. Esc)'!$A$2:$A$418,$B38,'Division Lvl (excl. Esc)'!T$2:T$418)</f>
        <v>4748579.7883922197</v>
      </c>
      <c r="S38" s="169">
        <f>SUMIF('Division Lvl (excl. Esc)'!$A$2:$A$418,$B38,'Division Lvl (excl. Esc)'!U$2:U$418)</f>
        <v>4867294.2831020243</v>
      </c>
      <c r="T38" s="169">
        <f>SUMIF('Division Lvl (excl. Esc)'!$A$2:$A$418,$B38,'Division Lvl (excl. Esc)'!V$2:V$418)</f>
        <v>4988976.6401795754</v>
      </c>
      <c r="U38" s="169">
        <f>SUMIF('Division Lvl (excl. Esc)'!$A$2:$A$418,$B38,'Division Lvl (excl. Esc)'!W$2:W$418)</f>
        <v>5113701.0561840646</v>
      </c>
      <c r="V38" s="170">
        <f>SUMIF('Division Lvl (excl. Esc)'!$A$2:$A$418,$B38,'Division Lvl (excl. Esc)'!X$2:X$418)</f>
        <v>5241543.5825886652</v>
      </c>
      <c r="W38" s="170">
        <f>SUMIF('Division Lvl (excl. Esc)'!$A$2:$A$418,$B38,'Division Lvl (excl. Esc)'!Y$2:Y$418)</f>
        <v>5434666.7768664761</v>
      </c>
      <c r="X38" s="165">
        <f t="shared" si="2"/>
        <v>46881214.984283425</v>
      </c>
      <c r="Y38" s="171">
        <f t="shared" si="1"/>
        <v>53296737.458264515</v>
      </c>
      <c r="Z38" s="172"/>
    </row>
    <row r="39" spans="1:26" x14ac:dyDescent="0.25">
      <c r="A39" s="163" t="str">
        <f>INDEX('Division Lvl (excl. Esc)'!$AG$2:$AG$418,MATCH(B39,'Division Lvl (excl. Esc)'!$A$2:$A$418,0))</f>
        <v>LV</v>
      </c>
      <c r="B39" s="163" t="s">
        <v>169</v>
      </c>
      <c r="C39" s="130" t="str">
        <f>INDEX('Division Lvl (excl. Esc)'!$B$2:$B$418,MATCH(B39,'Division Lvl (excl. Esc)'!$A$2:$A$418,0))</f>
        <v>Overloaded distribution sub uprates</v>
      </c>
      <c r="D39" s="165">
        <f>SUMIF('Division Lvl (excl. Esc)'!$A$2:$A$418,$B39,'Division Lvl (excl. Esc)'!E$2:E$418)</f>
        <v>79907.465612072279</v>
      </c>
      <c r="E39" s="166">
        <f>SUMIF('Division Lvl (excl. Esc)'!$A$2:$A$418,$B39,'Division Lvl (excl. Esc)'!F$2:F$418)</f>
        <v>79761.913890322379</v>
      </c>
      <c r="F39" s="166">
        <f>SUMIF('Division Lvl (excl. Esc)'!$A$2:$A$418,$B39,'Division Lvl (excl. Esc)'!G$2:G$418)</f>
        <v>79540.071284422389</v>
      </c>
      <c r="G39" s="166">
        <f>SUMIF('Division Lvl (excl. Esc)'!$A$2:$A$418,$B39,'Division Lvl (excl. Esc)'!H$2:H$418)</f>
        <v>79294.168342782999</v>
      </c>
      <c r="H39" s="166">
        <f>SUMIF('Division Lvl (excl. Esc)'!$A$2:$A$418,$B39,'Division Lvl (excl. Esc)'!I$2:I$418)</f>
        <v>79086.095140517282</v>
      </c>
      <c r="I39" s="166">
        <f>SUMIF('Division Lvl (excl. Esc)'!$A$2:$A$418,$B39,'Division Lvl (excl. Esc)'!J$2:J$418)</f>
        <v>79086.095140517282</v>
      </c>
      <c r="J39" s="166">
        <f>SUMIF('Division Lvl (excl. Esc)'!$A$2:$A$418,$B39,'Division Lvl (excl. Esc)'!K$2:K$418)</f>
        <v>79086.095140517282</v>
      </c>
      <c r="K39" s="166">
        <f>SUMIF('Division Lvl (excl. Esc)'!$A$2:$A$418,$B39,'Division Lvl (excl. Esc)'!L$2:L$418)</f>
        <v>79086.095140517282</v>
      </c>
      <c r="L39" s="166">
        <f>SUMIF('Division Lvl (excl. Esc)'!$A$2:$A$418,$B39,'Division Lvl (excl. Esc)'!M$2:M$418)</f>
        <v>79086.095140517282</v>
      </c>
      <c r="M39" s="167">
        <f>SUMIF('Division Lvl (excl. Esc)'!$A$2:$A$418,$B39,'Division Lvl (excl. Esc)'!N$2:N$418)</f>
        <v>80000</v>
      </c>
      <c r="N39" s="168">
        <f>SUMIF('Division Lvl (excl. Esc)'!$A$2:$A$418,$B39,'Division Lvl (excl. Esc)'!P$2:P$418)</f>
        <v>81905.152252374086</v>
      </c>
      <c r="O39" s="169">
        <f>SUMIF('Division Lvl (excl. Esc)'!$A$2:$A$418,$B39,'Division Lvl (excl. Esc)'!Q$2:Q$418)</f>
        <v>83799.860781019946</v>
      </c>
      <c r="P39" s="169">
        <f>SUMIF('Division Lvl (excl. Esc)'!$A$2:$A$418,$B39,'Division Lvl (excl. Esc)'!R$2:R$418)</f>
        <v>85655.957078026171</v>
      </c>
      <c r="Q39" s="169">
        <f>SUMIF('Division Lvl (excl. Esc)'!$A$2:$A$418,$B39,'Division Lvl (excl. Esc)'!S$2:S$418)</f>
        <v>87525.925168152651</v>
      </c>
      <c r="R39" s="169">
        <f>SUMIF('Division Lvl (excl. Esc)'!$A$2:$A$418,$B39,'Division Lvl (excl. Esc)'!T$2:T$418)</f>
        <v>89478.657567430579</v>
      </c>
      <c r="S39" s="169">
        <f>SUMIF('Division Lvl (excl. Esc)'!$A$2:$A$418,$B39,'Division Lvl (excl. Esc)'!U$2:U$418)</f>
        <v>91715.62400661633</v>
      </c>
      <c r="T39" s="169">
        <f>SUMIF('Division Lvl (excl. Esc)'!$A$2:$A$418,$B39,'Division Lvl (excl. Esc)'!V$2:V$418)</f>
        <v>94008.51460678174</v>
      </c>
      <c r="U39" s="169">
        <f>SUMIF('Division Lvl (excl. Esc)'!$A$2:$A$418,$B39,'Division Lvl (excl. Esc)'!W$2:W$418)</f>
        <v>96358.727471951279</v>
      </c>
      <c r="V39" s="170">
        <f>SUMIF('Division Lvl (excl. Esc)'!$A$2:$A$418,$B39,'Division Lvl (excl. Esc)'!X$2:X$418)</f>
        <v>98767.695658750046</v>
      </c>
      <c r="W39" s="170">
        <f>SUMIF('Division Lvl (excl. Esc)'!$A$2:$A$418,$B39,'Division Lvl (excl. Esc)'!Y$2:Y$418)</f>
        <v>102406.76353570857</v>
      </c>
      <c r="X39" s="165">
        <f t="shared" si="2"/>
        <v>793934.09483218635</v>
      </c>
      <c r="Y39" s="171">
        <f t="shared" si="1"/>
        <v>911622.87812681135</v>
      </c>
      <c r="Z39" s="172"/>
    </row>
    <row r="40" spans="1:26" x14ac:dyDescent="0.25">
      <c r="A40" s="163" t="str">
        <f>INDEX('Division Lvl (excl. Esc)'!$AG$2:$AG$418,MATCH(B40,'Division Lvl (excl. Esc)'!$A$2:$A$418,0))</f>
        <v>LV</v>
      </c>
      <c r="B40" s="163" t="s">
        <v>165</v>
      </c>
      <c r="C40" s="130" t="str">
        <f>INDEX('Division Lvl (excl. Esc)'!$B$2:$B$418,MATCH(B40,'Division Lvl (excl. Esc)'!$A$2:$A$418,0))</f>
        <v>Quality of supply reactive projects</v>
      </c>
      <c r="D40" s="165">
        <f>SUMIF('Division Lvl (excl. Esc)'!$A$2:$A$418,$B40,'Division Lvl (excl. Esc)'!E$2:E$418)</f>
        <v>499421.66007545177</v>
      </c>
      <c r="E40" s="166">
        <f>SUMIF('Division Lvl (excl. Esc)'!$A$2:$A$418,$B40,'Division Lvl (excl. Esc)'!F$2:F$418)</f>
        <v>498511.96181451483</v>
      </c>
      <c r="F40" s="166">
        <f>SUMIF('Division Lvl (excl. Esc)'!$A$2:$A$418,$B40,'Division Lvl (excl. Esc)'!G$2:G$418)</f>
        <v>497125.44552763994</v>
      </c>
      <c r="G40" s="166">
        <f>SUMIF('Division Lvl (excl. Esc)'!$A$2:$A$418,$B40,'Division Lvl (excl. Esc)'!H$2:H$418)</f>
        <v>495588.55214239372</v>
      </c>
      <c r="H40" s="166">
        <f>SUMIF('Division Lvl (excl. Esc)'!$A$2:$A$418,$B40,'Division Lvl (excl. Esc)'!I$2:I$418)</f>
        <v>494288.094628233</v>
      </c>
      <c r="I40" s="166">
        <f>SUMIF('Division Lvl (excl. Esc)'!$A$2:$A$418,$B40,'Division Lvl (excl. Esc)'!J$2:J$418)</f>
        <v>494288.094628233</v>
      </c>
      <c r="J40" s="166">
        <f>SUMIF('Division Lvl (excl. Esc)'!$A$2:$A$418,$B40,'Division Lvl (excl. Esc)'!K$2:K$418)</f>
        <v>494288.094628233</v>
      </c>
      <c r="K40" s="166">
        <f>SUMIF('Division Lvl (excl. Esc)'!$A$2:$A$418,$B40,'Division Lvl (excl. Esc)'!L$2:L$418)</f>
        <v>494288.094628233</v>
      </c>
      <c r="L40" s="166">
        <f>SUMIF('Division Lvl (excl. Esc)'!$A$2:$A$418,$B40,'Division Lvl (excl. Esc)'!M$2:M$418)</f>
        <v>494288.094628233</v>
      </c>
      <c r="M40" s="167">
        <f>SUMIF('Division Lvl (excl. Esc)'!$A$2:$A$418,$B40,'Division Lvl (excl. Esc)'!N$2:N$418)</f>
        <v>500000</v>
      </c>
      <c r="N40" s="168">
        <f>SUMIF('Division Lvl (excl. Esc)'!$A$2:$A$418,$B40,'Division Lvl (excl. Esc)'!P$2:P$418)</f>
        <v>511907.20157733804</v>
      </c>
      <c r="O40" s="169">
        <f>SUMIF('Division Lvl (excl. Esc)'!$A$2:$A$418,$B40,'Division Lvl (excl. Esc)'!Q$2:Q$418)</f>
        <v>523749.1298813746</v>
      </c>
      <c r="P40" s="169">
        <f>SUMIF('Division Lvl (excl. Esc)'!$A$2:$A$418,$B40,'Division Lvl (excl. Esc)'!R$2:R$418)</f>
        <v>535349.73173766362</v>
      </c>
      <c r="Q40" s="169">
        <f>SUMIF('Division Lvl (excl. Esc)'!$A$2:$A$418,$B40,'Division Lvl (excl. Esc)'!S$2:S$418)</f>
        <v>547037.03230095399</v>
      </c>
      <c r="R40" s="169">
        <f>SUMIF('Division Lvl (excl. Esc)'!$A$2:$A$418,$B40,'Division Lvl (excl. Esc)'!T$2:T$418)</f>
        <v>559241.60979644104</v>
      </c>
      <c r="S40" s="169">
        <f>SUMIF('Division Lvl (excl. Esc)'!$A$2:$A$418,$B40,'Division Lvl (excl. Esc)'!U$2:U$418)</f>
        <v>573222.65004135203</v>
      </c>
      <c r="T40" s="169">
        <f>SUMIF('Division Lvl (excl. Esc)'!$A$2:$A$418,$B40,'Division Lvl (excl. Esc)'!V$2:V$418)</f>
        <v>587553.21629238583</v>
      </c>
      <c r="U40" s="169">
        <f>SUMIF('Division Lvl (excl. Esc)'!$A$2:$A$418,$B40,'Division Lvl (excl. Esc)'!W$2:W$418)</f>
        <v>602242.04669969552</v>
      </c>
      <c r="V40" s="170">
        <f>SUMIF('Division Lvl (excl. Esc)'!$A$2:$A$418,$B40,'Division Lvl (excl. Esc)'!X$2:X$418)</f>
        <v>617298.09786718781</v>
      </c>
      <c r="W40" s="170">
        <f>SUMIF('Division Lvl (excl. Esc)'!$A$2:$A$418,$B40,'Division Lvl (excl. Esc)'!Y$2:Y$418)</f>
        <v>640042.27209817851</v>
      </c>
      <c r="X40" s="165">
        <f t="shared" si="2"/>
        <v>4962088.092701165</v>
      </c>
      <c r="Y40" s="171">
        <f t="shared" si="1"/>
        <v>5697642.9882925712</v>
      </c>
      <c r="Z40" s="172"/>
    </row>
    <row r="41" spans="1:26" x14ac:dyDescent="0.25">
      <c r="A41" s="163" t="str">
        <f>INDEX('Division Lvl (excl. Esc)'!$AG$2:$AG$418,MATCH(B41,'Division Lvl (excl. Esc)'!$A$2:$A$418,0))</f>
        <v>LV</v>
      </c>
      <c r="B41" s="163" t="s">
        <v>167</v>
      </c>
      <c r="C41" s="130" t="str">
        <f>INDEX('Division Lvl (excl. Esc)'!$B$2:$B$418,MATCH(B41,'Division Lvl (excl. Esc)'!$A$2:$A$418,0))</f>
        <v>LV planning reactive projects</v>
      </c>
      <c r="D41" s="165">
        <f>SUMIF('Division Lvl (excl. Esc)'!$A$2:$A$418,$B41,'Division Lvl (excl. Esc)'!E$2:E$418)</f>
        <v>998843.32015090366</v>
      </c>
      <c r="E41" s="166">
        <f>SUMIF('Division Lvl (excl. Esc)'!$A$2:$A$418,$B41,'Division Lvl (excl. Esc)'!F$2:F$418)</f>
        <v>997023.92362902965</v>
      </c>
      <c r="F41" s="166">
        <f>SUMIF('Division Lvl (excl. Esc)'!$A$2:$A$418,$B41,'Division Lvl (excl. Esc)'!G$2:G$418)</f>
        <v>994250.89105527988</v>
      </c>
      <c r="G41" s="166">
        <f>SUMIF('Division Lvl (excl. Esc)'!$A$2:$A$418,$B41,'Division Lvl (excl. Esc)'!H$2:H$418)</f>
        <v>991177.10428478743</v>
      </c>
      <c r="H41" s="166">
        <f>SUMIF('Division Lvl (excl. Esc)'!$A$2:$A$418,$B41,'Division Lvl (excl. Esc)'!I$2:I$418)</f>
        <v>988576.18925646588</v>
      </c>
      <c r="I41" s="166">
        <f>SUMIF('Division Lvl (excl. Esc)'!$A$2:$A$418,$B41,'Division Lvl (excl. Esc)'!J$2:J$418)</f>
        <v>988576.18925646588</v>
      </c>
      <c r="J41" s="166">
        <f>SUMIF('Division Lvl (excl. Esc)'!$A$2:$A$418,$B41,'Division Lvl (excl. Esc)'!K$2:K$418)</f>
        <v>988576.18925646588</v>
      </c>
      <c r="K41" s="166">
        <f>SUMIF('Division Lvl (excl. Esc)'!$A$2:$A$418,$B41,'Division Lvl (excl. Esc)'!L$2:L$418)</f>
        <v>988576.18925646588</v>
      </c>
      <c r="L41" s="166">
        <f>SUMIF('Division Lvl (excl. Esc)'!$A$2:$A$418,$B41,'Division Lvl (excl. Esc)'!M$2:M$418)</f>
        <v>988576.18925646588</v>
      </c>
      <c r="M41" s="167">
        <f>SUMIF('Division Lvl (excl. Esc)'!$A$2:$A$418,$B41,'Division Lvl (excl. Esc)'!N$2:N$418)</f>
        <v>1000000</v>
      </c>
      <c r="N41" s="168">
        <f>SUMIF('Division Lvl (excl. Esc)'!$A$2:$A$418,$B41,'Division Lvl (excl. Esc)'!P$2:P$418)</f>
        <v>1023814.4031546761</v>
      </c>
      <c r="O41" s="169">
        <f>SUMIF('Division Lvl (excl. Esc)'!$A$2:$A$418,$B41,'Division Lvl (excl. Esc)'!Q$2:Q$418)</f>
        <v>1047498.2597627492</v>
      </c>
      <c r="P41" s="169">
        <f>SUMIF('Division Lvl (excl. Esc)'!$A$2:$A$418,$B41,'Division Lvl (excl. Esc)'!R$2:R$418)</f>
        <v>1070699.463475327</v>
      </c>
      <c r="Q41" s="169">
        <f>SUMIF('Division Lvl (excl. Esc)'!$A$2:$A$418,$B41,'Division Lvl (excl. Esc)'!S$2:S$418)</f>
        <v>1094074.064601908</v>
      </c>
      <c r="R41" s="169">
        <f>SUMIF('Division Lvl (excl. Esc)'!$A$2:$A$418,$B41,'Division Lvl (excl. Esc)'!T$2:T$418)</f>
        <v>1118483.2195928821</v>
      </c>
      <c r="S41" s="169">
        <f>SUMIF('Division Lvl (excl. Esc)'!$A$2:$A$418,$B41,'Division Lvl (excl. Esc)'!U$2:U$418)</f>
        <v>1146445.3000827041</v>
      </c>
      <c r="T41" s="169">
        <f>SUMIF('Division Lvl (excl. Esc)'!$A$2:$A$418,$B41,'Division Lvl (excl. Esc)'!V$2:V$418)</f>
        <v>1175106.4325847717</v>
      </c>
      <c r="U41" s="169">
        <f>SUMIF('Division Lvl (excl. Esc)'!$A$2:$A$418,$B41,'Division Lvl (excl. Esc)'!W$2:W$418)</f>
        <v>1204484.0933993908</v>
      </c>
      <c r="V41" s="170">
        <f>SUMIF('Division Lvl (excl. Esc)'!$A$2:$A$418,$B41,'Division Lvl (excl. Esc)'!X$2:X$418)</f>
        <v>1234596.1957343756</v>
      </c>
      <c r="W41" s="170">
        <f>SUMIF('Division Lvl (excl. Esc)'!$A$2:$A$418,$B41,'Division Lvl (excl. Esc)'!Y$2:Y$418)</f>
        <v>1280084.544196357</v>
      </c>
      <c r="X41" s="165">
        <f t="shared" si="2"/>
        <v>9924176.18540233</v>
      </c>
      <c r="Y41" s="171">
        <f t="shared" si="1"/>
        <v>11395285.976585142</v>
      </c>
      <c r="Z41" s="172"/>
    </row>
    <row r="42" spans="1:26" x14ac:dyDescent="0.25">
      <c r="A42" s="163" t="str">
        <f>INDEX('Division Lvl (excl. Esc)'!$AG$2:$AG$418,MATCH(B42,'Division Lvl (excl. Esc)'!$A$2:$A$418,0))</f>
        <v>LV</v>
      </c>
      <c r="B42" s="163" t="s">
        <v>193</v>
      </c>
      <c r="C42" s="130" t="str">
        <f>INDEX('Division Lvl (excl. Esc)'!$B$2:$B$418,MATCH(B42,'Division Lvl (excl. Esc)'!$A$2:$A$418,0))</f>
        <v>Dsub monitoring &amp; LV feeder monitoring for solar PV</v>
      </c>
      <c r="D42" s="165">
        <f>SUMIF('Division Lvl (excl. Esc)'!$A$2:$A$418,$B42,'Division Lvl (excl. Esc)'!E$2:E$418)</f>
        <v>249710.83003772589</v>
      </c>
      <c r="E42" s="166">
        <f>SUMIF('Division Lvl (excl. Esc)'!$A$2:$A$418,$B42,'Division Lvl (excl. Esc)'!F$2:F$418)</f>
        <v>249255.98090725741</v>
      </c>
      <c r="F42" s="166">
        <f>SUMIF('Division Lvl (excl. Esc)'!$A$2:$A$418,$B42,'Division Lvl (excl. Esc)'!G$2:G$418)</f>
        <v>248562.72276381997</v>
      </c>
      <c r="G42" s="166">
        <f>SUMIF('Division Lvl (excl. Esc)'!$A$2:$A$418,$B42,'Division Lvl (excl. Esc)'!H$2:H$418)</f>
        <v>247794.27607119686</v>
      </c>
      <c r="H42" s="166">
        <f>SUMIF('Division Lvl (excl. Esc)'!$A$2:$A$418,$B42,'Division Lvl (excl. Esc)'!I$2:I$418)</f>
        <v>247144.0473141165</v>
      </c>
      <c r="I42" s="166">
        <f>SUMIF('Division Lvl (excl. Esc)'!$A$2:$A$418,$B42,'Division Lvl (excl. Esc)'!J$2:J$418)</f>
        <v>247144.0473141165</v>
      </c>
      <c r="J42" s="166">
        <f>SUMIF('Division Lvl (excl. Esc)'!$A$2:$A$418,$B42,'Division Lvl (excl. Esc)'!K$2:K$418)</f>
        <v>247144.0473141165</v>
      </c>
      <c r="K42" s="166">
        <f>SUMIF('Division Lvl (excl. Esc)'!$A$2:$A$418,$B42,'Division Lvl (excl. Esc)'!L$2:L$418)</f>
        <v>247144.0473141165</v>
      </c>
      <c r="L42" s="166">
        <f>SUMIF('Division Lvl (excl. Esc)'!$A$2:$A$418,$B42,'Division Lvl (excl. Esc)'!M$2:M$418)</f>
        <v>247144.0473141165</v>
      </c>
      <c r="M42" s="167">
        <f>SUMIF('Division Lvl (excl. Esc)'!$A$2:$A$418,$B42,'Division Lvl (excl. Esc)'!N$2:N$418)</f>
        <v>250000</v>
      </c>
      <c r="N42" s="168">
        <f>SUMIF('Division Lvl (excl. Esc)'!$A$2:$A$418,$B42,'Division Lvl (excl. Esc)'!P$2:P$418)</f>
        <v>255953.60078866902</v>
      </c>
      <c r="O42" s="169">
        <f>SUMIF('Division Lvl (excl. Esc)'!$A$2:$A$418,$B42,'Division Lvl (excl. Esc)'!Q$2:Q$418)</f>
        <v>261874.5649406873</v>
      </c>
      <c r="P42" s="169">
        <f>SUMIF('Division Lvl (excl. Esc)'!$A$2:$A$418,$B42,'Division Lvl (excl. Esc)'!R$2:R$418)</f>
        <v>267674.86586883181</v>
      </c>
      <c r="Q42" s="169">
        <f>SUMIF('Division Lvl (excl. Esc)'!$A$2:$A$418,$B42,'Division Lvl (excl. Esc)'!S$2:S$418)</f>
        <v>273518.51615047699</v>
      </c>
      <c r="R42" s="169">
        <f>SUMIF('Division Lvl (excl. Esc)'!$A$2:$A$418,$B42,'Division Lvl (excl. Esc)'!T$2:T$418)</f>
        <v>279620.80489822052</v>
      </c>
      <c r="S42" s="169">
        <f>SUMIF('Division Lvl (excl. Esc)'!$A$2:$A$418,$B42,'Division Lvl (excl. Esc)'!U$2:U$418)</f>
        <v>286611.32502067601</v>
      </c>
      <c r="T42" s="169">
        <f>SUMIF('Division Lvl (excl. Esc)'!$A$2:$A$418,$B42,'Division Lvl (excl. Esc)'!V$2:V$418)</f>
        <v>293776.60814619291</v>
      </c>
      <c r="U42" s="169">
        <f>SUMIF('Division Lvl (excl. Esc)'!$A$2:$A$418,$B42,'Division Lvl (excl. Esc)'!W$2:W$418)</f>
        <v>301121.02334984776</v>
      </c>
      <c r="V42" s="170">
        <f>SUMIF('Division Lvl (excl. Esc)'!$A$2:$A$418,$B42,'Division Lvl (excl. Esc)'!X$2:X$418)</f>
        <v>308649.04893359391</v>
      </c>
      <c r="W42" s="170">
        <f>SUMIF('Division Lvl (excl. Esc)'!$A$2:$A$418,$B42,'Division Lvl (excl. Esc)'!Y$2:Y$418)</f>
        <v>320021.13604908925</v>
      </c>
      <c r="X42" s="165">
        <f t="shared" si="2"/>
        <v>2481044.0463505825</v>
      </c>
      <c r="Y42" s="171">
        <f t="shared" si="1"/>
        <v>2848821.4941462856</v>
      </c>
      <c r="Z42" s="172"/>
    </row>
    <row r="43" spans="1:26" x14ac:dyDescent="0.25">
      <c r="A43" s="163" t="str">
        <f>INDEX('Division Lvl (excl. Esc)'!$AG$2:$AG$418,MATCH(B43,'Division Lvl (excl. Esc)'!$A$2:$A$418,0))</f>
        <v>MC</v>
      </c>
      <c r="B43" s="164" t="s">
        <v>137</v>
      </c>
      <c r="C43" s="130" t="str">
        <f>INDEX('Division Lvl (excl. Esc)'!$B$2:$B$418,MATCH(B43,'Division Lvl (excl. Esc)'!$A$2:$A$418,0))</f>
        <v>Meters - renewal</v>
      </c>
      <c r="D43" s="165">
        <f>SUMIF('Division Lvl (excl. Esc)'!$A$2:$A$418,$B43,'Division Lvl (excl. Esc)'!E$2:E$418)</f>
        <v>59930.599209054213</v>
      </c>
      <c r="E43" s="166">
        <f>SUMIF('Division Lvl (excl. Esc)'!$A$2:$A$418,$B43,'Division Lvl (excl. Esc)'!F$2:F$418)</f>
        <v>59821.435417741777</v>
      </c>
      <c r="F43" s="166">
        <f>SUMIF('Division Lvl (excl. Esc)'!$A$2:$A$418,$B43,'Division Lvl (excl. Esc)'!G$2:G$418)</f>
        <v>9942.5089105527986</v>
      </c>
      <c r="G43" s="166">
        <f>SUMIF('Division Lvl (excl. Esc)'!$A$2:$A$418,$B43,'Division Lvl (excl. Esc)'!H$2:H$418)</f>
        <v>9911.7710428478749</v>
      </c>
      <c r="H43" s="166">
        <f>SUMIF('Division Lvl (excl. Esc)'!$A$2:$A$418,$B43,'Division Lvl (excl. Esc)'!I$2:I$418)</f>
        <v>9885.7618925646602</v>
      </c>
      <c r="I43" s="166">
        <f>SUMIF('Division Lvl (excl. Esc)'!$A$2:$A$418,$B43,'Division Lvl (excl. Esc)'!J$2:J$418)</f>
        <v>9885.7618925646602</v>
      </c>
      <c r="J43" s="166">
        <f>SUMIF('Division Lvl (excl. Esc)'!$A$2:$A$418,$B43,'Division Lvl (excl. Esc)'!K$2:K$418)</f>
        <v>9885.7618925646602</v>
      </c>
      <c r="K43" s="166">
        <f>SUMIF('Division Lvl (excl. Esc)'!$A$2:$A$418,$B43,'Division Lvl (excl. Esc)'!L$2:L$418)</f>
        <v>9885.7618925646602</v>
      </c>
      <c r="L43" s="166">
        <f>SUMIF('Division Lvl (excl. Esc)'!$A$2:$A$418,$B43,'Division Lvl (excl. Esc)'!M$2:M$418)</f>
        <v>9885.7618925646602</v>
      </c>
      <c r="M43" s="167">
        <f>SUMIF('Division Lvl (excl. Esc)'!$A$2:$A$418,$B43,'Division Lvl (excl. Esc)'!N$2:N$418)</f>
        <v>10000</v>
      </c>
      <c r="N43" s="168">
        <f>SUMIF('Division Lvl (excl. Esc)'!$A$2:$A$418,$B43,'Division Lvl (excl. Esc)'!P$2:P$418)</f>
        <v>61428.864189280561</v>
      </c>
      <c r="O43" s="169">
        <f>SUMIF('Division Lvl (excl. Esc)'!$A$2:$A$418,$B43,'Division Lvl (excl. Esc)'!Q$2:Q$418)</f>
        <v>62849.895585764949</v>
      </c>
      <c r="P43" s="169">
        <f>SUMIF('Division Lvl (excl. Esc)'!$A$2:$A$418,$B43,'Division Lvl (excl. Esc)'!R$2:R$418)</f>
        <v>10706.994634753271</v>
      </c>
      <c r="Q43" s="169">
        <f>SUMIF('Division Lvl (excl. Esc)'!$A$2:$A$418,$B43,'Division Lvl (excl. Esc)'!S$2:S$418)</f>
        <v>10940.740646019081</v>
      </c>
      <c r="R43" s="169">
        <f>SUMIF('Division Lvl (excl. Esc)'!$A$2:$A$418,$B43,'Division Lvl (excl. Esc)'!T$2:T$418)</f>
        <v>11184.832195928822</v>
      </c>
      <c r="S43" s="169">
        <f>SUMIF('Division Lvl (excl. Esc)'!$A$2:$A$418,$B43,'Division Lvl (excl. Esc)'!U$2:U$418)</f>
        <v>11464.453000827041</v>
      </c>
      <c r="T43" s="169">
        <f>SUMIF('Division Lvl (excl. Esc)'!$A$2:$A$418,$B43,'Division Lvl (excl. Esc)'!V$2:V$418)</f>
        <v>11751.064325847718</v>
      </c>
      <c r="U43" s="169">
        <f>SUMIF('Division Lvl (excl. Esc)'!$A$2:$A$418,$B43,'Division Lvl (excl. Esc)'!W$2:W$418)</f>
        <v>12044.84093399391</v>
      </c>
      <c r="V43" s="170">
        <f>SUMIF('Division Lvl (excl. Esc)'!$A$2:$A$418,$B43,'Division Lvl (excl. Esc)'!X$2:X$418)</f>
        <v>12345.961957343756</v>
      </c>
      <c r="W43" s="170">
        <f>SUMIF('Division Lvl (excl. Esc)'!$A$2:$A$418,$B43,'Division Lvl (excl. Esc)'!Y$2:Y$418)</f>
        <v>12800.845441963571</v>
      </c>
      <c r="X43" s="165">
        <f t="shared" si="2"/>
        <v>199035.12404301995</v>
      </c>
      <c r="Y43" s="171">
        <f t="shared" si="1"/>
        <v>217518.49291172271</v>
      </c>
      <c r="Z43" s="172"/>
    </row>
    <row r="44" spans="1:26" x14ac:dyDescent="0.25">
      <c r="A44" s="163" t="str">
        <f>INDEX('Division Lvl (excl. Esc)'!$AG$2:$AG$418,MATCH(B44,'Division Lvl (excl. Esc)'!$A$2:$A$418,0))</f>
        <v>MC</v>
      </c>
      <c r="B44" s="175" t="s">
        <v>138</v>
      </c>
      <c r="C44" s="130" t="str">
        <f>INDEX('Division Lvl (excl. Esc)'!$B$2:$B$418,MATCH(B44,'Division Lvl (excl. Esc)'!$A$2:$A$418,0))</f>
        <v>Relays - renewal</v>
      </c>
      <c r="D44" s="165">
        <f>SUMIF('Division Lvl (excl. Esc)'!$A$2:$A$418,$B44,'Division Lvl (excl. Esc)'!E$2:E$418)</f>
        <v>956476.38188338291</v>
      </c>
      <c r="E44" s="166">
        <f>SUMIF('Division Lvl (excl. Esc)'!$A$2:$A$418,$B44,'Division Lvl (excl. Esc)'!F$2:F$418)</f>
        <v>904485.14815740124</v>
      </c>
      <c r="F44" s="166">
        <f>SUMIF('Division Lvl (excl. Esc)'!$A$2:$A$418,$B44,'Division Lvl (excl. Esc)'!G$2:G$418)</f>
        <v>851860.24394368904</v>
      </c>
      <c r="G44" s="166">
        <f>SUMIF('Division Lvl (excl. Esc)'!$A$2:$A$418,$B44,'Division Lvl (excl. Esc)'!H$2:H$418)</f>
        <v>799271.34041579266</v>
      </c>
      <c r="H44" s="166">
        <f>SUMIF('Division Lvl (excl. Esc)'!$A$2:$A$418,$B44,'Division Lvl (excl. Esc)'!I$2:I$418)</f>
        <v>747350.74758742796</v>
      </c>
      <c r="I44" s="166">
        <f>SUMIF('Division Lvl (excl. Esc)'!$A$2:$A$418,$B44,'Division Lvl (excl. Esc)'!J$2:J$418)</f>
        <v>697527.4962250914</v>
      </c>
      <c r="J44" s="166">
        <f>SUMIF('Division Lvl (excl. Esc)'!$A$2:$A$418,$B44,'Division Lvl (excl. Esc)'!K$2:K$418)</f>
        <v>647704.24486275471</v>
      </c>
      <c r="K44" s="166">
        <f>SUMIF('Division Lvl (excl. Esc)'!$A$2:$A$418,$B44,'Division Lvl (excl. Esc)'!L$2:L$418)</f>
        <v>597880.99350041803</v>
      </c>
      <c r="L44" s="166">
        <f>SUMIF('Division Lvl (excl. Esc)'!$A$2:$A$418,$B44,'Division Lvl (excl. Esc)'!M$2:M$418)</f>
        <v>548057.74213808146</v>
      </c>
      <c r="M44" s="167">
        <f>SUMIF('Division Lvl (excl. Esc)'!$A$2:$A$418,$B44,'Division Lvl (excl. Esc)'!N$2:N$418)</f>
        <v>503992</v>
      </c>
      <c r="N44" s="168">
        <f>SUMIF('Division Lvl (excl. Esc)'!$A$2:$A$418,$B44,'Division Lvl (excl. Esc)'!P$2:P$418)</f>
        <v>980388.29143046751</v>
      </c>
      <c r="O44" s="169">
        <f>SUMIF('Division Lvl (excl. Esc)'!$A$2:$A$418,$B44,'Division Lvl (excl. Esc)'!Q$2:Q$418)</f>
        <v>950274.70878286962</v>
      </c>
      <c r="P44" s="169">
        <f>SUMIF('Division Lvl (excl. Esc)'!$A$2:$A$418,$B44,'Division Lvl (excl. Esc)'!R$2:R$418)</f>
        <v>917360.3105131716</v>
      </c>
      <c r="Q44" s="169">
        <f>SUMIF('Division Lvl (excl. Esc)'!$A$2:$A$418,$B44,'Division Lvl (excl. Esc)'!S$2:S$418)</f>
        <v>882246.00865807431</v>
      </c>
      <c r="R44" s="169">
        <f>SUMIF('Division Lvl (excl. Esc)'!$A$2:$A$418,$B44,'Division Lvl (excl. Esc)'!T$2:T$418)</f>
        <v>845558.77373036416</v>
      </c>
      <c r="S44" s="169">
        <f>SUMIF('Division Lvl (excl. Esc)'!$A$2:$A$418,$B44,'Division Lvl (excl. Esc)'!U$2:U$418)</f>
        <v>808918.04639475502</v>
      </c>
      <c r="T44" s="169">
        <f>SUMIF('Division Lvl (excl. Esc)'!$A$2:$A$418,$B44,'Division Lvl (excl. Esc)'!V$2:V$418)</f>
        <v>769916.80845878413</v>
      </c>
      <c r="U44" s="169">
        <f>SUMIF('Division Lvl (excl. Esc)'!$A$2:$A$418,$B44,'Division Lvl (excl. Esc)'!W$2:W$418)</f>
        <v>728459.93484701763</v>
      </c>
      <c r="V44" s="170">
        <f>SUMIF('Division Lvl (excl. Esc)'!$A$2:$A$418,$B44,'Division Lvl (excl. Esc)'!X$2:X$418)</f>
        <v>684449.0195493761</v>
      </c>
      <c r="W44" s="170">
        <f>SUMIF('Division Lvl (excl. Esc)'!$A$2:$A$418,$B44,'Division Lvl (excl. Esc)'!Y$2:Y$418)</f>
        <v>645152.36959861033</v>
      </c>
      <c r="X44" s="165">
        <f t="shared" si="2"/>
        <v>7254606.338714039</v>
      </c>
      <c r="Y44" s="171">
        <f t="shared" si="1"/>
        <v>8212724.2719634911</v>
      </c>
      <c r="Z44" s="172"/>
    </row>
    <row r="45" spans="1:26" x14ac:dyDescent="0.25">
      <c r="A45" s="163" t="str">
        <f>INDEX('Division Lvl (excl. Esc)'!$AG$2:$AG$418,MATCH(B45,'Division Lvl (excl. Esc)'!$A$2:$A$418,0))</f>
        <v>MC</v>
      </c>
      <c r="B45" s="164" t="s">
        <v>139</v>
      </c>
      <c r="C45" s="130" t="str">
        <f>INDEX('Division Lvl (excl. Esc)'!$B$2:$B$418,MATCH(B45,'Division Lvl (excl. Esc)'!$A$2:$A$418,0))</f>
        <v>Test equipment</v>
      </c>
      <c r="D45" s="165">
        <f>SUMIF('Division Lvl (excl. Esc)'!$A$2:$A$418,$B45,'Division Lvl (excl. Esc)'!E$2:E$418)</f>
        <v>119861.19841810843</v>
      </c>
      <c r="E45" s="166">
        <f>SUMIF('Division Lvl (excl. Esc)'!$A$2:$A$418,$B45,'Division Lvl (excl. Esc)'!F$2:F$418)</f>
        <v>79761.913890322379</v>
      </c>
      <c r="F45" s="166">
        <f>SUMIF('Division Lvl (excl. Esc)'!$A$2:$A$418,$B45,'Division Lvl (excl. Esc)'!G$2:G$418)</f>
        <v>119310.10692663358</v>
      </c>
      <c r="G45" s="166">
        <f>SUMIF('Division Lvl (excl. Esc)'!$A$2:$A$418,$B45,'Division Lvl (excl. Esc)'!H$2:H$418)</f>
        <v>79294.168342782999</v>
      </c>
      <c r="H45" s="166">
        <f>SUMIF('Division Lvl (excl. Esc)'!$A$2:$A$418,$B45,'Division Lvl (excl. Esc)'!I$2:I$418)</f>
        <v>118629.14271077591</v>
      </c>
      <c r="I45" s="166">
        <f>SUMIF('Division Lvl (excl. Esc)'!$A$2:$A$418,$B45,'Division Lvl (excl. Esc)'!J$2:J$418)</f>
        <v>84028.976086799608</v>
      </c>
      <c r="J45" s="166">
        <f>SUMIF('Division Lvl (excl. Esc)'!$A$2:$A$418,$B45,'Division Lvl (excl. Esc)'!K$2:K$418)</f>
        <v>118629.14271077591</v>
      </c>
      <c r="K45" s="166">
        <f>SUMIF('Division Lvl (excl. Esc)'!$A$2:$A$418,$B45,'Division Lvl (excl. Esc)'!L$2:L$418)</f>
        <v>84028.976086799608</v>
      </c>
      <c r="L45" s="166">
        <f>SUMIF('Division Lvl (excl. Esc)'!$A$2:$A$418,$B45,'Division Lvl (excl. Esc)'!M$2:M$418)</f>
        <v>118629.14271077591</v>
      </c>
      <c r="M45" s="167">
        <f>SUMIF('Division Lvl (excl. Esc)'!$A$2:$A$418,$B45,'Division Lvl (excl. Esc)'!N$2:N$418)</f>
        <v>85000</v>
      </c>
      <c r="N45" s="168">
        <f>SUMIF('Division Lvl (excl. Esc)'!$A$2:$A$418,$B45,'Division Lvl (excl. Esc)'!P$2:P$418)</f>
        <v>122857.72837856112</v>
      </c>
      <c r="O45" s="169">
        <f>SUMIF('Division Lvl (excl. Esc)'!$A$2:$A$418,$B45,'Division Lvl (excl. Esc)'!Q$2:Q$418)</f>
        <v>83799.860781019946</v>
      </c>
      <c r="P45" s="169">
        <f>SUMIF('Division Lvl (excl. Esc)'!$A$2:$A$418,$B45,'Division Lvl (excl. Esc)'!R$2:R$418)</f>
        <v>128483.93561703926</v>
      </c>
      <c r="Q45" s="169">
        <f>SUMIF('Division Lvl (excl. Esc)'!$A$2:$A$418,$B45,'Division Lvl (excl. Esc)'!S$2:S$418)</f>
        <v>87525.925168152651</v>
      </c>
      <c r="R45" s="169">
        <f>SUMIF('Division Lvl (excl. Esc)'!$A$2:$A$418,$B45,'Division Lvl (excl. Esc)'!T$2:T$418)</f>
        <v>134217.98635114584</v>
      </c>
      <c r="S45" s="169">
        <f>SUMIF('Division Lvl (excl. Esc)'!$A$2:$A$418,$B45,'Division Lvl (excl. Esc)'!U$2:U$418)</f>
        <v>97447.850507029842</v>
      </c>
      <c r="T45" s="169">
        <f>SUMIF('Division Lvl (excl. Esc)'!$A$2:$A$418,$B45,'Division Lvl (excl. Esc)'!V$2:V$418)</f>
        <v>141012.7719101726</v>
      </c>
      <c r="U45" s="169">
        <f>SUMIF('Division Lvl (excl. Esc)'!$A$2:$A$418,$B45,'Division Lvl (excl. Esc)'!W$2:W$418)</f>
        <v>102381.14793894823</v>
      </c>
      <c r="V45" s="170">
        <f>SUMIF('Division Lvl (excl. Esc)'!$A$2:$A$418,$B45,'Division Lvl (excl. Esc)'!X$2:X$418)</f>
        <v>148151.54348812505</v>
      </c>
      <c r="W45" s="170">
        <f>SUMIF('Division Lvl (excl. Esc)'!$A$2:$A$418,$B45,'Division Lvl (excl. Esc)'!Y$2:Y$418)</f>
        <v>108807.18625669036</v>
      </c>
      <c r="X45" s="165">
        <f t="shared" si="2"/>
        <v>1007172.7678837745</v>
      </c>
      <c r="Y45" s="171">
        <f t="shared" si="1"/>
        <v>1154685.936396885</v>
      </c>
      <c r="Z45" s="172"/>
    </row>
    <row r="46" spans="1:26" x14ac:dyDescent="0.25">
      <c r="A46" s="163" t="str">
        <f>INDEX('Division Lvl (excl. Esc)'!$AG$2:$AG$418,MATCH(B46,'Division Lvl (excl. Esc)'!$A$2:$A$418,0))</f>
        <v>MC</v>
      </c>
      <c r="B46" s="163" t="s">
        <v>197</v>
      </c>
      <c r="C46" s="130" t="str">
        <f>INDEX('Division Lvl (excl. Esc)'!$B$2:$B$418,MATCH(B46,'Division Lvl (excl. Esc)'!$A$2:$A$418,0))</f>
        <v>Demand management technology</v>
      </c>
      <c r="D46" s="165">
        <f>SUMIF('Division Lvl (excl. Esc)'!$A$2:$A$418,$B46,'Division Lvl (excl. Esc)'!E$2:E$418)</f>
        <v>1398380.648211265</v>
      </c>
      <c r="E46" s="166">
        <f>SUMIF('Division Lvl (excl. Esc)'!$A$2:$A$418,$B46,'Division Lvl (excl. Esc)'!F$2:F$418)</f>
        <v>747767.94272177224</v>
      </c>
      <c r="F46" s="166">
        <f>SUMIF('Division Lvl (excl. Esc)'!$A$2:$A$418,$B46,'Division Lvl (excl. Esc)'!G$2:G$418)</f>
        <v>745688.16829145991</v>
      </c>
      <c r="G46" s="166">
        <f>SUMIF('Division Lvl (excl. Esc)'!$A$2:$A$418,$B46,'Division Lvl (excl. Esc)'!H$2:H$418)</f>
        <v>743382.82821359055</v>
      </c>
      <c r="H46" s="166">
        <f>SUMIF('Division Lvl (excl. Esc)'!$A$2:$A$418,$B46,'Division Lvl (excl. Esc)'!I$2:I$418)</f>
        <v>741432.1419423495</v>
      </c>
      <c r="I46" s="166">
        <f>SUMIF('Division Lvl (excl. Esc)'!$A$2:$A$418,$B46,'Division Lvl (excl. Esc)'!J$2:J$418)</f>
        <v>741432.1419423495</v>
      </c>
      <c r="J46" s="166">
        <f>SUMIF('Division Lvl (excl. Esc)'!$A$2:$A$418,$B46,'Division Lvl (excl. Esc)'!K$2:K$418)</f>
        <v>741432.1419423495</v>
      </c>
      <c r="K46" s="166">
        <f>SUMIF('Division Lvl (excl. Esc)'!$A$2:$A$418,$B46,'Division Lvl (excl. Esc)'!L$2:L$418)</f>
        <v>741432.1419423495</v>
      </c>
      <c r="L46" s="166">
        <f>SUMIF('Division Lvl (excl. Esc)'!$A$2:$A$418,$B46,'Division Lvl (excl. Esc)'!M$2:M$418)</f>
        <v>741432.1419423495</v>
      </c>
      <c r="M46" s="167">
        <f>SUMIF('Division Lvl (excl. Esc)'!$A$2:$A$418,$B46,'Division Lvl (excl. Esc)'!N$2:N$418)</f>
        <v>750000</v>
      </c>
      <c r="N46" s="168">
        <f>SUMIF('Division Lvl (excl. Esc)'!$A$2:$A$418,$B46,'Division Lvl (excl. Esc)'!P$2:P$418)</f>
        <v>1433340.1644165465</v>
      </c>
      <c r="O46" s="169">
        <f>SUMIF('Division Lvl (excl. Esc)'!$A$2:$A$418,$B46,'Division Lvl (excl. Esc)'!Q$2:Q$418)</f>
        <v>785623.69482206192</v>
      </c>
      <c r="P46" s="169">
        <f>SUMIF('Division Lvl (excl. Esc)'!$A$2:$A$418,$B46,'Division Lvl (excl. Esc)'!R$2:R$418)</f>
        <v>803024.59760649537</v>
      </c>
      <c r="Q46" s="169">
        <f>SUMIF('Division Lvl (excl. Esc)'!$A$2:$A$418,$B46,'Division Lvl (excl. Esc)'!S$2:S$418)</f>
        <v>820555.54845143098</v>
      </c>
      <c r="R46" s="169">
        <f>SUMIF('Division Lvl (excl. Esc)'!$A$2:$A$418,$B46,'Division Lvl (excl. Esc)'!T$2:T$418)</f>
        <v>838862.41469466162</v>
      </c>
      <c r="S46" s="169">
        <f>SUMIF('Division Lvl (excl. Esc)'!$A$2:$A$418,$B46,'Division Lvl (excl. Esc)'!U$2:U$418)</f>
        <v>859833.97506202804</v>
      </c>
      <c r="T46" s="169">
        <f>SUMIF('Division Lvl (excl. Esc)'!$A$2:$A$418,$B46,'Division Lvl (excl. Esc)'!V$2:V$418)</f>
        <v>881329.8244385788</v>
      </c>
      <c r="U46" s="169">
        <f>SUMIF('Division Lvl (excl. Esc)'!$A$2:$A$418,$B46,'Division Lvl (excl. Esc)'!W$2:W$418)</f>
        <v>903363.07004954317</v>
      </c>
      <c r="V46" s="170">
        <f>SUMIF('Division Lvl (excl. Esc)'!$A$2:$A$418,$B46,'Division Lvl (excl. Esc)'!X$2:X$418)</f>
        <v>925947.1468007816</v>
      </c>
      <c r="W46" s="170">
        <f>SUMIF('Division Lvl (excl. Esc)'!$A$2:$A$418,$B46,'Division Lvl (excl. Esc)'!Y$2:Y$418)</f>
        <v>960063.40814726776</v>
      </c>
      <c r="X46" s="165">
        <f t="shared" si="2"/>
        <v>8092380.2971498342</v>
      </c>
      <c r="Y46" s="171">
        <f t="shared" si="1"/>
        <v>9211943.8444893956</v>
      </c>
      <c r="Z46" s="172"/>
    </row>
    <row r="47" spans="1:26" x14ac:dyDescent="0.25">
      <c r="A47" s="163" t="str">
        <f>INDEX('Division Lvl (excl. Esc)'!$AG$2:$AG$418,MATCH(B47,'Division Lvl (excl. Esc)'!$A$2:$A$418,0))</f>
        <v>NU</v>
      </c>
      <c r="B47" s="163" t="s">
        <v>98</v>
      </c>
      <c r="C47" s="130" t="str">
        <f>INDEX('Division Lvl (excl. Esc)'!$B$2:$B$418,MATCH(B47,'Division Lvl (excl. Esc)'!$A$2:$A$418,0))</f>
        <v>Non urban extension</v>
      </c>
      <c r="D47" s="165">
        <f>SUMIF('Division Lvl (excl. Esc)'!$A$2:$A$418,$B47,'Division Lvl (excl. Esc)'!E$2:E$418)</f>
        <v>1018160.949962622</v>
      </c>
      <c r="E47" s="166">
        <f>SUMIF('Division Lvl (excl. Esc)'!$A$2:$A$418,$B47,'Division Lvl (excl. Esc)'!F$2:F$418)</f>
        <v>740910.41217505175</v>
      </c>
      <c r="F47" s="166">
        <f>SUMIF('Division Lvl (excl. Esc)'!$A$2:$A$418,$B47,'Division Lvl (excl. Esc)'!G$2:G$418)</f>
        <v>658001.20520573051</v>
      </c>
      <c r="G47" s="166">
        <f>SUMIF('Division Lvl (excl. Esc)'!$A$2:$A$418,$B47,'Division Lvl (excl. Esc)'!H$2:H$418)</f>
        <v>626120.62971407454</v>
      </c>
      <c r="H47" s="166">
        <f>SUMIF('Division Lvl (excl. Esc)'!$A$2:$A$418,$B47,'Division Lvl (excl. Esc)'!I$2:I$418)</f>
        <v>612340.89742067235</v>
      </c>
      <c r="I47" s="166">
        <f>SUMIF('Division Lvl (excl. Esc)'!$A$2:$A$418,$B47,'Division Lvl (excl. Esc)'!J$2:J$418)</f>
        <v>612340.89742067235</v>
      </c>
      <c r="J47" s="166">
        <f>SUMIF('Division Lvl (excl. Esc)'!$A$2:$A$418,$B47,'Division Lvl (excl. Esc)'!K$2:K$418)</f>
        <v>612340.89742067235</v>
      </c>
      <c r="K47" s="166">
        <f>SUMIF('Division Lvl (excl. Esc)'!$A$2:$A$418,$B47,'Division Lvl (excl. Esc)'!L$2:L$418)</f>
        <v>612340.89742067235</v>
      </c>
      <c r="L47" s="166">
        <f>SUMIF('Division Lvl (excl. Esc)'!$A$2:$A$418,$B47,'Division Lvl (excl. Esc)'!M$2:M$418)</f>
        <v>612340.89742067235</v>
      </c>
      <c r="M47" s="167">
        <f>SUMIF('Division Lvl (excl. Esc)'!$A$2:$A$418,$B47,'Division Lvl (excl. Esc)'!N$2:N$418)</f>
        <v>619417</v>
      </c>
      <c r="N47" s="168">
        <f>SUMIF('Division Lvl (excl. Esc)'!$A$2:$A$418,$B47,'Division Lvl (excl. Esc)'!P$2:P$418)</f>
        <v>1043614.9737116875</v>
      </c>
      <c r="O47" s="169">
        <f>SUMIF('Division Lvl (excl. Esc)'!$A$2:$A$418,$B47,'Division Lvl (excl. Esc)'!Q$2:Q$418)</f>
        <v>778419.00179141364</v>
      </c>
      <c r="P47" s="169">
        <f>SUMIF('Division Lvl (excl. Esc)'!$A$2:$A$418,$B47,'Division Lvl (excl. Esc)'!R$2:R$418)</f>
        <v>708595.32912475232</v>
      </c>
      <c r="Q47" s="169">
        <f>SUMIF('Division Lvl (excl. Esc)'!$A$2:$A$418,$B47,'Division Lvl (excl. Esc)'!S$2:S$418)</f>
        <v>691120.02216463769</v>
      </c>
      <c r="R47" s="169">
        <f>SUMIF('Division Lvl (excl. Esc)'!$A$2:$A$418,$B47,'Division Lvl (excl. Esc)'!T$2:T$418)</f>
        <v>692807.52043056418</v>
      </c>
      <c r="S47" s="169">
        <f>SUMIF('Division Lvl (excl. Esc)'!$A$2:$A$418,$B47,'Division Lvl (excl. Esc)'!U$2:U$418)</f>
        <v>710127.70844132826</v>
      </c>
      <c r="T47" s="169">
        <f>SUMIF('Division Lvl (excl. Esc)'!$A$2:$A$418,$B47,'Division Lvl (excl. Esc)'!V$2:V$418)</f>
        <v>727880.90115236153</v>
      </c>
      <c r="U47" s="169">
        <f>SUMIF('Division Lvl (excl. Esc)'!$A$2:$A$418,$B47,'Division Lvl (excl. Esc)'!W$2:W$418)</f>
        <v>746077.92368117045</v>
      </c>
      <c r="V47" s="170">
        <f>SUMIF('Division Lvl (excl. Esc)'!$A$2:$A$418,$B47,'Division Lvl (excl. Esc)'!X$2:X$418)</f>
        <v>764729.87177319964</v>
      </c>
      <c r="W47" s="170">
        <f>SUMIF('Division Lvl (excl. Esc)'!$A$2:$A$418,$B47,'Division Lvl (excl. Esc)'!Y$2:Y$418)</f>
        <v>792906.12811247492</v>
      </c>
      <c r="X47" s="165">
        <f t="shared" si="2"/>
        <v>6724314.6841608416</v>
      </c>
      <c r="Y47" s="171">
        <f t="shared" si="1"/>
        <v>7656279.3803835902</v>
      </c>
      <c r="Z47" s="172"/>
    </row>
    <row r="48" spans="1:26" x14ac:dyDescent="0.25">
      <c r="A48" s="163" t="str">
        <f>INDEX('Division Lvl (excl. Esc)'!$AG$2:$AG$418,MATCH(B48,'Division Lvl (excl. Esc)'!$A$2:$A$418,0))</f>
        <v>PQ</v>
      </c>
      <c r="B48" s="163" t="s">
        <v>129</v>
      </c>
      <c r="C48" s="130" t="str">
        <f>INDEX('Division Lvl (excl. Esc)'!$B$2:$B$418,MATCH(B48,'Division Lvl (excl. Esc)'!$A$2:$A$418,0))</f>
        <v>Permanent power quality monitoring</v>
      </c>
      <c r="D48" s="165">
        <f>SUMIF('Division Lvl (excl. Esc)'!$A$2:$A$418,$B48,'Division Lvl (excl. Esc)'!E$2:E$418)</f>
        <v>99884.33201509036</v>
      </c>
      <c r="E48" s="166">
        <f>SUMIF('Division Lvl (excl. Esc)'!$A$2:$A$418,$B48,'Division Lvl (excl. Esc)'!F$2:F$418)</f>
        <v>99702.392362902974</v>
      </c>
      <c r="F48" s="166">
        <f>SUMIF('Division Lvl (excl. Esc)'!$A$2:$A$418,$B48,'Division Lvl (excl. Esc)'!G$2:G$418)</f>
        <v>99425.089105527994</v>
      </c>
      <c r="G48" s="166">
        <f>SUMIF('Division Lvl (excl. Esc)'!$A$2:$A$418,$B48,'Division Lvl (excl. Esc)'!H$2:H$418)</f>
        <v>99117.710428478749</v>
      </c>
      <c r="H48" s="166">
        <f>SUMIF('Division Lvl (excl. Esc)'!$A$2:$A$418,$B48,'Division Lvl (excl. Esc)'!I$2:I$418)</f>
        <v>98857.618925646602</v>
      </c>
      <c r="I48" s="166">
        <f>SUMIF('Division Lvl (excl. Esc)'!$A$2:$A$418,$B48,'Division Lvl (excl. Esc)'!J$2:J$418)</f>
        <v>98857.618925646602</v>
      </c>
      <c r="J48" s="166">
        <f>SUMIF('Division Lvl (excl. Esc)'!$A$2:$A$418,$B48,'Division Lvl (excl. Esc)'!K$2:K$418)</f>
        <v>98857.618925646602</v>
      </c>
      <c r="K48" s="166">
        <f>SUMIF('Division Lvl (excl. Esc)'!$A$2:$A$418,$B48,'Division Lvl (excl. Esc)'!L$2:L$418)</f>
        <v>98857.618925646602</v>
      </c>
      <c r="L48" s="166">
        <f>SUMIF('Division Lvl (excl. Esc)'!$A$2:$A$418,$B48,'Division Lvl (excl. Esc)'!M$2:M$418)</f>
        <v>98857.618925646602</v>
      </c>
      <c r="M48" s="167">
        <f>SUMIF('Division Lvl (excl. Esc)'!$A$2:$A$418,$B48,'Division Lvl (excl. Esc)'!N$2:N$418)</f>
        <v>100000</v>
      </c>
      <c r="N48" s="168">
        <f>SUMIF('Division Lvl (excl. Esc)'!$A$2:$A$418,$B48,'Division Lvl (excl. Esc)'!P$2:P$418)</f>
        <v>102381.44031546761</v>
      </c>
      <c r="O48" s="169">
        <f>SUMIF('Division Lvl (excl. Esc)'!$A$2:$A$418,$B48,'Division Lvl (excl. Esc)'!Q$2:Q$418)</f>
        <v>104749.82597627492</v>
      </c>
      <c r="P48" s="169">
        <f>SUMIF('Division Lvl (excl. Esc)'!$A$2:$A$418,$B48,'Division Lvl (excl. Esc)'!R$2:R$418)</f>
        <v>107069.94634753272</v>
      </c>
      <c r="Q48" s="169">
        <f>SUMIF('Division Lvl (excl. Esc)'!$A$2:$A$418,$B48,'Division Lvl (excl. Esc)'!S$2:S$418)</f>
        <v>109407.40646019082</v>
      </c>
      <c r="R48" s="169">
        <f>SUMIF('Division Lvl (excl. Esc)'!$A$2:$A$418,$B48,'Division Lvl (excl. Esc)'!T$2:T$418)</f>
        <v>111848.32195928821</v>
      </c>
      <c r="S48" s="169">
        <f>SUMIF('Division Lvl (excl. Esc)'!$A$2:$A$418,$B48,'Division Lvl (excl. Esc)'!U$2:U$418)</f>
        <v>114644.53000827041</v>
      </c>
      <c r="T48" s="169">
        <f>SUMIF('Division Lvl (excl. Esc)'!$A$2:$A$418,$B48,'Division Lvl (excl. Esc)'!V$2:V$418)</f>
        <v>117510.64325847718</v>
      </c>
      <c r="U48" s="169">
        <f>SUMIF('Division Lvl (excl. Esc)'!$A$2:$A$418,$B48,'Division Lvl (excl. Esc)'!W$2:W$418)</f>
        <v>120448.4093399391</v>
      </c>
      <c r="V48" s="170">
        <f>SUMIF('Division Lvl (excl. Esc)'!$A$2:$A$418,$B48,'Division Lvl (excl. Esc)'!X$2:X$418)</f>
        <v>123459.61957343755</v>
      </c>
      <c r="W48" s="170">
        <f>SUMIF('Division Lvl (excl. Esc)'!$A$2:$A$418,$B48,'Division Lvl (excl. Esc)'!Y$2:Y$418)</f>
        <v>128008.4544196357</v>
      </c>
      <c r="X48" s="165">
        <f t="shared" si="2"/>
        <v>992417.61854023323</v>
      </c>
      <c r="Y48" s="171">
        <f t="shared" si="1"/>
        <v>1139528.5976585143</v>
      </c>
      <c r="Z48" s="172"/>
    </row>
    <row r="49" spans="1:26" x14ac:dyDescent="0.25">
      <c r="A49" s="163" t="str">
        <f>INDEX('Division Lvl (excl. Esc)'!$AG$2:$AG$418,MATCH(B49,'Division Lvl (excl. Esc)'!$A$2:$A$418,0))</f>
        <v>PQ</v>
      </c>
      <c r="B49" s="163" t="s">
        <v>874</v>
      </c>
      <c r="C49" s="130" t="str">
        <f>INDEX('Division Lvl (excl. Esc)'!$B$2:$B$418,MATCH(B49,'Division Lvl (excl. Esc)'!$A$2:$A$418,0))</f>
        <v>Power quality monitoring replacement</v>
      </c>
      <c r="D49" s="165">
        <f>SUMIF('Division Lvl (excl. Esc)'!$A$2:$A$418,$B49,'Division Lvl (excl. Esc)'!E$2:E$418)</f>
        <v>342003.95281966939</v>
      </c>
      <c r="E49" s="166">
        <f>SUMIF('Division Lvl (excl. Esc)'!$A$2:$A$418,$B49,'Division Lvl (excl. Esc)'!F$2:F$418)</f>
        <v>615861.67762565159</v>
      </c>
      <c r="F49" s="166">
        <f>SUMIF('Division Lvl (excl. Esc)'!$A$2:$A$418,$B49,'Division Lvl (excl. Esc)'!G$2:G$418)</f>
        <v>868279.3031585759</v>
      </c>
      <c r="G49" s="166">
        <f>SUMIF('Division Lvl (excl. Esc)'!$A$2:$A$418,$B49,'Division Lvl (excl. Esc)'!H$2:H$418)</f>
        <v>939239.42402026465</v>
      </c>
      <c r="H49" s="166">
        <f>SUMIF('Division Lvl (excl. Esc)'!$A$2:$A$418,$B49,'Division Lvl (excl. Esc)'!I$2:I$418)</f>
        <v>1348949.7761356395</v>
      </c>
      <c r="I49" s="166">
        <f>SUMIF('Division Lvl (excl. Esc)'!$A$2:$A$418,$B49,'Division Lvl (excl. Esc)'!J$2:J$418)</f>
        <v>1284714.0725101328</v>
      </c>
      <c r="J49" s="166">
        <f>SUMIF('Division Lvl (excl. Esc)'!$A$2:$A$418,$B49,'Division Lvl (excl. Esc)'!K$2:K$418)</f>
        <v>1413185.4797611462</v>
      </c>
      <c r="K49" s="166">
        <f>SUMIF('Division Lvl (excl. Esc)'!$A$2:$A$418,$B49,'Division Lvl (excl. Esc)'!L$2:L$418)</f>
        <v>1413185.4797611462</v>
      </c>
      <c r="L49" s="166">
        <f>SUMIF('Division Lvl (excl. Esc)'!$A$2:$A$418,$B49,'Division Lvl (excl. Esc)'!M$2:M$418)</f>
        <v>1156242.6652591196</v>
      </c>
      <c r="M49" s="167">
        <f>SUMIF('Division Lvl (excl. Esc)'!$A$2:$A$418,$B49,'Division Lvl (excl. Esc)'!N$2:N$418)</f>
        <v>1169604</v>
      </c>
      <c r="N49" s="168">
        <f>SUMIF('Division Lvl (excl. Esc)'!$A$2:$A$418,$B49,'Division Lvl (excl. Esc)'!P$2:P$418)</f>
        <v>350554.05164016108</v>
      </c>
      <c r="O49" s="169">
        <f>SUMIF('Division Lvl (excl. Esc)'!$A$2:$A$418,$B49,'Division Lvl (excl. Esc)'!Q$2:Q$418)</f>
        <v>647039.67505545018</v>
      </c>
      <c r="P49" s="169">
        <f>SUMIF('Division Lvl (excl. Esc)'!$A$2:$A$418,$B49,'Division Lvl (excl. Esc)'!R$2:R$418)</f>
        <v>935041.84145300312</v>
      </c>
      <c r="Q49" s="169">
        <f>SUMIF('Division Lvl (excl. Esc)'!$A$2:$A$418,$B49,'Division Lvl (excl. Esc)'!S$2:S$418)</f>
        <v>1036744.5836167681</v>
      </c>
      <c r="R49" s="169">
        <f>SUMIF('Division Lvl (excl. Esc)'!$A$2:$A$418,$B49,'Division Lvl (excl. Esc)'!T$2:T$418)</f>
        <v>1526212.8554968322</v>
      </c>
      <c r="S49" s="169">
        <f>SUMIF('Division Lvl (excl. Esc)'!$A$2:$A$418,$B49,'Division Lvl (excl. Esc)'!U$2:U$418)</f>
        <v>1489874.4541754788</v>
      </c>
      <c r="T49" s="169">
        <f>SUMIF('Division Lvl (excl. Esc)'!$A$2:$A$418,$B49,'Division Lvl (excl. Esc)'!V$2:V$418)</f>
        <v>1679833.4470828525</v>
      </c>
      <c r="U49" s="169">
        <f>SUMIF('Division Lvl (excl. Esc)'!$A$2:$A$418,$B49,'Division Lvl (excl. Esc)'!W$2:W$418)</f>
        <v>1721829.2832599238</v>
      </c>
      <c r="V49" s="170">
        <f>SUMIF('Division Lvl (excl. Esc)'!$A$2:$A$418,$B49,'Division Lvl (excl. Esc)'!X$2:X$418)</f>
        <v>1443988.6489157085</v>
      </c>
      <c r="W49" s="170">
        <f>SUMIF('Division Lvl (excl. Esc)'!$A$2:$A$418,$B49,'Division Lvl (excl. Esc)'!Y$2:Y$418)</f>
        <v>1497192.003230236</v>
      </c>
      <c r="X49" s="165">
        <f t="shared" si="2"/>
        <v>10551265.831051346</v>
      </c>
      <c r="Y49" s="171">
        <f t="shared" si="1"/>
        <v>12328310.843926415</v>
      </c>
      <c r="Z49" s="172"/>
    </row>
    <row r="50" spans="1:26" x14ac:dyDescent="0.25">
      <c r="A50" s="163" t="str">
        <f>INDEX('Division Lvl (excl. Esc)'!$AG$2:$AG$418,MATCH(B50,'Division Lvl (excl. Esc)'!$A$2:$A$418,0))</f>
        <v>PR</v>
      </c>
      <c r="B50" s="164" t="s">
        <v>895</v>
      </c>
      <c r="C50" s="130" t="str">
        <f>INDEX('Division Lvl (excl. Esc)'!$B$2:$B$418,MATCH(B50,'Division Lvl (excl. Esc)'!$A$2:$A$418,0))</f>
        <v>Collimore Park ZS establishment</v>
      </c>
      <c r="D50" s="165">
        <f>SUMIF('Division Lvl (excl. Esc)'!$A$2:$A$418,$B50,'Division Lvl (excl. Esc)'!E$2:E$418)</f>
        <v>0</v>
      </c>
      <c r="E50" s="166">
        <f>SUMIF('Division Lvl (excl. Esc)'!$A$2:$A$418,$B50,'Division Lvl (excl. Esc)'!F$2:F$418)</f>
        <v>0</v>
      </c>
      <c r="F50" s="166">
        <f>SUMIF('Division Lvl (excl. Esc)'!$A$2:$A$418,$B50,'Division Lvl (excl. Esc)'!G$2:G$418)</f>
        <v>0</v>
      </c>
      <c r="G50" s="166">
        <f>SUMIF('Division Lvl (excl. Esc)'!$A$2:$A$418,$B50,'Division Lvl (excl. Esc)'!H$2:H$418)</f>
        <v>0</v>
      </c>
      <c r="H50" s="166">
        <f>SUMIF('Division Lvl (excl. Esc)'!$A$2:$A$418,$B50,'Division Lvl (excl. Esc)'!I$2:I$418)</f>
        <v>0</v>
      </c>
      <c r="I50" s="166">
        <f>SUMIF('Division Lvl (excl. Esc)'!$A$2:$A$418,$B50,'Division Lvl (excl. Esc)'!J$2:J$418)</f>
        <v>0</v>
      </c>
      <c r="J50" s="166">
        <f>SUMIF('Division Lvl (excl. Esc)'!$A$2:$A$418,$B50,'Division Lvl (excl. Esc)'!K$2:K$418)</f>
        <v>0</v>
      </c>
      <c r="K50" s="166">
        <f>SUMIF('Division Lvl (excl. Esc)'!$A$2:$A$418,$B50,'Division Lvl (excl. Esc)'!L$2:L$418)</f>
        <v>4147274.8291687262</v>
      </c>
      <c r="L50" s="166">
        <f>SUMIF('Division Lvl (excl. Esc)'!$A$2:$A$418,$B50,'Division Lvl (excl. Esc)'!M$2:M$418)</f>
        <v>12441824.487506177</v>
      </c>
      <c r="M50" s="167">
        <f>SUMIF('Division Lvl (excl. Esc)'!$A$2:$A$418,$B50,'Division Lvl (excl. Esc)'!N$2:N$418)</f>
        <v>11187200</v>
      </c>
      <c r="N50" s="168">
        <f>SUMIF('Division Lvl (excl. Esc)'!$A$2:$A$418,$B50,'Division Lvl (excl. Esc)'!P$2:P$418)</f>
        <v>0</v>
      </c>
      <c r="O50" s="169">
        <f>SUMIF('Division Lvl (excl. Esc)'!$A$2:$A$418,$B50,'Division Lvl (excl. Esc)'!Q$2:Q$418)</f>
        <v>0</v>
      </c>
      <c r="P50" s="169">
        <f>SUMIF('Division Lvl (excl. Esc)'!$A$2:$A$418,$B50,'Division Lvl (excl. Esc)'!R$2:R$418)</f>
        <v>0</v>
      </c>
      <c r="Q50" s="169">
        <f>SUMIF('Division Lvl (excl. Esc)'!$A$2:$A$418,$B50,'Division Lvl (excl. Esc)'!S$2:S$418)</f>
        <v>0</v>
      </c>
      <c r="R50" s="169">
        <f>SUMIF('Division Lvl (excl. Esc)'!$A$2:$A$418,$B50,'Division Lvl (excl. Esc)'!T$2:T$418)</f>
        <v>0</v>
      </c>
      <c r="S50" s="169">
        <f>SUMIF('Division Lvl (excl. Esc)'!$A$2:$A$418,$B50,'Division Lvl (excl. Esc)'!U$2:U$418)</f>
        <v>0</v>
      </c>
      <c r="T50" s="169">
        <f>SUMIF('Division Lvl (excl. Esc)'!$A$2:$A$418,$B50,'Division Lvl (excl. Esc)'!V$2:V$418)</f>
        <v>0</v>
      </c>
      <c r="U50" s="169">
        <f>SUMIF('Division Lvl (excl. Esc)'!$A$2:$A$418,$B50,'Division Lvl (excl. Esc)'!W$2:W$418)</f>
        <v>5053051.6686291248</v>
      </c>
      <c r="V50" s="170">
        <f>SUMIF('Division Lvl (excl. Esc)'!$A$2:$A$418,$B50,'Division Lvl (excl. Esc)'!X$2:X$418)</f>
        <v>15538133.881034555</v>
      </c>
      <c r="W50" s="170">
        <f>SUMIF('Division Lvl (excl. Esc)'!$A$2:$A$418,$B50,'Division Lvl (excl. Esc)'!Y$2:Y$418)</f>
        <v>14320561.812833486</v>
      </c>
      <c r="X50" s="165">
        <f t="shared" si="2"/>
        <v>27776299.316674903</v>
      </c>
      <c r="Y50" s="171">
        <f t="shared" si="1"/>
        <v>34911747.362497166</v>
      </c>
      <c r="Z50" s="172"/>
    </row>
    <row r="51" spans="1:26" x14ac:dyDescent="0.25">
      <c r="A51" s="163" t="str">
        <f>INDEX('Division Lvl (excl. Esc)'!$AG$2:$AG$418,MATCH(B51,'Division Lvl (excl. Esc)'!$A$2:$A$418,0))</f>
        <v>PR</v>
      </c>
      <c r="B51" s="175" t="s">
        <v>100</v>
      </c>
      <c r="C51" s="130" t="str">
        <f>INDEX('Division Lvl (excl. Esc)'!$B$2:$B$418,MATCH(B51,'Division Lvl (excl. Esc)'!$A$2:$A$418,0))</f>
        <v>Edmondson Park ZS establishment</v>
      </c>
      <c r="D51" s="165">
        <f>SUMIF('Division Lvl (excl. Esc)'!$A$2:$A$418,$B51,'Division Lvl (excl. Esc)'!E$2:E$418)</f>
        <v>1763811.4722617536</v>
      </c>
      <c r="E51" s="166">
        <f>SUMIF('Division Lvl (excl. Esc)'!$A$2:$A$418,$B51,'Division Lvl (excl. Esc)'!F$2:F$418)</f>
        <v>5095.7892736679705</v>
      </c>
      <c r="F51" s="166">
        <f>SUMIF('Division Lvl (excl. Esc)'!$A$2:$A$418,$B51,'Division Lvl (excl. Esc)'!G$2:G$418)</f>
        <v>0</v>
      </c>
      <c r="G51" s="166">
        <f>SUMIF('Division Lvl (excl. Esc)'!$A$2:$A$418,$B51,'Division Lvl (excl. Esc)'!H$2:H$418)</f>
        <v>0</v>
      </c>
      <c r="H51" s="166">
        <f>SUMIF('Division Lvl (excl. Esc)'!$A$2:$A$418,$B51,'Division Lvl (excl. Esc)'!I$2:I$418)</f>
        <v>0</v>
      </c>
      <c r="I51" s="166">
        <f>SUMIF('Division Lvl (excl. Esc)'!$A$2:$A$418,$B51,'Division Lvl (excl. Esc)'!J$2:J$418)</f>
        <v>0</v>
      </c>
      <c r="J51" s="166">
        <f>SUMIF('Division Lvl (excl. Esc)'!$A$2:$A$418,$B51,'Division Lvl (excl. Esc)'!K$2:K$418)</f>
        <v>0</v>
      </c>
      <c r="K51" s="166">
        <f>SUMIF('Division Lvl (excl. Esc)'!$A$2:$A$418,$B51,'Division Lvl (excl. Esc)'!L$2:L$418)</f>
        <v>0</v>
      </c>
      <c r="L51" s="166">
        <f>SUMIF('Division Lvl (excl. Esc)'!$A$2:$A$418,$B51,'Division Lvl (excl. Esc)'!M$2:M$418)</f>
        <v>0</v>
      </c>
      <c r="M51" s="167">
        <f>SUMIF('Division Lvl (excl. Esc)'!$A$2:$A$418,$B51,'Division Lvl (excl. Esc)'!N$2:N$418)</f>
        <v>0</v>
      </c>
      <c r="N51" s="168">
        <f>SUMIF('Division Lvl (excl. Esc)'!$A$2:$A$418,$B51,'Division Lvl (excl. Esc)'!P$2:P$418)</f>
        <v>1807906.7590682972</v>
      </c>
      <c r="O51" s="169">
        <f>SUMIF('Division Lvl (excl. Esc)'!$A$2:$A$418,$B51,'Division Lvl (excl. Esc)'!Q$2:Q$418)</f>
        <v>5353.7636056474112</v>
      </c>
      <c r="P51" s="169">
        <f>SUMIF('Division Lvl (excl. Esc)'!$A$2:$A$418,$B51,'Division Lvl (excl. Esc)'!R$2:R$418)</f>
        <v>0</v>
      </c>
      <c r="Q51" s="169">
        <f>SUMIF('Division Lvl (excl. Esc)'!$A$2:$A$418,$B51,'Division Lvl (excl. Esc)'!S$2:S$418)</f>
        <v>0</v>
      </c>
      <c r="R51" s="169">
        <f>SUMIF('Division Lvl (excl. Esc)'!$A$2:$A$418,$B51,'Division Lvl (excl. Esc)'!T$2:T$418)</f>
        <v>0</v>
      </c>
      <c r="S51" s="169">
        <f>SUMIF('Division Lvl (excl. Esc)'!$A$2:$A$418,$B51,'Division Lvl (excl. Esc)'!U$2:U$418)</f>
        <v>0</v>
      </c>
      <c r="T51" s="169">
        <f>SUMIF('Division Lvl (excl. Esc)'!$A$2:$A$418,$B51,'Division Lvl (excl. Esc)'!V$2:V$418)</f>
        <v>0</v>
      </c>
      <c r="U51" s="169">
        <f>SUMIF('Division Lvl (excl. Esc)'!$A$2:$A$418,$B51,'Division Lvl (excl. Esc)'!W$2:W$418)</f>
        <v>0</v>
      </c>
      <c r="V51" s="170">
        <f>SUMIF('Division Lvl (excl. Esc)'!$A$2:$A$418,$B51,'Division Lvl (excl. Esc)'!X$2:X$418)</f>
        <v>0</v>
      </c>
      <c r="W51" s="170">
        <f>SUMIF('Division Lvl (excl. Esc)'!$A$2:$A$418,$B51,'Division Lvl (excl. Esc)'!Y$2:Y$418)</f>
        <v>0</v>
      </c>
      <c r="X51" s="165">
        <f t="shared" si="2"/>
        <v>1768907.2615354217</v>
      </c>
      <c r="Y51" s="171">
        <f t="shared" si="1"/>
        <v>1813260.5226739447</v>
      </c>
      <c r="Z51" s="172"/>
    </row>
    <row r="52" spans="1:26" x14ac:dyDescent="0.25">
      <c r="A52" s="163" t="str">
        <f>INDEX('Division Lvl (excl. Esc)'!$AG$2:$AG$418,MATCH(B52,'Division Lvl (excl. Esc)'!$A$2:$A$418,0))</f>
        <v>PR</v>
      </c>
      <c r="B52" s="175" t="s">
        <v>112</v>
      </c>
      <c r="C52" s="130" t="str">
        <f>INDEX('Division Lvl (excl. Esc)'!$B$2:$B$418,MATCH(B52,'Division Lvl (excl. Esc)'!$A$2:$A$418,0))</f>
        <v>Augment feeder 308 Nepean to Douglas Park</v>
      </c>
      <c r="D52" s="165">
        <f>SUMIF('Division Lvl (excl. Esc)'!$A$2:$A$418,$B52,'Division Lvl (excl. Esc)'!E$2:E$418)</f>
        <v>1311730.9901881742</v>
      </c>
      <c r="E52" s="166">
        <f>SUMIF('Division Lvl (excl. Esc)'!$A$2:$A$418,$B52,'Division Lvl (excl. Esc)'!F$2:F$418)</f>
        <v>3928025.0031174696</v>
      </c>
      <c r="F52" s="166">
        <f>SUMIF('Division Lvl (excl. Esc)'!$A$2:$A$418,$B52,'Division Lvl (excl. Esc)'!G$2:G$418)</f>
        <v>3481866.6204755902</v>
      </c>
      <c r="G52" s="166">
        <f>SUMIF('Division Lvl (excl. Esc)'!$A$2:$A$418,$B52,'Division Lvl (excl. Esc)'!H$2:H$418)</f>
        <v>0</v>
      </c>
      <c r="H52" s="166">
        <f>SUMIF('Division Lvl (excl. Esc)'!$A$2:$A$418,$B52,'Division Lvl (excl. Esc)'!I$2:I$418)</f>
        <v>0</v>
      </c>
      <c r="I52" s="166">
        <f>SUMIF('Division Lvl (excl. Esc)'!$A$2:$A$418,$B52,'Division Lvl (excl. Esc)'!J$2:J$418)</f>
        <v>0</v>
      </c>
      <c r="J52" s="166">
        <f>SUMIF('Division Lvl (excl. Esc)'!$A$2:$A$418,$B52,'Division Lvl (excl. Esc)'!K$2:K$418)</f>
        <v>0</v>
      </c>
      <c r="K52" s="166">
        <f>SUMIF('Division Lvl (excl. Esc)'!$A$2:$A$418,$B52,'Division Lvl (excl. Esc)'!L$2:L$418)</f>
        <v>0</v>
      </c>
      <c r="L52" s="166">
        <f>SUMIF('Division Lvl (excl. Esc)'!$A$2:$A$418,$B52,'Division Lvl (excl. Esc)'!M$2:M$418)</f>
        <v>0</v>
      </c>
      <c r="M52" s="167">
        <f>SUMIF('Division Lvl (excl. Esc)'!$A$2:$A$418,$B52,'Division Lvl (excl. Esc)'!N$2:N$418)</f>
        <v>0</v>
      </c>
      <c r="N52" s="168">
        <f>SUMIF('Division Lvl (excl. Esc)'!$A$2:$A$418,$B52,'Division Lvl (excl. Esc)'!P$2:P$418)</f>
        <v>1344524.2649428784</v>
      </c>
      <c r="O52" s="169">
        <f>SUMIF('Division Lvl (excl. Esc)'!$A$2:$A$418,$B52,'Division Lvl (excl. Esc)'!Q$2:Q$418)</f>
        <v>4126881.2689002911</v>
      </c>
      <c r="P52" s="169">
        <f>SUMIF('Division Lvl (excl. Esc)'!$A$2:$A$418,$B52,'Division Lvl (excl. Esc)'!R$2:R$418)</f>
        <v>3749589.5210905955</v>
      </c>
      <c r="Q52" s="169">
        <f>SUMIF('Division Lvl (excl. Esc)'!$A$2:$A$418,$B52,'Division Lvl (excl. Esc)'!S$2:S$418)</f>
        <v>0</v>
      </c>
      <c r="R52" s="169">
        <f>SUMIF('Division Lvl (excl. Esc)'!$A$2:$A$418,$B52,'Division Lvl (excl. Esc)'!T$2:T$418)</f>
        <v>0</v>
      </c>
      <c r="S52" s="169">
        <f>SUMIF('Division Lvl (excl. Esc)'!$A$2:$A$418,$B52,'Division Lvl (excl. Esc)'!U$2:U$418)</f>
        <v>0</v>
      </c>
      <c r="T52" s="169">
        <f>SUMIF('Division Lvl (excl. Esc)'!$A$2:$A$418,$B52,'Division Lvl (excl. Esc)'!V$2:V$418)</f>
        <v>0</v>
      </c>
      <c r="U52" s="169">
        <f>SUMIF('Division Lvl (excl. Esc)'!$A$2:$A$418,$B52,'Division Lvl (excl. Esc)'!W$2:W$418)</f>
        <v>0</v>
      </c>
      <c r="V52" s="170">
        <f>SUMIF('Division Lvl (excl. Esc)'!$A$2:$A$418,$B52,'Division Lvl (excl. Esc)'!X$2:X$418)</f>
        <v>0</v>
      </c>
      <c r="W52" s="170">
        <f>SUMIF('Division Lvl (excl. Esc)'!$A$2:$A$418,$B52,'Division Lvl (excl. Esc)'!Y$2:Y$418)</f>
        <v>0</v>
      </c>
      <c r="X52" s="165">
        <f t="shared" si="2"/>
        <v>8721622.6137812342</v>
      </c>
      <c r="Y52" s="171">
        <f t="shared" si="1"/>
        <v>9220995.054933764</v>
      </c>
      <c r="Z52" s="172"/>
    </row>
    <row r="53" spans="1:26" x14ac:dyDescent="0.25">
      <c r="A53" s="163" t="str">
        <f>INDEX('Division Lvl (excl. Esc)'!$AG$2:$AG$418,MATCH(B53,'Division Lvl (excl. Esc)'!$A$2:$A$418,0))</f>
        <v>PR</v>
      </c>
      <c r="B53" s="175" t="s">
        <v>113</v>
      </c>
      <c r="C53" s="130" t="str">
        <f>INDEX('Division Lvl (excl. Esc)'!$B$2:$B$418,MATCH(B53,'Division Lvl (excl. Esc)'!$A$2:$A$418,0))</f>
        <v>Holsworthy 33/11kV ZS establishment</v>
      </c>
      <c r="D53" s="165">
        <f>SUMIF('Division Lvl (excl. Esc)'!$A$2:$A$418,$B53,'Division Lvl (excl. Esc)'!E$2:E$418)</f>
        <v>0</v>
      </c>
      <c r="E53" s="166">
        <f>SUMIF('Division Lvl (excl. Esc)'!$A$2:$A$418,$B53,'Division Lvl (excl. Esc)'!F$2:F$418)</f>
        <v>0</v>
      </c>
      <c r="F53" s="166">
        <f>SUMIF('Division Lvl (excl. Esc)'!$A$2:$A$418,$B53,'Division Lvl (excl. Esc)'!G$2:G$418)</f>
        <v>0</v>
      </c>
      <c r="G53" s="166">
        <f>SUMIF('Division Lvl (excl. Esc)'!$A$2:$A$418,$B53,'Division Lvl (excl. Esc)'!H$2:H$418)</f>
        <v>0</v>
      </c>
      <c r="H53" s="166">
        <f>SUMIF('Division Lvl (excl. Esc)'!$A$2:$A$418,$B53,'Division Lvl (excl. Esc)'!I$2:I$418)</f>
        <v>0</v>
      </c>
      <c r="I53" s="166">
        <f>SUMIF('Division Lvl (excl. Esc)'!$A$2:$A$418,$B53,'Division Lvl (excl. Esc)'!J$2:J$418)</f>
        <v>0</v>
      </c>
      <c r="J53" s="166">
        <f>SUMIF('Division Lvl (excl. Esc)'!$A$2:$A$418,$B53,'Division Lvl (excl. Esc)'!K$2:K$418)</f>
        <v>0</v>
      </c>
      <c r="K53" s="166">
        <f>SUMIF('Division Lvl (excl. Esc)'!$A$2:$A$418,$B53,'Division Lvl (excl. Esc)'!L$2:L$418)</f>
        <v>4154392.5777313728</v>
      </c>
      <c r="L53" s="166">
        <f>SUMIF('Division Lvl (excl. Esc)'!$A$2:$A$418,$B53,'Division Lvl (excl. Esc)'!M$2:M$418)</f>
        <v>8308785.1554627456</v>
      </c>
      <c r="M53" s="167">
        <f>SUMIF('Division Lvl (excl. Esc)'!$A$2:$A$418,$B53,'Division Lvl (excl. Esc)'!N$2:N$418)</f>
        <v>8404800</v>
      </c>
      <c r="N53" s="168">
        <f>SUMIF('Division Lvl (excl. Esc)'!$A$2:$A$418,$B53,'Division Lvl (excl. Esc)'!P$2:P$418)</f>
        <v>0</v>
      </c>
      <c r="O53" s="169">
        <f>SUMIF('Division Lvl (excl. Esc)'!$A$2:$A$418,$B53,'Division Lvl (excl. Esc)'!Q$2:Q$418)</f>
        <v>0</v>
      </c>
      <c r="P53" s="169">
        <f>SUMIF('Division Lvl (excl. Esc)'!$A$2:$A$418,$B53,'Division Lvl (excl. Esc)'!R$2:R$418)</f>
        <v>0</v>
      </c>
      <c r="Q53" s="169">
        <f>SUMIF('Division Lvl (excl. Esc)'!$A$2:$A$418,$B53,'Division Lvl (excl. Esc)'!S$2:S$418)</f>
        <v>0</v>
      </c>
      <c r="R53" s="169">
        <f>SUMIF('Division Lvl (excl. Esc)'!$A$2:$A$418,$B53,'Division Lvl (excl. Esc)'!T$2:T$418)</f>
        <v>0</v>
      </c>
      <c r="S53" s="169">
        <f>SUMIF('Division Lvl (excl. Esc)'!$A$2:$A$418,$B53,'Division Lvl (excl. Esc)'!U$2:U$418)</f>
        <v>0</v>
      </c>
      <c r="T53" s="169">
        <f>SUMIF('Division Lvl (excl. Esc)'!$A$2:$A$418,$B53,'Division Lvl (excl. Esc)'!V$2:V$418)</f>
        <v>0</v>
      </c>
      <c r="U53" s="169">
        <f>SUMIF('Division Lvl (excl. Esc)'!$A$2:$A$418,$B53,'Division Lvl (excl. Esc)'!W$2:W$418)</f>
        <v>5061723.9541016007</v>
      </c>
      <c r="V53" s="170">
        <f>SUMIF('Division Lvl (excl. Esc)'!$A$2:$A$418,$B53,'Division Lvl (excl. Esc)'!X$2:X$418)</f>
        <v>10376534.10590828</v>
      </c>
      <c r="W53" s="170">
        <f>SUMIF('Division Lvl (excl. Esc)'!$A$2:$A$418,$B53,'Division Lvl (excl. Esc)'!Y$2:Y$418)</f>
        <v>10758854.577061541</v>
      </c>
      <c r="X53" s="165">
        <f t="shared" si="2"/>
        <v>20867977.73319412</v>
      </c>
      <c r="Y53" s="171">
        <f t="shared" si="1"/>
        <v>26197112.637071423</v>
      </c>
      <c r="Z53" s="172"/>
    </row>
    <row r="54" spans="1:26" x14ac:dyDescent="0.25">
      <c r="A54" s="163" t="str">
        <f>INDEX('Division Lvl (excl. Esc)'!$AG$2:$AG$418,MATCH(B54,'Division Lvl (excl. Esc)'!$A$2:$A$418,0))</f>
        <v>PR</v>
      </c>
      <c r="B54" s="175" t="s">
        <v>115</v>
      </c>
      <c r="C54" s="130" t="str">
        <f>INDEX('Division Lvl (excl. Esc)'!$B$2:$B$418,MATCH(B54,'Division Lvl (excl. Esc)'!$A$2:$A$418,0))</f>
        <v>Eschol Park ZS establishment</v>
      </c>
      <c r="D54" s="165">
        <f>SUMIF('Division Lvl (excl. Esc)'!$A$2:$A$418,$B54,'Division Lvl (excl. Esc)'!E$2:E$418)</f>
        <v>0</v>
      </c>
      <c r="E54" s="166">
        <f>SUMIF('Division Lvl (excl. Esc)'!$A$2:$A$418,$B54,'Division Lvl (excl. Esc)'!F$2:F$418)</f>
        <v>0</v>
      </c>
      <c r="F54" s="166">
        <f>SUMIF('Division Lvl (excl. Esc)'!$A$2:$A$418,$B54,'Division Lvl (excl. Esc)'!G$2:G$418)</f>
        <v>0</v>
      </c>
      <c r="G54" s="166">
        <f>SUMIF('Division Lvl (excl. Esc)'!$A$2:$A$418,$B54,'Division Lvl (excl. Esc)'!H$2:H$418)</f>
        <v>0</v>
      </c>
      <c r="H54" s="166">
        <f>SUMIF('Division Lvl (excl. Esc)'!$A$2:$A$418,$B54,'Division Lvl (excl. Esc)'!I$2:I$418)</f>
        <v>0</v>
      </c>
      <c r="I54" s="166">
        <f>SUMIF('Division Lvl (excl. Esc)'!$A$2:$A$418,$B54,'Division Lvl (excl. Esc)'!J$2:J$418)</f>
        <v>0</v>
      </c>
      <c r="J54" s="166">
        <f>SUMIF('Division Lvl (excl. Esc)'!$A$2:$A$418,$B54,'Division Lvl (excl. Esc)'!K$2:K$418)</f>
        <v>4378601.6574547393</v>
      </c>
      <c r="K54" s="166">
        <f>SUMIF('Division Lvl (excl. Esc)'!$A$2:$A$418,$B54,'Division Lvl (excl. Esc)'!L$2:L$418)</f>
        <v>8757203.3149094786</v>
      </c>
      <c r="L54" s="166">
        <f>SUMIF('Division Lvl (excl. Esc)'!$A$2:$A$418,$B54,'Division Lvl (excl. Esc)'!M$2:M$418)</f>
        <v>8757203.3149094786</v>
      </c>
      <c r="M54" s="167">
        <f>SUMIF('Division Lvl (excl. Esc)'!$A$2:$A$418,$B54,'Division Lvl (excl. Esc)'!N$2:N$418)</f>
        <v>0</v>
      </c>
      <c r="N54" s="168">
        <f>SUMIF('Division Lvl (excl. Esc)'!$A$2:$A$418,$B54,'Division Lvl (excl. Esc)'!P$2:P$418)</f>
        <v>0</v>
      </c>
      <c r="O54" s="169">
        <f>SUMIF('Division Lvl (excl. Esc)'!$A$2:$A$418,$B54,'Division Lvl (excl. Esc)'!Q$2:Q$418)</f>
        <v>0</v>
      </c>
      <c r="P54" s="169">
        <f>SUMIF('Division Lvl (excl. Esc)'!$A$2:$A$418,$B54,'Division Lvl (excl. Esc)'!R$2:R$418)</f>
        <v>0</v>
      </c>
      <c r="Q54" s="169">
        <f>SUMIF('Division Lvl (excl. Esc)'!$A$2:$A$418,$B54,'Division Lvl (excl. Esc)'!S$2:S$418)</f>
        <v>0</v>
      </c>
      <c r="R54" s="169">
        <f>SUMIF('Division Lvl (excl. Esc)'!$A$2:$A$418,$B54,'Division Lvl (excl. Esc)'!T$2:T$418)</f>
        <v>0</v>
      </c>
      <c r="S54" s="169">
        <f>SUMIF('Division Lvl (excl. Esc)'!$A$2:$A$418,$B54,'Division Lvl (excl. Esc)'!U$2:U$418)</f>
        <v>0</v>
      </c>
      <c r="T54" s="169">
        <f>SUMIF('Division Lvl (excl. Esc)'!$A$2:$A$418,$B54,'Division Lvl (excl. Esc)'!V$2:V$418)</f>
        <v>5204781.4112044713</v>
      </c>
      <c r="U54" s="169">
        <f>SUMIF('Division Lvl (excl. Esc)'!$A$2:$A$418,$B54,'Division Lvl (excl. Esc)'!W$2:W$418)</f>
        <v>10669801.892969165</v>
      </c>
      <c r="V54" s="170">
        <f>SUMIF('Division Lvl (excl. Esc)'!$A$2:$A$418,$B54,'Division Lvl (excl. Esc)'!X$2:X$418)</f>
        <v>10936546.940293392</v>
      </c>
      <c r="W54" s="170">
        <f>SUMIF('Division Lvl (excl. Esc)'!$A$2:$A$418,$B54,'Division Lvl (excl. Esc)'!Y$2:Y$418)</f>
        <v>0</v>
      </c>
      <c r="X54" s="165">
        <f t="shared" si="2"/>
        <v>21893008.287273698</v>
      </c>
      <c r="Y54" s="171">
        <f t="shared" si="1"/>
        <v>26811130.244467027</v>
      </c>
      <c r="Z54" s="172"/>
    </row>
    <row r="55" spans="1:26" x14ac:dyDescent="0.25">
      <c r="A55" s="163" t="str">
        <f>INDEX('Division Lvl (excl. Esc)'!$AG$2:$AG$418,MATCH(B55,'Division Lvl (excl. Esc)'!$A$2:$A$418,0))</f>
        <v>PRL</v>
      </c>
      <c r="B55" s="164" t="s">
        <v>351</v>
      </c>
      <c r="C55" s="130" t="str">
        <f>INDEX('Division Lvl (excl. Esc)'!$B$2:$B$418,MATCH(B55,'Division Lvl (excl. Esc)'!$A$2:$A$418,0))</f>
        <v>Penrith Lakes ZS site acquisition</v>
      </c>
      <c r="D55" s="165">
        <f>SUMIF('Division Lvl (excl. Esc)'!$A$2:$A$418,$B55,'Division Lvl (excl. Esc)'!E$2:E$418)</f>
        <v>0</v>
      </c>
      <c r="E55" s="166">
        <f>SUMIF('Division Lvl (excl. Esc)'!$A$2:$A$418,$B55,'Division Lvl (excl. Esc)'!F$2:F$418)</f>
        <v>0</v>
      </c>
      <c r="F55" s="166">
        <f>SUMIF('Division Lvl (excl. Esc)'!$A$2:$A$418,$B55,'Division Lvl (excl. Esc)'!G$2:G$418)</f>
        <v>0</v>
      </c>
      <c r="G55" s="166">
        <f>SUMIF('Division Lvl (excl. Esc)'!$A$2:$A$418,$B55,'Division Lvl (excl. Esc)'!H$2:H$418)</f>
        <v>0</v>
      </c>
      <c r="H55" s="166">
        <f>SUMIF('Division Lvl (excl. Esc)'!$A$2:$A$418,$B55,'Division Lvl (excl. Esc)'!I$2:I$418)</f>
        <v>0</v>
      </c>
      <c r="I55" s="166">
        <f>SUMIF('Division Lvl (excl. Esc)'!$A$2:$A$418,$B55,'Division Lvl (excl. Esc)'!J$2:J$418)</f>
        <v>296572.85677693976</v>
      </c>
      <c r="J55" s="166">
        <f>SUMIF('Division Lvl (excl. Esc)'!$A$2:$A$418,$B55,'Division Lvl (excl. Esc)'!K$2:K$418)</f>
        <v>0</v>
      </c>
      <c r="K55" s="166">
        <f>SUMIF('Division Lvl (excl. Esc)'!$A$2:$A$418,$B55,'Division Lvl (excl. Esc)'!L$2:L$418)</f>
        <v>0</v>
      </c>
      <c r="L55" s="166">
        <f>SUMIF('Division Lvl (excl. Esc)'!$A$2:$A$418,$B55,'Division Lvl (excl. Esc)'!M$2:M$418)</f>
        <v>0</v>
      </c>
      <c r="M55" s="167">
        <f>SUMIF('Division Lvl (excl. Esc)'!$A$2:$A$418,$B55,'Division Lvl (excl. Esc)'!N$2:N$418)</f>
        <v>0</v>
      </c>
      <c r="N55" s="168">
        <f>SUMIF('Division Lvl (excl. Esc)'!$A$2:$A$418,$B55,'Division Lvl (excl. Esc)'!P$2:P$418)</f>
        <v>0</v>
      </c>
      <c r="O55" s="169">
        <f>SUMIF('Division Lvl (excl. Esc)'!$A$2:$A$418,$B55,'Division Lvl (excl. Esc)'!Q$2:Q$418)</f>
        <v>0</v>
      </c>
      <c r="P55" s="169">
        <f>SUMIF('Division Lvl (excl. Esc)'!$A$2:$A$418,$B55,'Division Lvl (excl. Esc)'!R$2:R$418)</f>
        <v>0</v>
      </c>
      <c r="Q55" s="169">
        <f>SUMIF('Division Lvl (excl. Esc)'!$A$2:$A$418,$B55,'Division Lvl (excl. Esc)'!S$2:S$418)</f>
        <v>0</v>
      </c>
      <c r="R55" s="169">
        <f>SUMIF('Division Lvl (excl. Esc)'!$A$2:$A$418,$B55,'Division Lvl (excl. Esc)'!T$2:T$418)</f>
        <v>0</v>
      </c>
      <c r="S55" s="169">
        <f>SUMIF('Division Lvl (excl. Esc)'!$A$2:$A$418,$B55,'Division Lvl (excl. Esc)'!U$2:U$418)</f>
        <v>343933.59002481122</v>
      </c>
      <c r="T55" s="169">
        <f>SUMIF('Division Lvl (excl. Esc)'!$A$2:$A$418,$B55,'Division Lvl (excl. Esc)'!V$2:V$418)</f>
        <v>0</v>
      </c>
      <c r="U55" s="169">
        <f>SUMIF('Division Lvl (excl. Esc)'!$A$2:$A$418,$B55,'Division Lvl (excl. Esc)'!W$2:W$418)</f>
        <v>0</v>
      </c>
      <c r="V55" s="170">
        <f>SUMIF('Division Lvl (excl. Esc)'!$A$2:$A$418,$B55,'Division Lvl (excl. Esc)'!X$2:X$418)</f>
        <v>0</v>
      </c>
      <c r="W55" s="170">
        <f>SUMIF('Division Lvl (excl. Esc)'!$A$2:$A$418,$B55,'Division Lvl (excl. Esc)'!Y$2:Y$418)</f>
        <v>0</v>
      </c>
      <c r="X55" s="165">
        <f t="shared" si="2"/>
        <v>296572.85677693976</v>
      </c>
      <c r="Y55" s="171">
        <f t="shared" si="1"/>
        <v>343933.59002481122</v>
      </c>
      <c r="Z55" s="172"/>
    </row>
    <row r="56" spans="1:26" x14ac:dyDescent="0.25">
      <c r="A56" s="163" t="str">
        <f>INDEX('Division Lvl (excl. Esc)'!$AG$2:$AG$418,MATCH(B56,'Division Lvl (excl. Esc)'!$A$2:$A$418,0))</f>
        <v>PR</v>
      </c>
      <c r="B56" s="164" t="s">
        <v>353</v>
      </c>
      <c r="C56" s="130" t="str">
        <f>INDEX('Division Lvl (excl. Esc)'!$B$2:$B$418,MATCH(B56,'Division Lvl (excl. Esc)'!$A$2:$A$418,0))</f>
        <v>Establish Penrith Lakes 33/11kV Zone Substation</v>
      </c>
      <c r="D56" s="165">
        <f>SUMIF('Division Lvl (excl. Esc)'!$A$2:$A$418,$B56,'Division Lvl (excl. Esc)'!E$2:E$418)</f>
        <v>0</v>
      </c>
      <c r="E56" s="166">
        <f>SUMIF('Division Lvl (excl. Esc)'!$A$2:$A$418,$B56,'Division Lvl (excl. Esc)'!F$2:F$418)</f>
        <v>0</v>
      </c>
      <c r="F56" s="166">
        <f>SUMIF('Division Lvl (excl. Esc)'!$A$2:$A$418,$B56,'Division Lvl (excl. Esc)'!G$2:G$418)</f>
        <v>0</v>
      </c>
      <c r="G56" s="166">
        <f>SUMIF('Division Lvl (excl. Esc)'!$A$2:$A$418,$B56,'Division Lvl (excl. Esc)'!H$2:H$418)</f>
        <v>0</v>
      </c>
      <c r="H56" s="166">
        <f>SUMIF('Division Lvl (excl. Esc)'!$A$2:$A$418,$B56,'Division Lvl (excl. Esc)'!I$2:I$418)</f>
        <v>0</v>
      </c>
      <c r="I56" s="166">
        <f>SUMIF('Division Lvl (excl. Esc)'!$A$2:$A$418,$B56,'Division Lvl (excl. Esc)'!J$2:J$418)</f>
        <v>1553054.1818980973</v>
      </c>
      <c r="J56" s="166">
        <f>SUMIF('Division Lvl (excl. Esc)'!$A$2:$A$418,$B56,'Division Lvl (excl. Esc)'!K$2:K$418)</f>
        <v>6212216.7275923891</v>
      </c>
      <c r="K56" s="166">
        <f>SUMIF('Division Lvl (excl. Esc)'!$A$2:$A$418,$B56,'Division Lvl (excl. Esc)'!L$2:L$418)</f>
        <v>0</v>
      </c>
      <c r="L56" s="166">
        <f>SUMIF('Division Lvl (excl. Esc)'!$A$2:$A$418,$B56,'Division Lvl (excl. Esc)'!M$2:M$418)</f>
        <v>0</v>
      </c>
      <c r="M56" s="167">
        <f>SUMIF('Division Lvl (excl. Esc)'!$A$2:$A$418,$B56,'Division Lvl (excl. Esc)'!N$2:N$418)</f>
        <v>0</v>
      </c>
      <c r="N56" s="168">
        <f>SUMIF('Division Lvl (excl. Esc)'!$A$2:$A$418,$B56,'Division Lvl (excl. Esc)'!P$2:P$418)</f>
        <v>0</v>
      </c>
      <c r="O56" s="169">
        <f>SUMIF('Division Lvl (excl. Esc)'!$A$2:$A$418,$B56,'Division Lvl (excl. Esc)'!Q$2:Q$418)</f>
        <v>0</v>
      </c>
      <c r="P56" s="169">
        <f>SUMIF('Division Lvl (excl. Esc)'!$A$2:$A$418,$B56,'Division Lvl (excl. Esc)'!R$2:R$418)</f>
        <v>0</v>
      </c>
      <c r="Q56" s="169">
        <f>SUMIF('Division Lvl (excl. Esc)'!$A$2:$A$418,$B56,'Division Lvl (excl. Esc)'!S$2:S$418)</f>
        <v>0</v>
      </c>
      <c r="R56" s="169">
        <f>SUMIF('Division Lvl (excl. Esc)'!$A$2:$A$418,$B56,'Division Lvl (excl. Esc)'!T$2:T$418)</f>
        <v>0</v>
      </c>
      <c r="S56" s="169">
        <f>SUMIF('Division Lvl (excl. Esc)'!$A$2:$A$418,$B56,'Division Lvl (excl. Esc)'!U$2:U$418)</f>
        <v>1801066.7128752281</v>
      </c>
      <c r="T56" s="169">
        <f>SUMIF('Division Lvl (excl. Esc)'!$A$2:$A$418,$B56,'Division Lvl (excl. Esc)'!V$2:V$418)</f>
        <v>7384373.5227884362</v>
      </c>
      <c r="U56" s="169">
        <f>SUMIF('Division Lvl (excl. Esc)'!$A$2:$A$418,$B56,'Division Lvl (excl. Esc)'!W$2:W$418)</f>
        <v>0</v>
      </c>
      <c r="V56" s="170">
        <f>SUMIF('Division Lvl (excl. Esc)'!$A$2:$A$418,$B56,'Division Lvl (excl. Esc)'!X$2:X$418)</f>
        <v>0</v>
      </c>
      <c r="W56" s="170">
        <f>SUMIF('Division Lvl (excl. Esc)'!$A$2:$A$418,$B56,'Division Lvl (excl. Esc)'!Y$2:Y$418)</f>
        <v>0</v>
      </c>
      <c r="X56" s="165">
        <f t="shared" si="2"/>
        <v>7765270.9094904866</v>
      </c>
      <c r="Y56" s="171">
        <f t="shared" si="1"/>
        <v>9185440.2356636636</v>
      </c>
      <c r="Z56" s="172"/>
    </row>
    <row r="57" spans="1:26" x14ac:dyDescent="0.25">
      <c r="A57" s="163" t="str">
        <f>INDEX('Division Lvl (excl. Esc)'!$AG$2:$AG$418,MATCH(B57,'Division Lvl (excl. Esc)'!$A$2:$A$418,0))</f>
        <v>PR</v>
      </c>
      <c r="B57" s="175" t="s">
        <v>116</v>
      </c>
      <c r="C57" s="130" t="str">
        <f>INDEX('Division Lvl (excl. Esc)'!$B$2:$B$418,MATCH(B57,'Division Lvl (excl. Esc)'!$A$2:$A$418,0))</f>
        <v>Menangle Park 66/11kV ZS establishment</v>
      </c>
      <c r="D57" s="165">
        <f>SUMIF('Division Lvl (excl. Esc)'!$A$2:$A$418,$B57,'Division Lvl (excl. Esc)'!E$2:E$418)</f>
        <v>4481997.7600612929</v>
      </c>
      <c r="E57" s="166">
        <f>SUMIF('Division Lvl (excl. Esc)'!$A$2:$A$418,$B57,'Division Lvl (excl. Esc)'!F$2:F$418)</f>
        <v>8540.5069298062681</v>
      </c>
      <c r="F57" s="166">
        <f>SUMIF('Division Lvl (excl. Esc)'!$A$2:$A$418,$B57,'Division Lvl (excl. Esc)'!G$2:G$418)</f>
        <v>0</v>
      </c>
      <c r="G57" s="166">
        <f>SUMIF('Division Lvl (excl. Esc)'!$A$2:$A$418,$B57,'Division Lvl (excl. Esc)'!H$2:H$418)</f>
        <v>0</v>
      </c>
      <c r="H57" s="166">
        <f>SUMIF('Division Lvl (excl. Esc)'!$A$2:$A$418,$B57,'Division Lvl (excl. Esc)'!I$2:I$418)</f>
        <v>0</v>
      </c>
      <c r="I57" s="166">
        <f>SUMIF('Division Lvl (excl. Esc)'!$A$2:$A$418,$B57,'Division Lvl (excl. Esc)'!J$2:J$418)</f>
        <v>0</v>
      </c>
      <c r="J57" s="166">
        <f>SUMIF('Division Lvl (excl. Esc)'!$A$2:$A$418,$B57,'Division Lvl (excl. Esc)'!K$2:K$418)</f>
        <v>0</v>
      </c>
      <c r="K57" s="166">
        <f>SUMIF('Division Lvl (excl. Esc)'!$A$2:$A$418,$B57,'Division Lvl (excl. Esc)'!L$2:L$418)</f>
        <v>0</v>
      </c>
      <c r="L57" s="166">
        <f>SUMIF('Division Lvl (excl. Esc)'!$A$2:$A$418,$B57,'Division Lvl (excl. Esc)'!M$2:M$418)</f>
        <v>0</v>
      </c>
      <c r="M57" s="167">
        <f>SUMIF('Division Lvl (excl. Esc)'!$A$2:$A$418,$B57,'Division Lvl (excl. Esc)'!N$2:N$418)</f>
        <v>0</v>
      </c>
      <c r="N57" s="168">
        <f>SUMIF('Division Lvl (excl. Esc)'!$A$2:$A$418,$B57,'Division Lvl (excl. Esc)'!P$2:P$418)</f>
        <v>4594047.7040628251</v>
      </c>
      <c r="O57" s="169">
        <f>SUMIF('Division Lvl (excl. Esc)'!$A$2:$A$418,$B57,'Division Lvl (excl. Esc)'!Q$2:Q$418)</f>
        <v>8972.870093127709</v>
      </c>
      <c r="P57" s="169">
        <f>SUMIF('Division Lvl (excl. Esc)'!$A$2:$A$418,$B57,'Division Lvl (excl. Esc)'!R$2:R$418)</f>
        <v>0</v>
      </c>
      <c r="Q57" s="169">
        <f>SUMIF('Division Lvl (excl. Esc)'!$A$2:$A$418,$B57,'Division Lvl (excl. Esc)'!S$2:S$418)</f>
        <v>0</v>
      </c>
      <c r="R57" s="169">
        <f>SUMIF('Division Lvl (excl. Esc)'!$A$2:$A$418,$B57,'Division Lvl (excl. Esc)'!T$2:T$418)</f>
        <v>0</v>
      </c>
      <c r="S57" s="169">
        <f>SUMIF('Division Lvl (excl. Esc)'!$A$2:$A$418,$B57,'Division Lvl (excl. Esc)'!U$2:U$418)</f>
        <v>0</v>
      </c>
      <c r="T57" s="169">
        <f>SUMIF('Division Lvl (excl. Esc)'!$A$2:$A$418,$B57,'Division Lvl (excl. Esc)'!V$2:V$418)</f>
        <v>0</v>
      </c>
      <c r="U57" s="169">
        <f>SUMIF('Division Lvl (excl. Esc)'!$A$2:$A$418,$B57,'Division Lvl (excl. Esc)'!W$2:W$418)</f>
        <v>0</v>
      </c>
      <c r="V57" s="170">
        <f>SUMIF('Division Lvl (excl. Esc)'!$A$2:$A$418,$B57,'Division Lvl (excl. Esc)'!X$2:X$418)</f>
        <v>0</v>
      </c>
      <c r="W57" s="170">
        <f>SUMIF('Division Lvl (excl. Esc)'!$A$2:$A$418,$B57,'Division Lvl (excl. Esc)'!Y$2:Y$418)</f>
        <v>0</v>
      </c>
      <c r="X57" s="165">
        <f t="shared" si="2"/>
        <v>4490538.2669910993</v>
      </c>
      <c r="Y57" s="171">
        <f t="shared" si="1"/>
        <v>4603020.5741559528</v>
      </c>
      <c r="Z57" s="172"/>
    </row>
    <row r="58" spans="1:26" x14ac:dyDescent="0.25">
      <c r="A58" s="163" t="str">
        <f>INDEX('Division Lvl (excl. Esc)'!$AG$2:$AG$418,MATCH(B58,'Division Lvl (excl. Esc)'!$A$2:$A$418,0))</f>
        <v>PR</v>
      </c>
      <c r="B58" s="175" t="s">
        <v>117</v>
      </c>
      <c r="C58" s="130" t="str">
        <f>INDEX('Division Lvl (excl. Esc)'!$B$2:$B$418,MATCH(B58,'Division Lvl (excl. Esc)'!$A$2:$A$418,0))</f>
        <v>Kemps Creek new BSP associated works</v>
      </c>
      <c r="D58" s="165">
        <f>SUMIF('Division Lvl (excl. Esc)'!$A$2:$A$418,$B58,'Division Lvl (excl. Esc)'!E$2:E$418)</f>
        <v>0</v>
      </c>
      <c r="E58" s="166">
        <f>SUMIF('Division Lvl (excl. Esc)'!$A$2:$A$418,$B58,'Division Lvl (excl. Esc)'!F$2:F$418)</f>
        <v>0</v>
      </c>
      <c r="F58" s="166">
        <f>SUMIF('Division Lvl (excl. Esc)'!$A$2:$A$418,$B58,'Division Lvl (excl. Esc)'!G$2:G$418)</f>
        <v>0</v>
      </c>
      <c r="G58" s="166">
        <f>SUMIF('Division Lvl (excl. Esc)'!$A$2:$A$418,$B58,'Division Lvl (excl. Esc)'!H$2:H$418)</f>
        <v>0</v>
      </c>
      <c r="H58" s="166">
        <f>SUMIF('Division Lvl (excl. Esc)'!$A$2:$A$418,$B58,'Division Lvl (excl. Esc)'!I$2:I$418)</f>
        <v>0</v>
      </c>
      <c r="I58" s="166">
        <f>SUMIF('Division Lvl (excl. Esc)'!$A$2:$A$418,$B58,'Division Lvl (excl. Esc)'!J$2:J$418)</f>
        <v>0</v>
      </c>
      <c r="J58" s="166">
        <f>SUMIF('Division Lvl (excl. Esc)'!$A$2:$A$418,$B58,'Division Lvl (excl. Esc)'!K$2:K$418)</f>
        <v>0</v>
      </c>
      <c r="K58" s="166">
        <f>SUMIF('Division Lvl (excl. Esc)'!$A$2:$A$418,$B58,'Division Lvl (excl. Esc)'!L$2:L$418)</f>
        <v>1263400.3698697635</v>
      </c>
      <c r="L58" s="166">
        <f>SUMIF('Division Lvl (excl. Esc)'!$A$2:$A$418,$B58,'Division Lvl (excl. Esc)'!M$2:M$418)</f>
        <v>1263400.3698697635</v>
      </c>
      <c r="M58" s="167">
        <f>SUMIF('Division Lvl (excl. Esc)'!$A$2:$A$418,$B58,'Division Lvl (excl. Esc)'!N$2:N$418)</f>
        <v>0</v>
      </c>
      <c r="N58" s="168">
        <f>SUMIF('Division Lvl (excl. Esc)'!$A$2:$A$418,$B58,'Division Lvl (excl. Esc)'!P$2:P$418)</f>
        <v>0</v>
      </c>
      <c r="O58" s="169">
        <f>SUMIF('Division Lvl (excl. Esc)'!$A$2:$A$418,$B58,'Division Lvl (excl. Esc)'!Q$2:Q$418)</f>
        <v>0</v>
      </c>
      <c r="P58" s="169">
        <f>SUMIF('Division Lvl (excl. Esc)'!$A$2:$A$418,$B58,'Division Lvl (excl. Esc)'!R$2:R$418)</f>
        <v>0</v>
      </c>
      <c r="Q58" s="169">
        <f>SUMIF('Division Lvl (excl. Esc)'!$A$2:$A$418,$B58,'Division Lvl (excl. Esc)'!S$2:S$418)</f>
        <v>0</v>
      </c>
      <c r="R58" s="169">
        <f>SUMIF('Division Lvl (excl. Esc)'!$A$2:$A$418,$B58,'Division Lvl (excl. Esc)'!T$2:T$418)</f>
        <v>0</v>
      </c>
      <c r="S58" s="169">
        <f>SUMIF('Division Lvl (excl. Esc)'!$A$2:$A$418,$B58,'Division Lvl (excl. Esc)'!U$2:U$418)</f>
        <v>0</v>
      </c>
      <c r="T58" s="169">
        <f>SUMIF('Division Lvl (excl. Esc)'!$A$2:$A$418,$B58,'Division Lvl (excl. Esc)'!V$2:V$418)</f>
        <v>0</v>
      </c>
      <c r="U58" s="169">
        <f>SUMIF('Division Lvl (excl. Esc)'!$A$2:$A$418,$B58,'Division Lvl (excl. Esc)'!W$2:W$418)</f>
        <v>1539330.6713644215</v>
      </c>
      <c r="V58" s="170">
        <f>SUMIF('Division Lvl (excl. Esc)'!$A$2:$A$418,$B58,'Division Lvl (excl. Esc)'!X$2:X$418)</f>
        <v>1577813.9381485318</v>
      </c>
      <c r="W58" s="170">
        <f>SUMIF('Division Lvl (excl. Esc)'!$A$2:$A$418,$B58,'Division Lvl (excl. Esc)'!Y$2:Y$418)</f>
        <v>0</v>
      </c>
      <c r="X58" s="165">
        <f t="shared" si="2"/>
        <v>2526800.739739527</v>
      </c>
      <c r="Y58" s="171">
        <f t="shared" si="1"/>
        <v>3117144.6095129531</v>
      </c>
      <c r="Z58" s="172"/>
    </row>
    <row r="59" spans="1:26" x14ac:dyDescent="0.25">
      <c r="A59" s="163" t="str">
        <f>INDEX('Division Lvl (excl. Esc)'!$AG$2:$AG$418,MATCH(B59,'Division Lvl (excl. Esc)'!$A$2:$A$418,0))</f>
        <v>PR</v>
      </c>
      <c r="B59" s="175" t="s">
        <v>119</v>
      </c>
      <c r="C59" s="130" t="str">
        <f>INDEX('Division Lvl (excl. Esc)'!$B$2:$B$418,MATCH(B59,'Division Lvl (excl. Esc)'!$A$2:$A$418,0))</f>
        <v>South Marsden Park (industrial) 132/11kV ZS establishment</v>
      </c>
      <c r="D59" s="165">
        <f>SUMIF('Division Lvl (excl. Esc)'!$A$2:$A$418,$B59,'Division Lvl (excl. Esc)'!E$2:E$418)</f>
        <v>1213606.6201031897</v>
      </c>
      <c r="E59" s="166">
        <f>SUMIF('Division Lvl (excl. Esc)'!$A$2:$A$418,$B59,'Division Lvl (excl. Esc)'!F$2:F$418)</f>
        <v>0</v>
      </c>
      <c r="F59" s="166">
        <f>SUMIF('Division Lvl (excl. Esc)'!$A$2:$A$418,$B59,'Division Lvl (excl. Esc)'!G$2:G$418)</f>
        <v>0</v>
      </c>
      <c r="G59" s="166">
        <f>SUMIF('Division Lvl (excl. Esc)'!$A$2:$A$418,$B59,'Division Lvl (excl. Esc)'!H$2:H$418)</f>
        <v>0</v>
      </c>
      <c r="H59" s="166">
        <f>SUMIF('Division Lvl (excl. Esc)'!$A$2:$A$418,$B59,'Division Lvl (excl. Esc)'!I$2:I$418)</f>
        <v>0</v>
      </c>
      <c r="I59" s="166">
        <f>SUMIF('Division Lvl (excl. Esc)'!$A$2:$A$418,$B59,'Division Lvl (excl. Esc)'!J$2:J$418)</f>
        <v>0</v>
      </c>
      <c r="J59" s="166">
        <f>SUMIF('Division Lvl (excl. Esc)'!$A$2:$A$418,$B59,'Division Lvl (excl. Esc)'!K$2:K$418)</f>
        <v>0</v>
      </c>
      <c r="K59" s="166">
        <f>SUMIF('Division Lvl (excl. Esc)'!$A$2:$A$418,$B59,'Division Lvl (excl. Esc)'!L$2:L$418)</f>
        <v>0</v>
      </c>
      <c r="L59" s="166">
        <f>SUMIF('Division Lvl (excl. Esc)'!$A$2:$A$418,$B59,'Division Lvl (excl. Esc)'!M$2:M$418)</f>
        <v>0</v>
      </c>
      <c r="M59" s="167">
        <f>SUMIF('Division Lvl (excl. Esc)'!$A$2:$A$418,$B59,'Division Lvl (excl. Esc)'!N$2:N$418)</f>
        <v>0</v>
      </c>
      <c r="N59" s="168">
        <f>SUMIF('Division Lvl (excl. Esc)'!$A$2:$A$418,$B59,'Division Lvl (excl. Esc)'!P$2:P$418)</f>
        <v>1243946.7856057694</v>
      </c>
      <c r="O59" s="169">
        <f>SUMIF('Division Lvl (excl. Esc)'!$A$2:$A$418,$B59,'Division Lvl (excl. Esc)'!Q$2:Q$418)</f>
        <v>0</v>
      </c>
      <c r="P59" s="169">
        <f>SUMIF('Division Lvl (excl. Esc)'!$A$2:$A$418,$B59,'Division Lvl (excl. Esc)'!R$2:R$418)</f>
        <v>0</v>
      </c>
      <c r="Q59" s="169">
        <f>SUMIF('Division Lvl (excl. Esc)'!$A$2:$A$418,$B59,'Division Lvl (excl. Esc)'!S$2:S$418)</f>
        <v>0</v>
      </c>
      <c r="R59" s="169">
        <f>SUMIF('Division Lvl (excl. Esc)'!$A$2:$A$418,$B59,'Division Lvl (excl. Esc)'!T$2:T$418)</f>
        <v>0</v>
      </c>
      <c r="S59" s="169">
        <f>SUMIF('Division Lvl (excl. Esc)'!$A$2:$A$418,$B59,'Division Lvl (excl. Esc)'!U$2:U$418)</f>
        <v>0</v>
      </c>
      <c r="T59" s="169">
        <f>SUMIF('Division Lvl (excl. Esc)'!$A$2:$A$418,$B59,'Division Lvl (excl. Esc)'!V$2:V$418)</f>
        <v>0</v>
      </c>
      <c r="U59" s="169">
        <f>SUMIF('Division Lvl (excl. Esc)'!$A$2:$A$418,$B59,'Division Lvl (excl. Esc)'!W$2:W$418)</f>
        <v>0</v>
      </c>
      <c r="V59" s="170">
        <f>SUMIF('Division Lvl (excl. Esc)'!$A$2:$A$418,$B59,'Division Lvl (excl. Esc)'!X$2:X$418)</f>
        <v>0</v>
      </c>
      <c r="W59" s="170">
        <f>SUMIF('Division Lvl (excl. Esc)'!$A$2:$A$418,$B59,'Division Lvl (excl. Esc)'!Y$2:Y$418)</f>
        <v>0</v>
      </c>
      <c r="X59" s="165">
        <f t="shared" si="2"/>
        <v>1213606.6201031897</v>
      </c>
      <c r="Y59" s="171">
        <f t="shared" si="1"/>
        <v>1243946.7856057694</v>
      </c>
      <c r="Z59" s="172"/>
    </row>
    <row r="60" spans="1:26" x14ac:dyDescent="0.25">
      <c r="A60" s="163" t="str">
        <f>INDEX('Division Lvl (excl. Esc)'!$AG$2:$AG$418,MATCH(B60,'Division Lvl (excl. Esc)'!$A$2:$A$418,0))</f>
        <v>PR</v>
      </c>
      <c r="B60" s="175" t="s">
        <v>213</v>
      </c>
      <c r="C60" s="130" t="str">
        <f>INDEX('Division Lvl (excl. Esc)'!$B$2:$B$418,MATCH(B60,'Division Lvl (excl. Esc)'!$A$2:$A$418,0))</f>
        <v>Maryland ZS establishment</v>
      </c>
      <c r="D60" s="165">
        <f>SUMIF('Division Lvl (excl. Esc)'!$A$2:$A$418,$B60,'Division Lvl (excl. Esc)'!E$2:E$418)</f>
        <v>0</v>
      </c>
      <c r="E60" s="166">
        <f>SUMIF('Division Lvl (excl. Esc)'!$A$2:$A$418,$B60,'Division Lvl (excl. Esc)'!F$2:F$418)</f>
        <v>4114438.5661183894</v>
      </c>
      <c r="F60" s="166">
        <f>SUMIF('Division Lvl (excl. Esc)'!$A$2:$A$418,$B60,'Division Lvl (excl. Esc)'!G$2:G$418)</f>
        <v>8205990.0742712896</v>
      </c>
      <c r="G60" s="166">
        <f>SUMIF('Division Lvl (excl. Esc)'!$A$2:$A$418,$B60,'Division Lvl (excl. Esc)'!H$2:H$418)</f>
        <v>8180620.759588236</v>
      </c>
      <c r="H60" s="166">
        <f>SUMIF('Division Lvl (excl. Esc)'!$A$2:$A$418,$B60,'Division Lvl (excl. Esc)'!I$2:I$418)</f>
        <v>0</v>
      </c>
      <c r="I60" s="166">
        <f>SUMIF('Division Lvl (excl. Esc)'!$A$2:$A$418,$B60,'Division Lvl (excl. Esc)'!J$2:J$418)</f>
        <v>0</v>
      </c>
      <c r="J60" s="166">
        <f>SUMIF('Division Lvl (excl. Esc)'!$A$2:$A$418,$B60,'Division Lvl (excl. Esc)'!K$2:K$418)</f>
        <v>0</v>
      </c>
      <c r="K60" s="166">
        <f>SUMIF('Division Lvl (excl. Esc)'!$A$2:$A$418,$B60,'Division Lvl (excl. Esc)'!L$2:L$418)</f>
        <v>0</v>
      </c>
      <c r="L60" s="166">
        <f>SUMIF('Division Lvl (excl. Esc)'!$A$2:$A$418,$B60,'Division Lvl (excl. Esc)'!M$2:M$418)</f>
        <v>0</v>
      </c>
      <c r="M60" s="167">
        <f>SUMIF('Division Lvl (excl. Esc)'!$A$2:$A$418,$B60,'Division Lvl (excl. Esc)'!N$2:N$418)</f>
        <v>0</v>
      </c>
      <c r="N60" s="168">
        <f>SUMIF('Division Lvl (excl. Esc)'!$A$2:$A$418,$B60,'Division Lvl (excl. Esc)'!P$2:P$418)</f>
        <v>0</v>
      </c>
      <c r="O60" s="169">
        <f>SUMIF('Division Lvl (excl. Esc)'!$A$2:$A$418,$B60,'Division Lvl (excl. Esc)'!Q$2:Q$418)</f>
        <v>4322732.0185281327</v>
      </c>
      <c r="P60" s="169">
        <f>SUMIF('Division Lvl (excl. Esc)'!$A$2:$A$418,$B60,'Division Lvl (excl. Esc)'!R$2:R$418)</f>
        <v>8836953.7798258048</v>
      </c>
      <c r="Q60" s="169">
        <f>SUMIF('Division Lvl (excl. Esc)'!$A$2:$A$418,$B60,'Division Lvl (excl. Esc)'!S$2:S$418)</f>
        <v>9029874.6477479711</v>
      </c>
      <c r="R60" s="169">
        <f>SUMIF('Division Lvl (excl. Esc)'!$A$2:$A$418,$B60,'Division Lvl (excl. Esc)'!T$2:T$418)</f>
        <v>0</v>
      </c>
      <c r="S60" s="169">
        <f>SUMIF('Division Lvl (excl. Esc)'!$A$2:$A$418,$B60,'Division Lvl (excl. Esc)'!U$2:U$418)</f>
        <v>0</v>
      </c>
      <c r="T60" s="169">
        <f>SUMIF('Division Lvl (excl. Esc)'!$A$2:$A$418,$B60,'Division Lvl (excl. Esc)'!V$2:V$418)</f>
        <v>0</v>
      </c>
      <c r="U60" s="169">
        <f>SUMIF('Division Lvl (excl. Esc)'!$A$2:$A$418,$B60,'Division Lvl (excl. Esc)'!W$2:W$418)</f>
        <v>0</v>
      </c>
      <c r="V60" s="170">
        <f>SUMIF('Division Lvl (excl. Esc)'!$A$2:$A$418,$B60,'Division Lvl (excl. Esc)'!X$2:X$418)</f>
        <v>0</v>
      </c>
      <c r="W60" s="170">
        <f>SUMIF('Division Lvl (excl. Esc)'!$A$2:$A$418,$B60,'Division Lvl (excl. Esc)'!Y$2:Y$418)</f>
        <v>0</v>
      </c>
      <c r="X60" s="165">
        <f t="shared" si="2"/>
        <v>20501049.399977915</v>
      </c>
      <c r="Y60" s="171">
        <f t="shared" si="1"/>
        <v>22189560.446101908</v>
      </c>
      <c r="Z60" s="172"/>
    </row>
    <row r="61" spans="1:26" x14ac:dyDescent="0.25">
      <c r="A61" s="163" t="str">
        <f>INDEX('Division Lvl (excl. Esc)'!$AG$2:$AG$418,MATCH(B61,'Division Lvl (excl. Esc)'!$A$2:$A$418,0))</f>
        <v>PR</v>
      </c>
      <c r="B61" s="175" t="s">
        <v>120</v>
      </c>
      <c r="C61" s="130" t="str">
        <f>INDEX('Division Lvl (excl. Esc)'!$B$2:$B$418,MATCH(B61,'Division Lvl (excl. Esc)'!$A$2:$A$418,0))</f>
        <v>Austral ZS establishment (interim initially)</v>
      </c>
      <c r="D61" s="165">
        <f>SUMIF('Division Lvl (excl. Esc)'!$A$2:$A$418,$B61,'Division Lvl (excl. Esc)'!E$2:E$418)</f>
        <v>0</v>
      </c>
      <c r="E61" s="166">
        <f>SUMIF('Division Lvl (excl. Esc)'!$A$2:$A$418,$B61,'Division Lvl (excl. Esc)'!F$2:F$418)</f>
        <v>3545417.0724248295</v>
      </c>
      <c r="F61" s="166">
        <f>SUMIF('Division Lvl (excl. Esc)'!$A$2:$A$418,$B61,'Division Lvl (excl. Esc)'!G$2:G$418)</f>
        <v>0</v>
      </c>
      <c r="G61" s="166">
        <f>SUMIF('Division Lvl (excl. Esc)'!$A$2:$A$418,$B61,'Division Lvl (excl. Esc)'!H$2:H$418)</f>
        <v>0</v>
      </c>
      <c r="H61" s="166">
        <f>SUMIF('Division Lvl (excl. Esc)'!$A$2:$A$418,$B61,'Division Lvl (excl. Esc)'!I$2:I$418)</f>
        <v>0</v>
      </c>
      <c r="I61" s="166">
        <f>SUMIF('Division Lvl (excl. Esc)'!$A$2:$A$418,$B61,'Division Lvl (excl. Esc)'!J$2:J$418)</f>
        <v>0</v>
      </c>
      <c r="J61" s="166">
        <f>SUMIF('Division Lvl (excl. Esc)'!$A$2:$A$418,$B61,'Division Lvl (excl. Esc)'!K$2:K$418)</f>
        <v>0</v>
      </c>
      <c r="K61" s="166">
        <f>SUMIF('Division Lvl (excl. Esc)'!$A$2:$A$418,$B61,'Division Lvl (excl. Esc)'!L$2:L$418)</f>
        <v>0</v>
      </c>
      <c r="L61" s="166">
        <f>SUMIF('Division Lvl (excl. Esc)'!$A$2:$A$418,$B61,'Division Lvl (excl. Esc)'!M$2:M$418)</f>
        <v>0</v>
      </c>
      <c r="M61" s="167">
        <f>SUMIF('Division Lvl (excl. Esc)'!$A$2:$A$418,$B61,'Division Lvl (excl. Esc)'!N$2:N$418)</f>
        <v>0</v>
      </c>
      <c r="N61" s="168">
        <f>SUMIF('Division Lvl (excl. Esc)'!$A$2:$A$418,$B61,'Division Lvl (excl. Esc)'!P$2:P$418)</f>
        <v>0</v>
      </c>
      <c r="O61" s="169">
        <f>SUMIF('Division Lvl (excl. Esc)'!$A$2:$A$418,$B61,'Division Lvl (excl. Esc)'!Q$2:Q$418)</f>
        <v>3724903.8117163363</v>
      </c>
      <c r="P61" s="169">
        <f>SUMIF('Division Lvl (excl. Esc)'!$A$2:$A$418,$B61,'Division Lvl (excl. Esc)'!R$2:R$418)</f>
        <v>0</v>
      </c>
      <c r="Q61" s="169">
        <f>SUMIF('Division Lvl (excl. Esc)'!$A$2:$A$418,$B61,'Division Lvl (excl. Esc)'!S$2:S$418)</f>
        <v>0</v>
      </c>
      <c r="R61" s="169">
        <f>SUMIF('Division Lvl (excl. Esc)'!$A$2:$A$418,$B61,'Division Lvl (excl. Esc)'!T$2:T$418)</f>
        <v>0</v>
      </c>
      <c r="S61" s="169">
        <f>SUMIF('Division Lvl (excl. Esc)'!$A$2:$A$418,$B61,'Division Lvl (excl. Esc)'!U$2:U$418)</f>
        <v>0</v>
      </c>
      <c r="T61" s="169">
        <f>SUMIF('Division Lvl (excl. Esc)'!$A$2:$A$418,$B61,'Division Lvl (excl. Esc)'!V$2:V$418)</f>
        <v>0</v>
      </c>
      <c r="U61" s="169">
        <f>SUMIF('Division Lvl (excl. Esc)'!$A$2:$A$418,$B61,'Division Lvl (excl. Esc)'!W$2:W$418)</f>
        <v>0</v>
      </c>
      <c r="V61" s="170">
        <f>SUMIF('Division Lvl (excl. Esc)'!$A$2:$A$418,$B61,'Division Lvl (excl. Esc)'!X$2:X$418)</f>
        <v>0</v>
      </c>
      <c r="W61" s="170">
        <f>SUMIF('Division Lvl (excl. Esc)'!$A$2:$A$418,$B61,'Division Lvl (excl. Esc)'!Y$2:Y$418)</f>
        <v>0</v>
      </c>
      <c r="X61" s="165">
        <f t="shared" si="2"/>
        <v>3545417.0724248295</v>
      </c>
      <c r="Y61" s="171">
        <f t="shared" si="1"/>
        <v>3724903.8117163363</v>
      </c>
      <c r="Z61" s="172"/>
    </row>
    <row r="62" spans="1:26" x14ac:dyDescent="0.25">
      <c r="A62" s="163" t="str">
        <f>INDEX('Division Lvl (excl. Esc)'!$AG$2:$AG$418,MATCH(B62,'Division Lvl (excl. Esc)'!$A$2:$A$418,0))</f>
        <v>PR</v>
      </c>
      <c r="B62" s="175" t="s">
        <v>121</v>
      </c>
      <c r="C62" s="130" t="str">
        <f>INDEX('Division Lvl (excl. Esc)'!$B$2:$B$418,MATCH(B62,'Division Lvl (excl. Esc)'!$A$2:$A$418,0))</f>
        <v>Leppington North ZS establishment</v>
      </c>
      <c r="D62" s="165">
        <f>SUMIF('Division Lvl (excl. Esc)'!$A$2:$A$418,$B62,'Division Lvl (excl. Esc)'!E$2:E$418)</f>
        <v>1753878.974286173</v>
      </c>
      <c r="E62" s="166">
        <f>SUMIF('Division Lvl (excl. Esc)'!$A$2:$A$418,$B62,'Division Lvl (excl. Esc)'!F$2:F$418)</f>
        <v>0</v>
      </c>
      <c r="F62" s="166">
        <f>SUMIF('Division Lvl (excl. Esc)'!$A$2:$A$418,$B62,'Division Lvl (excl. Esc)'!G$2:G$418)</f>
        <v>0</v>
      </c>
      <c r="G62" s="166">
        <f>SUMIF('Division Lvl (excl. Esc)'!$A$2:$A$418,$B62,'Division Lvl (excl. Esc)'!H$2:H$418)</f>
        <v>0</v>
      </c>
      <c r="H62" s="166">
        <f>SUMIF('Division Lvl (excl. Esc)'!$A$2:$A$418,$B62,'Division Lvl (excl. Esc)'!I$2:I$418)</f>
        <v>0</v>
      </c>
      <c r="I62" s="166">
        <f>SUMIF('Division Lvl (excl. Esc)'!$A$2:$A$418,$B62,'Division Lvl (excl. Esc)'!J$2:J$418)</f>
        <v>0</v>
      </c>
      <c r="J62" s="166">
        <f>SUMIF('Division Lvl (excl. Esc)'!$A$2:$A$418,$B62,'Division Lvl (excl. Esc)'!K$2:K$418)</f>
        <v>0</v>
      </c>
      <c r="K62" s="166">
        <f>SUMIF('Division Lvl (excl. Esc)'!$A$2:$A$418,$B62,'Division Lvl (excl. Esc)'!L$2:L$418)</f>
        <v>0</v>
      </c>
      <c r="L62" s="166">
        <f>SUMIF('Division Lvl (excl. Esc)'!$A$2:$A$418,$B62,'Division Lvl (excl. Esc)'!M$2:M$418)</f>
        <v>0</v>
      </c>
      <c r="M62" s="167">
        <f>SUMIF('Division Lvl (excl. Esc)'!$A$2:$A$418,$B62,'Division Lvl (excl. Esc)'!N$2:N$418)</f>
        <v>0</v>
      </c>
      <c r="N62" s="168">
        <f>SUMIF('Division Lvl (excl. Esc)'!$A$2:$A$418,$B62,'Division Lvl (excl. Esc)'!P$2:P$418)</f>
        <v>1797725.9486433272</v>
      </c>
      <c r="O62" s="169">
        <f>SUMIF('Division Lvl (excl. Esc)'!$A$2:$A$418,$B62,'Division Lvl (excl. Esc)'!Q$2:Q$418)</f>
        <v>0</v>
      </c>
      <c r="P62" s="169">
        <f>SUMIF('Division Lvl (excl. Esc)'!$A$2:$A$418,$B62,'Division Lvl (excl. Esc)'!R$2:R$418)</f>
        <v>0</v>
      </c>
      <c r="Q62" s="169">
        <f>SUMIF('Division Lvl (excl. Esc)'!$A$2:$A$418,$B62,'Division Lvl (excl. Esc)'!S$2:S$418)</f>
        <v>0</v>
      </c>
      <c r="R62" s="169">
        <f>SUMIF('Division Lvl (excl. Esc)'!$A$2:$A$418,$B62,'Division Lvl (excl. Esc)'!T$2:T$418)</f>
        <v>0</v>
      </c>
      <c r="S62" s="169">
        <f>SUMIF('Division Lvl (excl. Esc)'!$A$2:$A$418,$B62,'Division Lvl (excl. Esc)'!U$2:U$418)</f>
        <v>0</v>
      </c>
      <c r="T62" s="169">
        <f>SUMIF('Division Lvl (excl. Esc)'!$A$2:$A$418,$B62,'Division Lvl (excl. Esc)'!V$2:V$418)</f>
        <v>0</v>
      </c>
      <c r="U62" s="169">
        <f>SUMIF('Division Lvl (excl. Esc)'!$A$2:$A$418,$B62,'Division Lvl (excl. Esc)'!W$2:W$418)</f>
        <v>0</v>
      </c>
      <c r="V62" s="170">
        <f>SUMIF('Division Lvl (excl. Esc)'!$A$2:$A$418,$B62,'Division Lvl (excl. Esc)'!X$2:X$418)</f>
        <v>0</v>
      </c>
      <c r="W62" s="170">
        <f>SUMIF('Division Lvl (excl. Esc)'!$A$2:$A$418,$B62,'Division Lvl (excl. Esc)'!Y$2:Y$418)</f>
        <v>0</v>
      </c>
      <c r="X62" s="165">
        <f t="shared" si="2"/>
        <v>1753878.974286173</v>
      </c>
      <c r="Y62" s="171">
        <f t="shared" si="1"/>
        <v>1797725.9486433272</v>
      </c>
      <c r="Z62" s="172"/>
    </row>
    <row r="63" spans="1:26" x14ac:dyDescent="0.25">
      <c r="A63" s="163" t="str">
        <f>INDEX('Division Lvl (excl. Esc)'!$AG$2:$AG$418,MATCH(B63,'Division Lvl (excl. Esc)'!$A$2:$A$418,0))</f>
        <v>PRL</v>
      </c>
      <c r="B63" s="163" t="s">
        <v>143</v>
      </c>
      <c r="C63" s="130" t="str">
        <f>INDEX('Division Lvl (excl. Esc)'!$B$2:$B$418,MATCH(B63,'Division Lvl (excl. Esc)'!$A$2:$A$418,0))</f>
        <v>North Rossmore ZS site purchase</v>
      </c>
      <c r="D63" s="165">
        <f>SUMIF('Division Lvl (excl. Esc)'!$A$2:$A$418,$B63,'Division Lvl (excl. Esc)'!E$2:E$418)</f>
        <v>0</v>
      </c>
      <c r="E63" s="166">
        <f>SUMIF('Division Lvl (excl. Esc)'!$A$2:$A$418,$B63,'Division Lvl (excl. Esc)'!F$2:F$418)</f>
        <v>0</v>
      </c>
      <c r="F63" s="166">
        <f>SUMIF('Division Lvl (excl. Esc)'!$A$2:$A$418,$B63,'Division Lvl (excl. Esc)'!G$2:G$418)</f>
        <v>0</v>
      </c>
      <c r="G63" s="166">
        <f>SUMIF('Division Lvl (excl. Esc)'!$A$2:$A$418,$B63,'Division Lvl (excl. Esc)'!H$2:H$418)</f>
        <v>2973531.3128543622</v>
      </c>
      <c r="H63" s="166">
        <f>SUMIF('Division Lvl (excl. Esc)'!$A$2:$A$418,$B63,'Division Lvl (excl. Esc)'!I$2:I$418)</f>
        <v>0</v>
      </c>
      <c r="I63" s="166">
        <f>SUMIF('Division Lvl (excl. Esc)'!$A$2:$A$418,$B63,'Division Lvl (excl. Esc)'!J$2:J$418)</f>
        <v>0</v>
      </c>
      <c r="J63" s="166">
        <f>SUMIF('Division Lvl (excl. Esc)'!$A$2:$A$418,$B63,'Division Lvl (excl. Esc)'!K$2:K$418)</f>
        <v>0</v>
      </c>
      <c r="K63" s="166">
        <f>SUMIF('Division Lvl (excl. Esc)'!$A$2:$A$418,$B63,'Division Lvl (excl. Esc)'!L$2:L$418)</f>
        <v>0</v>
      </c>
      <c r="L63" s="166">
        <f>SUMIF('Division Lvl (excl. Esc)'!$A$2:$A$418,$B63,'Division Lvl (excl. Esc)'!M$2:M$418)</f>
        <v>0</v>
      </c>
      <c r="M63" s="167">
        <f>SUMIF('Division Lvl (excl. Esc)'!$A$2:$A$418,$B63,'Division Lvl (excl. Esc)'!N$2:N$418)</f>
        <v>0</v>
      </c>
      <c r="N63" s="168">
        <f>SUMIF('Division Lvl (excl. Esc)'!$A$2:$A$418,$B63,'Division Lvl (excl. Esc)'!P$2:P$418)</f>
        <v>0</v>
      </c>
      <c r="O63" s="169">
        <f>SUMIF('Division Lvl (excl. Esc)'!$A$2:$A$418,$B63,'Division Lvl (excl. Esc)'!Q$2:Q$418)</f>
        <v>0</v>
      </c>
      <c r="P63" s="169">
        <f>SUMIF('Division Lvl (excl. Esc)'!$A$2:$A$418,$B63,'Division Lvl (excl. Esc)'!R$2:R$418)</f>
        <v>0</v>
      </c>
      <c r="Q63" s="169">
        <f>SUMIF('Division Lvl (excl. Esc)'!$A$2:$A$418,$B63,'Division Lvl (excl. Esc)'!S$2:S$418)</f>
        <v>3282222.1938057239</v>
      </c>
      <c r="R63" s="169">
        <f>SUMIF('Division Lvl (excl. Esc)'!$A$2:$A$418,$B63,'Division Lvl (excl. Esc)'!T$2:T$418)</f>
        <v>0</v>
      </c>
      <c r="S63" s="169">
        <f>SUMIF('Division Lvl (excl. Esc)'!$A$2:$A$418,$B63,'Division Lvl (excl. Esc)'!U$2:U$418)</f>
        <v>0</v>
      </c>
      <c r="T63" s="169">
        <f>SUMIF('Division Lvl (excl. Esc)'!$A$2:$A$418,$B63,'Division Lvl (excl. Esc)'!V$2:V$418)</f>
        <v>0</v>
      </c>
      <c r="U63" s="169">
        <f>SUMIF('Division Lvl (excl. Esc)'!$A$2:$A$418,$B63,'Division Lvl (excl. Esc)'!W$2:W$418)</f>
        <v>0</v>
      </c>
      <c r="V63" s="170">
        <f>SUMIF('Division Lvl (excl. Esc)'!$A$2:$A$418,$B63,'Division Lvl (excl. Esc)'!X$2:X$418)</f>
        <v>0</v>
      </c>
      <c r="W63" s="170">
        <f>SUMIF('Division Lvl (excl. Esc)'!$A$2:$A$418,$B63,'Division Lvl (excl. Esc)'!Y$2:Y$418)</f>
        <v>0</v>
      </c>
      <c r="X63" s="165">
        <f t="shared" si="2"/>
        <v>2973531.3128543622</v>
      </c>
      <c r="Y63" s="171">
        <f t="shared" si="1"/>
        <v>3282222.1938057239</v>
      </c>
      <c r="Z63" s="172"/>
    </row>
    <row r="64" spans="1:26" x14ac:dyDescent="0.25">
      <c r="A64" s="163" t="str">
        <f>INDEX('Division Lvl (excl. Esc)'!$AG$2:$AG$418,MATCH(B64,'Division Lvl (excl. Esc)'!$A$2:$A$418,0))</f>
        <v>PRL</v>
      </c>
      <c r="B64" s="163" t="s">
        <v>144</v>
      </c>
      <c r="C64" s="130" t="str">
        <f>INDEX('Division Lvl (excl. Esc)'!$B$2:$B$418,MATCH(B64,'Division Lvl (excl. Esc)'!$A$2:$A$418,0))</f>
        <v>Rossmore ZS site purchase</v>
      </c>
      <c r="D64" s="165">
        <f>SUMIF('Division Lvl (excl. Esc)'!$A$2:$A$418,$B64,'Division Lvl (excl. Esc)'!E$2:E$418)</f>
        <v>0</v>
      </c>
      <c r="E64" s="166">
        <f>SUMIF('Division Lvl (excl. Esc)'!$A$2:$A$418,$B64,'Division Lvl (excl. Esc)'!F$2:F$418)</f>
        <v>0</v>
      </c>
      <c r="F64" s="166">
        <f>SUMIF('Division Lvl (excl. Esc)'!$A$2:$A$418,$B64,'Division Lvl (excl. Esc)'!G$2:G$418)</f>
        <v>0</v>
      </c>
      <c r="G64" s="166">
        <f>SUMIF('Division Lvl (excl. Esc)'!$A$2:$A$418,$B64,'Division Lvl (excl. Esc)'!H$2:H$418)</f>
        <v>0</v>
      </c>
      <c r="H64" s="166">
        <f>SUMIF('Division Lvl (excl. Esc)'!$A$2:$A$418,$B64,'Division Lvl (excl. Esc)'!I$2:I$418)</f>
        <v>2965728.567769398</v>
      </c>
      <c r="I64" s="166">
        <f>SUMIF('Division Lvl (excl. Esc)'!$A$2:$A$418,$B64,'Division Lvl (excl. Esc)'!J$2:J$418)</f>
        <v>0</v>
      </c>
      <c r="J64" s="166">
        <f>SUMIF('Division Lvl (excl. Esc)'!$A$2:$A$418,$B64,'Division Lvl (excl. Esc)'!K$2:K$418)</f>
        <v>0</v>
      </c>
      <c r="K64" s="166">
        <f>SUMIF('Division Lvl (excl. Esc)'!$A$2:$A$418,$B64,'Division Lvl (excl. Esc)'!L$2:L$418)</f>
        <v>0</v>
      </c>
      <c r="L64" s="166">
        <f>SUMIF('Division Lvl (excl. Esc)'!$A$2:$A$418,$B64,'Division Lvl (excl. Esc)'!M$2:M$418)</f>
        <v>0</v>
      </c>
      <c r="M64" s="167">
        <f>SUMIF('Division Lvl (excl. Esc)'!$A$2:$A$418,$B64,'Division Lvl (excl. Esc)'!N$2:N$418)</f>
        <v>0</v>
      </c>
      <c r="N64" s="168">
        <f>SUMIF('Division Lvl (excl. Esc)'!$A$2:$A$418,$B64,'Division Lvl (excl. Esc)'!P$2:P$418)</f>
        <v>0</v>
      </c>
      <c r="O64" s="169">
        <f>SUMIF('Division Lvl (excl. Esc)'!$A$2:$A$418,$B64,'Division Lvl (excl. Esc)'!Q$2:Q$418)</f>
        <v>0</v>
      </c>
      <c r="P64" s="169">
        <f>SUMIF('Division Lvl (excl. Esc)'!$A$2:$A$418,$B64,'Division Lvl (excl. Esc)'!R$2:R$418)</f>
        <v>0</v>
      </c>
      <c r="Q64" s="169">
        <f>SUMIF('Division Lvl (excl. Esc)'!$A$2:$A$418,$B64,'Division Lvl (excl. Esc)'!S$2:S$418)</f>
        <v>0</v>
      </c>
      <c r="R64" s="169">
        <f>SUMIF('Division Lvl (excl. Esc)'!$A$2:$A$418,$B64,'Division Lvl (excl. Esc)'!T$2:T$418)</f>
        <v>3355449.6587786465</v>
      </c>
      <c r="S64" s="169">
        <f>SUMIF('Division Lvl (excl. Esc)'!$A$2:$A$418,$B64,'Division Lvl (excl. Esc)'!U$2:U$418)</f>
        <v>0</v>
      </c>
      <c r="T64" s="169">
        <f>SUMIF('Division Lvl (excl. Esc)'!$A$2:$A$418,$B64,'Division Lvl (excl. Esc)'!V$2:V$418)</f>
        <v>0</v>
      </c>
      <c r="U64" s="169">
        <f>SUMIF('Division Lvl (excl. Esc)'!$A$2:$A$418,$B64,'Division Lvl (excl. Esc)'!W$2:W$418)</f>
        <v>0</v>
      </c>
      <c r="V64" s="170">
        <f>SUMIF('Division Lvl (excl. Esc)'!$A$2:$A$418,$B64,'Division Lvl (excl. Esc)'!X$2:X$418)</f>
        <v>0</v>
      </c>
      <c r="W64" s="170">
        <f>SUMIF('Division Lvl (excl. Esc)'!$A$2:$A$418,$B64,'Division Lvl (excl. Esc)'!Y$2:Y$418)</f>
        <v>0</v>
      </c>
      <c r="X64" s="165">
        <f t="shared" si="2"/>
        <v>2965728.567769398</v>
      </c>
      <c r="Y64" s="171">
        <f t="shared" si="1"/>
        <v>3355449.6587786465</v>
      </c>
      <c r="Z64" s="172"/>
    </row>
    <row r="65" spans="1:26" x14ac:dyDescent="0.25">
      <c r="A65" s="163" t="str">
        <f>INDEX('Division Lvl (excl. Esc)'!$AG$2:$AG$418,MATCH(B65,'Division Lvl (excl. Esc)'!$A$2:$A$418,0))</f>
        <v>PR</v>
      </c>
      <c r="B65" s="164" t="s">
        <v>896</v>
      </c>
      <c r="C65" s="130" t="str">
        <f>INDEX('Division Lvl (excl. Esc)'!$B$2:$B$418,MATCH(B65,'Division Lvl (excl. Esc)'!$A$2:$A$418,0))</f>
        <v>Rossmore ZS establishment</v>
      </c>
      <c r="D65" s="165">
        <f>SUMIF('Division Lvl (excl. Esc)'!$A$2:$A$418,$B65,'Division Lvl (excl. Esc)'!E$2:E$418)</f>
        <v>0</v>
      </c>
      <c r="E65" s="166">
        <f>SUMIF('Division Lvl (excl. Esc)'!$A$2:$A$418,$B65,'Division Lvl (excl. Esc)'!F$2:F$418)</f>
        <v>0</v>
      </c>
      <c r="F65" s="166">
        <f>SUMIF('Division Lvl (excl. Esc)'!$A$2:$A$418,$B65,'Division Lvl (excl. Esc)'!G$2:G$418)</f>
        <v>0</v>
      </c>
      <c r="G65" s="166">
        <f>SUMIF('Division Lvl (excl. Esc)'!$A$2:$A$418,$B65,'Division Lvl (excl. Esc)'!H$2:H$418)</f>
        <v>0</v>
      </c>
      <c r="H65" s="166">
        <f>SUMIF('Division Lvl (excl. Esc)'!$A$2:$A$418,$B65,'Division Lvl (excl. Esc)'!I$2:I$418)</f>
        <v>0</v>
      </c>
      <c r="I65" s="166">
        <f>SUMIF('Division Lvl (excl. Esc)'!$A$2:$A$418,$B65,'Division Lvl (excl. Esc)'!J$2:J$418)</f>
        <v>0</v>
      </c>
      <c r="J65" s="166">
        <f>SUMIF('Division Lvl (excl. Esc)'!$A$2:$A$418,$B65,'Division Lvl (excl. Esc)'!K$2:K$418)</f>
        <v>0</v>
      </c>
      <c r="K65" s="166">
        <f>SUMIF('Division Lvl (excl. Esc)'!$A$2:$A$418,$B65,'Division Lvl (excl. Esc)'!L$2:L$418)</f>
        <v>0</v>
      </c>
      <c r="L65" s="166">
        <f>SUMIF('Division Lvl (excl. Esc)'!$A$2:$A$418,$B65,'Division Lvl (excl. Esc)'!M$2:M$418)</f>
        <v>0</v>
      </c>
      <c r="M65" s="167">
        <f>SUMIF('Division Lvl (excl. Esc)'!$A$2:$A$418,$B65,'Division Lvl (excl. Esc)'!N$2:N$418)</f>
        <v>10000000</v>
      </c>
      <c r="N65" s="168">
        <f>SUMIF('Division Lvl (excl. Esc)'!$A$2:$A$418,$B65,'Division Lvl (excl. Esc)'!P$2:P$418)</f>
        <v>0</v>
      </c>
      <c r="O65" s="169">
        <f>SUMIF('Division Lvl (excl. Esc)'!$A$2:$A$418,$B65,'Division Lvl (excl. Esc)'!Q$2:Q$418)</f>
        <v>0</v>
      </c>
      <c r="P65" s="169">
        <f>SUMIF('Division Lvl (excl. Esc)'!$A$2:$A$418,$B65,'Division Lvl (excl. Esc)'!R$2:R$418)</f>
        <v>0</v>
      </c>
      <c r="Q65" s="169">
        <f>SUMIF('Division Lvl (excl. Esc)'!$A$2:$A$418,$B65,'Division Lvl (excl. Esc)'!S$2:S$418)</f>
        <v>0</v>
      </c>
      <c r="R65" s="169">
        <f>SUMIF('Division Lvl (excl. Esc)'!$A$2:$A$418,$B65,'Division Lvl (excl. Esc)'!T$2:T$418)</f>
        <v>0</v>
      </c>
      <c r="S65" s="169">
        <f>SUMIF('Division Lvl (excl. Esc)'!$A$2:$A$418,$B65,'Division Lvl (excl. Esc)'!U$2:U$418)</f>
        <v>0</v>
      </c>
      <c r="T65" s="169">
        <f>SUMIF('Division Lvl (excl. Esc)'!$A$2:$A$418,$B65,'Division Lvl (excl. Esc)'!V$2:V$418)</f>
        <v>0</v>
      </c>
      <c r="U65" s="169">
        <f>SUMIF('Division Lvl (excl. Esc)'!$A$2:$A$418,$B65,'Division Lvl (excl. Esc)'!W$2:W$418)</f>
        <v>0</v>
      </c>
      <c r="V65" s="170">
        <f>SUMIF('Division Lvl (excl. Esc)'!$A$2:$A$418,$B65,'Division Lvl (excl. Esc)'!X$2:X$418)</f>
        <v>0</v>
      </c>
      <c r="W65" s="170">
        <f>SUMIF('Division Lvl (excl. Esc)'!$A$2:$A$418,$B65,'Division Lvl (excl. Esc)'!Y$2:Y$418)</f>
        <v>12800845.44196357</v>
      </c>
      <c r="X65" s="165">
        <f t="shared" si="2"/>
        <v>10000000</v>
      </c>
      <c r="Y65" s="171">
        <f t="shared" si="1"/>
        <v>12800845.44196357</v>
      </c>
      <c r="Z65" s="172"/>
    </row>
    <row r="66" spans="1:26" x14ac:dyDescent="0.25">
      <c r="A66" s="163" t="str">
        <f>INDEX('Division Lvl (excl. Esc)'!$AG$2:$AG$418,MATCH(B66,'Division Lvl (excl. Esc)'!$A$2:$A$418,0))</f>
        <v>PR</v>
      </c>
      <c r="B66" s="163" t="s">
        <v>122</v>
      </c>
      <c r="C66" s="130" t="str">
        <f>INDEX('Division Lvl (excl. Esc)'!$B$2:$B$418,MATCH(B66,'Division Lvl (excl. Esc)'!$A$2:$A$418,0))</f>
        <v>Catherine Fields North ZS establishment (interim)</v>
      </c>
      <c r="D66" s="165">
        <f>SUMIF('Division Lvl (excl. Esc)'!$A$2:$A$418,$B66,'Division Lvl (excl. Esc)'!E$2:E$418)</f>
        <v>0</v>
      </c>
      <c r="E66" s="166">
        <f>SUMIF('Division Lvl (excl. Esc)'!$A$2:$A$418,$B66,'Division Lvl (excl. Esc)'!F$2:F$418)</f>
        <v>0</v>
      </c>
      <c r="F66" s="166">
        <f>SUMIF('Division Lvl (excl. Esc)'!$A$2:$A$418,$B66,'Division Lvl (excl. Esc)'!G$2:G$418)</f>
        <v>0</v>
      </c>
      <c r="G66" s="166">
        <f>SUMIF('Division Lvl (excl. Esc)'!$A$2:$A$418,$B66,'Division Lvl (excl. Esc)'!H$2:H$418)</f>
        <v>0</v>
      </c>
      <c r="H66" s="166">
        <f>SUMIF('Division Lvl (excl. Esc)'!$A$2:$A$418,$B66,'Division Lvl (excl. Esc)'!I$2:I$418)</f>
        <v>0</v>
      </c>
      <c r="I66" s="166">
        <f>SUMIF('Division Lvl (excl. Esc)'!$A$2:$A$418,$B66,'Division Lvl (excl. Esc)'!J$2:J$418)</f>
        <v>0</v>
      </c>
      <c r="J66" s="166">
        <f>SUMIF('Division Lvl (excl. Esc)'!$A$2:$A$418,$B66,'Division Lvl (excl. Esc)'!K$2:K$418)</f>
        <v>0</v>
      </c>
      <c r="K66" s="166">
        <f>SUMIF('Division Lvl (excl. Esc)'!$A$2:$A$418,$B66,'Division Lvl (excl. Esc)'!L$2:L$418)</f>
        <v>4242178.1433373466</v>
      </c>
      <c r="L66" s="166">
        <f>SUMIF('Division Lvl (excl. Esc)'!$A$2:$A$418,$B66,'Division Lvl (excl. Esc)'!M$2:M$418)</f>
        <v>8484356.2866746932</v>
      </c>
      <c r="M66" s="167">
        <f>SUMIF('Division Lvl (excl. Esc)'!$A$2:$A$418,$B66,'Division Lvl (excl. Esc)'!N$2:N$418)</f>
        <v>8582400</v>
      </c>
      <c r="N66" s="168">
        <f>SUMIF('Division Lvl (excl. Esc)'!$A$2:$A$418,$B66,'Division Lvl (excl. Esc)'!P$2:P$418)</f>
        <v>0</v>
      </c>
      <c r="O66" s="169">
        <f>SUMIF('Division Lvl (excl. Esc)'!$A$2:$A$418,$B66,'Division Lvl (excl. Esc)'!Q$2:Q$418)</f>
        <v>0</v>
      </c>
      <c r="P66" s="169">
        <f>SUMIF('Division Lvl (excl. Esc)'!$A$2:$A$418,$B66,'Division Lvl (excl. Esc)'!R$2:R$418)</f>
        <v>0</v>
      </c>
      <c r="Q66" s="169">
        <f>SUMIF('Division Lvl (excl. Esc)'!$A$2:$A$418,$B66,'Division Lvl (excl. Esc)'!S$2:S$418)</f>
        <v>0</v>
      </c>
      <c r="R66" s="169">
        <f>SUMIF('Division Lvl (excl. Esc)'!$A$2:$A$418,$B66,'Division Lvl (excl. Esc)'!T$2:T$418)</f>
        <v>0</v>
      </c>
      <c r="S66" s="169">
        <f>SUMIF('Division Lvl (excl. Esc)'!$A$2:$A$418,$B66,'Division Lvl (excl. Esc)'!U$2:U$418)</f>
        <v>0</v>
      </c>
      <c r="T66" s="169">
        <f>SUMIF('Division Lvl (excl. Esc)'!$A$2:$A$418,$B66,'Division Lvl (excl. Esc)'!V$2:V$418)</f>
        <v>0</v>
      </c>
      <c r="U66" s="169">
        <f>SUMIF('Division Lvl (excl. Esc)'!$A$2:$A$418,$B66,'Division Lvl (excl. Esc)'!W$2:W$418)</f>
        <v>5168682.1415954661</v>
      </c>
      <c r="V66" s="170">
        <f>SUMIF('Division Lvl (excl. Esc)'!$A$2:$A$418,$B66,'Division Lvl (excl. Esc)'!X$2:X$418)</f>
        <v>10595798.390270704</v>
      </c>
      <c r="W66" s="170">
        <f>SUMIF('Division Lvl (excl. Esc)'!$A$2:$A$418,$B66,'Division Lvl (excl. Esc)'!Y$2:Y$418)</f>
        <v>10986197.592110815</v>
      </c>
      <c r="X66" s="165">
        <f t="shared" ref="X66:X97" si="3">SUM(D66:M66)</f>
        <v>21308934.43001204</v>
      </c>
      <c r="Y66" s="171">
        <f t="shared" ref="Y66:Y129" si="4">SUM(N66:W66)</f>
        <v>26750678.123976983</v>
      </c>
      <c r="Z66" s="172"/>
    </row>
    <row r="67" spans="1:26" x14ac:dyDescent="0.25">
      <c r="A67" s="163" t="str">
        <f>INDEX('Division Lvl (excl. Esc)'!$AG$2:$AG$418,MATCH(B67,'Division Lvl (excl. Esc)'!$A$2:$A$418,0))</f>
        <v>PRL</v>
      </c>
      <c r="B67" s="164" t="s">
        <v>145</v>
      </c>
      <c r="C67" s="130" t="str">
        <f>INDEX('Division Lvl (excl. Esc)'!$B$2:$B$418,MATCH(B67,'Division Lvl (excl. Esc)'!$A$2:$A$418,0))</f>
        <v>Catherine Fields ZS site purchase</v>
      </c>
      <c r="D67" s="165">
        <f>SUMIF('Division Lvl (excl. Esc)'!$A$2:$A$418,$B67,'Division Lvl (excl. Esc)'!E$2:E$418)</f>
        <v>652268.66029822361</v>
      </c>
      <c r="E67" s="166">
        <f>SUMIF('Division Lvl (excl. Esc)'!$A$2:$A$418,$B67,'Division Lvl (excl. Esc)'!F$2:F$418)</f>
        <v>0</v>
      </c>
      <c r="F67" s="166">
        <f>SUMIF('Division Lvl (excl. Esc)'!$A$2:$A$418,$B67,'Division Lvl (excl. Esc)'!G$2:G$418)</f>
        <v>0</v>
      </c>
      <c r="G67" s="166">
        <f>SUMIF('Division Lvl (excl. Esc)'!$A$2:$A$418,$B67,'Division Lvl (excl. Esc)'!H$2:H$418)</f>
        <v>0</v>
      </c>
      <c r="H67" s="166">
        <f>SUMIF('Division Lvl (excl. Esc)'!$A$2:$A$418,$B67,'Division Lvl (excl. Esc)'!I$2:I$418)</f>
        <v>0</v>
      </c>
      <c r="I67" s="166">
        <f>SUMIF('Division Lvl (excl. Esc)'!$A$2:$A$418,$B67,'Division Lvl (excl. Esc)'!J$2:J$418)</f>
        <v>0</v>
      </c>
      <c r="J67" s="166">
        <f>SUMIF('Division Lvl (excl. Esc)'!$A$2:$A$418,$B67,'Division Lvl (excl. Esc)'!K$2:K$418)</f>
        <v>0</v>
      </c>
      <c r="K67" s="166">
        <f>SUMIF('Division Lvl (excl. Esc)'!$A$2:$A$418,$B67,'Division Lvl (excl. Esc)'!L$2:L$418)</f>
        <v>0</v>
      </c>
      <c r="L67" s="166">
        <f>SUMIF('Division Lvl (excl. Esc)'!$A$2:$A$418,$B67,'Division Lvl (excl. Esc)'!M$2:M$418)</f>
        <v>0</v>
      </c>
      <c r="M67" s="167">
        <f>SUMIF('Division Lvl (excl. Esc)'!$A$2:$A$418,$B67,'Division Lvl (excl. Esc)'!N$2:N$418)</f>
        <v>0</v>
      </c>
      <c r="N67" s="168">
        <f>SUMIF('Division Lvl (excl. Esc)'!$A$2:$A$418,$B67,'Division Lvl (excl. Esc)'!P$2:P$418)</f>
        <v>668575.37680567917</v>
      </c>
      <c r="O67" s="169">
        <f>SUMIF('Division Lvl (excl. Esc)'!$A$2:$A$418,$B67,'Division Lvl (excl. Esc)'!Q$2:Q$418)</f>
        <v>0</v>
      </c>
      <c r="P67" s="169">
        <f>SUMIF('Division Lvl (excl. Esc)'!$A$2:$A$418,$B67,'Division Lvl (excl. Esc)'!R$2:R$418)</f>
        <v>0</v>
      </c>
      <c r="Q67" s="169">
        <f>SUMIF('Division Lvl (excl. Esc)'!$A$2:$A$418,$B67,'Division Lvl (excl. Esc)'!S$2:S$418)</f>
        <v>0</v>
      </c>
      <c r="R67" s="169">
        <f>SUMIF('Division Lvl (excl. Esc)'!$A$2:$A$418,$B67,'Division Lvl (excl. Esc)'!T$2:T$418)</f>
        <v>0</v>
      </c>
      <c r="S67" s="169">
        <f>SUMIF('Division Lvl (excl. Esc)'!$A$2:$A$418,$B67,'Division Lvl (excl. Esc)'!U$2:U$418)</f>
        <v>0</v>
      </c>
      <c r="T67" s="169">
        <f>SUMIF('Division Lvl (excl. Esc)'!$A$2:$A$418,$B67,'Division Lvl (excl. Esc)'!V$2:V$418)</f>
        <v>0</v>
      </c>
      <c r="U67" s="169">
        <f>SUMIF('Division Lvl (excl. Esc)'!$A$2:$A$418,$B67,'Division Lvl (excl. Esc)'!W$2:W$418)</f>
        <v>0</v>
      </c>
      <c r="V67" s="170">
        <f>SUMIF('Division Lvl (excl. Esc)'!$A$2:$A$418,$B67,'Division Lvl (excl. Esc)'!X$2:X$418)</f>
        <v>0</v>
      </c>
      <c r="W67" s="170">
        <f>SUMIF('Division Lvl (excl. Esc)'!$A$2:$A$418,$B67,'Division Lvl (excl. Esc)'!Y$2:Y$418)</f>
        <v>0</v>
      </c>
      <c r="X67" s="165">
        <f t="shared" si="3"/>
        <v>652268.66029822361</v>
      </c>
      <c r="Y67" s="171">
        <f t="shared" si="4"/>
        <v>668575.37680567917</v>
      </c>
      <c r="Z67" s="172"/>
    </row>
    <row r="68" spans="1:26" x14ac:dyDescent="0.25">
      <c r="A68" s="163" t="str">
        <f>INDEX('Division Lvl (excl. Esc)'!$AG$2:$AG$418,MATCH(B68,'Division Lvl (excl. Esc)'!$A$2:$A$418,0))</f>
        <v>PRL</v>
      </c>
      <c r="B68" s="163" t="s">
        <v>146</v>
      </c>
      <c r="C68" s="130" t="str">
        <f>INDEX('Division Lvl (excl. Esc)'!$B$2:$B$418,MATCH(B68,'Division Lvl (excl. Esc)'!$A$2:$A$418,0))</f>
        <v>North Bringelly ZS site purchase</v>
      </c>
      <c r="D68" s="165">
        <f>SUMIF('Division Lvl (excl. Esc)'!$A$2:$A$418,$B68,'Division Lvl (excl. Esc)'!E$2:E$418)</f>
        <v>0</v>
      </c>
      <c r="E68" s="166">
        <f>SUMIF('Division Lvl (excl. Esc)'!$A$2:$A$418,$B68,'Division Lvl (excl. Esc)'!F$2:F$418)</f>
        <v>0</v>
      </c>
      <c r="F68" s="166">
        <f>SUMIF('Division Lvl (excl. Esc)'!$A$2:$A$418,$B68,'Division Lvl (excl. Esc)'!G$2:G$418)</f>
        <v>3479878.1186934798</v>
      </c>
      <c r="G68" s="166">
        <f>SUMIF('Division Lvl (excl. Esc)'!$A$2:$A$418,$B68,'Division Lvl (excl. Esc)'!H$2:H$418)</f>
        <v>0</v>
      </c>
      <c r="H68" s="166">
        <f>SUMIF('Division Lvl (excl. Esc)'!$A$2:$A$418,$B68,'Division Lvl (excl. Esc)'!I$2:I$418)</f>
        <v>0</v>
      </c>
      <c r="I68" s="166">
        <f>SUMIF('Division Lvl (excl. Esc)'!$A$2:$A$418,$B68,'Division Lvl (excl. Esc)'!J$2:J$418)</f>
        <v>0</v>
      </c>
      <c r="J68" s="166">
        <f>SUMIF('Division Lvl (excl. Esc)'!$A$2:$A$418,$B68,'Division Lvl (excl. Esc)'!K$2:K$418)</f>
        <v>0</v>
      </c>
      <c r="K68" s="166">
        <f>SUMIF('Division Lvl (excl. Esc)'!$A$2:$A$418,$B68,'Division Lvl (excl. Esc)'!L$2:L$418)</f>
        <v>0</v>
      </c>
      <c r="L68" s="166">
        <f>SUMIF('Division Lvl (excl. Esc)'!$A$2:$A$418,$B68,'Division Lvl (excl. Esc)'!M$2:M$418)</f>
        <v>0</v>
      </c>
      <c r="M68" s="167">
        <f>SUMIF('Division Lvl (excl. Esc)'!$A$2:$A$418,$B68,'Division Lvl (excl. Esc)'!N$2:N$418)</f>
        <v>0</v>
      </c>
      <c r="N68" s="168">
        <f>SUMIF('Division Lvl (excl. Esc)'!$A$2:$A$418,$B68,'Division Lvl (excl. Esc)'!P$2:P$418)</f>
        <v>0</v>
      </c>
      <c r="O68" s="169">
        <f>SUMIF('Division Lvl (excl. Esc)'!$A$2:$A$418,$B68,'Division Lvl (excl. Esc)'!Q$2:Q$418)</f>
        <v>0</v>
      </c>
      <c r="P68" s="169">
        <f>SUMIF('Division Lvl (excl. Esc)'!$A$2:$A$418,$B68,'Division Lvl (excl. Esc)'!R$2:R$418)</f>
        <v>3747448.1221636455</v>
      </c>
      <c r="Q68" s="169">
        <f>SUMIF('Division Lvl (excl. Esc)'!$A$2:$A$418,$B68,'Division Lvl (excl. Esc)'!S$2:S$418)</f>
        <v>0</v>
      </c>
      <c r="R68" s="169">
        <f>SUMIF('Division Lvl (excl. Esc)'!$A$2:$A$418,$B68,'Division Lvl (excl. Esc)'!T$2:T$418)</f>
        <v>0</v>
      </c>
      <c r="S68" s="169">
        <f>SUMIF('Division Lvl (excl. Esc)'!$A$2:$A$418,$B68,'Division Lvl (excl. Esc)'!U$2:U$418)</f>
        <v>0</v>
      </c>
      <c r="T68" s="169">
        <f>SUMIF('Division Lvl (excl. Esc)'!$A$2:$A$418,$B68,'Division Lvl (excl. Esc)'!V$2:V$418)</f>
        <v>0</v>
      </c>
      <c r="U68" s="169">
        <f>SUMIF('Division Lvl (excl. Esc)'!$A$2:$A$418,$B68,'Division Lvl (excl. Esc)'!W$2:W$418)</f>
        <v>0</v>
      </c>
      <c r="V68" s="170">
        <f>SUMIF('Division Lvl (excl. Esc)'!$A$2:$A$418,$B68,'Division Lvl (excl. Esc)'!X$2:X$418)</f>
        <v>0</v>
      </c>
      <c r="W68" s="170">
        <f>SUMIF('Division Lvl (excl. Esc)'!$A$2:$A$418,$B68,'Division Lvl (excl. Esc)'!Y$2:Y$418)</f>
        <v>0</v>
      </c>
      <c r="X68" s="165">
        <f t="shared" si="3"/>
        <v>3479878.1186934798</v>
      </c>
      <c r="Y68" s="171">
        <f t="shared" si="4"/>
        <v>3747448.1221636455</v>
      </c>
      <c r="Z68" s="172"/>
    </row>
    <row r="69" spans="1:26" x14ac:dyDescent="0.25">
      <c r="A69" s="163" t="str">
        <f>INDEX('Division Lvl (excl. Esc)'!$AG$2:$AG$418,MATCH(B69,'Division Lvl (excl. Esc)'!$A$2:$A$418,0))</f>
        <v>PR</v>
      </c>
      <c r="B69" s="164" t="s">
        <v>897</v>
      </c>
      <c r="C69" s="130" t="str">
        <f>INDEX('Division Lvl (excl. Esc)'!$B$2:$B$418,MATCH(B69,'Division Lvl (excl. Esc)'!$A$2:$A$418,0))</f>
        <v>North Bringelly ZS establishment</v>
      </c>
      <c r="D69" s="165">
        <f>SUMIF('Division Lvl (excl. Esc)'!$A$2:$A$418,$B69,'Division Lvl (excl. Esc)'!E$2:E$418)</f>
        <v>0</v>
      </c>
      <c r="E69" s="166">
        <f>SUMIF('Division Lvl (excl. Esc)'!$A$2:$A$418,$B69,'Division Lvl (excl. Esc)'!F$2:F$418)</f>
        <v>0</v>
      </c>
      <c r="F69" s="166">
        <f>SUMIF('Division Lvl (excl. Esc)'!$A$2:$A$418,$B69,'Division Lvl (excl. Esc)'!G$2:G$418)</f>
        <v>0</v>
      </c>
      <c r="G69" s="166">
        <f>SUMIF('Division Lvl (excl. Esc)'!$A$2:$A$418,$B69,'Division Lvl (excl. Esc)'!H$2:H$418)</f>
        <v>0</v>
      </c>
      <c r="H69" s="166">
        <f>SUMIF('Division Lvl (excl. Esc)'!$A$2:$A$418,$B69,'Division Lvl (excl. Esc)'!I$2:I$418)</f>
        <v>0</v>
      </c>
      <c r="I69" s="166">
        <f>SUMIF('Division Lvl (excl. Esc)'!$A$2:$A$418,$B69,'Division Lvl (excl. Esc)'!J$2:J$418)</f>
        <v>0</v>
      </c>
      <c r="J69" s="166">
        <f>SUMIF('Division Lvl (excl. Esc)'!$A$2:$A$418,$B69,'Division Lvl (excl. Esc)'!K$2:K$418)</f>
        <v>4369506.7565135797</v>
      </c>
      <c r="K69" s="166">
        <f>SUMIF('Division Lvl (excl. Esc)'!$A$2:$A$418,$B69,'Division Lvl (excl. Esc)'!L$2:L$418)</f>
        <v>8739013.5130271595</v>
      </c>
      <c r="L69" s="166">
        <f>SUMIF('Division Lvl (excl. Esc)'!$A$2:$A$418,$B69,'Division Lvl (excl. Esc)'!M$2:M$418)</f>
        <v>8739013.5130271595</v>
      </c>
      <c r="M69" s="167">
        <f>SUMIF('Division Lvl (excl. Esc)'!$A$2:$A$418,$B69,'Division Lvl (excl. Esc)'!N$2:N$418)</f>
        <v>0</v>
      </c>
      <c r="N69" s="168">
        <f>SUMIF('Division Lvl (excl. Esc)'!$A$2:$A$418,$B69,'Division Lvl (excl. Esc)'!P$2:P$418)</f>
        <v>0</v>
      </c>
      <c r="O69" s="169">
        <f>SUMIF('Division Lvl (excl. Esc)'!$A$2:$A$418,$B69,'Division Lvl (excl. Esc)'!Q$2:Q$418)</f>
        <v>0</v>
      </c>
      <c r="P69" s="169">
        <f>SUMIF('Division Lvl (excl. Esc)'!$A$2:$A$418,$B69,'Division Lvl (excl. Esc)'!R$2:R$418)</f>
        <v>0</v>
      </c>
      <c r="Q69" s="169">
        <f>SUMIF('Division Lvl (excl. Esc)'!$A$2:$A$418,$B69,'Division Lvl (excl. Esc)'!S$2:S$418)</f>
        <v>0</v>
      </c>
      <c r="R69" s="169">
        <f>SUMIF('Division Lvl (excl. Esc)'!$A$2:$A$418,$B69,'Division Lvl (excl. Esc)'!T$2:T$418)</f>
        <v>0</v>
      </c>
      <c r="S69" s="169">
        <f>SUMIF('Division Lvl (excl. Esc)'!$A$2:$A$418,$B69,'Division Lvl (excl. Esc)'!U$2:U$418)</f>
        <v>0</v>
      </c>
      <c r="T69" s="169">
        <f>SUMIF('Division Lvl (excl. Esc)'!$A$2:$A$418,$B69,'Division Lvl (excl. Esc)'!V$2:V$418)</f>
        <v>5193970.4320246913</v>
      </c>
      <c r="U69" s="169">
        <f>SUMIF('Division Lvl (excl. Esc)'!$A$2:$A$418,$B69,'Division Lvl (excl. Esc)'!W$2:W$418)</f>
        <v>10647639.385650616</v>
      </c>
      <c r="V69" s="170">
        <f>SUMIF('Division Lvl (excl. Esc)'!$A$2:$A$418,$B69,'Division Lvl (excl. Esc)'!X$2:X$418)</f>
        <v>10913830.370291879</v>
      </c>
      <c r="W69" s="170">
        <f>SUMIF('Division Lvl (excl. Esc)'!$A$2:$A$418,$B69,'Division Lvl (excl. Esc)'!Y$2:Y$418)</f>
        <v>0</v>
      </c>
      <c r="X69" s="165">
        <f t="shared" si="3"/>
        <v>21847533.782567896</v>
      </c>
      <c r="Y69" s="171">
        <f t="shared" si="4"/>
        <v>26755440.187967189</v>
      </c>
      <c r="Z69" s="172"/>
    </row>
    <row r="70" spans="1:26" x14ac:dyDescent="0.25">
      <c r="A70" s="163" t="str">
        <f>INDEX('Division Lvl (excl. Esc)'!$AG$2:$AG$418,MATCH(B70,'Division Lvl (excl. Esc)'!$A$2:$A$418,0))</f>
        <v>PR</v>
      </c>
      <c r="B70" s="163" t="s">
        <v>176</v>
      </c>
      <c r="C70" s="130" t="str">
        <f>INDEX('Division Lvl (excl. Esc)'!$B$2:$B$418,MATCH(B70,'Division Lvl (excl. Esc)'!$A$2:$A$418,0))</f>
        <v>Culburra Beach development (33kV fdr and single transformer ZS)</v>
      </c>
      <c r="D70" s="165">
        <f>SUMIF('Division Lvl (excl. Esc)'!$A$2:$A$418,$B70,'Division Lvl (excl. Esc)'!E$2:E$418)</f>
        <v>0</v>
      </c>
      <c r="E70" s="166">
        <f>SUMIF('Division Lvl (excl. Esc)'!$A$2:$A$418,$B70,'Division Lvl (excl. Esc)'!F$2:F$418)</f>
        <v>0</v>
      </c>
      <c r="F70" s="166">
        <f>SUMIF('Division Lvl (excl. Esc)'!$A$2:$A$418,$B70,'Division Lvl (excl. Esc)'!G$2:G$418)</f>
        <v>0</v>
      </c>
      <c r="G70" s="166">
        <f>SUMIF('Division Lvl (excl. Esc)'!$A$2:$A$418,$B70,'Division Lvl (excl. Esc)'!H$2:H$418)</f>
        <v>0</v>
      </c>
      <c r="H70" s="166">
        <f>SUMIF('Division Lvl (excl. Esc)'!$A$2:$A$418,$B70,'Division Lvl (excl. Esc)'!I$2:I$418)</f>
        <v>0</v>
      </c>
      <c r="I70" s="166">
        <f>SUMIF('Division Lvl (excl. Esc)'!$A$2:$A$418,$B70,'Division Lvl (excl. Esc)'!J$2:J$418)</f>
        <v>0</v>
      </c>
      <c r="J70" s="166">
        <f>SUMIF('Division Lvl (excl. Esc)'!$A$2:$A$418,$B70,'Division Lvl (excl. Esc)'!K$2:K$418)</f>
        <v>3788718.2453254056</v>
      </c>
      <c r="K70" s="166">
        <f>SUMIF('Division Lvl (excl. Esc)'!$A$2:$A$418,$B70,'Division Lvl (excl. Esc)'!L$2:L$418)</f>
        <v>1894359.1226627028</v>
      </c>
      <c r="L70" s="166">
        <f>SUMIF('Division Lvl (excl. Esc)'!$A$2:$A$418,$B70,'Division Lvl (excl. Esc)'!M$2:M$418)</f>
        <v>0</v>
      </c>
      <c r="M70" s="167">
        <f>SUMIF('Division Lvl (excl. Esc)'!$A$2:$A$418,$B70,'Division Lvl (excl. Esc)'!N$2:N$418)</f>
        <v>0</v>
      </c>
      <c r="N70" s="168">
        <f>SUMIF('Division Lvl (excl. Esc)'!$A$2:$A$418,$B70,'Division Lvl (excl. Esc)'!P$2:P$418)</f>
        <v>0</v>
      </c>
      <c r="O70" s="169">
        <f>SUMIF('Division Lvl (excl. Esc)'!$A$2:$A$418,$B70,'Division Lvl (excl. Esc)'!Q$2:Q$418)</f>
        <v>0</v>
      </c>
      <c r="P70" s="169">
        <f>SUMIF('Division Lvl (excl. Esc)'!$A$2:$A$418,$B70,'Division Lvl (excl. Esc)'!R$2:R$418)</f>
        <v>0</v>
      </c>
      <c r="Q70" s="169">
        <f>SUMIF('Division Lvl (excl. Esc)'!$A$2:$A$418,$B70,'Division Lvl (excl. Esc)'!S$2:S$418)</f>
        <v>0</v>
      </c>
      <c r="R70" s="169">
        <f>SUMIF('Division Lvl (excl. Esc)'!$A$2:$A$418,$B70,'Division Lvl (excl. Esc)'!T$2:T$418)</f>
        <v>0</v>
      </c>
      <c r="S70" s="169">
        <f>SUMIF('Division Lvl (excl. Esc)'!$A$2:$A$418,$B70,'Division Lvl (excl. Esc)'!U$2:U$418)</f>
        <v>0</v>
      </c>
      <c r="T70" s="169">
        <f>SUMIF('Division Lvl (excl. Esc)'!$A$2:$A$418,$B70,'Division Lvl (excl. Esc)'!V$2:V$418)</f>
        <v>4503595.4028811371</v>
      </c>
      <c r="U70" s="169">
        <f>SUMIF('Division Lvl (excl. Esc)'!$A$2:$A$418,$B70,'Division Lvl (excl. Esc)'!W$2:W$418)</f>
        <v>2308092.6439765827</v>
      </c>
      <c r="V70" s="170">
        <f>SUMIF('Division Lvl (excl. Esc)'!$A$2:$A$418,$B70,'Division Lvl (excl. Esc)'!X$2:X$418)</f>
        <v>0</v>
      </c>
      <c r="W70" s="170">
        <f>SUMIF('Division Lvl (excl. Esc)'!$A$2:$A$418,$B70,'Division Lvl (excl. Esc)'!Y$2:Y$418)</f>
        <v>0</v>
      </c>
      <c r="X70" s="165">
        <f t="shared" si="3"/>
        <v>5683077.3679881087</v>
      </c>
      <c r="Y70" s="171">
        <f t="shared" si="4"/>
        <v>6811688.0468577202</v>
      </c>
      <c r="Z70" s="172"/>
    </row>
    <row r="71" spans="1:26" x14ac:dyDescent="0.25">
      <c r="A71" s="163" t="str">
        <f>INDEX('Division Lvl (excl. Esc)'!$AG$2:$AG$418,MATCH(B71,'Division Lvl (excl. Esc)'!$A$2:$A$418,0))</f>
        <v>PR</v>
      </c>
      <c r="B71" s="175" t="s">
        <v>124</v>
      </c>
      <c r="C71" s="130" t="str">
        <f>INDEX('Division Lvl (excl. Esc)'!$B$2:$B$418,MATCH(B71,'Division Lvl (excl. Esc)'!$A$2:$A$418,0))</f>
        <v>Southpipe (Oakdale Estate) ZS 132/11kV establishment</v>
      </c>
      <c r="D71" s="165">
        <f>SUMIF('Division Lvl (excl. Esc)'!$A$2:$A$418,$B71,'Division Lvl (excl. Esc)'!E$2:E$418)</f>
        <v>6339858.321661815</v>
      </c>
      <c r="E71" s="166">
        <f>SUMIF('Division Lvl (excl. Esc)'!$A$2:$A$418,$B71,'Division Lvl (excl. Esc)'!F$2:F$418)</f>
        <v>12656620.496116355</v>
      </c>
      <c r="F71" s="166">
        <f>SUMIF('Division Lvl (excl. Esc)'!$A$2:$A$418,$B71,'Division Lvl (excl. Esc)'!G$2:G$418)</f>
        <v>12621418.511412146</v>
      </c>
      <c r="G71" s="166">
        <f>SUMIF('Division Lvl (excl. Esc)'!$A$2:$A$418,$B71,'Division Lvl (excl. Esc)'!H$2:H$418)</f>
        <v>0</v>
      </c>
      <c r="H71" s="166">
        <f>SUMIF('Division Lvl (excl. Esc)'!$A$2:$A$418,$B71,'Division Lvl (excl. Esc)'!I$2:I$418)</f>
        <v>0</v>
      </c>
      <c r="I71" s="166">
        <f>SUMIF('Division Lvl (excl. Esc)'!$A$2:$A$418,$B71,'Division Lvl (excl. Esc)'!J$2:J$418)</f>
        <v>0</v>
      </c>
      <c r="J71" s="166">
        <f>SUMIF('Division Lvl (excl. Esc)'!$A$2:$A$418,$B71,'Division Lvl (excl. Esc)'!K$2:K$418)</f>
        <v>0</v>
      </c>
      <c r="K71" s="166">
        <f>SUMIF('Division Lvl (excl. Esc)'!$A$2:$A$418,$B71,'Division Lvl (excl. Esc)'!L$2:L$418)</f>
        <v>0</v>
      </c>
      <c r="L71" s="166">
        <f>SUMIF('Division Lvl (excl. Esc)'!$A$2:$A$418,$B71,'Division Lvl (excl. Esc)'!M$2:M$418)</f>
        <v>0</v>
      </c>
      <c r="M71" s="167">
        <f>SUMIF('Division Lvl (excl. Esc)'!$A$2:$A$418,$B71,'Division Lvl (excl. Esc)'!N$2:N$418)</f>
        <v>0</v>
      </c>
      <c r="N71" s="168">
        <f>SUMIF('Division Lvl (excl. Esc)'!$A$2:$A$418,$B71,'Division Lvl (excl. Esc)'!P$2:P$418)</f>
        <v>6498354.7797033601</v>
      </c>
      <c r="O71" s="169">
        <f>SUMIF('Division Lvl (excl. Esc)'!$A$2:$A$418,$B71,'Division Lvl (excl. Esc)'!Q$2:Q$418)</f>
        <v>13297361.908732245</v>
      </c>
      <c r="P71" s="169">
        <f>SUMIF('Division Lvl (excl. Esc)'!$A$2:$A$418,$B71,'Division Lvl (excl. Esc)'!R$2:R$418)</f>
        <v>13591887.269141193</v>
      </c>
      <c r="Q71" s="169">
        <f>SUMIF('Division Lvl (excl. Esc)'!$A$2:$A$418,$B71,'Division Lvl (excl. Esc)'!S$2:S$418)</f>
        <v>0</v>
      </c>
      <c r="R71" s="169">
        <f>SUMIF('Division Lvl (excl. Esc)'!$A$2:$A$418,$B71,'Division Lvl (excl. Esc)'!T$2:T$418)</f>
        <v>0</v>
      </c>
      <c r="S71" s="169">
        <f>SUMIF('Division Lvl (excl. Esc)'!$A$2:$A$418,$B71,'Division Lvl (excl. Esc)'!U$2:U$418)</f>
        <v>0</v>
      </c>
      <c r="T71" s="169">
        <f>SUMIF('Division Lvl (excl. Esc)'!$A$2:$A$418,$B71,'Division Lvl (excl. Esc)'!V$2:V$418)</f>
        <v>0</v>
      </c>
      <c r="U71" s="169">
        <f>SUMIF('Division Lvl (excl. Esc)'!$A$2:$A$418,$B71,'Division Lvl (excl. Esc)'!W$2:W$418)</f>
        <v>0</v>
      </c>
      <c r="V71" s="170">
        <f>SUMIF('Division Lvl (excl. Esc)'!$A$2:$A$418,$B71,'Division Lvl (excl. Esc)'!X$2:X$418)</f>
        <v>0</v>
      </c>
      <c r="W71" s="170">
        <f>SUMIF('Division Lvl (excl. Esc)'!$A$2:$A$418,$B71,'Division Lvl (excl. Esc)'!Y$2:Y$418)</f>
        <v>0</v>
      </c>
      <c r="X71" s="165">
        <f t="shared" si="3"/>
        <v>31617897.329190314</v>
      </c>
      <c r="Y71" s="171">
        <f t="shared" si="4"/>
        <v>33387603.9575768</v>
      </c>
      <c r="Z71" s="172"/>
    </row>
    <row r="72" spans="1:26" x14ac:dyDescent="0.25">
      <c r="A72" s="163" t="str">
        <f>INDEX('Division Lvl (excl. Esc)'!$AG$2:$AG$418,MATCH(B72,'Division Lvl (excl. Esc)'!$A$2:$A$418,0))</f>
        <v>PRL</v>
      </c>
      <c r="B72" s="163" t="s">
        <v>148</v>
      </c>
      <c r="C72" s="130" t="str">
        <f>INDEX('Division Lvl (excl. Esc)'!$B$2:$B$418,MATCH(B72,'Division Lvl (excl. Esc)'!$A$2:$A$418,0))</f>
        <v>Riverstone West site purchase</v>
      </c>
      <c r="D72" s="165">
        <f>SUMIF('Division Lvl (excl. Esc)'!$A$2:$A$418,$B72,'Division Lvl (excl. Esc)'!E$2:E$418)</f>
        <v>0</v>
      </c>
      <c r="E72" s="166">
        <f>SUMIF('Division Lvl (excl. Esc)'!$A$2:$A$418,$B72,'Division Lvl (excl. Esc)'!F$2:F$418)</f>
        <v>0</v>
      </c>
      <c r="F72" s="166">
        <f>SUMIF('Division Lvl (excl. Esc)'!$A$2:$A$418,$B72,'Division Lvl (excl. Esc)'!G$2:G$418)</f>
        <v>0</v>
      </c>
      <c r="G72" s="166">
        <f>SUMIF('Division Lvl (excl. Esc)'!$A$2:$A$418,$B72,'Division Lvl (excl. Esc)'!H$2:H$418)</f>
        <v>0</v>
      </c>
      <c r="H72" s="166">
        <f>SUMIF('Division Lvl (excl. Esc)'!$A$2:$A$418,$B72,'Division Lvl (excl. Esc)'!I$2:I$418)</f>
        <v>0</v>
      </c>
      <c r="I72" s="166">
        <f>SUMIF('Division Lvl (excl. Esc)'!$A$2:$A$418,$B72,'Division Lvl (excl. Esc)'!J$2:J$418)</f>
        <v>0</v>
      </c>
      <c r="J72" s="166">
        <f>SUMIF('Division Lvl (excl. Esc)'!$A$2:$A$418,$B72,'Division Lvl (excl. Esc)'!K$2:K$418)</f>
        <v>0</v>
      </c>
      <c r="K72" s="166">
        <f>SUMIF('Division Lvl (excl. Esc)'!$A$2:$A$418,$B72,'Division Lvl (excl. Esc)'!L$2:L$418)</f>
        <v>4942880.94628233</v>
      </c>
      <c r="L72" s="166">
        <f>SUMIF('Division Lvl (excl. Esc)'!$A$2:$A$418,$B72,'Division Lvl (excl. Esc)'!M$2:M$418)</f>
        <v>0</v>
      </c>
      <c r="M72" s="167">
        <f>SUMIF('Division Lvl (excl. Esc)'!$A$2:$A$418,$B72,'Division Lvl (excl. Esc)'!N$2:N$418)</f>
        <v>0</v>
      </c>
      <c r="N72" s="168">
        <f>SUMIF('Division Lvl (excl. Esc)'!$A$2:$A$418,$B72,'Division Lvl (excl. Esc)'!P$2:P$418)</f>
        <v>0</v>
      </c>
      <c r="O72" s="169">
        <f>SUMIF('Division Lvl (excl. Esc)'!$A$2:$A$418,$B72,'Division Lvl (excl. Esc)'!Q$2:Q$418)</f>
        <v>0</v>
      </c>
      <c r="P72" s="169">
        <f>SUMIF('Division Lvl (excl. Esc)'!$A$2:$A$418,$B72,'Division Lvl (excl. Esc)'!R$2:R$418)</f>
        <v>0</v>
      </c>
      <c r="Q72" s="169">
        <f>SUMIF('Division Lvl (excl. Esc)'!$A$2:$A$418,$B72,'Division Lvl (excl. Esc)'!S$2:S$418)</f>
        <v>0</v>
      </c>
      <c r="R72" s="169">
        <f>SUMIF('Division Lvl (excl. Esc)'!$A$2:$A$418,$B72,'Division Lvl (excl. Esc)'!T$2:T$418)</f>
        <v>0</v>
      </c>
      <c r="S72" s="169">
        <f>SUMIF('Division Lvl (excl. Esc)'!$A$2:$A$418,$B72,'Division Lvl (excl. Esc)'!U$2:U$418)</f>
        <v>0</v>
      </c>
      <c r="T72" s="169">
        <f>SUMIF('Division Lvl (excl. Esc)'!$A$2:$A$418,$B72,'Division Lvl (excl. Esc)'!V$2:V$418)</f>
        <v>0</v>
      </c>
      <c r="U72" s="169">
        <f>SUMIF('Division Lvl (excl. Esc)'!$A$2:$A$418,$B72,'Division Lvl (excl. Esc)'!W$2:W$418)</f>
        <v>6022420.4669969548</v>
      </c>
      <c r="V72" s="170">
        <f>SUMIF('Division Lvl (excl. Esc)'!$A$2:$A$418,$B72,'Division Lvl (excl. Esc)'!X$2:X$418)</f>
        <v>0</v>
      </c>
      <c r="W72" s="170">
        <f>SUMIF('Division Lvl (excl. Esc)'!$A$2:$A$418,$B72,'Division Lvl (excl. Esc)'!Y$2:Y$418)</f>
        <v>0</v>
      </c>
      <c r="X72" s="165">
        <f t="shared" si="3"/>
        <v>4942880.94628233</v>
      </c>
      <c r="Y72" s="171">
        <f t="shared" si="4"/>
        <v>6022420.4669969548</v>
      </c>
      <c r="Z72" s="172"/>
    </row>
    <row r="73" spans="1:26" x14ac:dyDescent="0.25">
      <c r="A73" s="163" t="str">
        <f>INDEX('Division Lvl (excl. Esc)'!$AG$2:$AG$418,MATCH(B73,'Division Lvl (excl. Esc)'!$A$2:$A$418,0))</f>
        <v>PRL</v>
      </c>
      <c r="B73" s="163" t="s">
        <v>149</v>
      </c>
      <c r="C73" s="130" t="str">
        <f>INDEX('Division Lvl (excl. Esc)'!$B$2:$B$418,MATCH(B73,'Division Lvl (excl. Esc)'!$A$2:$A$418,0))</f>
        <v>Eschol Park ZS site purchase</v>
      </c>
      <c r="D73" s="165">
        <f>SUMIF('Division Lvl (excl. Esc)'!$A$2:$A$418,$B73,'Division Lvl (excl. Esc)'!E$2:E$418)</f>
        <v>0</v>
      </c>
      <c r="E73" s="166">
        <f>SUMIF('Division Lvl (excl. Esc)'!$A$2:$A$418,$B73,'Division Lvl (excl. Esc)'!F$2:F$418)</f>
        <v>0</v>
      </c>
      <c r="F73" s="166">
        <f>SUMIF('Division Lvl (excl. Esc)'!$A$2:$A$418,$B73,'Division Lvl (excl. Esc)'!G$2:G$418)</f>
        <v>0</v>
      </c>
      <c r="G73" s="166">
        <f>SUMIF('Division Lvl (excl. Esc)'!$A$2:$A$418,$B73,'Division Lvl (excl. Esc)'!H$2:H$418)</f>
        <v>0</v>
      </c>
      <c r="H73" s="166">
        <f>SUMIF('Division Lvl (excl. Esc)'!$A$2:$A$418,$B73,'Division Lvl (excl. Esc)'!I$2:I$418)</f>
        <v>0</v>
      </c>
      <c r="I73" s="166">
        <f>SUMIF('Division Lvl (excl. Esc)'!$A$2:$A$418,$B73,'Division Lvl (excl. Esc)'!J$2:J$418)</f>
        <v>0</v>
      </c>
      <c r="J73" s="166">
        <f>SUMIF('Division Lvl (excl. Esc)'!$A$2:$A$418,$B73,'Division Lvl (excl. Esc)'!K$2:K$418)</f>
        <v>0</v>
      </c>
      <c r="K73" s="166">
        <f>SUMIF('Division Lvl (excl. Esc)'!$A$2:$A$418,$B73,'Division Lvl (excl. Esc)'!L$2:L$418)</f>
        <v>0</v>
      </c>
      <c r="L73" s="166">
        <f>SUMIF('Division Lvl (excl. Esc)'!$A$2:$A$418,$B73,'Division Lvl (excl. Esc)'!M$2:M$418)</f>
        <v>0</v>
      </c>
      <c r="M73" s="167">
        <f>SUMIF('Division Lvl (excl. Esc)'!$A$2:$A$418,$B73,'Division Lvl (excl. Esc)'!N$2:N$418)</f>
        <v>5000000</v>
      </c>
      <c r="N73" s="168">
        <f>SUMIF('Division Lvl (excl. Esc)'!$A$2:$A$418,$B73,'Division Lvl (excl. Esc)'!P$2:P$418)</f>
        <v>0</v>
      </c>
      <c r="O73" s="169">
        <f>SUMIF('Division Lvl (excl. Esc)'!$A$2:$A$418,$B73,'Division Lvl (excl. Esc)'!Q$2:Q$418)</f>
        <v>0</v>
      </c>
      <c r="P73" s="169">
        <f>SUMIF('Division Lvl (excl. Esc)'!$A$2:$A$418,$B73,'Division Lvl (excl. Esc)'!R$2:R$418)</f>
        <v>0</v>
      </c>
      <c r="Q73" s="169">
        <f>SUMIF('Division Lvl (excl. Esc)'!$A$2:$A$418,$B73,'Division Lvl (excl. Esc)'!S$2:S$418)</f>
        <v>0</v>
      </c>
      <c r="R73" s="169">
        <f>SUMIF('Division Lvl (excl. Esc)'!$A$2:$A$418,$B73,'Division Lvl (excl. Esc)'!T$2:T$418)</f>
        <v>0</v>
      </c>
      <c r="S73" s="169">
        <f>SUMIF('Division Lvl (excl. Esc)'!$A$2:$A$418,$B73,'Division Lvl (excl. Esc)'!U$2:U$418)</f>
        <v>0</v>
      </c>
      <c r="T73" s="169">
        <f>SUMIF('Division Lvl (excl. Esc)'!$A$2:$A$418,$B73,'Division Lvl (excl. Esc)'!V$2:V$418)</f>
        <v>0</v>
      </c>
      <c r="U73" s="169">
        <f>SUMIF('Division Lvl (excl. Esc)'!$A$2:$A$418,$B73,'Division Lvl (excl. Esc)'!W$2:W$418)</f>
        <v>0</v>
      </c>
      <c r="V73" s="170">
        <f>SUMIF('Division Lvl (excl. Esc)'!$A$2:$A$418,$B73,'Division Lvl (excl. Esc)'!X$2:X$418)</f>
        <v>0</v>
      </c>
      <c r="W73" s="170">
        <f>SUMIF('Division Lvl (excl. Esc)'!$A$2:$A$418,$B73,'Division Lvl (excl. Esc)'!Y$2:Y$418)</f>
        <v>6400422.7209817851</v>
      </c>
      <c r="X73" s="165">
        <f t="shared" si="3"/>
        <v>5000000</v>
      </c>
      <c r="Y73" s="171">
        <f t="shared" si="4"/>
        <v>6400422.7209817851</v>
      </c>
      <c r="Z73" s="172"/>
    </row>
    <row r="74" spans="1:26" x14ac:dyDescent="0.25">
      <c r="A74" s="163" t="str">
        <f>INDEX('Division Lvl (excl. Esc)'!$AG$2:$AG$418,MATCH(B74,'Division Lvl (excl. Esc)'!$A$2:$A$418,0))</f>
        <v>PR</v>
      </c>
      <c r="B74" s="163" t="s">
        <v>108</v>
      </c>
      <c r="C74" s="130" t="str">
        <f>INDEX('Division Lvl (excl. Esc)'!$B$2:$B$418,MATCH(B74,'Division Lvl (excl. Esc)'!$A$2:$A$418,0))</f>
        <v>West Dapto ZS establishment</v>
      </c>
      <c r="D74" s="165">
        <f>SUMIF('Division Lvl (excl. Esc)'!$A$2:$A$418,$B74,'Division Lvl (excl. Esc)'!E$2:E$418)</f>
        <v>0</v>
      </c>
      <c r="E74" s="166">
        <f>SUMIF('Division Lvl (excl. Esc)'!$A$2:$A$418,$B74,'Division Lvl (excl. Esc)'!F$2:F$418)</f>
        <v>0</v>
      </c>
      <c r="F74" s="166">
        <f>SUMIF('Division Lvl (excl. Esc)'!$A$2:$A$418,$B74,'Division Lvl (excl. Esc)'!G$2:G$418)</f>
        <v>4062111.4404954514</v>
      </c>
      <c r="G74" s="166">
        <f>SUMIF('Division Lvl (excl. Esc)'!$A$2:$A$418,$B74,'Division Lvl (excl. Esc)'!H$2:H$418)</f>
        <v>8099106.3545318553</v>
      </c>
      <c r="H74" s="166">
        <f>SUMIF('Division Lvl (excl. Esc)'!$A$2:$A$418,$B74,'Division Lvl (excl. Esc)'!I$2:I$418)</f>
        <v>4617837.095254804</v>
      </c>
      <c r="I74" s="166">
        <f>SUMIF('Division Lvl (excl. Esc)'!$A$2:$A$418,$B74,'Division Lvl (excl. Esc)'!J$2:J$418)</f>
        <v>3460016.662397631</v>
      </c>
      <c r="J74" s="166">
        <f>SUMIF('Division Lvl (excl. Esc)'!$A$2:$A$418,$B74,'Division Lvl (excl. Esc)'!K$2:K$418)</f>
        <v>0</v>
      </c>
      <c r="K74" s="166">
        <f>SUMIF('Division Lvl (excl. Esc)'!$A$2:$A$418,$B74,'Division Lvl (excl. Esc)'!L$2:L$418)</f>
        <v>0</v>
      </c>
      <c r="L74" s="166">
        <f>SUMIF('Division Lvl (excl. Esc)'!$A$2:$A$418,$B74,'Division Lvl (excl. Esc)'!M$2:M$418)</f>
        <v>0</v>
      </c>
      <c r="M74" s="167">
        <f>SUMIF('Division Lvl (excl. Esc)'!$A$2:$A$418,$B74,'Division Lvl (excl. Esc)'!N$2:N$418)</f>
        <v>0</v>
      </c>
      <c r="N74" s="168">
        <f>SUMIF('Division Lvl (excl. Esc)'!$A$2:$A$418,$B74,'Division Lvl (excl. Esc)'!P$2:P$418)</f>
        <v>0</v>
      </c>
      <c r="O74" s="169">
        <f>SUMIF('Division Lvl (excl. Esc)'!$A$2:$A$418,$B74,'Division Lvl (excl. Esc)'!Q$2:Q$418)</f>
        <v>0</v>
      </c>
      <c r="P74" s="169">
        <f>SUMIF('Division Lvl (excl. Esc)'!$A$2:$A$418,$B74,'Division Lvl (excl. Esc)'!R$2:R$418)</f>
        <v>4374449.7279747967</v>
      </c>
      <c r="Q74" s="169">
        <f>SUMIF('Division Lvl (excl. Esc)'!$A$2:$A$418,$B74,'Division Lvl (excl. Esc)'!S$2:S$418)</f>
        <v>8939897.9966751114</v>
      </c>
      <c r="R74" s="169">
        <f>SUMIF('Division Lvl (excl. Esc)'!$A$2:$A$418,$B74,'Division Lvl (excl. Esc)'!T$2:T$418)</f>
        <v>5224658.8153622709</v>
      </c>
      <c r="S74" s="169">
        <f>SUMIF('Division Lvl (excl. Esc)'!$A$2:$A$418,$B74,'Division Lvl (excl. Esc)'!U$2:U$418)</f>
        <v>4012558.5502894642</v>
      </c>
      <c r="T74" s="169">
        <f>SUMIF('Division Lvl (excl. Esc)'!$A$2:$A$418,$B74,'Division Lvl (excl. Esc)'!V$2:V$418)</f>
        <v>0</v>
      </c>
      <c r="U74" s="169">
        <f>SUMIF('Division Lvl (excl. Esc)'!$A$2:$A$418,$B74,'Division Lvl (excl. Esc)'!W$2:W$418)</f>
        <v>0</v>
      </c>
      <c r="V74" s="170">
        <f>SUMIF('Division Lvl (excl. Esc)'!$A$2:$A$418,$B74,'Division Lvl (excl. Esc)'!X$2:X$418)</f>
        <v>0</v>
      </c>
      <c r="W74" s="170">
        <f>SUMIF('Division Lvl (excl. Esc)'!$A$2:$A$418,$B74,'Division Lvl (excl. Esc)'!Y$2:Y$418)</f>
        <v>0</v>
      </c>
      <c r="X74" s="165">
        <f t="shared" si="3"/>
        <v>20239071.55267974</v>
      </c>
      <c r="Y74" s="171">
        <f t="shared" si="4"/>
        <v>22551565.090301644</v>
      </c>
      <c r="Z74" s="172"/>
    </row>
    <row r="75" spans="1:26" x14ac:dyDescent="0.25">
      <c r="A75" s="163" t="str">
        <f>INDEX('Division Lvl (excl. Esc)'!$AG$2:$AG$418,MATCH(B75,'Division Lvl (excl. Esc)'!$A$2:$A$418,0))</f>
        <v>PR</v>
      </c>
      <c r="B75" s="163" t="s">
        <v>922</v>
      </c>
      <c r="C75" s="130" t="str">
        <f>INDEX('Division Lvl (excl. Esc)'!$B$2:$B$418,MATCH(B75,'Division Lvl (excl. Esc)'!$A$2:$A$418,0))</f>
        <v>Avondale (South West Dapto) 132/11kV ZS establishment</v>
      </c>
      <c r="D75" s="165">
        <f>SUMIF('Division Lvl (excl. Esc)'!$A$2:$A$418,$B75,'Division Lvl (excl. Esc)'!E$2:E$418)</f>
        <v>0</v>
      </c>
      <c r="E75" s="166">
        <f>SUMIF('Division Lvl (excl. Esc)'!$A$2:$A$418,$B75,'Division Lvl (excl. Esc)'!F$2:F$418)</f>
        <v>0</v>
      </c>
      <c r="F75" s="166">
        <f>SUMIF('Division Lvl (excl. Esc)'!$A$2:$A$418,$B75,'Division Lvl (excl. Esc)'!G$2:G$418)</f>
        <v>0</v>
      </c>
      <c r="G75" s="166">
        <f>SUMIF('Division Lvl (excl. Esc)'!$A$2:$A$418,$B75,'Division Lvl (excl. Esc)'!H$2:H$418)</f>
        <v>0</v>
      </c>
      <c r="H75" s="166">
        <f>SUMIF('Division Lvl (excl. Esc)'!$A$2:$A$418,$B75,'Division Lvl (excl. Esc)'!I$2:I$418)</f>
        <v>0</v>
      </c>
      <c r="I75" s="166">
        <f>SUMIF('Division Lvl (excl. Esc)'!$A$2:$A$418,$B75,'Division Lvl (excl. Esc)'!J$2:J$418)</f>
        <v>0</v>
      </c>
      <c r="J75" s="166">
        <f>SUMIF('Division Lvl (excl. Esc)'!$A$2:$A$418,$B75,'Division Lvl (excl. Esc)'!K$2:K$418)</f>
        <v>4942880.94628233</v>
      </c>
      <c r="K75" s="166">
        <f>SUMIF('Division Lvl (excl. Esc)'!$A$2:$A$418,$B75,'Division Lvl (excl. Esc)'!L$2:L$418)</f>
        <v>4942880.94628233</v>
      </c>
      <c r="L75" s="166">
        <f>SUMIF('Division Lvl (excl. Esc)'!$A$2:$A$418,$B75,'Division Lvl (excl. Esc)'!M$2:M$418)</f>
        <v>4942880.94628233</v>
      </c>
      <c r="M75" s="167">
        <f>SUMIF('Division Lvl (excl. Esc)'!$A$2:$A$418,$B75,'Division Lvl (excl. Esc)'!N$2:N$418)</f>
        <v>0</v>
      </c>
      <c r="N75" s="168">
        <f>SUMIF('Division Lvl (excl. Esc)'!$A$2:$A$418,$B75,'Division Lvl (excl. Esc)'!P$2:P$418)</f>
        <v>0</v>
      </c>
      <c r="O75" s="169">
        <f>SUMIF('Division Lvl (excl. Esc)'!$A$2:$A$418,$B75,'Division Lvl (excl. Esc)'!Q$2:Q$418)</f>
        <v>0</v>
      </c>
      <c r="P75" s="169">
        <f>SUMIF('Division Lvl (excl. Esc)'!$A$2:$A$418,$B75,'Division Lvl (excl. Esc)'!R$2:R$418)</f>
        <v>0</v>
      </c>
      <c r="Q75" s="169">
        <f>SUMIF('Division Lvl (excl. Esc)'!$A$2:$A$418,$B75,'Division Lvl (excl. Esc)'!S$2:S$418)</f>
        <v>0</v>
      </c>
      <c r="R75" s="169">
        <f>SUMIF('Division Lvl (excl. Esc)'!$A$2:$A$418,$B75,'Division Lvl (excl. Esc)'!T$2:T$418)</f>
        <v>0</v>
      </c>
      <c r="S75" s="169">
        <f>SUMIF('Division Lvl (excl. Esc)'!$A$2:$A$418,$B75,'Division Lvl (excl. Esc)'!U$2:U$418)</f>
        <v>0</v>
      </c>
      <c r="T75" s="169">
        <f>SUMIF('Division Lvl (excl. Esc)'!$A$2:$A$418,$B75,'Division Lvl (excl. Esc)'!V$2:V$418)</f>
        <v>5875532.1629238585</v>
      </c>
      <c r="U75" s="169">
        <f>SUMIF('Division Lvl (excl. Esc)'!$A$2:$A$418,$B75,'Division Lvl (excl. Esc)'!W$2:W$418)</f>
        <v>6022420.4669969548</v>
      </c>
      <c r="V75" s="170">
        <f>SUMIF('Division Lvl (excl. Esc)'!$A$2:$A$418,$B75,'Division Lvl (excl. Esc)'!X$2:X$418)</f>
        <v>6172980.9786718776</v>
      </c>
      <c r="W75" s="170">
        <f>SUMIF('Division Lvl (excl. Esc)'!$A$2:$A$418,$B75,'Division Lvl (excl. Esc)'!Y$2:Y$418)</f>
        <v>0</v>
      </c>
      <c r="X75" s="165">
        <f t="shared" si="3"/>
        <v>14828642.838846989</v>
      </c>
      <c r="Y75" s="171">
        <f t="shared" si="4"/>
        <v>18070933.608592693</v>
      </c>
      <c r="Z75" s="172"/>
    </row>
    <row r="76" spans="1:26" x14ac:dyDescent="0.25">
      <c r="A76" s="163" t="str">
        <f>INDEX('Division Lvl (excl. Esc)'!$AG$2:$AG$418,MATCH(B76,'Division Lvl (excl. Esc)'!$A$2:$A$418,0))</f>
        <v>PR</v>
      </c>
      <c r="B76" s="163" t="s">
        <v>109</v>
      </c>
      <c r="C76" s="130" t="str">
        <f>INDEX('Division Lvl (excl. Esc)'!$B$2:$B$418,MATCH(B76,'Division Lvl (excl. Esc)'!$A$2:$A$418,0))</f>
        <v>Leppington South ZS establishment (permanent)</v>
      </c>
      <c r="D76" s="165">
        <f>SUMIF('Division Lvl (excl. Esc)'!$A$2:$A$418,$B76,'Division Lvl (excl. Esc)'!E$2:E$418)</f>
        <v>13550952.735108655</v>
      </c>
      <c r="E76" s="166">
        <f>SUMIF('Division Lvl (excl. Esc)'!$A$2:$A$418,$B76,'Division Lvl (excl. Esc)'!F$2:F$418)</f>
        <v>3516197.2922950336</v>
      </c>
      <c r="F76" s="166">
        <f>SUMIF('Division Lvl (excl. Esc)'!$A$2:$A$418,$B76,'Division Lvl (excl. Esc)'!G$2:G$418)</f>
        <v>0</v>
      </c>
      <c r="G76" s="166">
        <f>SUMIF('Division Lvl (excl. Esc)'!$A$2:$A$418,$B76,'Division Lvl (excl. Esc)'!H$2:H$418)</f>
        <v>0</v>
      </c>
      <c r="H76" s="166">
        <f>SUMIF('Division Lvl (excl. Esc)'!$A$2:$A$418,$B76,'Division Lvl (excl. Esc)'!I$2:I$418)</f>
        <v>0</v>
      </c>
      <c r="I76" s="166">
        <f>SUMIF('Division Lvl (excl. Esc)'!$A$2:$A$418,$B76,'Division Lvl (excl. Esc)'!J$2:J$418)</f>
        <v>0</v>
      </c>
      <c r="J76" s="166">
        <f>SUMIF('Division Lvl (excl. Esc)'!$A$2:$A$418,$B76,'Division Lvl (excl. Esc)'!K$2:K$418)</f>
        <v>0</v>
      </c>
      <c r="K76" s="166">
        <f>SUMIF('Division Lvl (excl. Esc)'!$A$2:$A$418,$B76,'Division Lvl (excl. Esc)'!L$2:L$418)</f>
        <v>0</v>
      </c>
      <c r="L76" s="166">
        <f>SUMIF('Division Lvl (excl. Esc)'!$A$2:$A$418,$B76,'Division Lvl (excl. Esc)'!M$2:M$418)</f>
        <v>0</v>
      </c>
      <c r="M76" s="167">
        <f>SUMIF('Division Lvl (excl. Esc)'!$A$2:$A$418,$B76,'Division Lvl (excl. Esc)'!N$2:N$418)</f>
        <v>0</v>
      </c>
      <c r="N76" s="168">
        <f>SUMIF('Division Lvl (excl. Esc)'!$A$2:$A$418,$B76,'Division Lvl (excl. Esc)'!P$2:P$418)</f>
        <v>13889726.55348637</v>
      </c>
      <c r="O76" s="169">
        <f>SUMIF('Division Lvl (excl. Esc)'!$A$2:$A$418,$B76,'Division Lvl (excl. Esc)'!Q$2:Q$418)</f>
        <v>3694204.7802174692</v>
      </c>
      <c r="P76" s="169">
        <f>SUMIF('Division Lvl (excl. Esc)'!$A$2:$A$418,$B76,'Division Lvl (excl. Esc)'!R$2:R$418)</f>
        <v>0</v>
      </c>
      <c r="Q76" s="169">
        <f>SUMIF('Division Lvl (excl. Esc)'!$A$2:$A$418,$B76,'Division Lvl (excl. Esc)'!S$2:S$418)</f>
        <v>0</v>
      </c>
      <c r="R76" s="169">
        <f>SUMIF('Division Lvl (excl. Esc)'!$A$2:$A$418,$B76,'Division Lvl (excl. Esc)'!T$2:T$418)</f>
        <v>0</v>
      </c>
      <c r="S76" s="169">
        <f>SUMIF('Division Lvl (excl. Esc)'!$A$2:$A$418,$B76,'Division Lvl (excl. Esc)'!U$2:U$418)</f>
        <v>0</v>
      </c>
      <c r="T76" s="169">
        <f>SUMIF('Division Lvl (excl. Esc)'!$A$2:$A$418,$B76,'Division Lvl (excl. Esc)'!V$2:V$418)</f>
        <v>0</v>
      </c>
      <c r="U76" s="169">
        <f>SUMIF('Division Lvl (excl. Esc)'!$A$2:$A$418,$B76,'Division Lvl (excl. Esc)'!W$2:W$418)</f>
        <v>0</v>
      </c>
      <c r="V76" s="170">
        <f>SUMIF('Division Lvl (excl. Esc)'!$A$2:$A$418,$B76,'Division Lvl (excl. Esc)'!X$2:X$418)</f>
        <v>0</v>
      </c>
      <c r="W76" s="170">
        <f>SUMIF('Division Lvl (excl. Esc)'!$A$2:$A$418,$B76,'Division Lvl (excl. Esc)'!Y$2:Y$418)</f>
        <v>0</v>
      </c>
      <c r="X76" s="165">
        <f t="shared" si="3"/>
        <v>17067150.02740369</v>
      </c>
      <c r="Y76" s="171">
        <f t="shared" si="4"/>
        <v>17583931.333703838</v>
      </c>
      <c r="Z76" s="172"/>
    </row>
    <row r="77" spans="1:26" x14ac:dyDescent="0.25">
      <c r="A77" s="163" t="str">
        <f>INDEX('Division Lvl (excl. Esc)'!$AG$2:$AG$418,MATCH(B77,'Division Lvl (excl. Esc)'!$A$2:$A$418,0))</f>
        <v>PR</v>
      </c>
      <c r="B77" s="163" t="s">
        <v>126</v>
      </c>
      <c r="C77" s="130" t="str">
        <f>INDEX('Division Lvl (excl. Esc)'!$B$2:$B$418,MATCH(B77,'Division Lvl (excl. Esc)'!$A$2:$A$418,0))</f>
        <v>Calderwood ZS establishment (interim initially)</v>
      </c>
      <c r="D77" s="165">
        <f>SUMIF('Division Lvl (excl. Esc)'!$A$2:$A$418,$B77,'Division Lvl (excl. Esc)'!E$2:E$418)</f>
        <v>1474792.162202809</v>
      </c>
      <c r="E77" s="166">
        <f>SUMIF('Division Lvl (excl. Esc)'!$A$2:$A$418,$B77,'Division Lvl (excl. Esc)'!F$2:F$418)</f>
        <v>1472105.8232382622</v>
      </c>
      <c r="F77" s="166">
        <f>SUMIF('Division Lvl (excl. Esc)'!$A$2:$A$418,$B77,'Division Lvl (excl. Esc)'!G$2:G$418)</f>
        <v>0</v>
      </c>
      <c r="G77" s="166">
        <f>SUMIF('Division Lvl (excl. Esc)'!$A$2:$A$418,$B77,'Division Lvl (excl. Esc)'!H$2:H$418)</f>
        <v>0</v>
      </c>
      <c r="H77" s="166">
        <f>SUMIF('Division Lvl (excl. Esc)'!$A$2:$A$418,$B77,'Division Lvl (excl. Esc)'!I$2:I$418)</f>
        <v>0</v>
      </c>
      <c r="I77" s="166">
        <f>SUMIF('Division Lvl (excl. Esc)'!$A$2:$A$418,$B77,'Division Lvl (excl. Esc)'!J$2:J$418)</f>
        <v>0</v>
      </c>
      <c r="J77" s="166">
        <f>SUMIF('Division Lvl (excl. Esc)'!$A$2:$A$418,$B77,'Division Lvl (excl. Esc)'!K$2:K$418)</f>
        <v>0</v>
      </c>
      <c r="K77" s="166">
        <f>SUMIF('Division Lvl (excl. Esc)'!$A$2:$A$418,$B77,'Division Lvl (excl. Esc)'!L$2:L$418)</f>
        <v>0</v>
      </c>
      <c r="L77" s="166">
        <f>SUMIF('Division Lvl (excl. Esc)'!$A$2:$A$418,$B77,'Division Lvl (excl. Esc)'!M$2:M$418)</f>
        <v>0</v>
      </c>
      <c r="M77" s="167">
        <f>SUMIF('Division Lvl (excl. Esc)'!$A$2:$A$418,$B77,'Division Lvl (excl. Esc)'!N$2:N$418)</f>
        <v>0</v>
      </c>
      <c r="N77" s="168">
        <f>SUMIF('Division Lvl (excl. Esc)'!$A$2:$A$418,$B77,'Division Lvl (excl. Esc)'!P$2:P$418)</f>
        <v>1511661.966257879</v>
      </c>
      <c r="O77" s="169">
        <f>SUMIF('Division Lvl (excl. Esc)'!$A$2:$A$418,$B77,'Division Lvl (excl. Esc)'!Q$2:Q$418)</f>
        <v>1546631.180539699</v>
      </c>
      <c r="P77" s="169">
        <f>SUMIF('Division Lvl (excl. Esc)'!$A$2:$A$418,$B77,'Division Lvl (excl. Esc)'!R$2:R$418)</f>
        <v>0</v>
      </c>
      <c r="Q77" s="169">
        <f>SUMIF('Division Lvl (excl. Esc)'!$A$2:$A$418,$B77,'Division Lvl (excl. Esc)'!S$2:S$418)</f>
        <v>0</v>
      </c>
      <c r="R77" s="169">
        <f>SUMIF('Division Lvl (excl. Esc)'!$A$2:$A$418,$B77,'Division Lvl (excl. Esc)'!T$2:T$418)</f>
        <v>0</v>
      </c>
      <c r="S77" s="169">
        <f>SUMIF('Division Lvl (excl. Esc)'!$A$2:$A$418,$B77,'Division Lvl (excl. Esc)'!U$2:U$418)</f>
        <v>0</v>
      </c>
      <c r="T77" s="169">
        <f>SUMIF('Division Lvl (excl. Esc)'!$A$2:$A$418,$B77,'Division Lvl (excl. Esc)'!V$2:V$418)</f>
        <v>0</v>
      </c>
      <c r="U77" s="169">
        <f>SUMIF('Division Lvl (excl. Esc)'!$A$2:$A$418,$B77,'Division Lvl (excl. Esc)'!W$2:W$418)</f>
        <v>0</v>
      </c>
      <c r="V77" s="170">
        <f>SUMIF('Division Lvl (excl. Esc)'!$A$2:$A$418,$B77,'Division Lvl (excl. Esc)'!X$2:X$418)</f>
        <v>0</v>
      </c>
      <c r="W77" s="170">
        <f>SUMIF('Division Lvl (excl. Esc)'!$A$2:$A$418,$B77,'Division Lvl (excl. Esc)'!Y$2:Y$418)</f>
        <v>0</v>
      </c>
      <c r="X77" s="165">
        <f t="shared" si="3"/>
        <v>2946897.985441071</v>
      </c>
      <c r="Y77" s="171">
        <f t="shared" si="4"/>
        <v>3058293.1467975779</v>
      </c>
      <c r="Z77" s="172"/>
    </row>
    <row r="78" spans="1:26" x14ac:dyDescent="0.25">
      <c r="A78" s="163" t="str">
        <f>INDEX('Division Lvl (excl. Esc)'!$AG$2:$AG$418,MATCH(B78,'Division Lvl (excl. Esc)'!$A$2:$A$418,0))</f>
        <v>PRL</v>
      </c>
      <c r="B78" s="163" t="s">
        <v>150</v>
      </c>
      <c r="C78" s="130" t="str">
        <f>INDEX('Division Lvl (excl. Esc)'!$B$2:$B$418,MATCH(B78,'Division Lvl (excl. Esc)'!$A$2:$A$418,0))</f>
        <v>Avondale (South West Dapto) 132/11kV Zone Substation establishment site purchase</v>
      </c>
      <c r="D78" s="165">
        <f>SUMIF('Division Lvl (excl. Esc)'!$A$2:$A$418,$B78,'Division Lvl (excl. Esc)'!E$2:E$418)</f>
        <v>0</v>
      </c>
      <c r="E78" s="166">
        <f>SUMIF('Division Lvl (excl. Esc)'!$A$2:$A$418,$B78,'Division Lvl (excl. Esc)'!F$2:F$418)</f>
        <v>0</v>
      </c>
      <c r="F78" s="166">
        <f>SUMIF('Division Lvl (excl. Esc)'!$A$2:$A$418,$B78,'Division Lvl (excl. Esc)'!G$2:G$418)</f>
        <v>0</v>
      </c>
      <c r="G78" s="166">
        <f>SUMIF('Division Lvl (excl. Esc)'!$A$2:$A$418,$B78,'Division Lvl (excl. Esc)'!H$2:H$418)</f>
        <v>0</v>
      </c>
      <c r="H78" s="166">
        <f>SUMIF('Division Lvl (excl. Esc)'!$A$2:$A$418,$B78,'Division Lvl (excl. Esc)'!I$2:I$418)</f>
        <v>0</v>
      </c>
      <c r="I78" s="166">
        <f>SUMIF('Division Lvl (excl. Esc)'!$A$2:$A$418,$B78,'Division Lvl (excl. Esc)'!J$2:J$418)</f>
        <v>2471440.473141165</v>
      </c>
      <c r="J78" s="166">
        <f>SUMIF('Division Lvl (excl. Esc)'!$A$2:$A$418,$B78,'Division Lvl (excl. Esc)'!K$2:K$418)</f>
        <v>0</v>
      </c>
      <c r="K78" s="166">
        <f>SUMIF('Division Lvl (excl. Esc)'!$A$2:$A$418,$B78,'Division Lvl (excl. Esc)'!L$2:L$418)</f>
        <v>0</v>
      </c>
      <c r="L78" s="166">
        <f>SUMIF('Division Lvl (excl. Esc)'!$A$2:$A$418,$B78,'Division Lvl (excl. Esc)'!M$2:M$418)</f>
        <v>0</v>
      </c>
      <c r="M78" s="167">
        <f>SUMIF('Division Lvl (excl. Esc)'!$A$2:$A$418,$B78,'Division Lvl (excl. Esc)'!N$2:N$418)</f>
        <v>0</v>
      </c>
      <c r="N78" s="168">
        <f>SUMIF('Division Lvl (excl. Esc)'!$A$2:$A$418,$B78,'Division Lvl (excl. Esc)'!P$2:P$418)</f>
        <v>0</v>
      </c>
      <c r="O78" s="169">
        <f>SUMIF('Division Lvl (excl. Esc)'!$A$2:$A$418,$B78,'Division Lvl (excl. Esc)'!Q$2:Q$418)</f>
        <v>0</v>
      </c>
      <c r="P78" s="169">
        <f>SUMIF('Division Lvl (excl. Esc)'!$A$2:$A$418,$B78,'Division Lvl (excl. Esc)'!R$2:R$418)</f>
        <v>0</v>
      </c>
      <c r="Q78" s="169">
        <f>SUMIF('Division Lvl (excl. Esc)'!$A$2:$A$418,$B78,'Division Lvl (excl. Esc)'!S$2:S$418)</f>
        <v>0</v>
      </c>
      <c r="R78" s="169">
        <f>SUMIF('Division Lvl (excl. Esc)'!$A$2:$A$418,$B78,'Division Lvl (excl. Esc)'!T$2:T$418)</f>
        <v>0</v>
      </c>
      <c r="S78" s="169">
        <f>SUMIF('Division Lvl (excl. Esc)'!$A$2:$A$418,$B78,'Division Lvl (excl. Esc)'!U$2:U$418)</f>
        <v>2866113.2502067601</v>
      </c>
      <c r="T78" s="169">
        <f>SUMIF('Division Lvl (excl. Esc)'!$A$2:$A$418,$B78,'Division Lvl (excl. Esc)'!V$2:V$418)</f>
        <v>0</v>
      </c>
      <c r="U78" s="169">
        <f>SUMIF('Division Lvl (excl. Esc)'!$A$2:$A$418,$B78,'Division Lvl (excl. Esc)'!W$2:W$418)</f>
        <v>0</v>
      </c>
      <c r="V78" s="170">
        <f>SUMIF('Division Lvl (excl. Esc)'!$A$2:$A$418,$B78,'Division Lvl (excl. Esc)'!X$2:X$418)</f>
        <v>0</v>
      </c>
      <c r="W78" s="170">
        <f>SUMIF('Division Lvl (excl. Esc)'!$A$2:$A$418,$B78,'Division Lvl (excl. Esc)'!Y$2:Y$418)</f>
        <v>0</v>
      </c>
      <c r="X78" s="165">
        <f t="shared" si="3"/>
        <v>2471440.473141165</v>
      </c>
      <c r="Y78" s="171">
        <f t="shared" si="4"/>
        <v>2866113.2502067601</v>
      </c>
      <c r="Z78" s="172"/>
    </row>
    <row r="79" spans="1:26" x14ac:dyDescent="0.25">
      <c r="A79" s="163" t="str">
        <f>INDEX('Division Lvl (excl. Esc)'!$AG$2:$AG$418,MATCH(B79,'Division Lvl (excl. Esc)'!$A$2:$A$418,0))</f>
        <v>PR</v>
      </c>
      <c r="B79" s="163" t="s">
        <v>110</v>
      </c>
      <c r="C79" s="130" t="str">
        <f>INDEX('Division Lvl (excl. Esc)'!$B$2:$B$418,MATCH(B79,'Division Lvl (excl. Esc)'!$A$2:$A$418,0))</f>
        <v>Liverpool ZS 11kV switchboard extension &amp; distribution works</v>
      </c>
      <c r="D79" s="165">
        <f>SUMIF('Division Lvl (excl. Esc)'!$A$2:$A$418,$B79,'Division Lvl (excl. Esc)'!E$2:E$418)</f>
        <v>292344.45947172691</v>
      </c>
      <c r="E79" s="166">
        <f>SUMIF('Division Lvl (excl. Esc)'!$A$2:$A$418,$B79,'Division Lvl (excl. Esc)'!F$2:F$418)</f>
        <v>0</v>
      </c>
      <c r="F79" s="166">
        <f>SUMIF('Division Lvl (excl. Esc)'!$A$2:$A$418,$B79,'Division Lvl (excl. Esc)'!G$2:G$418)</f>
        <v>0</v>
      </c>
      <c r="G79" s="166">
        <f>SUMIF('Division Lvl (excl. Esc)'!$A$2:$A$418,$B79,'Division Lvl (excl. Esc)'!H$2:H$418)</f>
        <v>0</v>
      </c>
      <c r="H79" s="166">
        <f>SUMIF('Division Lvl (excl. Esc)'!$A$2:$A$418,$B79,'Division Lvl (excl. Esc)'!I$2:I$418)</f>
        <v>0</v>
      </c>
      <c r="I79" s="166">
        <f>SUMIF('Division Lvl (excl. Esc)'!$A$2:$A$418,$B79,'Division Lvl (excl. Esc)'!J$2:J$418)</f>
        <v>0</v>
      </c>
      <c r="J79" s="166">
        <f>SUMIF('Division Lvl (excl. Esc)'!$A$2:$A$418,$B79,'Division Lvl (excl. Esc)'!K$2:K$418)</f>
        <v>0</v>
      </c>
      <c r="K79" s="166">
        <f>SUMIF('Division Lvl (excl. Esc)'!$A$2:$A$418,$B79,'Division Lvl (excl. Esc)'!L$2:L$418)</f>
        <v>0</v>
      </c>
      <c r="L79" s="166">
        <f>SUMIF('Division Lvl (excl. Esc)'!$A$2:$A$418,$B79,'Division Lvl (excl. Esc)'!M$2:M$418)</f>
        <v>0</v>
      </c>
      <c r="M79" s="167">
        <f>SUMIF('Division Lvl (excl. Esc)'!$A$2:$A$418,$B79,'Division Lvl (excl. Esc)'!N$2:N$418)</f>
        <v>0</v>
      </c>
      <c r="N79" s="168">
        <f>SUMIF('Division Lvl (excl. Esc)'!$A$2:$A$418,$B79,'Division Lvl (excl. Esc)'!P$2:P$418)</f>
        <v>299653.07095852005</v>
      </c>
      <c r="O79" s="169">
        <f>SUMIF('Division Lvl (excl. Esc)'!$A$2:$A$418,$B79,'Division Lvl (excl. Esc)'!Q$2:Q$418)</f>
        <v>0</v>
      </c>
      <c r="P79" s="169">
        <f>SUMIF('Division Lvl (excl. Esc)'!$A$2:$A$418,$B79,'Division Lvl (excl. Esc)'!R$2:R$418)</f>
        <v>0</v>
      </c>
      <c r="Q79" s="169">
        <f>SUMIF('Division Lvl (excl. Esc)'!$A$2:$A$418,$B79,'Division Lvl (excl. Esc)'!S$2:S$418)</f>
        <v>0</v>
      </c>
      <c r="R79" s="169">
        <f>SUMIF('Division Lvl (excl. Esc)'!$A$2:$A$418,$B79,'Division Lvl (excl. Esc)'!T$2:T$418)</f>
        <v>0</v>
      </c>
      <c r="S79" s="169">
        <f>SUMIF('Division Lvl (excl. Esc)'!$A$2:$A$418,$B79,'Division Lvl (excl. Esc)'!U$2:U$418)</f>
        <v>0</v>
      </c>
      <c r="T79" s="169">
        <f>SUMIF('Division Lvl (excl. Esc)'!$A$2:$A$418,$B79,'Division Lvl (excl. Esc)'!V$2:V$418)</f>
        <v>0</v>
      </c>
      <c r="U79" s="169">
        <f>SUMIF('Division Lvl (excl. Esc)'!$A$2:$A$418,$B79,'Division Lvl (excl. Esc)'!W$2:W$418)</f>
        <v>0</v>
      </c>
      <c r="V79" s="170">
        <f>SUMIF('Division Lvl (excl. Esc)'!$A$2:$A$418,$B79,'Division Lvl (excl. Esc)'!X$2:X$418)</f>
        <v>0</v>
      </c>
      <c r="W79" s="170">
        <f>SUMIF('Division Lvl (excl. Esc)'!$A$2:$A$418,$B79,'Division Lvl (excl. Esc)'!Y$2:Y$418)</f>
        <v>0</v>
      </c>
      <c r="X79" s="165">
        <f t="shared" si="3"/>
        <v>292344.45947172691</v>
      </c>
      <c r="Y79" s="171">
        <f t="shared" si="4"/>
        <v>299653.07095852005</v>
      </c>
      <c r="Z79" s="172"/>
    </row>
    <row r="80" spans="1:26" x14ac:dyDescent="0.25">
      <c r="A80" s="163" t="str">
        <f>INDEX('Division Lvl (excl. Esc)'!$AG$2:$AG$418,MATCH(B80,'Division Lvl (excl. Esc)'!$A$2:$A$418,0))</f>
        <v>PR</v>
      </c>
      <c r="B80" s="163" t="s">
        <v>127</v>
      </c>
      <c r="C80" s="130" t="str">
        <f>INDEX('Division Lvl (excl. Esc)'!$B$2:$B$418,MATCH(B80,'Division Lvl (excl. Esc)'!$A$2:$A$418,0))</f>
        <v>South Penrith Zone Substation</v>
      </c>
      <c r="D80" s="165">
        <f>SUMIF('Division Lvl (excl. Esc)'!$A$2:$A$418,$B80,'Division Lvl (excl. Esc)'!E$2:E$418)</f>
        <v>0</v>
      </c>
      <c r="E80" s="166">
        <f>SUMIF('Division Lvl (excl. Esc)'!$A$2:$A$418,$B80,'Division Lvl (excl. Esc)'!F$2:F$418)</f>
        <v>0</v>
      </c>
      <c r="F80" s="166">
        <f>SUMIF('Division Lvl (excl. Esc)'!$A$2:$A$418,$B80,'Division Lvl (excl. Esc)'!G$2:G$418)</f>
        <v>0</v>
      </c>
      <c r="G80" s="166">
        <f>SUMIF('Division Lvl (excl. Esc)'!$A$2:$A$418,$B80,'Division Lvl (excl. Esc)'!H$2:H$418)</f>
        <v>5774597.809563172</v>
      </c>
      <c r="H80" s="166">
        <f>SUMIF('Division Lvl (excl. Esc)'!$A$2:$A$418,$B80,'Division Lvl (excl. Esc)'!I$2:I$418)</f>
        <v>11518889.757216342</v>
      </c>
      <c r="I80" s="166">
        <f>SUMIF('Division Lvl (excl. Esc)'!$A$2:$A$418,$B80,'Division Lvl (excl. Esc)'!J$2:J$418)</f>
        <v>11518889.757216342</v>
      </c>
      <c r="J80" s="166">
        <f>SUMIF('Division Lvl (excl. Esc)'!$A$2:$A$418,$B80,'Division Lvl (excl. Esc)'!K$2:K$418)</f>
        <v>0</v>
      </c>
      <c r="K80" s="166">
        <f>SUMIF('Division Lvl (excl. Esc)'!$A$2:$A$418,$B80,'Division Lvl (excl. Esc)'!L$2:L$418)</f>
        <v>0</v>
      </c>
      <c r="L80" s="166">
        <f>SUMIF('Division Lvl (excl. Esc)'!$A$2:$A$418,$B80,'Division Lvl (excl. Esc)'!M$2:M$418)</f>
        <v>0</v>
      </c>
      <c r="M80" s="167">
        <f>SUMIF('Division Lvl (excl. Esc)'!$A$2:$A$418,$B80,'Division Lvl (excl. Esc)'!N$2:N$418)</f>
        <v>0</v>
      </c>
      <c r="N80" s="168">
        <f>SUMIF('Division Lvl (excl. Esc)'!$A$2:$A$418,$B80,'Division Lvl (excl. Esc)'!P$2:P$418)</f>
        <v>0</v>
      </c>
      <c r="O80" s="169">
        <f>SUMIF('Division Lvl (excl. Esc)'!$A$2:$A$418,$B80,'Division Lvl (excl. Esc)'!Q$2:Q$418)</f>
        <v>0</v>
      </c>
      <c r="P80" s="169">
        <f>SUMIF('Division Lvl (excl. Esc)'!$A$2:$A$418,$B80,'Division Lvl (excl. Esc)'!R$2:R$418)</f>
        <v>0</v>
      </c>
      <c r="Q80" s="169">
        <f>SUMIF('Division Lvl (excl. Esc)'!$A$2:$A$418,$B80,'Division Lvl (excl. Esc)'!S$2:S$418)</f>
        <v>6374075.5003707167</v>
      </c>
      <c r="R80" s="169">
        <f>SUMIF('Division Lvl (excl. Esc)'!$A$2:$A$418,$B80,'Division Lvl (excl. Esc)'!T$2:T$418)</f>
        <v>13032566.474696262</v>
      </c>
      <c r="S80" s="169">
        <f>SUMIF('Division Lvl (excl. Esc)'!$A$2:$A$418,$B80,'Division Lvl (excl. Esc)'!U$2:U$418)</f>
        <v>13358380.636563668</v>
      </c>
      <c r="T80" s="169">
        <f>SUMIF('Division Lvl (excl. Esc)'!$A$2:$A$418,$B80,'Division Lvl (excl. Esc)'!V$2:V$418)</f>
        <v>0</v>
      </c>
      <c r="U80" s="169">
        <f>SUMIF('Division Lvl (excl. Esc)'!$A$2:$A$418,$B80,'Division Lvl (excl. Esc)'!W$2:W$418)</f>
        <v>0</v>
      </c>
      <c r="V80" s="170">
        <f>SUMIF('Division Lvl (excl. Esc)'!$A$2:$A$418,$B80,'Division Lvl (excl. Esc)'!X$2:X$418)</f>
        <v>0</v>
      </c>
      <c r="W80" s="170">
        <f>SUMIF('Division Lvl (excl. Esc)'!$A$2:$A$418,$B80,'Division Lvl (excl. Esc)'!Y$2:Y$418)</f>
        <v>0</v>
      </c>
      <c r="X80" s="165">
        <f t="shared" si="3"/>
        <v>28812377.323995855</v>
      </c>
      <c r="Y80" s="171">
        <f t="shared" si="4"/>
        <v>32765022.611630648</v>
      </c>
      <c r="Z80" s="172"/>
    </row>
    <row r="81" spans="1:26" x14ac:dyDescent="0.25">
      <c r="A81" s="163" t="str">
        <f>INDEX('Division Lvl (excl. Esc)'!$AG$2:$AG$418,MATCH(B81,'Division Lvl (excl. Esc)'!$A$2:$A$418,0))</f>
        <v>PR</v>
      </c>
      <c r="B81" s="164" t="s">
        <v>208</v>
      </c>
      <c r="C81" s="130" t="str">
        <f>INDEX('Division Lvl (excl. Esc)'!$B$2:$B$418,MATCH(B81,'Division Lvl (excl. Esc)'!$A$2:$A$418,0))</f>
        <v>Marsden Park (residential) 132/11kV ZS - stage 2</v>
      </c>
      <c r="D81" s="165">
        <f>SUMIF('Division Lvl (excl. Esc)'!$A$2:$A$418,$B81,'Division Lvl (excl. Esc)'!E$2:E$418)</f>
        <v>3060455.9329423686</v>
      </c>
      <c r="E81" s="166">
        <f>SUMIF('Division Lvl (excl. Esc)'!$A$2:$A$418,$B81,'Division Lvl (excl. Esc)'!F$2:F$418)</f>
        <v>3054881.3019993468</v>
      </c>
      <c r="F81" s="166">
        <f>SUMIF('Division Lvl (excl. Esc)'!$A$2:$A$418,$B81,'Division Lvl (excl. Esc)'!G$2:G$418)</f>
        <v>0</v>
      </c>
      <c r="G81" s="166">
        <f>SUMIF('Division Lvl (excl. Esc)'!$A$2:$A$418,$B81,'Division Lvl (excl. Esc)'!H$2:H$418)</f>
        <v>0</v>
      </c>
      <c r="H81" s="166">
        <f>SUMIF('Division Lvl (excl. Esc)'!$A$2:$A$418,$B81,'Division Lvl (excl. Esc)'!I$2:I$418)</f>
        <v>0</v>
      </c>
      <c r="I81" s="166">
        <f>SUMIF('Division Lvl (excl. Esc)'!$A$2:$A$418,$B81,'Division Lvl (excl. Esc)'!J$2:J$418)</f>
        <v>0</v>
      </c>
      <c r="J81" s="166">
        <f>SUMIF('Division Lvl (excl. Esc)'!$A$2:$A$418,$B81,'Division Lvl (excl. Esc)'!K$2:K$418)</f>
        <v>0</v>
      </c>
      <c r="K81" s="166">
        <f>SUMIF('Division Lvl (excl. Esc)'!$A$2:$A$418,$B81,'Division Lvl (excl. Esc)'!L$2:L$418)</f>
        <v>0</v>
      </c>
      <c r="L81" s="166">
        <f>SUMIF('Division Lvl (excl. Esc)'!$A$2:$A$418,$B81,'Division Lvl (excl. Esc)'!M$2:M$418)</f>
        <v>0</v>
      </c>
      <c r="M81" s="167">
        <f>SUMIF('Division Lvl (excl. Esc)'!$A$2:$A$418,$B81,'Division Lvl (excl. Esc)'!N$2:N$418)</f>
        <v>0</v>
      </c>
      <c r="N81" s="168">
        <f>SUMIF('Division Lvl (excl. Esc)'!$A$2:$A$418,$B81,'Division Lvl (excl. Esc)'!P$2:P$418)</f>
        <v>3136967.3312659273</v>
      </c>
      <c r="O81" s="169">
        <f>SUMIF('Division Lvl (excl. Esc)'!$A$2:$A$418,$B81,'Division Lvl (excl. Esc)'!Q$2:Q$418)</f>
        <v>3209534.6679130634</v>
      </c>
      <c r="P81" s="169">
        <f>SUMIF('Division Lvl (excl. Esc)'!$A$2:$A$418,$B81,'Division Lvl (excl. Esc)'!R$2:R$418)</f>
        <v>0</v>
      </c>
      <c r="Q81" s="169">
        <f>SUMIF('Division Lvl (excl. Esc)'!$A$2:$A$418,$B81,'Division Lvl (excl. Esc)'!S$2:S$418)</f>
        <v>0</v>
      </c>
      <c r="R81" s="169">
        <f>SUMIF('Division Lvl (excl. Esc)'!$A$2:$A$418,$B81,'Division Lvl (excl. Esc)'!T$2:T$418)</f>
        <v>0</v>
      </c>
      <c r="S81" s="169">
        <f>SUMIF('Division Lvl (excl. Esc)'!$A$2:$A$418,$B81,'Division Lvl (excl. Esc)'!U$2:U$418)</f>
        <v>0</v>
      </c>
      <c r="T81" s="169">
        <f>SUMIF('Division Lvl (excl. Esc)'!$A$2:$A$418,$B81,'Division Lvl (excl. Esc)'!V$2:V$418)</f>
        <v>0</v>
      </c>
      <c r="U81" s="169">
        <f>SUMIF('Division Lvl (excl. Esc)'!$A$2:$A$418,$B81,'Division Lvl (excl. Esc)'!W$2:W$418)</f>
        <v>0</v>
      </c>
      <c r="V81" s="170">
        <f>SUMIF('Division Lvl (excl. Esc)'!$A$2:$A$418,$B81,'Division Lvl (excl. Esc)'!X$2:X$418)</f>
        <v>0</v>
      </c>
      <c r="W81" s="170">
        <f>SUMIF('Division Lvl (excl. Esc)'!$A$2:$A$418,$B81,'Division Lvl (excl. Esc)'!Y$2:Y$418)</f>
        <v>0</v>
      </c>
      <c r="X81" s="165">
        <f t="shared" si="3"/>
        <v>6115337.2349417154</v>
      </c>
      <c r="Y81" s="171">
        <f t="shared" si="4"/>
        <v>6346501.9991789907</v>
      </c>
      <c r="Z81" s="172"/>
    </row>
    <row r="82" spans="1:26" x14ac:dyDescent="0.25">
      <c r="A82" s="163" t="str">
        <f>INDEX('Division Lvl (excl. Esc)'!$AG$2:$AG$418,MATCH(B82,'Division Lvl (excl. Esc)'!$A$2:$A$418,0))</f>
        <v>PR</v>
      </c>
      <c r="B82" s="163" t="s">
        <v>209</v>
      </c>
      <c r="C82" s="130" t="str">
        <f>INDEX('Division Lvl (excl. Esc)'!$B$2:$B$418,MATCH(B82,'Division Lvl (excl. Esc)'!$A$2:$A$418,0))</f>
        <v>Riverstone east ZS establishment</v>
      </c>
      <c r="D82" s="165">
        <f>SUMIF('Division Lvl (excl. Esc)'!$A$2:$A$418,$B82,'Division Lvl (excl. Esc)'!E$2:E$418)</f>
        <v>0</v>
      </c>
      <c r="E82" s="166">
        <f>SUMIF('Division Lvl (excl. Esc)'!$A$2:$A$418,$B82,'Division Lvl (excl. Esc)'!F$2:F$418)</f>
        <v>0</v>
      </c>
      <c r="F82" s="166">
        <f>SUMIF('Division Lvl (excl. Esc)'!$A$2:$A$418,$B82,'Division Lvl (excl. Esc)'!G$2:G$418)</f>
        <v>4062111.4404954514</v>
      </c>
      <c r="G82" s="166">
        <f>SUMIF('Division Lvl (excl. Esc)'!$A$2:$A$418,$B82,'Division Lvl (excl. Esc)'!H$2:H$418)</f>
        <v>8099106.3545318553</v>
      </c>
      <c r="H82" s="166">
        <f>SUMIF('Division Lvl (excl. Esc)'!$A$2:$A$418,$B82,'Division Lvl (excl. Esc)'!I$2:I$418)</f>
        <v>4617837.095254804</v>
      </c>
      <c r="I82" s="166">
        <f>SUMIF('Division Lvl (excl. Esc)'!$A$2:$A$418,$B82,'Division Lvl (excl. Esc)'!J$2:J$418)</f>
        <v>3460016.662397631</v>
      </c>
      <c r="J82" s="166">
        <f>SUMIF('Division Lvl (excl. Esc)'!$A$2:$A$418,$B82,'Division Lvl (excl. Esc)'!K$2:K$418)</f>
        <v>0</v>
      </c>
      <c r="K82" s="166">
        <f>SUMIF('Division Lvl (excl. Esc)'!$A$2:$A$418,$B82,'Division Lvl (excl. Esc)'!L$2:L$418)</f>
        <v>0</v>
      </c>
      <c r="L82" s="166">
        <f>SUMIF('Division Lvl (excl. Esc)'!$A$2:$A$418,$B82,'Division Lvl (excl. Esc)'!M$2:M$418)</f>
        <v>0</v>
      </c>
      <c r="M82" s="167">
        <f>SUMIF('Division Lvl (excl. Esc)'!$A$2:$A$418,$B82,'Division Lvl (excl. Esc)'!N$2:N$418)</f>
        <v>0</v>
      </c>
      <c r="N82" s="168">
        <f>SUMIF('Division Lvl (excl. Esc)'!$A$2:$A$418,$B82,'Division Lvl (excl. Esc)'!P$2:P$418)</f>
        <v>0</v>
      </c>
      <c r="O82" s="169">
        <f>SUMIF('Division Lvl (excl. Esc)'!$A$2:$A$418,$B82,'Division Lvl (excl. Esc)'!Q$2:Q$418)</f>
        <v>0</v>
      </c>
      <c r="P82" s="169">
        <f>SUMIF('Division Lvl (excl. Esc)'!$A$2:$A$418,$B82,'Division Lvl (excl. Esc)'!R$2:R$418)</f>
        <v>4374449.7279747967</v>
      </c>
      <c r="Q82" s="169">
        <f>SUMIF('Division Lvl (excl. Esc)'!$A$2:$A$418,$B82,'Division Lvl (excl. Esc)'!S$2:S$418)</f>
        <v>8939897.9966751114</v>
      </c>
      <c r="R82" s="169">
        <f>SUMIF('Division Lvl (excl. Esc)'!$A$2:$A$418,$B82,'Division Lvl (excl. Esc)'!T$2:T$418)</f>
        <v>5224658.8153622709</v>
      </c>
      <c r="S82" s="169">
        <f>SUMIF('Division Lvl (excl. Esc)'!$A$2:$A$418,$B82,'Division Lvl (excl. Esc)'!U$2:U$418)</f>
        <v>4012558.5502894642</v>
      </c>
      <c r="T82" s="169">
        <f>SUMIF('Division Lvl (excl. Esc)'!$A$2:$A$418,$B82,'Division Lvl (excl. Esc)'!V$2:V$418)</f>
        <v>0</v>
      </c>
      <c r="U82" s="169">
        <f>SUMIF('Division Lvl (excl. Esc)'!$A$2:$A$418,$B82,'Division Lvl (excl. Esc)'!W$2:W$418)</f>
        <v>0</v>
      </c>
      <c r="V82" s="170">
        <f>SUMIF('Division Lvl (excl. Esc)'!$A$2:$A$418,$B82,'Division Lvl (excl. Esc)'!X$2:X$418)</f>
        <v>0</v>
      </c>
      <c r="W82" s="170">
        <f>SUMIF('Division Lvl (excl. Esc)'!$A$2:$A$418,$B82,'Division Lvl (excl. Esc)'!Y$2:Y$418)</f>
        <v>0</v>
      </c>
      <c r="X82" s="165">
        <f t="shared" si="3"/>
        <v>20239071.55267974</v>
      </c>
      <c r="Y82" s="171">
        <f t="shared" si="4"/>
        <v>22551565.090301644</v>
      </c>
      <c r="Z82" s="172"/>
    </row>
    <row r="83" spans="1:26" x14ac:dyDescent="0.25">
      <c r="A83" s="163" t="str">
        <f>INDEX('Division Lvl (excl. Esc)'!$AG$2:$AG$418,MATCH(B83,'Division Lvl (excl. Esc)'!$A$2:$A$418,0))</f>
        <v>PRL</v>
      </c>
      <c r="B83" s="175" t="s">
        <v>214</v>
      </c>
      <c r="C83" s="130" t="str">
        <f>INDEX('Division Lvl (excl. Esc)'!$B$2:$B$418,MATCH(B83,'Division Lvl (excl. Esc)'!$A$2:$A$418,0))</f>
        <v>Riverstone East site purchase</v>
      </c>
      <c r="D83" s="165">
        <f>SUMIF('Division Lvl (excl. Esc)'!$A$2:$A$418,$B83,'Division Lvl (excl. Esc)'!E$2:E$418)</f>
        <v>5993059.9209054215</v>
      </c>
      <c r="E83" s="166">
        <f>SUMIF('Division Lvl (excl. Esc)'!$A$2:$A$418,$B83,'Division Lvl (excl. Esc)'!F$2:F$418)</f>
        <v>0</v>
      </c>
      <c r="F83" s="166">
        <f>SUMIF('Division Lvl (excl. Esc)'!$A$2:$A$418,$B83,'Division Lvl (excl. Esc)'!G$2:G$418)</f>
        <v>0</v>
      </c>
      <c r="G83" s="166">
        <f>SUMIF('Division Lvl (excl. Esc)'!$A$2:$A$418,$B83,'Division Lvl (excl. Esc)'!H$2:H$418)</f>
        <v>0</v>
      </c>
      <c r="H83" s="166">
        <f>SUMIF('Division Lvl (excl. Esc)'!$A$2:$A$418,$B83,'Division Lvl (excl. Esc)'!I$2:I$418)</f>
        <v>0</v>
      </c>
      <c r="I83" s="166">
        <f>SUMIF('Division Lvl (excl. Esc)'!$A$2:$A$418,$B83,'Division Lvl (excl. Esc)'!J$2:J$418)</f>
        <v>0</v>
      </c>
      <c r="J83" s="166">
        <f>SUMIF('Division Lvl (excl. Esc)'!$A$2:$A$418,$B83,'Division Lvl (excl. Esc)'!K$2:K$418)</f>
        <v>0</v>
      </c>
      <c r="K83" s="166">
        <f>SUMIF('Division Lvl (excl. Esc)'!$A$2:$A$418,$B83,'Division Lvl (excl. Esc)'!L$2:L$418)</f>
        <v>0</v>
      </c>
      <c r="L83" s="166">
        <f>SUMIF('Division Lvl (excl. Esc)'!$A$2:$A$418,$B83,'Division Lvl (excl. Esc)'!M$2:M$418)</f>
        <v>0</v>
      </c>
      <c r="M83" s="167">
        <f>SUMIF('Division Lvl (excl. Esc)'!$A$2:$A$418,$B83,'Division Lvl (excl. Esc)'!N$2:N$418)</f>
        <v>0</v>
      </c>
      <c r="N83" s="168">
        <f>SUMIF('Division Lvl (excl. Esc)'!$A$2:$A$418,$B83,'Division Lvl (excl. Esc)'!P$2:P$418)</f>
        <v>6142886.418928057</v>
      </c>
      <c r="O83" s="169">
        <f>SUMIF('Division Lvl (excl. Esc)'!$A$2:$A$418,$B83,'Division Lvl (excl. Esc)'!Q$2:Q$418)</f>
        <v>0</v>
      </c>
      <c r="P83" s="169">
        <f>SUMIF('Division Lvl (excl. Esc)'!$A$2:$A$418,$B83,'Division Lvl (excl. Esc)'!R$2:R$418)</f>
        <v>0</v>
      </c>
      <c r="Q83" s="169">
        <f>SUMIF('Division Lvl (excl. Esc)'!$A$2:$A$418,$B83,'Division Lvl (excl. Esc)'!S$2:S$418)</f>
        <v>0</v>
      </c>
      <c r="R83" s="169">
        <f>SUMIF('Division Lvl (excl. Esc)'!$A$2:$A$418,$B83,'Division Lvl (excl. Esc)'!T$2:T$418)</f>
        <v>0</v>
      </c>
      <c r="S83" s="169">
        <f>SUMIF('Division Lvl (excl. Esc)'!$A$2:$A$418,$B83,'Division Lvl (excl. Esc)'!U$2:U$418)</f>
        <v>0</v>
      </c>
      <c r="T83" s="169">
        <f>SUMIF('Division Lvl (excl. Esc)'!$A$2:$A$418,$B83,'Division Lvl (excl. Esc)'!V$2:V$418)</f>
        <v>0</v>
      </c>
      <c r="U83" s="169">
        <f>SUMIF('Division Lvl (excl. Esc)'!$A$2:$A$418,$B83,'Division Lvl (excl. Esc)'!W$2:W$418)</f>
        <v>0</v>
      </c>
      <c r="V83" s="170">
        <f>SUMIF('Division Lvl (excl. Esc)'!$A$2:$A$418,$B83,'Division Lvl (excl. Esc)'!X$2:X$418)</f>
        <v>0</v>
      </c>
      <c r="W83" s="170">
        <f>SUMIF('Division Lvl (excl. Esc)'!$A$2:$A$418,$B83,'Division Lvl (excl. Esc)'!Y$2:Y$418)</f>
        <v>0</v>
      </c>
      <c r="X83" s="165">
        <f t="shared" si="3"/>
        <v>5993059.9209054215</v>
      </c>
      <c r="Y83" s="171">
        <f t="shared" si="4"/>
        <v>6142886.418928057</v>
      </c>
      <c r="Z83" s="172"/>
    </row>
    <row r="84" spans="1:26" x14ac:dyDescent="0.25">
      <c r="A84" s="163" t="str">
        <f>INDEX('Division Lvl (excl. Esc)'!$AG$2:$AG$418,MATCH(B84,'Division Lvl (excl. Esc)'!$A$2:$A$418,0))</f>
        <v>PRL</v>
      </c>
      <c r="B84" s="175" t="s">
        <v>215</v>
      </c>
      <c r="C84" s="130" t="str">
        <f>INDEX('Division Lvl (excl. Esc)'!$B$2:$B$418,MATCH(B84,'Division Lvl (excl. Esc)'!$A$2:$A$418,0))</f>
        <v>Oakdale (Southpipe) site purchase</v>
      </c>
      <c r="D84" s="165">
        <f>SUMIF('Division Lvl (excl. Esc)'!$A$2:$A$418,$B84,'Division Lvl (excl. Esc)'!E$2:E$418)</f>
        <v>194896.30631448459</v>
      </c>
      <c r="E84" s="166">
        <f>SUMIF('Division Lvl (excl. Esc)'!$A$2:$A$418,$B84,'Division Lvl (excl. Esc)'!F$2:F$418)</f>
        <v>0</v>
      </c>
      <c r="F84" s="166">
        <f>SUMIF('Division Lvl (excl. Esc)'!$A$2:$A$418,$B84,'Division Lvl (excl. Esc)'!G$2:G$418)</f>
        <v>0</v>
      </c>
      <c r="G84" s="166">
        <f>SUMIF('Division Lvl (excl. Esc)'!$A$2:$A$418,$B84,'Division Lvl (excl. Esc)'!H$2:H$418)</f>
        <v>0</v>
      </c>
      <c r="H84" s="166">
        <f>SUMIF('Division Lvl (excl. Esc)'!$A$2:$A$418,$B84,'Division Lvl (excl. Esc)'!I$2:I$418)</f>
        <v>0</v>
      </c>
      <c r="I84" s="166">
        <f>SUMIF('Division Lvl (excl. Esc)'!$A$2:$A$418,$B84,'Division Lvl (excl. Esc)'!J$2:J$418)</f>
        <v>0</v>
      </c>
      <c r="J84" s="166">
        <f>SUMIF('Division Lvl (excl. Esc)'!$A$2:$A$418,$B84,'Division Lvl (excl. Esc)'!K$2:K$418)</f>
        <v>0</v>
      </c>
      <c r="K84" s="166">
        <f>SUMIF('Division Lvl (excl. Esc)'!$A$2:$A$418,$B84,'Division Lvl (excl. Esc)'!L$2:L$418)</f>
        <v>0</v>
      </c>
      <c r="L84" s="166">
        <f>SUMIF('Division Lvl (excl. Esc)'!$A$2:$A$418,$B84,'Division Lvl (excl. Esc)'!M$2:M$418)</f>
        <v>0</v>
      </c>
      <c r="M84" s="167">
        <f>SUMIF('Division Lvl (excl. Esc)'!$A$2:$A$418,$B84,'Division Lvl (excl. Esc)'!N$2:N$418)</f>
        <v>0</v>
      </c>
      <c r="N84" s="168">
        <f>SUMIF('Division Lvl (excl. Esc)'!$A$2:$A$418,$B84,'Division Lvl (excl. Esc)'!P$2:P$418)</f>
        <v>199768.71397234668</v>
      </c>
      <c r="O84" s="169">
        <f>SUMIF('Division Lvl (excl. Esc)'!$A$2:$A$418,$B84,'Division Lvl (excl. Esc)'!Q$2:Q$418)</f>
        <v>0</v>
      </c>
      <c r="P84" s="169">
        <f>SUMIF('Division Lvl (excl. Esc)'!$A$2:$A$418,$B84,'Division Lvl (excl. Esc)'!R$2:R$418)</f>
        <v>0</v>
      </c>
      <c r="Q84" s="169">
        <f>SUMIF('Division Lvl (excl. Esc)'!$A$2:$A$418,$B84,'Division Lvl (excl. Esc)'!S$2:S$418)</f>
        <v>0</v>
      </c>
      <c r="R84" s="169">
        <f>SUMIF('Division Lvl (excl. Esc)'!$A$2:$A$418,$B84,'Division Lvl (excl. Esc)'!T$2:T$418)</f>
        <v>0</v>
      </c>
      <c r="S84" s="169">
        <f>SUMIF('Division Lvl (excl. Esc)'!$A$2:$A$418,$B84,'Division Lvl (excl. Esc)'!U$2:U$418)</f>
        <v>0</v>
      </c>
      <c r="T84" s="169">
        <f>SUMIF('Division Lvl (excl. Esc)'!$A$2:$A$418,$B84,'Division Lvl (excl. Esc)'!V$2:V$418)</f>
        <v>0</v>
      </c>
      <c r="U84" s="169">
        <f>SUMIF('Division Lvl (excl. Esc)'!$A$2:$A$418,$B84,'Division Lvl (excl. Esc)'!W$2:W$418)</f>
        <v>0</v>
      </c>
      <c r="V84" s="170">
        <f>SUMIF('Division Lvl (excl. Esc)'!$A$2:$A$418,$B84,'Division Lvl (excl. Esc)'!X$2:X$418)</f>
        <v>0</v>
      </c>
      <c r="W84" s="170">
        <f>SUMIF('Division Lvl (excl. Esc)'!$A$2:$A$418,$B84,'Division Lvl (excl. Esc)'!Y$2:Y$418)</f>
        <v>0</v>
      </c>
      <c r="X84" s="165">
        <f t="shared" si="3"/>
        <v>194896.30631448459</v>
      </c>
      <c r="Y84" s="171">
        <f t="shared" si="4"/>
        <v>199768.71397234668</v>
      </c>
      <c r="Z84" s="172"/>
    </row>
    <row r="85" spans="1:26" x14ac:dyDescent="0.25">
      <c r="A85" s="163" t="str">
        <f>INDEX('Division Lvl (excl. Esc)'!$AG$2:$AG$418,MATCH(B85,'Division Lvl (excl. Esc)'!$A$2:$A$418,0))</f>
        <v>PR</v>
      </c>
      <c r="B85" s="163" t="s">
        <v>364</v>
      </c>
      <c r="C85" s="130" t="str">
        <f>INDEX('Division Lvl (excl. Esc)'!$B$2:$B$418,MATCH(B85,'Division Lvl (excl. Esc)'!$A$2:$A$418,0))</f>
        <v>Box Hill 132/22kV ZS establishment</v>
      </c>
      <c r="D85" s="165">
        <f>SUMIF('Division Lvl (excl. Esc)'!$A$2:$A$418,$B85,'Division Lvl (excl. Esc)'!E$2:E$418)</f>
        <v>7161307.0681539178</v>
      </c>
      <c r="E85" s="166">
        <f>SUMIF('Division Lvl (excl. Esc)'!$A$2:$A$418,$B85,'Division Lvl (excl. Esc)'!F$2:F$418)</f>
        <v>14296525.445701383</v>
      </c>
      <c r="F85" s="166">
        <f>SUMIF('Division Lvl (excl. Esc)'!$A$2:$A$418,$B85,'Division Lvl (excl. Esc)'!G$2:G$418)</f>
        <v>14256762.377019869</v>
      </c>
      <c r="G85" s="166">
        <f>SUMIF('Division Lvl (excl. Esc)'!$A$2:$A$418,$B85,'Division Lvl (excl. Esc)'!H$2:H$418)</f>
        <v>0</v>
      </c>
      <c r="H85" s="166">
        <f>SUMIF('Division Lvl (excl. Esc)'!$A$2:$A$418,$B85,'Division Lvl (excl. Esc)'!I$2:I$418)</f>
        <v>0</v>
      </c>
      <c r="I85" s="166">
        <f>SUMIF('Division Lvl (excl. Esc)'!$A$2:$A$418,$B85,'Division Lvl (excl. Esc)'!J$2:J$418)</f>
        <v>0</v>
      </c>
      <c r="J85" s="166">
        <f>SUMIF('Division Lvl (excl. Esc)'!$A$2:$A$418,$B85,'Division Lvl (excl. Esc)'!K$2:K$418)</f>
        <v>0</v>
      </c>
      <c r="K85" s="166">
        <f>SUMIF('Division Lvl (excl. Esc)'!$A$2:$A$418,$B85,'Division Lvl (excl. Esc)'!L$2:L$418)</f>
        <v>0</v>
      </c>
      <c r="L85" s="166">
        <f>SUMIF('Division Lvl (excl. Esc)'!$A$2:$A$418,$B85,'Division Lvl (excl. Esc)'!M$2:M$418)</f>
        <v>0</v>
      </c>
      <c r="M85" s="167">
        <f>SUMIF('Division Lvl (excl. Esc)'!$A$2:$A$418,$B85,'Division Lvl (excl. Esc)'!N$2:N$418)</f>
        <v>0</v>
      </c>
      <c r="N85" s="168">
        <f>SUMIF('Division Lvl (excl. Esc)'!$A$2:$A$418,$B85,'Division Lvl (excl. Esc)'!P$2:P$418)</f>
        <v>7340339.7448577648</v>
      </c>
      <c r="O85" s="169">
        <f>SUMIF('Division Lvl (excl. Esc)'!$A$2:$A$418,$B85,'Division Lvl (excl. Esc)'!Q$2:Q$418)</f>
        <v>15020287.046390014</v>
      </c>
      <c r="P85" s="169">
        <f>SUMIF('Division Lvl (excl. Esc)'!$A$2:$A$418,$B85,'Division Lvl (excl. Esc)'!R$2:R$418)</f>
        <v>15352973.746665411</v>
      </c>
      <c r="Q85" s="169">
        <f>SUMIF('Division Lvl (excl. Esc)'!$A$2:$A$418,$B85,'Division Lvl (excl. Esc)'!S$2:S$418)</f>
        <v>0</v>
      </c>
      <c r="R85" s="169">
        <f>SUMIF('Division Lvl (excl. Esc)'!$A$2:$A$418,$B85,'Division Lvl (excl. Esc)'!T$2:T$418)</f>
        <v>0</v>
      </c>
      <c r="S85" s="169">
        <f>SUMIF('Division Lvl (excl. Esc)'!$A$2:$A$418,$B85,'Division Lvl (excl. Esc)'!U$2:U$418)</f>
        <v>0</v>
      </c>
      <c r="T85" s="169">
        <f>SUMIF('Division Lvl (excl. Esc)'!$A$2:$A$418,$B85,'Division Lvl (excl. Esc)'!V$2:V$418)</f>
        <v>0</v>
      </c>
      <c r="U85" s="169">
        <f>SUMIF('Division Lvl (excl. Esc)'!$A$2:$A$418,$B85,'Division Lvl (excl. Esc)'!W$2:W$418)</f>
        <v>0</v>
      </c>
      <c r="V85" s="170">
        <f>SUMIF('Division Lvl (excl. Esc)'!$A$2:$A$418,$B85,'Division Lvl (excl. Esc)'!X$2:X$418)</f>
        <v>0</v>
      </c>
      <c r="W85" s="170">
        <f>SUMIF('Division Lvl (excl. Esc)'!$A$2:$A$418,$B85,'Division Lvl (excl. Esc)'!Y$2:Y$418)</f>
        <v>0</v>
      </c>
      <c r="X85" s="165">
        <f t="shared" si="3"/>
        <v>35714594.890875168</v>
      </c>
      <c r="Y85" s="171">
        <f t="shared" si="4"/>
        <v>37713600.537913188</v>
      </c>
      <c r="Z85" s="172"/>
    </row>
    <row r="86" spans="1:26" x14ac:dyDescent="0.25">
      <c r="A86" s="163" t="str">
        <f>INDEX('Division Lvl (excl. Esc)'!$AG$2:$AG$418,MATCH(B86,'Division Lvl (excl. Esc)'!$A$2:$A$418,0))</f>
        <v>PRL</v>
      </c>
      <c r="B86" s="175" t="s">
        <v>736</v>
      </c>
      <c r="C86" s="130" t="str">
        <f>INDEX('Division Lvl (excl. Esc)'!$B$2:$B$418,MATCH(B86,'Division Lvl (excl. Esc)'!$A$2:$A$418,0))</f>
        <v>Acquire improved site for West Dapto ZS</v>
      </c>
      <c r="D86" s="165">
        <f>SUMIF('Division Lvl (excl. Esc)'!$A$2:$A$418,$B86,'Division Lvl (excl. Esc)'!E$2:E$418)</f>
        <v>1997686.6403018071</v>
      </c>
      <c r="E86" s="166">
        <f>SUMIF('Division Lvl (excl. Esc)'!$A$2:$A$418,$B86,'Division Lvl (excl. Esc)'!F$2:F$418)</f>
        <v>0</v>
      </c>
      <c r="F86" s="166">
        <f>SUMIF('Division Lvl (excl. Esc)'!$A$2:$A$418,$B86,'Division Lvl (excl. Esc)'!G$2:G$418)</f>
        <v>0</v>
      </c>
      <c r="G86" s="166">
        <f>SUMIF('Division Lvl (excl. Esc)'!$A$2:$A$418,$B86,'Division Lvl (excl. Esc)'!H$2:H$418)</f>
        <v>0</v>
      </c>
      <c r="H86" s="166">
        <f>SUMIF('Division Lvl (excl. Esc)'!$A$2:$A$418,$B86,'Division Lvl (excl. Esc)'!I$2:I$418)</f>
        <v>0</v>
      </c>
      <c r="I86" s="166">
        <f>SUMIF('Division Lvl (excl. Esc)'!$A$2:$A$418,$B86,'Division Lvl (excl. Esc)'!J$2:J$418)</f>
        <v>0</v>
      </c>
      <c r="J86" s="166">
        <f>SUMIF('Division Lvl (excl. Esc)'!$A$2:$A$418,$B86,'Division Lvl (excl. Esc)'!K$2:K$418)</f>
        <v>0</v>
      </c>
      <c r="K86" s="166">
        <f>SUMIF('Division Lvl (excl. Esc)'!$A$2:$A$418,$B86,'Division Lvl (excl. Esc)'!L$2:L$418)</f>
        <v>0</v>
      </c>
      <c r="L86" s="166">
        <f>SUMIF('Division Lvl (excl. Esc)'!$A$2:$A$418,$B86,'Division Lvl (excl. Esc)'!M$2:M$418)</f>
        <v>0</v>
      </c>
      <c r="M86" s="167">
        <f>SUMIF('Division Lvl (excl. Esc)'!$A$2:$A$418,$B86,'Division Lvl (excl. Esc)'!N$2:N$418)</f>
        <v>0</v>
      </c>
      <c r="N86" s="168">
        <f>SUMIF('Division Lvl (excl. Esc)'!$A$2:$A$418,$B86,'Division Lvl (excl. Esc)'!P$2:P$418)</f>
        <v>2047628.8063093522</v>
      </c>
      <c r="O86" s="169">
        <f>SUMIF('Division Lvl (excl. Esc)'!$A$2:$A$418,$B86,'Division Lvl (excl. Esc)'!Q$2:Q$418)</f>
        <v>0</v>
      </c>
      <c r="P86" s="169">
        <f>SUMIF('Division Lvl (excl. Esc)'!$A$2:$A$418,$B86,'Division Lvl (excl. Esc)'!R$2:R$418)</f>
        <v>0</v>
      </c>
      <c r="Q86" s="169">
        <f>SUMIF('Division Lvl (excl. Esc)'!$A$2:$A$418,$B86,'Division Lvl (excl. Esc)'!S$2:S$418)</f>
        <v>0</v>
      </c>
      <c r="R86" s="169">
        <f>SUMIF('Division Lvl (excl. Esc)'!$A$2:$A$418,$B86,'Division Lvl (excl. Esc)'!T$2:T$418)</f>
        <v>0</v>
      </c>
      <c r="S86" s="169">
        <f>SUMIF('Division Lvl (excl. Esc)'!$A$2:$A$418,$B86,'Division Lvl (excl. Esc)'!U$2:U$418)</f>
        <v>0</v>
      </c>
      <c r="T86" s="169">
        <f>SUMIF('Division Lvl (excl. Esc)'!$A$2:$A$418,$B86,'Division Lvl (excl. Esc)'!V$2:V$418)</f>
        <v>0</v>
      </c>
      <c r="U86" s="169">
        <f>SUMIF('Division Lvl (excl. Esc)'!$A$2:$A$418,$B86,'Division Lvl (excl. Esc)'!W$2:W$418)</f>
        <v>0</v>
      </c>
      <c r="V86" s="170">
        <f>SUMIF('Division Lvl (excl. Esc)'!$A$2:$A$418,$B86,'Division Lvl (excl. Esc)'!X$2:X$418)</f>
        <v>0</v>
      </c>
      <c r="W86" s="170">
        <f>SUMIF('Division Lvl (excl. Esc)'!$A$2:$A$418,$B86,'Division Lvl (excl. Esc)'!Y$2:Y$418)</f>
        <v>0</v>
      </c>
      <c r="X86" s="165">
        <f t="shared" si="3"/>
        <v>1997686.6403018071</v>
      </c>
      <c r="Y86" s="171">
        <f t="shared" si="4"/>
        <v>2047628.8063093522</v>
      </c>
      <c r="Z86" s="172"/>
    </row>
    <row r="87" spans="1:26" x14ac:dyDescent="0.25">
      <c r="A87" s="163" t="str">
        <f>INDEX('Division Lvl (excl. Esc)'!$AG$2:$AG$418,MATCH(B87,'Division Lvl (excl. Esc)'!$A$2:$A$418,0))</f>
        <v>PR</v>
      </c>
      <c r="B87" s="163" t="s">
        <v>737</v>
      </c>
      <c r="C87" s="130" t="str">
        <f>INDEX('Division Lvl (excl. Esc)'!$B$2:$B$418,MATCH(B87,'Division Lvl (excl. Esc)'!$A$2:$A$418,0))</f>
        <v>Camellia TS connection works for Ausgrid</v>
      </c>
      <c r="D87" s="165">
        <f>SUMIF('Division Lvl (excl. Esc)'!$A$2:$A$418,$B87,'Division Lvl (excl. Esc)'!E$2:E$418)</f>
        <v>274654.94427185442</v>
      </c>
      <c r="E87" s="166">
        <f>SUMIF('Division Lvl (excl. Esc)'!$A$2:$A$418,$B87,'Division Lvl (excl. Esc)'!F$2:F$418)</f>
        <v>104676.5447178882</v>
      </c>
      <c r="F87" s="166">
        <f>SUMIF('Division Lvl (excl. Esc)'!$A$2:$A$418,$B87,'Division Lvl (excl. Esc)'!G$2:G$418)</f>
        <v>0</v>
      </c>
      <c r="G87" s="166">
        <f>SUMIF('Division Lvl (excl. Esc)'!$A$2:$A$418,$B87,'Division Lvl (excl. Esc)'!H$2:H$418)</f>
        <v>0</v>
      </c>
      <c r="H87" s="166">
        <f>SUMIF('Division Lvl (excl. Esc)'!$A$2:$A$418,$B87,'Division Lvl (excl. Esc)'!I$2:I$418)</f>
        <v>0</v>
      </c>
      <c r="I87" s="166">
        <f>SUMIF('Division Lvl (excl. Esc)'!$A$2:$A$418,$B87,'Division Lvl (excl. Esc)'!J$2:J$418)</f>
        <v>0</v>
      </c>
      <c r="J87" s="166">
        <f>SUMIF('Division Lvl (excl. Esc)'!$A$2:$A$418,$B87,'Division Lvl (excl. Esc)'!K$2:K$418)</f>
        <v>0</v>
      </c>
      <c r="K87" s="166">
        <f>SUMIF('Division Lvl (excl. Esc)'!$A$2:$A$418,$B87,'Division Lvl (excl. Esc)'!L$2:L$418)</f>
        <v>0</v>
      </c>
      <c r="L87" s="166">
        <f>SUMIF('Division Lvl (excl. Esc)'!$A$2:$A$418,$B87,'Division Lvl (excl. Esc)'!M$2:M$418)</f>
        <v>0</v>
      </c>
      <c r="M87" s="167">
        <f>SUMIF('Division Lvl (excl. Esc)'!$A$2:$A$418,$B87,'Division Lvl (excl. Esc)'!N$2:N$418)</f>
        <v>0</v>
      </c>
      <c r="N87" s="168">
        <f>SUMIF('Division Lvl (excl. Esc)'!$A$2:$A$418,$B87,'Division Lvl (excl. Esc)'!P$2:P$418)</f>
        <v>281521.31787865073</v>
      </c>
      <c r="O87" s="169">
        <f>SUMIF('Division Lvl (excl. Esc)'!$A$2:$A$418,$B87,'Division Lvl (excl. Esc)'!Q$2:Q$418)</f>
        <v>109975.79479423129</v>
      </c>
      <c r="P87" s="169">
        <f>SUMIF('Division Lvl (excl. Esc)'!$A$2:$A$418,$B87,'Division Lvl (excl. Esc)'!R$2:R$418)</f>
        <v>0</v>
      </c>
      <c r="Q87" s="169">
        <f>SUMIF('Division Lvl (excl. Esc)'!$A$2:$A$418,$B87,'Division Lvl (excl. Esc)'!S$2:S$418)</f>
        <v>0</v>
      </c>
      <c r="R87" s="169">
        <f>SUMIF('Division Lvl (excl. Esc)'!$A$2:$A$418,$B87,'Division Lvl (excl. Esc)'!T$2:T$418)</f>
        <v>0</v>
      </c>
      <c r="S87" s="169">
        <f>SUMIF('Division Lvl (excl. Esc)'!$A$2:$A$418,$B87,'Division Lvl (excl. Esc)'!U$2:U$418)</f>
        <v>0</v>
      </c>
      <c r="T87" s="169">
        <f>SUMIF('Division Lvl (excl. Esc)'!$A$2:$A$418,$B87,'Division Lvl (excl. Esc)'!V$2:V$418)</f>
        <v>0</v>
      </c>
      <c r="U87" s="169">
        <f>SUMIF('Division Lvl (excl. Esc)'!$A$2:$A$418,$B87,'Division Lvl (excl. Esc)'!W$2:W$418)</f>
        <v>0</v>
      </c>
      <c r="V87" s="170">
        <f>SUMIF('Division Lvl (excl. Esc)'!$A$2:$A$418,$B87,'Division Lvl (excl. Esc)'!X$2:X$418)</f>
        <v>0</v>
      </c>
      <c r="W87" s="170">
        <f>SUMIF('Division Lvl (excl. Esc)'!$A$2:$A$418,$B87,'Division Lvl (excl. Esc)'!Y$2:Y$418)</f>
        <v>0</v>
      </c>
      <c r="X87" s="165">
        <f t="shared" si="3"/>
        <v>379331.48898974259</v>
      </c>
      <c r="Y87" s="171">
        <f t="shared" si="4"/>
        <v>391497.11267288204</v>
      </c>
      <c r="Z87" s="172"/>
    </row>
    <row r="88" spans="1:26" x14ac:dyDescent="0.25">
      <c r="A88" s="163" t="str">
        <f>INDEX('Division Lvl (excl. Esc)'!$AG$2:$AG$418,MATCH(B88,'Division Lvl (excl. Esc)'!$A$2:$A$418,0))</f>
        <v>PR</v>
      </c>
      <c r="B88" s="163" t="s">
        <v>723</v>
      </c>
      <c r="C88" s="130" t="str">
        <f>INDEX('Division Lvl (excl. Esc)'!$B$2:$B$418,MATCH(B88,'Division Lvl (excl. Esc)'!$A$2:$A$418,0))</f>
        <v>Supply to Luddenham Science Park</v>
      </c>
      <c r="D88" s="165">
        <f>SUMIF('Division Lvl (excl. Esc)'!$A$2:$A$418,$B88,'Division Lvl (excl. Esc)'!E$2:E$418)</f>
        <v>0</v>
      </c>
      <c r="E88" s="166">
        <f>SUMIF('Division Lvl (excl. Esc)'!$A$2:$A$418,$B88,'Division Lvl (excl. Esc)'!F$2:F$418)</f>
        <v>0</v>
      </c>
      <c r="F88" s="166">
        <f>SUMIF('Division Lvl (excl. Esc)'!$A$2:$A$418,$B88,'Division Lvl (excl. Esc)'!G$2:G$418)</f>
        <v>0</v>
      </c>
      <c r="G88" s="166">
        <f>SUMIF('Division Lvl (excl. Esc)'!$A$2:$A$418,$B88,'Division Lvl (excl. Esc)'!H$2:H$418)</f>
        <v>8540973.1076220144</v>
      </c>
      <c r="H88" s="166">
        <f>SUMIF('Division Lvl (excl. Esc)'!$A$2:$A$418,$B88,'Division Lvl (excl. Esc)'!I$2:I$418)</f>
        <v>17037122.045645934</v>
      </c>
      <c r="I88" s="166">
        <f>SUMIF('Division Lvl (excl. Esc)'!$A$2:$A$418,$B88,'Division Lvl (excl. Esc)'!J$2:J$418)</f>
        <v>17037122.045645934</v>
      </c>
      <c r="J88" s="166">
        <f>SUMIF('Division Lvl (excl. Esc)'!$A$2:$A$418,$B88,'Division Lvl (excl. Esc)'!K$2:K$418)</f>
        <v>0</v>
      </c>
      <c r="K88" s="166">
        <f>SUMIF('Division Lvl (excl. Esc)'!$A$2:$A$418,$B88,'Division Lvl (excl. Esc)'!L$2:L$418)</f>
        <v>0</v>
      </c>
      <c r="L88" s="166">
        <f>SUMIF('Division Lvl (excl. Esc)'!$A$2:$A$418,$B88,'Division Lvl (excl. Esc)'!M$2:M$418)</f>
        <v>0</v>
      </c>
      <c r="M88" s="167">
        <f>SUMIF('Division Lvl (excl. Esc)'!$A$2:$A$418,$B88,'Division Lvl (excl. Esc)'!N$2:N$418)</f>
        <v>0</v>
      </c>
      <c r="N88" s="168">
        <f>SUMIF('Division Lvl (excl. Esc)'!$A$2:$A$418,$B88,'Division Lvl (excl. Esc)'!P$2:P$418)</f>
        <v>0</v>
      </c>
      <c r="O88" s="169">
        <f>SUMIF('Division Lvl (excl. Esc)'!$A$2:$A$418,$B88,'Division Lvl (excl. Esc)'!Q$2:Q$418)</f>
        <v>0</v>
      </c>
      <c r="P88" s="169">
        <f>SUMIF('Division Lvl (excl. Esc)'!$A$2:$A$418,$B88,'Division Lvl (excl. Esc)'!R$2:R$418)</f>
        <v>0</v>
      </c>
      <c r="Q88" s="169">
        <f>SUMIF('Division Lvl (excl. Esc)'!$A$2:$A$418,$B88,'Division Lvl (excl. Esc)'!S$2:S$418)</f>
        <v>9427636.2146746423</v>
      </c>
      <c r="R88" s="169">
        <f>SUMIF('Division Lvl (excl. Esc)'!$A$2:$A$418,$B88,'Division Lvl (excl. Esc)'!T$2:T$418)</f>
        <v>19275939.80646373</v>
      </c>
      <c r="S88" s="169">
        <f>SUMIF('Division Lvl (excl. Esc)'!$A$2:$A$418,$B88,'Division Lvl (excl. Esc)'!U$2:U$418)</f>
        <v>19757838.301625323</v>
      </c>
      <c r="T88" s="169">
        <f>SUMIF('Division Lvl (excl. Esc)'!$A$2:$A$418,$B88,'Division Lvl (excl. Esc)'!V$2:V$418)</f>
        <v>0</v>
      </c>
      <c r="U88" s="169">
        <f>SUMIF('Division Lvl (excl. Esc)'!$A$2:$A$418,$B88,'Division Lvl (excl. Esc)'!W$2:W$418)</f>
        <v>0</v>
      </c>
      <c r="V88" s="170">
        <f>SUMIF('Division Lvl (excl. Esc)'!$A$2:$A$418,$B88,'Division Lvl (excl. Esc)'!X$2:X$418)</f>
        <v>0</v>
      </c>
      <c r="W88" s="170">
        <f>SUMIF('Division Lvl (excl. Esc)'!$A$2:$A$418,$B88,'Division Lvl (excl. Esc)'!Y$2:Y$418)</f>
        <v>0</v>
      </c>
      <c r="X88" s="165">
        <f t="shared" si="3"/>
        <v>42615217.198913887</v>
      </c>
      <c r="Y88" s="171">
        <f t="shared" si="4"/>
        <v>48461414.322763696</v>
      </c>
      <c r="Z88" s="172"/>
    </row>
    <row r="89" spans="1:26" x14ac:dyDescent="0.25">
      <c r="A89" s="163" t="str">
        <f>INDEX('Division Lvl (excl. Esc)'!$AG$2:$AG$418,MATCH(B89,'Division Lvl (excl. Esc)'!$A$2:$A$418,0))</f>
        <v>PR</v>
      </c>
      <c r="B89" s="175" t="s">
        <v>738</v>
      </c>
      <c r="C89" s="130" t="str">
        <f>INDEX('Division Lvl (excl. Esc)'!$B$2:$B$418,MATCH(B89,'Division Lvl (excl. Esc)'!$A$2:$A$418,0))</f>
        <v>Establish Mt Gilead ZS</v>
      </c>
      <c r="D89" s="165">
        <f>SUMIF('Division Lvl (excl. Esc)'!$A$2:$A$418,$B89,'Division Lvl (excl. Esc)'!E$2:E$418)</f>
        <v>0</v>
      </c>
      <c r="E89" s="166">
        <f>SUMIF('Division Lvl (excl. Esc)'!$A$2:$A$418,$B89,'Division Lvl (excl. Esc)'!F$2:F$418)</f>
        <v>0</v>
      </c>
      <c r="F89" s="166">
        <f>SUMIF('Division Lvl (excl. Esc)'!$A$2:$A$418,$B89,'Division Lvl (excl. Esc)'!G$2:G$418)</f>
        <v>4021347.1539621851</v>
      </c>
      <c r="G89" s="166">
        <f>SUMIF('Division Lvl (excl. Esc)'!$A$2:$A$418,$B89,'Division Lvl (excl. Esc)'!H$2:H$418)</f>
        <v>8017829.8319805032</v>
      </c>
      <c r="H89" s="166">
        <f>SUMIF('Division Lvl (excl. Esc)'!$A$2:$A$418,$B89,'Division Lvl (excl. Esc)'!I$2:I$418)</f>
        <v>4536773.8477357738</v>
      </c>
      <c r="I89" s="166">
        <f>SUMIF('Division Lvl (excl. Esc)'!$A$2:$A$418,$B89,'Division Lvl (excl. Esc)'!J$2:J$418)</f>
        <v>3460016.662397631</v>
      </c>
      <c r="J89" s="166">
        <f>SUMIF('Division Lvl (excl. Esc)'!$A$2:$A$418,$B89,'Division Lvl (excl. Esc)'!K$2:K$418)</f>
        <v>0</v>
      </c>
      <c r="K89" s="166">
        <f>SUMIF('Division Lvl (excl. Esc)'!$A$2:$A$418,$B89,'Division Lvl (excl. Esc)'!L$2:L$418)</f>
        <v>0</v>
      </c>
      <c r="L89" s="166">
        <f>SUMIF('Division Lvl (excl. Esc)'!$A$2:$A$418,$B89,'Division Lvl (excl. Esc)'!M$2:M$418)</f>
        <v>0</v>
      </c>
      <c r="M89" s="167">
        <f>SUMIF('Division Lvl (excl. Esc)'!$A$2:$A$418,$B89,'Division Lvl (excl. Esc)'!N$2:N$418)</f>
        <v>0</v>
      </c>
      <c r="N89" s="168">
        <f>SUMIF('Division Lvl (excl. Esc)'!$A$2:$A$418,$B89,'Division Lvl (excl. Esc)'!P$2:P$418)</f>
        <v>0</v>
      </c>
      <c r="O89" s="169">
        <f>SUMIF('Division Lvl (excl. Esc)'!$A$2:$A$418,$B89,'Division Lvl (excl. Esc)'!Q$2:Q$418)</f>
        <v>0</v>
      </c>
      <c r="P89" s="169">
        <f>SUMIF('Division Lvl (excl. Esc)'!$A$2:$A$418,$B89,'Division Lvl (excl. Esc)'!R$2:R$418)</f>
        <v>4330551.0499723079</v>
      </c>
      <c r="Q89" s="169">
        <f>SUMIF('Division Lvl (excl. Esc)'!$A$2:$A$418,$B89,'Division Lvl (excl. Esc)'!S$2:S$418)</f>
        <v>8850183.923377756</v>
      </c>
      <c r="R89" s="169">
        <f>SUMIF('Division Lvl (excl. Esc)'!$A$2:$A$418,$B89,'Division Lvl (excl. Esc)'!T$2:T$418)</f>
        <v>5132943.191355655</v>
      </c>
      <c r="S89" s="169">
        <f>SUMIF('Division Lvl (excl. Esc)'!$A$2:$A$418,$B89,'Division Lvl (excl. Esc)'!U$2:U$418)</f>
        <v>4012558.5502894642</v>
      </c>
      <c r="T89" s="169">
        <f>SUMIF('Division Lvl (excl. Esc)'!$A$2:$A$418,$B89,'Division Lvl (excl. Esc)'!V$2:V$418)</f>
        <v>0</v>
      </c>
      <c r="U89" s="169">
        <f>SUMIF('Division Lvl (excl. Esc)'!$A$2:$A$418,$B89,'Division Lvl (excl. Esc)'!W$2:W$418)</f>
        <v>0</v>
      </c>
      <c r="V89" s="170">
        <f>SUMIF('Division Lvl (excl. Esc)'!$A$2:$A$418,$B89,'Division Lvl (excl. Esc)'!X$2:X$418)</f>
        <v>0</v>
      </c>
      <c r="W89" s="170">
        <f>SUMIF('Division Lvl (excl. Esc)'!$A$2:$A$418,$B89,'Division Lvl (excl. Esc)'!Y$2:Y$418)</f>
        <v>0</v>
      </c>
      <c r="X89" s="165">
        <f t="shared" si="3"/>
        <v>20035967.496076092</v>
      </c>
      <c r="Y89" s="171">
        <f t="shared" si="4"/>
        <v>22326236.714995179</v>
      </c>
      <c r="Z89" s="172"/>
    </row>
    <row r="90" spans="1:26" x14ac:dyDescent="0.25">
      <c r="A90" s="163" t="str">
        <f>INDEX('Division Lvl (excl. Esc)'!$AG$2:$AG$418,MATCH(B90,'Division Lvl (excl. Esc)'!$A$2:$A$418,0))</f>
        <v>PR</v>
      </c>
      <c r="B90" s="174" t="s">
        <v>740</v>
      </c>
      <c r="C90" s="130" t="str">
        <f>INDEX('Division Lvl (excl. Esc)'!$B$2:$B$418,MATCH(B90,'Division Lvl (excl. Esc)'!$A$2:$A$418,0))</f>
        <v>Western Sydney Employment Lands ZS</v>
      </c>
      <c r="D90" s="165">
        <f>SUMIF('Division Lvl (excl. Esc)'!$A$2:$A$418,$B90,'Division Lvl (excl. Esc)'!E$2:E$418)</f>
        <v>0</v>
      </c>
      <c r="E90" s="166">
        <f>SUMIF('Division Lvl (excl. Esc)'!$A$2:$A$418,$B90,'Division Lvl (excl. Esc)'!F$2:F$418)</f>
        <v>0</v>
      </c>
      <c r="F90" s="166">
        <f>SUMIF('Division Lvl (excl. Esc)'!$A$2:$A$418,$B90,'Division Lvl (excl. Esc)'!G$2:G$418)</f>
        <v>4491031.274896699</v>
      </c>
      <c r="G90" s="166">
        <f>SUMIF('Division Lvl (excl. Esc)'!$A$2:$A$418,$B90,'Division Lvl (excl. Esc)'!H$2:H$418)</f>
        <v>8954293.9601087701</v>
      </c>
      <c r="H90" s="166">
        <f>SUMIF('Division Lvl (excl. Esc)'!$A$2:$A$418,$B90,'Division Lvl (excl. Esc)'!I$2:I$418)</f>
        <v>8930797.2937429138</v>
      </c>
      <c r="I90" s="166">
        <f>SUMIF('Division Lvl (excl. Esc)'!$A$2:$A$418,$B90,'Division Lvl (excl. Esc)'!J$2:J$418)</f>
        <v>0</v>
      </c>
      <c r="J90" s="166">
        <f>SUMIF('Division Lvl (excl. Esc)'!$A$2:$A$418,$B90,'Division Lvl (excl. Esc)'!K$2:K$418)</f>
        <v>0</v>
      </c>
      <c r="K90" s="166">
        <f>SUMIF('Division Lvl (excl. Esc)'!$A$2:$A$418,$B90,'Division Lvl (excl. Esc)'!L$2:L$418)</f>
        <v>0</v>
      </c>
      <c r="L90" s="166">
        <f>SUMIF('Division Lvl (excl. Esc)'!$A$2:$A$418,$B90,'Division Lvl (excl. Esc)'!M$2:M$418)</f>
        <v>0</v>
      </c>
      <c r="M90" s="167">
        <f>SUMIF('Division Lvl (excl. Esc)'!$A$2:$A$418,$B90,'Division Lvl (excl. Esc)'!N$2:N$418)</f>
        <v>0</v>
      </c>
      <c r="N90" s="168">
        <f>SUMIF('Division Lvl (excl. Esc)'!$A$2:$A$418,$B90,'Division Lvl (excl. Esc)'!P$2:P$418)</f>
        <v>0</v>
      </c>
      <c r="O90" s="169">
        <f>SUMIF('Division Lvl (excl. Esc)'!$A$2:$A$418,$B90,'Division Lvl (excl. Esc)'!Q$2:Q$418)</f>
        <v>0</v>
      </c>
      <c r="P90" s="169">
        <f>SUMIF('Division Lvl (excl. Esc)'!$A$2:$A$418,$B90,'Division Lvl (excl. Esc)'!R$2:R$418)</f>
        <v>4836349.4765180526</v>
      </c>
      <c r="Q90" s="169">
        <f>SUMIF('Division Lvl (excl. Esc)'!$A$2:$A$418,$B90,'Division Lvl (excl. Esc)'!S$2:S$418)</f>
        <v>9883865.0996136386</v>
      </c>
      <c r="R90" s="169">
        <f>SUMIF('Division Lvl (excl. Esc)'!$A$2:$A$418,$B90,'Division Lvl (excl. Esc)'!T$2:T$418)</f>
        <v>10104377.405802097</v>
      </c>
      <c r="S90" s="169">
        <f>SUMIF('Division Lvl (excl. Esc)'!$A$2:$A$418,$B90,'Division Lvl (excl. Esc)'!U$2:U$418)</f>
        <v>0</v>
      </c>
      <c r="T90" s="169">
        <f>SUMIF('Division Lvl (excl. Esc)'!$A$2:$A$418,$B90,'Division Lvl (excl. Esc)'!V$2:V$418)</f>
        <v>0</v>
      </c>
      <c r="U90" s="169">
        <f>SUMIF('Division Lvl (excl. Esc)'!$A$2:$A$418,$B90,'Division Lvl (excl. Esc)'!W$2:W$418)</f>
        <v>0</v>
      </c>
      <c r="V90" s="170">
        <f>SUMIF('Division Lvl (excl. Esc)'!$A$2:$A$418,$B90,'Division Lvl (excl. Esc)'!X$2:X$418)</f>
        <v>0</v>
      </c>
      <c r="W90" s="170">
        <f>SUMIF('Division Lvl (excl. Esc)'!$A$2:$A$418,$B90,'Division Lvl (excl. Esc)'!Y$2:Y$418)</f>
        <v>0</v>
      </c>
      <c r="X90" s="165">
        <f t="shared" si="3"/>
        <v>22376122.528748382</v>
      </c>
      <c r="Y90" s="171">
        <f t="shared" si="4"/>
        <v>24824591.981933787</v>
      </c>
      <c r="Z90" s="172"/>
    </row>
    <row r="91" spans="1:26" x14ac:dyDescent="0.25">
      <c r="A91" s="163" t="str">
        <f>INDEX('Division Lvl (excl. Esc)'!$AG$2:$AG$418,MATCH(B91,'Division Lvl (excl. Esc)'!$A$2:$A$418,0))</f>
        <v>PR</v>
      </c>
      <c r="B91" s="174" t="s">
        <v>741</v>
      </c>
      <c r="C91" s="130" t="str">
        <f>INDEX('Division Lvl (excl. Esc)'!$B$2:$B$418,MATCH(B91,'Division Lvl (excl. Esc)'!$A$2:$A$418,0))</f>
        <v>Cheriton Avenue 3rd transformer</v>
      </c>
      <c r="D91" s="165">
        <f>SUMIF('Division Lvl (excl. Esc)'!$A$2:$A$418,$B91,'Division Lvl (excl. Esc)'!E$2:E$418)</f>
        <v>0</v>
      </c>
      <c r="E91" s="166">
        <f>SUMIF('Division Lvl (excl. Esc)'!$A$2:$A$418,$B91,'Division Lvl (excl. Esc)'!F$2:F$418)</f>
        <v>0</v>
      </c>
      <c r="F91" s="166">
        <f>SUMIF('Division Lvl (excl. Esc)'!$A$2:$A$418,$B91,'Division Lvl (excl. Esc)'!G$2:G$418)</f>
        <v>0</v>
      </c>
      <c r="G91" s="166">
        <f>SUMIF('Division Lvl (excl. Esc)'!$A$2:$A$418,$B91,'Division Lvl (excl. Esc)'!H$2:H$418)</f>
        <v>0</v>
      </c>
      <c r="H91" s="166">
        <f>SUMIF('Division Lvl (excl. Esc)'!$A$2:$A$418,$B91,'Division Lvl (excl. Esc)'!I$2:I$418)</f>
        <v>0</v>
      </c>
      <c r="I91" s="166">
        <f>SUMIF('Division Lvl (excl. Esc)'!$A$2:$A$418,$B91,'Division Lvl (excl. Esc)'!J$2:J$418)</f>
        <v>0</v>
      </c>
      <c r="J91" s="166">
        <f>SUMIF('Division Lvl (excl. Esc)'!$A$2:$A$418,$B91,'Division Lvl (excl. Esc)'!K$2:K$418)</f>
        <v>0</v>
      </c>
      <c r="K91" s="166">
        <f>SUMIF('Division Lvl (excl. Esc)'!$A$2:$A$418,$B91,'Division Lvl (excl. Esc)'!L$2:L$418)</f>
        <v>0</v>
      </c>
      <c r="L91" s="166">
        <f>SUMIF('Division Lvl (excl. Esc)'!$A$2:$A$418,$B91,'Division Lvl (excl. Esc)'!M$2:M$418)</f>
        <v>0</v>
      </c>
      <c r="M91" s="167">
        <f>SUMIF('Division Lvl (excl. Esc)'!$A$2:$A$418,$B91,'Division Lvl (excl. Esc)'!N$2:N$418)</f>
        <v>5520000</v>
      </c>
      <c r="N91" s="168">
        <f>SUMIF('Division Lvl (excl. Esc)'!$A$2:$A$418,$B91,'Division Lvl (excl. Esc)'!P$2:P$418)</f>
        <v>0</v>
      </c>
      <c r="O91" s="169">
        <f>SUMIF('Division Lvl (excl. Esc)'!$A$2:$A$418,$B91,'Division Lvl (excl. Esc)'!Q$2:Q$418)</f>
        <v>0</v>
      </c>
      <c r="P91" s="169">
        <f>SUMIF('Division Lvl (excl. Esc)'!$A$2:$A$418,$B91,'Division Lvl (excl. Esc)'!R$2:R$418)</f>
        <v>0</v>
      </c>
      <c r="Q91" s="169">
        <f>SUMIF('Division Lvl (excl. Esc)'!$A$2:$A$418,$B91,'Division Lvl (excl. Esc)'!S$2:S$418)</f>
        <v>0</v>
      </c>
      <c r="R91" s="169">
        <f>SUMIF('Division Lvl (excl. Esc)'!$A$2:$A$418,$B91,'Division Lvl (excl. Esc)'!T$2:T$418)</f>
        <v>0</v>
      </c>
      <c r="S91" s="169">
        <f>SUMIF('Division Lvl (excl. Esc)'!$A$2:$A$418,$B91,'Division Lvl (excl. Esc)'!U$2:U$418)</f>
        <v>0</v>
      </c>
      <c r="T91" s="169">
        <f>SUMIF('Division Lvl (excl. Esc)'!$A$2:$A$418,$B91,'Division Lvl (excl. Esc)'!V$2:V$418)</f>
        <v>0</v>
      </c>
      <c r="U91" s="169">
        <f>SUMIF('Division Lvl (excl. Esc)'!$A$2:$A$418,$B91,'Division Lvl (excl. Esc)'!W$2:W$418)</f>
        <v>0</v>
      </c>
      <c r="V91" s="170">
        <f>SUMIF('Division Lvl (excl. Esc)'!$A$2:$A$418,$B91,'Division Lvl (excl. Esc)'!X$2:X$418)</f>
        <v>0</v>
      </c>
      <c r="W91" s="170">
        <f>SUMIF('Division Lvl (excl. Esc)'!$A$2:$A$418,$B91,'Division Lvl (excl. Esc)'!Y$2:Y$418)</f>
        <v>7066066.6839638911</v>
      </c>
      <c r="X91" s="165">
        <f t="shared" si="3"/>
        <v>5520000</v>
      </c>
      <c r="Y91" s="171">
        <f t="shared" si="4"/>
        <v>7066066.6839638911</v>
      </c>
      <c r="Z91" s="172"/>
    </row>
    <row r="92" spans="1:26" x14ac:dyDescent="0.25">
      <c r="A92" s="163" t="str">
        <f>INDEX('Division Lvl (excl. Esc)'!$AG$2:$AG$418,MATCH(B92,'Division Lvl (excl. Esc)'!$A$2:$A$418,0))</f>
        <v>PR</v>
      </c>
      <c r="B92" s="174" t="s">
        <v>800</v>
      </c>
      <c r="C92" s="130" t="str">
        <f>INDEX('Division Lvl (excl. Esc)'!$B$2:$B$418,MATCH(B92,'Division Lvl (excl. Esc)'!$A$2:$A$418,0))</f>
        <v>Feeder 214/215 contraints</v>
      </c>
      <c r="D92" s="165">
        <f>SUMIF('Division Lvl (excl. Esc)'!$A$2:$A$418,$B92,'Division Lvl (excl. Esc)'!E$2:E$418)</f>
        <v>5134054.665575644</v>
      </c>
      <c r="E92" s="166">
        <f>SUMIF('Division Lvl (excl. Esc)'!$A$2:$A$418,$B92,'Division Lvl (excl. Esc)'!F$2:F$418)</f>
        <v>5124702.9674532125</v>
      </c>
      <c r="F92" s="166">
        <f>SUMIF('Division Lvl (excl. Esc)'!$A$2:$A$418,$B92,'Division Lvl (excl. Esc)'!G$2:G$418)</f>
        <v>0</v>
      </c>
      <c r="G92" s="166">
        <f>SUMIF('Division Lvl (excl. Esc)'!$A$2:$A$418,$B92,'Division Lvl (excl. Esc)'!H$2:H$418)</f>
        <v>0</v>
      </c>
      <c r="H92" s="166">
        <f>SUMIF('Division Lvl (excl. Esc)'!$A$2:$A$418,$B92,'Division Lvl (excl. Esc)'!I$2:I$418)</f>
        <v>0</v>
      </c>
      <c r="I92" s="166">
        <f>SUMIF('Division Lvl (excl. Esc)'!$A$2:$A$418,$B92,'Division Lvl (excl. Esc)'!J$2:J$418)</f>
        <v>0</v>
      </c>
      <c r="J92" s="166">
        <f>SUMIF('Division Lvl (excl. Esc)'!$A$2:$A$418,$B92,'Division Lvl (excl. Esc)'!K$2:K$418)</f>
        <v>0</v>
      </c>
      <c r="K92" s="166">
        <f>SUMIF('Division Lvl (excl. Esc)'!$A$2:$A$418,$B92,'Division Lvl (excl. Esc)'!L$2:L$418)</f>
        <v>0</v>
      </c>
      <c r="L92" s="166">
        <f>SUMIF('Division Lvl (excl. Esc)'!$A$2:$A$418,$B92,'Division Lvl (excl. Esc)'!M$2:M$418)</f>
        <v>0</v>
      </c>
      <c r="M92" s="167">
        <f>SUMIF('Division Lvl (excl. Esc)'!$A$2:$A$418,$B92,'Division Lvl (excl. Esc)'!N$2:N$418)</f>
        <v>0</v>
      </c>
      <c r="N92" s="168">
        <f>SUMIF('Division Lvl (excl. Esc)'!$A$2:$A$418,$B92,'Division Lvl (excl. Esc)'!P$2:P$418)</f>
        <v>5262406.0322150346</v>
      </c>
      <c r="O92" s="169">
        <f>SUMIF('Division Lvl (excl. Esc)'!$A$2:$A$418,$B92,'Division Lvl (excl. Esc)'!Q$2:Q$418)</f>
        <v>5384141.055180531</v>
      </c>
      <c r="P92" s="169">
        <f>SUMIF('Division Lvl (excl. Esc)'!$A$2:$A$418,$B92,'Division Lvl (excl. Esc)'!R$2:R$418)</f>
        <v>0</v>
      </c>
      <c r="Q92" s="169">
        <f>SUMIF('Division Lvl (excl. Esc)'!$A$2:$A$418,$B92,'Division Lvl (excl. Esc)'!S$2:S$418)</f>
        <v>0</v>
      </c>
      <c r="R92" s="169">
        <f>SUMIF('Division Lvl (excl. Esc)'!$A$2:$A$418,$B92,'Division Lvl (excl. Esc)'!T$2:T$418)</f>
        <v>0</v>
      </c>
      <c r="S92" s="169">
        <f>SUMIF('Division Lvl (excl. Esc)'!$A$2:$A$418,$B92,'Division Lvl (excl. Esc)'!U$2:U$418)</f>
        <v>0</v>
      </c>
      <c r="T92" s="169">
        <f>SUMIF('Division Lvl (excl. Esc)'!$A$2:$A$418,$B92,'Division Lvl (excl. Esc)'!V$2:V$418)</f>
        <v>0</v>
      </c>
      <c r="U92" s="169">
        <f>SUMIF('Division Lvl (excl. Esc)'!$A$2:$A$418,$B92,'Division Lvl (excl. Esc)'!W$2:W$418)</f>
        <v>0</v>
      </c>
      <c r="V92" s="170">
        <f>SUMIF('Division Lvl (excl. Esc)'!$A$2:$A$418,$B92,'Division Lvl (excl. Esc)'!X$2:X$418)</f>
        <v>0</v>
      </c>
      <c r="W92" s="170">
        <f>SUMIF('Division Lvl (excl. Esc)'!$A$2:$A$418,$B92,'Division Lvl (excl. Esc)'!Y$2:Y$418)</f>
        <v>0</v>
      </c>
      <c r="X92" s="165">
        <f t="shared" si="3"/>
        <v>10258757.633028857</v>
      </c>
      <c r="Y92" s="171">
        <f t="shared" si="4"/>
        <v>10646547.087395566</v>
      </c>
      <c r="Z92" s="172"/>
    </row>
    <row r="93" spans="1:26" x14ac:dyDescent="0.25">
      <c r="A93" s="163" t="str">
        <f>INDEX('Division Lvl (excl. Esc)'!$AG$2:$AG$418,MATCH(B93,'Division Lvl (excl. Esc)'!$A$2:$A$418,0))</f>
        <v>PR</v>
      </c>
      <c r="B93" s="174" t="s">
        <v>801</v>
      </c>
      <c r="C93" s="130" t="str">
        <f>INDEX('Division Lvl (excl. Esc)'!$B$2:$B$418,MATCH(B93,'Division Lvl (excl. Esc)'!$A$2:$A$418,0))</f>
        <v>Bringelly ZS augmentation</v>
      </c>
      <c r="D93" s="165">
        <f>SUMIF('Division Lvl (excl. Esc)'!$A$2:$A$418,$B93,'Division Lvl (excl. Esc)'!E$2:E$418)</f>
        <v>0</v>
      </c>
      <c r="E93" s="166">
        <f>SUMIF('Division Lvl (excl. Esc)'!$A$2:$A$418,$B93,'Division Lvl (excl. Esc)'!F$2:F$418)</f>
        <v>0</v>
      </c>
      <c r="F93" s="166">
        <f>SUMIF('Division Lvl (excl. Esc)'!$A$2:$A$418,$B93,'Division Lvl (excl. Esc)'!G$2:G$418)</f>
        <v>0</v>
      </c>
      <c r="G93" s="166">
        <f>SUMIF('Division Lvl (excl. Esc)'!$A$2:$A$418,$B93,'Division Lvl (excl. Esc)'!H$2:H$418)</f>
        <v>0</v>
      </c>
      <c r="H93" s="166">
        <f>SUMIF('Division Lvl (excl. Esc)'!$A$2:$A$418,$B93,'Division Lvl (excl. Esc)'!I$2:I$418)</f>
        <v>0</v>
      </c>
      <c r="I93" s="166">
        <f>SUMIF('Division Lvl (excl. Esc)'!$A$2:$A$418,$B93,'Division Lvl (excl. Esc)'!J$2:J$418)</f>
        <v>4215288.8709895713</v>
      </c>
      <c r="J93" s="166">
        <f>SUMIF('Division Lvl (excl. Esc)'!$A$2:$A$418,$B93,'Division Lvl (excl. Esc)'!K$2:K$418)</f>
        <v>8430577.7419791427</v>
      </c>
      <c r="K93" s="166">
        <f>SUMIF('Division Lvl (excl. Esc)'!$A$2:$A$418,$B93,'Division Lvl (excl. Esc)'!L$2:L$418)</f>
        <v>8430577.7419791427</v>
      </c>
      <c r="L93" s="166">
        <f>SUMIF('Division Lvl (excl. Esc)'!$A$2:$A$418,$B93,'Division Lvl (excl. Esc)'!M$2:M$418)</f>
        <v>0</v>
      </c>
      <c r="M93" s="167">
        <f>SUMIF('Division Lvl (excl. Esc)'!$A$2:$A$418,$B93,'Division Lvl (excl. Esc)'!N$2:N$418)</f>
        <v>0</v>
      </c>
      <c r="N93" s="168">
        <f>SUMIF('Division Lvl (excl. Esc)'!$A$2:$A$418,$B93,'Division Lvl (excl. Esc)'!P$2:P$418)</f>
        <v>0</v>
      </c>
      <c r="O93" s="169">
        <f>SUMIF('Division Lvl (excl. Esc)'!$A$2:$A$418,$B93,'Division Lvl (excl. Esc)'!Q$2:Q$418)</f>
        <v>0</v>
      </c>
      <c r="P93" s="169">
        <f>SUMIF('Division Lvl (excl. Esc)'!$A$2:$A$418,$B93,'Division Lvl (excl. Esc)'!R$2:R$418)</f>
        <v>0</v>
      </c>
      <c r="Q93" s="169">
        <f>SUMIF('Division Lvl (excl. Esc)'!$A$2:$A$418,$B93,'Division Lvl (excl. Esc)'!S$2:S$418)</f>
        <v>0</v>
      </c>
      <c r="R93" s="169">
        <f>SUMIF('Division Lvl (excl. Esc)'!$A$2:$A$418,$B93,'Division Lvl (excl. Esc)'!T$2:T$418)</f>
        <v>0</v>
      </c>
      <c r="S93" s="169">
        <f>SUMIF('Division Lvl (excl. Esc)'!$A$2:$A$418,$B93,'Division Lvl (excl. Esc)'!U$2:U$418)</f>
        <v>4888442.7595526511</v>
      </c>
      <c r="T93" s="169">
        <f>SUMIF('Division Lvl (excl. Esc)'!$A$2:$A$418,$B93,'Division Lvl (excl. Esc)'!V$2:V$418)</f>
        <v>10021307.657082934</v>
      </c>
      <c r="U93" s="169">
        <f>SUMIF('Division Lvl (excl. Esc)'!$A$2:$A$418,$B93,'Division Lvl (excl. Esc)'!W$2:W$418)</f>
        <v>10271840.348510006</v>
      </c>
      <c r="V93" s="170">
        <f>SUMIF('Division Lvl (excl. Esc)'!$A$2:$A$418,$B93,'Division Lvl (excl. Esc)'!X$2:X$418)</f>
        <v>0</v>
      </c>
      <c r="W93" s="170">
        <f>SUMIF('Division Lvl (excl. Esc)'!$A$2:$A$418,$B93,'Division Lvl (excl. Esc)'!Y$2:Y$418)</f>
        <v>0</v>
      </c>
      <c r="X93" s="165">
        <f t="shared" si="3"/>
        <v>21076444.354947858</v>
      </c>
      <c r="Y93" s="171">
        <f t="shared" si="4"/>
        <v>25181590.765145592</v>
      </c>
      <c r="Z93" s="172"/>
    </row>
    <row r="94" spans="1:26" x14ac:dyDescent="0.25">
      <c r="A94" s="163" t="str">
        <f>INDEX('Division Lvl (excl. Esc)'!$AG$2:$AG$418,MATCH(B94,'Division Lvl (excl. Esc)'!$A$2:$A$418,0))</f>
        <v>PR</v>
      </c>
      <c r="B94" s="164" t="s">
        <v>823</v>
      </c>
      <c r="C94" s="130" t="str">
        <f>INDEX('Division Lvl (excl. Esc)'!$B$2:$B$418,MATCH(B94,'Division Lvl (excl. Esc)'!$A$2:$A$418,0))</f>
        <v>South Gilead (South Campbelltown)</v>
      </c>
      <c r="D94" s="165">
        <f>SUMIF('Division Lvl (excl. Esc)'!$A$2:$A$418,$B94,'Division Lvl (excl. Esc)'!E$2:E$418)</f>
        <v>0</v>
      </c>
      <c r="E94" s="166">
        <f>SUMIF('Division Lvl (excl. Esc)'!$A$2:$A$418,$B94,'Division Lvl (excl. Esc)'!F$2:F$418)</f>
        <v>0</v>
      </c>
      <c r="F94" s="166">
        <f>SUMIF('Division Lvl (excl. Esc)'!$A$2:$A$418,$B94,'Division Lvl (excl. Esc)'!G$2:G$418)</f>
        <v>0</v>
      </c>
      <c r="G94" s="166">
        <f>SUMIF('Division Lvl (excl. Esc)'!$A$2:$A$418,$B94,'Division Lvl (excl. Esc)'!H$2:H$418)</f>
        <v>0</v>
      </c>
      <c r="H94" s="166">
        <f>SUMIF('Division Lvl (excl. Esc)'!$A$2:$A$418,$B94,'Division Lvl (excl. Esc)'!I$2:I$418)</f>
        <v>0</v>
      </c>
      <c r="I94" s="166">
        <f>SUMIF('Division Lvl (excl. Esc)'!$A$2:$A$418,$B94,'Division Lvl (excl. Esc)'!J$2:J$418)</f>
        <v>3998395.2550667021</v>
      </c>
      <c r="J94" s="166">
        <f>SUMIF('Division Lvl (excl. Esc)'!$A$2:$A$418,$B94,'Division Lvl (excl. Esc)'!K$2:K$418)</f>
        <v>7996790.5101334043</v>
      </c>
      <c r="K94" s="166">
        <f>SUMIF('Division Lvl (excl. Esc)'!$A$2:$A$418,$B94,'Division Lvl (excl. Esc)'!L$2:L$418)</f>
        <v>7996790.5101334043</v>
      </c>
      <c r="L94" s="166">
        <f>SUMIF('Division Lvl (excl. Esc)'!$A$2:$A$418,$B94,'Division Lvl (excl. Esc)'!M$2:M$418)</f>
        <v>0</v>
      </c>
      <c r="M94" s="167">
        <f>SUMIF('Division Lvl (excl. Esc)'!$A$2:$A$418,$B94,'Division Lvl (excl. Esc)'!N$2:N$418)</f>
        <v>0</v>
      </c>
      <c r="N94" s="168">
        <f>SUMIF('Division Lvl (excl. Esc)'!$A$2:$A$418,$B94,'Division Lvl (excl. Esc)'!P$2:P$418)</f>
        <v>0</v>
      </c>
      <c r="O94" s="169">
        <f>SUMIF('Division Lvl (excl. Esc)'!$A$2:$A$418,$B94,'Division Lvl (excl. Esc)'!Q$2:Q$418)</f>
        <v>0</v>
      </c>
      <c r="P94" s="169">
        <f>SUMIF('Division Lvl (excl. Esc)'!$A$2:$A$418,$B94,'Division Lvl (excl. Esc)'!R$2:R$418)</f>
        <v>0</v>
      </c>
      <c r="Q94" s="169">
        <f>SUMIF('Division Lvl (excl. Esc)'!$A$2:$A$418,$B94,'Division Lvl (excl. Esc)'!S$2:S$418)</f>
        <v>0</v>
      </c>
      <c r="R94" s="169">
        <f>SUMIF('Division Lvl (excl. Esc)'!$A$2:$A$418,$B94,'Division Lvl (excl. Esc)'!T$2:T$418)</f>
        <v>0</v>
      </c>
      <c r="S94" s="169">
        <f>SUMIF('Division Lvl (excl. Esc)'!$A$2:$A$418,$B94,'Division Lvl (excl. Esc)'!U$2:U$418)</f>
        <v>4636912.6607145043</v>
      </c>
      <c r="T94" s="169">
        <f>SUMIF('Division Lvl (excl. Esc)'!$A$2:$A$418,$B94,'Division Lvl (excl. Esc)'!V$2:V$418)</f>
        <v>9505670.9544647355</v>
      </c>
      <c r="U94" s="169">
        <f>SUMIF('Division Lvl (excl. Esc)'!$A$2:$A$418,$B94,'Division Lvl (excl. Esc)'!W$2:W$418)</f>
        <v>9743312.7283263523</v>
      </c>
      <c r="V94" s="170">
        <f>SUMIF('Division Lvl (excl. Esc)'!$A$2:$A$418,$B94,'Division Lvl (excl. Esc)'!X$2:X$418)</f>
        <v>0</v>
      </c>
      <c r="W94" s="170">
        <f>SUMIF('Division Lvl (excl. Esc)'!$A$2:$A$418,$B94,'Division Lvl (excl. Esc)'!Y$2:Y$418)</f>
        <v>0</v>
      </c>
      <c r="X94" s="165">
        <f t="shared" si="3"/>
        <v>19991976.275333509</v>
      </c>
      <c r="Y94" s="171">
        <f t="shared" si="4"/>
        <v>23885896.343505591</v>
      </c>
      <c r="Z94" s="172"/>
    </row>
    <row r="95" spans="1:26" x14ac:dyDescent="0.25">
      <c r="A95" s="163" t="str">
        <f>INDEX('Division Lvl (excl. Esc)'!$AG$2:$AG$418,MATCH(B95,'Division Lvl (excl. Esc)'!$A$2:$A$418,0))</f>
        <v>PR</v>
      </c>
      <c r="B95" s="164" t="s">
        <v>824</v>
      </c>
      <c r="C95" s="130" t="str">
        <f>INDEX('Division Lvl (excl. Esc)'!$B$2:$B$418,MATCH(B95,'Division Lvl (excl. Esc)'!$A$2:$A$418,0))</f>
        <v>AFIC upgrade Minto, Prospect, Kingswood</v>
      </c>
      <c r="D95" s="165">
        <f>SUMIF('Division Lvl (excl. Esc)'!$A$2:$A$418,$B95,'Division Lvl (excl. Esc)'!E$2:E$418)</f>
        <v>310803.08402811561</v>
      </c>
      <c r="E95" s="166">
        <f>SUMIF('Division Lvl (excl. Esc)'!$A$2:$A$418,$B95,'Division Lvl (excl. Esc)'!F$2:F$418)</f>
        <v>0</v>
      </c>
      <c r="F95" s="166">
        <f>SUMIF('Division Lvl (excl. Esc)'!$A$2:$A$418,$B95,'Division Lvl (excl. Esc)'!G$2:G$418)</f>
        <v>0</v>
      </c>
      <c r="G95" s="166">
        <f>SUMIF('Division Lvl (excl. Esc)'!$A$2:$A$418,$B95,'Division Lvl (excl. Esc)'!H$2:H$418)</f>
        <v>0</v>
      </c>
      <c r="H95" s="166">
        <f>SUMIF('Division Lvl (excl. Esc)'!$A$2:$A$418,$B95,'Division Lvl (excl. Esc)'!I$2:I$418)</f>
        <v>0</v>
      </c>
      <c r="I95" s="166">
        <f>SUMIF('Division Lvl (excl. Esc)'!$A$2:$A$418,$B95,'Division Lvl (excl. Esc)'!J$2:J$418)</f>
        <v>0</v>
      </c>
      <c r="J95" s="166">
        <f>SUMIF('Division Lvl (excl. Esc)'!$A$2:$A$418,$B95,'Division Lvl (excl. Esc)'!K$2:K$418)</f>
        <v>0</v>
      </c>
      <c r="K95" s="166">
        <f>SUMIF('Division Lvl (excl. Esc)'!$A$2:$A$418,$B95,'Division Lvl (excl. Esc)'!L$2:L$418)</f>
        <v>0</v>
      </c>
      <c r="L95" s="166">
        <f>SUMIF('Division Lvl (excl. Esc)'!$A$2:$A$418,$B95,'Division Lvl (excl. Esc)'!M$2:M$418)</f>
        <v>0</v>
      </c>
      <c r="M95" s="167">
        <f>SUMIF('Division Lvl (excl. Esc)'!$A$2:$A$418,$B95,'Division Lvl (excl. Esc)'!N$2:N$418)</f>
        <v>0</v>
      </c>
      <c r="N95" s="168">
        <f>SUMIF('Division Lvl (excl. Esc)'!$A$2:$A$418,$B95,'Division Lvl (excl. Esc)'!P$2:P$418)</f>
        <v>318573.16112881846</v>
      </c>
      <c r="O95" s="169">
        <f>SUMIF('Division Lvl (excl. Esc)'!$A$2:$A$418,$B95,'Division Lvl (excl. Esc)'!Q$2:Q$418)</f>
        <v>0</v>
      </c>
      <c r="P95" s="169">
        <f>SUMIF('Division Lvl (excl. Esc)'!$A$2:$A$418,$B95,'Division Lvl (excl. Esc)'!R$2:R$418)</f>
        <v>0</v>
      </c>
      <c r="Q95" s="169">
        <f>SUMIF('Division Lvl (excl. Esc)'!$A$2:$A$418,$B95,'Division Lvl (excl. Esc)'!S$2:S$418)</f>
        <v>0</v>
      </c>
      <c r="R95" s="169">
        <f>SUMIF('Division Lvl (excl. Esc)'!$A$2:$A$418,$B95,'Division Lvl (excl. Esc)'!T$2:T$418)</f>
        <v>0</v>
      </c>
      <c r="S95" s="169">
        <f>SUMIF('Division Lvl (excl. Esc)'!$A$2:$A$418,$B95,'Division Lvl (excl. Esc)'!U$2:U$418)</f>
        <v>0</v>
      </c>
      <c r="T95" s="169">
        <f>SUMIF('Division Lvl (excl. Esc)'!$A$2:$A$418,$B95,'Division Lvl (excl. Esc)'!V$2:V$418)</f>
        <v>0</v>
      </c>
      <c r="U95" s="169">
        <f>SUMIF('Division Lvl (excl. Esc)'!$A$2:$A$418,$B95,'Division Lvl (excl. Esc)'!W$2:W$418)</f>
        <v>0</v>
      </c>
      <c r="V95" s="170">
        <f>SUMIF('Division Lvl (excl. Esc)'!$A$2:$A$418,$B95,'Division Lvl (excl. Esc)'!X$2:X$418)</f>
        <v>0</v>
      </c>
      <c r="W95" s="170">
        <f>SUMIF('Division Lvl (excl. Esc)'!$A$2:$A$418,$B95,'Division Lvl (excl. Esc)'!Y$2:Y$418)</f>
        <v>0</v>
      </c>
      <c r="X95" s="165">
        <f t="shared" si="3"/>
        <v>310803.08402811561</v>
      </c>
      <c r="Y95" s="171">
        <f t="shared" si="4"/>
        <v>318573.16112881846</v>
      </c>
      <c r="Z95" s="172"/>
    </row>
    <row r="96" spans="1:26" x14ac:dyDescent="0.25">
      <c r="A96" s="163" t="str">
        <f>INDEX('Division Lvl (excl. Esc)'!$AG$2:$AG$418,MATCH(B96,'Division Lvl (excl. Esc)'!$A$2:$A$418,0))</f>
        <v>PR</v>
      </c>
      <c r="B96" s="164" t="s">
        <v>825</v>
      </c>
      <c r="C96" s="130" t="str">
        <f>INDEX('Division Lvl (excl. Esc)'!$B$2:$B$418,MATCH(B96,'Division Lvl (excl. Esc)'!$A$2:$A$418,0))</f>
        <v>Western Sydney Airport 132kV supply</v>
      </c>
      <c r="D96" s="165">
        <f>SUMIF('Division Lvl (excl. Esc)'!$A$2:$A$418,$B96,'Division Lvl (excl. Esc)'!E$2:E$418)</f>
        <v>0</v>
      </c>
      <c r="E96" s="166">
        <f>SUMIF('Division Lvl (excl. Esc)'!$A$2:$A$418,$B96,'Division Lvl (excl. Esc)'!F$2:F$418)</f>
        <v>0</v>
      </c>
      <c r="F96" s="166">
        <f>SUMIF('Division Lvl (excl. Esc)'!$A$2:$A$418,$B96,'Division Lvl (excl. Esc)'!G$2:G$418)</f>
        <v>7814812.0036944998</v>
      </c>
      <c r="G96" s="166">
        <f>SUMIF('Division Lvl (excl. Esc)'!$A$2:$A$418,$B96,'Division Lvl (excl. Esc)'!H$2:H$418)</f>
        <v>15581304.079356859</v>
      </c>
      <c r="H96" s="166">
        <f>SUMIF('Division Lvl (excl. Esc)'!$A$2:$A$418,$B96,'Division Lvl (excl. Esc)'!I$2:I$418)</f>
        <v>15540417.695111645</v>
      </c>
      <c r="I96" s="166">
        <f>SUMIF('Division Lvl (excl. Esc)'!$A$2:$A$418,$B96,'Division Lvl (excl. Esc)'!J$2:J$418)</f>
        <v>0</v>
      </c>
      <c r="J96" s="166">
        <f>SUMIF('Division Lvl (excl. Esc)'!$A$2:$A$418,$B96,'Division Lvl (excl. Esc)'!K$2:K$418)</f>
        <v>0</v>
      </c>
      <c r="K96" s="166">
        <f>SUMIF('Division Lvl (excl. Esc)'!$A$2:$A$418,$B96,'Division Lvl (excl. Esc)'!L$2:L$418)</f>
        <v>0</v>
      </c>
      <c r="L96" s="166">
        <f>SUMIF('Division Lvl (excl. Esc)'!$A$2:$A$418,$B96,'Division Lvl (excl. Esc)'!M$2:M$418)</f>
        <v>0</v>
      </c>
      <c r="M96" s="167">
        <f>SUMIF('Division Lvl (excl. Esc)'!$A$2:$A$418,$B96,'Division Lvl (excl. Esc)'!N$2:N$418)</f>
        <v>0</v>
      </c>
      <c r="N96" s="168">
        <f>SUMIF('Division Lvl (excl. Esc)'!$A$2:$A$418,$B96,'Division Lvl (excl. Esc)'!P$2:P$418)</f>
        <v>0</v>
      </c>
      <c r="O96" s="169">
        <f>SUMIF('Division Lvl (excl. Esc)'!$A$2:$A$418,$B96,'Division Lvl (excl. Esc)'!Q$2:Q$418)</f>
        <v>0</v>
      </c>
      <c r="P96" s="169">
        <f>SUMIF('Division Lvl (excl. Esc)'!$A$2:$A$418,$B96,'Division Lvl (excl. Esc)'!R$2:R$418)</f>
        <v>8415697.7829160709</v>
      </c>
      <c r="Q96" s="169">
        <f>SUMIF('Division Lvl (excl. Esc)'!$A$2:$A$418,$B96,'Division Lvl (excl. Esc)'!S$2:S$418)</f>
        <v>17198844.295541994</v>
      </c>
      <c r="R96" s="169">
        <f>SUMIF('Division Lvl (excl. Esc)'!$A$2:$A$418,$B96,'Division Lvl (excl. Esc)'!T$2:T$418)</f>
        <v>17582556.212000106</v>
      </c>
      <c r="S96" s="169">
        <f>SUMIF('Division Lvl (excl. Esc)'!$A$2:$A$418,$B96,'Division Lvl (excl. Esc)'!U$2:U$418)</f>
        <v>0</v>
      </c>
      <c r="T96" s="169">
        <f>SUMIF('Division Lvl (excl. Esc)'!$A$2:$A$418,$B96,'Division Lvl (excl. Esc)'!V$2:V$418)</f>
        <v>0</v>
      </c>
      <c r="U96" s="169">
        <f>SUMIF('Division Lvl (excl. Esc)'!$A$2:$A$418,$B96,'Division Lvl (excl. Esc)'!W$2:W$418)</f>
        <v>0</v>
      </c>
      <c r="V96" s="170">
        <f>SUMIF('Division Lvl (excl. Esc)'!$A$2:$A$418,$B96,'Division Lvl (excl. Esc)'!X$2:X$418)</f>
        <v>0</v>
      </c>
      <c r="W96" s="170">
        <f>SUMIF('Division Lvl (excl. Esc)'!$A$2:$A$418,$B96,'Division Lvl (excl. Esc)'!Y$2:Y$418)</f>
        <v>0</v>
      </c>
      <c r="X96" s="165">
        <f t="shared" si="3"/>
        <v>38936533.778163001</v>
      </c>
      <c r="Y96" s="171">
        <f t="shared" si="4"/>
        <v>43197098.290458173</v>
      </c>
      <c r="Z96" s="172"/>
    </row>
    <row r="97" spans="1:26" x14ac:dyDescent="0.25">
      <c r="A97" s="163" t="str">
        <f>INDEX('Division Lvl (excl. Esc)'!$AG$2:$AG$418,MATCH(B97,'Division Lvl (excl. Esc)'!$A$2:$A$418,0))</f>
        <v>PR</v>
      </c>
      <c r="B97" s="164" t="s">
        <v>826</v>
      </c>
      <c r="C97" s="130" t="str">
        <f>INDEX('Division Lvl (excl. Esc)'!$B$2:$B$418,MATCH(B97,'Division Lvl (excl. Esc)'!$A$2:$A$418,0))</f>
        <v>North Bomaderry ZS establishment</v>
      </c>
      <c r="D97" s="165">
        <f>SUMIF('Division Lvl (excl. Esc)'!$A$2:$A$418,$B97,'Division Lvl (excl. Esc)'!E$2:E$418)</f>
        <v>0</v>
      </c>
      <c r="E97" s="166">
        <f>SUMIF('Division Lvl (excl. Esc)'!$A$2:$A$418,$B97,'Division Lvl (excl. Esc)'!F$2:F$418)</f>
        <v>0</v>
      </c>
      <c r="F97" s="166">
        <f>SUMIF('Division Lvl (excl. Esc)'!$A$2:$A$418,$B97,'Division Lvl (excl. Esc)'!G$2:G$418)</f>
        <v>3662024.8819348067</v>
      </c>
      <c r="G97" s="166">
        <f>SUMIF('Division Lvl (excl. Esc)'!$A$2:$A$418,$B97,'Division Lvl (excl. Esc)'!H$2:H$418)</f>
        <v>7301407.0210034586</v>
      </c>
      <c r="H97" s="166">
        <f>SUMIF('Division Lvl (excl. Esc)'!$A$2:$A$418,$B97,'Division Lvl (excl. Esc)'!I$2:I$418)</f>
        <v>3822230.9781411998</v>
      </c>
      <c r="I97" s="166">
        <f>SUMIF('Division Lvl (excl. Esc)'!$A$2:$A$418,$B97,'Division Lvl (excl. Esc)'!J$2:J$418)</f>
        <v>3460016.662397631</v>
      </c>
      <c r="J97" s="166">
        <f>SUMIF('Division Lvl (excl. Esc)'!$A$2:$A$418,$B97,'Division Lvl (excl. Esc)'!K$2:K$418)</f>
        <v>0</v>
      </c>
      <c r="K97" s="166">
        <f>SUMIF('Division Lvl (excl. Esc)'!$A$2:$A$418,$B97,'Division Lvl (excl. Esc)'!L$2:L$418)</f>
        <v>0</v>
      </c>
      <c r="L97" s="166">
        <f>SUMIF('Division Lvl (excl. Esc)'!$A$2:$A$418,$B97,'Division Lvl (excl. Esc)'!M$2:M$418)</f>
        <v>0</v>
      </c>
      <c r="M97" s="167">
        <f>SUMIF('Division Lvl (excl. Esc)'!$A$2:$A$418,$B97,'Division Lvl (excl. Esc)'!N$2:N$418)</f>
        <v>0</v>
      </c>
      <c r="N97" s="168">
        <f>SUMIF('Division Lvl (excl. Esc)'!$A$2:$A$418,$B97,'Division Lvl (excl. Esc)'!P$2:P$418)</f>
        <v>0</v>
      </c>
      <c r="O97" s="169">
        <f>SUMIF('Division Lvl (excl. Esc)'!$A$2:$A$418,$B97,'Division Lvl (excl. Esc)'!Q$2:Q$418)</f>
        <v>0</v>
      </c>
      <c r="P97" s="169">
        <f>SUMIF('Division Lvl (excl. Esc)'!$A$2:$A$418,$B97,'Division Lvl (excl. Esc)'!R$2:R$418)</f>
        <v>3943600.263872325</v>
      </c>
      <c r="Q97" s="169">
        <f>SUMIF('Division Lvl (excl. Esc)'!$A$2:$A$418,$B97,'Division Lvl (excl. Esc)'!S$2:S$418)</f>
        <v>8059387.1894834964</v>
      </c>
      <c r="R97" s="169">
        <f>SUMIF('Division Lvl (excl. Esc)'!$A$2:$A$418,$B97,'Division Lvl (excl. Esc)'!T$2:T$418)</f>
        <v>4324503.5202339189</v>
      </c>
      <c r="S97" s="169">
        <f>SUMIF('Division Lvl (excl. Esc)'!$A$2:$A$418,$B97,'Division Lvl (excl. Esc)'!U$2:U$418)</f>
        <v>4012558.5502894642</v>
      </c>
      <c r="T97" s="169">
        <f>SUMIF('Division Lvl (excl. Esc)'!$A$2:$A$418,$B97,'Division Lvl (excl. Esc)'!V$2:V$418)</f>
        <v>0</v>
      </c>
      <c r="U97" s="169">
        <f>SUMIF('Division Lvl (excl. Esc)'!$A$2:$A$418,$B97,'Division Lvl (excl. Esc)'!W$2:W$418)</f>
        <v>0</v>
      </c>
      <c r="V97" s="170">
        <f>SUMIF('Division Lvl (excl. Esc)'!$A$2:$A$418,$B97,'Division Lvl (excl. Esc)'!X$2:X$418)</f>
        <v>0</v>
      </c>
      <c r="W97" s="170">
        <f>SUMIF('Division Lvl (excl. Esc)'!$A$2:$A$418,$B97,'Division Lvl (excl. Esc)'!Y$2:Y$418)</f>
        <v>0</v>
      </c>
      <c r="X97" s="165">
        <f t="shared" si="3"/>
        <v>18245679.543477096</v>
      </c>
      <c r="Y97" s="171">
        <f t="shared" si="4"/>
        <v>20340049.523879204</v>
      </c>
      <c r="Z97" s="172"/>
    </row>
    <row r="98" spans="1:26" x14ac:dyDescent="0.25">
      <c r="A98" s="163" t="str">
        <f>INDEX('Division Lvl (excl. Esc)'!$AG$2:$AG$418,MATCH(B98,'Division Lvl (excl. Esc)'!$A$2:$A$418,0))</f>
        <v>PR</v>
      </c>
      <c r="B98" s="164" t="s">
        <v>827</v>
      </c>
      <c r="C98" s="130" t="str">
        <f>INDEX('Division Lvl (excl. Esc)'!$B$2:$B$418,MATCH(B98,'Division Lvl (excl. Esc)'!$A$2:$A$418,0))</f>
        <v>Termeil ZS establishment</v>
      </c>
      <c r="D98" s="165">
        <f>SUMIF('Division Lvl (excl. Esc)'!$A$2:$A$418,$B98,'Division Lvl (excl. Esc)'!E$2:E$418)</f>
        <v>0</v>
      </c>
      <c r="E98" s="166">
        <f>SUMIF('Division Lvl (excl. Esc)'!$A$2:$A$418,$B98,'Division Lvl (excl. Esc)'!F$2:F$418)</f>
        <v>0</v>
      </c>
      <c r="F98" s="166">
        <f>SUMIF('Division Lvl (excl. Esc)'!$A$2:$A$418,$B98,'Division Lvl (excl. Esc)'!G$2:G$418)</f>
        <v>0</v>
      </c>
      <c r="G98" s="166">
        <f>SUMIF('Division Lvl (excl. Esc)'!$A$2:$A$418,$B98,'Division Lvl (excl. Esc)'!H$2:H$418)</f>
        <v>0</v>
      </c>
      <c r="H98" s="166">
        <f>SUMIF('Division Lvl (excl. Esc)'!$A$2:$A$418,$B98,'Division Lvl (excl. Esc)'!I$2:I$418)</f>
        <v>0</v>
      </c>
      <c r="I98" s="166">
        <f>SUMIF('Division Lvl (excl. Esc)'!$A$2:$A$418,$B98,'Division Lvl (excl. Esc)'!J$2:J$418)</f>
        <v>3935274.6653826768</v>
      </c>
      <c r="J98" s="166">
        <f>SUMIF('Division Lvl (excl. Esc)'!$A$2:$A$418,$B98,'Division Lvl (excl. Esc)'!K$2:K$418)</f>
        <v>3935274.6653826768</v>
      </c>
      <c r="K98" s="166">
        <f>SUMIF('Division Lvl (excl. Esc)'!$A$2:$A$418,$B98,'Division Lvl (excl. Esc)'!L$2:L$418)</f>
        <v>0</v>
      </c>
      <c r="L98" s="166">
        <f>SUMIF('Division Lvl (excl. Esc)'!$A$2:$A$418,$B98,'Division Lvl (excl. Esc)'!M$2:M$418)</f>
        <v>0</v>
      </c>
      <c r="M98" s="167">
        <f>SUMIF('Division Lvl (excl. Esc)'!$A$2:$A$418,$B98,'Division Lvl (excl. Esc)'!N$2:N$418)</f>
        <v>0</v>
      </c>
      <c r="N98" s="168">
        <f>SUMIF('Division Lvl (excl. Esc)'!$A$2:$A$418,$B98,'Division Lvl (excl. Esc)'!P$2:P$418)</f>
        <v>0</v>
      </c>
      <c r="O98" s="169">
        <f>SUMIF('Division Lvl (excl. Esc)'!$A$2:$A$418,$B98,'Division Lvl (excl. Esc)'!Q$2:Q$418)</f>
        <v>0</v>
      </c>
      <c r="P98" s="169">
        <f>SUMIF('Division Lvl (excl. Esc)'!$A$2:$A$418,$B98,'Division Lvl (excl. Esc)'!R$2:R$418)</f>
        <v>0</v>
      </c>
      <c r="Q98" s="169">
        <f>SUMIF('Division Lvl (excl. Esc)'!$A$2:$A$418,$B98,'Division Lvl (excl. Esc)'!S$2:S$418)</f>
        <v>0</v>
      </c>
      <c r="R98" s="169">
        <f>SUMIF('Division Lvl (excl. Esc)'!$A$2:$A$418,$B98,'Division Lvl (excl. Esc)'!T$2:T$418)</f>
        <v>0</v>
      </c>
      <c r="S98" s="169">
        <f>SUMIF('Division Lvl (excl. Esc)'!$A$2:$A$418,$B98,'Division Lvl (excl. Esc)'!U$2:U$418)</f>
        <v>4563712.1283042245</v>
      </c>
      <c r="T98" s="169">
        <f>SUMIF('Division Lvl (excl. Esc)'!$A$2:$A$418,$B98,'Division Lvl (excl. Esc)'!V$2:V$418)</f>
        <v>4677804.9315118296</v>
      </c>
      <c r="U98" s="169">
        <f>SUMIF('Division Lvl (excl. Esc)'!$A$2:$A$418,$B98,'Division Lvl (excl. Esc)'!W$2:W$418)</f>
        <v>0</v>
      </c>
      <c r="V98" s="170">
        <f>SUMIF('Division Lvl (excl. Esc)'!$A$2:$A$418,$B98,'Division Lvl (excl. Esc)'!X$2:X$418)</f>
        <v>0</v>
      </c>
      <c r="W98" s="170">
        <f>SUMIF('Division Lvl (excl. Esc)'!$A$2:$A$418,$B98,'Division Lvl (excl. Esc)'!Y$2:Y$418)</f>
        <v>0</v>
      </c>
      <c r="X98" s="165">
        <f t="shared" ref="X98:X129" si="5">SUM(D98:M98)</f>
        <v>7870549.3307653535</v>
      </c>
      <c r="Y98" s="171">
        <f t="shared" si="4"/>
        <v>9241517.059816055</v>
      </c>
      <c r="Z98" s="172"/>
    </row>
    <row r="99" spans="1:26" x14ac:dyDescent="0.25">
      <c r="A99" s="163" t="str">
        <f>INDEX('Division Lvl (excl. Esc)'!$AG$2:$AG$418,MATCH(B99,'Division Lvl (excl. Esc)'!$A$2:$A$418,0))</f>
        <v>PR</v>
      </c>
      <c r="B99" s="164" t="s">
        <v>828</v>
      </c>
      <c r="C99" s="130" t="str">
        <f>INDEX('Division Lvl (excl. Esc)'!$B$2:$B$418,MATCH(B99,'Division Lvl (excl. Esc)'!$A$2:$A$418,0))</f>
        <v>Austral Permanent ZS establishment</v>
      </c>
      <c r="D99" s="165">
        <f>SUMIF('Division Lvl (excl. Esc)'!$A$2:$A$418,$B99,'Division Lvl (excl. Esc)'!E$2:E$418)</f>
        <v>0</v>
      </c>
      <c r="E99" s="166">
        <f>SUMIF('Division Lvl (excl. Esc)'!$A$2:$A$418,$B99,'Division Lvl (excl. Esc)'!F$2:F$418)</f>
        <v>0</v>
      </c>
      <c r="F99" s="166">
        <f>SUMIF('Division Lvl (excl. Esc)'!$A$2:$A$418,$B99,'Division Lvl (excl. Esc)'!G$2:G$418)</f>
        <v>0</v>
      </c>
      <c r="G99" s="166">
        <f>SUMIF('Division Lvl (excl. Esc)'!$A$2:$A$418,$B99,'Division Lvl (excl. Esc)'!H$2:H$418)</f>
        <v>0</v>
      </c>
      <c r="H99" s="166">
        <f>SUMIF('Division Lvl (excl. Esc)'!$A$2:$A$418,$B99,'Division Lvl (excl. Esc)'!I$2:I$418)</f>
        <v>0</v>
      </c>
      <c r="I99" s="166">
        <f>SUMIF('Division Lvl (excl. Esc)'!$A$2:$A$418,$B99,'Division Lvl (excl. Esc)'!J$2:J$418)</f>
        <v>10398338.646694137</v>
      </c>
      <c r="J99" s="166">
        <f>SUMIF('Division Lvl (excl. Esc)'!$A$2:$A$418,$B99,'Division Lvl (excl. Esc)'!K$2:K$418)</f>
        <v>10398338.646694137</v>
      </c>
      <c r="K99" s="166">
        <f>SUMIF('Division Lvl (excl. Esc)'!$A$2:$A$418,$B99,'Division Lvl (excl. Esc)'!L$2:L$418)</f>
        <v>0</v>
      </c>
      <c r="L99" s="166">
        <f>SUMIF('Division Lvl (excl. Esc)'!$A$2:$A$418,$B99,'Division Lvl (excl. Esc)'!M$2:M$418)</f>
        <v>0</v>
      </c>
      <c r="M99" s="167">
        <f>SUMIF('Division Lvl (excl. Esc)'!$A$2:$A$418,$B99,'Division Lvl (excl. Esc)'!N$2:N$418)</f>
        <v>0</v>
      </c>
      <c r="N99" s="168">
        <f>SUMIF('Division Lvl (excl. Esc)'!$A$2:$A$418,$B99,'Division Lvl (excl. Esc)'!P$2:P$418)</f>
        <v>0</v>
      </c>
      <c r="O99" s="169">
        <f>SUMIF('Division Lvl (excl. Esc)'!$A$2:$A$418,$B99,'Division Lvl (excl. Esc)'!Q$2:Q$418)</f>
        <v>0</v>
      </c>
      <c r="P99" s="169">
        <f>SUMIF('Division Lvl (excl. Esc)'!$A$2:$A$418,$B99,'Division Lvl (excl. Esc)'!R$2:R$418)</f>
        <v>0</v>
      </c>
      <c r="Q99" s="169">
        <f>SUMIF('Division Lvl (excl. Esc)'!$A$2:$A$418,$B99,'Division Lvl (excl. Esc)'!S$2:S$418)</f>
        <v>0</v>
      </c>
      <c r="R99" s="169">
        <f>SUMIF('Division Lvl (excl. Esc)'!$A$2:$A$418,$B99,'Division Lvl (excl. Esc)'!T$2:T$418)</f>
        <v>0</v>
      </c>
      <c r="S99" s="169">
        <f>SUMIF('Division Lvl (excl. Esc)'!$A$2:$A$418,$B99,'Division Lvl (excl. Esc)'!U$2:U$418)</f>
        <v>12058884.888919922</v>
      </c>
      <c r="T99" s="169">
        <f>SUMIF('Division Lvl (excl. Esc)'!$A$2:$A$418,$B99,'Division Lvl (excl. Esc)'!V$2:V$418)</f>
        <v>12360357.011142921</v>
      </c>
      <c r="U99" s="169">
        <f>SUMIF('Division Lvl (excl. Esc)'!$A$2:$A$418,$B99,'Division Lvl (excl. Esc)'!W$2:W$418)</f>
        <v>0</v>
      </c>
      <c r="V99" s="170">
        <f>SUMIF('Division Lvl (excl. Esc)'!$A$2:$A$418,$B99,'Division Lvl (excl. Esc)'!X$2:X$418)</f>
        <v>0</v>
      </c>
      <c r="W99" s="170">
        <f>SUMIF('Division Lvl (excl. Esc)'!$A$2:$A$418,$B99,'Division Lvl (excl. Esc)'!Y$2:Y$418)</f>
        <v>0</v>
      </c>
      <c r="X99" s="165">
        <f t="shared" si="5"/>
        <v>20796677.293388274</v>
      </c>
      <c r="Y99" s="171">
        <f t="shared" si="4"/>
        <v>24419241.900062844</v>
      </c>
      <c r="Z99" s="172"/>
    </row>
    <row r="100" spans="1:26" x14ac:dyDescent="0.25">
      <c r="A100" s="163" t="str">
        <f>INDEX('Division Lvl (excl. Esc)'!$AG$2:$AG$418,MATCH(B100,'Division Lvl (excl. Esc)'!$A$2:$A$418,0))</f>
        <v>PR</v>
      </c>
      <c r="B100" s="164" t="s">
        <v>829</v>
      </c>
      <c r="C100" s="130" t="str">
        <f>INDEX('Division Lvl (excl. Esc)'!$B$2:$B$418,MATCH(B100,'Division Lvl (excl. Esc)'!$A$2:$A$418,0))</f>
        <v>Sydney University - Western Sydney Employment Lands ZS establishment</v>
      </c>
      <c r="D100" s="165">
        <f>SUMIF('Division Lvl (excl. Esc)'!$A$2:$A$418,$B100,'Division Lvl (excl. Esc)'!E$2:E$418)</f>
        <v>0</v>
      </c>
      <c r="E100" s="166">
        <f>SUMIF('Division Lvl (excl. Esc)'!$A$2:$A$418,$B100,'Division Lvl (excl. Esc)'!F$2:F$418)</f>
        <v>0</v>
      </c>
      <c r="F100" s="166">
        <f>SUMIF('Division Lvl (excl. Esc)'!$A$2:$A$418,$B100,'Division Lvl (excl. Esc)'!G$2:G$418)</f>
        <v>0</v>
      </c>
      <c r="G100" s="166">
        <f>SUMIF('Division Lvl (excl. Esc)'!$A$2:$A$418,$B100,'Division Lvl (excl. Esc)'!H$2:H$418)</f>
        <v>0</v>
      </c>
      <c r="H100" s="166">
        <f>SUMIF('Division Lvl (excl. Esc)'!$A$2:$A$418,$B100,'Division Lvl (excl. Esc)'!I$2:I$418)</f>
        <v>0</v>
      </c>
      <c r="I100" s="166">
        <f>SUMIF('Division Lvl (excl. Esc)'!$A$2:$A$418,$B100,'Division Lvl (excl. Esc)'!J$2:J$418)</f>
        <v>0</v>
      </c>
      <c r="J100" s="166">
        <f>SUMIF('Division Lvl (excl. Esc)'!$A$2:$A$418,$B100,'Division Lvl (excl. Esc)'!K$2:K$418)</f>
        <v>0</v>
      </c>
      <c r="K100" s="166">
        <f>SUMIF('Division Lvl (excl. Esc)'!$A$2:$A$418,$B100,'Division Lvl (excl. Esc)'!L$2:L$418)</f>
        <v>12115989.775527246</v>
      </c>
      <c r="L100" s="166">
        <f>SUMIF('Division Lvl (excl. Esc)'!$A$2:$A$418,$B100,'Division Lvl (excl. Esc)'!M$2:M$418)</f>
        <v>12115989.775527246</v>
      </c>
      <c r="M100" s="167">
        <f>SUMIF('Division Lvl (excl. Esc)'!$A$2:$A$418,$B100,'Division Lvl (excl. Esc)'!N$2:N$418)</f>
        <v>0</v>
      </c>
      <c r="N100" s="168">
        <f>SUMIF('Division Lvl (excl. Esc)'!$A$2:$A$418,$B100,'Division Lvl (excl. Esc)'!P$2:P$418)</f>
        <v>0</v>
      </c>
      <c r="O100" s="169">
        <f>SUMIF('Division Lvl (excl. Esc)'!$A$2:$A$418,$B100,'Division Lvl (excl. Esc)'!Q$2:Q$418)</f>
        <v>0</v>
      </c>
      <c r="P100" s="169">
        <f>SUMIF('Division Lvl (excl. Esc)'!$A$2:$A$418,$B100,'Division Lvl (excl. Esc)'!R$2:R$418)</f>
        <v>0</v>
      </c>
      <c r="Q100" s="169">
        <f>SUMIF('Division Lvl (excl. Esc)'!$A$2:$A$418,$B100,'Division Lvl (excl. Esc)'!S$2:S$418)</f>
        <v>0</v>
      </c>
      <c r="R100" s="169">
        <f>SUMIF('Division Lvl (excl. Esc)'!$A$2:$A$418,$B100,'Division Lvl (excl. Esc)'!T$2:T$418)</f>
        <v>0</v>
      </c>
      <c r="S100" s="169">
        <f>SUMIF('Division Lvl (excl. Esc)'!$A$2:$A$418,$B100,'Division Lvl (excl. Esc)'!U$2:U$418)</f>
        <v>0</v>
      </c>
      <c r="T100" s="169">
        <f>SUMIF('Division Lvl (excl. Esc)'!$A$2:$A$418,$B100,'Division Lvl (excl. Esc)'!V$2:V$418)</f>
        <v>0</v>
      </c>
      <c r="U100" s="169">
        <f>SUMIF('Division Lvl (excl. Esc)'!$A$2:$A$418,$B100,'Division Lvl (excl. Esc)'!W$2:W$418)</f>
        <v>14762157.048702935</v>
      </c>
      <c r="V100" s="170">
        <f>SUMIF('Division Lvl (excl. Esc)'!$A$2:$A$418,$B100,'Division Lvl (excl. Esc)'!X$2:X$418)</f>
        <v>15131210.974920506</v>
      </c>
      <c r="W100" s="170">
        <f>SUMIF('Division Lvl (excl. Esc)'!$A$2:$A$418,$B100,'Division Lvl (excl. Esc)'!Y$2:Y$418)</f>
        <v>0</v>
      </c>
      <c r="X100" s="165">
        <f t="shared" si="5"/>
        <v>24231979.551054493</v>
      </c>
      <c r="Y100" s="171">
        <f t="shared" si="4"/>
        <v>29893368.02362344</v>
      </c>
      <c r="Z100" s="172"/>
    </row>
    <row r="101" spans="1:26" x14ac:dyDescent="0.25">
      <c r="A101" s="163" t="str">
        <f>INDEX('Division Lvl (excl. Esc)'!$AG$2:$AG$418,MATCH(B101,'Division Lvl (excl. Esc)'!$A$2:$A$418,0))</f>
        <v>PR</v>
      </c>
      <c r="B101" s="164" t="s">
        <v>883</v>
      </c>
      <c r="C101" s="130" t="str">
        <f>INDEX('Division Lvl (excl. Esc)'!$B$2:$B$418,MATCH(B101,'Division Lvl (excl. Esc)'!$A$2:$A$418,0))</f>
        <v>Establish permanent Catherine Park ZS</v>
      </c>
      <c r="D101" s="165">
        <f>SUMIF('Division Lvl (excl. Esc)'!$A$2:$A$418,$B101,'Division Lvl (excl. Esc)'!E$2:E$418)</f>
        <v>0</v>
      </c>
      <c r="E101" s="166">
        <f>SUMIF('Division Lvl (excl. Esc)'!$A$2:$A$418,$B101,'Division Lvl (excl. Esc)'!F$2:F$418)</f>
        <v>0</v>
      </c>
      <c r="F101" s="166">
        <f>SUMIF('Division Lvl (excl. Esc)'!$A$2:$A$418,$B101,'Division Lvl (excl. Esc)'!G$2:G$418)</f>
        <v>0</v>
      </c>
      <c r="G101" s="166">
        <f>SUMIF('Division Lvl (excl. Esc)'!$A$2:$A$418,$B101,'Division Lvl (excl. Esc)'!H$2:H$418)</f>
        <v>0</v>
      </c>
      <c r="H101" s="166">
        <f>SUMIF('Division Lvl (excl. Esc)'!$A$2:$A$418,$B101,'Division Lvl (excl. Esc)'!I$2:I$418)</f>
        <v>1878294.7595872853</v>
      </c>
      <c r="I101" s="166">
        <f>SUMIF('Division Lvl (excl. Esc)'!$A$2:$A$418,$B101,'Division Lvl (excl. Esc)'!J$2:J$418)</f>
        <v>3756589.5191745707</v>
      </c>
      <c r="J101" s="166">
        <f>SUMIF('Division Lvl (excl. Esc)'!$A$2:$A$418,$B101,'Division Lvl (excl. Esc)'!K$2:K$418)</f>
        <v>3756589.5191745707</v>
      </c>
      <c r="K101" s="166">
        <f>SUMIF('Division Lvl (excl. Esc)'!$A$2:$A$418,$B101,'Division Lvl (excl. Esc)'!L$2:L$418)</f>
        <v>0</v>
      </c>
      <c r="L101" s="166">
        <f>SUMIF('Division Lvl (excl. Esc)'!$A$2:$A$418,$B101,'Division Lvl (excl. Esc)'!M$2:M$418)</f>
        <v>0</v>
      </c>
      <c r="M101" s="167">
        <f>SUMIF('Division Lvl (excl. Esc)'!$A$2:$A$418,$B101,'Division Lvl (excl. Esc)'!N$2:N$418)</f>
        <v>0</v>
      </c>
      <c r="N101" s="168">
        <f>SUMIF('Division Lvl (excl. Esc)'!$A$2:$A$418,$B101,'Division Lvl (excl. Esc)'!P$2:P$418)</f>
        <v>0</v>
      </c>
      <c r="O101" s="169">
        <f>SUMIF('Division Lvl (excl. Esc)'!$A$2:$A$418,$B101,'Division Lvl (excl. Esc)'!Q$2:Q$418)</f>
        <v>0</v>
      </c>
      <c r="P101" s="169">
        <f>SUMIF('Division Lvl (excl. Esc)'!$A$2:$A$418,$B101,'Division Lvl (excl. Esc)'!R$2:R$418)</f>
        <v>0</v>
      </c>
      <c r="Q101" s="169">
        <f>SUMIF('Division Lvl (excl. Esc)'!$A$2:$A$418,$B101,'Division Lvl (excl. Esc)'!S$2:S$418)</f>
        <v>0</v>
      </c>
      <c r="R101" s="169">
        <f>SUMIF('Division Lvl (excl. Esc)'!$A$2:$A$418,$B101,'Division Lvl (excl. Esc)'!T$2:T$418)</f>
        <v>2125118.1172264758</v>
      </c>
      <c r="S101" s="169">
        <f>SUMIF('Division Lvl (excl. Esc)'!$A$2:$A$418,$B101,'Division Lvl (excl. Esc)'!U$2:U$418)</f>
        <v>4356492.1403142754</v>
      </c>
      <c r="T101" s="169">
        <f>SUMIF('Division Lvl (excl. Esc)'!$A$2:$A$418,$B101,'Division Lvl (excl. Esc)'!V$2:V$418)</f>
        <v>4465404.4438221324</v>
      </c>
      <c r="U101" s="169">
        <f>SUMIF('Division Lvl (excl. Esc)'!$A$2:$A$418,$B101,'Division Lvl (excl. Esc)'!W$2:W$418)</f>
        <v>0</v>
      </c>
      <c r="V101" s="170">
        <f>SUMIF('Division Lvl (excl. Esc)'!$A$2:$A$418,$B101,'Division Lvl (excl. Esc)'!X$2:X$418)</f>
        <v>0</v>
      </c>
      <c r="W101" s="170">
        <f>SUMIF('Division Lvl (excl. Esc)'!$A$2:$A$418,$B101,'Division Lvl (excl. Esc)'!Y$2:Y$418)</f>
        <v>0</v>
      </c>
      <c r="X101" s="165">
        <f t="shared" si="5"/>
        <v>9391473.7979364265</v>
      </c>
      <c r="Y101" s="171">
        <f t="shared" si="4"/>
        <v>10947014.701362884</v>
      </c>
      <c r="Z101" s="172"/>
    </row>
    <row r="102" spans="1:26" x14ac:dyDescent="0.25">
      <c r="A102" s="163" t="str">
        <f>INDEX('Division Lvl (excl. Esc)'!$AG$2:$AG$418,MATCH(B102,'Division Lvl (excl. Esc)'!$A$2:$A$418,0))</f>
        <v>PR</v>
      </c>
      <c r="B102" s="164" t="s">
        <v>898</v>
      </c>
      <c r="C102" s="130" t="str">
        <f>INDEX('Division Lvl (excl. Esc)'!$B$2:$B$418,MATCH(B102,'Division Lvl (excl. Esc)'!$A$2:$A$418,0))</f>
        <v>Nepean ZS augmentation</v>
      </c>
      <c r="D102" s="165">
        <f>SUMIF('Division Lvl (excl. Esc)'!$A$2:$A$418,$B102,'Division Lvl (excl. Esc)'!E$2:E$418)</f>
        <v>0</v>
      </c>
      <c r="E102" s="166">
        <f>SUMIF('Division Lvl (excl. Esc)'!$A$2:$A$418,$B102,'Division Lvl (excl. Esc)'!F$2:F$418)</f>
        <v>0</v>
      </c>
      <c r="F102" s="166">
        <f>SUMIF('Division Lvl (excl. Esc)'!$A$2:$A$418,$B102,'Division Lvl (excl. Esc)'!G$2:G$418)</f>
        <v>0</v>
      </c>
      <c r="G102" s="166">
        <f>SUMIF('Division Lvl (excl. Esc)'!$A$2:$A$418,$B102,'Division Lvl (excl. Esc)'!H$2:H$418)</f>
        <v>0</v>
      </c>
      <c r="H102" s="166">
        <f>SUMIF('Division Lvl (excl. Esc)'!$A$2:$A$418,$B102,'Division Lvl (excl. Esc)'!I$2:I$418)</f>
        <v>0</v>
      </c>
      <c r="I102" s="166">
        <f>SUMIF('Division Lvl (excl. Esc)'!$A$2:$A$418,$B102,'Division Lvl (excl. Esc)'!J$2:J$418)</f>
        <v>0</v>
      </c>
      <c r="J102" s="166">
        <f>SUMIF('Division Lvl (excl. Esc)'!$A$2:$A$418,$B102,'Division Lvl (excl. Esc)'!K$2:K$418)</f>
        <v>3558874.2813232774</v>
      </c>
      <c r="K102" s="166">
        <f>SUMIF('Division Lvl (excl. Esc)'!$A$2:$A$418,$B102,'Division Lvl (excl. Esc)'!L$2:L$418)</f>
        <v>0</v>
      </c>
      <c r="L102" s="166">
        <f>SUMIF('Division Lvl (excl. Esc)'!$A$2:$A$418,$B102,'Division Lvl (excl. Esc)'!M$2:M$418)</f>
        <v>0</v>
      </c>
      <c r="M102" s="167">
        <f>SUMIF('Division Lvl (excl. Esc)'!$A$2:$A$418,$B102,'Division Lvl (excl. Esc)'!N$2:N$418)</f>
        <v>0</v>
      </c>
      <c r="N102" s="168">
        <f>SUMIF('Division Lvl (excl. Esc)'!$A$2:$A$418,$B102,'Division Lvl (excl. Esc)'!P$2:P$418)</f>
        <v>0</v>
      </c>
      <c r="O102" s="169">
        <f>SUMIF('Division Lvl (excl. Esc)'!$A$2:$A$418,$B102,'Division Lvl (excl. Esc)'!Q$2:Q$418)</f>
        <v>0</v>
      </c>
      <c r="P102" s="169">
        <f>SUMIF('Division Lvl (excl. Esc)'!$A$2:$A$418,$B102,'Division Lvl (excl. Esc)'!R$2:R$418)</f>
        <v>0</v>
      </c>
      <c r="Q102" s="169">
        <f>SUMIF('Division Lvl (excl. Esc)'!$A$2:$A$418,$B102,'Division Lvl (excl. Esc)'!S$2:S$418)</f>
        <v>0</v>
      </c>
      <c r="R102" s="169">
        <f>SUMIF('Division Lvl (excl. Esc)'!$A$2:$A$418,$B102,'Division Lvl (excl. Esc)'!T$2:T$418)</f>
        <v>0</v>
      </c>
      <c r="S102" s="169">
        <f>SUMIF('Division Lvl (excl. Esc)'!$A$2:$A$418,$B102,'Division Lvl (excl. Esc)'!U$2:U$418)</f>
        <v>0</v>
      </c>
      <c r="T102" s="169">
        <f>SUMIF('Division Lvl (excl. Esc)'!$A$2:$A$418,$B102,'Division Lvl (excl. Esc)'!V$2:V$418)</f>
        <v>4230383.1573051782</v>
      </c>
      <c r="U102" s="169">
        <f>SUMIF('Division Lvl (excl. Esc)'!$A$2:$A$418,$B102,'Division Lvl (excl. Esc)'!W$2:W$418)</f>
        <v>0</v>
      </c>
      <c r="V102" s="170">
        <f>SUMIF('Division Lvl (excl. Esc)'!$A$2:$A$418,$B102,'Division Lvl (excl. Esc)'!X$2:X$418)</f>
        <v>0</v>
      </c>
      <c r="W102" s="170">
        <f>SUMIF('Division Lvl (excl. Esc)'!$A$2:$A$418,$B102,'Division Lvl (excl. Esc)'!Y$2:Y$418)</f>
        <v>0</v>
      </c>
      <c r="X102" s="165">
        <f t="shared" si="5"/>
        <v>3558874.2813232774</v>
      </c>
      <c r="Y102" s="171">
        <f t="shared" si="4"/>
        <v>4230383.1573051782</v>
      </c>
      <c r="Z102" s="172"/>
    </row>
    <row r="103" spans="1:26" x14ac:dyDescent="0.25">
      <c r="A103" s="163" t="str">
        <f>INDEX('Division Lvl (excl. Esc)'!$AG$2:$AG$418,MATCH(B103,'Division Lvl (excl. Esc)'!$A$2:$A$418,0))</f>
        <v>PR</v>
      </c>
      <c r="B103" s="164" t="s">
        <v>920</v>
      </c>
      <c r="C103" s="130" t="str">
        <f>INDEX('Division Lvl (excl. Esc)'!$B$2:$B$418,MATCH(B103,'Division Lvl (excl. Esc)'!$A$2:$A$418,0))</f>
        <v>Parklea ZS to Bella Vista ZS load transfer</v>
      </c>
      <c r="D103" s="165">
        <f>SUMIF('Division Lvl (excl. Esc)'!$A$2:$A$418,$B103,'Division Lvl (excl. Esc)'!E$2:E$418)</f>
        <v>0</v>
      </c>
      <c r="E103" s="166">
        <f>SUMIF('Division Lvl (excl. Esc)'!$A$2:$A$418,$B103,'Division Lvl (excl. Esc)'!F$2:F$418)</f>
        <v>997023.92362902965</v>
      </c>
      <c r="F103" s="166">
        <f>SUMIF('Division Lvl (excl. Esc)'!$A$2:$A$418,$B103,'Division Lvl (excl. Esc)'!G$2:G$418)</f>
        <v>0</v>
      </c>
      <c r="G103" s="166">
        <f>SUMIF('Division Lvl (excl. Esc)'!$A$2:$A$418,$B103,'Division Lvl (excl. Esc)'!H$2:H$418)</f>
        <v>0</v>
      </c>
      <c r="H103" s="166">
        <f>SUMIF('Division Lvl (excl. Esc)'!$A$2:$A$418,$B103,'Division Lvl (excl. Esc)'!I$2:I$418)</f>
        <v>0</v>
      </c>
      <c r="I103" s="166">
        <f>SUMIF('Division Lvl (excl. Esc)'!$A$2:$A$418,$B103,'Division Lvl (excl. Esc)'!J$2:J$418)</f>
        <v>0</v>
      </c>
      <c r="J103" s="166">
        <f>SUMIF('Division Lvl (excl. Esc)'!$A$2:$A$418,$B103,'Division Lvl (excl. Esc)'!K$2:K$418)</f>
        <v>0</v>
      </c>
      <c r="K103" s="166">
        <f>SUMIF('Division Lvl (excl. Esc)'!$A$2:$A$418,$B103,'Division Lvl (excl. Esc)'!L$2:L$418)</f>
        <v>0</v>
      </c>
      <c r="L103" s="166">
        <f>SUMIF('Division Lvl (excl. Esc)'!$A$2:$A$418,$B103,'Division Lvl (excl. Esc)'!M$2:M$418)</f>
        <v>0</v>
      </c>
      <c r="M103" s="167">
        <f>SUMIF('Division Lvl (excl. Esc)'!$A$2:$A$418,$B103,'Division Lvl (excl. Esc)'!N$2:N$418)</f>
        <v>0</v>
      </c>
      <c r="N103" s="168">
        <f>SUMIF('Division Lvl (excl. Esc)'!$A$2:$A$418,$B103,'Division Lvl (excl. Esc)'!P$2:P$418)</f>
        <v>0</v>
      </c>
      <c r="O103" s="169">
        <f>SUMIF('Division Lvl (excl. Esc)'!$A$2:$A$418,$B103,'Division Lvl (excl. Esc)'!Q$2:Q$418)</f>
        <v>1047498.2597627492</v>
      </c>
      <c r="P103" s="169">
        <f>SUMIF('Division Lvl (excl. Esc)'!$A$2:$A$418,$B103,'Division Lvl (excl. Esc)'!R$2:R$418)</f>
        <v>0</v>
      </c>
      <c r="Q103" s="169">
        <f>SUMIF('Division Lvl (excl. Esc)'!$A$2:$A$418,$B103,'Division Lvl (excl. Esc)'!S$2:S$418)</f>
        <v>0</v>
      </c>
      <c r="R103" s="169">
        <f>SUMIF('Division Lvl (excl. Esc)'!$A$2:$A$418,$B103,'Division Lvl (excl. Esc)'!T$2:T$418)</f>
        <v>0</v>
      </c>
      <c r="S103" s="169">
        <f>SUMIF('Division Lvl (excl. Esc)'!$A$2:$A$418,$B103,'Division Lvl (excl. Esc)'!U$2:U$418)</f>
        <v>0</v>
      </c>
      <c r="T103" s="169">
        <f>SUMIF('Division Lvl (excl. Esc)'!$A$2:$A$418,$B103,'Division Lvl (excl. Esc)'!V$2:V$418)</f>
        <v>0</v>
      </c>
      <c r="U103" s="169">
        <f>SUMIF('Division Lvl (excl. Esc)'!$A$2:$A$418,$B103,'Division Lvl (excl. Esc)'!W$2:W$418)</f>
        <v>0</v>
      </c>
      <c r="V103" s="170">
        <f>SUMIF('Division Lvl (excl. Esc)'!$A$2:$A$418,$B103,'Division Lvl (excl. Esc)'!X$2:X$418)</f>
        <v>0</v>
      </c>
      <c r="W103" s="170">
        <f>SUMIF('Division Lvl (excl. Esc)'!$A$2:$A$418,$B103,'Division Lvl (excl. Esc)'!Y$2:Y$418)</f>
        <v>0</v>
      </c>
      <c r="X103" s="165">
        <f t="shared" si="5"/>
        <v>997023.92362902965</v>
      </c>
      <c r="Y103" s="171">
        <f t="shared" si="4"/>
        <v>1047498.2597627492</v>
      </c>
      <c r="Z103" s="172"/>
    </row>
    <row r="104" spans="1:26" x14ac:dyDescent="0.25">
      <c r="A104" s="163" t="str">
        <f>INDEX('Division Lvl (excl. Esc)'!$AG$2:$AG$418,MATCH(B104,'Division Lvl (excl. Esc)'!$A$2:$A$418,0))</f>
        <v>PR</v>
      </c>
      <c r="B104" s="164" t="s">
        <v>900</v>
      </c>
      <c r="C104" s="130" t="str">
        <f>INDEX('Division Lvl (excl. Esc)'!$B$2:$B$418,MATCH(B104,'Division Lvl (excl. Esc)'!$A$2:$A$418,0))</f>
        <v>Kemps Creek 132kV conversion</v>
      </c>
      <c r="D104" s="165">
        <f>SUMIF('Division Lvl (excl. Esc)'!$A$2:$A$418,$B104,'Division Lvl (excl. Esc)'!E$2:E$418)</f>
        <v>0</v>
      </c>
      <c r="E104" s="166">
        <f>SUMIF('Division Lvl (excl. Esc)'!$A$2:$A$418,$B104,'Division Lvl (excl. Esc)'!F$2:F$418)</f>
        <v>0</v>
      </c>
      <c r="F104" s="166">
        <f>SUMIF('Division Lvl (excl. Esc)'!$A$2:$A$418,$B104,'Division Lvl (excl. Esc)'!G$2:G$418)</f>
        <v>0</v>
      </c>
      <c r="G104" s="166">
        <f>SUMIF('Division Lvl (excl. Esc)'!$A$2:$A$418,$B104,'Division Lvl (excl. Esc)'!H$2:H$418)</f>
        <v>0</v>
      </c>
      <c r="H104" s="166">
        <f>SUMIF('Division Lvl (excl. Esc)'!$A$2:$A$418,$B104,'Division Lvl (excl. Esc)'!I$2:I$418)</f>
        <v>0</v>
      </c>
      <c r="I104" s="166">
        <f>SUMIF('Division Lvl (excl. Esc)'!$A$2:$A$418,$B104,'Division Lvl (excl. Esc)'!J$2:J$418)</f>
        <v>0</v>
      </c>
      <c r="J104" s="166">
        <f>SUMIF('Division Lvl (excl. Esc)'!$A$2:$A$418,$B104,'Division Lvl (excl. Esc)'!K$2:K$418)</f>
        <v>0</v>
      </c>
      <c r="K104" s="166">
        <f>SUMIF('Division Lvl (excl. Esc)'!$A$2:$A$418,$B104,'Division Lvl (excl. Esc)'!L$2:L$418)</f>
        <v>0</v>
      </c>
      <c r="L104" s="166">
        <f>SUMIF('Division Lvl (excl. Esc)'!$A$2:$A$418,$B104,'Division Lvl (excl. Esc)'!M$2:M$418)</f>
        <v>0</v>
      </c>
      <c r="M104" s="167">
        <f>SUMIF('Division Lvl (excl. Esc)'!$A$2:$A$418,$B104,'Division Lvl (excl. Esc)'!N$2:N$418)</f>
        <v>8898000</v>
      </c>
      <c r="N104" s="168">
        <f>SUMIF('Division Lvl (excl. Esc)'!$A$2:$A$418,$B104,'Division Lvl (excl. Esc)'!P$2:P$418)</f>
        <v>0</v>
      </c>
      <c r="O104" s="169">
        <f>SUMIF('Division Lvl (excl. Esc)'!$A$2:$A$418,$B104,'Division Lvl (excl. Esc)'!Q$2:Q$418)</f>
        <v>0</v>
      </c>
      <c r="P104" s="169">
        <f>SUMIF('Division Lvl (excl. Esc)'!$A$2:$A$418,$B104,'Division Lvl (excl. Esc)'!R$2:R$418)</f>
        <v>0</v>
      </c>
      <c r="Q104" s="169">
        <f>SUMIF('Division Lvl (excl. Esc)'!$A$2:$A$418,$B104,'Division Lvl (excl. Esc)'!S$2:S$418)</f>
        <v>0</v>
      </c>
      <c r="R104" s="169">
        <f>SUMIF('Division Lvl (excl. Esc)'!$A$2:$A$418,$B104,'Division Lvl (excl. Esc)'!T$2:T$418)</f>
        <v>0</v>
      </c>
      <c r="S104" s="169">
        <f>SUMIF('Division Lvl (excl. Esc)'!$A$2:$A$418,$B104,'Division Lvl (excl. Esc)'!U$2:U$418)</f>
        <v>0</v>
      </c>
      <c r="T104" s="169">
        <f>SUMIF('Division Lvl (excl. Esc)'!$A$2:$A$418,$B104,'Division Lvl (excl. Esc)'!V$2:V$418)</f>
        <v>0</v>
      </c>
      <c r="U104" s="169">
        <f>SUMIF('Division Lvl (excl. Esc)'!$A$2:$A$418,$B104,'Division Lvl (excl. Esc)'!W$2:W$418)</f>
        <v>0</v>
      </c>
      <c r="V104" s="170">
        <f>SUMIF('Division Lvl (excl. Esc)'!$A$2:$A$418,$B104,'Division Lvl (excl. Esc)'!X$2:X$418)</f>
        <v>0</v>
      </c>
      <c r="W104" s="170">
        <f>SUMIF('Division Lvl (excl. Esc)'!$A$2:$A$418,$B104,'Division Lvl (excl. Esc)'!Y$2:Y$418)</f>
        <v>11390192.274259185</v>
      </c>
      <c r="X104" s="165">
        <f t="shared" si="5"/>
        <v>8898000</v>
      </c>
      <c r="Y104" s="171">
        <f t="shared" si="4"/>
        <v>11390192.274259185</v>
      </c>
      <c r="Z104" s="172"/>
    </row>
    <row r="105" spans="1:26" x14ac:dyDescent="0.25">
      <c r="A105" s="163" t="str">
        <f>INDEX('Division Lvl (excl. Esc)'!$AG$2:$AG$418,MATCH(B105,'Division Lvl (excl. Esc)'!$A$2:$A$418,0))</f>
        <v>PR</v>
      </c>
      <c r="B105" s="164" t="s">
        <v>901</v>
      </c>
      <c r="C105" s="130" t="str">
        <f>INDEX('Division Lvl (excl. Esc)'!$B$2:$B$418,MATCH(B105,'Division Lvl (excl. Esc)'!$A$2:$A$418,0))</f>
        <v>Augment Westmead Zone Substation</v>
      </c>
      <c r="D105" s="165">
        <f>SUMIF('Division Lvl (excl. Esc)'!$A$2:$A$418,$B105,'Division Lvl (excl. Esc)'!E$2:E$418)</f>
        <v>0</v>
      </c>
      <c r="E105" s="166">
        <f>SUMIF('Division Lvl (excl. Esc)'!$A$2:$A$418,$B105,'Division Lvl (excl. Esc)'!F$2:F$418)</f>
        <v>0</v>
      </c>
      <c r="F105" s="166">
        <f>SUMIF('Division Lvl (excl. Esc)'!$A$2:$A$418,$B105,'Division Lvl (excl. Esc)'!G$2:G$418)</f>
        <v>0</v>
      </c>
      <c r="G105" s="166">
        <f>SUMIF('Division Lvl (excl. Esc)'!$A$2:$A$418,$B105,'Division Lvl (excl. Esc)'!H$2:H$418)</f>
        <v>5081269.4251159625</v>
      </c>
      <c r="H105" s="166">
        <f>SUMIF('Division Lvl (excl. Esc)'!$A$2:$A$418,$B105,'Division Lvl (excl. Esc)'!I$2:I$418)</f>
        <v>5067935.8342232732</v>
      </c>
      <c r="I105" s="166">
        <f>SUMIF('Division Lvl (excl. Esc)'!$A$2:$A$418,$B105,'Division Lvl (excl. Esc)'!J$2:J$418)</f>
        <v>0</v>
      </c>
      <c r="J105" s="166">
        <f>SUMIF('Division Lvl (excl. Esc)'!$A$2:$A$418,$B105,'Division Lvl (excl. Esc)'!K$2:K$418)</f>
        <v>0</v>
      </c>
      <c r="K105" s="166">
        <f>SUMIF('Division Lvl (excl. Esc)'!$A$2:$A$418,$B105,'Division Lvl (excl. Esc)'!L$2:L$418)</f>
        <v>0</v>
      </c>
      <c r="L105" s="166">
        <f>SUMIF('Division Lvl (excl. Esc)'!$A$2:$A$418,$B105,'Division Lvl (excl. Esc)'!M$2:M$418)</f>
        <v>0</v>
      </c>
      <c r="M105" s="167">
        <f>SUMIF('Division Lvl (excl. Esc)'!$A$2:$A$418,$B105,'Division Lvl (excl. Esc)'!N$2:N$418)</f>
        <v>0</v>
      </c>
      <c r="N105" s="168">
        <f>SUMIF('Division Lvl (excl. Esc)'!$A$2:$A$418,$B105,'Division Lvl (excl. Esc)'!P$2:P$418)</f>
        <v>0</v>
      </c>
      <c r="O105" s="169">
        <f>SUMIF('Division Lvl (excl. Esc)'!$A$2:$A$418,$B105,'Division Lvl (excl. Esc)'!Q$2:Q$418)</f>
        <v>0</v>
      </c>
      <c r="P105" s="169">
        <f>SUMIF('Division Lvl (excl. Esc)'!$A$2:$A$418,$B105,'Division Lvl (excl. Esc)'!R$2:R$418)</f>
        <v>0</v>
      </c>
      <c r="Q105" s="169">
        <f>SUMIF('Division Lvl (excl. Esc)'!$A$2:$A$418,$B105,'Division Lvl (excl. Esc)'!S$2:S$418)</f>
        <v>5608770.6921816813</v>
      </c>
      <c r="R105" s="169">
        <f>SUMIF('Division Lvl (excl. Esc)'!$A$2:$A$418,$B105,'Division Lvl (excl. Esc)'!T$2:T$418)</f>
        <v>5733904.2252429109</v>
      </c>
      <c r="S105" s="169">
        <f>SUMIF('Division Lvl (excl. Esc)'!$A$2:$A$418,$B105,'Division Lvl (excl. Esc)'!U$2:U$418)</f>
        <v>0</v>
      </c>
      <c r="T105" s="169">
        <f>SUMIF('Division Lvl (excl. Esc)'!$A$2:$A$418,$B105,'Division Lvl (excl. Esc)'!V$2:V$418)</f>
        <v>0</v>
      </c>
      <c r="U105" s="169">
        <f>SUMIF('Division Lvl (excl. Esc)'!$A$2:$A$418,$B105,'Division Lvl (excl. Esc)'!W$2:W$418)</f>
        <v>0</v>
      </c>
      <c r="V105" s="170">
        <f>SUMIF('Division Lvl (excl. Esc)'!$A$2:$A$418,$B105,'Division Lvl (excl. Esc)'!X$2:X$418)</f>
        <v>0</v>
      </c>
      <c r="W105" s="170">
        <f>SUMIF('Division Lvl (excl. Esc)'!$A$2:$A$418,$B105,'Division Lvl (excl. Esc)'!Y$2:Y$418)</f>
        <v>0</v>
      </c>
      <c r="X105" s="165">
        <f t="shared" si="5"/>
        <v>10149205.259339236</v>
      </c>
      <c r="Y105" s="171">
        <f t="shared" si="4"/>
        <v>11342674.917424593</v>
      </c>
      <c r="Z105" s="172"/>
    </row>
    <row r="106" spans="1:26" x14ac:dyDescent="0.25">
      <c r="A106" s="163" t="str">
        <f>INDEX('Division Lvl (excl. Esc)'!$AG$2:$AG$418,MATCH(B106,'Division Lvl (excl. Esc)'!$A$2:$A$418,0))</f>
        <v>PR</v>
      </c>
      <c r="B106" s="164" t="s">
        <v>902</v>
      </c>
      <c r="C106" s="130" t="str">
        <f>INDEX('Division Lvl (excl. Esc)'!$B$2:$B$418,MATCH(B106,'Division Lvl (excl. Esc)'!$A$2:$A$418,0))</f>
        <v>Narellan ZS busbar augmentation</v>
      </c>
      <c r="D106" s="165">
        <f>SUMIF('Division Lvl (excl. Esc)'!$A$2:$A$418,$B106,'Division Lvl (excl. Esc)'!E$2:E$418)</f>
        <v>0</v>
      </c>
      <c r="E106" s="166">
        <f>SUMIF('Division Lvl (excl. Esc)'!$A$2:$A$418,$B106,'Division Lvl (excl. Esc)'!F$2:F$418)</f>
        <v>0</v>
      </c>
      <c r="F106" s="166">
        <f>SUMIF('Division Lvl (excl. Esc)'!$A$2:$A$418,$B106,'Division Lvl (excl. Esc)'!G$2:G$418)</f>
        <v>0</v>
      </c>
      <c r="G106" s="166">
        <f>SUMIF('Division Lvl (excl. Esc)'!$A$2:$A$418,$B106,'Division Lvl (excl. Esc)'!H$2:H$418)</f>
        <v>0</v>
      </c>
      <c r="H106" s="166">
        <f>SUMIF('Division Lvl (excl. Esc)'!$A$2:$A$418,$B106,'Division Lvl (excl. Esc)'!I$2:I$418)</f>
        <v>0</v>
      </c>
      <c r="I106" s="166">
        <f>SUMIF('Division Lvl (excl. Esc)'!$A$2:$A$418,$B106,'Division Lvl (excl. Esc)'!J$2:J$418)</f>
        <v>0</v>
      </c>
      <c r="J106" s="166">
        <f>SUMIF('Division Lvl (excl. Esc)'!$A$2:$A$418,$B106,'Division Lvl (excl. Esc)'!K$2:K$418)</f>
        <v>7196834.6577870725</v>
      </c>
      <c r="K106" s="166">
        <f>SUMIF('Division Lvl (excl. Esc)'!$A$2:$A$418,$B106,'Division Lvl (excl. Esc)'!L$2:L$418)</f>
        <v>0</v>
      </c>
      <c r="L106" s="166">
        <f>SUMIF('Division Lvl (excl. Esc)'!$A$2:$A$418,$B106,'Division Lvl (excl. Esc)'!M$2:M$418)</f>
        <v>0</v>
      </c>
      <c r="M106" s="167">
        <f>SUMIF('Division Lvl (excl. Esc)'!$A$2:$A$418,$B106,'Division Lvl (excl. Esc)'!N$2:N$418)</f>
        <v>0</v>
      </c>
      <c r="N106" s="168">
        <f>SUMIF('Division Lvl (excl. Esc)'!$A$2:$A$418,$B106,'Division Lvl (excl. Esc)'!P$2:P$418)</f>
        <v>0</v>
      </c>
      <c r="O106" s="169">
        <f>SUMIF('Division Lvl (excl. Esc)'!$A$2:$A$418,$B106,'Division Lvl (excl. Esc)'!Q$2:Q$418)</f>
        <v>0</v>
      </c>
      <c r="P106" s="169">
        <f>SUMIF('Division Lvl (excl. Esc)'!$A$2:$A$418,$B106,'Division Lvl (excl. Esc)'!R$2:R$418)</f>
        <v>0</v>
      </c>
      <c r="Q106" s="169">
        <f>SUMIF('Division Lvl (excl. Esc)'!$A$2:$A$418,$B106,'Division Lvl (excl. Esc)'!S$2:S$418)</f>
        <v>0</v>
      </c>
      <c r="R106" s="169">
        <f>SUMIF('Division Lvl (excl. Esc)'!$A$2:$A$418,$B106,'Division Lvl (excl. Esc)'!T$2:T$418)</f>
        <v>0</v>
      </c>
      <c r="S106" s="169">
        <f>SUMIF('Division Lvl (excl. Esc)'!$A$2:$A$418,$B106,'Division Lvl (excl. Esc)'!U$2:U$418)</f>
        <v>0</v>
      </c>
      <c r="T106" s="169">
        <f>SUMIF('Division Lvl (excl. Esc)'!$A$2:$A$418,$B106,'Division Lvl (excl. Esc)'!V$2:V$418)</f>
        <v>8554774.8292171378</v>
      </c>
      <c r="U106" s="169">
        <f>SUMIF('Division Lvl (excl. Esc)'!$A$2:$A$418,$B106,'Division Lvl (excl. Esc)'!W$2:W$418)</f>
        <v>0</v>
      </c>
      <c r="V106" s="170">
        <f>SUMIF('Division Lvl (excl. Esc)'!$A$2:$A$418,$B106,'Division Lvl (excl. Esc)'!X$2:X$418)</f>
        <v>0</v>
      </c>
      <c r="W106" s="170">
        <f>SUMIF('Division Lvl (excl. Esc)'!$A$2:$A$418,$B106,'Division Lvl (excl. Esc)'!Y$2:Y$418)</f>
        <v>0</v>
      </c>
      <c r="X106" s="165">
        <f t="shared" si="5"/>
        <v>7196834.6577870725</v>
      </c>
      <c r="Y106" s="171">
        <f t="shared" si="4"/>
        <v>8554774.8292171378</v>
      </c>
      <c r="Z106" s="172"/>
    </row>
    <row r="107" spans="1:26" x14ac:dyDescent="0.25">
      <c r="A107" s="163" t="str">
        <f>INDEX('Division Lvl (excl. Esc)'!$AG$2:$AG$418,MATCH(B107,'Division Lvl (excl. Esc)'!$A$2:$A$418,0))</f>
        <v>PRL</v>
      </c>
      <c r="B107" s="164" t="s">
        <v>1093</v>
      </c>
      <c r="C107" s="130" t="str">
        <f>INDEX('Division Lvl (excl. Esc)'!$B$2:$B$418,MATCH(B107,'Division Lvl (excl. Esc)'!$A$2:$A$418,0))</f>
        <v>Glenfield Zone Substation site acquisition</v>
      </c>
      <c r="D107" s="165">
        <f>SUMIF('Division Lvl (excl. Esc)'!$A$2:$A$418,$B107,'Division Lvl (excl. Esc)'!E$2:E$418)</f>
        <v>0</v>
      </c>
      <c r="E107" s="166">
        <f>SUMIF('Division Lvl (excl. Esc)'!$A$2:$A$418,$B107,'Division Lvl (excl. Esc)'!F$2:F$418)</f>
        <v>2991071.770887089</v>
      </c>
      <c r="F107" s="166">
        <f>SUMIF('Division Lvl (excl. Esc)'!$A$2:$A$418,$B107,'Division Lvl (excl. Esc)'!G$2:G$418)</f>
        <v>0</v>
      </c>
      <c r="G107" s="166">
        <f>SUMIF('Division Lvl (excl. Esc)'!$A$2:$A$418,$B107,'Division Lvl (excl. Esc)'!H$2:H$418)</f>
        <v>0</v>
      </c>
      <c r="H107" s="166">
        <f>SUMIF('Division Lvl (excl. Esc)'!$A$2:$A$418,$B107,'Division Lvl (excl. Esc)'!I$2:I$418)</f>
        <v>0</v>
      </c>
      <c r="I107" s="166">
        <f>SUMIF('Division Lvl (excl. Esc)'!$A$2:$A$418,$B107,'Division Lvl (excl. Esc)'!J$2:J$418)</f>
        <v>0</v>
      </c>
      <c r="J107" s="166">
        <f>SUMIF('Division Lvl (excl. Esc)'!$A$2:$A$418,$B107,'Division Lvl (excl. Esc)'!K$2:K$418)</f>
        <v>0</v>
      </c>
      <c r="K107" s="166">
        <f>SUMIF('Division Lvl (excl. Esc)'!$A$2:$A$418,$B107,'Division Lvl (excl. Esc)'!L$2:L$418)</f>
        <v>0</v>
      </c>
      <c r="L107" s="166">
        <f>SUMIF('Division Lvl (excl. Esc)'!$A$2:$A$418,$B107,'Division Lvl (excl. Esc)'!M$2:M$418)</f>
        <v>0</v>
      </c>
      <c r="M107" s="167">
        <f>SUMIF('Division Lvl (excl. Esc)'!$A$2:$A$418,$B107,'Division Lvl (excl. Esc)'!N$2:N$418)</f>
        <v>0</v>
      </c>
      <c r="N107" s="168">
        <f>SUMIF('Division Lvl (excl. Esc)'!$A$2:$A$418,$B107,'Division Lvl (excl. Esc)'!P$2:P$418)</f>
        <v>0</v>
      </c>
      <c r="O107" s="169">
        <f>SUMIF('Division Lvl (excl. Esc)'!$A$2:$A$418,$B107,'Division Lvl (excl. Esc)'!Q$2:Q$418)</f>
        <v>3142494.7792882477</v>
      </c>
      <c r="P107" s="169">
        <f>SUMIF('Division Lvl (excl. Esc)'!$A$2:$A$418,$B107,'Division Lvl (excl. Esc)'!R$2:R$418)</f>
        <v>0</v>
      </c>
      <c r="Q107" s="169">
        <f>SUMIF('Division Lvl (excl. Esc)'!$A$2:$A$418,$B107,'Division Lvl (excl. Esc)'!S$2:S$418)</f>
        <v>0</v>
      </c>
      <c r="R107" s="169">
        <f>SUMIF('Division Lvl (excl. Esc)'!$A$2:$A$418,$B107,'Division Lvl (excl. Esc)'!T$2:T$418)</f>
        <v>0</v>
      </c>
      <c r="S107" s="169">
        <f>SUMIF('Division Lvl (excl. Esc)'!$A$2:$A$418,$B107,'Division Lvl (excl. Esc)'!U$2:U$418)</f>
        <v>0</v>
      </c>
      <c r="T107" s="169">
        <f>SUMIF('Division Lvl (excl. Esc)'!$A$2:$A$418,$B107,'Division Lvl (excl. Esc)'!V$2:V$418)</f>
        <v>0</v>
      </c>
      <c r="U107" s="169">
        <f>SUMIF('Division Lvl (excl. Esc)'!$A$2:$A$418,$B107,'Division Lvl (excl. Esc)'!W$2:W$418)</f>
        <v>0</v>
      </c>
      <c r="V107" s="170">
        <f>SUMIF('Division Lvl (excl. Esc)'!$A$2:$A$418,$B107,'Division Lvl (excl. Esc)'!X$2:X$418)</f>
        <v>0</v>
      </c>
      <c r="W107" s="170">
        <f>SUMIF('Division Lvl (excl. Esc)'!$A$2:$A$418,$B107,'Division Lvl (excl. Esc)'!Y$2:Y$418)</f>
        <v>0</v>
      </c>
      <c r="X107" s="165">
        <f t="shared" si="5"/>
        <v>2991071.770887089</v>
      </c>
      <c r="Y107" s="171">
        <f t="shared" si="4"/>
        <v>3142494.7792882477</v>
      </c>
      <c r="Z107" s="172"/>
    </row>
    <row r="108" spans="1:26" x14ac:dyDescent="0.25">
      <c r="A108" s="163" t="str">
        <f>INDEX('Division Lvl (excl. Esc)'!$AG$2:$AG$418,MATCH(B108,'Division Lvl (excl. Esc)'!$A$2:$A$418,0))</f>
        <v>PR</v>
      </c>
      <c r="B108" s="164" t="s">
        <v>1100</v>
      </c>
      <c r="C108" s="130" t="s">
        <v>1101</v>
      </c>
      <c r="D108" s="165">
        <f>SUMIF('Division Lvl (excl. Esc)'!$A$2:$A$418,$B108,'Division Lvl (excl. Esc)'!E$2:E$418)</f>
        <v>299652.99604527105</v>
      </c>
      <c r="E108" s="166">
        <f>SUMIF('Division Lvl (excl. Esc)'!$A$2:$A$418,$B108,'Division Lvl (excl. Esc)'!F$2:F$418)</f>
        <v>398809.5694516119</v>
      </c>
      <c r="F108" s="166">
        <f>SUMIF('Division Lvl (excl. Esc)'!$A$2:$A$418,$B108,'Division Lvl (excl. Esc)'!G$2:G$418)</f>
        <v>0</v>
      </c>
      <c r="G108" s="166">
        <f>SUMIF('Division Lvl (excl. Esc)'!$A$2:$A$418,$B108,'Division Lvl (excl. Esc)'!H$2:H$418)</f>
        <v>0</v>
      </c>
      <c r="H108" s="166">
        <f>SUMIF('Division Lvl (excl. Esc)'!$A$2:$A$418,$B108,'Division Lvl (excl. Esc)'!I$2:I$418)</f>
        <v>0</v>
      </c>
      <c r="I108" s="166">
        <f>SUMIF('Division Lvl (excl. Esc)'!$A$2:$A$418,$B108,'Division Lvl (excl. Esc)'!J$2:J$418)</f>
        <v>0</v>
      </c>
      <c r="J108" s="166">
        <f>SUMIF('Division Lvl (excl. Esc)'!$A$2:$A$418,$B108,'Division Lvl (excl. Esc)'!K$2:K$418)</f>
        <v>0</v>
      </c>
      <c r="K108" s="166">
        <f>SUMIF('Division Lvl (excl. Esc)'!$A$2:$A$418,$B108,'Division Lvl (excl. Esc)'!L$2:L$418)</f>
        <v>0</v>
      </c>
      <c r="L108" s="166">
        <f>SUMIF('Division Lvl (excl. Esc)'!$A$2:$A$418,$B108,'Division Lvl (excl. Esc)'!M$2:M$418)</f>
        <v>0</v>
      </c>
      <c r="M108" s="167">
        <f>SUMIF('Division Lvl (excl. Esc)'!$A$2:$A$418,$B108,'Division Lvl (excl. Esc)'!N$2:N$418)</f>
        <v>0</v>
      </c>
      <c r="N108" s="168">
        <f>SUMIF('Division Lvl (excl. Esc)'!$A$2:$A$418,$B108,'Division Lvl (excl. Esc)'!P$2:P$418)</f>
        <v>307144.32094640279</v>
      </c>
      <c r="O108" s="169">
        <f>SUMIF('Division Lvl (excl. Esc)'!$A$2:$A$418,$B108,'Division Lvl (excl. Esc)'!Q$2:Q$418)</f>
        <v>418999.30390509969</v>
      </c>
      <c r="P108" s="169">
        <f>SUMIF('Division Lvl (excl. Esc)'!$A$2:$A$418,$B108,'Division Lvl (excl. Esc)'!R$2:R$418)</f>
        <v>0</v>
      </c>
      <c r="Q108" s="169">
        <f>SUMIF('Division Lvl (excl. Esc)'!$A$2:$A$418,$B108,'Division Lvl (excl. Esc)'!S$2:S$418)</f>
        <v>0</v>
      </c>
      <c r="R108" s="169">
        <f>SUMIF('Division Lvl (excl. Esc)'!$A$2:$A$418,$B108,'Division Lvl (excl. Esc)'!T$2:T$418)</f>
        <v>0</v>
      </c>
      <c r="S108" s="169">
        <f>SUMIF('Division Lvl (excl. Esc)'!$A$2:$A$418,$B108,'Division Lvl (excl. Esc)'!U$2:U$418)</f>
        <v>0</v>
      </c>
      <c r="T108" s="169">
        <f>SUMIF('Division Lvl (excl. Esc)'!$A$2:$A$418,$B108,'Division Lvl (excl. Esc)'!V$2:V$418)</f>
        <v>0</v>
      </c>
      <c r="U108" s="169">
        <f>SUMIF('Division Lvl (excl. Esc)'!$A$2:$A$418,$B108,'Division Lvl (excl. Esc)'!W$2:W$418)</f>
        <v>0</v>
      </c>
      <c r="V108" s="170">
        <f>SUMIF('Division Lvl (excl. Esc)'!$A$2:$A$418,$B108,'Division Lvl (excl. Esc)'!X$2:X$418)</f>
        <v>0</v>
      </c>
      <c r="W108" s="170">
        <f>SUMIF('Division Lvl (excl. Esc)'!$A$2:$A$418,$B108,'Division Lvl (excl. Esc)'!Y$2:Y$418)</f>
        <v>0</v>
      </c>
      <c r="X108" s="165">
        <f t="shared" si="5"/>
        <v>698462.56549688289</v>
      </c>
      <c r="Y108" s="171">
        <f t="shared" si="4"/>
        <v>726143.62485150248</v>
      </c>
      <c r="Z108" s="172"/>
    </row>
    <row r="109" spans="1:26" x14ac:dyDescent="0.25">
      <c r="A109" s="163" t="str">
        <f>INDEX('Division Lvl (excl. Esc)'!$AG$2:$AG$418,MATCH(B109,'Division Lvl (excl. Esc)'!$A$2:$A$418,0))</f>
        <v>PR</v>
      </c>
      <c r="B109" s="164" t="s">
        <v>1099</v>
      </c>
      <c r="C109" s="130" t="s">
        <v>1104</v>
      </c>
      <c r="D109" s="165">
        <f>SUMIF('Division Lvl (excl. Esc)'!$A$2:$A$418,$B109,'Division Lvl (excl. Esc)'!E$2:E$418)</f>
        <v>0</v>
      </c>
      <c r="E109" s="166">
        <f>SUMIF('Division Lvl (excl. Esc)'!$A$2:$A$418,$B109,'Division Lvl (excl. Esc)'!F$2:F$418)</f>
        <v>348958.3732701604</v>
      </c>
      <c r="F109" s="166">
        <f>SUMIF('Division Lvl (excl. Esc)'!$A$2:$A$418,$B109,'Division Lvl (excl. Esc)'!G$2:G$418)</f>
        <v>0</v>
      </c>
      <c r="G109" s="166">
        <f>SUMIF('Division Lvl (excl. Esc)'!$A$2:$A$418,$B109,'Division Lvl (excl. Esc)'!H$2:H$418)</f>
        <v>0</v>
      </c>
      <c r="H109" s="166">
        <f>SUMIF('Division Lvl (excl. Esc)'!$A$2:$A$418,$B109,'Division Lvl (excl. Esc)'!I$2:I$418)</f>
        <v>0</v>
      </c>
      <c r="I109" s="166">
        <f>SUMIF('Division Lvl (excl. Esc)'!$A$2:$A$418,$B109,'Division Lvl (excl. Esc)'!J$2:J$418)</f>
        <v>0</v>
      </c>
      <c r="J109" s="166">
        <f>SUMIF('Division Lvl (excl. Esc)'!$A$2:$A$418,$B109,'Division Lvl (excl. Esc)'!K$2:K$418)</f>
        <v>0</v>
      </c>
      <c r="K109" s="166">
        <f>SUMIF('Division Lvl (excl. Esc)'!$A$2:$A$418,$B109,'Division Lvl (excl. Esc)'!L$2:L$418)</f>
        <v>0</v>
      </c>
      <c r="L109" s="166">
        <f>SUMIF('Division Lvl (excl. Esc)'!$A$2:$A$418,$B109,'Division Lvl (excl. Esc)'!M$2:M$418)</f>
        <v>0</v>
      </c>
      <c r="M109" s="167">
        <f>SUMIF('Division Lvl (excl. Esc)'!$A$2:$A$418,$B109,'Division Lvl (excl. Esc)'!N$2:N$418)</f>
        <v>0</v>
      </c>
      <c r="N109" s="168">
        <f>SUMIF('Division Lvl (excl. Esc)'!$A$2:$A$418,$B109,'Division Lvl (excl. Esc)'!P$2:P$418)</f>
        <v>0</v>
      </c>
      <c r="O109" s="169">
        <f>SUMIF('Division Lvl (excl. Esc)'!$A$2:$A$418,$B109,'Division Lvl (excl. Esc)'!Q$2:Q$418)</f>
        <v>366624.39091696223</v>
      </c>
      <c r="P109" s="169">
        <f>SUMIF('Division Lvl (excl. Esc)'!$A$2:$A$418,$B109,'Division Lvl (excl. Esc)'!R$2:R$418)</f>
        <v>0</v>
      </c>
      <c r="Q109" s="169">
        <f>SUMIF('Division Lvl (excl. Esc)'!$A$2:$A$418,$B109,'Division Lvl (excl. Esc)'!S$2:S$418)</f>
        <v>0</v>
      </c>
      <c r="R109" s="169">
        <f>SUMIF('Division Lvl (excl. Esc)'!$A$2:$A$418,$B109,'Division Lvl (excl. Esc)'!T$2:T$418)</f>
        <v>0</v>
      </c>
      <c r="S109" s="169">
        <f>SUMIF('Division Lvl (excl. Esc)'!$A$2:$A$418,$B109,'Division Lvl (excl. Esc)'!U$2:U$418)</f>
        <v>0</v>
      </c>
      <c r="T109" s="169">
        <f>SUMIF('Division Lvl (excl. Esc)'!$A$2:$A$418,$B109,'Division Lvl (excl. Esc)'!V$2:V$418)</f>
        <v>0</v>
      </c>
      <c r="U109" s="169">
        <f>SUMIF('Division Lvl (excl. Esc)'!$A$2:$A$418,$B109,'Division Lvl (excl. Esc)'!W$2:W$418)</f>
        <v>0</v>
      </c>
      <c r="V109" s="170">
        <f>SUMIF('Division Lvl (excl. Esc)'!$A$2:$A$418,$B109,'Division Lvl (excl. Esc)'!X$2:X$418)</f>
        <v>0</v>
      </c>
      <c r="W109" s="170">
        <f>SUMIF('Division Lvl (excl. Esc)'!$A$2:$A$418,$B109,'Division Lvl (excl. Esc)'!Y$2:Y$418)</f>
        <v>0</v>
      </c>
      <c r="X109" s="165">
        <f t="shared" si="5"/>
        <v>348958.3732701604</v>
      </c>
      <c r="Y109" s="171">
        <f t="shared" si="4"/>
        <v>366624.39091696223</v>
      </c>
      <c r="Z109" s="172"/>
    </row>
    <row r="110" spans="1:26" x14ac:dyDescent="0.25">
      <c r="A110" s="163" t="str">
        <f>INDEX('Division Lvl (excl. Esc)'!$AG$2:$AG$418,MATCH(B110,'Division Lvl (excl. Esc)'!$A$2:$A$418,0))</f>
        <v>PR</v>
      </c>
      <c r="B110" s="164" t="s">
        <v>1098</v>
      </c>
      <c r="C110" s="130" t="s">
        <v>1103</v>
      </c>
      <c r="D110" s="165">
        <f>SUMIF('Division Lvl (excl. Esc)'!$A$2:$A$418,$B110,'Division Lvl (excl. Esc)'!E$2:E$418)</f>
        <v>0</v>
      </c>
      <c r="E110" s="166">
        <f>SUMIF('Division Lvl (excl. Esc)'!$A$2:$A$418,$B110,'Division Lvl (excl. Esc)'!F$2:F$418)</f>
        <v>0</v>
      </c>
      <c r="F110" s="166">
        <f>SUMIF('Division Lvl (excl. Esc)'!$A$2:$A$418,$B110,'Division Lvl (excl. Esc)'!G$2:G$418)</f>
        <v>397700.35642211197</v>
      </c>
      <c r="G110" s="166">
        <f>SUMIF('Division Lvl (excl. Esc)'!$A$2:$A$418,$B110,'Division Lvl (excl. Esc)'!H$2:H$418)</f>
        <v>0</v>
      </c>
      <c r="H110" s="166">
        <f>SUMIF('Division Lvl (excl. Esc)'!$A$2:$A$418,$B110,'Division Lvl (excl. Esc)'!I$2:I$418)</f>
        <v>0</v>
      </c>
      <c r="I110" s="166">
        <f>SUMIF('Division Lvl (excl. Esc)'!$A$2:$A$418,$B110,'Division Lvl (excl. Esc)'!J$2:J$418)</f>
        <v>0</v>
      </c>
      <c r="J110" s="166">
        <f>SUMIF('Division Lvl (excl. Esc)'!$A$2:$A$418,$B110,'Division Lvl (excl. Esc)'!K$2:K$418)</f>
        <v>0</v>
      </c>
      <c r="K110" s="166">
        <f>SUMIF('Division Lvl (excl. Esc)'!$A$2:$A$418,$B110,'Division Lvl (excl. Esc)'!L$2:L$418)</f>
        <v>0</v>
      </c>
      <c r="L110" s="166">
        <f>SUMIF('Division Lvl (excl. Esc)'!$A$2:$A$418,$B110,'Division Lvl (excl. Esc)'!M$2:M$418)</f>
        <v>0</v>
      </c>
      <c r="M110" s="167">
        <f>SUMIF('Division Lvl (excl. Esc)'!$A$2:$A$418,$B110,'Division Lvl (excl. Esc)'!N$2:N$418)</f>
        <v>0</v>
      </c>
      <c r="N110" s="168">
        <f>SUMIF('Division Lvl (excl. Esc)'!$A$2:$A$418,$B110,'Division Lvl (excl. Esc)'!P$2:P$418)</f>
        <v>0</v>
      </c>
      <c r="O110" s="169">
        <f>SUMIF('Division Lvl (excl. Esc)'!$A$2:$A$418,$B110,'Division Lvl (excl. Esc)'!Q$2:Q$418)</f>
        <v>0</v>
      </c>
      <c r="P110" s="169">
        <f>SUMIF('Division Lvl (excl. Esc)'!$A$2:$A$418,$B110,'Division Lvl (excl. Esc)'!R$2:R$418)</f>
        <v>428279.78539013088</v>
      </c>
      <c r="Q110" s="169">
        <f>SUMIF('Division Lvl (excl. Esc)'!$A$2:$A$418,$B110,'Division Lvl (excl. Esc)'!S$2:S$418)</f>
        <v>0</v>
      </c>
      <c r="R110" s="169">
        <f>SUMIF('Division Lvl (excl. Esc)'!$A$2:$A$418,$B110,'Division Lvl (excl. Esc)'!T$2:T$418)</f>
        <v>0</v>
      </c>
      <c r="S110" s="169">
        <f>SUMIF('Division Lvl (excl. Esc)'!$A$2:$A$418,$B110,'Division Lvl (excl. Esc)'!U$2:U$418)</f>
        <v>0</v>
      </c>
      <c r="T110" s="169">
        <f>SUMIF('Division Lvl (excl. Esc)'!$A$2:$A$418,$B110,'Division Lvl (excl. Esc)'!V$2:V$418)</f>
        <v>0</v>
      </c>
      <c r="U110" s="169">
        <f>SUMIF('Division Lvl (excl. Esc)'!$A$2:$A$418,$B110,'Division Lvl (excl. Esc)'!W$2:W$418)</f>
        <v>0</v>
      </c>
      <c r="V110" s="170">
        <f>SUMIF('Division Lvl (excl. Esc)'!$A$2:$A$418,$B110,'Division Lvl (excl. Esc)'!X$2:X$418)</f>
        <v>0</v>
      </c>
      <c r="W110" s="170">
        <f>SUMIF('Division Lvl (excl. Esc)'!$A$2:$A$418,$B110,'Division Lvl (excl. Esc)'!Y$2:Y$418)</f>
        <v>0</v>
      </c>
      <c r="X110" s="165">
        <f t="shared" si="5"/>
        <v>397700.35642211197</v>
      </c>
      <c r="Y110" s="171">
        <f t="shared" si="4"/>
        <v>428279.78539013088</v>
      </c>
      <c r="Z110" s="172"/>
    </row>
    <row r="111" spans="1:26" x14ac:dyDescent="0.25">
      <c r="A111" s="163" t="str">
        <f>INDEX('Division Lvl (excl. Esc)'!$AG$2:$AG$418,MATCH(B111,'Division Lvl (excl. Esc)'!$A$2:$A$418,0))</f>
        <v>PR</v>
      </c>
      <c r="B111" s="164" t="s">
        <v>1094</v>
      </c>
      <c r="C111" s="130" t="str">
        <f>INDEX('Division Lvl (excl. Esc)'!$B$2:$B$418,MATCH(B111,'Division Lvl (excl. Esc)'!$A$2:$A$418,0))</f>
        <v>Establish Glenfield 66/11kV Zone Substation</v>
      </c>
      <c r="D111" s="165">
        <f>SUMIF('Division Lvl (excl. Esc)'!$A$2:$A$418,$B111,'Division Lvl (excl. Esc)'!E$2:E$418)</f>
        <v>0</v>
      </c>
      <c r="E111" s="166">
        <f>SUMIF('Division Lvl (excl. Esc)'!$A$2:$A$418,$B111,'Division Lvl (excl. Esc)'!F$2:F$418)</f>
        <v>0</v>
      </c>
      <c r="F111" s="166">
        <f>SUMIF('Division Lvl (excl. Esc)'!$A$2:$A$418,$B111,'Division Lvl (excl. Esc)'!G$2:G$418)</f>
        <v>0</v>
      </c>
      <c r="G111" s="166">
        <f>SUMIF('Division Lvl (excl. Esc)'!$A$2:$A$418,$B111,'Division Lvl (excl. Esc)'!H$2:H$418)</f>
        <v>0</v>
      </c>
      <c r="H111" s="166">
        <f>SUMIF('Division Lvl (excl. Esc)'!$A$2:$A$418,$B111,'Division Lvl (excl. Esc)'!I$2:I$418)</f>
        <v>0</v>
      </c>
      <c r="I111" s="166">
        <f>SUMIF('Division Lvl (excl. Esc)'!$A$2:$A$418,$B111,'Division Lvl (excl. Esc)'!J$2:J$418)</f>
        <v>0</v>
      </c>
      <c r="J111" s="166">
        <f>SUMIF('Division Lvl (excl. Esc)'!$A$2:$A$418,$B111,'Division Lvl (excl. Esc)'!K$2:K$418)</f>
        <v>0</v>
      </c>
      <c r="K111" s="166">
        <f>SUMIF('Division Lvl (excl. Esc)'!$A$2:$A$418,$B111,'Division Lvl (excl. Esc)'!L$2:L$418)</f>
        <v>6148943.897175218</v>
      </c>
      <c r="L111" s="166">
        <f>SUMIF('Division Lvl (excl. Esc)'!$A$2:$A$418,$B111,'Division Lvl (excl. Esc)'!M$2:M$418)</f>
        <v>12297887.794350436</v>
      </c>
      <c r="M111" s="167">
        <f>SUMIF('Division Lvl (excl. Esc)'!$A$2:$A$418,$B111,'Division Lvl (excl. Esc)'!N$2:N$418)</f>
        <v>12440000</v>
      </c>
      <c r="N111" s="168">
        <f>SUMIF('Division Lvl (excl. Esc)'!$A$2:$A$418,$B111,'Division Lvl (excl. Esc)'!P$2:P$418)</f>
        <v>0</v>
      </c>
      <c r="O111" s="169">
        <f>SUMIF('Division Lvl (excl. Esc)'!$A$2:$A$418,$B111,'Division Lvl (excl. Esc)'!Q$2:Q$418)</f>
        <v>0</v>
      </c>
      <c r="P111" s="169">
        <f>SUMIF('Division Lvl (excl. Esc)'!$A$2:$A$418,$B111,'Division Lvl (excl. Esc)'!R$2:R$418)</f>
        <v>0</v>
      </c>
      <c r="Q111" s="169">
        <f>SUMIF('Division Lvl (excl. Esc)'!$A$2:$A$418,$B111,'Division Lvl (excl. Esc)'!S$2:S$418)</f>
        <v>0</v>
      </c>
      <c r="R111" s="169">
        <f>SUMIF('Division Lvl (excl. Esc)'!$A$2:$A$418,$B111,'Division Lvl (excl. Esc)'!T$2:T$418)</f>
        <v>0</v>
      </c>
      <c r="S111" s="169">
        <f>SUMIF('Division Lvl (excl. Esc)'!$A$2:$A$418,$B111,'Division Lvl (excl. Esc)'!U$2:U$418)</f>
        <v>0</v>
      </c>
      <c r="T111" s="169">
        <f>SUMIF('Division Lvl (excl. Esc)'!$A$2:$A$418,$B111,'Division Lvl (excl. Esc)'!V$2:V$418)</f>
        <v>0</v>
      </c>
      <c r="U111" s="169">
        <f>SUMIF('Division Lvl (excl. Esc)'!$A$2:$A$418,$B111,'Division Lvl (excl. Esc)'!W$2:W$418)</f>
        <v>7491891.0609442107</v>
      </c>
      <c r="V111" s="170">
        <f>SUMIF('Division Lvl (excl. Esc)'!$A$2:$A$418,$B111,'Division Lvl (excl. Esc)'!X$2:X$418)</f>
        <v>15358376.67493563</v>
      </c>
      <c r="W111" s="170">
        <f>SUMIF('Division Lvl (excl. Esc)'!$A$2:$A$418,$B111,'Division Lvl (excl. Esc)'!Y$2:Y$418)</f>
        <v>15924251.729802683</v>
      </c>
      <c r="X111" s="165">
        <f t="shared" si="5"/>
        <v>30886831.691525653</v>
      </c>
      <c r="Y111" s="171">
        <f t="shared" si="4"/>
        <v>38774519.465682521</v>
      </c>
      <c r="Z111" s="172"/>
    </row>
    <row r="112" spans="1:26" x14ac:dyDescent="0.25">
      <c r="A112" s="163" t="str">
        <f>INDEX('Division Lvl (excl. Esc)'!$AG$2:$AG$418,MATCH(B112,'Division Lvl (excl. Esc)'!$A$2:$A$418,0))</f>
        <v>PR</v>
      </c>
      <c r="B112" s="164" t="s">
        <v>1097</v>
      </c>
      <c r="C112" s="130" t="s">
        <v>1102</v>
      </c>
      <c r="D112" s="165">
        <f>SUMIF('Division Lvl (excl. Esc)'!$A$2:$A$418,$B112,'Division Lvl (excl. Esc)'!E$2:E$418)</f>
        <v>299652.99604527105</v>
      </c>
      <c r="E112" s="166">
        <f>SUMIF('Division Lvl (excl. Esc)'!$A$2:$A$418,$B112,'Division Lvl (excl. Esc)'!F$2:F$418)</f>
        <v>299107.17708870891</v>
      </c>
      <c r="F112" s="166">
        <f>SUMIF('Division Lvl (excl. Esc)'!$A$2:$A$418,$B112,'Division Lvl (excl. Esc)'!G$2:G$418)</f>
        <v>0</v>
      </c>
      <c r="G112" s="166">
        <f>SUMIF('Division Lvl (excl. Esc)'!$A$2:$A$418,$B112,'Division Lvl (excl. Esc)'!H$2:H$418)</f>
        <v>0</v>
      </c>
      <c r="H112" s="166">
        <f>SUMIF('Division Lvl (excl. Esc)'!$A$2:$A$418,$B112,'Division Lvl (excl. Esc)'!I$2:I$418)</f>
        <v>0</v>
      </c>
      <c r="I112" s="166">
        <f>SUMIF('Division Lvl (excl. Esc)'!$A$2:$A$418,$B112,'Division Lvl (excl. Esc)'!J$2:J$418)</f>
        <v>0</v>
      </c>
      <c r="J112" s="166">
        <f>SUMIF('Division Lvl (excl. Esc)'!$A$2:$A$418,$B112,'Division Lvl (excl. Esc)'!K$2:K$418)</f>
        <v>0</v>
      </c>
      <c r="K112" s="166">
        <f>SUMIF('Division Lvl (excl. Esc)'!$A$2:$A$418,$B112,'Division Lvl (excl. Esc)'!L$2:L$418)</f>
        <v>0</v>
      </c>
      <c r="L112" s="166">
        <f>SUMIF('Division Lvl (excl. Esc)'!$A$2:$A$418,$B112,'Division Lvl (excl. Esc)'!M$2:M$418)</f>
        <v>0</v>
      </c>
      <c r="M112" s="167">
        <f>SUMIF('Division Lvl (excl. Esc)'!$A$2:$A$418,$B112,'Division Lvl (excl. Esc)'!N$2:N$418)</f>
        <v>0</v>
      </c>
      <c r="N112" s="168">
        <f>SUMIF('Division Lvl (excl. Esc)'!$A$2:$A$418,$B112,'Division Lvl (excl. Esc)'!P$2:P$418)</f>
        <v>307144.32094640279</v>
      </c>
      <c r="O112" s="169">
        <f>SUMIF('Division Lvl (excl. Esc)'!$A$2:$A$418,$B112,'Division Lvl (excl. Esc)'!Q$2:Q$418)</f>
        <v>314249.47792882478</v>
      </c>
      <c r="P112" s="169">
        <f>SUMIF('Division Lvl (excl. Esc)'!$A$2:$A$418,$B112,'Division Lvl (excl. Esc)'!R$2:R$418)</f>
        <v>0</v>
      </c>
      <c r="Q112" s="169">
        <f>SUMIF('Division Lvl (excl. Esc)'!$A$2:$A$418,$B112,'Division Lvl (excl. Esc)'!S$2:S$418)</f>
        <v>0</v>
      </c>
      <c r="R112" s="169">
        <f>SUMIF('Division Lvl (excl. Esc)'!$A$2:$A$418,$B112,'Division Lvl (excl. Esc)'!T$2:T$418)</f>
        <v>0</v>
      </c>
      <c r="S112" s="169">
        <f>SUMIF('Division Lvl (excl. Esc)'!$A$2:$A$418,$B112,'Division Lvl (excl. Esc)'!U$2:U$418)</f>
        <v>0</v>
      </c>
      <c r="T112" s="169">
        <f>SUMIF('Division Lvl (excl. Esc)'!$A$2:$A$418,$B112,'Division Lvl (excl. Esc)'!V$2:V$418)</f>
        <v>0</v>
      </c>
      <c r="U112" s="169">
        <f>SUMIF('Division Lvl (excl. Esc)'!$A$2:$A$418,$B112,'Division Lvl (excl. Esc)'!W$2:W$418)</f>
        <v>0</v>
      </c>
      <c r="V112" s="170">
        <f>SUMIF('Division Lvl (excl. Esc)'!$A$2:$A$418,$B112,'Division Lvl (excl. Esc)'!X$2:X$418)</f>
        <v>0</v>
      </c>
      <c r="W112" s="170">
        <f>SUMIF('Division Lvl (excl. Esc)'!$A$2:$A$418,$B112,'Division Lvl (excl. Esc)'!Y$2:Y$418)</f>
        <v>0</v>
      </c>
      <c r="X112" s="165">
        <f t="shared" si="5"/>
        <v>598760.17313398002</v>
      </c>
      <c r="Y112" s="171">
        <f t="shared" si="4"/>
        <v>621393.79887522757</v>
      </c>
      <c r="Z112" s="172"/>
    </row>
    <row r="113" spans="1:26" x14ac:dyDescent="0.25">
      <c r="A113" s="163" t="str">
        <f>INDEX('Division Lvl (excl. Esc)'!$AG$2:$AG$418,MATCH(B113,'Division Lvl (excl. Esc)'!$A$2:$A$418,0))</f>
        <v>PS</v>
      </c>
      <c r="B113" s="164" t="s">
        <v>63</v>
      </c>
      <c r="C113" s="130" t="str">
        <f>INDEX('Division Lvl (excl. Esc)'!$B$2:$B$418,MATCH(B113,'Division Lvl (excl. Esc)'!$A$2:$A$418,0))</f>
        <v>Substation protection relay refurbishment</v>
      </c>
      <c r="D113" s="165">
        <f>SUMIF('Division Lvl (excl. Esc)'!$A$2:$A$418,$B113,'Division Lvl (excl. Esc)'!E$2:E$418)</f>
        <v>4369939.5256602028</v>
      </c>
      <c r="E113" s="166">
        <f>SUMIF('Division Lvl (excl. Esc)'!$A$2:$A$418,$B113,'Division Lvl (excl. Esc)'!F$2:F$418)</f>
        <v>4486607.6563306339</v>
      </c>
      <c r="F113" s="166">
        <f>SUMIF('Division Lvl (excl. Esc)'!$A$2:$A$418,$B113,'Division Lvl (excl. Esc)'!G$2:G$418)</f>
        <v>4474129.0097487597</v>
      </c>
      <c r="G113" s="166">
        <f>SUMIF('Division Lvl (excl. Esc)'!$A$2:$A$418,$B113,'Division Lvl (excl. Esc)'!H$2:H$418)</f>
        <v>4460296.969281544</v>
      </c>
      <c r="H113" s="166">
        <f>SUMIF('Division Lvl (excl. Esc)'!$A$2:$A$418,$B113,'Division Lvl (excl. Esc)'!I$2:I$418)</f>
        <v>4448592.8516540965</v>
      </c>
      <c r="I113" s="166">
        <f>SUMIF('Division Lvl (excl. Esc)'!$A$2:$A$418,$B113,'Division Lvl (excl. Esc)'!J$2:J$418)</f>
        <v>4695736.8989682132</v>
      </c>
      <c r="J113" s="166">
        <f>SUMIF('Division Lvl (excl. Esc)'!$A$2:$A$418,$B113,'Division Lvl (excl. Esc)'!K$2:K$418)</f>
        <v>4695736.8989682132</v>
      </c>
      <c r="K113" s="166">
        <f>SUMIF('Division Lvl (excl. Esc)'!$A$2:$A$418,$B113,'Division Lvl (excl. Esc)'!L$2:L$418)</f>
        <v>4695736.8989682132</v>
      </c>
      <c r="L113" s="166">
        <f>SUMIF('Division Lvl (excl. Esc)'!$A$2:$A$418,$B113,'Division Lvl (excl. Esc)'!M$2:M$418)</f>
        <v>4695736.8989682132</v>
      </c>
      <c r="M113" s="167">
        <f>SUMIF('Division Lvl (excl. Esc)'!$A$2:$A$418,$B113,'Division Lvl (excl. Esc)'!N$2:N$418)</f>
        <v>4750000</v>
      </c>
      <c r="N113" s="168">
        <f>SUMIF('Division Lvl (excl. Esc)'!$A$2:$A$418,$B113,'Division Lvl (excl. Esc)'!P$2:P$418)</f>
        <v>4479188.0138017079</v>
      </c>
      <c r="O113" s="169">
        <f>SUMIF('Division Lvl (excl. Esc)'!$A$2:$A$418,$B113,'Division Lvl (excl. Esc)'!Q$2:Q$418)</f>
        <v>4713742.1689323718</v>
      </c>
      <c r="P113" s="169">
        <f>SUMIF('Division Lvl (excl. Esc)'!$A$2:$A$418,$B113,'Division Lvl (excl. Esc)'!R$2:R$418)</f>
        <v>4818147.585638972</v>
      </c>
      <c r="Q113" s="169">
        <f>SUMIF('Division Lvl (excl. Esc)'!$A$2:$A$418,$B113,'Division Lvl (excl. Esc)'!S$2:S$418)</f>
        <v>4923333.2907085866</v>
      </c>
      <c r="R113" s="169">
        <f>SUMIF('Division Lvl (excl. Esc)'!$A$2:$A$418,$B113,'Division Lvl (excl. Esc)'!T$2:T$418)</f>
        <v>5033174.4881679686</v>
      </c>
      <c r="S113" s="169">
        <f>SUMIF('Division Lvl (excl. Esc)'!$A$2:$A$418,$B113,'Division Lvl (excl. Esc)'!U$2:U$418)</f>
        <v>5445615.1753928438</v>
      </c>
      <c r="T113" s="169">
        <f>SUMIF('Division Lvl (excl. Esc)'!$A$2:$A$418,$B113,'Division Lvl (excl. Esc)'!V$2:V$418)</f>
        <v>5581755.554777666</v>
      </c>
      <c r="U113" s="169">
        <f>SUMIF('Division Lvl (excl. Esc)'!$A$2:$A$418,$B113,'Division Lvl (excl. Esc)'!W$2:W$418)</f>
        <v>5721299.4436471071</v>
      </c>
      <c r="V113" s="170">
        <f>SUMIF('Division Lvl (excl. Esc)'!$A$2:$A$418,$B113,'Division Lvl (excl. Esc)'!X$2:X$418)</f>
        <v>5864331.9297382832</v>
      </c>
      <c r="W113" s="170">
        <f>SUMIF('Division Lvl (excl. Esc)'!$A$2:$A$418,$B113,'Division Lvl (excl. Esc)'!Y$2:Y$418)</f>
        <v>6080401.5849326961</v>
      </c>
      <c r="X113" s="165">
        <f t="shared" si="5"/>
        <v>45772513.60854809</v>
      </c>
      <c r="Y113" s="171">
        <f t="shared" si="4"/>
        <v>52660989.235738203</v>
      </c>
      <c r="Z113" s="172"/>
    </row>
    <row r="114" spans="1:26" x14ac:dyDescent="0.25">
      <c r="A114" s="163" t="str">
        <f>INDEX('Division Lvl (excl. Esc)'!$AG$2:$AG$418,MATCH(B114,'Division Lvl (excl. Esc)'!$A$2:$A$418,0))</f>
        <v>PS</v>
      </c>
      <c r="B114" s="164" t="s">
        <v>66</v>
      </c>
      <c r="C114" s="130" t="str">
        <f>INDEX('Division Lvl (excl. Esc)'!$B$2:$B$418,MATCH(B114,'Division Lvl (excl. Esc)'!$A$2:$A$418,0))</f>
        <v>Protection refurbishment (miscellaneous)</v>
      </c>
      <c r="D114" s="165">
        <f>SUMIF('Division Lvl (excl. Esc)'!$A$2:$A$418,$B114,'Division Lvl (excl. Esc)'!E$2:E$418)</f>
        <v>699190.32410563249</v>
      </c>
      <c r="E114" s="166">
        <f>SUMIF('Division Lvl (excl. Esc)'!$A$2:$A$418,$B114,'Division Lvl (excl. Esc)'!F$2:F$418)</f>
        <v>697916.7465403208</v>
      </c>
      <c r="F114" s="166">
        <f>SUMIF('Division Lvl (excl. Esc)'!$A$2:$A$418,$B114,'Division Lvl (excl. Esc)'!G$2:G$418)</f>
        <v>695975.62373869587</v>
      </c>
      <c r="G114" s="166">
        <f>SUMIF('Division Lvl (excl. Esc)'!$A$2:$A$418,$B114,'Division Lvl (excl. Esc)'!H$2:H$418)</f>
        <v>693823.97299935122</v>
      </c>
      <c r="H114" s="166">
        <f>SUMIF('Division Lvl (excl. Esc)'!$A$2:$A$418,$B114,'Division Lvl (excl. Esc)'!I$2:I$418)</f>
        <v>692003.33247952617</v>
      </c>
      <c r="I114" s="166">
        <f>SUMIF('Division Lvl (excl. Esc)'!$A$2:$A$418,$B114,'Division Lvl (excl. Esc)'!J$2:J$418)</f>
        <v>692003.33247952617</v>
      </c>
      <c r="J114" s="166">
        <f>SUMIF('Division Lvl (excl. Esc)'!$A$2:$A$418,$B114,'Division Lvl (excl. Esc)'!K$2:K$418)</f>
        <v>692003.33247952617</v>
      </c>
      <c r="K114" s="166">
        <f>SUMIF('Division Lvl (excl. Esc)'!$A$2:$A$418,$B114,'Division Lvl (excl. Esc)'!L$2:L$418)</f>
        <v>692003.33247952617</v>
      </c>
      <c r="L114" s="166">
        <f>SUMIF('Division Lvl (excl. Esc)'!$A$2:$A$418,$B114,'Division Lvl (excl. Esc)'!M$2:M$418)</f>
        <v>692003.33247952617</v>
      </c>
      <c r="M114" s="167">
        <f>SUMIF('Division Lvl (excl. Esc)'!$A$2:$A$418,$B114,'Division Lvl (excl. Esc)'!N$2:N$418)</f>
        <v>700000</v>
      </c>
      <c r="N114" s="168">
        <f>SUMIF('Division Lvl (excl. Esc)'!$A$2:$A$418,$B114,'Division Lvl (excl. Esc)'!P$2:P$418)</f>
        <v>716670.08220827323</v>
      </c>
      <c r="O114" s="169">
        <f>SUMIF('Division Lvl (excl. Esc)'!$A$2:$A$418,$B114,'Division Lvl (excl. Esc)'!Q$2:Q$418)</f>
        <v>733248.78183392447</v>
      </c>
      <c r="P114" s="169">
        <f>SUMIF('Division Lvl (excl. Esc)'!$A$2:$A$418,$B114,'Division Lvl (excl. Esc)'!R$2:R$418)</f>
        <v>749489.62443272898</v>
      </c>
      <c r="Q114" s="169">
        <f>SUMIF('Division Lvl (excl. Esc)'!$A$2:$A$418,$B114,'Division Lvl (excl. Esc)'!S$2:S$418)</f>
        <v>765851.84522133565</v>
      </c>
      <c r="R114" s="169">
        <f>SUMIF('Division Lvl (excl. Esc)'!$A$2:$A$418,$B114,'Division Lvl (excl. Esc)'!T$2:T$418)</f>
        <v>782938.25371501746</v>
      </c>
      <c r="S114" s="169">
        <f>SUMIF('Division Lvl (excl. Esc)'!$A$2:$A$418,$B114,'Division Lvl (excl. Esc)'!U$2:U$418)</f>
        <v>802511.71005789284</v>
      </c>
      <c r="T114" s="169">
        <f>SUMIF('Division Lvl (excl. Esc)'!$A$2:$A$418,$B114,'Division Lvl (excl. Esc)'!V$2:V$418)</f>
        <v>822574.50280934025</v>
      </c>
      <c r="U114" s="169">
        <f>SUMIF('Division Lvl (excl. Esc)'!$A$2:$A$418,$B114,'Division Lvl (excl. Esc)'!W$2:W$418)</f>
        <v>843138.86537957366</v>
      </c>
      <c r="V114" s="170">
        <f>SUMIF('Division Lvl (excl. Esc)'!$A$2:$A$418,$B114,'Division Lvl (excl. Esc)'!X$2:X$418)</f>
        <v>864217.3370140628</v>
      </c>
      <c r="W114" s="170">
        <f>SUMIF('Division Lvl (excl. Esc)'!$A$2:$A$418,$B114,'Division Lvl (excl. Esc)'!Y$2:Y$418)</f>
        <v>896059.18093744991</v>
      </c>
      <c r="X114" s="165">
        <f t="shared" si="5"/>
        <v>6946923.3297816319</v>
      </c>
      <c r="Y114" s="171">
        <f t="shared" si="4"/>
        <v>7976700.1836095992</v>
      </c>
      <c r="Z114" s="172"/>
    </row>
    <row r="115" spans="1:26" x14ac:dyDescent="0.25">
      <c r="A115" s="163" t="str">
        <f>INDEX('Division Lvl (excl. Esc)'!$AG$2:$AG$418,MATCH(B115,'Division Lvl (excl. Esc)'!$A$2:$A$418,0))</f>
        <v>PS</v>
      </c>
      <c r="B115" s="164" t="s">
        <v>177</v>
      </c>
      <c r="C115" s="130" t="str">
        <f>INDEX('Division Lvl (excl. Esc)'!$B$2:$B$418,MATCH(B115,'Division Lvl (excl. Esc)'!$A$2:$A$418,0))</f>
        <v>Distribution feeder safety improvement</v>
      </c>
      <c r="D115" s="165">
        <f>SUMIF('Division Lvl (excl. Esc)'!$A$2:$A$418,$B115,'Division Lvl (excl. Esc)'!E$2:E$418)</f>
        <v>3096414.2924678009</v>
      </c>
      <c r="E115" s="166">
        <f>SUMIF('Division Lvl (excl. Esc)'!$A$2:$A$418,$B115,'Division Lvl (excl. Esc)'!F$2:F$418)</f>
        <v>0</v>
      </c>
      <c r="F115" s="166">
        <f>SUMIF('Division Lvl (excl. Esc)'!$A$2:$A$418,$B115,'Division Lvl (excl. Esc)'!G$2:G$418)</f>
        <v>0</v>
      </c>
      <c r="G115" s="166">
        <f>SUMIF('Division Lvl (excl. Esc)'!$A$2:$A$418,$B115,'Division Lvl (excl. Esc)'!H$2:H$418)</f>
        <v>0</v>
      </c>
      <c r="H115" s="166">
        <f>SUMIF('Division Lvl (excl. Esc)'!$A$2:$A$418,$B115,'Division Lvl (excl. Esc)'!I$2:I$418)</f>
        <v>0</v>
      </c>
      <c r="I115" s="166">
        <f>SUMIF('Division Lvl (excl. Esc)'!$A$2:$A$418,$B115,'Division Lvl (excl. Esc)'!J$2:J$418)</f>
        <v>0</v>
      </c>
      <c r="J115" s="166">
        <f>SUMIF('Division Lvl (excl. Esc)'!$A$2:$A$418,$B115,'Division Lvl (excl. Esc)'!K$2:K$418)</f>
        <v>0</v>
      </c>
      <c r="K115" s="166">
        <f>SUMIF('Division Lvl (excl. Esc)'!$A$2:$A$418,$B115,'Division Lvl (excl. Esc)'!L$2:L$418)</f>
        <v>0</v>
      </c>
      <c r="L115" s="166">
        <f>SUMIF('Division Lvl (excl. Esc)'!$A$2:$A$418,$B115,'Division Lvl (excl. Esc)'!M$2:M$418)</f>
        <v>0</v>
      </c>
      <c r="M115" s="167">
        <f>SUMIF('Division Lvl (excl. Esc)'!$A$2:$A$418,$B115,'Division Lvl (excl. Esc)'!N$2:N$418)</f>
        <v>0</v>
      </c>
      <c r="N115" s="168">
        <f>SUMIF('Division Lvl (excl. Esc)'!$A$2:$A$418,$B115,'Division Lvl (excl. Esc)'!P$2:P$418)</f>
        <v>3173824.6497794958</v>
      </c>
      <c r="O115" s="169">
        <f>SUMIF('Division Lvl (excl. Esc)'!$A$2:$A$418,$B115,'Division Lvl (excl. Esc)'!Q$2:Q$418)</f>
        <v>0</v>
      </c>
      <c r="P115" s="169">
        <f>SUMIF('Division Lvl (excl. Esc)'!$A$2:$A$418,$B115,'Division Lvl (excl. Esc)'!R$2:R$418)</f>
        <v>0</v>
      </c>
      <c r="Q115" s="169">
        <f>SUMIF('Division Lvl (excl. Esc)'!$A$2:$A$418,$B115,'Division Lvl (excl. Esc)'!S$2:S$418)</f>
        <v>0</v>
      </c>
      <c r="R115" s="169">
        <f>SUMIF('Division Lvl (excl. Esc)'!$A$2:$A$418,$B115,'Division Lvl (excl. Esc)'!T$2:T$418)</f>
        <v>0</v>
      </c>
      <c r="S115" s="169">
        <f>SUMIF('Division Lvl (excl. Esc)'!$A$2:$A$418,$B115,'Division Lvl (excl. Esc)'!U$2:U$418)</f>
        <v>0</v>
      </c>
      <c r="T115" s="169">
        <f>SUMIF('Division Lvl (excl. Esc)'!$A$2:$A$418,$B115,'Division Lvl (excl. Esc)'!V$2:V$418)</f>
        <v>0</v>
      </c>
      <c r="U115" s="169">
        <f>SUMIF('Division Lvl (excl. Esc)'!$A$2:$A$418,$B115,'Division Lvl (excl. Esc)'!W$2:W$418)</f>
        <v>0</v>
      </c>
      <c r="V115" s="170">
        <f>SUMIF('Division Lvl (excl. Esc)'!$A$2:$A$418,$B115,'Division Lvl (excl. Esc)'!X$2:X$418)</f>
        <v>0</v>
      </c>
      <c r="W115" s="170">
        <f>SUMIF('Division Lvl (excl. Esc)'!$A$2:$A$418,$B115,'Division Lvl (excl. Esc)'!Y$2:Y$418)</f>
        <v>0</v>
      </c>
      <c r="X115" s="165">
        <f t="shared" si="5"/>
        <v>3096414.2924678009</v>
      </c>
      <c r="Y115" s="171">
        <f t="shared" si="4"/>
        <v>3173824.6497794958</v>
      </c>
      <c r="Z115" s="172"/>
    </row>
    <row r="116" spans="1:26" x14ac:dyDescent="0.25">
      <c r="A116" s="163" t="str">
        <f>INDEX('Division Lvl (excl. Esc)'!$AG$2:$AG$418,MATCH(B116,'Division Lvl (excl. Esc)'!$A$2:$A$418,0))</f>
        <v>PS</v>
      </c>
      <c r="B116" s="164" t="s">
        <v>814</v>
      </c>
      <c r="C116" s="130" t="str">
        <f>INDEX('Division Lvl (excl. Esc)'!$B$2:$B$418,MATCH(B116,'Division Lvl (excl. Esc)'!$A$2:$A$418,0))</f>
        <v>Feeder differential relay replacement</v>
      </c>
      <c r="D116" s="165">
        <f>SUMIF('Division Lvl (excl. Esc)'!$A$2:$A$418,$B116,'Division Lvl (excl. Esc)'!E$2:E$418)</f>
        <v>0</v>
      </c>
      <c r="E116" s="166">
        <f>SUMIF('Division Lvl (excl. Esc)'!$A$2:$A$418,$B116,'Division Lvl (excl. Esc)'!F$2:F$418)</f>
        <v>329017.89479757979</v>
      </c>
      <c r="F116" s="166">
        <f>SUMIF('Division Lvl (excl. Esc)'!$A$2:$A$418,$B116,'Division Lvl (excl. Esc)'!G$2:G$418)</f>
        <v>328102.79404824239</v>
      </c>
      <c r="G116" s="166">
        <f>SUMIF('Division Lvl (excl. Esc)'!$A$2:$A$418,$B116,'Division Lvl (excl. Esc)'!H$2:H$418)</f>
        <v>327088.44441397989</v>
      </c>
      <c r="H116" s="166">
        <f>SUMIF('Division Lvl (excl. Esc)'!$A$2:$A$418,$B116,'Division Lvl (excl. Esc)'!I$2:I$418)</f>
        <v>326230.14245463378</v>
      </c>
      <c r="I116" s="166">
        <f>SUMIF('Division Lvl (excl. Esc)'!$A$2:$A$418,$B116,'Division Lvl (excl. Esc)'!J$2:J$418)</f>
        <v>326230.14245463378</v>
      </c>
      <c r="J116" s="166">
        <f>SUMIF('Division Lvl (excl. Esc)'!$A$2:$A$418,$B116,'Division Lvl (excl. Esc)'!K$2:K$418)</f>
        <v>326230.14245463378</v>
      </c>
      <c r="K116" s="166">
        <f>SUMIF('Division Lvl (excl. Esc)'!$A$2:$A$418,$B116,'Division Lvl (excl. Esc)'!L$2:L$418)</f>
        <v>326230.14245463378</v>
      </c>
      <c r="L116" s="166">
        <f>SUMIF('Division Lvl (excl. Esc)'!$A$2:$A$418,$B116,'Division Lvl (excl. Esc)'!M$2:M$418)</f>
        <v>326230.14245463378</v>
      </c>
      <c r="M116" s="167">
        <f>SUMIF('Division Lvl (excl. Esc)'!$A$2:$A$418,$B116,'Division Lvl (excl. Esc)'!N$2:N$418)</f>
        <v>330000</v>
      </c>
      <c r="N116" s="168">
        <f>SUMIF('Division Lvl (excl. Esc)'!$A$2:$A$418,$B116,'Division Lvl (excl. Esc)'!P$2:P$418)</f>
        <v>0</v>
      </c>
      <c r="O116" s="169">
        <f>SUMIF('Division Lvl (excl. Esc)'!$A$2:$A$418,$B116,'Division Lvl (excl. Esc)'!Q$2:Q$418)</f>
        <v>345674.42572170723</v>
      </c>
      <c r="P116" s="169">
        <f>SUMIF('Division Lvl (excl. Esc)'!$A$2:$A$418,$B116,'Division Lvl (excl. Esc)'!R$2:R$418)</f>
        <v>353330.82294685801</v>
      </c>
      <c r="Q116" s="169">
        <f>SUMIF('Division Lvl (excl. Esc)'!$A$2:$A$418,$B116,'Division Lvl (excl. Esc)'!S$2:S$418)</f>
        <v>361044.44131862972</v>
      </c>
      <c r="R116" s="169">
        <f>SUMIF('Division Lvl (excl. Esc)'!$A$2:$A$418,$B116,'Division Lvl (excl. Esc)'!T$2:T$418)</f>
        <v>369099.4624656511</v>
      </c>
      <c r="S116" s="169">
        <f>SUMIF('Division Lvl (excl. Esc)'!$A$2:$A$418,$B116,'Division Lvl (excl. Esc)'!U$2:U$418)</f>
        <v>378326.94902729237</v>
      </c>
      <c r="T116" s="169">
        <f>SUMIF('Division Lvl (excl. Esc)'!$A$2:$A$418,$B116,'Division Lvl (excl. Esc)'!V$2:V$418)</f>
        <v>387785.12275297468</v>
      </c>
      <c r="U116" s="169">
        <f>SUMIF('Division Lvl (excl. Esc)'!$A$2:$A$418,$B116,'Division Lvl (excl. Esc)'!W$2:W$418)</f>
        <v>397479.75082179904</v>
      </c>
      <c r="V116" s="170">
        <f>SUMIF('Division Lvl (excl. Esc)'!$A$2:$A$418,$B116,'Division Lvl (excl. Esc)'!X$2:X$418)</f>
        <v>407416.74459234392</v>
      </c>
      <c r="W116" s="170">
        <f>SUMIF('Division Lvl (excl. Esc)'!$A$2:$A$418,$B116,'Division Lvl (excl. Esc)'!Y$2:Y$418)</f>
        <v>422427.89958479785</v>
      </c>
      <c r="X116" s="165">
        <f t="shared" si="5"/>
        <v>2945359.845532971</v>
      </c>
      <c r="Y116" s="171">
        <f t="shared" si="4"/>
        <v>3422585.6192320539</v>
      </c>
      <c r="Z116" s="172"/>
    </row>
    <row r="117" spans="1:26" x14ac:dyDescent="0.25">
      <c r="A117" s="163" t="str">
        <f>INDEX('Division Lvl (excl. Esc)'!$AG$2:$AG$418,MATCH(B117,'Division Lvl (excl. Esc)'!$A$2:$A$418,0))</f>
        <v>PS</v>
      </c>
      <c r="B117" s="164" t="s">
        <v>815</v>
      </c>
      <c r="C117" s="130" t="str">
        <f>INDEX('Division Lvl (excl. Esc)'!$B$2:$B$418,MATCH(B117,'Division Lvl (excl. Esc)'!$A$2:$A$418,0))</f>
        <v>Under frequency load shedding</v>
      </c>
      <c r="D117" s="165">
        <f>SUMIF('Division Lvl (excl. Esc)'!$A$2:$A$418,$B117,'Division Lvl (excl. Esc)'!E$2:E$418)</f>
        <v>549363.82608299691</v>
      </c>
      <c r="E117" s="166">
        <f>SUMIF('Division Lvl (excl. Esc)'!$A$2:$A$418,$B117,'Division Lvl (excl. Esc)'!F$2:F$418)</f>
        <v>548363.15799596626</v>
      </c>
      <c r="F117" s="166">
        <f>SUMIF('Division Lvl (excl. Esc)'!$A$2:$A$418,$B117,'Division Lvl (excl. Esc)'!G$2:G$418)</f>
        <v>0</v>
      </c>
      <c r="G117" s="166">
        <f>SUMIF('Division Lvl (excl. Esc)'!$A$2:$A$418,$B117,'Division Lvl (excl. Esc)'!H$2:H$418)</f>
        <v>0</v>
      </c>
      <c r="H117" s="166">
        <f>SUMIF('Division Lvl (excl. Esc)'!$A$2:$A$418,$B117,'Division Lvl (excl. Esc)'!I$2:I$418)</f>
        <v>0</v>
      </c>
      <c r="I117" s="166">
        <f>SUMIF('Division Lvl (excl. Esc)'!$A$2:$A$418,$B117,'Division Lvl (excl. Esc)'!J$2:J$418)</f>
        <v>0</v>
      </c>
      <c r="J117" s="166">
        <f>SUMIF('Division Lvl (excl. Esc)'!$A$2:$A$418,$B117,'Division Lvl (excl. Esc)'!K$2:K$418)</f>
        <v>0</v>
      </c>
      <c r="K117" s="166">
        <f>SUMIF('Division Lvl (excl. Esc)'!$A$2:$A$418,$B117,'Division Lvl (excl. Esc)'!L$2:L$418)</f>
        <v>0</v>
      </c>
      <c r="L117" s="166">
        <f>SUMIF('Division Lvl (excl. Esc)'!$A$2:$A$418,$B117,'Division Lvl (excl. Esc)'!M$2:M$418)</f>
        <v>0</v>
      </c>
      <c r="M117" s="167">
        <f>SUMIF('Division Lvl (excl. Esc)'!$A$2:$A$418,$B117,'Division Lvl (excl. Esc)'!N$2:N$418)</f>
        <v>0</v>
      </c>
      <c r="N117" s="168">
        <f>SUMIF('Division Lvl (excl. Esc)'!$A$2:$A$418,$B117,'Division Lvl (excl. Esc)'!P$2:P$418)</f>
        <v>563097.92173507181</v>
      </c>
      <c r="O117" s="169">
        <f>SUMIF('Division Lvl (excl. Esc)'!$A$2:$A$418,$B117,'Division Lvl (excl. Esc)'!Q$2:Q$418)</f>
        <v>576124.04286951199</v>
      </c>
      <c r="P117" s="169">
        <f>SUMIF('Division Lvl (excl. Esc)'!$A$2:$A$418,$B117,'Division Lvl (excl. Esc)'!R$2:R$418)</f>
        <v>0</v>
      </c>
      <c r="Q117" s="169">
        <f>SUMIF('Division Lvl (excl. Esc)'!$A$2:$A$418,$B117,'Division Lvl (excl. Esc)'!S$2:S$418)</f>
        <v>0</v>
      </c>
      <c r="R117" s="169">
        <f>SUMIF('Division Lvl (excl. Esc)'!$A$2:$A$418,$B117,'Division Lvl (excl. Esc)'!T$2:T$418)</f>
        <v>0</v>
      </c>
      <c r="S117" s="169">
        <f>SUMIF('Division Lvl (excl. Esc)'!$A$2:$A$418,$B117,'Division Lvl (excl. Esc)'!U$2:U$418)</f>
        <v>0</v>
      </c>
      <c r="T117" s="169">
        <f>SUMIF('Division Lvl (excl. Esc)'!$A$2:$A$418,$B117,'Division Lvl (excl. Esc)'!V$2:V$418)</f>
        <v>0</v>
      </c>
      <c r="U117" s="169">
        <f>SUMIF('Division Lvl (excl. Esc)'!$A$2:$A$418,$B117,'Division Lvl (excl. Esc)'!W$2:W$418)</f>
        <v>0</v>
      </c>
      <c r="V117" s="170">
        <f>SUMIF('Division Lvl (excl. Esc)'!$A$2:$A$418,$B117,'Division Lvl (excl. Esc)'!X$2:X$418)</f>
        <v>0</v>
      </c>
      <c r="W117" s="170">
        <f>SUMIF('Division Lvl (excl. Esc)'!$A$2:$A$418,$B117,'Division Lvl (excl. Esc)'!Y$2:Y$418)</f>
        <v>0</v>
      </c>
      <c r="X117" s="165">
        <f t="shared" si="5"/>
        <v>1097726.9840789633</v>
      </c>
      <c r="Y117" s="171">
        <f t="shared" si="4"/>
        <v>1139221.9646045838</v>
      </c>
      <c r="Z117" s="172"/>
    </row>
    <row r="118" spans="1:26" x14ac:dyDescent="0.25">
      <c r="A118" s="163" t="str">
        <f>INDEX('Division Lvl (excl. Esc)'!$AG$2:$AG$418,MATCH(B118,'Division Lvl (excl. Esc)'!$A$2:$A$418,0))</f>
        <v>RC</v>
      </c>
      <c r="B118" s="164" t="s">
        <v>924</v>
      </c>
      <c r="C118" s="130" t="str">
        <f>INDEX('Division Lvl (excl. Esc)'!$B$2:$B$418,MATCH(B118,'Division Lvl (excl. Esc)'!$A$2:$A$418,0))</f>
        <v>Reliability compliance</v>
      </c>
      <c r="D118" s="165">
        <f>SUMIF('Division Lvl (excl. Esc)'!$A$2:$A$418,$B118,'Division Lvl (excl. Esc)'!E$2:E$418)</f>
        <v>3995373.2806036142</v>
      </c>
      <c r="E118" s="166">
        <f>SUMIF('Division Lvl (excl. Esc)'!$A$2:$A$418,$B118,'Division Lvl (excl. Esc)'!F$2:F$418)</f>
        <v>3988095.6945161186</v>
      </c>
      <c r="F118" s="166">
        <f>SUMIF('Division Lvl (excl. Esc)'!$A$2:$A$418,$B118,'Division Lvl (excl. Esc)'!G$2:G$418)</f>
        <v>3977003.5642211195</v>
      </c>
      <c r="G118" s="166">
        <f>SUMIF('Division Lvl (excl. Esc)'!$A$2:$A$418,$B118,'Division Lvl (excl. Esc)'!H$2:H$418)</f>
        <v>3964708.4171391497</v>
      </c>
      <c r="H118" s="166">
        <f>SUMIF('Division Lvl (excl. Esc)'!$A$2:$A$418,$B118,'Division Lvl (excl. Esc)'!I$2:I$418)</f>
        <v>3954304.757025864</v>
      </c>
      <c r="I118" s="166">
        <f>SUMIF('Division Lvl (excl. Esc)'!$A$2:$A$418,$B118,'Division Lvl (excl. Esc)'!J$2:J$418)</f>
        <v>3954304.757025864</v>
      </c>
      <c r="J118" s="166">
        <f>SUMIF('Division Lvl (excl. Esc)'!$A$2:$A$418,$B118,'Division Lvl (excl. Esc)'!K$2:K$418)</f>
        <v>3954304.757025864</v>
      </c>
      <c r="K118" s="166">
        <f>SUMIF('Division Lvl (excl. Esc)'!$A$2:$A$418,$B118,'Division Lvl (excl. Esc)'!L$2:L$418)</f>
        <v>3954304.757025864</v>
      </c>
      <c r="L118" s="166">
        <f>SUMIF('Division Lvl (excl. Esc)'!$A$2:$A$418,$B118,'Division Lvl (excl. Esc)'!M$2:M$418)</f>
        <v>3954304.757025864</v>
      </c>
      <c r="M118" s="167">
        <f>SUMIF('Division Lvl (excl. Esc)'!$A$2:$A$418,$B118,'Division Lvl (excl. Esc)'!N$2:N$418)</f>
        <v>4000000</v>
      </c>
      <c r="N118" s="168">
        <f>SUMIF('Division Lvl (excl. Esc)'!$A$2:$A$418,$B118,'Division Lvl (excl. Esc)'!P$2:P$418)</f>
        <v>4095257.6126187043</v>
      </c>
      <c r="O118" s="169">
        <f>SUMIF('Division Lvl (excl. Esc)'!$A$2:$A$418,$B118,'Division Lvl (excl. Esc)'!Q$2:Q$418)</f>
        <v>4189993.0390509968</v>
      </c>
      <c r="P118" s="169">
        <f>SUMIF('Division Lvl (excl. Esc)'!$A$2:$A$418,$B118,'Division Lvl (excl. Esc)'!R$2:R$418)</f>
        <v>4282797.853901309</v>
      </c>
      <c r="Q118" s="169">
        <f>SUMIF('Division Lvl (excl. Esc)'!$A$2:$A$418,$B118,'Division Lvl (excl. Esc)'!S$2:S$418)</f>
        <v>4376296.2584076319</v>
      </c>
      <c r="R118" s="169">
        <f>SUMIF('Division Lvl (excl. Esc)'!$A$2:$A$418,$B118,'Division Lvl (excl. Esc)'!T$2:T$418)</f>
        <v>4473932.8783715283</v>
      </c>
      <c r="S118" s="169">
        <f>SUMIF('Division Lvl (excl. Esc)'!$A$2:$A$418,$B118,'Division Lvl (excl. Esc)'!U$2:U$418)</f>
        <v>4585781.2003308162</v>
      </c>
      <c r="T118" s="169">
        <f>SUMIF('Division Lvl (excl. Esc)'!$A$2:$A$418,$B118,'Division Lvl (excl. Esc)'!V$2:V$418)</f>
        <v>4700425.7303390866</v>
      </c>
      <c r="U118" s="169">
        <f>SUMIF('Division Lvl (excl. Esc)'!$A$2:$A$418,$B118,'Division Lvl (excl. Esc)'!W$2:W$418)</f>
        <v>4817936.3735975642</v>
      </c>
      <c r="V118" s="170">
        <f>SUMIF('Division Lvl (excl. Esc)'!$A$2:$A$418,$B118,'Division Lvl (excl. Esc)'!X$2:X$418)</f>
        <v>4938384.7829375025</v>
      </c>
      <c r="W118" s="170">
        <f>SUMIF('Division Lvl (excl. Esc)'!$A$2:$A$418,$B118,'Division Lvl (excl. Esc)'!Y$2:Y$418)</f>
        <v>5120338.1767854281</v>
      </c>
      <c r="X118" s="165">
        <f t="shared" si="5"/>
        <v>39696704.74160932</v>
      </c>
      <c r="Y118" s="171">
        <f t="shared" si="4"/>
        <v>45581143.906340569</v>
      </c>
      <c r="Z118" s="172"/>
    </row>
    <row r="119" spans="1:26" x14ac:dyDescent="0.25">
      <c r="A119" s="163" t="str">
        <f>INDEX('Division Lvl (excl. Esc)'!$AG$2:$AG$418,MATCH(B119,'Division Lvl (excl. Esc)'!$A$2:$A$418,0))</f>
        <v>SL</v>
      </c>
      <c r="B119" s="164" t="s">
        <v>131</v>
      </c>
      <c r="C119" s="130" t="str">
        <f>INDEX('Division Lvl (excl. Esc)'!$B$2:$B$418,MATCH(B119,'Division Lvl (excl. Esc)'!$A$2:$A$418,0))</f>
        <v>Streetlighting growth</v>
      </c>
      <c r="D119" s="165">
        <f>SUMIF('Division Lvl (excl. Esc)'!$A$2:$A$418,$B119,'Division Lvl (excl. Esc)'!E$2:E$418)</f>
        <v>1747975.8102640812</v>
      </c>
      <c r="E119" s="166">
        <f>SUMIF('Division Lvl (excl. Esc)'!$A$2:$A$418,$B119,'Division Lvl (excl. Esc)'!F$2:F$418)</f>
        <v>1744791.8663508019</v>
      </c>
      <c r="F119" s="166">
        <f>SUMIF('Division Lvl (excl. Esc)'!$A$2:$A$418,$B119,'Division Lvl (excl. Esc)'!G$2:G$418)</f>
        <v>1739939.0593467399</v>
      </c>
      <c r="G119" s="166">
        <f>SUMIF('Division Lvl (excl. Esc)'!$A$2:$A$418,$B119,'Division Lvl (excl. Esc)'!H$2:H$418)</f>
        <v>1734559.932498378</v>
      </c>
      <c r="H119" s="166">
        <f>SUMIF('Division Lvl (excl. Esc)'!$A$2:$A$418,$B119,'Division Lvl (excl. Esc)'!I$2:I$418)</f>
        <v>1730008.3311988155</v>
      </c>
      <c r="I119" s="166">
        <f>SUMIF('Division Lvl (excl. Esc)'!$A$2:$A$418,$B119,'Division Lvl (excl. Esc)'!J$2:J$418)</f>
        <v>1730008.3311988155</v>
      </c>
      <c r="J119" s="166">
        <f>SUMIF('Division Lvl (excl. Esc)'!$A$2:$A$418,$B119,'Division Lvl (excl. Esc)'!K$2:K$418)</f>
        <v>1730008.3311988155</v>
      </c>
      <c r="K119" s="166">
        <f>SUMIF('Division Lvl (excl. Esc)'!$A$2:$A$418,$B119,'Division Lvl (excl. Esc)'!L$2:L$418)</f>
        <v>1730008.3311988155</v>
      </c>
      <c r="L119" s="166">
        <f>SUMIF('Division Lvl (excl. Esc)'!$A$2:$A$418,$B119,'Division Lvl (excl. Esc)'!M$2:M$418)</f>
        <v>1730008.3311988155</v>
      </c>
      <c r="M119" s="167">
        <f>SUMIF('Division Lvl (excl. Esc)'!$A$2:$A$418,$B119,'Division Lvl (excl. Esc)'!N$2:N$418)</f>
        <v>1750000</v>
      </c>
      <c r="N119" s="168">
        <f>SUMIF('Division Lvl (excl. Esc)'!$A$2:$A$418,$B119,'Division Lvl (excl. Esc)'!P$2:P$418)</f>
        <v>1791675.2055206832</v>
      </c>
      <c r="O119" s="169">
        <f>SUMIF('Division Lvl (excl. Esc)'!$A$2:$A$418,$B119,'Division Lvl (excl. Esc)'!Q$2:Q$418)</f>
        <v>1833121.9545848111</v>
      </c>
      <c r="P119" s="169">
        <f>SUMIF('Division Lvl (excl. Esc)'!$A$2:$A$418,$B119,'Division Lvl (excl. Esc)'!R$2:R$418)</f>
        <v>1873724.0610818227</v>
      </c>
      <c r="Q119" s="169">
        <f>SUMIF('Division Lvl (excl. Esc)'!$A$2:$A$418,$B119,'Division Lvl (excl. Esc)'!S$2:S$418)</f>
        <v>1914629.6130533391</v>
      </c>
      <c r="R119" s="169">
        <f>SUMIF('Division Lvl (excl. Esc)'!$A$2:$A$418,$B119,'Division Lvl (excl. Esc)'!T$2:T$418)</f>
        <v>1957345.6342875438</v>
      </c>
      <c r="S119" s="169">
        <f>SUMIF('Division Lvl (excl. Esc)'!$A$2:$A$418,$B119,'Division Lvl (excl. Esc)'!U$2:U$418)</f>
        <v>2006279.2751447321</v>
      </c>
      <c r="T119" s="169">
        <f>SUMIF('Division Lvl (excl. Esc)'!$A$2:$A$418,$B119,'Division Lvl (excl. Esc)'!V$2:V$418)</f>
        <v>2056436.2570233506</v>
      </c>
      <c r="U119" s="169">
        <f>SUMIF('Division Lvl (excl. Esc)'!$A$2:$A$418,$B119,'Division Lvl (excl. Esc)'!W$2:W$418)</f>
        <v>2107847.163448934</v>
      </c>
      <c r="V119" s="170">
        <f>SUMIF('Division Lvl (excl. Esc)'!$A$2:$A$418,$B119,'Division Lvl (excl. Esc)'!X$2:X$418)</f>
        <v>2160543.3425351572</v>
      </c>
      <c r="W119" s="170">
        <f>SUMIF('Division Lvl (excl. Esc)'!$A$2:$A$418,$B119,'Division Lvl (excl. Esc)'!Y$2:Y$418)</f>
        <v>2240147.952343625</v>
      </c>
      <c r="X119" s="165">
        <f t="shared" si="5"/>
        <v>17367308.324454077</v>
      </c>
      <c r="Y119" s="171">
        <f t="shared" si="4"/>
        <v>19941750.459023997</v>
      </c>
      <c r="Z119" s="172"/>
    </row>
    <row r="120" spans="1:26" x14ac:dyDescent="0.25">
      <c r="A120" s="163" t="str">
        <f>INDEX('Division Lvl (excl. Esc)'!$AG$2:$AG$418,MATCH(B120,'Division Lvl (excl. Esc)'!$A$2:$A$418,0))</f>
        <v>SL</v>
      </c>
      <c r="B120" s="164" t="s">
        <v>132</v>
      </c>
      <c r="C120" s="130" t="str">
        <f>INDEX('Division Lvl (excl. Esc)'!$B$2:$B$418,MATCH(B120,'Division Lvl (excl. Esc)'!$A$2:$A$418,0))</f>
        <v>Streetlighting refurbishment</v>
      </c>
      <c r="D120" s="165">
        <f>SUMIF('Division Lvl (excl. Esc)'!$A$2:$A$418,$B120,'Division Lvl (excl. Esc)'!E$2:E$418)</f>
        <v>2996529.9604527107</v>
      </c>
      <c r="E120" s="166">
        <f>SUMIF('Division Lvl (excl. Esc)'!$A$2:$A$418,$B120,'Division Lvl (excl. Esc)'!F$2:F$418)</f>
        <v>2991071.770887089</v>
      </c>
      <c r="F120" s="166">
        <f>SUMIF('Division Lvl (excl. Esc)'!$A$2:$A$418,$B120,'Division Lvl (excl. Esc)'!G$2:G$418)</f>
        <v>2982752.6731658396</v>
      </c>
      <c r="G120" s="166">
        <f>SUMIF('Division Lvl (excl. Esc)'!$A$2:$A$418,$B120,'Division Lvl (excl. Esc)'!H$2:H$418)</f>
        <v>2973531.3128543622</v>
      </c>
      <c r="H120" s="166">
        <f>SUMIF('Division Lvl (excl. Esc)'!$A$2:$A$418,$B120,'Division Lvl (excl. Esc)'!I$2:I$418)</f>
        <v>2965728.567769398</v>
      </c>
      <c r="I120" s="166">
        <f>SUMIF('Division Lvl (excl. Esc)'!$A$2:$A$418,$B120,'Division Lvl (excl. Esc)'!J$2:J$418)</f>
        <v>2965728.567769398</v>
      </c>
      <c r="J120" s="166">
        <f>SUMIF('Division Lvl (excl. Esc)'!$A$2:$A$418,$B120,'Division Lvl (excl. Esc)'!K$2:K$418)</f>
        <v>2965728.567769398</v>
      </c>
      <c r="K120" s="166">
        <f>SUMIF('Division Lvl (excl. Esc)'!$A$2:$A$418,$B120,'Division Lvl (excl. Esc)'!L$2:L$418)</f>
        <v>2965728.567769398</v>
      </c>
      <c r="L120" s="166">
        <f>SUMIF('Division Lvl (excl. Esc)'!$A$2:$A$418,$B120,'Division Lvl (excl. Esc)'!M$2:M$418)</f>
        <v>2965728.567769398</v>
      </c>
      <c r="M120" s="167">
        <f>SUMIF('Division Lvl (excl. Esc)'!$A$2:$A$418,$B120,'Division Lvl (excl. Esc)'!N$2:N$418)</f>
        <v>3000000</v>
      </c>
      <c r="N120" s="168">
        <f>SUMIF('Division Lvl (excl. Esc)'!$A$2:$A$418,$B120,'Division Lvl (excl. Esc)'!P$2:P$418)</f>
        <v>3071443.2094640285</v>
      </c>
      <c r="O120" s="169">
        <f>SUMIF('Division Lvl (excl. Esc)'!$A$2:$A$418,$B120,'Division Lvl (excl. Esc)'!Q$2:Q$418)</f>
        <v>3142494.7792882477</v>
      </c>
      <c r="P120" s="169">
        <f>SUMIF('Division Lvl (excl. Esc)'!$A$2:$A$418,$B120,'Division Lvl (excl. Esc)'!R$2:R$418)</f>
        <v>3212098.3904259815</v>
      </c>
      <c r="Q120" s="169">
        <f>SUMIF('Division Lvl (excl. Esc)'!$A$2:$A$418,$B120,'Division Lvl (excl. Esc)'!S$2:S$418)</f>
        <v>3282222.1938057239</v>
      </c>
      <c r="R120" s="169">
        <f>SUMIF('Division Lvl (excl. Esc)'!$A$2:$A$418,$B120,'Division Lvl (excl. Esc)'!T$2:T$418)</f>
        <v>3355449.6587786465</v>
      </c>
      <c r="S120" s="169">
        <f>SUMIF('Division Lvl (excl. Esc)'!$A$2:$A$418,$B120,'Division Lvl (excl. Esc)'!U$2:U$418)</f>
        <v>3439335.9002481122</v>
      </c>
      <c r="T120" s="169">
        <f>SUMIF('Division Lvl (excl. Esc)'!$A$2:$A$418,$B120,'Division Lvl (excl. Esc)'!V$2:V$418)</f>
        <v>3525319.2977543152</v>
      </c>
      <c r="U120" s="169">
        <f>SUMIF('Division Lvl (excl. Esc)'!$A$2:$A$418,$B120,'Division Lvl (excl. Esc)'!W$2:W$418)</f>
        <v>3613452.2801981727</v>
      </c>
      <c r="V120" s="170">
        <f>SUMIF('Division Lvl (excl. Esc)'!$A$2:$A$418,$B120,'Division Lvl (excl. Esc)'!X$2:X$418)</f>
        <v>3703788.5872031264</v>
      </c>
      <c r="W120" s="170">
        <f>SUMIF('Division Lvl (excl. Esc)'!$A$2:$A$418,$B120,'Division Lvl (excl. Esc)'!Y$2:Y$418)</f>
        <v>3840253.6325890711</v>
      </c>
      <c r="X120" s="165">
        <f t="shared" si="5"/>
        <v>29772528.556206986</v>
      </c>
      <c r="Y120" s="171">
        <f t="shared" si="4"/>
        <v>34185857.929755427</v>
      </c>
      <c r="Z120" s="172"/>
    </row>
    <row r="121" spans="1:26" x14ac:dyDescent="0.25">
      <c r="A121" s="163" t="str">
        <f>INDEX('Division Lvl (excl. Esc)'!$AG$2:$AG$418,MATCH(B121,'Division Lvl (excl. Esc)'!$A$2:$A$418,0))</f>
        <v>SP</v>
      </c>
      <c r="B121" s="163" t="s">
        <v>175</v>
      </c>
      <c r="C121" s="130" t="str">
        <f>INDEX('Division Lvl (excl. Esc)'!$B$2:$B$418,MATCH(B121,'Division Lvl (excl. Esc)'!$A$2:$A$418,0))</f>
        <v>Essential spares</v>
      </c>
      <c r="D121" s="165">
        <f>SUMIF('Division Lvl (excl. Esc)'!$A$2:$A$418,$B121,'Division Lvl (excl. Esc)'!E$2:E$418)</f>
        <v>998843.32015090354</v>
      </c>
      <c r="E121" s="166">
        <f>SUMIF('Division Lvl (excl. Esc)'!$A$2:$A$418,$B121,'Division Lvl (excl. Esc)'!F$2:F$418)</f>
        <v>997023.92362902965</v>
      </c>
      <c r="F121" s="166">
        <f>SUMIF('Division Lvl (excl. Esc)'!$A$2:$A$418,$B121,'Division Lvl (excl. Esc)'!G$2:G$418)</f>
        <v>994250.89105527988</v>
      </c>
      <c r="G121" s="166">
        <f>SUMIF('Division Lvl (excl. Esc)'!$A$2:$A$418,$B121,'Division Lvl (excl. Esc)'!H$2:H$418)</f>
        <v>991177.10428478743</v>
      </c>
      <c r="H121" s="166">
        <f>SUMIF('Division Lvl (excl. Esc)'!$A$2:$A$418,$B121,'Division Lvl (excl. Esc)'!I$2:I$418)</f>
        <v>988576.18925646599</v>
      </c>
      <c r="I121" s="166">
        <f>SUMIF('Division Lvl (excl. Esc)'!$A$2:$A$418,$B121,'Division Lvl (excl. Esc)'!J$2:J$418)</f>
        <v>988576.18925646599</v>
      </c>
      <c r="J121" s="166">
        <f>SUMIF('Division Lvl (excl. Esc)'!$A$2:$A$418,$B121,'Division Lvl (excl. Esc)'!K$2:K$418)</f>
        <v>988576.18925646599</v>
      </c>
      <c r="K121" s="166">
        <f>SUMIF('Division Lvl (excl. Esc)'!$A$2:$A$418,$B121,'Division Lvl (excl. Esc)'!L$2:L$418)</f>
        <v>988576.18925646599</v>
      </c>
      <c r="L121" s="166">
        <f>SUMIF('Division Lvl (excl. Esc)'!$A$2:$A$418,$B121,'Division Lvl (excl. Esc)'!M$2:M$418)</f>
        <v>988576.18925646599</v>
      </c>
      <c r="M121" s="167">
        <f>SUMIF('Division Lvl (excl. Esc)'!$A$2:$A$418,$B121,'Division Lvl (excl. Esc)'!N$2:N$418)</f>
        <v>1000000</v>
      </c>
      <c r="N121" s="168">
        <f>SUMIF('Division Lvl (excl. Esc)'!$A$2:$A$418,$B121,'Division Lvl (excl. Esc)'!P$2:P$418)</f>
        <v>1023814.4031546761</v>
      </c>
      <c r="O121" s="169">
        <f>SUMIF('Division Lvl (excl. Esc)'!$A$2:$A$418,$B121,'Division Lvl (excl. Esc)'!Q$2:Q$418)</f>
        <v>1047498.2597627492</v>
      </c>
      <c r="P121" s="169">
        <f>SUMIF('Division Lvl (excl. Esc)'!$A$2:$A$418,$B121,'Division Lvl (excl. Esc)'!R$2:R$418)</f>
        <v>1070699.4634753272</v>
      </c>
      <c r="Q121" s="169">
        <f>SUMIF('Division Lvl (excl. Esc)'!$A$2:$A$418,$B121,'Division Lvl (excl. Esc)'!S$2:S$418)</f>
        <v>1094074.064601908</v>
      </c>
      <c r="R121" s="169">
        <f>SUMIF('Division Lvl (excl. Esc)'!$A$2:$A$418,$B121,'Division Lvl (excl. Esc)'!T$2:T$418)</f>
        <v>1118483.2195928821</v>
      </c>
      <c r="S121" s="169">
        <f>SUMIF('Division Lvl (excl. Esc)'!$A$2:$A$418,$B121,'Division Lvl (excl. Esc)'!U$2:U$418)</f>
        <v>1146445.3000827041</v>
      </c>
      <c r="T121" s="169">
        <f>SUMIF('Division Lvl (excl. Esc)'!$A$2:$A$418,$B121,'Division Lvl (excl. Esc)'!V$2:V$418)</f>
        <v>1175106.4325847717</v>
      </c>
      <c r="U121" s="169">
        <f>SUMIF('Division Lvl (excl. Esc)'!$A$2:$A$418,$B121,'Division Lvl (excl. Esc)'!W$2:W$418)</f>
        <v>1204484.093399391</v>
      </c>
      <c r="V121" s="170">
        <f>SUMIF('Division Lvl (excl. Esc)'!$A$2:$A$418,$B121,'Division Lvl (excl. Esc)'!X$2:X$418)</f>
        <v>1234596.1957343756</v>
      </c>
      <c r="W121" s="170">
        <f>SUMIF('Division Lvl (excl. Esc)'!$A$2:$A$418,$B121,'Division Lvl (excl. Esc)'!Y$2:Y$418)</f>
        <v>1280084.544196357</v>
      </c>
      <c r="X121" s="165">
        <f t="shared" si="5"/>
        <v>9924176.18540233</v>
      </c>
      <c r="Y121" s="171">
        <f t="shared" si="4"/>
        <v>11395285.976585142</v>
      </c>
      <c r="Z121" s="172"/>
    </row>
    <row r="122" spans="1:26" x14ac:dyDescent="0.25">
      <c r="A122" s="163" t="str">
        <f>INDEX('Division Lvl (excl. Esc)'!$AG$2:$AG$418,MATCH(B122,'Division Lvl (excl. Esc)'!$A$2:$A$418,0))</f>
        <v>TM</v>
      </c>
      <c r="B122" s="164" t="s">
        <v>42</v>
      </c>
      <c r="C122" s="130" t="str">
        <f>INDEX('Division Lvl (excl. Esc)'!$B$2:$B$418,MATCH(B122,'Division Lvl (excl. Esc)'!$A$2:$A$418,0))</f>
        <v>Sub-transmission pole replacement</v>
      </c>
      <c r="D122" s="165">
        <f>SUMIF('Division Lvl (excl. Esc)'!$A$2:$A$418,$B122,'Division Lvl (excl. Esc)'!E$2:E$418)</f>
        <v>3715697.1509613609</v>
      </c>
      <c r="E122" s="166">
        <f>SUMIF('Division Lvl (excl. Esc)'!$A$2:$A$418,$B122,'Division Lvl (excl. Esc)'!F$2:F$418)</f>
        <v>3708928.9958999902</v>
      </c>
      <c r="F122" s="166">
        <f>SUMIF('Division Lvl (excl. Esc)'!$A$2:$A$418,$B122,'Division Lvl (excl. Esc)'!G$2:G$418)</f>
        <v>3698613.3147256412</v>
      </c>
      <c r="G122" s="166">
        <f>SUMIF('Division Lvl (excl. Esc)'!$A$2:$A$418,$B122,'Division Lvl (excl. Esc)'!H$2:H$418)</f>
        <v>3687178.8279394093</v>
      </c>
      <c r="H122" s="166">
        <f>SUMIF('Division Lvl (excl. Esc)'!$A$2:$A$418,$B122,'Division Lvl (excl. Esc)'!I$2:I$418)</f>
        <v>4863794.8511418123</v>
      </c>
      <c r="I122" s="166">
        <f>SUMIF('Division Lvl (excl. Esc)'!$A$2:$A$418,$B122,'Division Lvl (excl. Esc)'!J$2:J$418)</f>
        <v>5476712.0884808218</v>
      </c>
      <c r="J122" s="166">
        <f>SUMIF('Division Lvl (excl. Esc)'!$A$2:$A$418,$B122,'Division Lvl (excl. Esc)'!K$2:K$418)</f>
        <v>5476712.0884808218</v>
      </c>
      <c r="K122" s="166">
        <f>SUMIF('Division Lvl (excl. Esc)'!$A$2:$A$418,$B122,'Division Lvl (excl. Esc)'!L$2:L$418)</f>
        <v>5476712.0884808218</v>
      </c>
      <c r="L122" s="166">
        <f>SUMIF('Division Lvl (excl. Esc)'!$A$2:$A$418,$B122,'Division Lvl (excl. Esc)'!M$2:M$418)</f>
        <v>5476712.0884808218</v>
      </c>
      <c r="M122" s="167">
        <f>SUMIF('Division Lvl (excl. Esc)'!$A$2:$A$418,$B122,'Division Lvl (excl. Esc)'!N$2:N$418)</f>
        <v>5540000</v>
      </c>
      <c r="N122" s="168">
        <f>SUMIF('Division Lvl (excl. Esc)'!$A$2:$A$418,$B122,'Division Lvl (excl. Esc)'!P$2:P$418)</f>
        <v>3808589.5797353946</v>
      </c>
      <c r="O122" s="169">
        <f>SUMIF('Division Lvl (excl. Esc)'!$A$2:$A$418,$B122,'Division Lvl (excl. Esc)'!Q$2:Q$418)</f>
        <v>3896693.5263174269</v>
      </c>
      <c r="P122" s="169">
        <f>SUMIF('Division Lvl (excl. Esc)'!$A$2:$A$418,$B122,'Division Lvl (excl. Esc)'!R$2:R$418)</f>
        <v>3983002.0041282172</v>
      </c>
      <c r="Q122" s="169">
        <f>SUMIF('Division Lvl (excl. Esc)'!$A$2:$A$418,$B122,'Division Lvl (excl. Esc)'!S$2:S$418)</f>
        <v>4069955.5203190977</v>
      </c>
      <c r="R122" s="169">
        <f>SUMIF('Division Lvl (excl. Esc)'!$A$2:$A$418,$B122,'Division Lvl (excl. Esc)'!T$2:T$418)</f>
        <v>5502937.4403969795</v>
      </c>
      <c r="S122" s="169">
        <f>SUMIF('Division Lvl (excl. Esc)'!$A$2:$A$418,$B122,'Division Lvl (excl. Esc)'!U$2:U$418)</f>
        <v>6351306.9624581803</v>
      </c>
      <c r="T122" s="169">
        <f>SUMIF('Division Lvl (excl. Esc)'!$A$2:$A$418,$B122,'Division Lvl (excl. Esc)'!V$2:V$418)</f>
        <v>6510089.6365196351</v>
      </c>
      <c r="U122" s="169">
        <f>SUMIF('Division Lvl (excl. Esc)'!$A$2:$A$418,$B122,'Division Lvl (excl. Esc)'!W$2:W$418)</f>
        <v>6672841.8774326257</v>
      </c>
      <c r="V122" s="170">
        <f>SUMIF('Division Lvl (excl. Esc)'!$A$2:$A$418,$B122,'Division Lvl (excl. Esc)'!X$2:X$418)</f>
        <v>6839662.9243684402</v>
      </c>
      <c r="W122" s="170">
        <f>SUMIF('Division Lvl (excl. Esc)'!$A$2:$A$418,$B122,'Division Lvl (excl. Esc)'!Y$2:Y$418)</f>
        <v>7091668.3748478182</v>
      </c>
      <c r="X122" s="165">
        <f t="shared" si="5"/>
        <v>47121061.494591504</v>
      </c>
      <c r="Y122" s="171">
        <f t="shared" si="4"/>
        <v>54726747.846523806</v>
      </c>
      <c r="Z122" s="172"/>
    </row>
    <row r="123" spans="1:26" x14ac:dyDescent="0.25">
      <c r="A123" s="163" t="str">
        <f>INDEX('Division Lvl (excl. Esc)'!$AG$2:$AG$418,MATCH(B123,'Division Lvl (excl. Esc)'!$A$2:$A$418,0))</f>
        <v>TM</v>
      </c>
      <c r="B123" s="164" t="s">
        <v>43</v>
      </c>
      <c r="C123" s="130" t="str">
        <f>INDEX('Division Lvl (excl. Esc)'!$B$2:$B$418,MATCH(B123,'Division Lvl (excl. Esc)'!$A$2:$A$418,0))</f>
        <v>Renewal of 33kV and 66kV gas and oil filled cables</v>
      </c>
      <c r="D123" s="165">
        <f>SUMIF('Division Lvl (excl. Esc)'!$A$2:$A$418,$B123,'Division Lvl (excl. Esc)'!E$2:E$418)</f>
        <v>0</v>
      </c>
      <c r="E123" s="166">
        <f>SUMIF('Division Lvl (excl. Esc)'!$A$2:$A$418,$B123,'Division Lvl (excl. Esc)'!F$2:F$418)</f>
        <v>0</v>
      </c>
      <c r="F123" s="166">
        <f>SUMIF('Division Lvl (excl. Esc)'!$A$2:$A$418,$B123,'Division Lvl (excl. Esc)'!G$2:G$418)</f>
        <v>0</v>
      </c>
      <c r="G123" s="166">
        <f>SUMIF('Division Lvl (excl. Esc)'!$A$2:$A$418,$B123,'Division Lvl (excl. Esc)'!H$2:H$418)</f>
        <v>0</v>
      </c>
      <c r="H123" s="166">
        <f>SUMIF('Division Lvl (excl. Esc)'!$A$2:$A$418,$B123,'Division Lvl (excl. Esc)'!I$2:I$418)</f>
        <v>0</v>
      </c>
      <c r="I123" s="166">
        <f>SUMIF('Division Lvl (excl. Esc)'!$A$2:$A$418,$B123,'Division Lvl (excl. Esc)'!J$2:J$418)</f>
        <v>0</v>
      </c>
      <c r="J123" s="166">
        <f>SUMIF('Division Lvl (excl. Esc)'!$A$2:$A$418,$B123,'Division Lvl (excl. Esc)'!K$2:K$418)</f>
        <v>2224296.4258270483</v>
      </c>
      <c r="K123" s="166">
        <f>SUMIF('Division Lvl (excl. Esc)'!$A$2:$A$418,$B123,'Division Lvl (excl. Esc)'!L$2:L$418)</f>
        <v>2224296.4258270483</v>
      </c>
      <c r="L123" s="166">
        <f>SUMIF('Division Lvl (excl. Esc)'!$A$2:$A$418,$B123,'Division Lvl (excl. Esc)'!M$2:M$418)</f>
        <v>2224296.4258270483</v>
      </c>
      <c r="M123" s="167">
        <f>SUMIF('Division Lvl (excl. Esc)'!$A$2:$A$418,$B123,'Division Lvl (excl. Esc)'!N$2:N$418)</f>
        <v>2250000</v>
      </c>
      <c r="N123" s="168">
        <f>SUMIF('Division Lvl (excl. Esc)'!$A$2:$A$418,$B123,'Division Lvl (excl. Esc)'!P$2:P$418)</f>
        <v>0</v>
      </c>
      <c r="O123" s="169">
        <f>SUMIF('Division Lvl (excl. Esc)'!$A$2:$A$418,$B123,'Division Lvl (excl. Esc)'!Q$2:Q$418)</f>
        <v>0</v>
      </c>
      <c r="P123" s="169">
        <f>SUMIF('Division Lvl (excl. Esc)'!$A$2:$A$418,$B123,'Division Lvl (excl. Esc)'!R$2:R$418)</f>
        <v>0</v>
      </c>
      <c r="Q123" s="169">
        <f>SUMIF('Division Lvl (excl. Esc)'!$A$2:$A$418,$B123,'Division Lvl (excl. Esc)'!S$2:S$418)</f>
        <v>0</v>
      </c>
      <c r="R123" s="169">
        <f>SUMIF('Division Lvl (excl. Esc)'!$A$2:$A$418,$B123,'Division Lvl (excl. Esc)'!T$2:T$418)</f>
        <v>0</v>
      </c>
      <c r="S123" s="169">
        <f>SUMIF('Division Lvl (excl. Esc)'!$A$2:$A$418,$B123,'Division Lvl (excl. Esc)'!U$2:U$418)</f>
        <v>0</v>
      </c>
      <c r="T123" s="169">
        <f>SUMIF('Division Lvl (excl. Esc)'!$A$2:$A$418,$B123,'Division Lvl (excl. Esc)'!V$2:V$418)</f>
        <v>2643989.4733157363</v>
      </c>
      <c r="U123" s="169">
        <f>SUMIF('Division Lvl (excl. Esc)'!$A$2:$A$418,$B123,'Division Lvl (excl. Esc)'!W$2:W$418)</f>
        <v>2710089.2101486293</v>
      </c>
      <c r="V123" s="170">
        <f>SUMIF('Division Lvl (excl. Esc)'!$A$2:$A$418,$B123,'Division Lvl (excl. Esc)'!X$2:X$418)</f>
        <v>2777841.4404023448</v>
      </c>
      <c r="W123" s="170">
        <f>SUMIF('Division Lvl (excl. Esc)'!$A$2:$A$418,$B123,'Division Lvl (excl. Esc)'!Y$2:Y$418)</f>
        <v>2880190.2244418035</v>
      </c>
      <c r="X123" s="165">
        <f t="shared" si="5"/>
        <v>8922889.2774811443</v>
      </c>
      <c r="Y123" s="171">
        <f t="shared" si="4"/>
        <v>11012110.348308513</v>
      </c>
      <c r="Z123" s="172"/>
    </row>
    <row r="124" spans="1:26" x14ac:dyDescent="0.25">
      <c r="A124" s="163" t="str">
        <f>INDEX('Division Lvl (excl. Esc)'!$AG$2:$AG$418,MATCH(B124,'Division Lvl (excl. Esc)'!$A$2:$A$418,0))</f>
        <v>TM</v>
      </c>
      <c r="B124" s="164" t="s">
        <v>877</v>
      </c>
      <c r="C124" s="130" t="str">
        <f>INDEX('Division Lvl (excl. Esc)'!$B$2:$B$418,MATCH(B124,'Division Lvl (excl. Esc)'!$A$2:$A$418,0))</f>
        <v>Subtransmission tower replacement</v>
      </c>
      <c r="D124" s="165">
        <f>SUMIF('Division Lvl (excl. Esc)'!$A$2:$A$418,$B124,'Division Lvl (excl. Esc)'!E$2:E$418)</f>
        <v>958889.58734486741</v>
      </c>
      <c r="E124" s="166">
        <f>SUMIF('Division Lvl (excl. Esc)'!$A$2:$A$418,$B124,'Division Lvl (excl. Esc)'!F$2:F$418)</f>
        <v>957142.96668386844</v>
      </c>
      <c r="F124" s="166">
        <f>SUMIF('Division Lvl (excl. Esc)'!$A$2:$A$418,$B124,'Division Lvl (excl. Esc)'!G$2:G$418)</f>
        <v>954480.85541306867</v>
      </c>
      <c r="G124" s="166">
        <f>SUMIF('Division Lvl (excl. Esc)'!$A$2:$A$418,$B124,'Division Lvl (excl. Esc)'!H$2:H$418)</f>
        <v>951530.02011339599</v>
      </c>
      <c r="H124" s="166">
        <f>SUMIF('Division Lvl (excl. Esc)'!$A$2:$A$418,$B124,'Division Lvl (excl. Esc)'!I$2:I$418)</f>
        <v>949033.14168620727</v>
      </c>
      <c r="I124" s="166">
        <f>SUMIF('Division Lvl (excl. Esc)'!$A$2:$A$418,$B124,'Division Lvl (excl. Esc)'!J$2:J$418)</f>
        <v>1898066.2833724145</v>
      </c>
      <c r="J124" s="166">
        <f>SUMIF('Division Lvl (excl. Esc)'!$A$2:$A$418,$B124,'Division Lvl (excl. Esc)'!K$2:K$418)</f>
        <v>1898066.2833724145</v>
      </c>
      <c r="K124" s="166">
        <f>SUMIF('Division Lvl (excl. Esc)'!$A$2:$A$418,$B124,'Division Lvl (excl. Esc)'!L$2:L$418)</f>
        <v>1898066.2833724145</v>
      </c>
      <c r="L124" s="166">
        <f>SUMIF('Division Lvl (excl. Esc)'!$A$2:$A$418,$B124,'Division Lvl (excl. Esc)'!M$2:M$418)</f>
        <v>1898066.2833724145</v>
      </c>
      <c r="M124" s="167">
        <f>SUMIF('Division Lvl (excl. Esc)'!$A$2:$A$418,$B124,'Division Lvl (excl. Esc)'!N$2:N$418)</f>
        <v>1920000</v>
      </c>
      <c r="N124" s="168">
        <f>SUMIF('Division Lvl (excl. Esc)'!$A$2:$A$418,$B124,'Division Lvl (excl. Esc)'!P$2:P$418)</f>
        <v>982861.82702848897</v>
      </c>
      <c r="O124" s="169">
        <f>SUMIF('Division Lvl (excl. Esc)'!$A$2:$A$418,$B124,'Division Lvl (excl. Esc)'!Q$2:Q$418)</f>
        <v>1005598.3293722392</v>
      </c>
      <c r="P124" s="169">
        <f>SUMIF('Division Lvl (excl. Esc)'!$A$2:$A$418,$B124,'Division Lvl (excl. Esc)'!R$2:R$418)</f>
        <v>1027871.4849363141</v>
      </c>
      <c r="Q124" s="169">
        <f>SUMIF('Division Lvl (excl. Esc)'!$A$2:$A$418,$B124,'Division Lvl (excl. Esc)'!S$2:S$418)</f>
        <v>1050311.1020178318</v>
      </c>
      <c r="R124" s="169">
        <f>SUMIF('Division Lvl (excl. Esc)'!$A$2:$A$418,$B124,'Division Lvl (excl. Esc)'!T$2:T$418)</f>
        <v>1073743.8908091667</v>
      </c>
      <c r="S124" s="169">
        <f>SUMIF('Division Lvl (excl. Esc)'!$A$2:$A$418,$B124,'Division Lvl (excl. Esc)'!U$2:U$418)</f>
        <v>2201174.9761587917</v>
      </c>
      <c r="T124" s="169">
        <f>SUMIF('Division Lvl (excl. Esc)'!$A$2:$A$418,$B124,'Division Lvl (excl. Esc)'!V$2:V$418)</f>
        <v>2256204.3505627615</v>
      </c>
      <c r="U124" s="169">
        <f>SUMIF('Division Lvl (excl. Esc)'!$A$2:$A$418,$B124,'Division Lvl (excl. Esc)'!W$2:W$418)</f>
        <v>2312609.4593268302</v>
      </c>
      <c r="V124" s="170">
        <f>SUMIF('Division Lvl (excl. Esc)'!$A$2:$A$418,$B124,'Division Lvl (excl. Esc)'!X$2:X$418)</f>
        <v>2370424.6958100009</v>
      </c>
      <c r="W124" s="170">
        <f>SUMIF('Division Lvl (excl. Esc)'!$A$2:$A$418,$B124,'Division Lvl (excl. Esc)'!Y$2:Y$418)</f>
        <v>2457762.3248570054</v>
      </c>
      <c r="X124" s="165">
        <f t="shared" si="5"/>
        <v>14283341.704731068</v>
      </c>
      <c r="Y124" s="171">
        <f t="shared" si="4"/>
        <v>16738562.440879432</v>
      </c>
      <c r="Z124" s="172"/>
    </row>
    <row r="125" spans="1:26" x14ac:dyDescent="0.25">
      <c r="A125" s="163" t="str">
        <f>INDEX('Division Lvl (excl. Esc)'!$AG$2:$AG$418,MATCH(B125,'Division Lvl (excl. Esc)'!$A$2:$A$418,0))</f>
        <v>TM</v>
      </c>
      <c r="B125" s="164" t="s">
        <v>202</v>
      </c>
      <c r="C125" s="130" t="str">
        <f>INDEX('Division Lvl (excl. Esc)'!$B$2:$B$418,MATCH(B125,'Division Lvl (excl. Esc)'!$A$2:$A$418,0))</f>
        <v>132kV oil cable replacement</v>
      </c>
      <c r="D125" s="165">
        <f>SUMIF('Division Lvl (excl. Esc)'!$A$2:$A$418,$B125,'Division Lvl (excl. Esc)'!E$2:E$418)</f>
        <v>0</v>
      </c>
      <c r="E125" s="166">
        <f>SUMIF('Division Lvl (excl. Esc)'!$A$2:$A$418,$B125,'Division Lvl (excl. Esc)'!F$2:F$418)</f>
        <v>0</v>
      </c>
      <c r="F125" s="166">
        <f>SUMIF('Division Lvl (excl. Esc)'!$A$2:$A$418,$B125,'Division Lvl (excl. Esc)'!G$2:G$418)</f>
        <v>0</v>
      </c>
      <c r="G125" s="166">
        <f>SUMIF('Division Lvl (excl. Esc)'!$A$2:$A$418,$B125,'Division Lvl (excl. Esc)'!H$2:H$418)</f>
        <v>0</v>
      </c>
      <c r="H125" s="166">
        <f>SUMIF('Division Lvl (excl. Esc)'!$A$2:$A$418,$B125,'Division Lvl (excl. Esc)'!I$2:I$418)</f>
        <v>0</v>
      </c>
      <c r="I125" s="166">
        <f>SUMIF('Division Lvl (excl. Esc)'!$A$2:$A$418,$B125,'Division Lvl (excl. Esc)'!J$2:J$418)</f>
        <v>10083477.130415954</v>
      </c>
      <c r="J125" s="166">
        <f>SUMIF('Division Lvl (excl. Esc)'!$A$2:$A$418,$B125,'Division Lvl (excl. Esc)'!K$2:K$418)</f>
        <v>9786904.2736390121</v>
      </c>
      <c r="K125" s="166">
        <f>SUMIF('Division Lvl (excl. Esc)'!$A$2:$A$418,$B125,'Division Lvl (excl. Esc)'!L$2:L$418)</f>
        <v>9786904.2736390121</v>
      </c>
      <c r="L125" s="166">
        <f>SUMIF('Division Lvl (excl. Esc)'!$A$2:$A$418,$B125,'Division Lvl (excl. Esc)'!M$2:M$418)</f>
        <v>10083477.130415954</v>
      </c>
      <c r="M125" s="167">
        <f>SUMIF('Division Lvl (excl. Esc)'!$A$2:$A$418,$B125,'Division Lvl (excl. Esc)'!N$2:N$418)</f>
        <v>10200000</v>
      </c>
      <c r="N125" s="168">
        <f>SUMIF('Division Lvl (excl. Esc)'!$A$2:$A$418,$B125,'Division Lvl (excl. Esc)'!P$2:P$418)</f>
        <v>0</v>
      </c>
      <c r="O125" s="169">
        <f>SUMIF('Division Lvl (excl. Esc)'!$A$2:$A$418,$B125,'Division Lvl (excl. Esc)'!Q$2:Q$418)</f>
        <v>0</v>
      </c>
      <c r="P125" s="169">
        <f>SUMIF('Division Lvl (excl. Esc)'!$A$2:$A$418,$B125,'Division Lvl (excl. Esc)'!R$2:R$418)</f>
        <v>0</v>
      </c>
      <c r="Q125" s="169">
        <f>SUMIF('Division Lvl (excl. Esc)'!$A$2:$A$418,$B125,'Division Lvl (excl. Esc)'!S$2:S$418)</f>
        <v>0</v>
      </c>
      <c r="R125" s="169">
        <f>SUMIF('Division Lvl (excl. Esc)'!$A$2:$A$418,$B125,'Division Lvl (excl. Esc)'!T$2:T$418)</f>
        <v>0</v>
      </c>
      <c r="S125" s="169">
        <f>SUMIF('Division Lvl (excl. Esc)'!$A$2:$A$418,$B125,'Division Lvl (excl. Esc)'!U$2:U$418)</f>
        <v>11693742.060843583</v>
      </c>
      <c r="T125" s="169">
        <f>SUMIF('Division Lvl (excl. Esc)'!$A$2:$A$418,$B125,'Division Lvl (excl. Esc)'!V$2:V$418)</f>
        <v>11633553.682589239</v>
      </c>
      <c r="U125" s="169">
        <f>SUMIF('Division Lvl (excl. Esc)'!$A$2:$A$418,$B125,'Division Lvl (excl. Esc)'!W$2:W$418)</f>
        <v>11924392.524653969</v>
      </c>
      <c r="V125" s="170">
        <f>SUMIF('Division Lvl (excl. Esc)'!$A$2:$A$418,$B125,'Division Lvl (excl. Esc)'!X$2:X$418)</f>
        <v>12592881.196490631</v>
      </c>
      <c r="W125" s="170">
        <f>SUMIF('Division Lvl (excl. Esc)'!$A$2:$A$418,$B125,'Division Lvl (excl. Esc)'!Y$2:Y$418)</f>
        <v>13056862.350802843</v>
      </c>
      <c r="X125" s="165">
        <f t="shared" si="5"/>
        <v>49940762.808109932</v>
      </c>
      <c r="Y125" s="171">
        <f t="shared" si="4"/>
        <v>60901431.81538026</v>
      </c>
      <c r="Z125" s="172"/>
    </row>
    <row r="126" spans="1:26" x14ac:dyDescent="0.25">
      <c r="A126" s="163" t="str">
        <f>INDEX('Division Lvl (excl. Esc)'!$AG$2:$AG$418,MATCH(B126,'Division Lvl (excl. Esc)'!$A$2:$A$418,0))</f>
        <v>TM</v>
      </c>
      <c r="B126" s="174" t="s">
        <v>879</v>
      </c>
      <c r="C126" s="130" t="str">
        <f>INDEX('Division Lvl (excl. Esc)'!$B$2:$B$418,MATCH(B126,'Division Lvl (excl. Esc)'!$A$2:$A$418,0))</f>
        <v>Feeder 7028 replacement</v>
      </c>
      <c r="D126" s="165">
        <f>SUMIF('Division Lvl (excl. Esc)'!$A$2:$A$418,$B126,'Division Lvl (excl. Esc)'!E$2:E$418)</f>
        <v>1598149.3122414458</v>
      </c>
      <c r="E126" s="166">
        <f>SUMIF('Division Lvl (excl. Esc)'!$A$2:$A$418,$B126,'Division Lvl (excl. Esc)'!F$2:F$418)</f>
        <v>1595238.2778064476</v>
      </c>
      <c r="F126" s="166">
        <f>SUMIF('Division Lvl (excl. Esc)'!$A$2:$A$418,$B126,'Division Lvl (excl. Esc)'!G$2:G$418)</f>
        <v>1590801.4256884479</v>
      </c>
      <c r="G126" s="166">
        <f>SUMIF('Division Lvl (excl. Esc)'!$A$2:$A$418,$B126,'Division Lvl (excl. Esc)'!H$2:H$418)</f>
        <v>0</v>
      </c>
      <c r="H126" s="166">
        <f>SUMIF('Division Lvl (excl. Esc)'!$A$2:$A$418,$B126,'Division Lvl (excl. Esc)'!I$2:I$418)</f>
        <v>0</v>
      </c>
      <c r="I126" s="166">
        <f>SUMIF('Division Lvl (excl. Esc)'!$A$2:$A$418,$B126,'Division Lvl (excl. Esc)'!J$2:J$418)</f>
        <v>0</v>
      </c>
      <c r="J126" s="166">
        <f>SUMIF('Division Lvl (excl. Esc)'!$A$2:$A$418,$B126,'Division Lvl (excl. Esc)'!K$2:K$418)</f>
        <v>0</v>
      </c>
      <c r="K126" s="166">
        <f>SUMIF('Division Lvl (excl. Esc)'!$A$2:$A$418,$B126,'Division Lvl (excl. Esc)'!L$2:L$418)</f>
        <v>0</v>
      </c>
      <c r="L126" s="166">
        <f>SUMIF('Division Lvl (excl. Esc)'!$A$2:$A$418,$B126,'Division Lvl (excl. Esc)'!M$2:M$418)</f>
        <v>0</v>
      </c>
      <c r="M126" s="167">
        <f>SUMIF('Division Lvl (excl. Esc)'!$A$2:$A$418,$B126,'Division Lvl (excl. Esc)'!N$2:N$418)</f>
        <v>0</v>
      </c>
      <c r="N126" s="168">
        <f>SUMIF('Division Lvl (excl. Esc)'!$A$2:$A$418,$B126,'Division Lvl (excl. Esc)'!P$2:P$418)</f>
        <v>1638103.0450474818</v>
      </c>
      <c r="O126" s="169">
        <f>SUMIF('Division Lvl (excl. Esc)'!$A$2:$A$418,$B126,'Division Lvl (excl. Esc)'!Q$2:Q$418)</f>
        <v>1675997.2156203988</v>
      </c>
      <c r="P126" s="169">
        <f>SUMIF('Division Lvl (excl. Esc)'!$A$2:$A$418,$B126,'Division Lvl (excl. Esc)'!R$2:R$418)</f>
        <v>1713119.1415605235</v>
      </c>
      <c r="Q126" s="169">
        <f>SUMIF('Division Lvl (excl. Esc)'!$A$2:$A$418,$B126,'Division Lvl (excl. Esc)'!S$2:S$418)</f>
        <v>0</v>
      </c>
      <c r="R126" s="169">
        <f>SUMIF('Division Lvl (excl. Esc)'!$A$2:$A$418,$B126,'Division Lvl (excl. Esc)'!T$2:T$418)</f>
        <v>0</v>
      </c>
      <c r="S126" s="169">
        <f>SUMIF('Division Lvl (excl. Esc)'!$A$2:$A$418,$B126,'Division Lvl (excl. Esc)'!U$2:U$418)</f>
        <v>0</v>
      </c>
      <c r="T126" s="169">
        <f>SUMIF('Division Lvl (excl. Esc)'!$A$2:$A$418,$B126,'Division Lvl (excl. Esc)'!V$2:V$418)</f>
        <v>0</v>
      </c>
      <c r="U126" s="169">
        <f>SUMIF('Division Lvl (excl. Esc)'!$A$2:$A$418,$B126,'Division Lvl (excl. Esc)'!W$2:W$418)</f>
        <v>0</v>
      </c>
      <c r="V126" s="170">
        <f>SUMIF('Division Lvl (excl. Esc)'!$A$2:$A$418,$B126,'Division Lvl (excl. Esc)'!X$2:X$418)</f>
        <v>0</v>
      </c>
      <c r="W126" s="170">
        <f>SUMIF('Division Lvl (excl. Esc)'!$A$2:$A$418,$B126,'Division Lvl (excl. Esc)'!Y$2:Y$418)</f>
        <v>0</v>
      </c>
      <c r="X126" s="165">
        <f t="shared" si="5"/>
        <v>4784189.0157363415</v>
      </c>
      <c r="Y126" s="171">
        <f t="shared" si="4"/>
        <v>5027219.4022284038</v>
      </c>
      <c r="Z126" s="172"/>
    </row>
    <row r="127" spans="1:26" x14ac:dyDescent="0.25">
      <c r="A127" s="163" t="str">
        <f>INDEX('Division Lvl (excl. Esc)'!$AG$2:$AG$418,MATCH(B127,'Division Lvl (excl. Esc)'!$A$2:$A$418,0))</f>
        <v>TM</v>
      </c>
      <c r="B127" s="164" t="s">
        <v>1105</v>
      </c>
      <c r="C127" s="130" t="str">
        <f>INDEX('Division Lvl (excl. Esc)'!$B$2:$B$418,MATCH(B127,'Division Lvl (excl. Esc)'!$A$2:$A$418,0))</f>
        <v>Steel tower asbestos removal</v>
      </c>
      <c r="D127" s="165">
        <f>SUMIF('Division Lvl (excl. Esc)'!$A$2:$A$418,$B127,'Division Lvl (excl. Esc)'!E$2:E$418)</f>
        <v>2808942.1907117702</v>
      </c>
      <c r="E127" s="166">
        <f>SUMIF('Division Lvl (excl. Esc)'!$A$2:$A$418,$B127,'Division Lvl (excl. Esc)'!F$2:F$418)</f>
        <v>0</v>
      </c>
      <c r="F127" s="166">
        <f>SUMIF('Division Lvl (excl. Esc)'!$A$2:$A$418,$B127,'Division Lvl (excl. Esc)'!G$2:G$418)</f>
        <v>0</v>
      </c>
      <c r="G127" s="166">
        <f>SUMIF('Division Lvl (excl. Esc)'!$A$2:$A$418,$B127,'Division Lvl (excl. Esc)'!H$2:H$418)</f>
        <v>0</v>
      </c>
      <c r="H127" s="166">
        <f>SUMIF('Division Lvl (excl. Esc)'!$A$2:$A$418,$B127,'Division Lvl (excl. Esc)'!I$2:I$418)</f>
        <v>0</v>
      </c>
      <c r="I127" s="166">
        <f>SUMIF('Division Lvl (excl. Esc)'!$A$2:$A$418,$B127,'Division Lvl (excl. Esc)'!J$2:J$418)</f>
        <v>0</v>
      </c>
      <c r="J127" s="166">
        <f>SUMIF('Division Lvl (excl. Esc)'!$A$2:$A$418,$B127,'Division Lvl (excl. Esc)'!K$2:K$418)</f>
        <v>0</v>
      </c>
      <c r="K127" s="166">
        <f>SUMIF('Division Lvl (excl. Esc)'!$A$2:$A$418,$B127,'Division Lvl (excl. Esc)'!L$2:L$418)</f>
        <v>0</v>
      </c>
      <c r="L127" s="166">
        <f>SUMIF('Division Lvl (excl. Esc)'!$A$2:$A$418,$B127,'Division Lvl (excl. Esc)'!M$2:M$418)</f>
        <v>0</v>
      </c>
      <c r="M127" s="167">
        <f>SUMIF('Division Lvl (excl. Esc)'!$A$2:$A$418,$B127,'Division Lvl (excl. Esc)'!N$2:N$418)</f>
        <v>0</v>
      </c>
      <c r="N127" s="168">
        <f>SUMIF('Division Lvl (excl. Esc)'!$A$2:$A$418,$B127,'Division Lvl (excl. Esc)'!P$2:P$418)</f>
        <v>2879165.7454795642</v>
      </c>
      <c r="O127" s="169">
        <f>SUMIF('Division Lvl (excl. Esc)'!$A$2:$A$418,$B127,'Division Lvl (excl. Esc)'!Q$2:Q$418)</f>
        <v>0</v>
      </c>
      <c r="P127" s="169">
        <f>SUMIF('Division Lvl (excl. Esc)'!$A$2:$A$418,$B127,'Division Lvl (excl. Esc)'!R$2:R$418)</f>
        <v>0</v>
      </c>
      <c r="Q127" s="169">
        <f>SUMIF('Division Lvl (excl. Esc)'!$A$2:$A$418,$B127,'Division Lvl (excl. Esc)'!S$2:S$418)</f>
        <v>0</v>
      </c>
      <c r="R127" s="169">
        <f>SUMIF('Division Lvl (excl. Esc)'!$A$2:$A$418,$B127,'Division Lvl (excl. Esc)'!T$2:T$418)</f>
        <v>0</v>
      </c>
      <c r="S127" s="169">
        <f>SUMIF('Division Lvl (excl. Esc)'!$A$2:$A$418,$B127,'Division Lvl (excl. Esc)'!U$2:U$418)</f>
        <v>0</v>
      </c>
      <c r="T127" s="169">
        <f>SUMIF('Division Lvl (excl. Esc)'!$A$2:$A$418,$B127,'Division Lvl (excl. Esc)'!V$2:V$418)</f>
        <v>0</v>
      </c>
      <c r="U127" s="169">
        <f>SUMIF('Division Lvl (excl. Esc)'!$A$2:$A$418,$B127,'Division Lvl (excl. Esc)'!W$2:W$418)</f>
        <v>0</v>
      </c>
      <c r="V127" s="170">
        <f>SUMIF('Division Lvl (excl. Esc)'!$A$2:$A$418,$B127,'Division Lvl (excl. Esc)'!X$2:X$418)</f>
        <v>0</v>
      </c>
      <c r="W127" s="170">
        <f>SUMIF('Division Lvl (excl. Esc)'!$A$2:$A$418,$B127,'Division Lvl (excl. Esc)'!Y$2:Y$418)</f>
        <v>0</v>
      </c>
      <c r="X127" s="165">
        <f t="shared" si="5"/>
        <v>2808942.1907117702</v>
      </c>
      <c r="Y127" s="171">
        <f t="shared" si="4"/>
        <v>2879165.7454795642</v>
      </c>
      <c r="Z127" s="172"/>
    </row>
    <row r="128" spans="1:26" x14ac:dyDescent="0.25">
      <c r="A128" s="163" t="str">
        <f>INDEX('Division Lvl (excl. Esc)'!$AG$2:$AG$418,MATCH(B128,'Division Lvl (excl. Esc)'!$A$2:$A$418,0))</f>
        <v>TM</v>
      </c>
      <c r="B128" s="174" t="s">
        <v>1076</v>
      </c>
      <c r="C128" s="130" t="str">
        <f>INDEX('Division Lvl (excl. Esc)'!$B$2:$B$418,MATCH(B128,'Division Lvl (excl. Esc)'!$A$2:$A$418,0))</f>
        <v>Pole top structure/hardware refurbishment (TR)</v>
      </c>
      <c r="D128" s="165">
        <f>SUMIF('Division Lvl (excl. Esc)'!$A$2:$A$418,$B128,'Division Lvl (excl. Esc)'!E$2:E$418)</f>
        <v>1346111.1772677682</v>
      </c>
      <c r="E128" s="166">
        <f>SUMIF('Division Lvl (excl. Esc)'!$A$2:$A$418,$B128,'Division Lvl (excl. Esc)'!F$2:F$418)</f>
        <v>1343659.2311571345</v>
      </c>
      <c r="F128" s="166">
        <f>SUMIF('Division Lvl (excl. Esc)'!$A$2:$A$418,$B128,'Division Lvl (excl. Esc)'!G$2:G$418)</f>
        <v>1339922.098348469</v>
      </c>
      <c r="G128" s="166">
        <f>SUMIF('Division Lvl (excl. Esc)'!$A$2:$A$418,$B128,'Division Lvl (excl. Esc)'!H$2:H$418)</f>
        <v>1335779.6481314795</v>
      </c>
      <c r="H128" s="166">
        <f>SUMIF('Division Lvl (excl. Esc)'!$A$2:$A$418,$B128,'Division Lvl (excl. Esc)'!I$2:I$418)</f>
        <v>1332274.4729752615</v>
      </c>
      <c r="I128" s="166">
        <f>SUMIF('Division Lvl (excl. Esc)'!$A$2:$A$418,$B128,'Division Lvl (excl. Esc)'!J$2:J$418)</f>
        <v>1332274.4729752615</v>
      </c>
      <c r="J128" s="166">
        <f>SUMIF('Division Lvl (excl. Esc)'!$A$2:$A$418,$B128,'Division Lvl (excl. Esc)'!K$2:K$418)</f>
        <v>1332274.4729752615</v>
      </c>
      <c r="K128" s="166">
        <f>SUMIF('Division Lvl (excl. Esc)'!$A$2:$A$418,$B128,'Division Lvl (excl. Esc)'!L$2:L$418)</f>
        <v>1332274.4729752615</v>
      </c>
      <c r="L128" s="166">
        <f>SUMIF('Division Lvl (excl. Esc)'!$A$2:$A$418,$B128,'Division Lvl (excl. Esc)'!M$2:M$418)</f>
        <v>1332274.4729752615</v>
      </c>
      <c r="M128" s="167">
        <f>SUMIF('Division Lvl (excl. Esc)'!$A$2:$A$418,$B128,'Division Lvl (excl. Esc)'!N$2:N$418)</f>
        <v>1347670</v>
      </c>
      <c r="N128" s="168">
        <f>SUMIF('Division Lvl (excl. Esc)'!$A$2:$A$418,$B128,'Division Lvl (excl. Esc)'!P$2:P$418)</f>
        <v>1379763.9566994624</v>
      </c>
      <c r="O128" s="169">
        <f>SUMIF('Division Lvl (excl. Esc)'!$A$2:$A$418,$B128,'Division Lvl (excl. Esc)'!Q$2:Q$418)</f>
        <v>1411681.9797344643</v>
      </c>
      <c r="P128" s="169">
        <f>SUMIF('Division Lvl (excl. Esc)'!$A$2:$A$418,$B128,'Division Lvl (excl. Esc)'!R$2:R$418)</f>
        <v>1442949.5459417941</v>
      </c>
      <c r="Q128" s="169">
        <f>SUMIF('Division Lvl (excl. Esc)'!$A$2:$A$418,$B128,'Division Lvl (excl. Esc)'!S$2:S$418)</f>
        <v>1474450.7946420535</v>
      </c>
      <c r="R128" s="169">
        <f>SUMIF('Division Lvl (excl. Esc)'!$A$2:$A$418,$B128,'Division Lvl (excl. Esc)'!T$2:T$418)</f>
        <v>1507346.2805487395</v>
      </c>
      <c r="S128" s="169">
        <f>SUMIF('Division Lvl (excl. Esc)'!$A$2:$A$418,$B128,'Division Lvl (excl. Esc)'!U$2:U$418)</f>
        <v>1545029.9375624578</v>
      </c>
      <c r="T128" s="169">
        <f>SUMIF('Division Lvl (excl. Esc)'!$A$2:$A$418,$B128,'Division Lvl (excl. Esc)'!V$2:V$418)</f>
        <v>1583655.6860015194</v>
      </c>
      <c r="U128" s="169">
        <f>SUMIF('Division Lvl (excl. Esc)'!$A$2:$A$418,$B128,'Division Lvl (excl. Esc)'!W$2:W$418)</f>
        <v>1623247.0781515571</v>
      </c>
      <c r="V128" s="170">
        <f>SUMIF('Division Lvl (excl. Esc)'!$A$2:$A$418,$B128,'Division Lvl (excl. Esc)'!X$2:X$418)</f>
        <v>1663828.2551053457</v>
      </c>
      <c r="W128" s="170">
        <f>SUMIF('Division Lvl (excl. Esc)'!$A$2:$A$418,$B128,'Division Lvl (excl. Esc)'!Y$2:Y$418)</f>
        <v>1725131.5376771046</v>
      </c>
      <c r="X128" s="165">
        <f t="shared" si="5"/>
        <v>13374514.519781159</v>
      </c>
      <c r="Y128" s="171">
        <f t="shared" si="4"/>
        <v>15357085.052064497</v>
      </c>
      <c r="Z128" s="172"/>
    </row>
    <row r="129" spans="1:26" x14ac:dyDescent="0.25">
      <c r="A129" s="163" t="str">
        <f>INDEX('Division Lvl (excl. Esc)'!$AG$2:$AG$418,MATCH(B129,'Division Lvl (excl. Esc)'!$A$2:$A$418,0))</f>
        <v>TM</v>
      </c>
      <c r="B129" s="164" t="s">
        <v>357</v>
      </c>
      <c r="C129" s="130" t="str">
        <f>INDEX('Division Lvl (excl. Esc)'!$B$2:$B$418,MATCH(B129,'Division Lvl (excl. Esc)'!$A$2:$A$418,0))</f>
        <v>Sub-transmission pilot cable renewal program</v>
      </c>
      <c r="D129" s="165">
        <f>SUMIF('Division Lvl (excl. Esc)'!$A$2:$A$418,$B129,'Division Lvl (excl. Esc)'!E$2:E$418)</f>
        <v>0</v>
      </c>
      <c r="E129" s="166">
        <f>SUMIF('Division Lvl (excl. Esc)'!$A$2:$A$418,$B129,'Division Lvl (excl. Esc)'!F$2:F$418)</f>
        <v>0</v>
      </c>
      <c r="F129" s="166">
        <f>SUMIF('Division Lvl (excl. Esc)'!$A$2:$A$418,$B129,'Division Lvl (excl. Esc)'!G$2:G$418)</f>
        <v>0</v>
      </c>
      <c r="G129" s="166">
        <f>SUMIF('Division Lvl (excl. Esc)'!$A$2:$A$418,$B129,'Division Lvl (excl. Esc)'!H$2:H$418)</f>
        <v>0</v>
      </c>
      <c r="H129" s="166">
        <f>SUMIF('Division Lvl (excl. Esc)'!$A$2:$A$418,$B129,'Division Lvl (excl. Esc)'!I$2:I$418)</f>
        <v>0</v>
      </c>
      <c r="I129" s="166">
        <f>SUMIF('Division Lvl (excl. Esc)'!$A$2:$A$418,$B129,'Division Lvl (excl. Esc)'!J$2:J$418)</f>
        <v>0</v>
      </c>
      <c r="J129" s="166">
        <f>SUMIF('Division Lvl (excl. Esc)'!$A$2:$A$418,$B129,'Division Lvl (excl. Esc)'!K$2:K$418)</f>
        <v>1102262.4510209595</v>
      </c>
      <c r="K129" s="166">
        <f>SUMIF('Division Lvl (excl. Esc)'!$A$2:$A$418,$B129,'Division Lvl (excl. Esc)'!L$2:L$418)</f>
        <v>1102262.4510209595</v>
      </c>
      <c r="L129" s="166">
        <f>SUMIF('Division Lvl (excl. Esc)'!$A$2:$A$418,$B129,'Division Lvl (excl. Esc)'!M$2:M$418)</f>
        <v>1102262.4510209595</v>
      </c>
      <c r="M129" s="167">
        <f>SUMIF('Division Lvl (excl. Esc)'!$A$2:$A$418,$B129,'Division Lvl (excl. Esc)'!N$2:N$418)</f>
        <v>1115000</v>
      </c>
      <c r="N129" s="168">
        <f>SUMIF('Division Lvl (excl. Esc)'!$A$2:$A$418,$B129,'Division Lvl (excl. Esc)'!P$2:P$418)</f>
        <v>0</v>
      </c>
      <c r="O129" s="169">
        <f>SUMIF('Division Lvl (excl. Esc)'!$A$2:$A$418,$B129,'Division Lvl (excl. Esc)'!Q$2:Q$418)</f>
        <v>0</v>
      </c>
      <c r="P129" s="169">
        <f>SUMIF('Division Lvl (excl. Esc)'!$A$2:$A$418,$B129,'Division Lvl (excl. Esc)'!R$2:R$418)</f>
        <v>0</v>
      </c>
      <c r="Q129" s="169">
        <f>SUMIF('Division Lvl (excl. Esc)'!$A$2:$A$418,$B129,'Division Lvl (excl. Esc)'!S$2:S$418)</f>
        <v>0</v>
      </c>
      <c r="R129" s="169">
        <f>SUMIF('Division Lvl (excl. Esc)'!$A$2:$A$418,$B129,'Division Lvl (excl. Esc)'!T$2:T$418)</f>
        <v>0</v>
      </c>
      <c r="S129" s="169">
        <f>SUMIF('Division Lvl (excl. Esc)'!$A$2:$A$418,$B129,'Division Lvl (excl. Esc)'!U$2:U$418)</f>
        <v>0</v>
      </c>
      <c r="T129" s="169">
        <f>SUMIF('Division Lvl (excl. Esc)'!$A$2:$A$418,$B129,'Division Lvl (excl. Esc)'!V$2:V$418)</f>
        <v>1310243.6723320205</v>
      </c>
      <c r="U129" s="169">
        <f>SUMIF('Division Lvl (excl. Esc)'!$A$2:$A$418,$B129,'Division Lvl (excl. Esc)'!W$2:W$418)</f>
        <v>1342999.7641403209</v>
      </c>
      <c r="V129" s="170">
        <f>SUMIF('Division Lvl (excl. Esc)'!$A$2:$A$418,$B129,'Division Lvl (excl. Esc)'!X$2:X$418)</f>
        <v>1376574.7582438285</v>
      </c>
      <c r="W129" s="170">
        <f>SUMIF('Division Lvl (excl. Esc)'!$A$2:$A$418,$B129,'Division Lvl (excl. Esc)'!Y$2:Y$418)</f>
        <v>1427294.2667789382</v>
      </c>
      <c r="X129" s="165">
        <f t="shared" si="5"/>
        <v>4421787.3530628784</v>
      </c>
      <c r="Y129" s="171">
        <f t="shared" si="4"/>
        <v>5457112.461495108</v>
      </c>
      <c r="Z129" s="172"/>
    </row>
    <row r="130" spans="1:26" x14ac:dyDescent="0.25">
      <c r="A130" s="163" t="str">
        <f>INDEX('Division Lvl (excl. Esc)'!$AG$2:$AG$418,MATCH(B130,'Division Lvl (excl. Esc)'!$A$2:$A$418,0))</f>
        <v>TM</v>
      </c>
      <c r="B130" s="164" t="s">
        <v>182</v>
      </c>
      <c r="C130" s="130" t="str">
        <f>INDEX('Division Lvl (excl. Esc)'!$B$2:$B$418,MATCH(B130,'Division Lvl (excl. Esc)'!$A$2:$A$418,0))</f>
        <v>Wollongong - Port Kembla pilot cable replacement</v>
      </c>
      <c r="D130" s="165">
        <f>SUMIF('Division Lvl (excl. Esc)'!$A$2:$A$418,$B130,'Division Lvl (excl. Esc)'!E$2:E$418)</f>
        <v>0</v>
      </c>
      <c r="E130" s="166">
        <f>SUMIF('Division Lvl (excl. Esc)'!$A$2:$A$418,$B130,'Division Lvl (excl. Esc)'!F$2:F$418)</f>
        <v>0</v>
      </c>
      <c r="F130" s="166">
        <f>SUMIF('Division Lvl (excl. Esc)'!$A$2:$A$418,$B130,'Division Lvl (excl. Esc)'!G$2:G$418)</f>
        <v>0</v>
      </c>
      <c r="G130" s="166">
        <f>SUMIF('Division Lvl (excl. Esc)'!$A$2:$A$418,$B130,'Division Lvl (excl. Esc)'!H$2:H$418)</f>
        <v>0</v>
      </c>
      <c r="H130" s="166">
        <f>SUMIF('Division Lvl (excl. Esc)'!$A$2:$A$418,$B130,'Division Lvl (excl. Esc)'!I$2:I$418)</f>
        <v>0</v>
      </c>
      <c r="I130" s="166">
        <f>SUMIF('Division Lvl (excl. Esc)'!$A$2:$A$418,$B130,'Division Lvl (excl. Esc)'!J$2:J$418)</f>
        <v>0</v>
      </c>
      <c r="J130" s="166">
        <f>SUMIF('Division Lvl (excl. Esc)'!$A$2:$A$418,$B130,'Division Lvl (excl. Esc)'!K$2:K$418)</f>
        <v>1645979.3551120157</v>
      </c>
      <c r="K130" s="166">
        <f>SUMIF('Division Lvl (excl. Esc)'!$A$2:$A$418,$B130,'Division Lvl (excl. Esc)'!L$2:L$418)</f>
        <v>1645979.3551120157</v>
      </c>
      <c r="L130" s="166">
        <f>SUMIF('Division Lvl (excl. Esc)'!$A$2:$A$418,$B130,'Division Lvl (excl. Esc)'!M$2:M$418)</f>
        <v>1645979.3551120157</v>
      </c>
      <c r="M130" s="167">
        <f>SUMIF('Division Lvl (excl. Esc)'!$A$2:$A$418,$B130,'Division Lvl (excl. Esc)'!N$2:N$418)</f>
        <v>1665000</v>
      </c>
      <c r="N130" s="168">
        <f>SUMIF('Division Lvl (excl. Esc)'!$A$2:$A$418,$B130,'Division Lvl (excl. Esc)'!P$2:P$418)</f>
        <v>0</v>
      </c>
      <c r="O130" s="169">
        <f>SUMIF('Division Lvl (excl. Esc)'!$A$2:$A$418,$B130,'Division Lvl (excl. Esc)'!Q$2:Q$418)</f>
        <v>0</v>
      </c>
      <c r="P130" s="169">
        <f>SUMIF('Division Lvl (excl. Esc)'!$A$2:$A$418,$B130,'Division Lvl (excl. Esc)'!R$2:R$418)</f>
        <v>0</v>
      </c>
      <c r="Q130" s="169">
        <f>SUMIF('Division Lvl (excl. Esc)'!$A$2:$A$418,$B130,'Division Lvl (excl. Esc)'!S$2:S$418)</f>
        <v>0</v>
      </c>
      <c r="R130" s="169">
        <f>SUMIF('Division Lvl (excl. Esc)'!$A$2:$A$418,$B130,'Division Lvl (excl. Esc)'!T$2:T$418)</f>
        <v>0</v>
      </c>
      <c r="S130" s="169">
        <f>SUMIF('Division Lvl (excl. Esc)'!$A$2:$A$418,$B130,'Division Lvl (excl. Esc)'!U$2:U$418)</f>
        <v>0</v>
      </c>
      <c r="T130" s="169">
        <f>SUMIF('Division Lvl (excl. Esc)'!$A$2:$A$418,$B130,'Division Lvl (excl. Esc)'!V$2:V$418)</f>
        <v>1956552.2102536447</v>
      </c>
      <c r="U130" s="169">
        <f>SUMIF('Division Lvl (excl. Esc)'!$A$2:$A$418,$B130,'Division Lvl (excl. Esc)'!W$2:W$418)</f>
        <v>2005466.0155099859</v>
      </c>
      <c r="V130" s="170">
        <f>SUMIF('Division Lvl (excl. Esc)'!$A$2:$A$418,$B130,'Division Lvl (excl. Esc)'!X$2:X$418)</f>
        <v>2055602.6658977349</v>
      </c>
      <c r="W130" s="170">
        <f>SUMIF('Division Lvl (excl. Esc)'!$A$2:$A$418,$B130,'Division Lvl (excl. Esc)'!Y$2:Y$418)</f>
        <v>2131340.7660869346</v>
      </c>
      <c r="X130" s="165">
        <f t="shared" ref="X130:X161" si="6">SUM(D130:M130)</f>
        <v>6602938.0653360467</v>
      </c>
      <c r="Y130" s="171">
        <f t="shared" ref="Y130:Y182" si="7">SUM(N130:W130)</f>
        <v>8148961.6577483006</v>
      </c>
      <c r="Z130" s="172"/>
    </row>
    <row r="131" spans="1:26" x14ac:dyDescent="0.25">
      <c r="A131" s="163" t="str">
        <f>INDEX('Division Lvl (excl. Esc)'!$AG$2:$AG$418,MATCH(B131,'Division Lvl (excl. Esc)'!$A$2:$A$418,0))</f>
        <v>TM</v>
      </c>
      <c r="B131" s="164" t="s">
        <v>183</v>
      </c>
      <c r="C131" s="130" t="str">
        <f>INDEX('Division Lvl (excl. Esc)'!$B$2:$B$418,MATCH(B131,'Division Lvl (excl. Esc)'!$A$2:$A$418,0))</f>
        <v>Optical fibre protection and communication upgrades in the Blue Mountains</v>
      </c>
      <c r="D131" s="165">
        <f>SUMIF('Division Lvl (excl. Esc)'!$A$2:$A$418,$B131,'Division Lvl (excl. Esc)'!E$2:E$418)</f>
        <v>0</v>
      </c>
      <c r="E131" s="166">
        <f>SUMIF('Division Lvl (excl. Esc)'!$A$2:$A$418,$B131,'Division Lvl (excl. Esc)'!F$2:F$418)</f>
        <v>0</v>
      </c>
      <c r="F131" s="166">
        <f>SUMIF('Division Lvl (excl. Esc)'!$A$2:$A$418,$B131,'Division Lvl (excl. Esc)'!G$2:G$418)</f>
        <v>0</v>
      </c>
      <c r="G131" s="166">
        <f>SUMIF('Division Lvl (excl. Esc)'!$A$2:$A$418,$B131,'Division Lvl (excl. Esc)'!H$2:H$418)</f>
        <v>0</v>
      </c>
      <c r="H131" s="166">
        <f>SUMIF('Division Lvl (excl. Esc)'!$A$2:$A$418,$B131,'Division Lvl (excl. Esc)'!I$2:I$418)</f>
        <v>0</v>
      </c>
      <c r="I131" s="166">
        <f>SUMIF('Division Lvl (excl. Esc)'!$A$2:$A$418,$B131,'Division Lvl (excl. Esc)'!J$2:J$418)</f>
        <v>0</v>
      </c>
      <c r="J131" s="166">
        <f>SUMIF('Division Lvl (excl. Esc)'!$A$2:$A$418,$B131,'Division Lvl (excl. Esc)'!K$2:K$418)</f>
        <v>917398.70363000047</v>
      </c>
      <c r="K131" s="166">
        <f>SUMIF('Division Lvl (excl. Esc)'!$A$2:$A$418,$B131,'Division Lvl (excl. Esc)'!L$2:L$418)</f>
        <v>917398.70363000047</v>
      </c>
      <c r="L131" s="166">
        <f>SUMIF('Division Lvl (excl. Esc)'!$A$2:$A$418,$B131,'Division Lvl (excl. Esc)'!M$2:M$418)</f>
        <v>917398.70363000047</v>
      </c>
      <c r="M131" s="167">
        <f>SUMIF('Division Lvl (excl. Esc)'!$A$2:$A$418,$B131,'Division Lvl (excl. Esc)'!N$2:N$418)</f>
        <v>928000</v>
      </c>
      <c r="N131" s="168">
        <f>SUMIF('Division Lvl (excl. Esc)'!$A$2:$A$418,$B131,'Division Lvl (excl. Esc)'!P$2:P$418)</f>
        <v>0</v>
      </c>
      <c r="O131" s="169">
        <f>SUMIF('Division Lvl (excl. Esc)'!$A$2:$A$418,$B131,'Division Lvl (excl. Esc)'!Q$2:Q$418)</f>
        <v>0</v>
      </c>
      <c r="P131" s="169">
        <f>SUMIF('Division Lvl (excl. Esc)'!$A$2:$A$418,$B131,'Division Lvl (excl. Esc)'!R$2:R$418)</f>
        <v>0</v>
      </c>
      <c r="Q131" s="169">
        <f>SUMIF('Division Lvl (excl. Esc)'!$A$2:$A$418,$B131,'Division Lvl (excl. Esc)'!S$2:S$418)</f>
        <v>0</v>
      </c>
      <c r="R131" s="169">
        <f>SUMIF('Division Lvl (excl. Esc)'!$A$2:$A$418,$B131,'Division Lvl (excl. Esc)'!T$2:T$418)</f>
        <v>0</v>
      </c>
      <c r="S131" s="169">
        <f>SUMIF('Division Lvl (excl. Esc)'!$A$2:$A$418,$B131,'Division Lvl (excl. Esc)'!U$2:U$418)</f>
        <v>0</v>
      </c>
      <c r="T131" s="169">
        <f>SUMIF('Division Lvl (excl. Esc)'!$A$2:$A$418,$B131,'Division Lvl (excl. Esc)'!V$2:V$418)</f>
        <v>1090498.7694386682</v>
      </c>
      <c r="U131" s="169">
        <f>SUMIF('Division Lvl (excl. Esc)'!$A$2:$A$418,$B131,'Division Lvl (excl. Esc)'!W$2:W$418)</f>
        <v>1117761.2386746348</v>
      </c>
      <c r="V131" s="170">
        <f>SUMIF('Division Lvl (excl. Esc)'!$A$2:$A$418,$B131,'Division Lvl (excl. Esc)'!X$2:X$418)</f>
        <v>1145705.2696415004</v>
      </c>
      <c r="W131" s="170">
        <f>SUMIF('Division Lvl (excl. Esc)'!$A$2:$A$418,$B131,'Division Lvl (excl. Esc)'!Y$2:Y$418)</f>
        <v>1187918.4570142194</v>
      </c>
      <c r="X131" s="165">
        <f t="shared" si="6"/>
        <v>3680196.1108900015</v>
      </c>
      <c r="Y131" s="171">
        <f t="shared" si="7"/>
        <v>4541883.734769023</v>
      </c>
      <c r="Z131" s="172"/>
    </row>
    <row r="132" spans="1:26" x14ac:dyDescent="0.25">
      <c r="A132" s="163" t="str">
        <f>INDEX('Division Lvl (excl. Esc)'!$AG$2:$AG$418,MATCH(B132,'Division Lvl (excl. Esc)'!$A$2:$A$418,0))</f>
        <v>TM</v>
      </c>
      <c r="B132" s="164" t="s">
        <v>184</v>
      </c>
      <c r="C132" s="130" t="str">
        <f>INDEX('Division Lvl (excl. Esc)'!$B$2:$B$418,MATCH(B132,'Division Lvl (excl. Esc)'!$A$2:$A$418,0))</f>
        <v>Optical fibre protection and communication upgrades in the Macarthur area</v>
      </c>
      <c r="D132" s="165">
        <f>SUMIF('Division Lvl (excl. Esc)'!$A$2:$A$418,$B132,'Division Lvl (excl. Esc)'!E$2:E$418)</f>
        <v>0</v>
      </c>
      <c r="E132" s="166">
        <f>SUMIF('Division Lvl (excl. Esc)'!$A$2:$A$418,$B132,'Division Lvl (excl. Esc)'!F$2:F$418)</f>
        <v>0</v>
      </c>
      <c r="F132" s="166">
        <f>SUMIF('Division Lvl (excl. Esc)'!$A$2:$A$418,$B132,'Division Lvl (excl. Esc)'!G$2:G$418)</f>
        <v>0</v>
      </c>
      <c r="G132" s="166">
        <f>SUMIF('Division Lvl (excl. Esc)'!$A$2:$A$418,$B132,'Division Lvl (excl. Esc)'!H$2:H$418)</f>
        <v>0</v>
      </c>
      <c r="H132" s="166">
        <f>SUMIF('Division Lvl (excl. Esc)'!$A$2:$A$418,$B132,'Division Lvl (excl. Esc)'!I$2:I$418)</f>
        <v>0</v>
      </c>
      <c r="I132" s="166">
        <f>SUMIF('Division Lvl (excl. Esc)'!$A$2:$A$418,$B132,'Division Lvl (excl. Esc)'!J$2:J$418)</f>
        <v>0</v>
      </c>
      <c r="J132" s="166">
        <f>SUMIF('Division Lvl (excl. Esc)'!$A$2:$A$418,$B132,'Division Lvl (excl. Esc)'!K$2:K$418)</f>
        <v>897627.17984487105</v>
      </c>
      <c r="K132" s="166">
        <f>SUMIF('Division Lvl (excl. Esc)'!$A$2:$A$418,$B132,'Division Lvl (excl. Esc)'!L$2:L$418)</f>
        <v>897627.17984487105</v>
      </c>
      <c r="L132" s="166">
        <f>SUMIF('Division Lvl (excl. Esc)'!$A$2:$A$418,$B132,'Division Lvl (excl. Esc)'!M$2:M$418)</f>
        <v>897627.17984487105</v>
      </c>
      <c r="M132" s="167">
        <f>SUMIF('Division Lvl (excl. Esc)'!$A$2:$A$418,$B132,'Division Lvl (excl. Esc)'!N$2:N$418)</f>
        <v>908000</v>
      </c>
      <c r="N132" s="168">
        <f>SUMIF('Division Lvl (excl. Esc)'!$A$2:$A$418,$B132,'Division Lvl (excl. Esc)'!P$2:P$418)</f>
        <v>0</v>
      </c>
      <c r="O132" s="169">
        <f>SUMIF('Division Lvl (excl. Esc)'!$A$2:$A$418,$B132,'Division Lvl (excl. Esc)'!Q$2:Q$418)</f>
        <v>0</v>
      </c>
      <c r="P132" s="169">
        <f>SUMIF('Division Lvl (excl. Esc)'!$A$2:$A$418,$B132,'Division Lvl (excl. Esc)'!R$2:R$418)</f>
        <v>0</v>
      </c>
      <c r="Q132" s="169">
        <f>SUMIF('Division Lvl (excl. Esc)'!$A$2:$A$418,$B132,'Division Lvl (excl. Esc)'!S$2:S$418)</f>
        <v>0</v>
      </c>
      <c r="R132" s="169">
        <f>SUMIF('Division Lvl (excl. Esc)'!$A$2:$A$418,$B132,'Division Lvl (excl. Esc)'!T$2:T$418)</f>
        <v>0</v>
      </c>
      <c r="S132" s="169">
        <f>SUMIF('Division Lvl (excl. Esc)'!$A$2:$A$418,$B132,'Division Lvl (excl. Esc)'!U$2:U$418)</f>
        <v>0</v>
      </c>
      <c r="T132" s="169">
        <f>SUMIF('Division Lvl (excl. Esc)'!$A$2:$A$418,$B132,'Division Lvl (excl. Esc)'!V$2:V$418)</f>
        <v>1066996.6407869726</v>
      </c>
      <c r="U132" s="169">
        <f>SUMIF('Division Lvl (excl. Esc)'!$A$2:$A$418,$B132,'Division Lvl (excl. Esc)'!W$2:W$418)</f>
        <v>1093671.556806647</v>
      </c>
      <c r="V132" s="170">
        <f>SUMIF('Division Lvl (excl. Esc)'!$A$2:$A$418,$B132,'Division Lvl (excl. Esc)'!X$2:X$418)</f>
        <v>1121013.345726813</v>
      </c>
      <c r="W132" s="170">
        <f>SUMIF('Division Lvl (excl. Esc)'!$A$2:$A$418,$B132,'Division Lvl (excl. Esc)'!Y$2:Y$418)</f>
        <v>1162316.7661302923</v>
      </c>
      <c r="X132" s="165">
        <f t="shared" si="6"/>
        <v>3600881.539534613</v>
      </c>
      <c r="Y132" s="171">
        <f t="shared" si="7"/>
        <v>4443998.3094507251</v>
      </c>
      <c r="Z132" s="172"/>
    </row>
    <row r="133" spans="1:26" x14ac:dyDescent="0.25">
      <c r="A133" s="163" t="str">
        <f>INDEX('Division Lvl (excl. Esc)'!$AG$2:$AG$418,MATCH(B133,'Division Lvl (excl. Esc)'!$A$2:$A$418,0))</f>
        <v>TM</v>
      </c>
      <c r="B133" s="164" t="s">
        <v>86</v>
      </c>
      <c r="C133" s="176" t="str">
        <f>INDEX('Division Lvl (excl. Esc)'!$B$2:$B$418,MATCH(B133,'Division Lvl (excl. Esc)'!$A$2:$A$418,0))</f>
        <v>Replacement of corroded earthwires</v>
      </c>
      <c r="D133" s="165">
        <f>SUMIF('Division Lvl (excl. Esc)'!$A$2:$A$418,$B133,'Division Lvl (excl. Esc)'!E$2:E$418)</f>
        <v>0</v>
      </c>
      <c r="E133" s="166">
        <f>SUMIF('Division Lvl (excl. Esc)'!$A$2:$A$418,$B133,'Division Lvl (excl. Esc)'!F$2:F$418)</f>
        <v>0</v>
      </c>
      <c r="F133" s="166">
        <f>SUMIF('Division Lvl (excl. Esc)'!$A$2:$A$418,$B133,'Division Lvl (excl. Esc)'!G$2:G$418)</f>
        <v>0</v>
      </c>
      <c r="G133" s="166">
        <f>SUMIF('Division Lvl (excl. Esc)'!$A$2:$A$418,$B133,'Division Lvl (excl. Esc)'!H$2:H$418)</f>
        <v>0</v>
      </c>
      <c r="H133" s="166">
        <f>SUMIF('Division Lvl (excl. Esc)'!$A$2:$A$418,$B133,'Division Lvl (excl. Esc)'!I$2:I$418)</f>
        <v>136423.5141173923</v>
      </c>
      <c r="I133" s="166">
        <f>SUMIF('Division Lvl (excl. Esc)'!$A$2:$A$418,$B133,'Division Lvl (excl. Esc)'!J$2:J$418)</f>
        <v>886752.84176304995</v>
      </c>
      <c r="J133" s="166">
        <f>SUMIF('Division Lvl (excl. Esc)'!$A$2:$A$418,$B133,'Division Lvl (excl. Esc)'!K$2:K$418)</f>
        <v>886752.84176304995</v>
      </c>
      <c r="K133" s="166">
        <f>SUMIF('Division Lvl (excl. Esc)'!$A$2:$A$418,$B133,'Division Lvl (excl. Esc)'!L$2:L$418)</f>
        <v>886752.84176304995</v>
      </c>
      <c r="L133" s="166">
        <f>SUMIF('Division Lvl (excl. Esc)'!$A$2:$A$418,$B133,'Division Lvl (excl. Esc)'!M$2:M$418)</f>
        <v>886752.84176304995</v>
      </c>
      <c r="M133" s="167">
        <f>SUMIF('Division Lvl (excl. Esc)'!$A$2:$A$418,$B133,'Division Lvl (excl. Esc)'!N$2:N$418)</f>
        <v>897000</v>
      </c>
      <c r="N133" s="168">
        <f>SUMIF('Division Lvl (excl. Esc)'!$A$2:$A$418,$B133,'Division Lvl (excl. Esc)'!P$2:P$418)</f>
        <v>0</v>
      </c>
      <c r="O133" s="169">
        <f>SUMIF('Division Lvl (excl. Esc)'!$A$2:$A$418,$B133,'Division Lvl (excl. Esc)'!Q$2:Q$418)</f>
        <v>0</v>
      </c>
      <c r="P133" s="169">
        <f>SUMIF('Division Lvl (excl. Esc)'!$A$2:$A$418,$B133,'Division Lvl (excl. Esc)'!R$2:R$418)</f>
        <v>0</v>
      </c>
      <c r="Q133" s="169">
        <f>SUMIF('Division Lvl (excl. Esc)'!$A$2:$A$418,$B133,'Division Lvl (excl. Esc)'!S$2:S$418)</f>
        <v>0</v>
      </c>
      <c r="R133" s="169">
        <f>SUMIF('Division Lvl (excl. Esc)'!$A$2:$A$418,$B133,'Division Lvl (excl. Esc)'!T$2:T$418)</f>
        <v>154350.68430381772</v>
      </c>
      <c r="S133" s="169">
        <f>SUMIF('Division Lvl (excl. Esc)'!$A$2:$A$418,$B133,'Division Lvl (excl. Esc)'!U$2:U$418)</f>
        <v>1028361.4341741855</v>
      </c>
      <c r="T133" s="169">
        <f>SUMIF('Division Lvl (excl. Esc)'!$A$2:$A$418,$B133,'Division Lvl (excl. Esc)'!V$2:V$418)</f>
        <v>1054070.4700285401</v>
      </c>
      <c r="U133" s="169">
        <f>SUMIF('Division Lvl (excl. Esc)'!$A$2:$A$418,$B133,'Division Lvl (excl. Esc)'!W$2:W$418)</f>
        <v>1080422.2317792536</v>
      </c>
      <c r="V133" s="170">
        <f>SUMIF('Division Lvl (excl. Esc)'!$A$2:$A$418,$B133,'Division Lvl (excl. Esc)'!X$2:X$418)</f>
        <v>1107432.7875737348</v>
      </c>
      <c r="W133" s="170">
        <f>SUMIF('Division Lvl (excl. Esc)'!$A$2:$A$418,$B133,'Division Lvl (excl. Esc)'!Y$2:Y$418)</f>
        <v>1148235.8361441323</v>
      </c>
      <c r="X133" s="165">
        <f t="shared" si="6"/>
        <v>4580434.881169592</v>
      </c>
      <c r="Y133" s="171">
        <f t="shared" si="7"/>
        <v>5572873.444003664</v>
      </c>
      <c r="Z133" s="172"/>
    </row>
    <row r="134" spans="1:26" x14ac:dyDescent="0.25">
      <c r="A134" s="163" t="str">
        <f>INDEX('Division Lvl (excl. Esc)'!$AG$2:$AG$418,MATCH(B134,'Division Lvl (excl. Esc)'!$A$2:$A$418,0))</f>
        <v>TM</v>
      </c>
      <c r="B134" s="164" t="s">
        <v>87</v>
      </c>
      <c r="C134" s="130" t="str">
        <f>INDEX('Division Lvl (excl. Esc)'!$B$2:$B$418,MATCH(B134,'Division Lvl (excl. Esc)'!$A$2:$A$418,0))</f>
        <v>Earthwire replacement due to fault rating</v>
      </c>
      <c r="D134" s="165">
        <f>SUMIF('Division Lvl (excl. Esc)'!$A$2:$A$418,$B134,'Division Lvl (excl. Esc)'!E$2:E$418)</f>
        <v>0</v>
      </c>
      <c r="E134" s="166">
        <f>SUMIF('Division Lvl (excl. Esc)'!$A$2:$A$418,$B134,'Division Lvl (excl. Esc)'!F$2:F$418)</f>
        <v>997023.92362902965</v>
      </c>
      <c r="F134" s="166">
        <f>SUMIF('Division Lvl (excl. Esc)'!$A$2:$A$418,$B134,'Division Lvl (excl. Esc)'!G$2:G$418)</f>
        <v>994250.89105527988</v>
      </c>
      <c r="G134" s="166">
        <f>SUMIF('Division Lvl (excl. Esc)'!$A$2:$A$418,$B134,'Division Lvl (excl. Esc)'!H$2:H$418)</f>
        <v>0</v>
      </c>
      <c r="H134" s="166">
        <f>SUMIF('Division Lvl (excl. Esc)'!$A$2:$A$418,$B134,'Division Lvl (excl. Esc)'!I$2:I$418)</f>
        <v>0</v>
      </c>
      <c r="I134" s="166">
        <f>SUMIF('Division Lvl (excl. Esc)'!$A$2:$A$418,$B134,'Division Lvl (excl. Esc)'!J$2:J$418)</f>
        <v>0</v>
      </c>
      <c r="J134" s="166">
        <f>SUMIF('Division Lvl (excl. Esc)'!$A$2:$A$418,$B134,'Division Lvl (excl. Esc)'!K$2:K$418)</f>
        <v>0</v>
      </c>
      <c r="K134" s="166">
        <f>SUMIF('Division Lvl (excl. Esc)'!$A$2:$A$418,$B134,'Division Lvl (excl. Esc)'!L$2:L$418)</f>
        <v>0</v>
      </c>
      <c r="L134" s="166">
        <f>SUMIF('Division Lvl (excl. Esc)'!$A$2:$A$418,$B134,'Division Lvl (excl. Esc)'!M$2:M$418)</f>
        <v>0</v>
      </c>
      <c r="M134" s="167">
        <f>SUMIF('Division Lvl (excl. Esc)'!$A$2:$A$418,$B134,'Division Lvl (excl. Esc)'!N$2:N$418)</f>
        <v>0</v>
      </c>
      <c r="N134" s="168">
        <f>SUMIF('Division Lvl (excl. Esc)'!$A$2:$A$418,$B134,'Division Lvl (excl. Esc)'!P$2:P$418)</f>
        <v>0</v>
      </c>
      <c r="O134" s="169">
        <f>SUMIF('Division Lvl (excl. Esc)'!$A$2:$A$418,$B134,'Division Lvl (excl. Esc)'!Q$2:Q$418)</f>
        <v>1047498.2597627492</v>
      </c>
      <c r="P134" s="169">
        <f>SUMIF('Division Lvl (excl. Esc)'!$A$2:$A$418,$B134,'Division Lvl (excl. Esc)'!R$2:R$418)</f>
        <v>1070699.4634753272</v>
      </c>
      <c r="Q134" s="169">
        <f>SUMIF('Division Lvl (excl. Esc)'!$A$2:$A$418,$B134,'Division Lvl (excl. Esc)'!S$2:S$418)</f>
        <v>0</v>
      </c>
      <c r="R134" s="169">
        <f>SUMIF('Division Lvl (excl. Esc)'!$A$2:$A$418,$B134,'Division Lvl (excl. Esc)'!T$2:T$418)</f>
        <v>0</v>
      </c>
      <c r="S134" s="169">
        <f>SUMIF('Division Lvl (excl. Esc)'!$A$2:$A$418,$B134,'Division Lvl (excl. Esc)'!U$2:U$418)</f>
        <v>0</v>
      </c>
      <c r="T134" s="169">
        <f>SUMIF('Division Lvl (excl. Esc)'!$A$2:$A$418,$B134,'Division Lvl (excl. Esc)'!V$2:V$418)</f>
        <v>0</v>
      </c>
      <c r="U134" s="169">
        <f>SUMIF('Division Lvl (excl. Esc)'!$A$2:$A$418,$B134,'Division Lvl (excl. Esc)'!W$2:W$418)</f>
        <v>0</v>
      </c>
      <c r="V134" s="170">
        <f>SUMIF('Division Lvl (excl. Esc)'!$A$2:$A$418,$B134,'Division Lvl (excl. Esc)'!X$2:X$418)</f>
        <v>0</v>
      </c>
      <c r="W134" s="170">
        <f>SUMIF('Division Lvl (excl. Esc)'!$A$2:$A$418,$B134,'Division Lvl (excl. Esc)'!Y$2:Y$418)</f>
        <v>0</v>
      </c>
      <c r="X134" s="165">
        <f t="shared" si="6"/>
        <v>1991274.8146843095</v>
      </c>
      <c r="Y134" s="171">
        <f t="shared" si="7"/>
        <v>2118197.7232380765</v>
      </c>
      <c r="Z134" s="172"/>
    </row>
    <row r="135" spans="1:26" x14ac:dyDescent="0.25">
      <c r="A135" s="163" t="str">
        <f>INDEX('Division Lvl (excl. Esc)'!$AG$2:$AG$418,MATCH(B135,'Division Lvl (excl. Esc)'!$A$2:$A$418,0))</f>
        <v>TM</v>
      </c>
      <c r="B135" s="164" t="s">
        <v>200</v>
      </c>
      <c r="C135" s="130" t="str">
        <f>INDEX('Division Lvl (excl. Esc)'!$B$2:$B$418,MATCH(B135,'Division Lvl (excl. Esc)'!$A$2:$A$418,0))</f>
        <v>Hardex earthwire replacement</v>
      </c>
      <c r="D135" s="165">
        <f>SUMIF('Division Lvl (excl. Esc)'!$A$2:$A$418,$B135,'Division Lvl (excl. Esc)'!E$2:E$418)</f>
        <v>0</v>
      </c>
      <c r="E135" s="166">
        <f>SUMIF('Division Lvl (excl. Esc)'!$A$2:$A$418,$B135,'Division Lvl (excl. Esc)'!F$2:F$418)</f>
        <v>997023.92362902965</v>
      </c>
      <c r="F135" s="166">
        <f>SUMIF('Division Lvl (excl. Esc)'!$A$2:$A$418,$B135,'Division Lvl (excl. Esc)'!G$2:G$418)</f>
        <v>994250.89105527988</v>
      </c>
      <c r="G135" s="166">
        <f>SUMIF('Division Lvl (excl. Esc)'!$A$2:$A$418,$B135,'Division Lvl (excl. Esc)'!H$2:H$418)</f>
        <v>991177.10428478743</v>
      </c>
      <c r="H135" s="166">
        <f>SUMIF('Division Lvl (excl. Esc)'!$A$2:$A$418,$B135,'Division Lvl (excl. Esc)'!I$2:I$418)</f>
        <v>988576.18925646599</v>
      </c>
      <c r="I135" s="166">
        <f>SUMIF('Division Lvl (excl. Esc)'!$A$2:$A$418,$B135,'Division Lvl (excl. Esc)'!J$2:J$418)</f>
        <v>988576.18925646599</v>
      </c>
      <c r="J135" s="166">
        <f>SUMIF('Division Lvl (excl. Esc)'!$A$2:$A$418,$B135,'Division Lvl (excl. Esc)'!K$2:K$418)</f>
        <v>988576.18925646599</v>
      </c>
      <c r="K135" s="166">
        <f>SUMIF('Division Lvl (excl. Esc)'!$A$2:$A$418,$B135,'Division Lvl (excl. Esc)'!L$2:L$418)</f>
        <v>988576.18925646599</v>
      </c>
      <c r="L135" s="166">
        <f>SUMIF('Division Lvl (excl. Esc)'!$A$2:$A$418,$B135,'Division Lvl (excl. Esc)'!M$2:M$418)</f>
        <v>988576.18925646599</v>
      </c>
      <c r="M135" s="167">
        <f>SUMIF('Division Lvl (excl. Esc)'!$A$2:$A$418,$B135,'Division Lvl (excl. Esc)'!N$2:N$418)</f>
        <v>1000000</v>
      </c>
      <c r="N135" s="168">
        <f>SUMIF('Division Lvl (excl. Esc)'!$A$2:$A$418,$B135,'Division Lvl (excl. Esc)'!P$2:P$418)</f>
        <v>0</v>
      </c>
      <c r="O135" s="169">
        <f>SUMIF('Division Lvl (excl. Esc)'!$A$2:$A$418,$B135,'Division Lvl (excl. Esc)'!Q$2:Q$418)</f>
        <v>1047498.2597627492</v>
      </c>
      <c r="P135" s="169">
        <f>SUMIF('Division Lvl (excl. Esc)'!$A$2:$A$418,$B135,'Division Lvl (excl. Esc)'!R$2:R$418)</f>
        <v>1070699.4634753272</v>
      </c>
      <c r="Q135" s="169">
        <f>SUMIF('Division Lvl (excl. Esc)'!$A$2:$A$418,$B135,'Division Lvl (excl. Esc)'!S$2:S$418)</f>
        <v>1094074.064601908</v>
      </c>
      <c r="R135" s="169">
        <f>SUMIF('Division Lvl (excl. Esc)'!$A$2:$A$418,$B135,'Division Lvl (excl. Esc)'!T$2:T$418)</f>
        <v>1118483.2195928821</v>
      </c>
      <c r="S135" s="169">
        <f>SUMIF('Division Lvl (excl. Esc)'!$A$2:$A$418,$B135,'Division Lvl (excl. Esc)'!U$2:U$418)</f>
        <v>1146445.3000827041</v>
      </c>
      <c r="T135" s="169">
        <f>SUMIF('Division Lvl (excl. Esc)'!$A$2:$A$418,$B135,'Division Lvl (excl. Esc)'!V$2:V$418)</f>
        <v>1175106.4325847717</v>
      </c>
      <c r="U135" s="169">
        <f>SUMIF('Division Lvl (excl. Esc)'!$A$2:$A$418,$B135,'Division Lvl (excl. Esc)'!W$2:W$418)</f>
        <v>1204484.093399391</v>
      </c>
      <c r="V135" s="170">
        <f>SUMIF('Division Lvl (excl. Esc)'!$A$2:$A$418,$B135,'Division Lvl (excl. Esc)'!X$2:X$418)</f>
        <v>1234596.1957343756</v>
      </c>
      <c r="W135" s="170">
        <f>SUMIF('Division Lvl (excl. Esc)'!$A$2:$A$418,$B135,'Division Lvl (excl. Esc)'!Y$2:Y$418)</f>
        <v>1280084.544196357</v>
      </c>
      <c r="X135" s="165">
        <f t="shared" si="6"/>
        <v>8925332.8652514257</v>
      </c>
      <c r="Y135" s="171">
        <f t="shared" si="7"/>
        <v>10371471.573430467</v>
      </c>
      <c r="Z135" s="172"/>
    </row>
    <row r="136" spans="1:26" x14ac:dyDescent="0.25">
      <c r="A136" s="163" t="str">
        <f>INDEX('Division Lvl (excl. Esc)'!$AG$2:$AG$418,MATCH(B136,'Division Lvl (excl. Esc)'!$A$2:$A$418,0))</f>
        <v>TM</v>
      </c>
      <c r="B136" s="164" t="s">
        <v>77</v>
      </c>
      <c r="C136" s="130" t="str">
        <f>INDEX('Division Lvl (excl. Esc)'!$B$2:$B$418,MATCH(B136,'Division Lvl (excl. Esc)'!$A$2:$A$418,0))</f>
        <v>Oil filled cable auxiliary equipment refurbishment</v>
      </c>
      <c r="D136" s="165">
        <f>SUMIF('Division Lvl (excl. Esc)'!$A$2:$A$418,$B136,'Division Lvl (excl. Esc)'!E$2:E$418)</f>
        <v>0</v>
      </c>
      <c r="E136" s="166">
        <f>SUMIF('Division Lvl (excl. Esc)'!$A$2:$A$418,$B136,'Division Lvl (excl. Esc)'!F$2:F$418)</f>
        <v>71785.722501290133</v>
      </c>
      <c r="F136" s="166">
        <f>SUMIF('Division Lvl (excl. Esc)'!$A$2:$A$418,$B136,'Division Lvl (excl. Esc)'!G$2:G$418)</f>
        <v>0</v>
      </c>
      <c r="G136" s="166">
        <f>SUMIF('Division Lvl (excl. Esc)'!$A$2:$A$418,$B136,'Division Lvl (excl. Esc)'!H$2:H$418)</f>
        <v>0</v>
      </c>
      <c r="H136" s="166">
        <f>SUMIF('Division Lvl (excl. Esc)'!$A$2:$A$418,$B136,'Division Lvl (excl. Esc)'!I$2:I$418)</f>
        <v>0</v>
      </c>
      <c r="I136" s="166">
        <f>SUMIF('Division Lvl (excl. Esc)'!$A$2:$A$418,$B136,'Division Lvl (excl. Esc)'!J$2:J$418)</f>
        <v>0</v>
      </c>
      <c r="J136" s="166">
        <f>SUMIF('Division Lvl (excl. Esc)'!$A$2:$A$418,$B136,'Division Lvl (excl. Esc)'!K$2:K$418)</f>
        <v>71177.485626465554</v>
      </c>
      <c r="K136" s="166">
        <f>SUMIF('Division Lvl (excl. Esc)'!$A$2:$A$418,$B136,'Division Lvl (excl. Esc)'!L$2:L$418)</f>
        <v>0</v>
      </c>
      <c r="L136" s="166">
        <f>SUMIF('Division Lvl (excl. Esc)'!$A$2:$A$418,$B136,'Division Lvl (excl. Esc)'!M$2:M$418)</f>
        <v>0</v>
      </c>
      <c r="M136" s="167">
        <f>SUMIF('Division Lvl (excl. Esc)'!$A$2:$A$418,$B136,'Division Lvl (excl. Esc)'!N$2:N$418)</f>
        <v>0</v>
      </c>
      <c r="N136" s="168">
        <f>SUMIF('Division Lvl (excl. Esc)'!$A$2:$A$418,$B136,'Division Lvl (excl. Esc)'!P$2:P$418)</f>
        <v>0</v>
      </c>
      <c r="O136" s="169">
        <f>SUMIF('Division Lvl (excl. Esc)'!$A$2:$A$418,$B136,'Division Lvl (excl. Esc)'!Q$2:Q$418)</f>
        <v>75419.874702917936</v>
      </c>
      <c r="P136" s="169">
        <f>SUMIF('Division Lvl (excl. Esc)'!$A$2:$A$418,$B136,'Division Lvl (excl. Esc)'!R$2:R$418)</f>
        <v>0</v>
      </c>
      <c r="Q136" s="169">
        <f>SUMIF('Division Lvl (excl. Esc)'!$A$2:$A$418,$B136,'Division Lvl (excl. Esc)'!S$2:S$418)</f>
        <v>0</v>
      </c>
      <c r="R136" s="169">
        <f>SUMIF('Division Lvl (excl. Esc)'!$A$2:$A$418,$B136,'Division Lvl (excl. Esc)'!T$2:T$418)</f>
        <v>0</v>
      </c>
      <c r="S136" s="169">
        <f>SUMIF('Division Lvl (excl. Esc)'!$A$2:$A$418,$B136,'Division Lvl (excl. Esc)'!U$2:U$418)</f>
        <v>0</v>
      </c>
      <c r="T136" s="169">
        <f>SUMIF('Division Lvl (excl. Esc)'!$A$2:$A$418,$B136,'Division Lvl (excl. Esc)'!V$2:V$418)</f>
        <v>84607.663146103572</v>
      </c>
      <c r="U136" s="169">
        <f>SUMIF('Division Lvl (excl. Esc)'!$A$2:$A$418,$B136,'Division Lvl (excl. Esc)'!W$2:W$418)</f>
        <v>0</v>
      </c>
      <c r="V136" s="170">
        <f>SUMIF('Division Lvl (excl. Esc)'!$A$2:$A$418,$B136,'Division Lvl (excl. Esc)'!X$2:X$418)</f>
        <v>0</v>
      </c>
      <c r="W136" s="170">
        <f>SUMIF('Division Lvl (excl. Esc)'!$A$2:$A$418,$B136,'Division Lvl (excl. Esc)'!Y$2:Y$418)</f>
        <v>0</v>
      </c>
      <c r="X136" s="165">
        <f t="shared" si="6"/>
        <v>142963.20812775567</v>
      </c>
      <c r="Y136" s="171">
        <f t="shared" si="7"/>
        <v>160027.53784902149</v>
      </c>
      <c r="Z136" s="172"/>
    </row>
    <row r="137" spans="1:26" x14ac:dyDescent="0.25">
      <c r="A137" s="163" t="str">
        <f>INDEX('Division Lvl (excl. Esc)'!$AG$2:$AG$418,MATCH(B137,'Division Lvl (excl. Esc)'!$A$2:$A$418,0))</f>
        <v>TM</v>
      </c>
      <c r="B137" s="164" t="s">
        <v>78</v>
      </c>
      <c r="C137" s="130" t="str">
        <f>INDEX('Division Lvl (excl. Esc)'!$B$2:$B$418,MATCH(B137,'Division Lvl (excl. Esc)'!$A$2:$A$418,0))</f>
        <v>Guilford and Camellia 132kV cables oil testing and flushing</v>
      </c>
      <c r="D137" s="165">
        <f>SUMIF('Division Lvl (excl. Esc)'!$A$2:$A$418,$B137,'Division Lvl (excl. Esc)'!E$2:E$418)</f>
        <v>0</v>
      </c>
      <c r="E137" s="166">
        <f>SUMIF('Division Lvl (excl. Esc)'!$A$2:$A$418,$B137,'Division Lvl (excl. Esc)'!F$2:F$418)</f>
        <v>89732.153126612669</v>
      </c>
      <c r="F137" s="166">
        <f>SUMIF('Division Lvl (excl. Esc)'!$A$2:$A$418,$B137,'Division Lvl (excl. Esc)'!G$2:G$418)</f>
        <v>0</v>
      </c>
      <c r="G137" s="166">
        <f>SUMIF('Division Lvl (excl. Esc)'!$A$2:$A$418,$B137,'Division Lvl (excl. Esc)'!H$2:H$418)</f>
        <v>0</v>
      </c>
      <c r="H137" s="166">
        <f>SUMIF('Division Lvl (excl. Esc)'!$A$2:$A$418,$B137,'Division Lvl (excl. Esc)'!I$2:I$418)</f>
        <v>0</v>
      </c>
      <c r="I137" s="166">
        <f>SUMIF('Division Lvl (excl. Esc)'!$A$2:$A$418,$B137,'Division Lvl (excl. Esc)'!J$2:J$418)</f>
        <v>0</v>
      </c>
      <c r="J137" s="166">
        <f>SUMIF('Division Lvl (excl. Esc)'!$A$2:$A$418,$B137,'Division Lvl (excl. Esc)'!K$2:K$418)</f>
        <v>88971.857033081935</v>
      </c>
      <c r="K137" s="166">
        <f>SUMIF('Division Lvl (excl. Esc)'!$A$2:$A$418,$B137,'Division Lvl (excl. Esc)'!L$2:L$418)</f>
        <v>0</v>
      </c>
      <c r="L137" s="166">
        <f>SUMIF('Division Lvl (excl. Esc)'!$A$2:$A$418,$B137,'Division Lvl (excl. Esc)'!M$2:M$418)</f>
        <v>0</v>
      </c>
      <c r="M137" s="167">
        <f>SUMIF('Division Lvl (excl. Esc)'!$A$2:$A$418,$B137,'Division Lvl (excl. Esc)'!N$2:N$418)</f>
        <v>0</v>
      </c>
      <c r="N137" s="168">
        <f>SUMIF('Division Lvl (excl. Esc)'!$A$2:$A$418,$B137,'Division Lvl (excl. Esc)'!P$2:P$418)</f>
        <v>0</v>
      </c>
      <c r="O137" s="169">
        <f>SUMIF('Division Lvl (excl. Esc)'!$A$2:$A$418,$B137,'Division Lvl (excl. Esc)'!Q$2:Q$418)</f>
        <v>94274.843378647434</v>
      </c>
      <c r="P137" s="169">
        <f>SUMIF('Division Lvl (excl. Esc)'!$A$2:$A$418,$B137,'Division Lvl (excl. Esc)'!R$2:R$418)</f>
        <v>0</v>
      </c>
      <c r="Q137" s="169">
        <f>SUMIF('Division Lvl (excl. Esc)'!$A$2:$A$418,$B137,'Division Lvl (excl. Esc)'!S$2:S$418)</f>
        <v>0</v>
      </c>
      <c r="R137" s="169">
        <f>SUMIF('Division Lvl (excl. Esc)'!$A$2:$A$418,$B137,'Division Lvl (excl. Esc)'!T$2:T$418)</f>
        <v>0</v>
      </c>
      <c r="S137" s="169">
        <f>SUMIF('Division Lvl (excl. Esc)'!$A$2:$A$418,$B137,'Division Lvl (excl. Esc)'!U$2:U$418)</f>
        <v>0</v>
      </c>
      <c r="T137" s="169">
        <f>SUMIF('Division Lvl (excl. Esc)'!$A$2:$A$418,$B137,'Division Lvl (excl. Esc)'!V$2:V$418)</f>
        <v>105759.57893262945</v>
      </c>
      <c r="U137" s="169">
        <f>SUMIF('Division Lvl (excl. Esc)'!$A$2:$A$418,$B137,'Division Lvl (excl. Esc)'!W$2:W$418)</f>
        <v>0</v>
      </c>
      <c r="V137" s="170">
        <f>SUMIF('Division Lvl (excl. Esc)'!$A$2:$A$418,$B137,'Division Lvl (excl. Esc)'!X$2:X$418)</f>
        <v>0</v>
      </c>
      <c r="W137" s="170">
        <f>SUMIF('Division Lvl (excl. Esc)'!$A$2:$A$418,$B137,'Division Lvl (excl. Esc)'!Y$2:Y$418)</f>
        <v>0</v>
      </c>
      <c r="X137" s="165">
        <f t="shared" si="6"/>
        <v>178704.01015969459</v>
      </c>
      <c r="Y137" s="171">
        <f t="shared" si="7"/>
        <v>200034.4223112769</v>
      </c>
      <c r="Z137" s="172"/>
    </row>
    <row r="138" spans="1:26" x14ac:dyDescent="0.25">
      <c r="A138" s="163" t="str">
        <f>INDEX('Division Lvl (excl. Esc)'!$AG$2:$AG$418,MATCH(B138,'Division Lvl (excl. Esc)'!$A$2:$A$418,0))</f>
        <v>TM</v>
      </c>
      <c r="B138" s="163" t="s">
        <v>94</v>
      </c>
      <c r="C138" s="130" t="str">
        <f>INDEX('Division Lvl (excl. Esc)'!$B$2:$B$418,MATCH(B138,'Division Lvl (excl. Esc)'!$A$2:$A$418,0))</f>
        <v>Future sub-transmission feeder refurbishment works</v>
      </c>
      <c r="D138" s="165">
        <f>SUMIF('Division Lvl (excl. Esc)'!$A$2:$A$418,$B138,'Division Lvl (excl. Esc)'!E$2:E$418)</f>
        <v>0</v>
      </c>
      <c r="E138" s="166">
        <f>SUMIF('Division Lvl (excl. Esc)'!$A$2:$A$418,$B138,'Division Lvl (excl. Esc)'!F$2:F$418)</f>
        <v>0</v>
      </c>
      <c r="F138" s="166">
        <f>SUMIF('Division Lvl (excl. Esc)'!$A$2:$A$418,$B138,'Division Lvl (excl. Esc)'!G$2:G$418)</f>
        <v>0</v>
      </c>
      <c r="G138" s="166">
        <f>SUMIF('Division Lvl (excl. Esc)'!$A$2:$A$418,$B138,'Division Lvl (excl. Esc)'!H$2:H$418)</f>
        <v>0</v>
      </c>
      <c r="H138" s="166">
        <f>SUMIF('Division Lvl (excl. Esc)'!$A$2:$A$418,$B138,'Division Lvl (excl. Esc)'!I$2:I$418)</f>
        <v>0</v>
      </c>
      <c r="I138" s="166">
        <f>SUMIF('Division Lvl (excl. Esc)'!$A$2:$A$418,$B138,'Division Lvl (excl. Esc)'!J$2:J$418)</f>
        <v>0</v>
      </c>
      <c r="J138" s="166">
        <f>SUMIF('Division Lvl (excl. Esc)'!$A$2:$A$418,$B138,'Division Lvl (excl. Esc)'!K$2:K$418)</f>
        <v>0</v>
      </c>
      <c r="K138" s="166">
        <f>SUMIF('Division Lvl (excl. Esc)'!$A$2:$A$418,$B138,'Division Lvl (excl. Esc)'!L$2:L$418)</f>
        <v>4448592.8516540974</v>
      </c>
      <c r="L138" s="166">
        <f>SUMIF('Division Lvl (excl. Esc)'!$A$2:$A$418,$B138,'Division Lvl (excl. Esc)'!M$2:M$418)</f>
        <v>9193758.5600851327</v>
      </c>
      <c r="M138" s="167">
        <f>SUMIF('Division Lvl (excl. Esc)'!$A$2:$A$418,$B138,'Division Lvl (excl. Esc)'!N$2:N$418)</f>
        <v>15000000</v>
      </c>
      <c r="N138" s="168">
        <f>SUMIF('Division Lvl (excl. Esc)'!$A$2:$A$418,$B138,'Division Lvl (excl. Esc)'!P$2:P$418)</f>
        <v>0</v>
      </c>
      <c r="O138" s="169">
        <f>SUMIF('Division Lvl (excl. Esc)'!$A$2:$A$418,$B138,'Division Lvl (excl. Esc)'!Q$2:Q$418)</f>
        <v>0</v>
      </c>
      <c r="P138" s="169">
        <f>SUMIF('Division Lvl (excl. Esc)'!$A$2:$A$418,$B138,'Division Lvl (excl. Esc)'!R$2:R$418)</f>
        <v>0</v>
      </c>
      <c r="Q138" s="169">
        <f>SUMIF('Division Lvl (excl. Esc)'!$A$2:$A$418,$B138,'Division Lvl (excl. Esc)'!S$2:S$418)</f>
        <v>0</v>
      </c>
      <c r="R138" s="169">
        <f>SUMIF('Division Lvl (excl. Esc)'!$A$2:$A$418,$B138,'Division Lvl (excl. Esc)'!T$2:T$418)</f>
        <v>0</v>
      </c>
      <c r="S138" s="169">
        <f>SUMIF('Division Lvl (excl. Esc)'!$A$2:$A$418,$B138,'Division Lvl (excl. Esc)'!U$2:U$418)</f>
        <v>0</v>
      </c>
      <c r="T138" s="169">
        <f>SUMIF('Division Lvl (excl. Esc)'!$A$2:$A$418,$B138,'Division Lvl (excl. Esc)'!V$2:V$418)</f>
        <v>0</v>
      </c>
      <c r="U138" s="169">
        <f>SUMIF('Division Lvl (excl. Esc)'!$A$2:$A$418,$B138,'Division Lvl (excl. Esc)'!W$2:W$418)</f>
        <v>5420178.4202972585</v>
      </c>
      <c r="V138" s="170">
        <f>SUMIF('Division Lvl (excl. Esc)'!$A$2:$A$418,$B138,'Division Lvl (excl. Esc)'!X$2:X$418)</f>
        <v>11481744.620329691</v>
      </c>
      <c r="W138" s="170">
        <f>SUMIF('Division Lvl (excl. Esc)'!$A$2:$A$418,$B138,'Division Lvl (excl. Esc)'!Y$2:Y$418)</f>
        <v>19201268.162945356</v>
      </c>
      <c r="X138" s="165">
        <f t="shared" si="6"/>
        <v>28642351.41173923</v>
      </c>
      <c r="Y138" s="171">
        <f t="shared" si="7"/>
        <v>36103191.203572303</v>
      </c>
      <c r="Z138" s="172"/>
    </row>
    <row r="139" spans="1:26" x14ac:dyDescent="0.25">
      <c r="A139" s="163" t="str">
        <f>INDEX('Division Lvl (excl. Esc)'!$AG$2:$AG$418,MATCH(B139,'Division Lvl (excl. Esc)'!$A$2:$A$418,0))</f>
        <v>TM</v>
      </c>
      <c r="B139" s="164" t="s">
        <v>82</v>
      </c>
      <c r="C139" s="130" t="str">
        <f>INDEX('Division Lvl (excl. Esc)'!$B$2:$B$418,MATCH(B139,'Division Lvl (excl. Esc)'!$A$2:$A$418,0))</f>
        <v>Steel tower painting program</v>
      </c>
      <c r="D139" s="165">
        <f>SUMIF('Division Lvl (excl. Esc)'!$A$2:$A$418,$B139,'Division Lvl (excl. Esc)'!E$2:E$418)</f>
        <v>0</v>
      </c>
      <c r="E139" s="166">
        <f>SUMIF('Division Lvl (excl. Esc)'!$A$2:$A$418,$B139,'Division Lvl (excl. Esc)'!F$2:F$418)</f>
        <v>0</v>
      </c>
      <c r="F139" s="166">
        <f>SUMIF('Division Lvl (excl. Esc)'!$A$2:$A$418,$B139,'Division Lvl (excl. Esc)'!G$2:G$418)</f>
        <v>0</v>
      </c>
      <c r="G139" s="166">
        <f>SUMIF('Division Lvl (excl. Esc)'!$A$2:$A$418,$B139,'Division Lvl (excl. Esc)'!H$2:H$418)</f>
        <v>0</v>
      </c>
      <c r="H139" s="166">
        <f>SUMIF('Division Lvl (excl. Esc)'!$A$2:$A$418,$B139,'Division Lvl (excl. Esc)'!I$2:I$418)</f>
        <v>0</v>
      </c>
      <c r="I139" s="166">
        <f>SUMIF('Division Lvl (excl. Esc)'!$A$2:$A$418,$B139,'Division Lvl (excl. Esc)'!J$2:J$418)</f>
        <v>790860.95140517282</v>
      </c>
      <c r="J139" s="166">
        <f>SUMIF('Division Lvl (excl. Esc)'!$A$2:$A$418,$B139,'Division Lvl (excl. Esc)'!K$2:K$418)</f>
        <v>790860.95140517282</v>
      </c>
      <c r="K139" s="166">
        <f>SUMIF('Division Lvl (excl. Esc)'!$A$2:$A$418,$B139,'Division Lvl (excl. Esc)'!L$2:L$418)</f>
        <v>790860.95140517282</v>
      </c>
      <c r="L139" s="166">
        <f>SUMIF('Division Lvl (excl. Esc)'!$A$2:$A$418,$B139,'Division Lvl (excl. Esc)'!M$2:M$418)</f>
        <v>790860.95140517282</v>
      </c>
      <c r="M139" s="167">
        <f>SUMIF('Division Lvl (excl. Esc)'!$A$2:$A$418,$B139,'Division Lvl (excl. Esc)'!N$2:N$418)</f>
        <v>800000</v>
      </c>
      <c r="N139" s="168">
        <f>SUMIF('Division Lvl (excl. Esc)'!$A$2:$A$418,$B139,'Division Lvl (excl. Esc)'!P$2:P$418)</f>
        <v>0</v>
      </c>
      <c r="O139" s="169">
        <f>SUMIF('Division Lvl (excl. Esc)'!$A$2:$A$418,$B139,'Division Lvl (excl. Esc)'!Q$2:Q$418)</f>
        <v>0</v>
      </c>
      <c r="P139" s="169">
        <f>SUMIF('Division Lvl (excl. Esc)'!$A$2:$A$418,$B139,'Division Lvl (excl. Esc)'!R$2:R$418)</f>
        <v>0</v>
      </c>
      <c r="Q139" s="169">
        <f>SUMIF('Division Lvl (excl. Esc)'!$A$2:$A$418,$B139,'Division Lvl (excl. Esc)'!S$2:S$418)</f>
        <v>0</v>
      </c>
      <c r="R139" s="169">
        <f>SUMIF('Division Lvl (excl. Esc)'!$A$2:$A$418,$B139,'Division Lvl (excl. Esc)'!T$2:T$418)</f>
        <v>0</v>
      </c>
      <c r="S139" s="169">
        <f>SUMIF('Division Lvl (excl. Esc)'!$A$2:$A$418,$B139,'Division Lvl (excl. Esc)'!U$2:U$418)</f>
        <v>917156.24006616324</v>
      </c>
      <c r="T139" s="169">
        <f>SUMIF('Division Lvl (excl. Esc)'!$A$2:$A$418,$B139,'Division Lvl (excl. Esc)'!V$2:V$418)</f>
        <v>940085.14606781746</v>
      </c>
      <c r="U139" s="169">
        <f>SUMIF('Division Lvl (excl. Esc)'!$A$2:$A$418,$B139,'Division Lvl (excl. Esc)'!W$2:W$418)</f>
        <v>963587.27471951279</v>
      </c>
      <c r="V139" s="170">
        <f>SUMIF('Division Lvl (excl. Esc)'!$A$2:$A$418,$B139,'Division Lvl (excl. Esc)'!X$2:X$418)</f>
        <v>987676.9565875004</v>
      </c>
      <c r="W139" s="170">
        <f>SUMIF('Division Lvl (excl. Esc)'!$A$2:$A$418,$B139,'Division Lvl (excl. Esc)'!Y$2:Y$418)</f>
        <v>1024067.6353570856</v>
      </c>
      <c r="X139" s="165">
        <f t="shared" si="6"/>
        <v>3963443.8056206913</v>
      </c>
      <c r="Y139" s="171">
        <f t="shared" si="7"/>
        <v>4832573.2527980795</v>
      </c>
      <c r="Z139" s="172"/>
    </row>
    <row r="140" spans="1:26" x14ac:dyDescent="0.25">
      <c r="A140" s="163" t="str">
        <f>INDEX('Division Lvl (excl. Esc)'!$AG$2:$AG$418,MATCH(B140,'Division Lvl (excl. Esc)'!$A$2:$A$418,0))</f>
        <v>TM</v>
      </c>
      <c r="B140" s="164" t="s">
        <v>83</v>
      </c>
      <c r="C140" s="130" t="str">
        <f>INDEX('Division Lvl (excl. Esc)'!$B$2:$B$418,MATCH(B140,'Division Lvl (excl. Esc)'!$A$2:$A$418,0))</f>
        <v>Steel tower below ground rectification work</v>
      </c>
      <c r="D140" s="165">
        <f>SUMIF('Division Lvl (excl. Esc)'!$A$2:$A$418,$B140,'Division Lvl (excl. Esc)'!E$2:E$418)</f>
        <v>0</v>
      </c>
      <c r="E140" s="166">
        <f>SUMIF('Division Lvl (excl. Esc)'!$A$2:$A$418,$B140,'Division Lvl (excl. Esc)'!F$2:F$418)</f>
        <v>1495535.8854435445</v>
      </c>
      <c r="F140" s="166">
        <f>SUMIF('Division Lvl (excl. Esc)'!$A$2:$A$418,$B140,'Division Lvl (excl. Esc)'!G$2:G$418)</f>
        <v>1491376.3365829198</v>
      </c>
      <c r="G140" s="166">
        <f>SUMIF('Division Lvl (excl. Esc)'!$A$2:$A$418,$B140,'Division Lvl (excl. Esc)'!H$2:H$418)</f>
        <v>1486765.6564271811</v>
      </c>
      <c r="H140" s="166">
        <f>SUMIF('Division Lvl (excl. Esc)'!$A$2:$A$418,$B140,'Division Lvl (excl. Esc)'!I$2:I$418)</f>
        <v>1482864.283884699</v>
      </c>
      <c r="I140" s="166">
        <f>SUMIF('Division Lvl (excl. Esc)'!$A$2:$A$418,$B140,'Division Lvl (excl. Esc)'!J$2:J$418)</f>
        <v>1482864.283884699</v>
      </c>
      <c r="J140" s="166">
        <f>SUMIF('Division Lvl (excl. Esc)'!$A$2:$A$418,$B140,'Division Lvl (excl. Esc)'!K$2:K$418)</f>
        <v>1482864.283884699</v>
      </c>
      <c r="K140" s="166">
        <f>SUMIF('Division Lvl (excl. Esc)'!$A$2:$A$418,$B140,'Division Lvl (excl. Esc)'!L$2:L$418)</f>
        <v>1186291.4271077591</v>
      </c>
      <c r="L140" s="166">
        <f>SUMIF('Division Lvl (excl. Esc)'!$A$2:$A$418,$B140,'Division Lvl (excl. Esc)'!M$2:M$418)</f>
        <v>741432.1419423495</v>
      </c>
      <c r="M140" s="167">
        <f>SUMIF('Division Lvl (excl. Esc)'!$A$2:$A$418,$B140,'Division Lvl (excl. Esc)'!N$2:N$418)</f>
        <v>750000</v>
      </c>
      <c r="N140" s="168">
        <f>SUMIF('Division Lvl (excl. Esc)'!$A$2:$A$418,$B140,'Division Lvl (excl. Esc)'!P$2:P$418)</f>
        <v>0</v>
      </c>
      <c r="O140" s="169">
        <f>SUMIF('Division Lvl (excl. Esc)'!$A$2:$A$418,$B140,'Division Lvl (excl. Esc)'!Q$2:Q$418)</f>
        <v>1571247.3896441238</v>
      </c>
      <c r="P140" s="169">
        <f>SUMIF('Division Lvl (excl. Esc)'!$A$2:$A$418,$B140,'Division Lvl (excl. Esc)'!R$2:R$418)</f>
        <v>1606049.1952129907</v>
      </c>
      <c r="Q140" s="169">
        <f>SUMIF('Division Lvl (excl. Esc)'!$A$2:$A$418,$B140,'Division Lvl (excl. Esc)'!S$2:S$418)</f>
        <v>1641111.096902862</v>
      </c>
      <c r="R140" s="169">
        <f>SUMIF('Division Lvl (excl. Esc)'!$A$2:$A$418,$B140,'Division Lvl (excl. Esc)'!T$2:T$418)</f>
        <v>1677724.8293893232</v>
      </c>
      <c r="S140" s="169">
        <f>SUMIF('Division Lvl (excl. Esc)'!$A$2:$A$418,$B140,'Division Lvl (excl. Esc)'!U$2:U$418)</f>
        <v>1719667.9501240561</v>
      </c>
      <c r="T140" s="169">
        <f>SUMIF('Division Lvl (excl. Esc)'!$A$2:$A$418,$B140,'Division Lvl (excl. Esc)'!V$2:V$418)</f>
        <v>1762659.6488771576</v>
      </c>
      <c r="U140" s="169">
        <f>SUMIF('Division Lvl (excl. Esc)'!$A$2:$A$418,$B140,'Division Lvl (excl. Esc)'!W$2:W$418)</f>
        <v>1445380.9120792691</v>
      </c>
      <c r="V140" s="170">
        <f>SUMIF('Division Lvl (excl. Esc)'!$A$2:$A$418,$B140,'Division Lvl (excl. Esc)'!X$2:X$418)</f>
        <v>925947.1468007816</v>
      </c>
      <c r="W140" s="170">
        <f>SUMIF('Division Lvl (excl. Esc)'!$A$2:$A$418,$B140,'Division Lvl (excl. Esc)'!Y$2:Y$418)</f>
        <v>960063.40814726776</v>
      </c>
      <c r="X140" s="165">
        <f t="shared" si="6"/>
        <v>11599994.29915785</v>
      </c>
      <c r="Y140" s="171">
        <f t="shared" si="7"/>
        <v>13309851.577177834</v>
      </c>
      <c r="Z140" s="172"/>
    </row>
    <row r="141" spans="1:26" x14ac:dyDescent="0.25">
      <c r="A141" s="163" t="str">
        <f>INDEX('Division Lvl (excl. Esc)'!$AG$2:$AG$418,MATCH(B141,'Division Lvl (excl. Esc)'!$A$2:$A$418,0))</f>
        <v>TM</v>
      </c>
      <c r="B141" s="175" t="s">
        <v>363</v>
      </c>
      <c r="C141" s="130" t="str">
        <f>INDEX('Division Lvl (excl. Esc)'!$B$2:$B$418,MATCH(B141,'Division Lvl (excl. Esc)'!$A$2:$A$418,0))</f>
        <v>Earthing refurbishment of lines 940/941</v>
      </c>
      <c r="D141" s="165">
        <f>SUMIF('Division Lvl (excl. Esc)'!$A$2:$A$418,$B141,'Division Lvl (excl. Esc)'!E$2:E$418)</f>
        <v>279676.12964225298</v>
      </c>
      <c r="E141" s="166">
        <f>SUMIF('Division Lvl (excl. Esc)'!$A$2:$A$418,$B141,'Division Lvl (excl. Esc)'!F$2:F$418)</f>
        <v>279166.6986161283</v>
      </c>
      <c r="F141" s="166">
        <f>SUMIF('Division Lvl (excl. Esc)'!$A$2:$A$418,$B141,'Division Lvl (excl. Esc)'!G$2:G$418)</f>
        <v>278390.24949547835</v>
      </c>
      <c r="G141" s="166">
        <f>SUMIF('Division Lvl (excl. Esc)'!$A$2:$A$418,$B141,'Division Lvl (excl. Esc)'!H$2:H$418)</f>
        <v>277529.5891997405</v>
      </c>
      <c r="H141" s="166">
        <f>SUMIF('Division Lvl (excl. Esc)'!$A$2:$A$418,$B141,'Division Lvl (excl. Esc)'!I$2:I$418)</f>
        <v>19771.52378512932</v>
      </c>
      <c r="I141" s="166">
        <f>SUMIF('Division Lvl (excl. Esc)'!$A$2:$A$418,$B141,'Division Lvl (excl. Esc)'!J$2:J$418)</f>
        <v>19771.52378512932</v>
      </c>
      <c r="J141" s="166">
        <f>SUMIF('Division Lvl (excl. Esc)'!$A$2:$A$418,$B141,'Division Lvl (excl. Esc)'!K$2:K$418)</f>
        <v>19771.52378512932</v>
      </c>
      <c r="K141" s="166">
        <f>SUMIF('Division Lvl (excl. Esc)'!$A$2:$A$418,$B141,'Division Lvl (excl. Esc)'!L$2:L$418)</f>
        <v>19771.52378512932</v>
      </c>
      <c r="L141" s="166">
        <f>SUMIF('Division Lvl (excl. Esc)'!$A$2:$A$418,$B141,'Division Lvl (excl. Esc)'!M$2:M$418)</f>
        <v>19771.52378512932</v>
      </c>
      <c r="M141" s="167">
        <f>SUMIF('Division Lvl (excl. Esc)'!$A$2:$A$418,$B141,'Division Lvl (excl. Esc)'!N$2:N$418)</f>
        <v>20000</v>
      </c>
      <c r="N141" s="168">
        <f>SUMIF('Division Lvl (excl. Esc)'!$A$2:$A$418,$B141,'Division Lvl (excl. Esc)'!P$2:P$418)</f>
        <v>286668.03288330929</v>
      </c>
      <c r="O141" s="169">
        <f>SUMIF('Division Lvl (excl. Esc)'!$A$2:$A$418,$B141,'Division Lvl (excl. Esc)'!Q$2:Q$418)</f>
        <v>293299.51273356978</v>
      </c>
      <c r="P141" s="169">
        <f>SUMIF('Division Lvl (excl. Esc)'!$A$2:$A$418,$B141,'Division Lvl (excl. Esc)'!R$2:R$418)</f>
        <v>299795.84977309161</v>
      </c>
      <c r="Q141" s="169">
        <f>SUMIF('Division Lvl (excl. Esc)'!$A$2:$A$418,$B141,'Division Lvl (excl. Esc)'!S$2:S$418)</f>
        <v>306340.73808853427</v>
      </c>
      <c r="R141" s="169">
        <f>SUMIF('Division Lvl (excl. Esc)'!$A$2:$A$418,$B141,'Division Lvl (excl. Esc)'!T$2:T$418)</f>
        <v>22369.664391857645</v>
      </c>
      <c r="S141" s="169">
        <f>SUMIF('Division Lvl (excl. Esc)'!$A$2:$A$418,$B141,'Division Lvl (excl. Esc)'!U$2:U$418)</f>
        <v>22928.906001654083</v>
      </c>
      <c r="T141" s="169">
        <f>SUMIF('Division Lvl (excl. Esc)'!$A$2:$A$418,$B141,'Division Lvl (excl. Esc)'!V$2:V$418)</f>
        <v>23502.128651695435</v>
      </c>
      <c r="U141" s="169">
        <f>SUMIF('Division Lvl (excl. Esc)'!$A$2:$A$418,$B141,'Division Lvl (excl. Esc)'!W$2:W$418)</f>
        <v>24089.68186798782</v>
      </c>
      <c r="V141" s="170">
        <f>SUMIF('Division Lvl (excl. Esc)'!$A$2:$A$418,$B141,'Division Lvl (excl. Esc)'!X$2:X$418)</f>
        <v>24691.923914687512</v>
      </c>
      <c r="W141" s="170">
        <f>SUMIF('Division Lvl (excl. Esc)'!$A$2:$A$418,$B141,'Division Lvl (excl. Esc)'!Y$2:Y$418)</f>
        <v>25601.690883927142</v>
      </c>
      <c r="X141" s="165">
        <f t="shared" si="6"/>
        <v>1233620.2858792471</v>
      </c>
      <c r="Y141" s="171">
        <f t="shared" si="7"/>
        <v>1329288.1291903143</v>
      </c>
      <c r="Z141" s="172"/>
    </row>
    <row r="142" spans="1:26" x14ac:dyDescent="0.25">
      <c r="A142" s="163" t="str">
        <f>INDEX('Division Lvl (excl. Esc)'!$AG$2:$AG$418,MATCH(B142,'Division Lvl (excl. Esc)'!$A$2:$A$418,0))</f>
        <v>TM</v>
      </c>
      <c r="B142" s="164" t="s">
        <v>95</v>
      </c>
      <c r="C142" s="130" t="str">
        <f>INDEX('Division Lvl (excl. Esc)'!$B$2:$B$418,MATCH(B142,'Division Lvl (excl. Esc)'!$A$2:$A$418,0))</f>
        <v>Subtransmission line earthing refurbishment</v>
      </c>
      <c r="D142" s="165">
        <f>SUMIF('Division Lvl (excl. Esc)'!$A$2:$A$418,$B142,'Division Lvl (excl. Esc)'!E$2:E$418)</f>
        <v>0</v>
      </c>
      <c r="E142" s="166">
        <f>SUMIF('Division Lvl (excl. Esc)'!$A$2:$A$418,$B142,'Division Lvl (excl. Esc)'!F$2:F$418)</f>
        <v>598214.35417741782</v>
      </c>
      <c r="F142" s="166">
        <f>SUMIF('Division Lvl (excl. Esc)'!$A$2:$A$418,$B142,'Division Lvl (excl. Esc)'!G$2:G$418)</f>
        <v>596550.5346331679</v>
      </c>
      <c r="G142" s="166">
        <f>SUMIF('Division Lvl (excl. Esc)'!$A$2:$A$418,$B142,'Division Lvl (excl. Esc)'!H$2:H$418)</f>
        <v>594706.26257087244</v>
      </c>
      <c r="H142" s="166">
        <f>SUMIF('Division Lvl (excl. Esc)'!$A$2:$A$418,$B142,'Division Lvl (excl. Esc)'!I$2:I$418)</f>
        <v>593145.71355387953</v>
      </c>
      <c r="I142" s="166">
        <f>SUMIF('Division Lvl (excl. Esc)'!$A$2:$A$418,$B142,'Division Lvl (excl. Esc)'!J$2:J$418)</f>
        <v>593145.71355387953</v>
      </c>
      <c r="J142" s="166">
        <f>SUMIF('Division Lvl (excl. Esc)'!$A$2:$A$418,$B142,'Division Lvl (excl. Esc)'!K$2:K$418)</f>
        <v>593145.71355387953</v>
      </c>
      <c r="K142" s="166">
        <f>SUMIF('Division Lvl (excl. Esc)'!$A$2:$A$418,$B142,'Division Lvl (excl. Esc)'!L$2:L$418)</f>
        <v>593145.71355387953</v>
      </c>
      <c r="L142" s="166">
        <f>SUMIF('Division Lvl (excl. Esc)'!$A$2:$A$418,$B142,'Division Lvl (excl. Esc)'!M$2:M$418)</f>
        <v>593145.71355387953</v>
      </c>
      <c r="M142" s="167">
        <f>SUMIF('Division Lvl (excl. Esc)'!$A$2:$A$418,$B142,'Division Lvl (excl. Esc)'!N$2:N$418)</f>
        <v>600000</v>
      </c>
      <c r="N142" s="168">
        <f>SUMIF('Division Lvl (excl. Esc)'!$A$2:$A$418,$B142,'Division Lvl (excl. Esc)'!P$2:P$418)</f>
        <v>0</v>
      </c>
      <c r="O142" s="169">
        <f>SUMIF('Division Lvl (excl. Esc)'!$A$2:$A$418,$B142,'Division Lvl (excl. Esc)'!Q$2:Q$418)</f>
        <v>628498.95585764956</v>
      </c>
      <c r="P142" s="169">
        <f>SUMIF('Division Lvl (excl. Esc)'!$A$2:$A$418,$B142,'Division Lvl (excl. Esc)'!R$2:R$418)</f>
        <v>642419.6780851963</v>
      </c>
      <c r="Q142" s="169">
        <f>SUMIF('Division Lvl (excl. Esc)'!$A$2:$A$418,$B142,'Division Lvl (excl. Esc)'!S$2:S$418)</f>
        <v>656444.43876114476</v>
      </c>
      <c r="R142" s="169">
        <f>SUMIF('Division Lvl (excl. Esc)'!$A$2:$A$418,$B142,'Division Lvl (excl. Esc)'!T$2:T$418)</f>
        <v>671089.93175572925</v>
      </c>
      <c r="S142" s="169">
        <f>SUMIF('Division Lvl (excl. Esc)'!$A$2:$A$418,$B142,'Division Lvl (excl. Esc)'!U$2:U$418)</f>
        <v>687867.18004962243</v>
      </c>
      <c r="T142" s="169">
        <f>SUMIF('Division Lvl (excl. Esc)'!$A$2:$A$418,$B142,'Division Lvl (excl. Esc)'!V$2:V$418)</f>
        <v>705063.85955086292</v>
      </c>
      <c r="U142" s="169">
        <f>SUMIF('Division Lvl (excl. Esc)'!$A$2:$A$418,$B142,'Division Lvl (excl. Esc)'!W$2:W$418)</f>
        <v>722690.45603963453</v>
      </c>
      <c r="V142" s="170">
        <f>SUMIF('Division Lvl (excl. Esc)'!$A$2:$A$418,$B142,'Division Lvl (excl. Esc)'!X$2:X$418)</f>
        <v>740757.71744062519</v>
      </c>
      <c r="W142" s="170">
        <f>SUMIF('Division Lvl (excl. Esc)'!$A$2:$A$418,$B142,'Division Lvl (excl. Esc)'!Y$2:Y$418)</f>
        <v>768050.72651781421</v>
      </c>
      <c r="X142" s="165">
        <f t="shared" si="6"/>
        <v>5355199.7191508552</v>
      </c>
      <c r="Y142" s="171">
        <f t="shared" si="7"/>
        <v>6222882.9440582795</v>
      </c>
      <c r="Z142" s="172"/>
    </row>
    <row r="143" spans="1:26" x14ac:dyDescent="0.25">
      <c r="A143" s="163" t="str">
        <f>INDEX('Division Lvl (excl. Esc)'!$AG$2:$AG$418,MATCH(B143,'Division Lvl (excl. Esc)'!$A$2:$A$418,0))</f>
        <v>TS</v>
      </c>
      <c r="B143" s="177" t="s">
        <v>2</v>
      </c>
      <c r="C143" s="130" t="str">
        <f>INDEX('Division Lvl (excl. Esc)'!$B$2:$B$418,MATCH(B143,'Division Lvl (excl. Esc)'!$A$2:$A$418,0))</f>
        <v>132kV circuit breaker replacement</v>
      </c>
      <c r="D143" s="165">
        <f>SUMIF('Division Lvl (excl. Esc)'!$A$2:$A$418,$B143,'Division Lvl (excl. Esc)'!E$2:E$418)</f>
        <v>0</v>
      </c>
      <c r="E143" s="166">
        <f>SUMIF('Division Lvl (excl. Esc)'!$A$2:$A$418,$B143,'Division Lvl (excl. Esc)'!F$2:F$418)</f>
        <v>0</v>
      </c>
      <c r="F143" s="166">
        <f>SUMIF('Division Lvl (excl. Esc)'!$A$2:$A$418,$B143,'Division Lvl (excl. Esc)'!G$2:G$418)</f>
        <v>0</v>
      </c>
      <c r="G143" s="166">
        <f>SUMIF('Division Lvl (excl. Esc)'!$A$2:$A$418,$B143,'Division Lvl (excl. Esc)'!H$2:H$418)</f>
        <v>358806.11175109306</v>
      </c>
      <c r="H143" s="166">
        <f>SUMIF('Division Lvl (excl. Esc)'!$A$2:$A$418,$B143,'Division Lvl (excl. Esc)'!I$2:I$418)</f>
        <v>357864.58051084069</v>
      </c>
      <c r="I143" s="166">
        <f>SUMIF('Division Lvl (excl. Esc)'!$A$2:$A$418,$B143,'Division Lvl (excl. Esc)'!J$2:J$418)</f>
        <v>357864.58051084069</v>
      </c>
      <c r="J143" s="166">
        <f>SUMIF('Division Lvl (excl. Esc)'!$A$2:$A$418,$B143,'Division Lvl (excl. Esc)'!K$2:K$418)</f>
        <v>357864.58051084069</v>
      </c>
      <c r="K143" s="166">
        <f>SUMIF('Division Lvl (excl. Esc)'!$A$2:$A$418,$B143,'Division Lvl (excl. Esc)'!L$2:L$418)</f>
        <v>357864.58051084069</v>
      </c>
      <c r="L143" s="166">
        <f>SUMIF('Division Lvl (excl. Esc)'!$A$2:$A$418,$B143,'Division Lvl (excl. Esc)'!M$2:M$418)</f>
        <v>357864.58051084069</v>
      </c>
      <c r="M143" s="167">
        <f>SUMIF('Division Lvl (excl. Esc)'!$A$2:$A$418,$B143,'Division Lvl (excl. Esc)'!N$2:N$418)</f>
        <v>362000</v>
      </c>
      <c r="N143" s="168">
        <f>SUMIF('Division Lvl (excl. Esc)'!$A$2:$A$418,$B143,'Division Lvl (excl. Esc)'!P$2:P$418)</f>
        <v>0</v>
      </c>
      <c r="O143" s="169">
        <f>SUMIF('Division Lvl (excl. Esc)'!$A$2:$A$418,$B143,'Division Lvl (excl. Esc)'!Q$2:Q$418)</f>
        <v>0</v>
      </c>
      <c r="P143" s="169">
        <f>SUMIF('Division Lvl (excl. Esc)'!$A$2:$A$418,$B143,'Division Lvl (excl. Esc)'!R$2:R$418)</f>
        <v>0</v>
      </c>
      <c r="Q143" s="169">
        <f>SUMIF('Division Lvl (excl. Esc)'!$A$2:$A$418,$B143,'Division Lvl (excl. Esc)'!S$2:S$418)</f>
        <v>396054.8113858907</v>
      </c>
      <c r="R143" s="169">
        <f>SUMIF('Division Lvl (excl. Esc)'!$A$2:$A$418,$B143,'Division Lvl (excl. Esc)'!T$2:T$418)</f>
        <v>404890.92549262336</v>
      </c>
      <c r="S143" s="169">
        <f>SUMIF('Division Lvl (excl. Esc)'!$A$2:$A$418,$B143,'Division Lvl (excl. Esc)'!U$2:U$418)</f>
        <v>415013.19862993888</v>
      </c>
      <c r="T143" s="169">
        <f>SUMIF('Division Lvl (excl. Esc)'!$A$2:$A$418,$B143,'Division Lvl (excl. Esc)'!V$2:V$418)</f>
        <v>425388.52859568736</v>
      </c>
      <c r="U143" s="169">
        <f>SUMIF('Division Lvl (excl. Esc)'!$A$2:$A$418,$B143,'Division Lvl (excl. Esc)'!W$2:W$418)</f>
        <v>436023.24181057955</v>
      </c>
      <c r="V143" s="170">
        <f>SUMIF('Division Lvl (excl. Esc)'!$A$2:$A$418,$B143,'Division Lvl (excl. Esc)'!X$2:X$418)</f>
        <v>446923.82285584393</v>
      </c>
      <c r="W143" s="170">
        <f>SUMIF('Division Lvl (excl. Esc)'!$A$2:$A$418,$B143,'Division Lvl (excl. Esc)'!Y$2:Y$418)</f>
        <v>463390.60499908129</v>
      </c>
      <c r="X143" s="165">
        <f t="shared" si="6"/>
        <v>2510129.0143052968</v>
      </c>
      <c r="Y143" s="171">
        <f t="shared" si="7"/>
        <v>2987685.1337696449</v>
      </c>
      <c r="Z143" s="172"/>
    </row>
    <row r="144" spans="1:26" x14ac:dyDescent="0.25">
      <c r="A144" s="163" t="str">
        <f>INDEX('Division Lvl (excl. Esc)'!$AG$2:$AG$418,MATCH(B144,'Division Lvl (excl. Esc)'!$A$2:$A$418,0))</f>
        <v>TS</v>
      </c>
      <c r="B144" s="177" t="s">
        <v>4</v>
      </c>
      <c r="C144" s="130" t="str">
        <f>INDEX('Division Lvl (excl. Esc)'!$B$2:$B$418,MATCH(B144,'Division Lvl (excl. Esc)'!$A$2:$A$418,0))</f>
        <v>33kV circuit breaker replacement</v>
      </c>
      <c r="D144" s="165">
        <f>SUMIF('Division Lvl (excl. Esc)'!$A$2:$A$418,$B144,'Division Lvl (excl. Esc)'!E$2:E$418)</f>
        <v>0</v>
      </c>
      <c r="E144" s="166">
        <f>SUMIF('Division Lvl (excl. Esc)'!$A$2:$A$418,$B144,'Division Lvl (excl. Esc)'!F$2:F$418)</f>
        <v>0</v>
      </c>
      <c r="F144" s="166">
        <f>SUMIF('Division Lvl (excl. Esc)'!$A$2:$A$418,$B144,'Division Lvl (excl. Esc)'!G$2:G$418)</f>
        <v>0</v>
      </c>
      <c r="G144" s="166">
        <f>SUMIF('Division Lvl (excl. Esc)'!$A$2:$A$418,$B144,'Division Lvl (excl. Esc)'!H$2:H$418)</f>
        <v>763206.37029928633</v>
      </c>
      <c r="H144" s="166">
        <f>SUMIF('Division Lvl (excl. Esc)'!$A$2:$A$418,$B144,'Division Lvl (excl. Esc)'!I$2:I$418)</f>
        <v>761203.6657274788</v>
      </c>
      <c r="I144" s="166">
        <f>SUMIF('Division Lvl (excl. Esc)'!$A$2:$A$418,$B144,'Division Lvl (excl. Esc)'!J$2:J$418)</f>
        <v>1170474.2080796557</v>
      </c>
      <c r="J144" s="166">
        <f>SUMIF('Division Lvl (excl. Esc)'!$A$2:$A$418,$B144,'Division Lvl (excl. Esc)'!K$2:K$418)</f>
        <v>1170474.2080796557</v>
      </c>
      <c r="K144" s="166">
        <f>SUMIF('Division Lvl (excl. Esc)'!$A$2:$A$418,$B144,'Division Lvl (excl. Esc)'!L$2:L$418)</f>
        <v>1170474.2080796557</v>
      </c>
      <c r="L144" s="166">
        <f>SUMIF('Division Lvl (excl. Esc)'!$A$2:$A$418,$B144,'Division Lvl (excl. Esc)'!M$2:M$418)</f>
        <v>1170474.2080796557</v>
      </c>
      <c r="M144" s="167">
        <f>SUMIF('Division Lvl (excl. Esc)'!$A$2:$A$418,$B144,'Division Lvl (excl. Esc)'!N$2:N$418)</f>
        <v>1184000</v>
      </c>
      <c r="N144" s="168">
        <f>SUMIF('Division Lvl (excl. Esc)'!$A$2:$A$418,$B144,'Division Lvl (excl. Esc)'!P$2:P$418)</f>
        <v>0</v>
      </c>
      <c r="O144" s="169">
        <f>SUMIF('Division Lvl (excl. Esc)'!$A$2:$A$418,$B144,'Division Lvl (excl. Esc)'!Q$2:Q$418)</f>
        <v>0</v>
      </c>
      <c r="P144" s="169">
        <f>SUMIF('Division Lvl (excl. Esc)'!$A$2:$A$418,$B144,'Division Lvl (excl. Esc)'!R$2:R$418)</f>
        <v>0</v>
      </c>
      <c r="Q144" s="169">
        <f>SUMIF('Division Lvl (excl. Esc)'!$A$2:$A$418,$B144,'Division Lvl (excl. Esc)'!S$2:S$418)</f>
        <v>842437.0297434692</v>
      </c>
      <c r="R144" s="169">
        <f>SUMIF('Division Lvl (excl. Esc)'!$A$2:$A$418,$B144,'Division Lvl (excl. Esc)'!T$2:T$418)</f>
        <v>861232.0790865192</v>
      </c>
      <c r="S144" s="169">
        <f>SUMIF('Division Lvl (excl. Esc)'!$A$2:$A$418,$B144,'Division Lvl (excl. Esc)'!U$2:U$418)</f>
        <v>1357391.2352979216</v>
      </c>
      <c r="T144" s="169">
        <f>SUMIF('Division Lvl (excl. Esc)'!$A$2:$A$418,$B144,'Division Lvl (excl. Esc)'!V$2:V$418)</f>
        <v>1391326.0161803698</v>
      </c>
      <c r="U144" s="169">
        <f>SUMIF('Division Lvl (excl. Esc)'!$A$2:$A$418,$B144,'Division Lvl (excl. Esc)'!W$2:W$418)</f>
        <v>1426109.1665848787</v>
      </c>
      <c r="V144" s="170">
        <f>SUMIF('Division Lvl (excl. Esc)'!$A$2:$A$418,$B144,'Division Lvl (excl. Esc)'!X$2:X$418)</f>
        <v>1461761.8957495005</v>
      </c>
      <c r="W144" s="170">
        <f>SUMIF('Division Lvl (excl. Esc)'!$A$2:$A$418,$B144,'Division Lvl (excl. Esc)'!Y$2:Y$418)</f>
        <v>1515620.1003284869</v>
      </c>
      <c r="X144" s="165">
        <f t="shared" si="6"/>
        <v>7390306.8683453882</v>
      </c>
      <c r="Y144" s="171">
        <f t="shared" si="7"/>
        <v>8855877.5229711458</v>
      </c>
      <c r="Z144" s="172"/>
    </row>
    <row r="145" spans="1:26" x14ac:dyDescent="0.25">
      <c r="A145" s="163" t="str">
        <f>INDEX('Division Lvl (excl. Esc)'!$AG$2:$AG$418,MATCH(B145,'Division Lvl (excl. Esc)'!$A$2:$A$418,0))</f>
        <v>TS</v>
      </c>
      <c r="B145" s="177" t="s">
        <v>5</v>
      </c>
      <c r="C145" s="130" t="str">
        <f>INDEX('Division Lvl (excl. Esc)'!$B$2:$B$418,MATCH(B145,'Division Lvl (excl. Esc)'!$A$2:$A$418,0))</f>
        <v>11kV circuit breaker replacement</v>
      </c>
      <c r="D145" s="165">
        <f>SUMIF('Division Lvl (excl. Esc)'!$A$2:$A$418,$B145,'Division Lvl (excl. Esc)'!E$2:E$418)</f>
        <v>0</v>
      </c>
      <c r="E145" s="166">
        <f>SUMIF('Division Lvl (excl. Esc)'!$A$2:$A$418,$B145,'Division Lvl (excl. Esc)'!F$2:F$418)</f>
        <v>348958.3732701604</v>
      </c>
      <c r="F145" s="166">
        <f>SUMIF('Division Lvl (excl. Esc)'!$A$2:$A$418,$B145,'Division Lvl (excl. Esc)'!G$2:G$418)</f>
        <v>347987.81186934793</v>
      </c>
      <c r="G145" s="166">
        <f>SUMIF('Division Lvl (excl. Esc)'!$A$2:$A$418,$B145,'Division Lvl (excl. Esc)'!H$2:H$418)</f>
        <v>0</v>
      </c>
      <c r="H145" s="166">
        <f>SUMIF('Division Lvl (excl. Esc)'!$A$2:$A$418,$B145,'Division Lvl (excl. Esc)'!I$2:I$418)</f>
        <v>0</v>
      </c>
      <c r="I145" s="166">
        <f>SUMIF('Division Lvl (excl. Esc)'!$A$2:$A$418,$B145,'Division Lvl (excl. Esc)'!J$2:J$418)</f>
        <v>0</v>
      </c>
      <c r="J145" s="166">
        <f>SUMIF('Division Lvl (excl. Esc)'!$A$2:$A$418,$B145,'Division Lvl (excl. Esc)'!K$2:K$418)</f>
        <v>0</v>
      </c>
      <c r="K145" s="166">
        <f>SUMIF('Division Lvl (excl. Esc)'!$A$2:$A$418,$B145,'Division Lvl (excl. Esc)'!L$2:L$418)</f>
        <v>0</v>
      </c>
      <c r="L145" s="166">
        <f>SUMIF('Division Lvl (excl. Esc)'!$A$2:$A$418,$B145,'Division Lvl (excl. Esc)'!M$2:M$418)</f>
        <v>0</v>
      </c>
      <c r="M145" s="167">
        <f>SUMIF('Division Lvl (excl. Esc)'!$A$2:$A$418,$B145,'Division Lvl (excl. Esc)'!N$2:N$418)</f>
        <v>0</v>
      </c>
      <c r="N145" s="168">
        <f>SUMIF('Division Lvl (excl. Esc)'!$A$2:$A$418,$B145,'Division Lvl (excl. Esc)'!P$2:P$418)</f>
        <v>0</v>
      </c>
      <c r="O145" s="169">
        <f>SUMIF('Division Lvl (excl. Esc)'!$A$2:$A$418,$B145,'Division Lvl (excl. Esc)'!Q$2:Q$418)</f>
        <v>366624.39091696223</v>
      </c>
      <c r="P145" s="169">
        <f>SUMIF('Division Lvl (excl. Esc)'!$A$2:$A$418,$B145,'Division Lvl (excl. Esc)'!R$2:R$418)</f>
        <v>374744.81221636449</v>
      </c>
      <c r="Q145" s="169">
        <f>SUMIF('Division Lvl (excl. Esc)'!$A$2:$A$418,$B145,'Division Lvl (excl. Esc)'!S$2:S$418)</f>
        <v>0</v>
      </c>
      <c r="R145" s="169">
        <f>SUMIF('Division Lvl (excl. Esc)'!$A$2:$A$418,$B145,'Division Lvl (excl. Esc)'!T$2:T$418)</f>
        <v>0</v>
      </c>
      <c r="S145" s="169">
        <f>SUMIF('Division Lvl (excl. Esc)'!$A$2:$A$418,$B145,'Division Lvl (excl. Esc)'!U$2:U$418)</f>
        <v>0</v>
      </c>
      <c r="T145" s="169">
        <f>SUMIF('Division Lvl (excl. Esc)'!$A$2:$A$418,$B145,'Division Lvl (excl. Esc)'!V$2:V$418)</f>
        <v>0</v>
      </c>
      <c r="U145" s="169">
        <f>SUMIF('Division Lvl (excl. Esc)'!$A$2:$A$418,$B145,'Division Lvl (excl. Esc)'!W$2:W$418)</f>
        <v>0</v>
      </c>
      <c r="V145" s="170">
        <f>SUMIF('Division Lvl (excl. Esc)'!$A$2:$A$418,$B145,'Division Lvl (excl. Esc)'!X$2:X$418)</f>
        <v>0</v>
      </c>
      <c r="W145" s="170">
        <f>SUMIF('Division Lvl (excl. Esc)'!$A$2:$A$418,$B145,'Division Lvl (excl. Esc)'!Y$2:Y$418)</f>
        <v>0</v>
      </c>
      <c r="X145" s="165">
        <f t="shared" si="6"/>
        <v>696946.18513950834</v>
      </c>
      <c r="Y145" s="171">
        <f t="shared" si="7"/>
        <v>741369.20313332672</v>
      </c>
      <c r="Z145" s="172"/>
    </row>
    <row r="146" spans="1:26" x14ac:dyDescent="0.25">
      <c r="A146" s="163" t="str">
        <f>INDEX('Division Lvl (excl. Esc)'!$AG$2:$AG$418,MATCH(B146,'Division Lvl (excl. Esc)'!$A$2:$A$418,0))</f>
        <v>TS</v>
      </c>
      <c r="B146" s="164" t="s">
        <v>6</v>
      </c>
      <c r="C146" s="130" t="str">
        <f>INDEX('Division Lvl (excl. Esc)'!$B$2:$B$418,MATCH(B146,'Division Lvl (excl. Esc)'!$A$2:$A$418,0))</f>
        <v>Battery replacement</v>
      </c>
      <c r="D146" s="165">
        <f>SUMIF('Division Lvl (excl. Esc)'!$A$2:$A$418,$B146,'Division Lvl (excl. Esc)'!E$2:E$418)</f>
        <v>519398.52647846984</v>
      </c>
      <c r="E146" s="166">
        <f>SUMIF('Division Lvl (excl. Esc)'!$A$2:$A$418,$B146,'Division Lvl (excl. Esc)'!F$2:F$418)</f>
        <v>518452.44028709544</v>
      </c>
      <c r="F146" s="166">
        <f>SUMIF('Division Lvl (excl. Esc)'!$A$2:$A$418,$B146,'Division Lvl (excl. Esc)'!G$2:G$418)</f>
        <v>517010.46334874554</v>
      </c>
      <c r="G146" s="166">
        <f>SUMIF('Division Lvl (excl. Esc)'!$A$2:$A$418,$B146,'Division Lvl (excl. Esc)'!H$2:H$418)</f>
        <v>515412.0942280895</v>
      </c>
      <c r="H146" s="166">
        <f>SUMIF('Division Lvl (excl. Esc)'!$A$2:$A$418,$B146,'Division Lvl (excl. Esc)'!I$2:I$418)</f>
        <v>514059.6184133623</v>
      </c>
      <c r="I146" s="166">
        <f>SUMIF('Division Lvl (excl. Esc)'!$A$2:$A$418,$B146,'Division Lvl (excl. Esc)'!J$2:J$418)</f>
        <v>1028119.2368267246</v>
      </c>
      <c r="J146" s="166">
        <f>SUMIF('Division Lvl (excl. Esc)'!$A$2:$A$418,$B146,'Division Lvl (excl. Esc)'!K$2:K$418)</f>
        <v>1028119.2368267246</v>
      </c>
      <c r="K146" s="166">
        <f>SUMIF('Division Lvl (excl. Esc)'!$A$2:$A$418,$B146,'Division Lvl (excl. Esc)'!L$2:L$418)</f>
        <v>1028119.2368267246</v>
      </c>
      <c r="L146" s="166">
        <f>SUMIF('Division Lvl (excl. Esc)'!$A$2:$A$418,$B146,'Division Lvl (excl. Esc)'!M$2:M$418)</f>
        <v>1028119.2368267246</v>
      </c>
      <c r="M146" s="167">
        <f>SUMIF('Division Lvl (excl. Esc)'!$A$2:$A$418,$B146,'Division Lvl (excl. Esc)'!N$2:N$418)</f>
        <v>1040000</v>
      </c>
      <c r="N146" s="168">
        <f>SUMIF('Division Lvl (excl. Esc)'!$A$2:$A$418,$B146,'Division Lvl (excl. Esc)'!P$2:P$418)</f>
        <v>532383.4896404316</v>
      </c>
      <c r="O146" s="169">
        <f>SUMIF('Division Lvl (excl. Esc)'!$A$2:$A$418,$B146,'Division Lvl (excl. Esc)'!Q$2:Q$418)</f>
        <v>544699.09507662966</v>
      </c>
      <c r="P146" s="169">
        <f>SUMIF('Division Lvl (excl. Esc)'!$A$2:$A$418,$B146,'Division Lvl (excl. Esc)'!R$2:R$418)</f>
        <v>556763.72100717016</v>
      </c>
      <c r="Q146" s="169">
        <f>SUMIF('Division Lvl (excl. Esc)'!$A$2:$A$418,$B146,'Division Lvl (excl. Esc)'!S$2:S$418)</f>
        <v>568918.51359299221</v>
      </c>
      <c r="R146" s="169">
        <f>SUMIF('Division Lvl (excl. Esc)'!$A$2:$A$418,$B146,'Division Lvl (excl. Esc)'!T$2:T$418)</f>
        <v>581611.27418829873</v>
      </c>
      <c r="S146" s="169">
        <f>SUMIF('Division Lvl (excl. Esc)'!$A$2:$A$418,$B146,'Division Lvl (excl. Esc)'!U$2:U$418)</f>
        <v>1192303.1120860123</v>
      </c>
      <c r="T146" s="169">
        <f>SUMIF('Division Lvl (excl. Esc)'!$A$2:$A$418,$B146,'Division Lvl (excl. Esc)'!V$2:V$418)</f>
        <v>1222110.6898881625</v>
      </c>
      <c r="U146" s="169">
        <f>SUMIF('Division Lvl (excl. Esc)'!$A$2:$A$418,$B146,'Division Lvl (excl. Esc)'!W$2:W$418)</f>
        <v>1252663.4571353665</v>
      </c>
      <c r="V146" s="170">
        <f>SUMIF('Division Lvl (excl. Esc)'!$A$2:$A$418,$B146,'Division Lvl (excl. Esc)'!X$2:X$418)</f>
        <v>1283980.0435637506</v>
      </c>
      <c r="W146" s="170">
        <f>SUMIF('Division Lvl (excl. Esc)'!$A$2:$A$418,$B146,'Division Lvl (excl. Esc)'!Y$2:Y$418)</f>
        <v>1331287.9259642113</v>
      </c>
      <c r="X146" s="165">
        <f t="shared" si="6"/>
        <v>7736810.0900626602</v>
      </c>
      <c r="Y146" s="171">
        <f t="shared" si="7"/>
        <v>9066721.3221430257</v>
      </c>
      <c r="Z146" s="172"/>
    </row>
    <row r="147" spans="1:26" x14ac:dyDescent="0.25">
      <c r="A147" s="163" t="str">
        <f>INDEX('Division Lvl (excl. Esc)'!$AG$2:$AG$418,MATCH(B147,'Division Lvl (excl. Esc)'!$A$2:$A$418,0))</f>
        <v>TS</v>
      </c>
      <c r="B147" s="164" t="s">
        <v>7</v>
      </c>
      <c r="C147" s="130" t="str">
        <f>INDEX('Division Lvl (excl. Esc)'!$B$2:$B$418,MATCH(B147,'Division Lvl (excl. Esc)'!$A$2:$A$418,0))</f>
        <v>Auxiliary switchgear replacement</v>
      </c>
      <c r="D147" s="165">
        <f>SUMIF('Division Lvl (excl. Esc)'!$A$2:$A$418,$B147,'Division Lvl (excl. Esc)'!E$2:E$418)</f>
        <v>0</v>
      </c>
      <c r="E147" s="166">
        <f>SUMIF('Division Lvl (excl. Esc)'!$A$2:$A$418,$B147,'Division Lvl (excl. Esc)'!F$2:F$418)</f>
        <v>0</v>
      </c>
      <c r="F147" s="166">
        <f>SUMIF('Division Lvl (excl. Esc)'!$A$2:$A$418,$B147,'Division Lvl (excl. Esc)'!G$2:G$418)</f>
        <v>0</v>
      </c>
      <c r="G147" s="166">
        <f>SUMIF('Division Lvl (excl. Esc)'!$A$2:$A$418,$B147,'Division Lvl (excl. Esc)'!H$2:H$418)</f>
        <v>279511.94340831006</v>
      </c>
      <c r="H147" s="166">
        <f>SUMIF('Division Lvl (excl. Esc)'!$A$2:$A$418,$B147,'Division Lvl (excl. Esc)'!I$2:I$418)</f>
        <v>0</v>
      </c>
      <c r="I147" s="166">
        <f>SUMIF('Division Lvl (excl. Esc)'!$A$2:$A$418,$B147,'Division Lvl (excl. Esc)'!J$2:J$418)</f>
        <v>278778.48537032341</v>
      </c>
      <c r="J147" s="166">
        <f>SUMIF('Division Lvl (excl. Esc)'!$A$2:$A$418,$B147,'Division Lvl (excl. Esc)'!K$2:K$418)</f>
        <v>0</v>
      </c>
      <c r="K147" s="166">
        <f>SUMIF('Division Lvl (excl. Esc)'!$A$2:$A$418,$B147,'Division Lvl (excl. Esc)'!L$2:L$418)</f>
        <v>0</v>
      </c>
      <c r="L147" s="166">
        <f>SUMIF('Division Lvl (excl. Esc)'!$A$2:$A$418,$B147,'Division Lvl (excl. Esc)'!M$2:M$418)</f>
        <v>0</v>
      </c>
      <c r="M147" s="167">
        <f>SUMIF('Division Lvl (excl. Esc)'!$A$2:$A$418,$B147,'Division Lvl (excl. Esc)'!N$2:N$418)</f>
        <v>0</v>
      </c>
      <c r="N147" s="168">
        <f>SUMIF('Division Lvl (excl. Esc)'!$A$2:$A$418,$B147,'Division Lvl (excl. Esc)'!P$2:P$418)</f>
        <v>0</v>
      </c>
      <c r="O147" s="169">
        <f>SUMIF('Division Lvl (excl. Esc)'!$A$2:$A$418,$B147,'Division Lvl (excl. Esc)'!Q$2:Q$418)</f>
        <v>0</v>
      </c>
      <c r="P147" s="169">
        <f>SUMIF('Division Lvl (excl. Esc)'!$A$2:$A$418,$B147,'Division Lvl (excl. Esc)'!R$2:R$418)</f>
        <v>0</v>
      </c>
      <c r="Q147" s="169">
        <f>SUMIF('Division Lvl (excl. Esc)'!$A$2:$A$418,$B147,'Division Lvl (excl. Esc)'!S$2:S$418)</f>
        <v>308528.88621773809</v>
      </c>
      <c r="R147" s="169">
        <f>SUMIF('Division Lvl (excl. Esc)'!$A$2:$A$418,$B147,'Division Lvl (excl. Esc)'!T$2:T$418)</f>
        <v>0</v>
      </c>
      <c r="S147" s="169">
        <f>SUMIF('Division Lvl (excl. Esc)'!$A$2:$A$418,$B147,'Division Lvl (excl. Esc)'!U$2:U$418)</f>
        <v>323297.57462332258</v>
      </c>
      <c r="T147" s="169">
        <f>SUMIF('Division Lvl (excl. Esc)'!$A$2:$A$418,$B147,'Division Lvl (excl. Esc)'!V$2:V$418)</f>
        <v>0</v>
      </c>
      <c r="U147" s="169">
        <f>SUMIF('Division Lvl (excl. Esc)'!$A$2:$A$418,$B147,'Division Lvl (excl. Esc)'!W$2:W$418)</f>
        <v>0</v>
      </c>
      <c r="V147" s="170">
        <f>SUMIF('Division Lvl (excl. Esc)'!$A$2:$A$418,$B147,'Division Lvl (excl. Esc)'!X$2:X$418)</f>
        <v>0</v>
      </c>
      <c r="W147" s="170">
        <f>SUMIF('Division Lvl (excl. Esc)'!$A$2:$A$418,$B147,'Division Lvl (excl. Esc)'!Y$2:Y$418)</f>
        <v>0</v>
      </c>
      <c r="X147" s="165">
        <f t="shared" si="6"/>
        <v>558290.42877863348</v>
      </c>
      <c r="Y147" s="171">
        <f t="shared" si="7"/>
        <v>631826.46084106062</v>
      </c>
      <c r="Z147" s="172"/>
    </row>
    <row r="148" spans="1:26" x14ac:dyDescent="0.25">
      <c r="A148" s="163" t="str">
        <f>INDEX('Division Lvl (excl. Esc)'!$AG$2:$AG$418,MATCH(B148,'Division Lvl (excl. Esc)'!$A$2:$A$418,0))</f>
        <v>TS</v>
      </c>
      <c r="B148" s="164" t="s">
        <v>8</v>
      </c>
      <c r="C148" s="130" t="str">
        <f>INDEX('Division Lvl (excl. Esc)'!$B$2:$B$418,MATCH(B148,'Division Lvl (excl. Esc)'!$A$2:$A$418,0))</f>
        <v>Replacement of surge arrester in zone and sub-transmission substations</v>
      </c>
      <c r="D148" s="165">
        <f>SUMIF('Division Lvl (excl. Esc)'!$A$2:$A$418,$B148,'Division Lvl (excl. Esc)'!E$2:E$418)</f>
        <v>36957.20284558343</v>
      </c>
      <c r="E148" s="166">
        <f>SUMIF('Division Lvl (excl. Esc)'!$A$2:$A$418,$B148,'Division Lvl (excl. Esc)'!F$2:F$418)</f>
        <v>117648.8229882255</v>
      </c>
      <c r="F148" s="166">
        <f>SUMIF('Division Lvl (excl. Esc)'!$A$2:$A$418,$B148,'Division Lvl (excl. Esc)'!G$2:G$418)</f>
        <v>117321.60514452303</v>
      </c>
      <c r="G148" s="166">
        <f>SUMIF('Division Lvl (excl. Esc)'!$A$2:$A$418,$B148,'Division Lvl (excl. Esc)'!H$2:H$418)</f>
        <v>116958.89830560492</v>
      </c>
      <c r="H148" s="166">
        <f>SUMIF('Division Lvl (excl. Esc)'!$A$2:$A$418,$B148,'Division Lvl (excl. Esc)'!I$2:I$418)</f>
        <v>49428.809462823301</v>
      </c>
      <c r="I148" s="166">
        <f>SUMIF('Division Lvl (excl. Esc)'!$A$2:$A$418,$B148,'Division Lvl (excl. Esc)'!J$2:J$418)</f>
        <v>49428.809462823301</v>
      </c>
      <c r="J148" s="166">
        <f>SUMIF('Division Lvl (excl. Esc)'!$A$2:$A$418,$B148,'Division Lvl (excl. Esc)'!K$2:K$418)</f>
        <v>49428.809462823301</v>
      </c>
      <c r="K148" s="166">
        <f>SUMIF('Division Lvl (excl. Esc)'!$A$2:$A$418,$B148,'Division Lvl (excl. Esc)'!L$2:L$418)</f>
        <v>49428.809462823301</v>
      </c>
      <c r="L148" s="166">
        <f>SUMIF('Division Lvl (excl. Esc)'!$A$2:$A$418,$B148,'Division Lvl (excl. Esc)'!M$2:M$418)</f>
        <v>49428.809462823301</v>
      </c>
      <c r="M148" s="167">
        <f>SUMIF('Division Lvl (excl. Esc)'!$A$2:$A$418,$B148,'Division Lvl (excl. Esc)'!N$2:N$418)</f>
        <v>50000</v>
      </c>
      <c r="N148" s="168">
        <f>SUMIF('Division Lvl (excl. Esc)'!$A$2:$A$418,$B148,'Division Lvl (excl. Esc)'!P$2:P$418)</f>
        <v>37881.132916723014</v>
      </c>
      <c r="O148" s="169">
        <f>SUMIF('Division Lvl (excl. Esc)'!$A$2:$A$418,$B148,'Division Lvl (excl. Esc)'!Q$2:Q$418)</f>
        <v>123604.79465200441</v>
      </c>
      <c r="P148" s="169">
        <f>SUMIF('Division Lvl (excl. Esc)'!$A$2:$A$418,$B148,'Division Lvl (excl. Esc)'!R$2:R$418)</f>
        <v>126342.5366900886</v>
      </c>
      <c r="Q148" s="169">
        <f>SUMIF('Division Lvl (excl. Esc)'!$A$2:$A$418,$B148,'Division Lvl (excl. Esc)'!S$2:S$418)</f>
        <v>129100.73962302515</v>
      </c>
      <c r="R148" s="169">
        <f>SUMIF('Division Lvl (excl. Esc)'!$A$2:$A$418,$B148,'Division Lvl (excl. Esc)'!T$2:T$418)</f>
        <v>55924.160979644104</v>
      </c>
      <c r="S148" s="169">
        <f>SUMIF('Division Lvl (excl. Esc)'!$A$2:$A$418,$B148,'Division Lvl (excl. Esc)'!U$2:U$418)</f>
        <v>57322.265004135203</v>
      </c>
      <c r="T148" s="169">
        <f>SUMIF('Division Lvl (excl. Esc)'!$A$2:$A$418,$B148,'Division Lvl (excl. Esc)'!V$2:V$418)</f>
        <v>58755.321629238591</v>
      </c>
      <c r="U148" s="169">
        <f>SUMIF('Division Lvl (excl. Esc)'!$A$2:$A$418,$B148,'Division Lvl (excl. Esc)'!W$2:W$418)</f>
        <v>60224.204669969549</v>
      </c>
      <c r="V148" s="170">
        <f>SUMIF('Division Lvl (excl. Esc)'!$A$2:$A$418,$B148,'Division Lvl (excl. Esc)'!X$2:X$418)</f>
        <v>61729.809786718775</v>
      </c>
      <c r="W148" s="170">
        <f>SUMIF('Division Lvl (excl. Esc)'!$A$2:$A$418,$B148,'Division Lvl (excl. Esc)'!Y$2:Y$418)</f>
        <v>64004.227209817851</v>
      </c>
      <c r="X148" s="165">
        <f t="shared" si="6"/>
        <v>686030.57659805345</v>
      </c>
      <c r="Y148" s="171">
        <f t="shared" si="7"/>
        <v>774889.19316136523</v>
      </c>
      <c r="Z148" s="172"/>
    </row>
    <row r="149" spans="1:26" x14ac:dyDescent="0.25">
      <c r="A149" s="163" t="str">
        <f>INDEX('Division Lvl (excl. Esc)'!$AG$2:$AG$418,MATCH(B149,'Division Lvl (excl. Esc)'!$A$2:$A$418,0))</f>
        <v>TS</v>
      </c>
      <c r="B149" s="164" t="s">
        <v>9</v>
      </c>
      <c r="C149" s="130" t="str">
        <f>INDEX('Division Lvl (excl. Esc)'!$B$2:$B$418,MATCH(B149,'Division Lvl (excl. Esc)'!$A$2:$A$418,0))</f>
        <v>VT and CT replacement</v>
      </c>
      <c r="D149" s="165">
        <f>SUMIF('Division Lvl (excl. Esc)'!$A$2:$A$418,$B149,'Division Lvl (excl. Esc)'!E$2:E$418)</f>
        <v>0</v>
      </c>
      <c r="E149" s="166">
        <f>SUMIF('Division Lvl (excl. Esc)'!$A$2:$A$418,$B149,'Division Lvl (excl. Esc)'!F$2:F$418)</f>
        <v>0</v>
      </c>
      <c r="F149" s="166">
        <f>SUMIF('Division Lvl (excl. Esc)'!$A$2:$A$418,$B149,'Division Lvl (excl. Esc)'!G$2:G$418)</f>
        <v>0</v>
      </c>
      <c r="G149" s="166">
        <f>SUMIF('Division Lvl (excl. Esc)'!$A$2:$A$418,$B149,'Division Lvl (excl. Esc)'!H$2:H$418)</f>
        <v>691841.61879078171</v>
      </c>
      <c r="H149" s="166">
        <f>SUMIF('Division Lvl (excl. Esc)'!$A$2:$A$418,$B149,'Division Lvl (excl. Esc)'!I$2:I$418)</f>
        <v>690026.18010101328</v>
      </c>
      <c r="I149" s="166">
        <f>SUMIF('Division Lvl (excl. Esc)'!$A$2:$A$418,$B149,'Division Lvl (excl. Esc)'!J$2:J$418)</f>
        <v>690026.18010101328</v>
      </c>
      <c r="J149" s="166">
        <f>SUMIF('Division Lvl (excl. Esc)'!$A$2:$A$418,$B149,'Division Lvl (excl. Esc)'!K$2:K$418)</f>
        <v>690026.18010101328</v>
      </c>
      <c r="K149" s="166">
        <f>SUMIF('Division Lvl (excl. Esc)'!$A$2:$A$418,$B149,'Division Lvl (excl. Esc)'!L$2:L$418)</f>
        <v>690026.18010101328</v>
      </c>
      <c r="L149" s="166">
        <f>SUMIF('Division Lvl (excl. Esc)'!$A$2:$A$418,$B149,'Division Lvl (excl. Esc)'!M$2:M$418)</f>
        <v>690026.18010101328</v>
      </c>
      <c r="M149" s="167">
        <f>SUMIF('Division Lvl (excl. Esc)'!$A$2:$A$418,$B149,'Division Lvl (excl. Esc)'!N$2:N$418)</f>
        <v>698000</v>
      </c>
      <c r="N149" s="168">
        <f>SUMIF('Division Lvl (excl. Esc)'!$A$2:$A$418,$B149,'Division Lvl (excl. Esc)'!P$2:P$418)</f>
        <v>0</v>
      </c>
      <c r="O149" s="169">
        <f>SUMIF('Division Lvl (excl. Esc)'!$A$2:$A$418,$B149,'Division Lvl (excl. Esc)'!Q$2:Q$418)</f>
        <v>0</v>
      </c>
      <c r="P149" s="169">
        <f>SUMIF('Division Lvl (excl. Esc)'!$A$2:$A$418,$B149,'Division Lvl (excl. Esc)'!R$2:R$418)</f>
        <v>0</v>
      </c>
      <c r="Q149" s="169">
        <f>SUMIF('Division Lvl (excl. Esc)'!$A$2:$A$418,$B149,'Division Lvl (excl. Esc)'!S$2:S$418)</f>
        <v>763663.69709213194</v>
      </c>
      <c r="R149" s="169">
        <f>SUMIF('Division Lvl (excl. Esc)'!$A$2:$A$418,$B149,'Division Lvl (excl. Esc)'!T$2:T$418)</f>
        <v>780701.28727583168</v>
      </c>
      <c r="S149" s="169">
        <f>SUMIF('Division Lvl (excl. Esc)'!$A$2:$A$418,$B149,'Division Lvl (excl. Esc)'!U$2:U$418)</f>
        <v>800218.81945772748</v>
      </c>
      <c r="T149" s="169">
        <f>SUMIF('Division Lvl (excl. Esc)'!$A$2:$A$418,$B149,'Division Lvl (excl. Esc)'!V$2:V$418)</f>
        <v>820224.28994417074</v>
      </c>
      <c r="U149" s="169">
        <f>SUMIF('Division Lvl (excl. Esc)'!$A$2:$A$418,$B149,'Division Lvl (excl. Esc)'!W$2:W$418)</f>
        <v>840729.89719277492</v>
      </c>
      <c r="V149" s="170">
        <f>SUMIF('Division Lvl (excl. Esc)'!$A$2:$A$418,$B149,'Division Lvl (excl. Esc)'!X$2:X$418)</f>
        <v>861748.14462259412</v>
      </c>
      <c r="W149" s="170">
        <f>SUMIF('Division Lvl (excl. Esc)'!$A$2:$A$418,$B149,'Division Lvl (excl. Esc)'!Y$2:Y$418)</f>
        <v>893499.01184905728</v>
      </c>
      <c r="X149" s="165">
        <f t="shared" si="6"/>
        <v>4839972.519295848</v>
      </c>
      <c r="Y149" s="171">
        <f t="shared" si="7"/>
        <v>5760785.1474342886</v>
      </c>
      <c r="Z149" s="172"/>
    </row>
    <row r="150" spans="1:26" x14ac:dyDescent="0.25">
      <c r="A150" s="163" t="str">
        <f>INDEX('Division Lvl (excl. Esc)'!$AG$2:$AG$418,MATCH(B150,'Division Lvl (excl. Esc)'!$A$2:$A$418,0))</f>
        <v>TS</v>
      </c>
      <c r="B150" s="164" t="s">
        <v>28</v>
      </c>
      <c r="C150" s="130" t="str">
        <f>INDEX('Division Lvl (excl. Esc)'!$B$2:$B$418,MATCH(B150,'Division Lvl (excl. Esc)'!$A$2:$A$418,0))</f>
        <v>Building and amenities refurbishment</v>
      </c>
      <c r="D150" s="165">
        <f>SUMIF('Division Lvl (excl. Esc)'!$A$2:$A$418,$B150,'Division Lvl (excl. Esc)'!E$2:E$418)</f>
        <v>1498264.9802263554</v>
      </c>
      <c r="E150" s="166">
        <f>SUMIF('Division Lvl (excl. Esc)'!$A$2:$A$418,$B150,'Division Lvl (excl. Esc)'!F$2:F$418)</f>
        <v>1495535.8854435445</v>
      </c>
      <c r="F150" s="166">
        <f>SUMIF('Division Lvl (excl. Esc)'!$A$2:$A$418,$B150,'Division Lvl (excl. Esc)'!G$2:G$418)</f>
        <v>1491376.3365829198</v>
      </c>
      <c r="G150" s="166">
        <f>SUMIF('Division Lvl (excl. Esc)'!$A$2:$A$418,$B150,'Division Lvl (excl. Esc)'!H$2:H$418)</f>
        <v>1486765.6564271811</v>
      </c>
      <c r="H150" s="166">
        <f>SUMIF('Division Lvl (excl. Esc)'!$A$2:$A$418,$B150,'Division Lvl (excl. Esc)'!I$2:I$418)</f>
        <v>1482864.283884699</v>
      </c>
      <c r="I150" s="166">
        <f>SUMIF('Division Lvl (excl. Esc)'!$A$2:$A$418,$B150,'Division Lvl (excl. Esc)'!J$2:J$418)</f>
        <v>1977152.378512932</v>
      </c>
      <c r="J150" s="166">
        <f>SUMIF('Division Lvl (excl. Esc)'!$A$2:$A$418,$B150,'Division Lvl (excl. Esc)'!K$2:K$418)</f>
        <v>1977152.378512932</v>
      </c>
      <c r="K150" s="166">
        <f>SUMIF('Division Lvl (excl. Esc)'!$A$2:$A$418,$B150,'Division Lvl (excl. Esc)'!L$2:L$418)</f>
        <v>1977152.378512932</v>
      </c>
      <c r="L150" s="166">
        <f>SUMIF('Division Lvl (excl. Esc)'!$A$2:$A$418,$B150,'Division Lvl (excl. Esc)'!M$2:M$418)</f>
        <v>1977152.378512932</v>
      </c>
      <c r="M150" s="167">
        <f>SUMIF('Division Lvl (excl. Esc)'!$A$2:$A$418,$B150,'Division Lvl (excl. Esc)'!N$2:N$418)</f>
        <v>2000000</v>
      </c>
      <c r="N150" s="168">
        <f>SUMIF('Division Lvl (excl. Esc)'!$A$2:$A$418,$B150,'Division Lvl (excl. Esc)'!P$2:P$418)</f>
        <v>1535721.6047320142</v>
      </c>
      <c r="O150" s="169">
        <f>SUMIF('Division Lvl (excl. Esc)'!$A$2:$A$418,$B150,'Division Lvl (excl. Esc)'!Q$2:Q$418)</f>
        <v>1571247.3896441238</v>
      </c>
      <c r="P150" s="169">
        <f>SUMIF('Division Lvl (excl. Esc)'!$A$2:$A$418,$B150,'Division Lvl (excl. Esc)'!R$2:R$418)</f>
        <v>1606049.1952129907</v>
      </c>
      <c r="Q150" s="169">
        <f>SUMIF('Division Lvl (excl. Esc)'!$A$2:$A$418,$B150,'Division Lvl (excl. Esc)'!S$2:S$418)</f>
        <v>1641111.096902862</v>
      </c>
      <c r="R150" s="169">
        <f>SUMIF('Division Lvl (excl. Esc)'!$A$2:$A$418,$B150,'Division Lvl (excl. Esc)'!T$2:T$418)</f>
        <v>1677724.8293893232</v>
      </c>
      <c r="S150" s="169">
        <f>SUMIF('Division Lvl (excl. Esc)'!$A$2:$A$418,$B150,'Division Lvl (excl. Esc)'!U$2:U$418)</f>
        <v>2292890.6001654081</v>
      </c>
      <c r="T150" s="169">
        <f>SUMIF('Division Lvl (excl. Esc)'!$A$2:$A$418,$B150,'Division Lvl (excl. Esc)'!V$2:V$418)</f>
        <v>2350212.8651695433</v>
      </c>
      <c r="U150" s="169">
        <f>SUMIF('Division Lvl (excl. Esc)'!$A$2:$A$418,$B150,'Division Lvl (excl. Esc)'!W$2:W$418)</f>
        <v>2408968.1867987821</v>
      </c>
      <c r="V150" s="170">
        <f>SUMIF('Division Lvl (excl. Esc)'!$A$2:$A$418,$B150,'Division Lvl (excl. Esc)'!X$2:X$418)</f>
        <v>2469192.3914687512</v>
      </c>
      <c r="W150" s="170">
        <f>SUMIF('Division Lvl (excl. Esc)'!$A$2:$A$418,$B150,'Division Lvl (excl. Esc)'!Y$2:Y$418)</f>
        <v>2560169.088392714</v>
      </c>
      <c r="X150" s="165">
        <f t="shared" si="6"/>
        <v>17363416.656616427</v>
      </c>
      <c r="Y150" s="171">
        <f t="shared" si="7"/>
        <v>20113287.247876517</v>
      </c>
      <c r="Z150" s="172"/>
    </row>
    <row r="151" spans="1:26" x14ac:dyDescent="0.25">
      <c r="A151" s="163" t="str">
        <f>INDEX('Division Lvl (excl. Esc)'!$AG$2:$AG$418,MATCH(B151,'Division Lvl (excl. Esc)'!$A$2:$A$418,0))</f>
        <v>TS</v>
      </c>
      <c r="B151" s="164" t="s">
        <v>29</v>
      </c>
      <c r="C151" s="130" t="str">
        <f>INDEX('Division Lvl (excl. Esc)'!$B$2:$B$418,MATCH(B151,'Division Lvl (excl. Esc)'!$A$2:$A$418,0))</f>
        <v>Asbestos and other hazardous material reporting, management and removal</v>
      </c>
      <c r="D151" s="165">
        <f>SUMIF('Division Lvl (excl. Esc)'!$A$2:$A$418,$B151,'Division Lvl (excl. Esc)'!E$2:E$418)</f>
        <v>88897.055493430424</v>
      </c>
      <c r="E151" s="166">
        <f>SUMIF('Division Lvl (excl. Esc)'!$A$2:$A$418,$B151,'Division Lvl (excl. Esc)'!F$2:F$418)</f>
        <v>448660.76563306333</v>
      </c>
      <c r="F151" s="166">
        <f>SUMIF('Division Lvl (excl. Esc)'!$A$2:$A$418,$B151,'Division Lvl (excl. Esc)'!G$2:G$418)</f>
        <v>447412.90097487596</v>
      </c>
      <c r="G151" s="166">
        <f>SUMIF('Division Lvl (excl. Esc)'!$A$2:$A$418,$B151,'Division Lvl (excl. Esc)'!H$2:H$418)</f>
        <v>513429.74001951993</v>
      </c>
      <c r="H151" s="166">
        <f>SUMIF('Division Lvl (excl. Esc)'!$A$2:$A$418,$B151,'Division Lvl (excl. Esc)'!I$2:I$418)</f>
        <v>514059.6184133623</v>
      </c>
      <c r="I151" s="166">
        <f>SUMIF('Division Lvl (excl. Esc)'!$A$2:$A$418,$B151,'Division Lvl (excl. Esc)'!J$2:J$418)</f>
        <v>532842.5660092351</v>
      </c>
      <c r="J151" s="166">
        <f>SUMIF('Division Lvl (excl. Esc)'!$A$2:$A$418,$B151,'Division Lvl (excl. Esc)'!K$2:K$418)</f>
        <v>444859.28516540967</v>
      </c>
      <c r="K151" s="166">
        <f>SUMIF('Division Lvl (excl. Esc)'!$A$2:$A$418,$B151,'Division Lvl (excl. Esc)'!L$2:L$418)</f>
        <v>444859.28516540967</v>
      </c>
      <c r="L151" s="166">
        <f>SUMIF('Division Lvl (excl. Esc)'!$A$2:$A$418,$B151,'Division Lvl (excl. Esc)'!M$2:M$418)</f>
        <v>512082.46603484935</v>
      </c>
      <c r="M151" s="167">
        <f>SUMIF('Division Lvl (excl. Esc)'!$A$2:$A$418,$B151,'Division Lvl (excl. Esc)'!N$2:N$418)</f>
        <v>520000</v>
      </c>
      <c r="N151" s="168">
        <f>SUMIF('Division Lvl (excl. Esc)'!$A$2:$A$418,$B151,'Division Lvl (excl. Esc)'!P$2:P$418)</f>
        <v>91119.48188076618</v>
      </c>
      <c r="O151" s="169">
        <f>SUMIF('Division Lvl (excl. Esc)'!$A$2:$A$418,$B151,'Division Lvl (excl. Esc)'!Q$2:Q$418)</f>
        <v>471374.21689323714</v>
      </c>
      <c r="P151" s="169">
        <f>SUMIF('Division Lvl (excl. Esc)'!$A$2:$A$418,$B151,'Division Lvl (excl. Esc)'!R$2:R$418)</f>
        <v>481814.75856389722</v>
      </c>
      <c r="Q151" s="169">
        <f>SUMIF('Division Lvl (excl. Esc)'!$A$2:$A$418,$B151,'Division Lvl (excl. Esc)'!S$2:S$418)</f>
        <v>566730.36546378839</v>
      </c>
      <c r="R151" s="169">
        <f>SUMIF('Division Lvl (excl. Esc)'!$A$2:$A$418,$B151,'Division Lvl (excl. Esc)'!T$2:T$418)</f>
        <v>581611.27418829873</v>
      </c>
      <c r="S151" s="169">
        <f>SUMIF('Division Lvl (excl. Esc)'!$A$2:$A$418,$B151,'Division Lvl (excl. Esc)'!U$2:U$418)</f>
        <v>617934.01674457744</v>
      </c>
      <c r="T151" s="169">
        <f>SUMIF('Division Lvl (excl. Esc)'!$A$2:$A$418,$B151,'Division Lvl (excl. Esc)'!V$2:V$418)</f>
        <v>528797.89466314728</v>
      </c>
      <c r="U151" s="169">
        <f>SUMIF('Division Lvl (excl. Esc)'!$A$2:$A$418,$B151,'Division Lvl (excl. Esc)'!W$2:W$418)</f>
        <v>542017.8420297259</v>
      </c>
      <c r="V151" s="170">
        <f>SUMIF('Division Lvl (excl. Esc)'!$A$2:$A$418,$B151,'Division Lvl (excl. Esc)'!X$2:X$418)</f>
        <v>639520.82939040649</v>
      </c>
      <c r="W151" s="170">
        <f>SUMIF('Division Lvl (excl. Esc)'!$A$2:$A$418,$B151,'Division Lvl (excl. Esc)'!Y$2:Y$418)</f>
        <v>665643.96298210567</v>
      </c>
      <c r="X151" s="165">
        <f t="shared" si="6"/>
        <v>4467103.6829091553</v>
      </c>
      <c r="Y151" s="171">
        <f t="shared" si="7"/>
        <v>5186564.6427999502</v>
      </c>
      <c r="Z151" s="172"/>
    </row>
    <row r="152" spans="1:26" x14ac:dyDescent="0.25">
      <c r="A152" s="163" t="str">
        <f>INDEX('Division Lvl (excl. Esc)'!$AG$2:$AG$418,MATCH(B152,'Division Lvl (excl. Esc)'!$A$2:$A$418,0))</f>
        <v>TS</v>
      </c>
      <c r="B152" s="177" t="s">
        <v>1</v>
      </c>
      <c r="C152" s="130" t="str">
        <f>INDEX('Division Lvl (excl. Esc)'!$B$2:$B$418,MATCH(B152,'Division Lvl (excl. Esc)'!$A$2:$A$418,0))</f>
        <v>Noise attenuation in ZS and TS</v>
      </c>
      <c r="D152" s="165">
        <f>SUMIF('Division Lvl (excl. Esc)'!$A$2:$A$418,$B152,'Division Lvl (excl. Esc)'!E$2:E$418)</f>
        <v>0</v>
      </c>
      <c r="E152" s="166">
        <f>SUMIF('Division Lvl (excl. Esc)'!$A$2:$A$418,$B152,'Division Lvl (excl. Esc)'!F$2:F$418)</f>
        <v>0</v>
      </c>
      <c r="F152" s="166">
        <f>SUMIF('Division Lvl (excl. Esc)'!$A$2:$A$418,$B152,'Division Lvl (excl. Esc)'!G$2:G$418)</f>
        <v>994250.89105527988</v>
      </c>
      <c r="G152" s="166">
        <f>SUMIF('Division Lvl (excl. Esc)'!$A$2:$A$418,$B152,'Division Lvl (excl. Esc)'!H$2:H$418)</f>
        <v>0</v>
      </c>
      <c r="H152" s="166">
        <f>SUMIF('Division Lvl (excl. Esc)'!$A$2:$A$418,$B152,'Division Lvl (excl. Esc)'!I$2:I$418)</f>
        <v>988576.18925646599</v>
      </c>
      <c r="I152" s="166">
        <f>SUMIF('Division Lvl (excl. Esc)'!$A$2:$A$418,$B152,'Division Lvl (excl. Esc)'!J$2:J$418)</f>
        <v>0</v>
      </c>
      <c r="J152" s="166">
        <f>SUMIF('Division Lvl (excl. Esc)'!$A$2:$A$418,$B152,'Division Lvl (excl. Esc)'!K$2:K$418)</f>
        <v>988576.18925646599</v>
      </c>
      <c r="K152" s="166">
        <f>SUMIF('Division Lvl (excl. Esc)'!$A$2:$A$418,$B152,'Division Lvl (excl. Esc)'!L$2:L$418)</f>
        <v>0</v>
      </c>
      <c r="L152" s="166">
        <f>SUMIF('Division Lvl (excl. Esc)'!$A$2:$A$418,$B152,'Division Lvl (excl. Esc)'!M$2:M$418)</f>
        <v>988576.18925646599</v>
      </c>
      <c r="M152" s="167">
        <f>SUMIF('Division Lvl (excl. Esc)'!$A$2:$A$418,$B152,'Division Lvl (excl. Esc)'!N$2:N$418)</f>
        <v>0</v>
      </c>
      <c r="N152" s="168">
        <f>SUMIF('Division Lvl (excl. Esc)'!$A$2:$A$418,$B152,'Division Lvl (excl. Esc)'!P$2:P$418)</f>
        <v>0</v>
      </c>
      <c r="O152" s="169">
        <f>SUMIF('Division Lvl (excl. Esc)'!$A$2:$A$418,$B152,'Division Lvl (excl. Esc)'!Q$2:Q$418)</f>
        <v>0</v>
      </c>
      <c r="P152" s="169">
        <f>SUMIF('Division Lvl (excl. Esc)'!$A$2:$A$418,$B152,'Division Lvl (excl. Esc)'!R$2:R$418)</f>
        <v>1070699.4634753272</v>
      </c>
      <c r="Q152" s="169">
        <f>SUMIF('Division Lvl (excl. Esc)'!$A$2:$A$418,$B152,'Division Lvl (excl. Esc)'!S$2:S$418)</f>
        <v>0</v>
      </c>
      <c r="R152" s="169">
        <f>SUMIF('Division Lvl (excl. Esc)'!$A$2:$A$418,$B152,'Division Lvl (excl. Esc)'!T$2:T$418)</f>
        <v>1118483.2195928821</v>
      </c>
      <c r="S152" s="169">
        <f>SUMIF('Division Lvl (excl. Esc)'!$A$2:$A$418,$B152,'Division Lvl (excl. Esc)'!U$2:U$418)</f>
        <v>0</v>
      </c>
      <c r="T152" s="169">
        <f>SUMIF('Division Lvl (excl. Esc)'!$A$2:$A$418,$B152,'Division Lvl (excl. Esc)'!V$2:V$418)</f>
        <v>1175106.4325847717</v>
      </c>
      <c r="U152" s="169">
        <f>SUMIF('Division Lvl (excl. Esc)'!$A$2:$A$418,$B152,'Division Lvl (excl. Esc)'!W$2:W$418)</f>
        <v>0</v>
      </c>
      <c r="V152" s="170">
        <f>SUMIF('Division Lvl (excl. Esc)'!$A$2:$A$418,$B152,'Division Lvl (excl. Esc)'!X$2:X$418)</f>
        <v>1234596.1957343756</v>
      </c>
      <c r="W152" s="170">
        <f>SUMIF('Division Lvl (excl. Esc)'!$A$2:$A$418,$B152,'Division Lvl (excl. Esc)'!Y$2:Y$418)</f>
        <v>0</v>
      </c>
      <c r="X152" s="165">
        <f t="shared" si="6"/>
        <v>3959979.4588246779</v>
      </c>
      <c r="Y152" s="171">
        <f t="shared" si="7"/>
        <v>4598885.3113873564</v>
      </c>
      <c r="Z152" s="172"/>
    </row>
    <row r="153" spans="1:26" x14ac:dyDescent="0.25">
      <c r="A153" s="163" t="str">
        <f>INDEX('Division Lvl (excl. Esc)'!$AG$2:$AG$418,MATCH(B153,'Division Lvl (excl. Esc)'!$A$2:$A$418,0))</f>
        <v>TS</v>
      </c>
      <c r="B153" s="164" t="s">
        <v>11</v>
      </c>
      <c r="C153" s="130" t="str">
        <f>INDEX('Division Lvl (excl. Esc)'!$B$2:$B$418,MATCH(B153,'Division Lvl (excl. Esc)'!$A$2:$A$418,0))</f>
        <v>Substation switchyard lighting improvement</v>
      </c>
      <c r="D153" s="165">
        <f>SUMIF('Division Lvl (excl. Esc)'!$A$2:$A$418,$B153,'Division Lvl (excl. Esc)'!E$2:E$418)</f>
        <v>109872.76521659939</v>
      </c>
      <c r="E153" s="166">
        <f>SUMIF('Division Lvl (excl. Esc)'!$A$2:$A$418,$B153,'Division Lvl (excl. Esc)'!F$2:F$418)</f>
        <v>109672.63159919326</v>
      </c>
      <c r="F153" s="166">
        <f>SUMIF('Division Lvl (excl. Esc)'!$A$2:$A$418,$B153,'Division Lvl (excl. Esc)'!G$2:G$418)</f>
        <v>109367.59801608078</v>
      </c>
      <c r="G153" s="166">
        <f>SUMIF('Division Lvl (excl. Esc)'!$A$2:$A$418,$B153,'Division Lvl (excl. Esc)'!H$2:H$418)</f>
        <v>109029.48147132662</v>
      </c>
      <c r="H153" s="166">
        <f>SUMIF('Division Lvl (excl. Esc)'!$A$2:$A$418,$B153,'Division Lvl (excl. Esc)'!I$2:I$418)</f>
        <v>108743.38081821126</v>
      </c>
      <c r="I153" s="166">
        <f>SUMIF('Division Lvl (excl. Esc)'!$A$2:$A$418,$B153,'Division Lvl (excl. Esc)'!J$2:J$418)</f>
        <v>108743.38081821126</v>
      </c>
      <c r="J153" s="166">
        <f>SUMIF('Division Lvl (excl. Esc)'!$A$2:$A$418,$B153,'Division Lvl (excl. Esc)'!K$2:K$418)</f>
        <v>108743.38081821126</v>
      </c>
      <c r="K153" s="166">
        <f>SUMIF('Division Lvl (excl. Esc)'!$A$2:$A$418,$B153,'Division Lvl (excl. Esc)'!L$2:L$418)</f>
        <v>108743.38081821126</v>
      </c>
      <c r="L153" s="166">
        <f>SUMIF('Division Lvl (excl. Esc)'!$A$2:$A$418,$B153,'Division Lvl (excl. Esc)'!M$2:M$418)</f>
        <v>108743.38081821126</v>
      </c>
      <c r="M153" s="167">
        <f>SUMIF('Division Lvl (excl. Esc)'!$A$2:$A$418,$B153,'Division Lvl (excl. Esc)'!N$2:N$418)</f>
        <v>110000</v>
      </c>
      <c r="N153" s="168">
        <f>SUMIF('Division Lvl (excl. Esc)'!$A$2:$A$418,$B153,'Division Lvl (excl. Esc)'!P$2:P$418)</f>
        <v>112619.58434701437</v>
      </c>
      <c r="O153" s="169">
        <f>SUMIF('Division Lvl (excl. Esc)'!$A$2:$A$418,$B153,'Division Lvl (excl. Esc)'!Q$2:Q$418)</f>
        <v>115224.80857390241</v>
      </c>
      <c r="P153" s="169">
        <f>SUMIF('Division Lvl (excl. Esc)'!$A$2:$A$418,$B153,'Division Lvl (excl. Esc)'!R$2:R$418)</f>
        <v>117776.94098228597</v>
      </c>
      <c r="Q153" s="169">
        <f>SUMIF('Division Lvl (excl. Esc)'!$A$2:$A$418,$B153,'Division Lvl (excl. Esc)'!S$2:S$418)</f>
        <v>120348.14710620989</v>
      </c>
      <c r="R153" s="169">
        <f>SUMIF('Division Lvl (excl. Esc)'!$A$2:$A$418,$B153,'Division Lvl (excl. Esc)'!T$2:T$418)</f>
        <v>123033.15415521702</v>
      </c>
      <c r="S153" s="169">
        <f>SUMIF('Division Lvl (excl. Esc)'!$A$2:$A$418,$B153,'Division Lvl (excl. Esc)'!U$2:U$418)</f>
        <v>126108.98300909744</v>
      </c>
      <c r="T153" s="169">
        <f>SUMIF('Division Lvl (excl. Esc)'!$A$2:$A$418,$B153,'Division Lvl (excl. Esc)'!V$2:V$418)</f>
        <v>129261.70758432489</v>
      </c>
      <c r="U153" s="169">
        <f>SUMIF('Division Lvl (excl. Esc)'!$A$2:$A$418,$B153,'Division Lvl (excl. Esc)'!W$2:W$418)</f>
        <v>132493.25027393299</v>
      </c>
      <c r="V153" s="170">
        <f>SUMIF('Division Lvl (excl. Esc)'!$A$2:$A$418,$B153,'Division Lvl (excl. Esc)'!X$2:X$418)</f>
        <v>135805.58153078129</v>
      </c>
      <c r="W153" s="170">
        <f>SUMIF('Division Lvl (excl. Esc)'!$A$2:$A$418,$B153,'Division Lvl (excl. Esc)'!Y$2:Y$418)</f>
        <v>140809.29986159928</v>
      </c>
      <c r="X153" s="165">
        <f t="shared" si="6"/>
        <v>1091659.3803942562</v>
      </c>
      <c r="Y153" s="171">
        <f t="shared" si="7"/>
        <v>1253481.4574243654</v>
      </c>
      <c r="Z153" s="172"/>
    </row>
    <row r="154" spans="1:26" x14ac:dyDescent="0.25">
      <c r="A154" s="163" t="str">
        <f>INDEX('Division Lvl (excl. Esc)'!$AG$2:$AG$418,MATCH(B154,'Division Lvl (excl. Esc)'!$A$2:$A$418,0))</f>
        <v>TS</v>
      </c>
      <c r="B154" s="164" t="s">
        <v>32</v>
      </c>
      <c r="C154" s="130" t="str">
        <f>INDEX('Division Lvl (excl. Esc)'!$B$2:$B$418,MATCH(B154,'Division Lvl (excl. Esc)'!$A$2:$A$418,0))</f>
        <v>Substation safety fence upgrade program</v>
      </c>
      <c r="D154" s="165">
        <f>SUMIF('Division Lvl (excl. Esc)'!$A$2:$A$418,$B154,'Division Lvl (excl. Esc)'!E$2:E$418)</f>
        <v>99884.33201509036</v>
      </c>
      <c r="E154" s="166">
        <f>SUMIF('Division Lvl (excl. Esc)'!$A$2:$A$418,$B154,'Division Lvl (excl. Esc)'!F$2:F$418)</f>
        <v>99702.392362902974</v>
      </c>
      <c r="F154" s="166">
        <f>SUMIF('Division Lvl (excl. Esc)'!$A$2:$A$418,$B154,'Division Lvl (excl. Esc)'!G$2:G$418)</f>
        <v>99425.089105527994</v>
      </c>
      <c r="G154" s="166">
        <f>SUMIF('Division Lvl (excl. Esc)'!$A$2:$A$418,$B154,'Division Lvl (excl. Esc)'!H$2:H$418)</f>
        <v>99117.710428478749</v>
      </c>
      <c r="H154" s="166">
        <f>SUMIF('Division Lvl (excl. Esc)'!$A$2:$A$418,$B154,'Division Lvl (excl. Esc)'!I$2:I$418)</f>
        <v>98857.618925646602</v>
      </c>
      <c r="I154" s="166">
        <f>SUMIF('Division Lvl (excl. Esc)'!$A$2:$A$418,$B154,'Division Lvl (excl. Esc)'!J$2:J$418)</f>
        <v>98857.618925646602</v>
      </c>
      <c r="J154" s="166">
        <f>SUMIF('Division Lvl (excl. Esc)'!$A$2:$A$418,$B154,'Division Lvl (excl. Esc)'!K$2:K$418)</f>
        <v>98857.618925646602</v>
      </c>
      <c r="K154" s="166">
        <f>SUMIF('Division Lvl (excl. Esc)'!$A$2:$A$418,$B154,'Division Lvl (excl. Esc)'!L$2:L$418)</f>
        <v>98857.618925646602</v>
      </c>
      <c r="L154" s="166">
        <f>SUMIF('Division Lvl (excl. Esc)'!$A$2:$A$418,$B154,'Division Lvl (excl. Esc)'!M$2:M$418)</f>
        <v>98857.618925646602</v>
      </c>
      <c r="M154" s="167">
        <f>SUMIF('Division Lvl (excl. Esc)'!$A$2:$A$418,$B154,'Division Lvl (excl. Esc)'!N$2:N$418)</f>
        <v>100000</v>
      </c>
      <c r="N154" s="168">
        <f>SUMIF('Division Lvl (excl. Esc)'!$A$2:$A$418,$B154,'Division Lvl (excl. Esc)'!P$2:P$418)</f>
        <v>102381.44031546761</v>
      </c>
      <c r="O154" s="169">
        <f>SUMIF('Division Lvl (excl. Esc)'!$A$2:$A$418,$B154,'Division Lvl (excl. Esc)'!Q$2:Q$418)</f>
        <v>104749.82597627492</v>
      </c>
      <c r="P154" s="169">
        <f>SUMIF('Division Lvl (excl. Esc)'!$A$2:$A$418,$B154,'Division Lvl (excl. Esc)'!R$2:R$418)</f>
        <v>107069.94634753272</v>
      </c>
      <c r="Q154" s="169">
        <f>SUMIF('Division Lvl (excl. Esc)'!$A$2:$A$418,$B154,'Division Lvl (excl. Esc)'!S$2:S$418)</f>
        <v>109407.40646019082</v>
      </c>
      <c r="R154" s="169">
        <f>SUMIF('Division Lvl (excl. Esc)'!$A$2:$A$418,$B154,'Division Lvl (excl. Esc)'!T$2:T$418)</f>
        <v>111848.32195928821</v>
      </c>
      <c r="S154" s="169">
        <f>SUMIF('Division Lvl (excl. Esc)'!$A$2:$A$418,$B154,'Division Lvl (excl. Esc)'!U$2:U$418)</f>
        <v>114644.53000827041</v>
      </c>
      <c r="T154" s="169">
        <f>SUMIF('Division Lvl (excl. Esc)'!$A$2:$A$418,$B154,'Division Lvl (excl. Esc)'!V$2:V$418)</f>
        <v>117510.64325847718</v>
      </c>
      <c r="U154" s="169">
        <f>SUMIF('Division Lvl (excl. Esc)'!$A$2:$A$418,$B154,'Division Lvl (excl. Esc)'!W$2:W$418)</f>
        <v>120448.4093399391</v>
      </c>
      <c r="V154" s="170">
        <f>SUMIF('Division Lvl (excl. Esc)'!$A$2:$A$418,$B154,'Division Lvl (excl. Esc)'!X$2:X$418)</f>
        <v>123459.61957343755</v>
      </c>
      <c r="W154" s="170">
        <f>SUMIF('Division Lvl (excl. Esc)'!$A$2:$A$418,$B154,'Division Lvl (excl. Esc)'!Y$2:Y$418)</f>
        <v>128008.4544196357</v>
      </c>
      <c r="X154" s="165">
        <f t="shared" si="6"/>
        <v>992417.61854023323</v>
      </c>
      <c r="Y154" s="171">
        <f t="shared" si="7"/>
        <v>1139528.5976585143</v>
      </c>
      <c r="Z154" s="172"/>
    </row>
    <row r="155" spans="1:26" x14ac:dyDescent="0.25">
      <c r="A155" s="163" t="str">
        <f>INDEX('Division Lvl (excl. Esc)'!$AG$2:$AG$418,MATCH(B155,'Division Lvl (excl. Esc)'!$A$2:$A$418,0))</f>
        <v>TS</v>
      </c>
      <c r="B155" s="164" t="s">
        <v>33</v>
      </c>
      <c r="C155" s="130" t="str">
        <f>INDEX('Division Lvl (excl. Esc)'!$B$2:$B$418,MATCH(B155,'Division Lvl (excl. Esc)'!$A$2:$A$418,0))</f>
        <v>Substation security systems</v>
      </c>
      <c r="D155" s="165">
        <f>SUMIF('Division Lvl (excl. Esc)'!$A$2:$A$418,$B155,'Division Lvl (excl. Esc)'!E$2:E$418)</f>
        <v>149826.49802263553</v>
      </c>
      <c r="E155" s="166">
        <f>SUMIF('Division Lvl (excl. Esc)'!$A$2:$A$418,$B155,'Division Lvl (excl. Esc)'!F$2:F$418)</f>
        <v>149553.58854435445</v>
      </c>
      <c r="F155" s="166">
        <f>SUMIF('Division Lvl (excl. Esc)'!$A$2:$A$418,$B155,'Division Lvl (excl. Esc)'!G$2:G$418)</f>
        <v>149137.63365829198</v>
      </c>
      <c r="G155" s="166">
        <f>SUMIF('Division Lvl (excl. Esc)'!$A$2:$A$418,$B155,'Division Lvl (excl. Esc)'!H$2:H$418)</f>
        <v>0</v>
      </c>
      <c r="H155" s="166">
        <f>SUMIF('Division Lvl (excl. Esc)'!$A$2:$A$418,$B155,'Division Lvl (excl. Esc)'!I$2:I$418)</f>
        <v>0</v>
      </c>
      <c r="I155" s="166">
        <f>SUMIF('Division Lvl (excl. Esc)'!$A$2:$A$418,$B155,'Division Lvl (excl. Esc)'!J$2:J$418)</f>
        <v>0</v>
      </c>
      <c r="J155" s="166">
        <f>SUMIF('Division Lvl (excl. Esc)'!$A$2:$A$418,$B155,'Division Lvl (excl. Esc)'!K$2:K$418)</f>
        <v>0</v>
      </c>
      <c r="K155" s="166">
        <f>SUMIF('Division Lvl (excl. Esc)'!$A$2:$A$418,$B155,'Division Lvl (excl. Esc)'!L$2:L$418)</f>
        <v>0</v>
      </c>
      <c r="L155" s="166">
        <f>SUMIF('Division Lvl (excl. Esc)'!$A$2:$A$418,$B155,'Division Lvl (excl. Esc)'!M$2:M$418)</f>
        <v>0</v>
      </c>
      <c r="M155" s="167">
        <f>SUMIF('Division Lvl (excl. Esc)'!$A$2:$A$418,$B155,'Division Lvl (excl. Esc)'!N$2:N$418)</f>
        <v>0</v>
      </c>
      <c r="N155" s="168">
        <f>SUMIF('Division Lvl (excl. Esc)'!$A$2:$A$418,$B155,'Division Lvl (excl. Esc)'!P$2:P$418)</f>
        <v>153572.16047320139</v>
      </c>
      <c r="O155" s="169">
        <f>SUMIF('Division Lvl (excl. Esc)'!$A$2:$A$418,$B155,'Division Lvl (excl. Esc)'!Q$2:Q$418)</f>
        <v>157124.73896441239</v>
      </c>
      <c r="P155" s="169">
        <f>SUMIF('Division Lvl (excl. Esc)'!$A$2:$A$418,$B155,'Division Lvl (excl. Esc)'!R$2:R$418)</f>
        <v>160604.91952129907</v>
      </c>
      <c r="Q155" s="169">
        <f>SUMIF('Division Lvl (excl. Esc)'!$A$2:$A$418,$B155,'Division Lvl (excl. Esc)'!S$2:S$418)</f>
        <v>0</v>
      </c>
      <c r="R155" s="169">
        <f>SUMIF('Division Lvl (excl. Esc)'!$A$2:$A$418,$B155,'Division Lvl (excl. Esc)'!T$2:T$418)</f>
        <v>0</v>
      </c>
      <c r="S155" s="169">
        <f>SUMIF('Division Lvl (excl. Esc)'!$A$2:$A$418,$B155,'Division Lvl (excl. Esc)'!U$2:U$418)</f>
        <v>0</v>
      </c>
      <c r="T155" s="169">
        <f>SUMIF('Division Lvl (excl. Esc)'!$A$2:$A$418,$B155,'Division Lvl (excl. Esc)'!V$2:V$418)</f>
        <v>0</v>
      </c>
      <c r="U155" s="169">
        <f>SUMIF('Division Lvl (excl. Esc)'!$A$2:$A$418,$B155,'Division Lvl (excl. Esc)'!W$2:W$418)</f>
        <v>0</v>
      </c>
      <c r="V155" s="170">
        <f>SUMIF('Division Lvl (excl. Esc)'!$A$2:$A$418,$B155,'Division Lvl (excl. Esc)'!X$2:X$418)</f>
        <v>0</v>
      </c>
      <c r="W155" s="170">
        <f>SUMIF('Division Lvl (excl. Esc)'!$A$2:$A$418,$B155,'Division Lvl (excl. Esc)'!Y$2:Y$418)</f>
        <v>0</v>
      </c>
      <c r="X155" s="165">
        <f t="shared" si="6"/>
        <v>448517.72022528201</v>
      </c>
      <c r="Y155" s="171">
        <f t="shared" si="7"/>
        <v>471301.81895891286</v>
      </c>
      <c r="Z155" s="172"/>
    </row>
    <row r="156" spans="1:26" x14ac:dyDescent="0.25">
      <c r="A156" s="163" t="str">
        <f>INDEX('Division Lvl (excl. Esc)'!$AG$2:$AG$418,MATCH(B156,'Division Lvl (excl. Esc)'!$A$2:$A$418,0))</f>
        <v>TS</v>
      </c>
      <c r="B156" s="164" t="s">
        <v>35</v>
      </c>
      <c r="C156" s="130" t="str">
        <f>INDEX('Division Lvl (excl. Esc)'!$B$2:$B$418,MATCH(B156,'Division Lvl (excl. Esc)'!$A$2:$A$418,0))</f>
        <v>Substation fire hydrant installations</v>
      </c>
      <c r="D156" s="165">
        <f>SUMIF('Division Lvl (excl. Esc)'!$A$2:$A$418,$B156,'Division Lvl (excl. Esc)'!E$2:E$418)</f>
        <v>199768.66403018072</v>
      </c>
      <c r="E156" s="166">
        <f>SUMIF('Division Lvl (excl. Esc)'!$A$2:$A$418,$B156,'Division Lvl (excl. Esc)'!F$2:F$418)</f>
        <v>199404.78472580595</v>
      </c>
      <c r="F156" s="166">
        <f>SUMIF('Division Lvl (excl. Esc)'!$A$2:$A$418,$B156,'Division Lvl (excl. Esc)'!G$2:G$418)</f>
        <v>198850.17821105599</v>
      </c>
      <c r="G156" s="166">
        <f>SUMIF('Division Lvl (excl. Esc)'!$A$2:$A$418,$B156,'Division Lvl (excl. Esc)'!H$2:H$418)</f>
        <v>198235.4208569575</v>
      </c>
      <c r="H156" s="166">
        <f>SUMIF('Division Lvl (excl. Esc)'!$A$2:$A$418,$B156,'Division Lvl (excl. Esc)'!I$2:I$418)</f>
        <v>197715.2378512932</v>
      </c>
      <c r="I156" s="166">
        <f>SUMIF('Division Lvl (excl. Esc)'!$A$2:$A$418,$B156,'Division Lvl (excl. Esc)'!J$2:J$418)</f>
        <v>197715.2378512932</v>
      </c>
      <c r="J156" s="166">
        <f>SUMIF('Division Lvl (excl. Esc)'!$A$2:$A$418,$B156,'Division Lvl (excl. Esc)'!K$2:K$418)</f>
        <v>197715.2378512932</v>
      </c>
      <c r="K156" s="166">
        <f>SUMIF('Division Lvl (excl. Esc)'!$A$2:$A$418,$B156,'Division Lvl (excl. Esc)'!L$2:L$418)</f>
        <v>197715.2378512932</v>
      </c>
      <c r="L156" s="166">
        <f>SUMIF('Division Lvl (excl. Esc)'!$A$2:$A$418,$B156,'Division Lvl (excl. Esc)'!M$2:M$418)</f>
        <v>197715.2378512932</v>
      </c>
      <c r="M156" s="167">
        <f>SUMIF('Division Lvl (excl. Esc)'!$A$2:$A$418,$B156,'Division Lvl (excl. Esc)'!N$2:N$418)</f>
        <v>200000</v>
      </c>
      <c r="N156" s="168">
        <f>SUMIF('Division Lvl (excl. Esc)'!$A$2:$A$418,$B156,'Division Lvl (excl. Esc)'!P$2:P$418)</f>
        <v>204762.88063093522</v>
      </c>
      <c r="O156" s="169">
        <f>SUMIF('Division Lvl (excl. Esc)'!$A$2:$A$418,$B156,'Division Lvl (excl. Esc)'!Q$2:Q$418)</f>
        <v>209499.65195254984</v>
      </c>
      <c r="P156" s="169">
        <f>SUMIF('Division Lvl (excl. Esc)'!$A$2:$A$418,$B156,'Division Lvl (excl. Esc)'!R$2:R$418)</f>
        <v>214139.89269506544</v>
      </c>
      <c r="Q156" s="169">
        <f>SUMIF('Division Lvl (excl. Esc)'!$A$2:$A$418,$B156,'Division Lvl (excl. Esc)'!S$2:S$418)</f>
        <v>218814.81292038164</v>
      </c>
      <c r="R156" s="169">
        <f>SUMIF('Division Lvl (excl. Esc)'!$A$2:$A$418,$B156,'Division Lvl (excl. Esc)'!T$2:T$418)</f>
        <v>223696.64391857642</v>
      </c>
      <c r="S156" s="169">
        <f>SUMIF('Division Lvl (excl. Esc)'!$A$2:$A$418,$B156,'Division Lvl (excl. Esc)'!U$2:U$418)</f>
        <v>229289.06001654081</v>
      </c>
      <c r="T156" s="169">
        <f>SUMIF('Division Lvl (excl. Esc)'!$A$2:$A$418,$B156,'Division Lvl (excl. Esc)'!V$2:V$418)</f>
        <v>235021.28651695437</v>
      </c>
      <c r="U156" s="169">
        <f>SUMIF('Division Lvl (excl. Esc)'!$A$2:$A$418,$B156,'Division Lvl (excl. Esc)'!W$2:W$418)</f>
        <v>240896.8186798782</v>
      </c>
      <c r="V156" s="170">
        <f>SUMIF('Division Lvl (excl. Esc)'!$A$2:$A$418,$B156,'Division Lvl (excl. Esc)'!X$2:X$418)</f>
        <v>246919.2391468751</v>
      </c>
      <c r="W156" s="170">
        <f>SUMIF('Division Lvl (excl. Esc)'!$A$2:$A$418,$B156,'Division Lvl (excl. Esc)'!Y$2:Y$418)</f>
        <v>256016.9088392714</v>
      </c>
      <c r="X156" s="165">
        <f t="shared" si="6"/>
        <v>1984835.2370804665</v>
      </c>
      <c r="Y156" s="171">
        <f t="shared" si="7"/>
        <v>2279057.1953170286</v>
      </c>
      <c r="Z156" s="172"/>
    </row>
    <row r="157" spans="1:26" x14ac:dyDescent="0.25">
      <c r="A157" s="163" t="str">
        <f>INDEX('Division Lvl (excl. Esc)'!$AG$2:$AG$418,MATCH(B157,'Division Lvl (excl. Esc)'!$A$2:$A$418,0))</f>
        <v>TS</v>
      </c>
      <c r="B157" s="164" t="s">
        <v>36</v>
      </c>
      <c r="C157" s="130" t="str">
        <f>INDEX('Division Lvl (excl. Esc)'!$B$2:$B$418,MATCH(B157,'Division Lvl (excl. Esc)'!$A$2:$A$418,0))</f>
        <v>Substation deluge showers and fire blankets</v>
      </c>
      <c r="D157" s="165">
        <f>SUMIF('Division Lvl (excl. Esc)'!$A$2:$A$418,$B157,'Division Lvl (excl. Esc)'!E$2:E$418)</f>
        <v>159814.93122414456</v>
      </c>
      <c r="E157" s="166">
        <f>SUMIF('Division Lvl (excl. Esc)'!$A$2:$A$418,$B157,'Division Lvl (excl. Esc)'!F$2:F$418)</f>
        <v>159523.82778064476</v>
      </c>
      <c r="F157" s="166">
        <f>SUMIF('Division Lvl (excl. Esc)'!$A$2:$A$418,$B157,'Division Lvl (excl. Esc)'!G$2:G$418)</f>
        <v>159080.14256884478</v>
      </c>
      <c r="G157" s="166">
        <f>SUMIF('Division Lvl (excl. Esc)'!$A$2:$A$418,$B157,'Division Lvl (excl. Esc)'!H$2:H$418)</f>
        <v>158588.336685566</v>
      </c>
      <c r="H157" s="166">
        <f>SUMIF('Division Lvl (excl. Esc)'!$A$2:$A$418,$B157,'Division Lvl (excl. Esc)'!I$2:I$418)</f>
        <v>158172.19028103456</v>
      </c>
      <c r="I157" s="166">
        <f>SUMIF('Division Lvl (excl. Esc)'!$A$2:$A$418,$B157,'Division Lvl (excl. Esc)'!J$2:J$418)</f>
        <v>158172.19028103456</v>
      </c>
      <c r="J157" s="166">
        <f>SUMIF('Division Lvl (excl. Esc)'!$A$2:$A$418,$B157,'Division Lvl (excl. Esc)'!K$2:K$418)</f>
        <v>158172.19028103456</v>
      </c>
      <c r="K157" s="166">
        <f>SUMIF('Division Lvl (excl. Esc)'!$A$2:$A$418,$B157,'Division Lvl (excl. Esc)'!L$2:L$418)</f>
        <v>158172.19028103456</v>
      </c>
      <c r="L157" s="166">
        <f>SUMIF('Division Lvl (excl. Esc)'!$A$2:$A$418,$B157,'Division Lvl (excl. Esc)'!M$2:M$418)</f>
        <v>158172.19028103456</v>
      </c>
      <c r="M157" s="167">
        <f>SUMIF('Division Lvl (excl. Esc)'!$A$2:$A$418,$B157,'Division Lvl (excl. Esc)'!N$2:N$418)</f>
        <v>160000</v>
      </c>
      <c r="N157" s="168">
        <f>SUMIF('Division Lvl (excl. Esc)'!$A$2:$A$418,$B157,'Division Lvl (excl. Esc)'!P$2:P$418)</f>
        <v>163810.30450474817</v>
      </c>
      <c r="O157" s="169">
        <f>SUMIF('Division Lvl (excl. Esc)'!$A$2:$A$418,$B157,'Division Lvl (excl. Esc)'!Q$2:Q$418)</f>
        <v>167599.72156203989</v>
      </c>
      <c r="P157" s="169">
        <f>SUMIF('Division Lvl (excl. Esc)'!$A$2:$A$418,$B157,'Division Lvl (excl. Esc)'!R$2:R$418)</f>
        <v>171311.91415605234</v>
      </c>
      <c r="Q157" s="169">
        <f>SUMIF('Division Lvl (excl. Esc)'!$A$2:$A$418,$B157,'Division Lvl (excl. Esc)'!S$2:S$418)</f>
        <v>175051.8503363053</v>
      </c>
      <c r="R157" s="169">
        <f>SUMIF('Division Lvl (excl. Esc)'!$A$2:$A$418,$B157,'Division Lvl (excl. Esc)'!T$2:T$418)</f>
        <v>178957.31513486116</v>
      </c>
      <c r="S157" s="169">
        <f>SUMIF('Division Lvl (excl. Esc)'!$A$2:$A$418,$B157,'Division Lvl (excl. Esc)'!U$2:U$418)</f>
        <v>183431.24801323266</v>
      </c>
      <c r="T157" s="169">
        <f>SUMIF('Division Lvl (excl. Esc)'!$A$2:$A$418,$B157,'Division Lvl (excl. Esc)'!V$2:V$418)</f>
        <v>188017.02921356348</v>
      </c>
      <c r="U157" s="169">
        <f>SUMIF('Division Lvl (excl. Esc)'!$A$2:$A$418,$B157,'Division Lvl (excl. Esc)'!W$2:W$418)</f>
        <v>192717.45494390256</v>
      </c>
      <c r="V157" s="170">
        <f>SUMIF('Division Lvl (excl. Esc)'!$A$2:$A$418,$B157,'Division Lvl (excl. Esc)'!X$2:X$418)</f>
        <v>197535.39131750009</v>
      </c>
      <c r="W157" s="170">
        <f>SUMIF('Division Lvl (excl. Esc)'!$A$2:$A$418,$B157,'Division Lvl (excl. Esc)'!Y$2:Y$418)</f>
        <v>204813.52707141713</v>
      </c>
      <c r="X157" s="165">
        <f t="shared" si="6"/>
        <v>1587868.1896643727</v>
      </c>
      <c r="Y157" s="171">
        <f t="shared" si="7"/>
        <v>1823245.7562536227</v>
      </c>
      <c r="Z157" s="172"/>
    </row>
    <row r="158" spans="1:26" x14ac:dyDescent="0.25">
      <c r="A158" s="163" t="str">
        <f>INDEX('Division Lvl (excl. Esc)'!$AG$2:$AG$418,MATCH(B158,'Division Lvl (excl. Esc)'!$A$2:$A$418,0))</f>
        <v>TS</v>
      </c>
      <c r="B158" s="164" t="s">
        <v>37</v>
      </c>
      <c r="C158" s="130" t="str">
        <f>INDEX('Division Lvl (excl. Esc)'!$B$2:$B$418,MATCH(B158,'Division Lvl (excl. Esc)'!$A$2:$A$418,0))</f>
        <v>Substation oil containment program - bund walls</v>
      </c>
      <c r="D158" s="165">
        <f>SUMIF('Division Lvl (excl. Esc)'!$A$2:$A$418,$B158,'Division Lvl (excl. Esc)'!E$2:E$418)</f>
        <v>69919.032410563246</v>
      </c>
      <c r="E158" s="166">
        <f>SUMIF('Division Lvl (excl. Esc)'!$A$2:$A$418,$B158,'Division Lvl (excl. Esc)'!F$2:F$418)</f>
        <v>69791.674654032075</v>
      </c>
      <c r="F158" s="166">
        <f>SUMIF('Division Lvl (excl. Esc)'!$A$2:$A$418,$B158,'Division Lvl (excl. Esc)'!G$2:G$418)</f>
        <v>69597.562373869587</v>
      </c>
      <c r="G158" s="166">
        <f>SUMIF('Division Lvl (excl. Esc)'!$A$2:$A$418,$B158,'Division Lvl (excl. Esc)'!H$2:H$418)</f>
        <v>69382.397299935124</v>
      </c>
      <c r="H158" s="166">
        <f>SUMIF('Division Lvl (excl. Esc)'!$A$2:$A$418,$B158,'Division Lvl (excl. Esc)'!I$2:I$418)</f>
        <v>69200.333247952614</v>
      </c>
      <c r="I158" s="166">
        <f>SUMIF('Division Lvl (excl. Esc)'!$A$2:$A$418,$B158,'Division Lvl (excl. Esc)'!J$2:J$418)</f>
        <v>69200.333247952614</v>
      </c>
      <c r="J158" s="166">
        <f>SUMIF('Division Lvl (excl. Esc)'!$A$2:$A$418,$B158,'Division Lvl (excl. Esc)'!K$2:K$418)</f>
        <v>69200.333247952614</v>
      </c>
      <c r="K158" s="166">
        <f>SUMIF('Division Lvl (excl. Esc)'!$A$2:$A$418,$B158,'Division Lvl (excl. Esc)'!L$2:L$418)</f>
        <v>69200.333247952614</v>
      </c>
      <c r="L158" s="166">
        <f>SUMIF('Division Lvl (excl. Esc)'!$A$2:$A$418,$B158,'Division Lvl (excl. Esc)'!M$2:M$418)</f>
        <v>69200.333247952614</v>
      </c>
      <c r="M158" s="167">
        <f>SUMIF('Division Lvl (excl. Esc)'!$A$2:$A$418,$B158,'Division Lvl (excl. Esc)'!N$2:N$418)</f>
        <v>70000</v>
      </c>
      <c r="N158" s="168">
        <f>SUMIF('Division Lvl (excl. Esc)'!$A$2:$A$418,$B158,'Division Lvl (excl. Esc)'!P$2:P$418)</f>
        <v>71667.008220827323</v>
      </c>
      <c r="O158" s="169">
        <f>SUMIF('Division Lvl (excl. Esc)'!$A$2:$A$418,$B158,'Division Lvl (excl. Esc)'!Q$2:Q$418)</f>
        <v>73324.878183392444</v>
      </c>
      <c r="P158" s="169">
        <f>SUMIF('Division Lvl (excl. Esc)'!$A$2:$A$418,$B158,'Division Lvl (excl. Esc)'!R$2:R$418)</f>
        <v>74948.962443272889</v>
      </c>
      <c r="Q158" s="169">
        <f>SUMIF('Division Lvl (excl. Esc)'!$A$2:$A$418,$B158,'Division Lvl (excl. Esc)'!S$2:S$418)</f>
        <v>76585.184522133568</v>
      </c>
      <c r="R158" s="169">
        <f>SUMIF('Division Lvl (excl. Esc)'!$A$2:$A$418,$B158,'Division Lvl (excl. Esc)'!T$2:T$418)</f>
        <v>78293.825371501749</v>
      </c>
      <c r="S158" s="169">
        <f>SUMIF('Division Lvl (excl. Esc)'!$A$2:$A$418,$B158,'Division Lvl (excl. Esc)'!U$2:U$418)</f>
        <v>80251.171005789278</v>
      </c>
      <c r="T158" s="169">
        <f>SUMIF('Division Lvl (excl. Esc)'!$A$2:$A$418,$B158,'Division Lvl (excl. Esc)'!V$2:V$418)</f>
        <v>82257.450280934019</v>
      </c>
      <c r="U158" s="169">
        <f>SUMIF('Division Lvl (excl. Esc)'!$A$2:$A$418,$B158,'Division Lvl (excl. Esc)'!W$2:W$418)</f>
        <v>84313.886537957354</v>
      </c>
      <c r="V158" s="170">
        <f>SUMIF('Division Lvl (excl. Esc)'!$A$2:$A$418,$B158,'Division Lvl (excl. Esc)'!X$2:X$418)</f>
        <v>86421.73370140628</v>
      </c>
      <c r="W158" s="170">
        <f>SUMIF('Division Lvl (excl. Esc)'!$A$2:$A$418,$B158,'Division Lvl (excl. Esc)'!Y$2:Y$418)</f>
        <v>89605.918093745</v>
      </c>
      <c r="X158" s="165">
        <f t="shared" si="6"/>
        <v>694692.33297816315</v>
      </c>
      <c r="Y158" s="171">
        <f t="shared" si="7"/>
        <v>797670.01836095983</v>
      </c>
      <c r="Z158" s="172"/>
    </row>
    <row r="159" spans="1:26" x14ac:dyDescent="0.25">
      <c r="A159" s="163" t="str">
        <f>INDEX('Division Lvl (excl. Esc)'!$AG$2:$AG$418,MATCH(B159,'Division Lvl (excl. Esc)'!$A$2:$A$418,0))</f>
        <v>TS</v>
      </c>
      <c r="B159" s="164" t="s">
        <v>12</v>
      </c>
      <c r="C159" s="130" t="str">
        <f>INDEX('Division Lvl (excl. Esc)'!$B$2:$B$418,MATCH(B159,'Division Lvl (excl. Esc)'!$A$2:$A$418,0))</f>
        <v>Substation earthing</v>
      </c>
      <c r="D159" s="165">
        <f>SUMIF('Division Lvl (excl. Esc)'!$A$2:$A$418,$B159,'Division Lvl (excl. Esc)'!E$2:E$418)</f>
        <v>339606.72885130724</v>
      </c>
      <c r="E159" s="166">
        <f>SUMIF('Division Lvl (excl. Esc)'!$A$2:$A$418,$B159,'Division Lvl (excl. Esc)'!F$2:F$418)</f>
        <v>406785.76084064413</v>
      </c>
      <c r="F159" s="166">
        <f>SUMIF('Division Lvl (excl. Esc)'!$A$2:$A$418,$B159,'Division Lvl (excl. Esc)'!G$2:G$418)</f>
        <v>0</v>
      </c>
      <c r="G159" s="166">
        <f>SUMIF('Division Lvl (excl. Esc)'!$A$2:$A$418,$B159,'Division Lvl (excl. Esc)'!H$2:H$418)</f>
        <v>0</v>
      </c>
      <c r="H159" s="166">
        <f>SUMIF('Division Lvl (excl. Esc)'!$A$2:$A$418,$B159,'Division Lvl (excl. Esc)'!I$2:I$418)</f>
        <v>0</v>
      </c>
      <c r="I159" s="166">
        <f>SUMIF('Division Lvl (excl. Esc)'!$A$2:$A$418,$B159,'Division Lvl (excl. Esc)'!J$2:J$418)</f>
        <v>0</v>
      </c>
      <c r="J159" s="166">
        <f>SUMIF('Division Lvl (excl. Esc)'!$A$2:$A$418,$B159,'Division Lvl (excl. Esc)'!K$2:K$418)</f>
        <v>0</v>
      </c>
      <c r="K159" s="166">
        <f>SUMIF('Division Lvl (excl. Esc)'!$A$2:$A$418,$B159,'Division Lvl (excl. Esc)'!L$2:L$418)</f>
        <v>0</v>
      </c>
      <c r="L159" s="166">
        <f>SUMIF('Division Lvl (excl. Esc)'!$A$2:$A$418,$B159,'Division Lvl (excl. Esc)'!M$2:M$418)</f>
        <v>0</v>
      </c>
      <c r="M159" s="167">
        <f>SUMIF('Division Lvl (excl. Esc)'!$A$2:$A$418,$B159,'Division Lvl (excl. Esc)'!N$2:N$418)</f>
        <v>0</v>
      </c>
      <c r="N159" s="168">
        <f>SUMIF('Division Lvl (excl. Esc)'!$A$2:$A$418,$B159,'Division Lvl (excl. Esc)'!P$2:P$418)</f>
        <v>348096.8970725899</v>
      </c>
      <c r="O159" s="169">
        <f>SUMIF('Division Lvl (excl. Esc)'!$A$2:$A$418,$B159,'Division Lvl (excl. Esc)'!Q$2:Q$418)</f>
        <v>427379.28998320171</v>
      </c>
      <c r="P159" s="169">
        <f>SUMIF('Division Lvl (excl. Esc)'!$A$2:$A$418,$B159,'Division Lvl (excl. Esc)'!R$2:R$418)</f>
        <v>0</v>
      </c>
      <c r="Q159" s="169">
        <f>SUMIF('Division Lvl (excl. Esc)'!$A$2:$A$418,$B159,'Division Lvl (excl. Esc)'!S$2:S$418)</f>
        <v>0</v>
      </c>
      <c r="R159" s="169">
        <f>SUMIF('Division Lvl (excl. Esc)'!$A$2:$A$418,$B159,'Division Lvl (excl. Esc)'!T$2:T$418)</f>
        <v>0</v>
      </c>
      <c r="S159" s="169">
        <f>SUMIF('Division Lvl (excl. Esc)'!$A$2:$A$418,$B159,'Division Lvl (excl. Esc)'!U$2:U$418)</f>
        <v>0</v>
      </c>
      <c r="T159" s="169">
        <f>SUMIF('Division Lvl (excl. Esc)'!$A$2:$A$418,$B159,'Division Lvl (excl. Esc)'!V$2:V$418)</f>
        <v>0</v>
      </c>
      <c r="U159" s="169">
        <f>SUMIF('Division Lvl (excl. Esc)'!$A$2:$A$418,$B159,'Division Lvl (excl. Esc)'!W$2:W$418)</f>
        <v>0</v>
      </c>
      <c r="V159" s="170">
        <f>SUMIF('Division Lvl (excl. Esc)'!$A$2:$A$418,$B159,'Division Lvl (excl. Esc)'!X$2:X$418)</f>
        <v>0</v>
      </c>
      <c r="W159" s="170">
        <f>SUMIF('Division Lvl (excl. Esc)'!$A$2:$A$418,$B159,'Division Lvl (excl. Esc)'!Y$2:Y$418)</f>
        <v>0</v>
      </c>
      <c r="X159" s="165">
        <f t="shared" si="6"/>
        <v>746392.48969195131</v>
      </c>
      <c r="Y159" s="171">
        <f t="shared" si="7"/>
        <v>775476.18705579161</v>
      </c>
      <c r="Z159" s="172"/>
    </row>
    <row r="160" spans="1:26" x14ac:dyDescent="0.25">
      <c r="A160" s="163" t="str">
        <f>INDEX('Division Lvl (excl. Esc)'!$AG$2:$AG$418,MATCH(B160,'Division Lvl (excl. Esc)'!$A$2:$A$418,0))</f>
        <v>TS</v>
      </c>
      <c r="B160" s="164" t="s">
        <v>13</v>
      </c>
      <c r="C160" s="130" t="str">
        <f>INDEX('Division Lvl (excl. Esc)'!$B$2:$B$418,MATCH(B160,'Division Lvl (excl. Esc)'!$A$2:$A$418,0))</f>
        <v>Tunnelboard refurbishment</v>
      </c>
      <c r="D160" s="165">
        <f>SUMIF('Division Lvl (excl. Esc)'!$A$2:$A$418,$B160,'Division Lvl (excl. Esc)'!E$2:E$418)</f>
        <v>0</v>
      </c>
      <c r="E160" s="166">
        <f>SUMIF('Division Lvl (excl. Esc)'!$A$2:$A$418,$B160,'Division Lvl (excl. Esc)'!F$2:F$418)</f>
        <v>0</v>
      </c>
      <c r="F160" s="166">
        <f>SUMIF('Division Lvl (excl. Esc)'!$A$2:$A$418,$B160,'Division Lvl (excl. Esc)'!G$2:G$418)</f>
        <v>0</v>
      </c>
      <c r="G160" s="166">
        <f>SUMIF('Division Lvl (excl. Esc)'!$A$2:$A$418,$B160,'Division Lvl (excl. Esc)'!H$2:H$418)</f>
        <v>44602.969692815437</v>
      </c>
      <c r="H160" s="166">
        <f>SUMIF('Division Lvl (excl. Esc)'!$A$2:$A$418,$B160,'Division Lvl (excl. Esc)'!I$2:I$418)</f>
        <v>44485.928516540967</v>
      </c>
      <c r="I160" s="166">
        <f>SUMIF('Division Lvl (excl. Esc)'!$A$2:$A$418,$B160,'Division Lvl (excl. Esc)'!J$2:J$418)</f>
        <v>0</v>
      </c>
      <c r="J160" s="166">
        <f>SUMIF('Division Lvl (excl. Esc)'!$A$2:$A$418,$B160,'Division Lvl (excl. Esc)'!K$2:K$418)</f>
        <v>0</v>
      </c>
      <c r="K160" s="166">
        <f>SUMIF('Division Lvl (excl. Esc)'!$A$2:$A$418,$B160,'Division Lvl (excl. Esc)'!L$2:L$418)</f>
        <v>0</v>
      </c>
      <c r="L160" s="166">
        <f>SUMIF('Division Lvl (excl. Esc)'!$A$2:$A$418,$B160,'Division Lvl (excl. Esc)'!M$2:M$418)</f>
        <v>44485.928516540967</v>
      </c>
      <c r="M160" s="167">
        <f>SUMIF('Division Lvl (excl. Esc)'!$A$2:$A$418,$B160,'Division Lvl (excl. Esc)'!N$2:N$418)</f>
        <v>45000</v>
      </c>
      <c r="N160" s="168">
        <f>SUMIF('Division Lvl (excl. Esc)'!$A$2:$A$418,$B160,'Division Lvl (excl. Esc)'!P$2:P$418)</f>
        <v>0</v>
      </c>
      <c r="O160" s="169">
        <f>SUMIF('Division Lvl (excl. Esc)'!$A$2:$A$418,$B160,'Division Lvl (excl. Esc)'!Q$2:Q$418)</f>
        <v>0</v>
      </c>
      <c r="P160" s="169">
        <f>SUMIF('Division Lvl (excl. Esc)'!$A$2:$A$418,$B160,'Division Lvl (excl. Esc)'!R$2:R$418)</f>
        <v>0</v>
      </c>
      <c r="Q160" s="169">
        <f>SUMIF('Division Lvl (excl. Esc)'!$A$2:$A$418,$B160,'Division Lvl (excl. Esc)'!S$2:S$418)</f>
        <v>49233.332907085867</v>
      </c>
      <c r="R160" s="169">
        <f>SUMIF('Division Lvl (excl. Esc)'!$A$2:$A$418,$B160,'Division Lvl (excl. Esc)'!T$2:T$418)</f>
        <v>50331.74488167969</v>
      </c>
      <c r="S160" s="169">
        <f>SUMIF('Division Lvl (excl. Esc)'!$A$2:$A$418,$B160,'Division Lvl (excl. Esc)'!U$2:U$418)</f>
        <v>0</v>
      </c>
      <c r="T160" s="169">
        <f>SUMIF('Division Lvl (excl. Esc)'!$A$2:$A$418,$B160,'Division Lvl (excl. Esc)'!V$2:V$418)</f>
        <v>0</v>
      </c>
      <c r="U160" s="169">
        <f>SUMIF('Division Lvl (excl. Esc)'!$A$2:$A$418,$B160,'Division Lvl (excl. Esc)'!W$2:W$418)</f>
        <v>0</v>
      </c>
      <c r="V160" s="170">
        <f>SUMIF('Division Lvl (excl. Esc)'!$A$2:$A$418,$B160,'Division Lvl (excl. Esc)'!X$2:X$418)</f>
        <v>55556.828808046892</v>
      </c>
      <c r="W160" s="170">
        <f>SUMIF('Division Lvl (excl. Esc)'!$A$2:$A$418,$B160,'Division Lvl (excl. Esc)'!Y$2:Y$418)</f>
        <v>57603.804488836067</v>
      </c>
      <c r="X160" s="165">
        <f t="shared" si="6"/>
        <v>178574.82672589738</v>
      </c>
      <c r="Y160" s="171">
        <f t="shared" si="7"/>
        <v>212725.71108564851</v>
      </c>
      <c r="Z160" s="172"/>
    </row>
    <row r="161" spans="1:26" x14ac:dyDescent="0.25">
      <c r="A161" s="163" t="str">
        <f>INDEX('Division Lvl (excl. Esc)'!$AG$2:$AG$418,MATCH(B161,'Division Lvl (excl. Esc)'!$A$2:$A$418,0))</f>
        <v>TS</v>
      </c>
      <c r="B161" s="177" t="s">
        <v>3</v>
      </c>
      <c r="C161" s="130" t="str">
        <f>INDEX('Division Lvl (excl. Esc)'!$B$2:$B$418,MATCH(B161,'Division Lvl (excl. Esc)'!$A$2:$A$418,0))</f>
        <v>66kV circuit breaker replacement</v>
      </c>
      <c r="D161" s="165">
        <f>SUMIF('Division Lvl (excl. Esc)'!$A$2:$A$418,$B161,'Division Lvl (excl. Esc)'!E$2:E$418)</f>
        <v>257701.57659893311</v>
      </c>
      <c r="E161" s="166">
        <f>SUMIF('Division Lvl (excl. Esc)'!$A$2:$A$418,$B161,'Division Lvl (excl. Esc)'!F$2:F$418)</f>
        <v>257232.17229628965</v>
      </c>
      <c r="F161" s="166">
        <f>SUMIF('Division Lvl (excl. Esc)'!$A$2:$A$418,$B161,'Division Lvl (excl. Esc)'!G$2:G$418)</f>
        <v>0</v>
      </c>
      <c r="G161" s="166">
        <f>SUMIF('Division Lvl (excl. Esc)'!$A$2:$A$418,$B161,'Division Lvl (excl. Esc)'!H$2:H$418)</f>
        <v>0</v>
      </c>
      <c r="H161" s="166">
        <f>SUMIF('Division Lvl (excl. Esc)'!$A$2:$A$418,$B161,'Division Lvl (excl. Esc)'!I$2:I$418)</f>
        <v>0</v>
      </c>
      <c r="I161" s="166">
        <f>SUMIF('Division Lvl (excl. Esc)'!$A$2:$A$418,$B161,'Division Lvl (excl. Esc)'!J$2:J$418)</f>
        <v>255052.65682816823</v>
      </c>
      <c r="J161" s="166">
        <f>SUMIF('Division Lvl (excl. Esc)'!$A$2:$A$418,$B161,'Division Lvl (excl. Esc)'!K$2:K$418)</f>
        <v>255052.65682816823</v>
      </c>
      <c r="K161" s="166">
        <f>SUMIF('Division Lvl (excl. Esc)'!$A$2:$A$418,$B161,'Division Lvl (excl. Esc)'!L$2:L$418)</f>
        <v>255052.65682816823</v>
      </c>
      <c r="L161" s="166">
        <f>SUMIF('Division Lvl (excl. Esc)'!$A$2:$A$418,$B161,'Division Lvl (excl. Esc)'!M$2:M$418)</f>
        <v>255052.65682816823</v>
      </c>
      <c r="M161" s="167">
        <f>SUMIF('Division Lvl (excl. Esc)'!$A$2:$A$418,$B161,'Division Lvl (excl. Esc)'!N$2:N$418)</f>
        <v>258000</v>
      </c>
      <c r="N161" s="168">
        <f>SUMIF('Division Lvl (excl. Esc)'!$A$2:$A$418,$B161,'Division Lvl (excl. Esc)'!P$2:P$418)</f>
        <v>264144.11601390643</v>
      </c>
      <c r="O161" s="169">
        <f>SUMIF('Division Lvl (excl. Esc)'!$A$2:$A$418,$B161,'Division Lvl (excl. Esc)'!Q$2:Q$418)</f>
        <v>270254.55101878929</v>
      </c>
      <c r="P161" s="169">
        <f>SUMIF('Division Lvl (excl. Esc)'!$A$2:$A$418,$B161,'Division Lvl (excl. Esc)'!R$2:R$418)</f>
        <v>0</v>
      </c>
      <c r="Q161" s="169">
        <f>SUMIF('Division Lvl (excl. Esc)'!$A$2:$A$418,$B161,'Division Lvl (excl. Esc)'!S$2:S$418)</f>
        <v>0</v>
      </c>
      <c r="R161" s="169">
        <f>SUMIF('Division Lvl (excl. Esc)'!$A$2:$A$418,$B161,'Division Lvl (excl. Esc)'!T$2:T$418)</f>
        <v>0</v>
      </c>
      <c r="S161" s="169">
        <f>SUMIF('Division Lvl (excl. Esc)'!$A$2:$A$418,$B161,'Division Lvl (excl. Esc)'!U$2:U$418)</f>
        <v>295782.88742133765</v>
      </c>
      <c r="T161" s="169">
        <f>SUMIF('Division Lvl (excl. Esc)'!$A$2:$A$418,$B161,'Division Lvl (excl. Esc)'!V$2:V$418)</f>
        <v>303177.45960687113</v>
      </c>
      <c r="U161" s="169">
        <f>SUMIF('Division Lvl (excl. Esc)'!$A$2:$A$418,$B161,'Division Lvl (excl. Esc)'!W$2:W$418)</f>
        <v>310756.89609704289</v>
      </c>
      <c r="V161" s="170">
        <f>SUMIF('Division Lvl (excl. Esc)'!$A$2:$A$418,$B161,'Division Lvl (excl. Esc)'!X$2:X$418)</f>
        <v>318525.81849946891</v>
      </c>
      <c r="W161" s="170">
        <f>SUMIF('Division Lvl (excl. Esc)'!$A$2:$A$418,$B161,'Division Lvl (excl. Esc)'!Y$2:Y$418)</f>
        <v>330261.81240266014</v>
      </c>
      <c r="X161" s="165">
        <f t="shared" si="6"/>
        <v>1793144.3762078958</v>
      </c>
      <c r="Y161" s="171">
        <f t="shared" si="7"/>
        <v>2092903.5410600766</v>
      </c>
      <c r="Z161" s="172"/>
    </row>
    <row r="162" spans="1:26" x14ac:dyDescent="0.25">
      <c r="A162" s="163" t="str">
        <f>INDEX('Division Lvl (excl. Esc)'!$AG$2:$AG$418,MATCH(B162,'Division Lvl (excl. Esc)'!$A$2:$A$418,0))</f>
        <v>TS</v>
      </c>
      <c r="B162" s="164" t="s">
        <v>17</v>
      </c>
      <c r="C162" s="130" t="str">
        <f>INDEX('Division Lvl (excl. Esc)'!$B$2:$B$418,MATCH(B162,'Division Lvl (excl. Esc)'!$A$2:$A$418,0))</f>
        <v>Busbar support and isolator replacement</v>
      </c>
      <c r="D162" s="165">
        <f>SUMIF('Division Lvl (excl. Esc)'!$A$2:$A$418,$B162,'Division Lvl (excl. Esc)'!E$2:E$418)</f>
        <v>0</v>
      </c>
      <c r="E162" s="166">
        <f>SUMIF('Division Lvl (excl. Esc)'!$A$2:$A$418,$B162,'Division Lvl (excl. Esc)'!F$2:F$418)</f>
        <v>94218.760782943311</v>
      </c>
      <c r="F162" s="166">
        <f>SUMIF('Division Lvl (excl. Esc)'!$A$2:$A$418,$B162,'Division Lvl (excl. Esc)'!G$2:G$418)</f>
        <v>93956.709204723942</v>
      </c>
      <c r="G162" s="166">
        <f>SUMIF('Division Lvl (excl. Esc)'!$A$2:$A$418,$B162,'Division Lvl (excl. Esc)'!H$2:H$418)</f>
        <v>93666.236354912413</v>
      </c>
      <c r="H162" s="166">
        <f>SUMIF('Division Lvl (excl. Esc)'!$A$2:$A$418,$B162,'Division Lvl (excl. Esc)'!I$2:I$418)</f>
        <v>93420.449884736037</v>
      </c>
      <c r="I162" s="166">
        <f>SUMIF('Division Lvl (excl. Esc)'!$A$2:$A$418,$B162,'Division Lvl (excl. Esc)'!J$2:J$418)</f>
        <v>93420.449884736037</v>
      </c>
      <c r="J162" s="166">
        <f>SUMIF('Division Lvl (excl. Esc)'!$A$2:$A$418,$B162,'Division Lvl (excl. Esc)'!K$2:K$418)</f>
        <v>93420.449884736037</v>
      </c>
      <c r="K162" s="166">
        <f>SUMIF('Division Lvl (excl. Esc)'!$A$2:$A$418,$B162,'Division Lvl (excl. Esc)'!L$2:L$418)</f>
        <v>93420.449884736037</v>
      </c>
      <c r="L162" s="166">
        <f>SUMIF('Division Lvl (excl. Esc)'!$A$2:$A$418,$B162,'Division Lvl (excl. Esc)'!M$2:M$418)</f>
        <v>93420.449884736037</v>
      </c>
      <c r="M162" s="167">
        <f>SUMIF('Division Lvl (excl. Esc)'!$A$2:$A$418,$B162,'Division Lvl (excl. Esc)'!N$2:N$418)</f>
        <v>94500</v>
      </c>
      <c r="N162" s="168">
        <f>SUMIF('Division Lvl (excl. Esc)'!$A$2:$A$418,$B162,'Division Lvl (excl. Esc)'!P$2:P$418)</f>
        <v>0</v>
      </c>
      <c r="O162" s="169">
        <f>SUMIF('Division Lvl (excl. Esc)'!$A$2:$A$418,$B162,'Division Lvl (excl. Esc)'!Q$2:Q$418)</f>
        <v>98988.585547579802</v>
      </c>
      <c r="P162" s="169">
        <f>SUMIF('Division Lvl (excl. Esc)'!$A$2:$A$418,$B162,'Division Lvl (excl. Esc)'!R$2:R$418)</f>
        <v>101181.09929841841</v>
      </c>
      <c r="Q162" s="169">
        <f>SUMIF('Division Lvl (excl. Esc)'!$A$2:$A$418,$B162,'Division Lvl (excl. Esc)'!S$2:S$418)</f>
        <v>103389.99910488031</v>
      </c>
      <c r="R162" s="169">
        <f>SUMIF('Division Lvl (excl. Esc)'!$A$2:$A$418,$B162,'Division Lvl (excl. Esc)'!T$2:T$418)</f>
        <v>105696.66425152736</v>
      </c>
      <c r="S162" s="169">
        <f>SUMIF('Division Lvl (excl. Esc)'!$A$2:$A$418,$B162,'Division Lvl (excl. Esc)'!U$2:U$418)</f>
        <v>108339.08085781554</v>
      </c>
      <c r="T162" s="169">
        <f>SUMIF('Division Lvl (excl. Esc)'!$A$2:$A$418,$B162,'Division Lvl (excl. Esc)'!V$2:V$418)</f>
        <v>111047.55787926093</v>
      </c>
      <c r="U162" s="169">
        <f>SUMIF('Division Lvl (excl. Esc)'!$A$2:$A$418,$B162,'Division Lvl (excl. Esc)'!W$2:W$418)</f>
        <v>113823.74682624245</v>
      </c>
      <c r="V162" s="170">
        <f>SUMIF('Division Lvl (excl. Esc)'!$A$2:$A$418,$B162,'Division Lvl (excl. Esc)'!X$2:X$418)</f>
        <v>116669.34049689848</v>
      </c>
      <c r="W162" s="170">
        <f>SUMIF('Division Lvl (excl. Esc)'!$A$2:$A$418,$B162,'Division Lvl (excl. Esc)'!Y$2:Y$418)</f>
        <v>120967.98942655574</v>
      </c>
      <c r="X162" s="165">
        <f t="shared" ref="X162:X182" si="8">SUM(D162:M162)</f>
        <v>843443.95576625969</v>
      </c>
      <c r="Y162" s="171">
        <f t="shared" si="7"/>
        <v>980104.06368917902</v>
      </c>
      <c r="Z162" s="172"/>
    </row>
    <row r="163" spans="1:26" x14ac:dyDescent="0.25">
      <c r="A163" s="163" t="str">
        <f>INDEX('Division Lvl (excl. Esc)'!$AG$2:$AG$418,MATCH(B163,'Division Lvl (excl. Esc)'!$A$2:$A$418,0))</f>
        <v>TS</v>
      </c>
      <c r="B163" s="164" t="s">
        <v>40</v>
      </c>
      <c r="C163" s="130" t="str">
        <f>INDEX('Division Lvl (excl. Esc)'!$B$2:$B$418,MATCH(B163,'Division Lvl (excl. Esc)'!$A$2:$A$418,0))</f>
        <v>Roof refurbishment for control and switch rooms</v>
      </c>
      <c r="D163" s="165">
        <f>SUMIF('Division Lvl (excl. Esc)'!$A$2:$A$418,$B163,'Division Lvl (excl. Esc)'!E$2:E$418)</f>
        <v>1498264.9802263554</v>
      </c>
      <c r="E163" s="166">
        <f>SUMIF('Division Lvl (excl. Esc)'!$A$2:$A$418,$B163,'Division Lvl (excl. Esc)'!F$2:F$418)</f>
        <v>1495535.8854435445</v>
      </c>
      <c r="F163" s="166">
        <f>SUMIF('Division Lvl (excl. Esc)'!$A$2:$A$418,$B163,'Division Lvl (excl. Esc)'!G$2:G$418)</f>
        <v>1491376.3365829198</v>
      </c>
      <c r="G163" s="166">
        <f>SUMIF('Division Lvl (excl. Esc)'!$A$2:$A$418,$B163,'Division Lvl (excl. Esc)'!H$2:H$418)</f>
        <v>1486765.6564271811</v>
      </c>
      <c r="H163" s="166">
        <f>SUMIF('Division Lvl (excl. Esc)'!$A$2:$A$418,$B163,'Division Lvl (excl. Esc)'!I$2:I$418)</f>
        <v>1482864.283884699</v>
      </c>
      <c r="I163" s="166">
        <f>SUMIF('Division Lvl (excl. Esc)'!$A$2:$A$418,$B163,'Division Lvl (excl. Esc)'!J$2:J$418)</f>
        <v>1482864.283884699</v>
      </c>
      <c r="J163" s="166">
        <f>SUMIF('Division Lvl (excl. Esc)'!$A$2:$A$418,$B163,'Division Lvl (excl. Esc)'!K$2:K$418)</f>
        <v>1482864.283884699</v>
      </c>
      <c r="K163" s="166">
        <f>SUMIF('Division Lvl (excl. Esc)'!$A$2:$A$418,$B163,'Division Lvl (excl. Esc)'!L$2:L$418)</f>
        <v>1482864.283884699</v>
      </c>
      <c r="L163" s="166">
        <f>SUMIF('Division Lvl (excl. Esc)'!$A$2:$A$418,$B163,'Division Lvl (excl. Esc)'!M$2:M$418)</f>
        <v>1482864.283884699</v>
      </c>
      <c r="M163" s="167">
        <f>SUMIF('Division Lvl (excl. Esc)'!$A$2:$A$418,$B163,'Division Lvl (excl. Esc)'!N$2:N$418)</f>
        <v>1500000</v>
      </c>
      <c r="N163" s="168">
        <f>SUMIF('Division Lvl (excl. Esc)'!$A$2:$A$418,$B163,'Division Lvl (excl. Esc)'!P$2:P$418)</f>
        <v>1535721.6047320142</v>
      </c>
      <c r="O163" s="169">
        <f>SUMIF('Division Lvl (excl. Esc)'!$A$2:$A$418,$B163,'Division Lvl (excl. Esc)'!Q$2:Q$418)</f>
        <v>1571247.3896441238</v>
      </c>
      <c r="P163" s="169">
        <f>SUMIF('Division Lvl (excl. Esc)'!$A$2:$A$418,$B163,'Division Lvl (excl. Esc)'!R$2:R$418)</f>
        <v>1606049.195212991</v>
      </c>
      <c r="Q163" s="169">
        <f>SUMIF('Division Lvl (excl. Esc)'!$A$2:$A$418,$B163,'Division Lvl (excl. Esc)'!S$2:S$418)</f>
        <v>1641111.096902862</v>
      </c>
      <c r="R163" s="169">
        <f>SUMIF('Division Lvl (excl. Esc)'!$A$2:$A$418,$B163,'Division Lvl (excl. Esc)'!T$2:T$418)</f>
        <v>1677724.829389323</v>
      </c>
      <c r="S163" s="169">
        <f>SUMIF('Division Lvl (excl. Esc)'!$A$2:$A$418,$B163,'Division Lvl (excl. Esc)'!U$2:U$418)</f>
        <v>1719667.9501240561</v>
      </c>
      <c r="T163" s="169">
        <f>SUMIF('Division Lvl (excl. Esc)'!$A$2:$A$418,$B163,'Division Lvl (excl. Esc)'!V$2:V$418)</f>
        <v>1762659.6488771574</v>
      </c>
      <c r="U163" s="169">
        <f>SUMIF('Division Lvl (excl. Esc)'!$A$2:$A$418,$B163,'Division Lvl (excl. Esc)'!W$2:W$418)</f>
        <v>1806726.1400990866</v>
      </c>
      <c r="V163" s="170">
        <f>SUMIF('Division Lvl (excl. Esc)'!$A$2:$A$418,$B163,'Division Lvl (excl. Esc)'!X$2:X$418)</f>
        <v>1851894.2936015634</v>
      </c>
      <c r="W163" s="170">
        <f>SUMIF('Division Lvl (excl. Esc)'!$A$2:$A$418,$B163,'Division Lvl (excl. Esc)'!Y$2:Y$418)</f>
        <v>1920126.8162945355</v>
      </c>
      <c r="X163" s="165">
        <f t="shared" si="8"/>
        <v>14886264.278103493</v>
      </c>
      <c r="Y163" s="171">
        <f t="shared" si="7"/>
        <v>17092928.964877713</v>
      </c>
      <c r="Z163" s="172"/>
    </row>
    <row r="164" spans="1:26" x14ac:dyDescent="0.25">
      <c r="A164" s="163" t="str">
        <f>INDEX('Division Lvl (excl. Esc)'!$AG$2:$AG$418,MATCH(B164,'Division Lvl (excl. Esc)'!$A$2:$A$418,0))</f>
        <v>TS</v>
      </c>
      <c r="B164" s="164" t="s">
        <v>41</v>
      </c>
      <c r="C164" s="130" t="str">
        <f>INDEX('Division Lvl (excl. Esc)'!$B$2:$B$418,MATCH(B164,'Division Lvl (excl. Esc)'!$A$2:$A$418,0))</f>
        <v>Substation fire stopping measures</v>
      </c>
      <c r="D164" s="165">
        <f>SUMIF('Division Lvl (excl. Esc)'!$A$2:$A$418,$B164,'Division Lvl (excl. Esc)'!E$2:E$418)</f>
        <v>65923.659129959633</v>
      </c>
      <c r="E164" s="166">
        <f>SUMIF('Division Lvl (excl. Esc)'!$A$2:$A$418,$B164,'Division Lvl (excl. Esc)'!F$2:F$418)</f>
        <v>65803.578959515959</v>
      </c>
      <c r="F164" s="166">
        <f>SUMIF('Division Lvl (excl. Esc)'!$A$2:$A$418,$B164,'Division Lvl (excl. Esc)'!G$2:G$418)</f>
        <v>65620.558809648472</v>
      </c>
      <c r="G164" s="166">
        <f>SUMIF('Division Lvl (excl. Esc)'!$A$2:$A$418,$B164,'Division Lvl (excl. Esc)'!H$2:H$418)</f>
        <v>65417.68888279597</v>
      </c>
      <c r="H164" s="166">
        <f>SUMIF('Division Lvl (excl. Esc)'!$A$2:$A$418,$B164,'Division Lvl (excl. Esc)'!I$2:I$418)</f>
        <v>65246.02849092675</v>
      </c>
      <c r="I164" s="166">
        <f>SUMIF('Division Lvl (excl. Esc)'!$A$2:$A$418,$B164,'Division Lvl (excl. Esc)'!J$2:J$418)</f>
        <v>65246.02849092675</v>
      </c>
      <c r="J164" s="166">
        <f>SUMIF('Division Lvl (excl. Esc)'!$A$2:$A$418,$B164,'Division Lvl (excl. Esc)'!K$2:K$418)</f>
        <v>65246.02849092675</v>
      </c>
      <c r="K164" s="166">
        <f>SUMIF('Division Lvl (excl. Esc)'!$A$2:$A$418,$B164,'Division Lvl (excl. Esc)'!L$2:L$418)</f>
        <v>65246.02849092675</v>
      </c>
      <c r="L164" s="166">
        <f>SUMIF('Division Lvl (excl. Esc)'!$A$2:$A$418,$B164,'Division Lvl (excl. Esc)'!M$2:M$418)</f>
        <v>65246.02849092675</v>
      </c>
      <c r="M164" s="167">
        <f>SUMIF('Division Lvl (excl. Esc)'!$A$2:$A$418,$B164,'Division Lvl (excl. Esc)'!N$2:N$418)</f>
        <v>66000</v>
      </c>
      <c r="N164" s="168">
        <f>SUMIF('Division Lvl (excl. Esc)'!$A$2:$A$418,$B164,'Division Lvl (excl. Esc)'!P$2:P$418)</f>
        <v>67571.750608208618</v>
      </c>
      <c r="O164" s="169">
        <f>SUMIF('Division Lvl (excl. Esc)'!$A$2:$A$418,$B164,'Division Lvl (excl. Esc)'!Q$2:Q$418)</f>
        <v>69134.885144341446</v>
      </c>
      <c r="P164" s="169">
        <f>SUMIF('Division Lvl (excl. Esc)'!$A$2:$A$418,$B164,'Division Lvl (excl. Esc)'!R$2:R$418)</f>
        <v>70666.16458937159</v>
      </c>
      <c r="Q164" s="169">
        <f>SUMIF('Division Lvl (excl. Esc)'!$A$2:$A$418,$B164,'Division Lvl (excl. Esc)'!S$2:S$418)</f>
        <v>72208.888263725938</v>
      </c>
      <c r="R164" s="169">
        <f>SUMIF('Division Lvl (excl. Esc)'!$A$2:$A$418,$B164,'Division Lvl (excl. Esc)'!T$2:T$418)</f>
        <v>73819.892493130217</v>
      </c>
      <c r="S164" s="169">
        <f>SUMIF('Division Lvl (excl. Esc)'!$A$2:$A$418,$B164,'Division Lvl (excl. Esc)'!U$2:U$418)</f>
        <v>75665.389805458457</v>
      </c>
      <c r="T164" s="169">
        <f>SUMIF('Division Lvl (excl. Esc)'!$A$2:$A$418,$B164,'Division Lvl (excl. Esc)'!V$2:V$418)</f>
        <v>77557.024550594928</v>
      </c>
      <c r="U164" s="169">
        <f>SUMIF('Division Lvl (excl. Esc)'!$A$2:$A$418,$B164,'Division Lvl (excl. Esc)'!W$2:W$418)</f>
        <v>79495.950164359791</v>
      </c>
      <c r="V164" s="170">
        <f>SUMIF('Division Lvl (excl. Esc)'!$A$2:$A$418,$B164,'Division Lvl (excl. Esc)'!X$2:X$418)</f>
        <v>81483.348918468779</v>
      </c>
      <c r="W164" s="170">
        <f>SUMIF('Division Lvl (excl. Esc)'!$A$2:$A$418,$B164,'Division Lvl (excl. Esc)'!Y$2:Y$418)</f>
        <v>84485.57991695957</v>
      </c>
      <c r="X164" s="165">
        <f t="shared" si="8"/>
        <v>654995.62823655363</v>
      </c>
      <c r="Y164" s="171">
        <f t="shared" si="7"/>
        <v>752088.87445461936</v>
      </c>
      <c r="Z164" s="172"/>
    </row>
    <row r="165" spans="1:26" x14ac:dyDescent="0.25">
      <c r="A165" s="163" t="str">
        <f>INDEX('Division Lvl (excl. Esc)'!$AG$2:$AG$418,MATCH(B165,'Division Lvl (excl. Esc)'!$A$2:$A$418,0))</f>
        <v>TS</v>
      </c>
      <c r="B165" s="164" t="s">
        <v>27</v>
      </c>
      <c r="C165" s="130" t="str">
        <f>INDEX('Division Lvl (excl. Esc)'!$B$2:$B$418,MATCH(B165,'Division Lvl (excl. Esc)'!$A$2:$A$418,0))</f>
        <v>Marayong Zone Substation renewal</v>
      </c>
      <c r="D165" s="165">
        <f>SUMIF('Division Lvl (excl. Esc)'!$A$2:$A$418,$B165,'Division Lvl (excl. Esc)'!E$2:E$418)</f>
        <v>8195387.5829531057</v>
      </c>
      <c r="E165" s="166">
        <f>SUMIF('Division Lvl (excl. Esc)'!$A$2:$A$418,$B165,'Division Lvl (excl. Esc)'!F$2:F$418)</f>
        <v>1823633.5271596147</v>
      </c>
      <c r="F165" s="166">
        <f>SUMIF('Division Lvl (excl. Esc)'!$A$2:$A$418,$B165,'Division Lvl (excl. Esc)'!G$2:G$418)</f>
        <v>0</v>
      </c>
      <c r="G165" s="166">
        <f>SUMIF('Division Lvl (excl. Esc)'!$A$2:$A$418,$B165,'Division Lvl (excl. Esc)'!H$2:H$418)</f>
        <v>0</v>
      </c>
      <c r="H165" s="166">
        <f>SUMIF('Division Lvl (excl. Esc)'!$A$2:$A$418,$B165,'Division Lvl (excl. Esc)'!I$2:I$418)</f>
        <v>0</v>
      </c>
      <c r="I165" s="166">
        <f>SUMIF('Division Lvl (excl. Esc)'!$A$2:$A$418,$B165,'Division Lvl (excl. Esc)'!J$2:J$418)</f>
        <v>0</v>
      </c>
      <c r="J165" s="166">
        <f>SUMIF('Division Lvl (excl. Esc)'!$A$2:$A$418,$B165,'Division Lvl (excl. Esc)'!K$2:K$418)</f>
        <v>0</v>
      </c>
      <c r="K165" s="166">
        <f>SUMIF('Division Lvl (excl. Esc)'!$A$2:$A$418,$B165,'Division Lvl (excl. Esc)'!L$2:L$418)</f>
        <v>0</v>
      </c>
      <c r="L165" s="166">
        <f>SUMIF('Division Lvl (excl. Esc)'!$A$2:$A$418,$B165,'Division Lvl (excl. Esc)'!M$2:M$418)</f>
        <v>0</v>
      </c>
      <c r="M165" s="167">
        <f>SUMIF('Division Lvl (excl. Esc)'!$A$2:$A$418,$B165,'Division Lvl (excl. Esc)'!N$2:N$418)</f>
        <v>0</v>
      </c>
      <c r="N165" s="168">
        <f>SUMIF('Division Lvl (excl. Esc)'!$A$2:$A$418,$B165,'Division Lvl (excl. Esc)'!P$2:P$418)</f>
        <v>8400272.2725269329</v>
      </c>
      <c r="O165" s="169">
        <f>SUMIF('Division Lvl (excl. Esc)'!$A$2:$A$418,$B165,'Division Lvl (excl. Esc)'!Q$2:Q$418)</f>
        <v>1915954.9744720701</v>
      </c>
      <c r="P165" s="169">
        <f>SUMIF('Division Lvl (excl. Esc)'!$A$2:$A$418,$B165,'Division Lvl (excl. Esc)'!R$2:R$418)</f>
        <v>0</v>
      </c>
      <c r="Q165" s="169">
        <f>SUMIF('Division Lvl (excl. Esc)'!$A$2:$A$418,$B165,'Division Lvl (excl. Esc)'!S$2:S$418)</f>
        <v>0</v>
      </c>
      <c r="R165" s="169">
        <f>SUMIF('Division Lvl (excl. Esc)'!$A$2:$A$418,$B165,'Division Lvl (excl. Esc)'!T$2:T$418)</f>
        <v>0</v>
      </c>
      <c r="S165" s="169">
        <f>SUMIF('Division Lvl (excl. Esc)'!$A$2:$A$418,$B165,'Division Lvl (excl. Esc)'!U$2:U$418)</f>
        <v>0</v>
      </c>
      <c r="T165" s="169">
        <f>SUMIF('Division Lvl (excl. Esc)'!$A$2:$A$418,$B165,'Division Lvl (excl. Esc)'!V$2:V$418)</f>
        <v>0</v>
      </c>
      <c r="U165" s="169">
        <f>SUMIF('Division Lvl (excl. Esc)'!$A$2:$A$418,$B165,'Division Lvl (excl. Esc)'!W$2:W$418)</f>
        <v>0</v>
      </c>
      <c r="V165" s="170">
        <f>SUMIF('Division Lvl (excl. Esc)'!$A$2:$A$418,$B165,'Division Lvl (excl. Esc)'!X$2:X$418)</f>
        <v>0</v>
      </c>
      <c r="W165" s="170">
        <f>SUMIF('Division Lvl (excl. Esc)'!$A$2:$A$418,$B165,'Division Lvl (excl. Esc)'!Y$2:Y$418)</f>
        <v>0</v>
      </c>
      <c r="X165" s="165">
        <f t="shared" si="8"/>
        <v>10019021.110112721</v>
      </c>
      <c r="Y165" s="171">
        <f t="shared" si="7"/>
        <v>10316227.246999003</v>
      </c>
      <c r="Z165" s="172"/>
    </row>
    <row r="166" spans="1:26" x14ac:dyDescent="0.25">
      <c r="A166" s="163" t="str">
        <f>INDEX('Division Lvl (excl. Esc)'!$AG$2:$AG$418,MATCH(B166,'Division Lvl (excl. Esc)'!$A$2:$A$418,0))</f>
        <v>TS</v>
      </c>
      <c r="B166" s="164" t="s">
        <v>88</v>
      </c>
      <c r="C166" s="130" t="str">
        <f>INDEX('Division Lvl (excl. Esc)'!$B$2:$B$418,MATCH(B166,'Division Lvl (excl. Esc)'!$A$2:$A$418,0))</f>
        <v>Sussex Inlet Zone Substation - stage 2 renewal</v>
      </c>
      <c r="D166" s="165">
        <f>SUMIF('Division Lvl (excl. Esc)'!$A$2:$A$418,$B166,'Division Lvl (excl. Esc)'!E$2:E$418)</f>
        <v>1676614.4480992202</v>
      </c>
      <c r="E166" s="166">
        <f>SUMIF('Division Lvl (excl. Esc)'!$A$2:$A$418,$B166,'Division Lvl (excl. Esc)'!F$2:F$418)</f>
        <v>37233.858427926112</v>
      </c>
      <c r="F166" s="166">
        <f>SUMIF('Division Lvl (excl. Esc)'!$A$2:$A$418,$B166,'Division Lvl (excl. Esc)'!G$2:G$418)</f>
        <v>0</v>
      </c>
      <c r="G166" s="166">
        <f>SUMIF('Division Lvl (excl. Esc)'!$A$2:$A$418,$B166,'Division Lvl (excl. Esc)'!H$2:H$418)</f>
        <v>0</v>
      </c>
      <c r="H166" s="166">
        <f>SUMIF('Division Lvl (excl. Esc)'!$A$2:$A$418,$B166,'Division Lvl (excl. Esc)'!I$2:I$418)</f>
        <v>0</v>
      </c>
      <c r="I166" s="166">
        <f>SUMIF('Division Lvl (excl. Esc)'!$A$2:$A$418,$B166,'Division Lvl (excl. Esc)'!J$2:J$418)</f>
        <v>0</v>
      </c>
      <c r="J166" s="166">
        <f>SUMIF('Division Lvl (excl. Esc)'!$A$2:$A$418,$B166,'Division Lvl (excl. Esc)'!K$2:K$418)</f>
        <v>0</v>
      </c>
      <c r="K166" s="166">
        <f>SUMIF('Division Lvl (excl. Esc)'!$A$2:$A$418,$B166,'Division Lvl (excl. Esc)'!L$2:L$418)</f>
        <v>0</v>
      </c>
      <c r="L166" s="166">
        <f>SUMIF('Division Lvl (excl. Esc)'!$A$2:$A$418,$B166,'Division Lvl (excl. Esc)'!M$2:M$418)</f>
        <v>0</v>
      </c>
      <c r="M166" s="167">
        <f>SUMIF('Division Lvl (excl. Esc)'!$A$2:$A$418,$B166,'Division Lvl (excl. Esc)'!N$2:N$418)</f>
        <v>0</v>
      </c>
      <c r="N166" s="168">
        <f>SUMIF('Division Lvl (excl. Esc)'!$A$2:$A$418,$B166,'Division Lvl (excl. Esc)'!P$2:P$418)</f>
        <v>1718529.8093017004</v>
      </c>
      <c r="O166" s="169">
        <f>SUMIF('Division Lvl (excl. Esc)'!$A$2:$A$418,$B166,'Division Lvl (excl. Esc)'!Q$2:Q$418)</f>
        <v>39118.822510839869</v>
      </c>
      <c r="P166" s="169">
        <f>SUMIF('Division Lvl (excl. Esc)'!$A$2:$A$418,$B166,'Division Lvl (excl. Esc)'!R$2:R$418)</f>
        <v>0</v>
      </c>
      <c r="Q166" s="169">
        <f>SUMIF('Division Lvl (excl. Esc)'!$A$2:$A$418,$B166,'Division Lvl (excl. Esc)'!S$2:S$418)</f>
        <v>0</v>
      </c>
      <c r="R166" s="169">
        <f>SUMIF('Division Lvl (excl. Esc)'!$A$2:$A$418,$B166,'Division Lvl (excl. Esc)'!T$2:T$418)</f>
        <v>0</v>
      </c>
      <c r="S166" s="169">
        <f>SUMIF('Division Lvl (excl. Esc)'!$A$2:$A$418,$B166,'Division Lvl (excl. Esc)'!U$2:U$418)</f>
        <v>0</v>
      </c>
      <c r="T166" s="169">
        <f>SUMIF('Division Lvl (excl. Esc)'!$A$2:$A$418,$B166,'Division Lvl (excl. Esc)'!V$2:V$418)</f>
        <v>0</v>
      </c>
      <c r="U166" s="169">
        <f>SUMIF('Division Lvl (excl. Esc)'!$A$2:$A$418,$B166,'Division Lvl (excl. Esc)'!W$2:W$418)</f>
        <v>0</v>
      </c>
      <c r="V166" s="170">
        <f>SUMIF('Division Lvl (excl. Esc)'!$A$2:$A$418,$B166,'Division Lvl (excl. Esc)'!X$2:X$418)</f>
        <v>0</v>
      </c>
      <c r="W166" s="170">
        <f>SUMIF('Division Lvl (excl. Esc)'!$A$2:$A$418,$B166,'Division Lvl (excl. Esc)'!Y$2:Y$418)</f>
        <v>0</v>
      </c>
      <c r="X166" s="165">
        <f t="shared" si="8"/>
        <v>1713848.3065271464</v>
      </c>
      <c r="Y166" s="171">
        <f t="shared" si="7"/>
        <v>1757648.6318125403</v>
      </c>
      <c r="Z166" s="172"/>
    </row>
    <row r="167" spans="1:26" x14ac:dyDescent="0.25">
      <c r="A167" s="163" t="str">
        <f>INDEX('Division Lvl (excl. Esc)'!$AG$2:$AG$418,MATCH(B167,'Division Lvl (excl. Esc)'!$A$2:$A$418,0))</f>
        <v>TS</v>
      </c>
      <c r="B167" s="164" t="s">
        <v>91</v>
      </c>
      <c r="C167" s="130" t="str">
        <f>INDEX('Division Lvl (excl. Esc)'!$B$2:$B$418,MATCH(B167,'Division Lvl (excl. Esc)'!$A$2:$A$418,0))</f>
        <v>Carlingford Transmission Substation control building replacement</v>
      </c>
      <c r="D167" s="165">
        <f>SUMIF('Division Lvl (excl. Esc)'!$A$2:$A$418,$B167,'Division Lvl (excl. Esc)'!E$2:E$418)</f>
        <v>0</v>
      </c>
      <c r="E167" s="166">
        <f>SUMIF('Division Lvl (excl. Esc)'!$A$2:$A$418,$B167,'Division Lvl (excl. Esc)'!F$2:F$418)</f>
        <v>4486607.6563306339</v>
      </c>
      <c r="F167" s="166">
        <f>SUMIF('Division Lvl (excl. Esc)'!$A$2:$A$418,$B167,'Division Lvl (excl. Esc)'!G$2:G$418)</f>
        <v>4474129.0097487597</v>
      </c>
      <c r="G167" s="166">
        <f>SUMIF('Division Lvl (excl. Esc)'!$A$2:$A$418,$B167,'Division Lvl (excl. Esc)'!H$2:H$418)</f>
        <v>4460296.969281544</v>
      </c>
      <c r="H167" s="166">
        <f>SUMIF('Division Lvl (excl. Esc)'!$A$2:$A$418,$B167,'Division Lvl (excl. Esc)'!I$2:I$418)</f>
        <v>0</v>
      </c>
      <c r="I167" s="166">
        <f>SUMIF('Division Lvl (excl. Esc)'!$A$2:$A$418,$B167,'Division Lvl (excl. Esc)'!J$2:J$418)</f>
        <v>0</v>
      </c>
      <c r="J167" s="166">
        <f>SUMIF('Division Lvl (excl. Esc)'!$A$2:$A$418,$B167,'Division Lvl (excl. Esc)'!K$2:K$418)</f>
        <v>0</v>
      </c>
      <c r="K167" s="166">
        <f>SUMIF('Division Lvl (excl. Esc)'!$A$2:$A$418,$B167,'Division Lvl (excl. Esc)'!L$2:L$418)</f>
        <v>0</v>
      </c>
      <c r="L167" s="166">
        <f>SUMIF('Division Lvl (excl. Esc)'!$A$2:$A$418,$B167,'Division Lvl (excl. Esc)'!M$2:M$418)</f>
        <v>0</v>
      </c>
      <c r="M167" s="167">
        <f>SUMIF('Division Lvl (excl. Esc)'!$A$2:$A$418,$B167,'Division Lvl (excl. Esc)'!N$2:N$418)</f>
        <v>0</v>
      </c>
      <c r="N167" s="168">
        <f>SUMIF('Division Lvl (excl. Esc)'!$A$2:$A$418,$B167,'Division Lvl (excl. Esc)'!P$2:P$418)</f>
        <v>0</v>
      </c>
      <c r="O167" s="169">
        <f>SUMIF('Division Lvl (excl. Esc)'!$A$2:$A$418,$B167,'Division Lvl (excl. Esc)'!Q$2:Q$418)</f>
        <v>4713742.1689323718</v>
      </c>
      <c r="P167" s="169">
        <f>SUMIF('Division Lvl (excl. Esc)'!$A$2:$A$418,$B167,'Division Lvl (excl. Esc)'!R$2:R$418)</f>
        <v>4818147.585638972</v>
      </c>
      <c r="Q167" s="169">
        <f>SUMIF('Division Lvl (excl. Esc)'!$A$2:$A$418,$B167,'Division Lvl (excl. Esc)'!S$2:S$418)</f>
        <v>4923333.2907085866</v>
      </c>
      <c r="R167" s="169">
        <f>SUMIF('Division Lvl (excl. Esc)'!$A$2:$A$418,$B167,'Division Lvl (excl. Esc)'!T$2:T$418)</f>
        <v>0</v>
      </c>
      <c r="S167" s="169">
        <f>SUMIF('Division Lvl (excl. Esc)'!$A$2:$A$418,$B167,'Division Lvl (excl. Esc)'!U$2:U$418)</f>
        <v>0</v>
      </c>
      <c r="T167" s="169">
        <f>SUMIF('Division Lvl (excl. Esc)'!$A$2:$A$418,$B167,'Division Lvl (excl. Esc)'!V$2:V$418)</f>
        <v>0</v>
      </c>
      <c r="U167" s="169">
        <f>SUMIF('Division Lvl (excl. Esc)'!$A$2:$A$418,$B167,'Division Lvl (excl. Esc)'!W$2:W$418)</f>
        <v>0</v>
      </c>
      <c r="V167" s="170">
        <f>SUMIF('Division Lvl (excl. Esc)'!$A$2:$A$418,$B167,'Division Lvl (excl. Esc)'!X$2:X$418)</f>
        <v>0</v>
      </c>
      <c r="W167" s="170">
        <f>SUMIF('Division Lvl (excl. Esc)'!$A$2:$A$418,$B167,'Division Lvl (excl. Esc)'!Y$2:Y$418)</f>
        <v>0</v>
      </c>
      <c r="X167" s="165">
        <f t="shared" si="8"/>
        <v>13421033.635360938</v>
      </c>
      <c r="Y167" s="171">
        <f t="shared" si="7"/>
        <v>14455223.045279931</v>
      </c>
      <c r="Z167" s="172"/>
    </row>
    <row r="168" spans="1:26" x14ac:dyDescent="0.25">
      <c r="A168" s="163" t="str">
        <f>INDEX('Division Lvl (excl. Esc)'!$AG$2:$AG$418,MATCH(B168,'Division Lvl (excl. Esc)'!$A$2:$A$418,0))</f>
        <v>TS</v>
      </c>
      <c r="B168" s="174" t="s">
        <v>198</v>
      </c>
      <c r="C168" s="130" t="str">
        <f>INDEX('Division Lvl (excl. Esc)'!$B$2:$B$418,MATCH(B168,'Division Lvl (excl. Esc)'!$A$2:$A$418,0))</f>
        <v>11kV switchboard truck replacement program</v>
      </c>
      <c r="D168" s="165">
        <f>SUMIF('Division Lvl (excl. Esc)'!$A$2:$A$418,$B168,'Division Lvl (excl. Esc)'!E$2:E$418)</f>
        <v>3643780.4319104962</v>
      </c>
      <c r="E168" s="166">
        <f>SUMIF('Division Lvl (excl. Esc)'!$A$2:$A$418,$B168,'Division Lvl (excl. Esc)'!F$2:F$418)</f>
        <v>3637143.2733987002</v>
      </c>
      <c r="F168" s="166">
        <f>SUMIF('Division Lvl (excl. Esc)'!$A$2:$A$418,$B168,'Division Lvl (excl. Esc)'!G$2:G$418)</f>
        <v>3627027.2505696611</v>
      </c>
      <c r="G168" s="166">
        <f>SUMIF('Division Lvl (excl. Esc)'!$A$2:$A$418,$B168,'Division Lvl (excl. Esc)'!H$2:H$418)</f>
        <v>2902166.5613458576</v>
      </c>
      <c r="H168" s="166">
        <f>SUMIF('Division Lvl (excl. Esc)'!$A$2:$A$418,$B168,'Division Lvl (excl. Esc)'!I$2:I$418)</f>
        <v>2894551.0821429323</v>
      </c>
      <c r="I168" s="166">
        <f>SUMIF('Division Lvl (excl. Esc)'!$A$2:$A$418,$B168,'Division Lvl (excl. Esc)'!J$2:J$418)</f>
        <v>2894551.0821429323</v>
      </c>
      <c r="J168" s="166">
        <f>SUMIF('Division Lvl (excl. Esc)'!$A$2:$A$418,$B168,'Division Lvl (excl. Esc)'!K$2:K$418)</f>
        <v>2894551.0821429323</v>
      </c>
      <c r="K168" s="166">
        <f>SUMIF('Division Lvl (excl. Esc)'!$A$2:$A$418,$B168,'Division Lvl (excl. Esc)'!L$2:L$418)</f>
        <v>2894551.0821429323</v>
      </c>
      <c r="L168" s="166">
        <f>SUMIF('Division Lvl (excl. Esc)'!$A$2:$A$418,$B168,'Division Lvl (excl. Esc)'!M$2:M$418)</f>
        <v>0</v>
      </c>
      <c r="M168" s="167">
        <f>SUMIF('Division Lvl (excl. Esc)'!$A$2:$A$418,$B168,'Division Lvl (excl. Esc)'!N$2:N$418)</f>
        <v>0</v>
      </c>
      <c r="N168" s="168">
        <f>SUMIF('Division Lvl (excl. Esc)'!$A$2:$A$418,$B168,'Division Lvl (excl. Esc)'!P$2:P$418)</f>
        <v>3734874.9427082585</v>
      </c>
      <c r="O168" s="169">
        <f>SUMIF('Division Lvl (excl. Esc)'!$A$2:$A$418,$B168,'Division Lvl (excl. Esc)'!Q$2:Q$418)</f>
        <v>3821273.6516145091</v>
      </c>
      <c r="P168" s="169">
        <f>SUMIF('Division Lvl (excl. Esc)'!$A$2:$A$418,$B168,'Division Lvl (excl. Esc)'!R$2:R$418)</f>
        <v>3905911.6427579937</v>
      </c>
      <c r="Q168" s="169">
        <f>SUMIF('Division Lvl (excl. Esc)'!$A$2:$A$418,$B168,'Division Lvl (excl. Esc)'!S$2:S$418)</f>
        <v>3203448.8611543868</v>
      </c>
      <c r="R168" s="169">
        <f>SUMIF('Division Lvl (excl. Esc)'!$A$2:$A$418,$B168,'Division Lvl (excl. Esc)'!T$2:T$418)</f>
        <v>3274918.8669679589</v>
      </c>
      <c r="S168" s="169">
        <f>SUMIF('Division Lvl (excl. Esc)'!$A$2:$A$418,$B168,'Division Lvl (excl. Esc)'!U$2:U$418)</f>
        <v>3356791.8386421576</v>
      </c>
      <c r="T168" s="169">
        <f>SUMIF('Division Lvl (excl. Esc)'!$A$2:$A$418,$B168,'Division Lvl (excl. Esc)'!V$2:V$418)</f>
        <v>3440711.6346082115</v>
      </c>
      <c r="U168" s="169">
        <f>SUMIF('Division Lvl (excl. Esc)'!$A$2:$A$418,$B168,'Division Lvl (excl. Esc)'!W$2:W$418)</f>
        <v>3526729.4254734167</v>
      </c>
      <c r="V168" s="170">
        <f>SUMIF('Division Lvl (excl. Esc)'!$A$2:$A$418,$B168,'Division Lvl (excl. Esc)'!X$2:X$418)</f>
        <v>0</v>
      </c>
      <c r="W168" s="170">
        <f>SUMIF('Division Lvl (excl. Esc)'!$A$2:$A$418,$B168,'Division Lvl (excl. Esc)'!Y$2:Y$418)</f>
        <v>0</v>
      </c>
      <c r="X168" s="165">
        <f t="shared" si="8"/>
        <v>25388321.845796444</v>
      </c>
      <c r="Y168" s="171">
        <f t="shared" si="7"/>
        <v>28264660.863926895</v>
      </c>
      <c r="Z168" s="172"/>
    </row>
    <row r="169" spans="1:26" x14ac:dyDescent="0.25">
      <c r="A169" s="163" t="str">
        <f>INDEX('Division Lvl (excl. Esc)'!$AG$2:$AG$418,MATCH(B169,'Division Lvl (excl. Esc)'!$A$2:$A$418,0))</f>
        <v>TS</v>
      </c>
      <c r="B169" s="164" t="s">
        <v>345</v>
      </c>
      <c r="C169" s="130" t="str">
        <f>INDEX('Division Lvl (excl. Esc)'!$B$2:$B$418,MATCH(B169,'Division Lvl (excl. Esc)'!$A$2:$A$418,0))</f>
        <v>Substation battery duplication</v>
      </c>
      <c r="D169" s="165">
        <f>SUMIF('Division Lvl (excl. Esc)'!$A$2:$A$418,$B169,'Division Lvl (excl. Esc)'!E$2:E$418)</f>
        <v>0</v>
      </c>
      <c r="E169" s="166">
        <f>SUMIF('Division Lvl (excl. Esc)'!$A$2:$A$418,$B169,'Division Lvl (excl. Esc)'!F$2:F$418)</f>
        <v>915267.96189144929</v>
      </c>
      <c r="F169" s="166">
        <f>SUMIF('Division Lvl (excl. Esc)'!$A$2:$A$418,$B169,'Division Lvl (excl. Esc)'!G$2:G$418)</f>
        <v>760601.93165728915</v>
      </c>
      <c r="G169" s="166">
        <f>SUMIF('Division Lvl (excl. Esc)'!$A$2:$A$418,$B169,'Division Lvl (excl. Esc)'!H$2:H$418)</f>
        <v>0</v>
      </c>
      <c r="H169" s="166">
        <f>SUMIF('Division Lvl (excl. Esc)'!$A$2:$A$418,$B169,'Division Lvl (excl. Esc)'!I$2:I$418)</f>
        <v>0</v>
      </c>
      <c r="I169" s="166">
        <f>SUMIF('Division Lvl (excl. Esc)'!$A$2:$A$418,$B169,'Division Lvl (excl. Esc)'!J$2:J$418)</f>
        <v>0</v>
      </c>
      <c r="J169" s="166">
        <f>SUMIF('Division Lvl (excl. Esc)'!$A$2:$A$418,$B169,'Division Lvl (excl. Esc)'!K$2:K$418)</f>
        <v>0</v>
      </c>
      <c r="K169" s="166">
        <f>SUMIF('Division Lvl (excl. Esc)'!$A$2:$A$418,$B169,'Division Lvl (excl. Esc)'!L$2:L$418)</f>
        <v>0</v>
      </c>
      <c r="L169" s="166">
        <f>SUMIF('Division Lvl (excl. Esc)'!$A$2:$A$418,$B169,'Division Lvl (excl. Esc)'!M$2:M$418)</f>
        <v>0</v>
      </c>
      <c r="M169" s="167">
        <f>SUMIF('Division Lvl (excl. Esc)'!$A$2:$A$418,$B169,'Division Lvl (excl. Esc)'!N$2:N$418)</f>
        <v>0</v>
      </c>
      <c r="N169" s="168">
        <f>SUMIF('Division Lvl (excl. Esc)'!$A$2:$A$418,$B169,'Division Lvl (excl. Esc)'!P$2:P$418)</f>
        <v>0</v>
      </c>
      <c r="O169" s="169">
        <f>SUMIF('Division Lvl (excl. Esc)'!$A$2:$A$418,$B169,'Division Lvl (excl. Esc)'!Q$2:Q$418)</f>
        <v>961603.40246220387</v>
      </c>
      <c r="P169" s="169">
        <f>SUMIF('Division Lvl (excl. Esc)'!$A$2:$A$418,$B169,'Division Lvl (excl. Esc)'!R$2:R$418)</f>
        <v>819085.08955862536</v>
      </c>
      <c r="Q169" s="169">
        <f>SUMIF('Division Lvl (excl. Esc)'!$A$2:$A$418,$B169,'Division Lvl (excl. Esc)'!S$2:S$418)</f>
        <v>0</v>
      </c>
      <c r="R169" s="169">
        <f>SUMIF('Division Lvl (excl. Esc)'!$A$2:$A$418,$B169,'Division Lvl (excl. Esc)'!T$2:T$418)</f>
        <v>0</v>
      </c>
      <c r="S169" s="169">
        <f>SUMIF('Division Lvl (excl. Esc)'!$A$2:$A$418,$B169,'Division Lvl (excl. Esc)'!U$2:U$418)</f>
        <v>0</v>
      </c>
      <c r="T169" s="169">
        <f>SUMIF('Division Lvl (excl. Esc)'!$A$2:$A$418,$B169,'Division Lvl (excl. Esc)'!V$2:V$418)</f>
        <v>0</v>
      </c>
      <c r="U169" s="169">
        <f>SUMIF('Division Lvl (excl. Esc)'!$A$2:$A$418,$B169,'Division Lvl (excl. Esc)'!W$2:W$418)</f>
        <v>0</v>
      </c>
      <c r="V169" s="170">
        <f>SUMIF('Division Lvl (excl. Esc)'!$A$2:$A$418,$B169,'Division Lvl (excl. Esc)'!X$2:X$418)</f>
        <v>0</v>
      </c>
      <c r="W169" s="170">
        <f>SUMIF('Division Lvl (excl. Esc)'!$A$2:$A$418,$B169,'Division Lvl (excl. Esc)'!Y$2:Y$418)</f>
        <v>0</v>
      </c>
      <c r="X169" s="165">
        <f t="shared" si="8"/>
        <v>1675869.8935487384</v>
      </c>
      <c r="Y169" s="171">
        <f t="shared" si="7"/>
        <v>1780688.4920208291</v>
      </c>
      <c r="Z169" s="172"/>
    </row>
    <row r="170" spans="1:26" x14ac:dyDescent="0.25">
      <c r="A170" s="163" t="str">
        <f>INDEX('Division Lvl (excl. Esc)'!$AG$2:$AG$418,MATCH(B170,'Division Lvl (excl. Esc)'!$A$2:$A$418,0))</f>
        <v>TS</v>
      </c>
      <c r="B170" s="164" t="s">
        <v>709</v>
      </c>
      <c r="C170" s="130" t="str">
        <f>INDEX('Division Lvl (excl. Esc)'!$B$2:$B$418,MATCH(B170,'Division Lvl (excl. Esc)'!$A$2:$A$418,0))</f>
        <v>Transformer fire wall installation</v>
      </c>
      <c r="D170" s="165">
        <f>SUMIF('Division Lvl (excl. Esc)'!$A$2:$A$418,$B170,'Division Lvl (excl. Esc)'!E$2:E$418)</f>
        <v>0</v>
      </c>
      <c r="E170" s="166">
        <f>SUMIF('Division Lvl (excl. Esc)'!$A$2:$A$418,$B170,'Division Lvl (excl. Esc)'!F$2:F$418)</f>
        <v>598214.35417741782</v>
      </c>
      <c r="F170" s="166">
        <f>SUMIF('Division Lvl (excl. Esc)'!$A$2:$A$418,$B170,'Division Lvl (excl. Esc)'!G$2:G$418)</f>
        <v>596550.5346331679</v>
      </c>
      <c r="G170" s="166">
        <f>SUMIF('Division Lvl (excl. Esc)'!$A$2:$A$418,$B170,'Division Lvl (excl. Esc)'!H$2:H$418)</f>
        <v>594706.26257087244</v>
      </c>
      <c r="H170" s="166">
        <f>SUMIF('Division Lvl (excl. Esc)'!$A$2:$A$418,$B170,'Division Lvl (excl. Esc)'!I$2:I$418)</f>
        <v>593145.71355387953</v>
      </c>
      <c r="I170" s="166">
        <f>SUMIF('Division Lvl (excl. Esc)'!$A$2:$A$418,$B170,'Division Lvl (excl. Esc)'!J$2:J$418)</f>
        <v>593145.71355387953</v>
      </c>
      <c r="J170" s="166">
        <f>SUMIF('Division Lvl (excl. Esc)'!$A$2:$A$418,$B170,'Division Lvl (excl. Esc)'!K$2:K$418)</f>
        <v>593145.71355387953</v>
      </c>
      <c r="K170" s="166">
        <f>SUMIF('Division Lvl (excl. Esc)'!$A$2:$A$418,$B170,'Division Lvl (excl. Esc)'!L$2:L$418)</f>
        <v>593145.71355387953</v>
      </c>
      <c r="L170" s="166">
        <f>SUMIF('Division Lvl (excl. Esc)'!$A$2:$A$418,$B170,'Division Lvl (excl. Esc)'!M$2:M$418)</f>
        <v>593145.71355387953</v>
      </c>
      <c r="M170" s="167">
        <f>SUMIF('Division Lvl (excl. Esc)'!$A$2:$A$418,$B170,'Division Lvl (excl. Esc)'!N$2:N$418)</f>
        <v>600000</v>
      </c>
      <c r="N170" s="168">
        <f>SUMIF('Division Lvl (excl. Esc)'!$A$2:$A$418,$B170,'Division Lvl (excl. Esc)'!P$2:P$418)</f>
        <v>0</v>
      </c>
      <c r="O170" s="169">
        <f>SUMIF('Division Lvl (excl. Esc)'!$A$2:$A$418,$B170,'Division Lvl (excl. Esc)'!Q$2:Q$418)</f>
        <v>628498.95585764956</v>
      </c>
      <c r="P170" s="169">
        <f>SUMIF('Division Lvl (excl. Esc)'!$A$2:$A$418,$B170,'Division Lvl (excl. Esc)'!R$2:R$418)</f>
        <v>642419.6780851963</v>
      </c>
      <c r="Q170" s="169">
        <f>SUMIF('Division Lvl (excl. Esc)'!$A$2:$A$418,$B170,'Division Lvl (excl. Esc)'!S$2:S$418)</f>
        <v>656444.43876114476</v>
      </c>
      <c r="R170" s="169">
        <f>SUMIF('Division Lvl (excl. Esc)'!$A$2:$A$418,$B170,'Division Lvl (excl. Esc)'!T$2:T$418)</f>
        <v>671089.93175572925</v>
      </c>
      <c r="S170" s="169">
        <f>SUMIF('Division Lvl (excl. Esc)'!$A$2:$A$418,$B170,'Division Lvl (excl. Esc)'!U$2:U$418)</f>
        <v>687867.18004962243</v>
      </c>
      <c r="T170" s="169">
        <f>SUMIF('Division Lvl (excl. Esc)'!$A$2:$A$418,$B170,'Division Lvl (excl. Esc)'!V$2:V$418)</f>
        <v>705063.85955086292</v>
      </c>
      <c r="U170" s="169">
        <f>SUMIF('Division Lvl (excl. Esc)'!$A$2:$A$418,$B170,'Division Lvl (excl. Esc)'!W$2:W$418)</f>
        <v>722690.45603963453</v>
      </c>
      <c r="V170" s="170">
        <f>SUMIF('Division Lvl (excl. Esc)'!$A$2:$A$418,$B170,'Division Lvl (excl. Esc)'!X$2:X$418)</f>
        <v>740757.71744062519</v>
      </c>
      <c r="W170" s="170">
        <f>SUMIF('Division Lvl (excl. Esc)'!$A$2:$A$418,$B170,'Division Lvl (excl. Esc)'!Y$2:Y$418)</f>
        <v>768050.72651781421</v>
      </c>
      <c r="X170" s="165">
        <f t="shared" si="8"/>
        <v>5355199.7191508552</v>
      </c>
      <c r="Y170" s="171">
        <f t="shared" si="7"/>
        <v>6222882.9440582795</v>
      </c>
      <c r="Z170" s="172"/>
    </row>
    <row r="171" spans="1:26" x14ac:dyDescent="0.25">
      <c r="A171" s="163" t="str">
        <f>INDEX('Division Lvl (excl. Esc)'!$AG$2:$AG$418,MATCH(B171,'Division Lvl (excl. Esc)'!$A$2:$A$418,0))</f>
        <v>TS</v>
      </c>
      <c r="B171" s="163" t="s">
        <v>93</v>
      </c>
      <c r="C171" s="130" t="str">
        <f>INDEX('Division Lvl (excl. Esc)'!$B$2:$B$418,MATCH(B171,'Division Lvl (excl. Esc)'!$A$2:$A$418,0))</f>
        <v>Future sub-transmission substation renewal programs</v>
      </c>
      <c r="D171" s="165">
        <f>SUMIF('Division Lvl (excl. Esc)'!$A$2:$A$418,$B171,'Division Lvl (excl. Esc)'!E$2:E$418)</f>
        <v>0</v>
      </c>
      <c r="E171" s="166">
        <f>SUMIF('Division Lvl (excl. Esc)'!$A$2:$A$418,$B171,'Division Lvl (excl. Esc)'!F$2:F$418)</f>
        <v>0</v>
      </c>
      <c r="F171" s="166">
        <f>SUMIF('Division Lvl (excl. Esc)'!$A$2:$A$418,$B171,'Division Lvl (excl. Esc)'!G$2:G$418)</f>
        <v>0</v>
      </c>
      <c r="G171" s="166">
        <f>SUMIF('Division Lvl (excl. Esc)'!$A$2:$A$418,$B171,'Division Lvl (excl. Esc)'!H$2:H$418)</f>
        <v>0</v>
      </c>
      <c r="H171" s="166">
        <f>SUMIF('Division Lvl (excl. Esc)'!$A$2:$A$418,$B171,'Division Lvl (excl. Esc)'!I$2:I$418)</f>
        <v>0</v>
      </c>
      <c r="I171" s="166">
        <f>SUMIF('Division Lvl (excl. Esc)'!$A$2:$A$418,$B171,'Division Lvl (excl. Esc)'!J$2:J$418)</f>
        <v>0</v>
      </c>
      <c r="J171" s="166">
        <f>SUMIF('Division Lvl (excl. Esc)'!$A$2:$A$418,$B171,'Division Lvl (excl. Esc)'!K$2:K$418)</f>
        <v>0</v>
      </c>
      <c r="K171" s="166">
        <f>SUMIF('Division Lvl (excl. Esc)'!$A$2:$A$418,$B171,'Division Lvl (excl. Esc)'!L$2:L$418)</f>
        <v>4448592.8516540974</v>
      </c>
      <c r="L171" s="166">
        <f>SUMIF('Division Lvl (excl. Esc)'!$A$2:$A$418,$B171,'Division Lvl (excl. Esc)'!M$2:M$418)</f>
        <v>9193758.5600851327</v>
      </c>
      <c r="M171" s="167">
        <f>SUMIF('Division Lvl (excl. Esc)'!$A$2:$A$418,$B171,'Division Lvl (excl. Esc)'!N$2:N$418)</f>
        <v>15000000</v>
      </c>
      <c r="N171" s="168">
        <f>SUMIF('Division Lvl (excl. Esc)'!$A$2:$A$418,$B171,'Division Lvl (excl. Esc)'!P$2:P$418)</f>
        <v>0</v>
      </c>
      <c r="O171" s="169">
        <f>SUMIF('Division Lvl (excl. Esc)'!$A$2:$A$418,$B171,'Division Lvl (excl. Esc)'!Q$2:Q$418)</f>
        <v>0</v>
      </c>
      <c r="P171" s="169">
        <f>SUMIF('Division Lvl (excl. Esc)'!$A$2:$A$418,$B171,'Division Lvl (excl. Esc)'!R$2:R$418)</f>
        <v>0</v>
      </c>
      <c r="Q171" s="169">
        <f>SUMIF('Division Lvl (excl. Esc)'!$A$2:$A$418,$B171,'Division Lvl (excl. Esc)'!S$2:S$418)</f>
        <v>0</v>
      </c>
      <c r="R171" s="169">
        <f>SUMIF('Division Lvl (excl. Esc)'!$A$2:$A$418,$B171,'Division Lvl (excl. Esc)'!T$2:T$418)</f>
        <v>0</v>
      </c>
      <c r="S171" s="169">
        <f>SUMIF('Division Lvl (excl. Esc)'!$A$2:$A$418,$B171,'Division Lvl (excl. Esc)'!U$2:U$418)</f>
        <v>0</v>
      </c>
      <c r="T171" s="169">
        <f>SUMIF('Division Lvl (excl. Esc)'!$A$2:$A$418,$B171,'Division Lvl (excl. Esc)'!V$2:V$418)</f>
        <v>0</v>
      </c>
      <c r="U171" s="169">
        <f>SUMIF('Division Lvl (excl. Esc)'!$A$2:$A$418,$B171,'Division Lvl (excl. Esc)'!W$2:W$418)</f>
        <v>5420178.4202972585</v>
      </c>
      <c r="V171" s="170">
        <f>SUMIF('Division Lvl (excl. Esc)'!$A$2:$A$418,$B171,'Division Lvl (excl. Esc)'!X$2:X$418)</f>
        <v>11481744.620329691</v>
      </c>
      <c r="W171" s="170">
        <f>SUMIF('Division Lvl (excl. Esc)'!$A$2:$A$418,$B171,'Division Lvl (excl. Esc)'!Y$2:Y$418)</f>
        <v>19201268.162945356</v>
      </c>
      <c r="X171" s="165">
        <f t="shared" si="8"/>
        <v>28642351.41173923</v>
      </c>
      <c r="Y171" s="171">
        <f t="shared" si="7"/>
        <v>36103191.203572303</v>
      </c>
      <c r="Z171" s="172"/>
    </row>
    <row r="172" spans="1:26" x14ac:dyDescent="0.25">
      <c r="A172" s="163" t="str">
        <f>INDEX('Division Lvl (excl. Esc)'!$AG$2:$AG$418,MATCH(B172,'Division Lvl (excl. Esc)'!$A$2:$A$418,0))</f>
        <v>TS</v>
      </c>
      <c r="B172" s="177" t="s">
        <v>188</v>
      </c>
      <c r="C172" s="130" t="str">
        <f>INDEX('Division Lvl (excl. Esc)'!$B$2:$B$418,MATCH(B172,'Division Lvl (excl. Esc)'!$A$2:$A$418,0))</f>
        <v>Power transformer replacement</v>
      </c>
      <c r="D172" s="165">
        <f>SUMIF('Division Lvl (excl. Esc)'!$A$2:$A$418,$B172,'Division Lvl (excl. Esc)'!E$2:E$418)</f>
        <v>1698033.6442565362</v>
      </c>
      <c r="E172" s="166">
        <f>SUMIF('Division Lvl (excl. Esc)'!$A$2:$A$418,$B172,'Division Lvl (excl. Esc)'!F$2:F$418)</f>
        <v>11565477.514096744</v>
      </c>
      <c r="F172" s="166">
        <f>SUMIF('Division Lvl (excl. Esc)'!$A$2:$A$418,$B172,'Division Lvl (excl. Esc)'!G$2:G$418)</f>
        <v>7456881.6829145988</v>
      </c>
      <c r="G172" s="166">
        <f>SUMIF('Division Lvl (excl. Esc)'!$A$2:$A$418,$B172,'Division Lvl (excl. Esc)'!H$2:H$418)</f>
        <v>10902948.147132663</v>
      </c>
      <c r="H172" s="166">
        <f>SUMIF('Division Lvl (excl. Esc)'!$A$2:$A$418,$B172,'Division Lvl (excl. Esc)'!I$2:I$418)</f>
        <v>10973195.700746773</v>
      </c>
      <c r="I172" s="166">
        <f>SUMIF('Division Lvl (excl. Esc)'!$A$2:$A$418,$B172,'Division Lvl (excl. Esc)'!J$2:J$418)</f>
        <v>12554917.603557117</v>
      </c>
      <c r="J172" s="166">
        <f>SUMIF('Division Lvl (excl. Esc)'!$A$2:$A$418,$B172,'Division Lvl (excl. Esc)'!K$2:K$418)</f>
        <v>12554917.603557117</v>
      </c>
      <c r="K172" s="166">
        <f>SUMIF('Division Lvl (excl. Esc)'!$A$2:$A$418,$B172,'Division Lvl (excl. Esc)'!L$2:L$418)</f>
        <v>12554917.603557117</v>
      </c>
      <c r="L172" s="166">
        <f>SUMIF('Division Lvl (excl. Esc)'!$A$2:$A$418,$B172,'Division Lvl (excl. Esc)'!M$2:M$418)</f>
        <v>12554917.603557117</v>
      </c>
      <c r="M172" s="167">
        <f>SUMIF('Division Lvl (excl. Esc)'!$A$2:$A$418,$B172,'Division Lvl (excl. Esc)'!N$2:N$418)</f>
        <v>12700000</v>
      </c>
      <c r="N172" s="168">
        <f>SUMIF('Division Lvl (excl. Esc)'!$A$2:$A$418,$B172,'Division Lvl (excl. Esc)'!P$2:P$418)</f>
        <v>1740484.4853629493</v>
      </c>
      <c r="O172" s="169">
        <f>SUMIF('Division Lvl (excl. Esc)'!$A$2:$A$418,$B172,'Division Lvl (excl. Esc)'!Q$2:Q$418)</f>
        <v>12150979.813247891</v>
      </c>
      <c r="P172" s="169">
        <f>SUMIF('Division Lvl (excl. Esc)'!$A$2:$A$418,$B172,'Division Lvl (excl. Esc)'!R$2:R$418)</f>
        <v>8030245.976064953</v>
      </c>
      <c r="Q172" s="169">
        <f>SUMIF('Division Lvl (excl. Esc)'!$A$2:$A$418,$B172,'Division Lvl (excl. Esc)'!S$2:S$418)</f>
        <v>12034814.71062099</v>
      </c>
      <c r="R172" s="169">
        <f>SUMIF('Division Lvl (excl. Esc)'!$A$2:$A$418,$B172,'Division Lvl (excl. Esc)'!T$2:T$418)</f>
        <v>12415163.737480992</v>
      </c>
      <c r="S172" s="169">
        <f>SUMIF('Division Lvl (excl. Esc)'!$A$2:$A$418,$B172,'Division Lvl (excl. Esc)'!U$2:U$418)</f>
        <v>14559855.311050341</v>
      </c>
      <c r="T172" s="169">
        <f>SUMIF('Division Lvl (excl. Esc)'!$A$2:$A$418,$B172,'Division Lvl (excl. Esc)'!V$2:V$418)</f>
        <v>14923851.693826601</v>
      </c>
      <c r="U172" s="169">
        <f>SUMIF('Division Lvl (excl. Esc)'!$A$2:$A$418,$B172,'Division Lvl (excl. Esc)'!W$2:W$418)</f>
        <v>15296947.986172264</v>
      </c>
      <c r="V172" s="170">
        <f>SUMIF('Division Lvl (excl. Esc)'!$A$2:$A$418,$B172,'Division Lvl (excl. Esc)'!X$2:X$418)</f>
        <v>15679371.685826568</v>
      </c>
      <c r="W172" s="170">
        <f>SUMIF('Division Lvl (excl. Esc)'!$A$2:$A$418,$B172,'Division Lvl (excl. Esc)'!Y$2:Y$418)</f>
        <v>16257073.711293735</v>
      </c>
      <c r="X172" s="165">
        <f t="shared" si="8"/>
        <v>105516207.10337576</v>
      </c>
      <c r="Y172" s="171">
        <f t="shared" si="7"/>
        <v>123088789.11094728</v>
      </c>
      <c r="Z172" s="172"/>
    </row>
    <row r="173" spans="1:26" x14ac:dyDescent="0.25">
      <c r="A173" s="163" t="str">
        <f>INDEX('Division Lvl (excl. Esc)'!$AG$2:$AG$418,MATCH(B173,'Division Lvl (excl. Esc)'!$A$2:$A$418,0))</f>
        <v>TS</v>
      </c>
      <c r="B173" s="164" t="s">
        <v>818</v>
      </c>
      <c r="C173" s="130" t="str">
        <f>INDEX('Division Lvl (excl. Esc)'!$B$2:$B$418,MATCH(B173,'Division Lvl (excl. Esc)'!$A$2:$A$418,0))</f>
        <v>Camellia TS transformer replacement and 33kV busbar rearrangement</v>
      </c>
      <c r="D173" s="165">
        <f>SUMIF('Division Lvl (excl. Esc)'!$A$2:$A$418,$B173,'Division Lvl (excl. Esc)'!E$2:E$418)</f>
        <v>332257.23970163689</v>
      </c>
      <c r="E173" s="166">
        <f>SUMIF('Division Lvl (excl. Esc)'!$A$2:$A$418,$B173,'Division Lvl (excl. Esc)'!F$2:F$418)</f>
        <v>0</v>
      </c>
      <c r="F173" s="166">
        <f>SUMIF('Division Lvl (excl. Esc)'!$A$2:$A$418,$B173,'Division Lvl (excl. Esc)'!G$2:G$418)</f>
        <v>0</v>
      </c>
      <c r="G173" s="166">
        <f>SUMIF('Division Lvl (excl. Esc)'!$A$2:$A$418,$B173,'Division Lvl (excl. Esc)'!H$2:H$418)</f>
        <v>0</v>
      </c>
      <c r="H173" s="166">
        <f>SUMIF('Division Lvl (excl. Esc)'!$A$2:$A$418,$B173,'Division Lvl (excl. Esc)'!I$2:I$418)</f>
        <v>0</v>
      </c>
      <c r="I173" s="166">
        <f>SUMIF('Division Lvl (excl. Esc)'!$A$2:$A$418,$B173,'Division Lvl (excl. Esc)'!J$2:J$418)</f>
        <v>0</v>
      </c>
      <c r="J173" s="166">
        <f>SUMIF('Division Lvl (excl. Esc)'!$A$2:$A$418,$B173,'Division Lvl (excl. Esc)'!K$2:K$418)</f>
        <v>0</v>
      </c>
      <c r="K173" s="166">
        <f>SUMIF('Division Lvl (excl. Esc)'!$A$2:$A$418,$B173,'Division Lvl (excl. Esc)'!L$2:L$418)</f>
        <v>0</v>
      </c>
      <c r="L173" s="166">
        <f>SUMIF('Division Lvl (excl. Esc)'!$A$2:$A$418,$B173,'Division Lvl (excl. Esc)'!M$2:M$418)</f>
        <v>0</v>
      </c>
      <c r="M173" s="167">
        <f>SUMIF('Division Lvl (excl. Esc)'!$A$2:$A$418,$B173,'Division Lvl (excl. Esc)'!N$2:N$418)</f>
        <v>0</v>
      </c>
      <c r="N173" s="168">
        <f>SUMIF('Division Lvl (excl. Esc)'!$A$2:$A$418,$B173,'Division Lvl (excl. Esc)'!P$2:P$418)</f>
        <v>340563.6706941778</v>
      </c>
      <c r="O173" s="169">
        <f>SUMIF('Division Lvl (excl. Esc)'!$A$2:$A$418,$B173,'Division Lvl (excl. Esc)'!Q$2:Q$418)</f>
        <v>0</v>
      </c>
      <c r="P173" s="169">
        <f>SUMIF('Division Lvl (excl. Esc)'!$A$2:$A$418,$B173,'Division Lvl (excl. Esc)'!R$2:R$418)</f>
        <v>0</v>
      </c>
      <c r="Q173" s="169">
        <f>SUMIF('Division Lvl (excl. Esc)'!$A$2:$A$418,$B173,'Division Lvl (excl. Esc)'!S$2:S$418)</f>
        <v>0</v>
      </c>
      <c r="R173" s="169">
        <f>SUMIF('Division Lvl (excl. Esc)'!$A$2:$A$418,$B173,'Division Lvl (excl. Esc)'!T$2:T$418)</f>
        <v>0</v>
      </c>
      <c r="S173" s="169">
        <f>SUMIF('Division Lvl (excl. Esc)'!$A$2:$A$418,$B173,'Division Lvl (excl. Esc)'!U$2:U$418)</f>
        <v>0</v>
      </c>
      <c r="T173" s="169">
        <f>SUMIF('Division Lvl (excl. Esc)'!$A$2:$A$418,$B173,'Division Lvl (excl. Esc)'!V$2:V$418)</f>
        <v>0</v>
      </c>
      <c r="U173" s="169">
        <f>SUMIF('Division Lvl (excl. Esc)'!$A$2:$A$418,$B173,'Division Lvl (excl. Esc)'!W$2:W$418)</f>
        <v>0</v>
      </c>
      <c r="V173" s="170">
        <f>SUMIF('Division Lvl (excl. Esc)'!$A$2:$A$418,$B173,'Division Lvl (excl. Esc)'!X$2:X$418)</f>
        <v>0</v>
      </c>
      <c r="W173" s="170">
        <f>SUMIF('Division Lvl (excl. Esc)'!$A$2:$A$418,$B173,'Division Lvl (excl. Esc)'!Y$2:Y$418)</f>
        <v>0</v>
      </c>
      <c r="X173" s="165">
        <f t="shared" si="8"/>
        <v>332257.23970163689</v>
      </c>
      <c r="Y173" s="171">
        <f t="shared" si="7"/>
        <v>340563.6706941778</v>
      </c>
      <c r="Z173" s="172"/>
    </row>
    <row r="174" spans="1:26" x14ac:dyDescent="0.25">
      <c r="A174" s="163" t="str">
        <f>INDEX('Division Lvl (excl. Esc)'!$AG$2:$AG$418,MATCH(B174,'Division Lvl (excl. Esc)'!$A$2:$A$418,0))</f>
        <v>TS</v>
      </c>
      <c r="B174" s="164" t="s">
        <v>821</v>
      </c>
      <c r="C174" s="130" t="str">
        <f>INDEX('Division Lvl (excl. Esc)'!$B$2:$B$418,MATCH(B174,'Division Lvl (excl. Esc)'!$A$2:$A$418,0))</f>
        <v>Prospect ZS transformer replacement</v>
      </c>
      <c r="D174" s="165">
        <f>SUMIF('Division Lvl (excl. Esc)'!$A$2:$A$418,$B174,'Division Lvl (excl. Esc)'!E$2:E$418)</f>
        <v>29234.146294176644</v>
      </c>
      <c r="E174" s="166">
        <f>SUMIF('Division Lvl (excl. Esc)'!$A$2:$A$418,$B174,'Division Lvl (excl. Esc)'!F$2:F$418)</f>
        <v>0</v>
      </c>
      <c r="F174" s="166">
        <f>SUMIF('Division Lvl (excl. Esc)'!$A$2:$A$418,$B174,'Division Lvl (excl. Esc)'!G$2:G$418)</f>
        <v>0</v>
      </c>
      <c r="G174" s="166">
        <f>SUMIF('Division Lvl (excl. Esc)'!$A$2:$A$418,$B174,'Division Lvl (excl. Esc)'!H$2:H$418)</f>
        <v>0</v>
      </c>
      <c r="H174" s="166">
        <f>SUMIF('Division Lvl (excl. Esc)'!$A$2:$A$418,$B174,'Division Lvl (excl. Esc)'!I$2:I$418)</f>
        <v>0</v>
      </c>
      <c r="I174" s="166">
        <f>SUMIF('Division Lvl (excl. Esc)'!$A$2:$A$418,$B174,'Division Lvl (excl. Esc)'!J$2:J$418)</f>
        <v>0</v>
      </c>
      <c r="J174" s="166">
        <f>SUMIF('Division Lvl (excl. Esc)'!$A$2:$A$418,$B174,'Division Lvl (excl. Esc)'!K$2:K$418)</f>
        <v>0</v>
      </c>
      <c r="K174" s="166">
        <f>SUMIF('Division Lvl (excl. Esc)'!$A$2:$A$418,$B174,'Division Lvl (excl. Esc)'!L$2:L$418)</f>
        <v>0</v>
      </c>
      <c r="L174" s="166">
        <f>SUMIF('Division Lvl (excl. Esc)'!$A$2:$A$418,$B174,'Division Lvl (excl. Esc)'!M$2:M$418)</f>
        <v>0</v>
      </c>
      <c r="M174" s="167">
        <f>SUMIF('Division Lvl (excl. Esc)'!$A$2:$A$418,$B174,'Division Lvl (excl. Esc)'!N$2:N$418)</f>
        <v>0</v>
      </c>
      <c r="N174" s="168">
        <f>SUMIF('Division Lvl (excl. Esc)'!$A$2:$A$418,$B174,'Division Lvl (excl. Esc)'!P$2:P$418)</f>
        <v>29964.999951531059</v>
      </c>
      <c r="O174" s="169">
        <f>SUMIF('Division Lvl (excl. Esc)'!$A$2:$A$418,$B174,'Division Lvl (excl. Esc)'!Q$2:Q$418)</f>
        <v>0</v>
      </c>
      <c r="P174" s="169">
        <f>SUMIF('Division Lvl (excl. Esc)'!$A$2:$A$418,$B174,'Division Lvl (excl. Esc)'!R$2:R$418)</f>
        <v>0</v>
      </c>
      <c r="Q174" s="169">
        <f>SUMIF('Division Lvl (excl. Esc)'!$A$2:$A$418,$B174,'Division Lvl (excl. Esc)'!S$2:S$418)</f>
        <v>0</v>
      </c>
      <c r="R174" s="169">
        <f>SUMIF('Division Lvl (excl. Esc)'!$A$2:$A$418,$B174,'Division Lvl (excl. Esc)'!T$2:T$418)</f>
        <v>0</v>
      </c>
      <c r="S174" s="169">
        <f>SUMIF('Division Lvl (excl. Esc)'!$A$2:$A$418,$B174,'Division Lvl (excl. Esc)'!U$2:U$418)</f>
        <v>0</v>
      </c>
      <c r="T174" s="169">
        <f>SUMIF('Division Lvl (excl. Esc)'!$A$2:$A$418,$B174,'Division Lvl (excl. Esc)'!V$2:V$418)</f>
        <v>0</v>
      </c>
      <c r="U174" s="169">
        <f>SUMIF('Division Lvl (excl. Esc)'!$A$2:$A$418,$B174,'Division Lvl (excl. Esc)'!W$2:W$418)</f>
        <v>0</v>
      </c>
      <c r="V174" s="170">
        <f>SUMIF('Division Lvl (excl. Esc)'!$A$2:$A$418,$B174,'Division Lvl (excl. Esc)'!X$2:X$418)</f>
        <v>0</v>
      </c>
      <c r="W174" s="170">
        <f>SUMIF('Division Lvl (excl. Esc)'!$A$2:$A$418,$B174,'Division Lvl (excl. Esc)'!Y$2:Y$418)</f>
        <v>0</v>
      </c>
      <c r="X174" s="165">
        <f t="shared" si="8"/>
        <v>29234.146294176644</v>
      </c>
      <c r="Y174" s="171">
        <f t="shared" si="7"/>
        <v>29964.999951531059</v>
      </c>
      <c r="Z174" s="172"/>
    </row>
    <row r="175" spans="1:26" x14ac:dyDescent="0.25">
      <c r="A175" s="163" t="str">
        <f>INDEX('Division Lvl (excl. Esc)'!$AG$2:$AG$418,MATCH(B175,'Division Lvl (excl. Esc)'!$A$2:$A$418,0))</f>
        <v>TS</v>
      </c>
      <c r="B175" s="164" t="s">
        <v>822</v>
      </c>
      <c r="C175" s="130" t="str">
        <f>INDEX('Division Lvl (excl. Esc)'!$B$2:$B$418,MATCH(B175,'Division Lvl (excl. Esc)'!$A$2:$A$418,0))</f>
        <v>Albion Park ZS transformer replacement</v>
      </c>
      <c r="D175" s="165">
        <f>SUMIF('Division Lvl (excl. Esc)'!$A$2:$A$418,$B175,'Division Lvl (excl. Esc)'!E$2:E$418)</f>
        <v>1575436.6139845343</v>
      </c>
      <c r="E175" s="166">
        <f>SUMIF('Division Lvl (excl. Esc)'!$A$2:$A$418,$B175,'Division Lvl (excl. Esc)'!F$2:F$418)</f>
        <v>0</v>
      </c>
      <c r="F175" s="166">
        <f>SUMIF('Division Lvl (excl. Esc)'!$A$2:$A$418,$B175,'Division Lvl (excl. Esc)'!G$2:G$418)</f>
        <v>0</v>
      </c>
      <c r="G175" s="166">
        <f>SUMIF('Division Lvl (excl. Esc)'!$A$2:$A$418,$B175,'Division Lvl (excl. Esc)'!H$2:H$418)</f>
        <v>0</v>
      </c>
      <c r="H175" s="166">
        <f>SUMIF('Division Lvl (excl. Esc)'!$A$2:$A$418,$B175,'Division Lvl (excl. Esc)'!I$2:I$418)</f>
        <v>0</v>
      </c>
      <c r="I175" s="166">
        <f>SUMIF('Division Lvl (excl. Esc)'!$A$2:$A$418,$B175,'Division Lvl (excl. Esc)'!J$2:J$418)</f>
        <v>0</v>
      </c>
      <c r="J175" s="166">
        <f>SUMIF('Division Lvl (excl. Esc)'!$A$2:$A$418,$B175,'Division Lvl (excl. Esc)'!K$2:K$418)</f>
        <v>0</v>
      </c>
      <c r="K175" s="166">
        <f>SUMIF('Division Lvl (excl. Esc)'!$A$2:$A$418,$B175,'Division Lvl (excl. Esc)'!L$2:L$418)</f>
        <v>0</v>
      </c>
      <c r="L175" s="166">
        <f>SUMIF('Division Lvl (excl. Esc)'!$A$2:$A$418,$B175,'Division Lvl (excl. Esc)'!M$2:M$418)</f>
        <v>0</v>
      </c>
      <c r="M175" s="167">
        <f>SUMIF('Division Lvl (excl. Esc)'!$A$2:$A$418,$B175,'Division Lvl (excl. Esc)'!N$2:N$418)</f>
        <v>0</v>
      </c>
      <c r="N175" s="168">
        <f>SUMIF('Division Lvl (excl. Esc)'!$A$2:$A$418,$B175,'Division Lvl (excl. Esc)'!P$2:P$418)</f>
        <v>1614822.5293341475</v>
      </c>
      <c r="O175" s="169">
        <f>SUMIF('Division Lvl (excl. Esc)'!$A$2:$A$418,$B175,'Division Lvl (excl. Esc)'!Q$2:Q$418)</f>
        <v>0</v>
      </c>
      <c r="P175" s="169">
        <f>SUMIF('Division Lvl (excl. Esc)'!$A$2:$A$418,$B175,'Division Lvl (excl. Esc)'!R$2:R$418)</f>
        <v>0</v>
      </c>
      <c r="Q175" s="169">
        <f>SUMIF('Division Lvl (excl. Esc)'!$A$2:$A$418,$B175,'Division Lvl (excl. Esc)'!S$2:S$418)</f>
        <v>0</v>
      </c>
      <c r="R175" s="169">
        <f>SUMIF('Division Lvl (excl. Esc)'!$A$2:$A$418,$B175,'Division Lvl (excl. Esc)'!T$2:T$418)</f>
        <v>0</v>
      </c>
      <c r="S175" s="169">
        <f>SUMIF('Division Lvl (excl. Esc)'!$A$2:$A$418,$B175,'Division Lvl (excl. Esc)'!U$2:U$418)</f>
        <v>0</v>
      </c>
      <c r="T175" s="169">
        <f>SUMIF('Division Lvl (excl. Esc)'!$A$2:$A$418,$B175,'Division Lvl (excl. Esc)'!V$2:V$418)</f>
        <v>0</v>
      </c>
      <c r="U175" s="169">
        <f>SUMIF('Division Lvl (excl. Esc)'!$A$2:$A$418,$B175,'Division Lvl (excl. Esc)'!W$2:W$418)</f>
        <v>0</v>
      </c>
      <c r="V175" s="170">
        <f>SUMIF('Division Lvl (excl. Esc)'!$A$2:$A$418,$B175,'Division Lvl (excl. Esc)'!X$2:X$418)</f>
        <v>0</v>
      </c>
      <c r="W175" s="170">
        <f>SUMIF('Division Lvl (excl. Esc)'!$A$2:$A$418,$B175,'Division Lvl (excl. Esc)'!Y$2:Y$418)</f>
        <v>0</v>
      </c>
      <c r="X175" s="165">
        <f t="shared" si="8"/>
        <v>1575436.6139845343</v>
      </c>
      <c r="Y175" s="171">
        <f t="shared" si="7"/>
        <v>1614822.5293341475</v>
      </c>
      <c r="Z175" s="172"/>
    </row>
    <row r="176" spans="1:26" x14ac:dyDescent="0.25">
      <c r="A176" s="163" t="str">
        <f>INDEX('Division Lvl (excl. Esc)'!$AG$2:$AG$418,MATCH(B176,'Division Lvl (excl. Esc)'!$A$2:$A$418,0))</f>
        <v>TS</v>
      </c>
      <c r="B176" s="164" t="s">
        <v>1080</v>
      </c>
      <c r="C176" s="130" t="str">
        <f>INDEX('Division Lvl (excl. Esc)'!$B$2:$B$418,MATCH(B176,'Division Lvl (excl. Esc)'!$A$2:$A$418,0))</f>
        <v>Minto 66/11kV No 1 transformer replacement</v>
      </c>
      <c r="D176" s="165">
        <f>SUMIF('Division Lvl (excl. Esc)'!$A$2:$A$418,$B176,'Division Lvl (excl. Esc)'!E$2:E$418)</f>
        <v>1079313.1345522208</v>
      </c>
      <c r="E176" s="166">
        <f>SUMIF('Division Lvl (excl. Esc)'!$A$2:$A$418,$B176,'Division Lvl (excl. Esc)'!F$2:F$418)</f>
        <v>0</v>
      </c>
      <c r="F176" s="166">
        <f>SUMIF('Division Lvl (excl. Esc)'!$A$2:$A$418,$B176,'Division Lvl (excl. Esc)'!G$2:G$418)</f>
        <v>0</v>
      </c>
      <c r="G176" s="166">
        <f>SUMIF('Division Lvl (excl. Esc)'!$A$2:$A$418,$B176,'Division Lvl (excl. Esc)'!H$2:H$418)</f>
        <v>0</v>
      </c>
      <c r="H176" s="166">
        <f>SUMIF('Division Lvl (excl. Esc)'!$A$2:$A$418,$B176,'Division Lvl (excl. Esc)'!I$2:I$418)</f>
        <v>0</v>
      </c>
      <c r="I176" s="166">
        <f>SUMIF('Division Lvl (excl. Esc)'!$A$2:$A$418,$B176,'Division Lvl (excl. Esc)'!J$2:J$418)</f>
        <v>0</v>
      </c>
      <c r="J176" s="166">
        <f>SUMIF('Division Lvl (excl. Esc)'!$A$2:$A$418,$B176,'Division Lvl (excl. Esc)'!K$2:K$418)</f>
        <v>0</v>
      </c>
      <c r="K176" s="166">
        <f>SUMIF('Division Lvl (excl. Esc)'!$A$2:$A$418,$B176,'Division Lvl (excl. Esc)'!L$2:L$418)</f>
        <v>0</v>
      </c>
      <c r="L176" s="166">
        <f>SUMIF('Division Lvl (excl. Esc)'!$A$2:$A$418,$B176,'Division Lvl (excl. Esc)'!M$2:M$418)</f>
        <v>0</v>
      </c>
      <c r="M176" s="167">
        <f>SUMIF('Division Lvl (excl. Esc)'!$A$2:$A$418,$B176,'Division Lvl (excl. Esc)'!N$2:N$418)</f>
        <v>0</v>
      </c>
      <c r="N176" s="168">
        <f>SUMIF('Division Lvl (excl. Esc)'!$A$2:$A$418,$B176,'Division Lvl (excl. Esc)'!P$2:P$418)</f>
        <v>1106295.9629160261</v>
      </c>
      <c r="O176" s="169">
        <f>SUMIF('Division Lvl (excl. Esc)'!$A$2:$A$418,$B176,'Division Lvl (excl. Esc)'!Q$2:Q$418)</f>
        <v>0</v>
      </c>
      <c r="P176" s="169">
        <f>SUMIF('Division Lvl (excl. Esc)'!$A$2:$A$418,$B176,'Division Lvl (excl. Esc)'!R$2:R$418)</f>
        <v>0</v>
      </c>
      <c r="Q176" s="169">
        <f>SUMIF('Division Lvl (excl. Esc)'!$A$2:$A$418,$B176,'Division Lvl (excl. Esc)'!S$2:S$418)</f>
        <v>0</v>
      </c>
      <c r="R176" s="169">
        <f>SUMIF('Division Lvl (excl. Esc)'!$A$2:$A$418,$B176,'Division Lvl (excl. Esc)'!T$2:T$418)</f>
        <v>0</v>
      </c>
      <c r="S176" s="169">
        <f>SUMIF('Division Lvl (excl. Esc)'!$A$2:$A$418,$B176,'Division Lvl (excl. Esc)'!U$2:U$418)</f>
        <v>0</v>
      </c>
      <c r="T176" s="169">
        <f>SUMIF('Division Lvl (excl. Esc)'!$A$2:$A$418,$B176,'Division Lvl (excl. Esc)'!V$2:V$418)</f>
        <v>0</v>
      </c>
      <c r="U176" s="169">
        <f>SUMIF('Division Lvl (excl. Esc)'!$A$2:$A$418,$B176,'Division Lvl (excl. Esc)'!W$2:W$418)</f>
        <v>0</v>
      </c>
      <c r="V176" s="170">
        <f>SUMIF('Division Lvl (excl. Esc)'!$A$2:$A$418,$B176,'Division Lvl (excl. Esc)'!X$2:X$418)</f>
        <v>0</v>
      </c>
      <c r="W176" s="170">
        <f>SUMIF('Division Lvl (excl. Esc)'!$A$2:$A$418,$B176,'Division Lvl (excl. Esc)'!Y$2:Y$418)</f>
        <v>0</v>
      </c>
      <c r="X176" s="165">
        <f t="shared" si="8"/>
        <v>1079313.1345522208</v>
      </c>
      <c r="Y176" s="171">
        <f t="shared" si="7"/>
        <v>1106295.9629160261</v>
      </c>
      <c r="Z176" s="172"/>
    </row>
    <row r="177" spans="1:26" x14ac:dyDescent="0.25">
      <c r="A177" s="163" t="str">
        <f>INDEX('Division Lvl (excl. Esc)'!$AG$2:$AG$418,MATCH(B177,'Division Lvl (excl. Esc)'!$A$2:$A$418,0))</f>
        <v>TS</v>
      </c>
      <c r="B177" s="164" t="s">
        <v>885</v>
      </c>
      <c r="C177" s="130" t="str">
        <f>INDEX('Division Lvl (excl. Esc)'!$B$2:$B$418,MATCH(B177,'Division Lvl (excl. Esc)'!$A$2:$A$418,0))</f>
        <v>11kV zone substation switchboard replacement</v>
      </c>
      <c r="D177" s="165">
        <f>SUMIF('Division Lvl (excl. Esc)'!$A$2:$A$418,$B177,'Division Lvl (excl. Esc)'!E$2:E$418)</f>
        <v>0</v>
      </c>
      <c r="E177" s="166">
        <f>SUMIF('Division Lvl (excl. Esc)'!$A$2:$A$418,$B177,'Division Lvl (excl. Esc)'!F$2:F$418)</f>
        <v>3988095.6945161186</v>
      </c>
      <c r="F177" s="166">
        <f>SUMIF('Division Lvl (excl. Esc)'!$A$2:$A$418,$B177,'Division Lvl (excl. Esc)'!G$2:G$418)</f>
        <v>3977003.5642211195</v>
      </c>
      <c r="G177" s="166">
        <f>SUMIF('Division Lvl (excl. Esc)'!$A$2:$A$418,$B177,'Division Lvl (excl. Esc)'!H$2:H$418)</f>
        <v>7929416.8342782995</v>
      </c>
      <c r="H177" s="166">
        <f>SUMIF('Division Lvl (excl. Esc)'!$A$2:$A$418,$B177,'Division Lvl (excl. Esc)'!I$2:I$418)</f>
        <v>11862914.271077592</v>
      </c>
      <c r="I177" s="166">
        <f>SUMIF('Division Lvl (excl. Esc)'!$A$2:$A$418,$B177,'Division Lvl (excl. Esc)'!J$2:J$418)</f>
        <v>3954304.757025864</v>
      </c>
      <c r="J177" s="166">
        <f>SUMIF('Division Lvl (excl. Esc)'!$A$2:$A$418,$B177,'Division Lvl (excl. Esc)'!K$2:K$418)</f>
        <v>3954304.757025864</v>
      </c>
      <c r="K177" s="166">
        <f>SUMIF('Division Lvl (excl. Esc)'!$A$2:$A$418,$B177,'Division Lvl (excl. Esc)'!L$2:L$418)</f>
        <v>3954304.757025864</v>
      </c>
      <c r="L177" s="166">
        <f>SUMIF('Division Lvl (excl. Esc)'!$A$2:$A$418,$B177,'Division Lvl (excl. Esc)'!M$2:M$418)</f>
        <v>3954304.757025864</v>
      </c>
      <c r="M177" s="167">
        <f>SUMIF('Division Lvl (excl. Esc)'!$A$2:$A$418,$B177,'Division Lvl (excl. Esc)'!N$2:N$418)</f>
        <v>4000000</v>
      </c>
      <c r="N177" s="168">
        <f>SUMIF('Division Lvl (excl. Esc)'!$A$2:$A$418,$B177,'Division Lvl (excl. Esc)'!P$2:P$418)</f>
        <v>0</v>
      </c>
      <c r="O177" s="169">
        <f>SUMIF('Division Lvl (excl. Esc)'!$A$2:$A$418,$B177,'Division Lvl (excl. Esc)'!Q$2:Q$418)</f>
        <v>4189993.0390509968</v>
      </c>
      <c r="P177" s="169">
        <f>SUMIF('Division Lvl (excl. Esc)'!$A$2:$A$418,$B177,'Division Lvl (excl. Esc)'!R$2:R$418)</f>
        <v>4282797.853901309</v>
      </c>
      <c r="Q177" s="169">
        <f>SUMIF('Division Lvl (excl. Esc)'!$A$2:$A$418,$B177,'Division Lvl (excl. Esc)'!S$2:S$418)</f>
        <v>8752592.5168152638</v>
      </c>
      <c r="R177" s="169">
        <f>SUMIF('Division Lvl (excl. Esc)'!$A$2:$A$418,$B177,'Division Lvl (excl. Esc)'!T$2:T$418)</f>
        <v>13421798.635114584</v>
      </c>
      <c r="S177" s="169">
        <f>SUMIF('Division Lvl (excl. Esc)'!$A$2:$A$418,$B177,'Division Lvl (excl. Esc)'!U$2:U$418)</f>
        <v>4585781.2003308162</v>
      </c>
      <c r="T177" s="169">
        <f>SUMIF('Division Lvl (excl. Esc)'!$A$2:$A$418,$B177,'Division Lvl (excl. Esc)'!V$2:V$418)</f>
        <v>4700425.7303390866</v>
      </c>
      <c r="U177" s="169">
        <f>SUMIF('Division Lvl (excl. Esc)'!$A$2:$A$418,$B177,'Division Lvl (excl. Esc)'!W$2:W$418)</f>
        <v>4817936.3735975642</v>
      </c>
      <c r="V177" s="170">
        <f>SUMIF('Division Lvl (excl. Esc)'!$A$2:$A$418,$B177,'Division Lvl (excl. Esc)'!X$2:X$418)</f>
        <v>4938384.7829375025</v>
      </c>
      <c r="W177" s="170">
        <f>SUMIF('Division Lvl (excl. Esc)'!$A$2:$A$418,$B177,'Division Lvl (excl. Esc)'!Y$2:Y$418)</f>
        <v>5120338.1767854281</v>
      </c>
      <c r="X177" s="165">
        <f t="shared" si="8"/>
        <v>47574649.392196596</v>
      </c>
      <c r="Y177" s="171">
        <f t="shared" si="7"/>
        <v>54810048.308872551</v>
      </c>
      <c r="Z177" s="172"/>
    </row>
    <row r="178" spans="1:26" x14ac:dyDescent="0.25">
      <c r="A178" s="163" t="str">
        <f>INDEX('Division Lvl (excl. Esc)'!$AG$2:$AG$418,MATCH(B178,'Division Lvl (excl. Esc)'!$A$2:$A$418,0))</f>
        <v>TS</v>
      </c>
      <c r="B178" s="164" t="s">
        <v>886</v>
      </c>
      <c r="C178" s="130" t="str">
        <f>INDEX('Division Lvl (excl. Esc)'!$B$2:$B$418,MATCH(B178,'Division Lvl (excl. Esc)'!$A$2:$A$418,0))</f>
        <v>North Rocks ZS 11kV switchboard replacement</v>
      </c>
      <c r="D178" s="165">
        <f>SUMIF('Division Lvl (excl. Esc)'!$A$2:$A$418,$B178,'Division Lvl (excl. Esc)'!E$2:E$418)</f>
        <v>776646.62821005448</v>
      </c>
      <c r="E178" s="166">
        <f>SUMIF('Division Lvl (excl. Esc)'!$A$2:$A$418,$B178,'Division Lvl (excl. Esc)'!F$2:F$418)</f>
        <v>36061.358293738376</v>
      </c>
      <c r="F178" s="166">
        <f>SUMIF('Division Lvl (excl. Esc)'!$A$2:$A$418,$B178,'Division Lvl (excl. Esc)'!G$2:G$418)</f>
        <v>0</v>
      </c>
      <c r="G178" s="166">
        <f>SUMIF('Division Lvl (excl. Esc)'!$A$2:$A$418,$B178,'Division Lvl (excl. Esc)'!H$2:H$418)</f>
        <v>0</v>
      </c>
      <c r="H178" s="166">
        <f>SUMIF('Division Lvl (excl. Esc)'!$A$2:$A$418,$B178,'Division Lvl (excl. Esc)'!I$2:I$418)</f>
        <v>0</v>
      </c>
      <c r="I178" s="166">
        <f>SUMIF('Division Lvl (excl. Esc)'!$A$2:$A$418,$B178,'Division Lvl (excl. Esc)'!J$2:J$418)</f>
        <v>0</v>
      </c>
      <c r="J178" s="166">
        <f>SUMIF('Division Lvl (excl. Esc)'!$A$2:$A$418,$B178,'Division Lvl (excl. Esc)'!K$2:K$418)</f>
        <v>0</v>
      </c>
      <c r="K178" s="166">
        <f>SUMIF('Division Lvl (excl. Esc)'!$A$2:$A$418,$B178,'Division Lvl (excl. Esc)'!L$2:L$418)</f>
        <v>0</v>
      </c>
      <c r="L178" s="166">
        <f>SUMIF('Division Lvl (excl. Esc)'!$A$2:$A$418,$B178,'Division Lvl (excl. Esc)'!M$2:M$418)</f>
        <v>0</v>
      </c>
      <c r="M178" s="167">
        <f>SUMIF('Division Lvl (excl. Esc)'!$A$2:$A$418,$B178,'Division Lvl (excl. Esc)'!N$2:N$418)</f>
        <v>0</v>
      </c>
      <c r="N178" s="168">
        <f>SUMIF('Division Lvl (excl. Esc)'!$A$2:$A$418,$B178,'Division Lvl (excl. Esc)'!P$2:P$418)</f>
        <v>796062.79391530575</v>
      </c>
      <c r="O178" s="169">
        <f>SUMIF('Division Lvl (excl. Esc)'!$A$2:$A$418,$B178,'Division Lvl (excl. Esc)'!Q$2:Q$418)</f>
        <v>37886.964557358879</v>
      </c>
      <c r="P178" s="169">
        <f>SUMIF('Division Lvl (excl. Esc)'!$A$2:$A$418,$B178,'Division Lvl (excl. Esc)'!R$2:R$418)</f>
        <v>0</v>
      </c>
      <c r="Q178" s="169">
        <f>SUMIF('Division Lvl (excl. Esc)'!$A$2:$A$418,$B178,'Division Lvl (excl. Esc)'!S$2:S$418)</f>
        <v>0</v>
      </c>
      <c r="R178" s="169">
        <f>SUMIF('Division Lvl (excl. Esc)'!$A$2:$A$418,$B178,'Division Lvl (excl. Esc)'!T$2:T$418)</f>
        <v>0</v>
      </c>
      <c r="S178" s="169">
        <f>SUMIF('Division Lvl (excl. Esc)'!$A$2:$A$418,$B178,'Division Lvl (excl. Esc)'!U$2:U$418)</f>
        <v>0</v>
      </c>
      <c r="T178" s="169">
        <f>SUMIF('Division Lvl (excl. Esc)'!$A$2:$A$418,$B178,'Division Lvl (excl. Esc)'!V$2:V$418)</f>
        <v>0</v>
      </c>
      <c r="U178" s="169">
        <f>SUMIF('Division Lvl (excl. Esc)'!$A$2:$A$418,$B178,'Division Lvl (excl. Esc)'!W$2:W$418)</f>
        <v>0</v>
      </c>
      <c r="V178" s="170">
        <f>SUMIF('Division Lvl (excl. Esc)'!$A$2:$A$418,$B178,'Division Lvl (excl. Esc)'!X$2:X$418)</f>
        <v>0</v>
      </c>
      <c r="W178" s="170">
        <f>SUMIF('Division Lvl (excl. Esc)'!$A$2:$A$418,$B178,'Division Lvl (excl. Esc)'!Y$2:Y$418)</f>
        <v>0</v>
      </c>
      <c r="X178" s="165">
        <f t="shared" si="8"/>
        <v>812707.98650379281</v>
      </c>
      <c r="Y178" s="171">
        <f t="shared" si="7"/>
        <v>833949.75847266463</v>
      </c>
      <c r="Z178" s="172"/>
    </row>
    <row r="179" spans="1:26" x14ac:dyDescent="0.25">
      <c r="A179" s="163" t="str">
        <f>INDEX('Division Lvl (excl. Esc)'!$AG$2:$AG$418,MATCH(B179,'Division Lvl (excl. Esc)'!$A$2:$A$418,0))</f>
        <v>TS</v>
      </c>
      <c r="B179" s="164" t="s">
        <v>887</v>
      </c>
      <c r="C179" s="130" t="str">
        <f>INDEX('Division Lvl (excl. Esc)'!$B$2:$B$418,MATCH(B179,'Division Lvl (excl. Esc)'!$A$2:$A$418,0))</f>
        <v>Kellyville ZS 11kV switchboard replacement</v>
      </c>
      <c r="D179" s="165">
        <f>SUMIF('Division Lvl (excl. Esc)'!$A$2:$A$418,$B179,'Division Lvl (excl. Esc)'!E$2:E$418)</f>
        <v>952068.48631155689</v>
      </c>
      <c r="E179" s="166">
        <f>SUMIF('Division Lvl (excl. Esc)'!$A$2:$A$418,$B179,'Division Lvl (excl. Esc)'!F$2:F$418)</f>
        <v>264576.25051774108</v>
      </c>
      <c r="F179" s="166">
        <f>SUMIF('Division Lvl (excl. Esc)'!$A$2:$A$418,$B179,'Division Lvl (excl. Esc)'!G$2:G$418)</f>
        <v>0</v>
      </c>
      <c r="G179" s="166">
        <f>SUMIF('Division Lvl (excl. Esc)'!$A$2:$A$418,$B179,'Division Lvl (excl. Esc)'!H$2:H$418)</f>
        <v>0</v>
      </c>
      <c r="H179" s="166">
        <f>SUMIF('Division Lvl (excl. Esc)'!$A$2:$A$418,$B179,'Division Lvl (excl. Esc)'!I$2:I$418)</f>
        <v>0</v>
      </c>
      <c r="I179" s="166">
        <f>SUMIF('Division Lvl (excl. Esc)'!$A$2:$A$418,$B179,'Division Lvl (excl. Esc)'!J$2:J$418)</f>
        <v>0</v>
      </c>
      <c r="J179" s="166">
        <f>SUMIF('Division Lvl (excl. Esc)'!$A$2:$A$418,$B179,'Division Lvl (excl. Esc)'!K$2:K$418)</f>
        <v>0</v>
      </c>
      <c r="K179" s="166">
        <f>SUMIF('Division Lvl (excl. Esc)'!$A$2:$A$418,$B179,'Division Lvl (excl. Esc)'!L$2:L$418)</f>
        <v>0</v>
      </c>
      <c r="L179" s="166">
        <f>SUMIF('Division Lvl (excl. Esc)'!$A$2:$A$418,$B179,'Division Lvl (excl. Esc)'!M$2:M$418)</f>
        <v>0</v>
      </c>
      <c r="M179" s="167">
        <f>SUMIF('Division Lvl (excl. Esc)'!$A$2:$A$418,$B179,'Division Lvl (excl. Esc)'!N$2:N$418)</f>
        <v>0</v>
      </c>
      <c r="N179" s="168">
        <f>SUMIF('Division Lvl (excl. Esc)'!$A$2:$A$418,$B179,'Division Lvl (excl. Esc)'!P$2:P$418)</f>
        <v>975870.19846934569</v>
      </c>
      <c r="O179" s="169">
        <f>SUMIF('Division Lvl (excl. Esc)'!$A$2:$A$418,$B179,'Division Lvl (excl. Esc)'!Q$2:Q$418)</f>
        <v>277970.42320020171</v>
      </c>
      <c r="P179" s="169">
        <f>SUMIF('Division Lvl (excl. Esc)'!$A$2:$A$418,$B179,'Division Lvl (excl. Esc)'!R$2:R$418)</f>
        <v>0</v>
      </c>
      <c r="Q179" s="169">
        <f>SUMIF('Division Lvl (excl. Esc)'!$A$2:$A$418,$B179,'Division Lvl (excl. Esc)'!S$2:S$418)</f>
        <v>0</v>
      </c>
      <c r="R179" s="169">
        <f>SUMIF('Division Lvl (excl. Esc)'!$A$2:$A$418,$B179,'Division Lvl (excl. Esc)'!T$2:T$418)</f>
        <v>0</v>
      </c>
      <c r="S179" s="169">
        <f>SUMIF('Division Lvl (excl. Esc)'!$A$2:$A$418,$B179,'Division Lvl (excl. Esc)'!U$2:U$418)</f>
        <v>0</v>
      </c>
      <c r="T179" s="169">
        <f>SUMIF('Division Lvl (excl. Esc)'!$A$2:$A$418,$B179,'Division Lvl (excl. Esc)'!V$2:V$418)</f>
        <v>0</v>
      </c>
      <c r="U179" s="169">
        <f>SUMIF('Division Lvl (excl. Esc)'!$A$2:$A$418,$B179,'Division Lvl (excl. Esc)'!W$2:W$418)</f>
        <v>0</v>
      </c>
      <c r="V179" s="170">
        <f>SUMIF('Division Lvl (excl. Esc)'!$A$2:$A$418,$B179,'Division Lvl (excl. Esc)'!X$2:X$418)</f>
        <v>0</v>
      </c>
      <c r="W179" s="170">
        <f>SUMIF('Division Lvl (excl. Esc)'!$A$2:$A$418,$B179,'Division Lvl (excl. Esc)'!Y$2:Y$418)</f>
        <v>0</v>
      </c>
      <c r="X179" s="165">
        <f t="shared" si="8"/>
        <v>1216644.7368292981</v>
      </c>
      <c r="Y179" s="171">
        <f t="shared" si="7"/>
        <v>1253840.6216695474</v>
      </c>
      <c r="Z179" s="172"/>
    </row>
    <row r="180" spans="1:26" x14ac:dyDescent="0.25">
      <c r="A180" s="163" t="str">
        <f>INDEX('Division Lvl (excl. Esc)'!$AG$2:$AG$418,MATCH(B180,'Division Lvl (excl. Esc)'!$A$2:$A$418,0))</f>
        <v>TS</v>
      </c>
      <c r="B180" s="164" t="s">
        <v>888</v>
      </c>
      <c r="C180" s="130" t="str">
        <f>INDEX('Division Lvl (excl. Esc)'!$B$2:$B$418,MATCH(B180,'Division Lvl (excl. Esc)'!$A$2:$A$418,0))</f>
        <v>Horsley Park ZS 11kV switchboard replacement</v>
      </c>
      <c r="D180" s="165">
        <f>SUMIF('Division Lvl (excl. Esc)'!$A$2:$A$418,$B180,'Division Lvl (excl. Esc)'!E$2:E$418)</f>
        <v>423899.11663884198</v>
      </c>
      <c r="E180" s="166">
        <f>SUMIF('Division Lvl (excl. Esc)'!$A$2:$A$418,$B180,'Division Lvl (excl. Esc)'!F$2:F$418)</f>
        <v>0</v>
      </c>
      <c r="F180" s="166">
        <f>SUMIF('Division Lvl (excl. Esc)'!$A$2:$A$418,$B180,'Division Lvl (excl. Esc)'!G$2:G$418)</f>
        <v>0</v>
      </c>
      <c r="G180" s="166">
        <f>SUMIF('Division Lvl (excl. Esc)'!$A$2:$A$418,$B180,'Division Lvl (excl. Esc)'!H$2:H$418)</f>
        <v>0</v>
      </c>
      <c r="H180" s="166">
        <f>SUMIF('Division Lvl (excl. Esc)'!$A$2:$A$418,$B180,'Division Lvl (excl. Esc)'!I$2:I$418)</f>
        <v>0</v>
      </c>
      <c r="I180" s="166">
        <f>SUMIF('Division Lvl (excl. Esc)'!$A$2:$A$418,$B180,'Division Lvl (excl. Esc)'!J$2:J$418)</f>
        <v>0</v>
      </c>
      <c r="J180" s="166">
        <f>SUMIF('Division Lvl (excl. Esc)'!$A$2:$A$418,$B180,'Division Lvl (excl. Esc)'!K$2:K$418)</f>
        <v>0</v>
      </c>
      <c r="K180" s="166">
        <f>SUMIF('Division Lvl (excl. Esc)'!$A$2:$A$418,$B180,'Division Lvl (excl. Esc)'!L$2:L$418)</f>
        <v>0</v>
      </c>
      <c r="L180" s="166">
        <f>SUMIF('Division Lvl (excl. Esc)'!$A$2:$A$418,$B180,'Division Lvl (excl. Esc)'!M$2:M$418)</f>
        <v>0</v>
      </c>
      <c r="M180" s="167">
        <f>SUMIF('Division Lvl (excl. Esc)'!$A$2:$A$418,$B180,'Division Lvl (excl. Esc)'!N$2:N$418)</f>
        <v>0</v>
      </c>
      <c r="N180" s="168">
        <f>SUMIF('Division Lvl (excl. Esc)'!$A$2:$A$418,$B180,'Division Lvl (excl. Esc)'!P$2:P$418)</f>
        <v>434496.594554813</v>
      </c>
      <c r="O180" s="169">
        <f>SUMIF('Division Lvl (excl. Esc)'!$A$2:$A$418,$B180,'Division Lvl (excl. Esc)'!Q$2:Q$418)</f>
        <v>0</v>
      </c>
      <c r="P180" s="169">
        <f>SUMIF('Division Lvl (excl. Esc)'!$A$2:$A$418,$B180,'Division Lvl (excl. Esc)'!R$2:R$418)</f>
        <v>0</v>
      </c>
      <c r="Q180" s="169">
        <f>SUMIF('Division Lvl (excl. Esc)'!$A$2:$A$418,$B180,'Division Lvl (excl. Esc)'!S$2:S$418)</f>
        <v>0</v>
      </c>
      <c r="R180" s="169">
        <f>SUMIF('Division Lvl (excl. Esc)'!$A$2:$A$418,$B180,'Division Lvl (excl. Esc)'!T$2:T$418)</f>
        <v>0</v>
      </c>
      <c r="S180" s="169">
        <f>SUMIF('Division Lvl (excl. Esc)'!$A$2:$A$418,$B180,'Division Lvl (excl. Esc)'!U$2:U$418)</f>
        <v>0</v>
      </c>
      <c r="T180" s="169">
        <f>SUMIF('Division Lvl (excl. Esc)'!$A$2:$A$418,$B180,'Division Lvl (excl. Esc)'!V$2:V$418)</f>
        <v>0</v>
      </c>
      <c r="U180" s="169">
        <f>SUMIF('Division Lvl (excl. Esc)'!$A$2:$A$418,$B180,'Division Lvl (excl. Esc)'!W$2:W$418)</f>
        <v>0</v>
      </c>
      <c r="V180" s="170">
        <f>SUMIF('Division Lvl (excl. Esc)'!$A$2:$A$418,$B180,'Division Lvl (excl. Esc)'!X$2:X$418)</f>
        <v>0</v>
      </c>
      <c r="W180" s="170">
        <f>SUMIF('Division Lvl (excl. Esc)'!$A$2:$A$418,$B180,'Division Lvl (excl. Esc)'!Y$2:Y$418)</f>
        <v>0</v>
      </c>
      <c r="X180" s="165">
        <f t="shared" si="8"/>
        <v>423899.11663884198</v>
      </c>
      <c r="Y180" s="171">
        <f t="shared" si="7"/>
        <v>434496.594554813</v>
      </c>
      <c r="Z180" s="172"/>
    </row>
    <row r="181" spans="1:26" x14ac:dyDescent="0.25">
      <c r="A181" s="163" t="str">
        <f>INDEX('Division Lvl (excl. Esc)'!$AG$2:$AG$418,MATCH(B181,'Division Lvl (excl. Esc)'!$A$2:$A$418,0))</f>
        <v>TS</v>
      </c>
      <c r="B181" s="164" t="s">
        <v>889</v>
      </c>
      <c r="C181" s="130" t="str">
        <f>INDEX('Division Lvl (excl. Esc)'!$B$2:$B$418,MATCH(B181,'Division Lvl (excl. Esc)'!$A$2:$A$418,0))</f>
        <v>Port Central ZS 11kV switchboard replacement</v>
      </c>
      <c r="D181" s="165">
        <f>SUMIF('Division Lvl (excl. Esc)'!$A$2:$A$418,$B181,'Division Lvl (excl. Esc)'!E$2:E$418)</f>
        <v>488086.78607837931</v>
      </c>
      <c r="E181" s="166">
        <f>SUMIF('Division Lvl (excl. Esc)'!$A$2:$A$418,$B181,'Division Lvl (excl. Esc)'!F$2:F$418)</f>
        <v>0</v>
      </c>
      <c r="F181" s="166">
        <f>SUMIF('Division Lvl (excl. Esc)'!$A$2:$A$418,$B181,'Division Lvl (excl. Esc)'!G$2:G$418)</f>
        <v>0</v>
      </c>
      <c r="G181" s="166">
        <f>SUMIF('Division Lvl (excl. Esc)'!$A$2:$A$418,$B181,'Division Lvl (excl. Esc)'!H$2:H$418)</f>
        <v>0</v>
      </c>
      <c r="H181" s="166">
        <f>SUMIF('Division Lvl (excl. Esc)'!$A$2:$A$418,$B181,'Division Lvl (excl. Esc)'!I$2:I$418)</f>
        <v>0</v>
      </c>
      <c r="I181" s="166">
        <f>SUMIF('Division Lvl (excl. Esc)'!$A$2:$A$418,$B181,'Division Lvl (excl. Esc)'!J$2:J$418)</f>
        <v>0</v>
      </c>
      <c r="J181" s="166">
        <f>SUMIF('Division Lvl (excl. Esc)'!$A$2:$A$418,$B181,'Division Lvl (excl. Esc)'!K$2:K$418)</f>
        <v>0</v>
      </c>
      <c r="K181" s="166">
        <f>SUMIF('Division Lvl (excl. Esc)'!$A$2:$A$418,$B181,'Division Lvl (excl. Esc)'!L$2:L$418)</f>
        <v>0</v>
      </c>
      <c r="L181" s="166">
        <f>SUMIF('Division Lvl (excl. Esc)'!$A$2:$A$418,$B181,'Division Lvl (excl. Esc)'!M$2:M$418)</f>
        <v>0</v>
      </c>
      <c r="M181" s="167">
        <f>SUMIF('Division Lvl (excl. Esc)'!$A$2:$A$418,$B181,'Division Lvl (excl. Esc)'!N$2:N$418)</f>
        <v>0</v>
      </c>
      <c r="N181" s="168">
        <f>SUMIF('Division Lvl (excl. Esc)'!$A$2:$A$418,$B181,'Division Lvl (excl. Esc)'!P$2:P$418)</f>
        <v>500288.95573033876</v>
      </c>
      <c r="O181" s="169">
        <f>SUMIF('Division Lvl (excl. Esc)'!$A$2:$A$418,$B181,'Division Lvl (excl. Esc)'!Q$2:Q$418)</f>
        <v>0</v>
      </c>
      <c r="P181" s="169">
        <f>SUMIF('Division Lvl (excl. Esc)'!$A$2:$A$418,$B181,'Division Lvl (excl. Esc)'!R$2:R$418)</f>
        <v>0</v>
      </c>
      <c r="Q181" s="169">
        <f>SUMIF('Division Lvl (excl. Esc)'!$A$2:$A$418,$B181,'Division Lvl (excl. Esc)'!S$2:S$418)</f>
        <v>0</v>
      </c>
      <c r="R181" s="169">
        <f>SUMIF('Division Lvl (excl. Esc)'!$A$2:$A$418,$B181,'Division Lvl (excl. Esc)'!T$2:T$418)</f>
        <v>0</v>
      </c>
      <c r="S181" s="169">
        <f>SUMIF('Division Lvl (excl. Esc)'!$A$2:$A$418,$B181,'Division Lvl (excl. Esc)'!U$2:U$418)</f>
        <v>0</v>
      </c>
      <c r="T181" s="169">
        <f>SUMIF('Division Lvl (excl. Esc)'!$A$2:$A$418,$B181,'Division Lvl (excl. Esc)'!V$2:V$418)</f>
        <v>0</v>
      </c>
      <c r="U181" s="169">
        <f>SUMIF('Division Lvl (excl. Esc)'!$A$2:$A$418,$B181,'Division Lvl (excl. Esc)'!W$2:W$418)</f>
        <v>0</v>
      </c>
      <c r="V181" s="170">
        <f>SUMIF('Division Lvl (excl. Esc)'!$A$2:$A$418,$B181,'Division Lvl (excl. Esc)'!X$2:X$418)</f>
        <v>0</v>
      </c>
      <c r="W181" s="170">
        <f>SUMIF('Division Lvl (excl. Esc)'!$A$2:$A$418,$B181,'Division Lvl (excl. Esc)'!Y$2:Y$418)</f>
        <v>0</v>
      </c>
      <c r="X181" s="165">
        <f t="shared" si="8"/>
        <v>488086.78607837931</v>
      </c>
      <c r="Y181" s="171">
        <f t="shared" si="7"/>
        <v>500288.95573033876</v>
      </c>
      <c r="Z181" s="172"/>
    </row>
    <row r="182" spans="1:26" x14ac:dyDescent="0.25">
      <c r="A182" s="163" t="str">
        <f>INDEX('Division Lvl (excl. Esc)'!$AG$2:$AG$418,MATCH(B182,'Division Lvl (excl. Esc)'!$A$2:$A$418,0))</f>
        <v>UR</v>
      </c>
      <c r="B182" s="175" t="s">
        <v>99</v>
      </c>
      <c r="C182" s="130" t="str">
        <f>INDEX('Division Lvl (excl. Esc)'!$B$2:$B$418,MATCH(B182,'Division Lvl (excl. Esc)'!$A$2:$A$418,0))</f>
        <v>Underground residential</v>
      </c>
      <c r="D182" s="165">
        <f>SUMIF('Division Lvl (excl. Esc)'!$A$2:$A$418,$B182,'Division Lvl (excl. Esc)'!E$2:E$418)</f>
        <v>21633998.412157748</v>
      </c>
      <c r="E182" s="166">
        <f>SUMIF('Division Lvl (excl. Esc)'!$A$2:$A$418,$B182,'Division Lvl (excl. Esc)'!F$2:F$418)</f>
        <v>14557232.246371519</v>
      </c>
      <c r="F182" s="166">
        <f>SUMIF('Division Lvl (excl. Esc)'!$A$2:$A$418,$B182,'Division Lvl (excl. Esc)'!G$2:G$418)</f>
        <v>11691183.45822835</v>
      </c>
      <c r="G182" s="166">
        <f>SUMIF('Division Lvl (excl. Esc)'!$A$2:$A$418,$B182,'Division Lvl (excl. Esc)'!H$2:H$418)</f>
        <v>10959043.815349659</v>
      </c>
      <c r="H182" s="166">
        <f>SUMIF('Division Lvl (excl. Esc)'!$A$2:$A$418,$B182,'Division Lvl (excl. Esc)'!I$2:I$418)</f>
        <v>10680249.930008214</v>
      </c>
      <c r="I182" s="166">
        <f>SUMIF('Division Lvl (excl. Esc)'!$A$2:$A$418,$B182,'Division Lvl (excl. Esc)'!J$2:J$418)</f>
        <v>10680249.930008214</v>
      </c>
      <c r="J182" s="166">
        <f>SUMIF('Division Lvl (excl. Esc)'!$A$2:$A$418,$B182,'Division Lvl (excl. Esc)'!K$2:K$418)</f>
        <v>10680249.930008214</v>
      </c>
      <c r="K182" s="166">
        <f>SUMIF('Division Lvl (excl. Esc)'!$A$2:$A$418,$B182,'Division Lvl (excl. Esc)'!L$2:L$418)</f>
        <v>10680249.930008214</v>
      </c>
      <c r="L182" s="166">
        <f>SUMIF('Division Lvl (excl. Esc)'!$A$2:$A$418,$B182,'Division Lvl (excl. Esc)'!M$2:M$418)</f>
        <v>10680249.930008214</v>
      </c>
      <c r="M182" s="167">
        <f>SUMIF('Division Lvl (excl. Esc)'!$A$2:$A$418,$B182,'Division Lvl (excl. Esc)'!N$2:N$418)</f>
        <v>10803669</v>
      </c>
      <c r="N182" s="168">
        <f>SUMIF('Division Lvl (excl. Esc)'!$A$2:$A$418,$B182,'Division Lvl (excl. Esc)'!P$2:P$418)</f>
        <v>22174848.372461691</v>
      </c>
      <c r="O182" s="169">
        <f>SUMIF('Division Lvl (excl. Esc)'!$A$2:$A$418,$B182,'Division Lvl (excl. Esc)'!Q$2:Q$418)</f>
        <v>15294192.128844075</v>
      </c>
      <c r="P182" s="169">
        <f>SUMIF('Division Lvl (excl. Esc)'!$A$2:$A$418,$B182,'Division Lvl (excl. Esc)'!R$2:R$418)</f>
        <v>12590125.861321187</v>
      </c>
      <c r="Q182" s="169">
        <f>SUMIF('Division Lvl (excl. Esc)'!$A$2:$A$418,$B182,'Division Lvl (excl. Esc)'!S$2:S$418)</f>
        <v>12096733.832307134</v>
      </c>
      <c r="R182" s="169">
        <f>SUMIF('Division Lvl (excl. Esc)'!$A$2:$A$418,$B182,'Division Lvl (excl. Esc)'!T$2:T$418)</f>
        <v>12083722.486535812</v>
      </c>
      <c r="S182" s="169">
        <f>SUMIF('Division Lvl (excl. Esc)'!$A$2:$A$418,$B182,'Division Lvl (excl. Esc)'!U$2:U$418)</f>
        <v>12385815.548699208</v>
      </c>
      <c r="T182" s="169">
        <f>SUMIF('Division Lvl (excl. Esc)'!$A$2:$A$418,$B182,'Division Lvl (excl. Esc)'!V$2:V$418)</f>
        <v>12695460.937416688</v>
      </c>
      <c r="U182" s="169">
        <f>SUMIF('Division Lvl (excl. Esc)'!$A$2:$A$418,$B182,'Division Lvl (excl. Esc)'!W$2:W$418)</f>
        <v>13012847.460852103</v>
      </c>
      <c r="V182" s="170">
        <f>SUMIF('Division Lvl (excl. Esc)'!$A$2:$A$418,$B182,'Division Lvl (excl. Esc)'!X$2:X$418)</f>
        <v>13338168.647373404</v>
      </c>
      <c r="W182" s="170">
        <f>SUMIF('Division Lvl (excl. Esc)'!$A$2:$A$418,$B182,'Division Lvl (excl. Esc)'!Y$2:Y$418)</f>
        <v>13829609.707513314</v>
      </c>
      <c r="X182" s="165">
        <f t="shared" si="8"/>
        <v>123046376.58214836</v>
      </c>
      <c r="Y182" s="171">
        <f t="shared" si="7"/>
        <v>139501524.98332462</v>
      </c>
      <c r="Z182" s="172"/>
    </row>
    <row r="184" spans="1:26" x14ac:dyDescent="0.25">
      <c r="A184" s="163"/>
      <c r="B184" s="177" t="s">
        <v>162</v>
      </c>
      <c r="C184" s="178" t="s">
        <v>180</v>
      </c>
      <c r="D184" s="165">
        <f>'Division Lvl (excl. Esc)'!E419</f>
        <v>6283900.8864677213</v>
      </c>
      <c r="E184" s="166">
        <f>'Division Lvl (excl. Esc)'!F419</f>
        <v>6382175.5445077857</v>
      </c>
      <c r="F184" s="166">
        <f>'Division Lvl (excl. Esc)'!G419</f>
        <v>6686467.7531523397</v>
      </c>
      <c r="G184" s="166">
        <f>'Division Lvl (excl. Esc)'!H419</f>
        <v>6495126.3572923364</v>
      </c>
      <c r="H184" s="166">
        <f>'Division Lvl (excl. Esc)'!I419</f>
        <v>6714861.539615334</v>
      </c>
      <c r="I184" s="166">
        <f>'Division Lvl (excl. Esc)'!J419</f>
        <v>7423719.2766590593</v>
      </c>
      <c r="J184" s="166">
        <f>'Division Lvl (excl. Esc)'!K419</f>
        <v>7683873.5145178428</v>
      </c>
      <c r="K184" s="166">
        <f>'Division Lvl (excl. Esc)'!L419</f>
        <v>7944102.7058396908</v>
      </c>
      <c r="L184" s="166">
        <f>'Division Lvl (excl. Esc)'!M419</f>
        <v>8085985.7683156794</v>
      </c>
      <c r="M184" s="167">
        <f>'Division Lvl (excl. Esc)'!N419</f>
        <v>8183178.697874113</v>
      </c>
      <c r="N184" s="168">
        <f>'Division Lvl (excl. Esc)'!P419</f>
        <v>6440998.4086294137</v>
      </c>
      <c r="O184" s="169">
        <f>'Division Lvl (excl. Esc)'!Q419</f>
        <v>6705273.1814484922</v>
      </c>
      <c r="P184" s="169">
        <f>'Division Lvl (excl. Esc)'!R419</f>
        <v>7200594.4377345685</v>
      </c>
      <c r="Q184" s="169">
        <f>'Division Lvl (excl. Esc)'!S419</f>
        <v>7169404.1994174784</v>
      </c>
      <c r="R184" s="169">
        <f>'Division Lvl (excl. Esc)'!T419</f>
        <v>7597249.494344173</v>
      </c>
      <c r="S184" s="169">
        <f>'Division Lvl (excl. Esc)'!U419</f>
        <v>8609238.3838016689</v>
      </c>
      <c r="T184" s="169">
        <f>'Division Lvl (excl. Esc)'!V419</f>
        <v>9133710.9796958584</v>
      </c>
      <c r="U184" s="169">
        <f>'Division Lvl (excl. Esc)'!W419</f>
        <v>9679117.7549114563</v>
      </c>
      <c r="V184" s="170">
        <f>'Division Lvl (excl. Esc)'!X419</f>
        <v>10098288.201573275</v>
      </c>
      <c r="W184" s="170">
        <f>'Division Lvl (excl. Esc)'!Y419</f>
        <v>10475160.573545523</v>
      </c>
      <c r="X184" s="165">
        <f t="shared" ref="X184:X185" si="9">SUM(D184:M184)</f>
        <v>71883392.044241905</v>
      </c>
      <c r="Y184" s="171">
        <f t="shared" ref="Y184:Y185" si="10">SUM(N184:W184)</f>
        <v>83109035.615101904</v>
      </c>
    </row>
    <row r="185" spans="1:26" x14ac:dyDescent="0.25">
      <c r="A185" s="163"/>
      <c r="B185" s="175" t="s">
        <v>163</v>
      </c>
      <c r="C185" s="130" t="s">
        <v>181</v>
      </c>
      <c r="D185" s="165">
        <f>'Division Lvl (excl. Esc)'!E420</f>
        <v>73106139.081208169</v>
      </c>
      <c r="E185" s="166">
        <f>'Division Lvl (excl. Esc)'!F420</f>
        <v>73273110.103678629</v>
      </c>
      <c r="F185" s="166">
        <f>'Division Lvl (excl. Esc)'!G420</f>
        <v>73775204.556416273</v>
      </c>
      <c r="G185" s="166">
        <f>'Division Lvl (excl. Esc)'!H420</f>
        <v>73462071.757048041</v>
      </c>
      <c r="H185" s="166">
        <f>'Division Lvl (excl. Esc)'!I420</f>
        <v>73820942.420613334</v>
      </c>
      <c r="I185" s="166">
        <f>'Division Lvl (excl. Esc)'!J420</f>
        <v>76860996.09989132</v>
      </c>
      <c r="J185" s="166">
        <f>'Division Lvl (excl. Esc)'!K420</f>
        <v>77233408.487903669</v>
      </c>
      <c r="K185" s="166">
        <f>'Division Lvl (excl. Esc)'!L420</f>
        <v>77593252.762439117</v>
      </c>
      <c r="L185" s="166">
        <f>'Division Lvl (excl. Esc)'!M420</f>
        <v>77784338.942599237</v>
      </c>
      <c r="M185" s="167">
        <f>'Division Lvl (excl. Esc)'!N420</f>
        <v>78058962.86008814</v>
      </c>
      <c r="N185" s="168">
        <f>'Division Lvl (excl. Esc)'!P420</f>
        <v>74933792.558238372</v>
      </c>
      <c r="O185" s="169">
        <f>'Division Lvl (excl. Esc)'!Q420</f>
        <v>76982561.302677348</v>
      </c>
      <c r="P185" s="169">
        <f>'Division Lvl (excl. Esc)'!R420</f>
        <v>79447826.144261956</v>
      </c>
      <c r="Q185" s="169">
        <f>'Division Lvl (excl. Esc)'!S420</f>
        <v>81088381.777448356</v>
      </c>
      <c r="R185" s="169">
        <f>'Division Lvl (excl. Esc)'!T420</f>
        <v>83521620.538007841</v>
      </c>
      <c r="S185" s="169">
        <f>'Division Lvl (excl. Esc)'!U420</f>
        <v>89135191.294330582</v>
      </c>
      <c r="T185" s="169">
        <f>'Division Lvl (excl. Esc)'!V420</f>
        <v>91806252.376808688</v>
      </c>
      <c r="U185" s="169">
        <f>'Division Lvl (excl. Esc)'!W420</f>
        <v>94539843.99297525</v>
      </c>
      <c r="V185" s="170">
        <f>'Division Lvl (excl. Esc)'!X420</f>
        <v>97141980.547270328</v>
      </c>
      <c r="W185" s="170">
        <f>'Division Lvl (excl. Esc)'!Y420</f>
        <v>99922071.893196285</v>
      </c>
      <c r="X185" s="165">
        <f t="shared" si="9"/>
        <v>754968427.07188582</v>
      </c>
      <c r="Y185" s="171">
        <f t="shared" si="10"/>
        <v>868519522.42521501</v>
      </c>
    </row>
    <row r="187" spans="1:26" x14ac:dyDescent="0.25">
      <c r="B187" s="179"/>
      <c r="C187" s="180" t="s">
        <v>170</v>
      </c>
      <c r="D187" s="181">
        <f t="shared" ref="D187:W187" si="11">SUM(D2:D182)+SUM(D184:D185)</f>
        <v>309741694.30462503</v>
      </c>
      <c r="E187" s="182">
        <f t="shared" si="11"/>
        <v>305374259.57601732</v>
      </c>
      <c r="F187" s="182">
        <f t="shared" si="11"/>
        <v>312015229.06389356</v>
      </c>
      <c r="G187" s="182">
        <f t="shared" si="11"/>
        <v>330954575.99222344</v>
      </c>
      <c r="H187" s="182">
        <f t="shared" si="11"/>
        <v>328459632.26382107</v>
      </c>
      <c r="I187" s="182">
        <f t="shared" si="11"/>
        <v>333790143.98808193</v>
      </c>
      <c r="J187" s="182">
        <f t="shared" si="11"/>
        <v>343457170.00690144</v>
      </c>
      <c r="K187" s="182">
        <f t="shared" si="11"/>
        <v>371391699.47380525</v>
      </c>
      <c r="L187" s="182">
        <f t="shared" si="11"/>
        <v>392030259.91347831</v>
      </c>
      <c r="M187" s="183">
        <f t="shared" si="11"/>
        <v>407936515.55796224</v>
      </c>
      <c r="N187" s="184">
        <f t="shared" si="11"/>
        <v>317485236.66224056</v>
      </c>
      <c r="O187" s="185">
        <f t="shared" si="11"/>
        <v>320833831.46705341</v>
      </c>
      <c r="P187" s="185">
        <f t="shared" si="11"/>
        <v>336006275.0361343</v>
      </c>
      <c r="Q187" s="185">
        <f t="shared" si="11"/>
        <v>365311927.19154733</v>
      </c>
      <c r="R187" s="185">
        <f t="shared" si="11"/>
        <v>371621925.54632163</v>
      </c>
      <c r="S187" s="185">
        <f t="shared" si="11"/>
        <v>387094233.04731143</v>
      </c>
      <c r="T187" s="185">
        <f t="shared" si="11"/>
        <v>408262644.98240495</v>
      </c>
      <c r="U187" s="185">
        <f t="shared" si="11"/>
        <v>452504722.75001699</v>
      </c>
      <c r="V187" s="186">
        <f t="shared" si="11"/>
        <v>489592074.7049017</v>
      </c>
      <c r="W187" s="186">
        <f t="shared" si="11"/>
        <v>522193228.57906425</v>
      </c>
      <c r="X187" s="181">
        <f t="shared" ref="X187" si="12">SUM(D187:M187)</f>
        <v>3435151180.14081</v>
      </c>
      <c r="Y187" s="187">
        <f t="shared" ref="Y187" si="13">SUM(N187:W187)</f>
        <v>3970906099.9669971</v>
      </c>
    </row>
    <row r="189" spans="1:26" x14ac:dyDescent="0.25">
      <c r="C189" s="145" t="s">
        <v>748</v>
      </c>
      <c r="D189" s="188" t="str">
        <f>IF(ROUND(D187-'Division Lvl (excl. Esc)'!E423,0)=0,"OK","ERR")</f>
        <v>OK</v>
      </c>
      <c r="E189" s="189" t="str">
        <f>IF(ROUND(E187-'Division Lvl (excl. Esc)'!F423,0)=0,"OK","ERR")</f>
        <v>OK</v>
      </c>
      <c r="F189" s="189" t="str">
        <f>IF(ROUND(F187-'Division Lvl (excl. Esc)'!G423,0)=0,"OK","ERR")</f>
        <v>OK</v>
      </c>
      <c r="G189" s="189" t="str">
        <f>IF(ROUND(G187-'Division Lvl (excl. Esc)'!H423,0)=0,"OK","ERR")</f>
        <v>OK</v>
      </c>
      <c r="H189" s="189" t="str">
        <f>IF(ROUND(H187-'Division Lvl (excl. Esc)'!I423,0)=0,"OK","ERR")</f>
        <v>OK</v>
      </c>
      <c r="I189" s="189" t="str">
        <f>IF(ROUND(I187-'Division Lvl (excl. Esc)'!J423,0)=0,"OK","ERR")</f>
        <v>OK</v>
      </c>
      <c r="J189" s="189" t="str">
        <f>IF(ROUND(J187-'Division Lvl (excl. Esc)'!K423,0)=0,"OK","ERR")</f>
        <v>OK</v>
      </c>
      <c r="K189" s="189" t="str">
        <f>IF(ROUND(K187-'Division Lvl (excl. Esc)'!L423,0)=0,"OK","ERR")</f>
        <v>OK</v>
      </c>
      <c r="L189" s="189" t="str">
        <f>IF(ROUND(L187-'Division Lvl (excl. Esc)'!M423,0)=0,"OK","ERR")</f>
        <v>OK</v>
      </c>
      <c r="M189" s="189" t="str">
        <f>IF(ROUND(M187-'Division Lvl (excl. Esc)'!N423,0)=0,"OK","ERR")</f>
        <v>OK</v>
      </c>
      <c r="N189" s="190" t="str">
        <f>IF(ROUND(N187-'Division Lvl (excl. Esc)'!P423,0)=0,"OK","ERR")</f>
        <v>OK</v>
      </c>
      <c r="O189" s="191" t="str">
        <f>IF(ROUND(O187-'Division Lvl (excl. Esc)'!Q423,0)=0,"OK","ERR")</f>
        <v>OK</v>
      </c>
      <c r="P189" s="191" t="str">
        <f>IF(ROUND(P187-'Division Lvl (excl. Esc)'!R423,0)=0,"OK","ERR")</f>
        <v>OK</v>
      </c>
      <c r="Q189" s="191" t="str">
        <f>IF(ROUND(Q187-'Division Lvl (excl. Esc)'!S423,0)=0,"OK","ERR")</f>
        <v>OK</v>
      </c>
      <c r="R189" s="191" t="str">
        <f>IF(ROUND(R187-'Division Lvl (excl. Esc)'!T423,0)=0,"OK","ERR")</f>
        <v>OK</v>
      </c>
      <c r="S189" s="191" t="str">
        <f>IF(ROUND(S187-'Division Lvl (excl. Esc)'!U423,0)=0,"OK","ERR")</f>
        <v>OK</v>
      </c>
      <c r="T189" s="191" t="str">
        <f>IF(ROUND(T187-'Division Lvl (excl. Esc)'!V423,0)=0,"OK","ERR")</f>
        <v>OK</v>
      </c>
      <c r="U189" s="191" t="str">
        <f>IF(ROUND(U187-'Division Lvl (excl. Esc)'!W423,0)=0,"OK","ERR")</f>
        <v>OK</v>
      </c>
      <c r="V189" s="191" t="str">
        <f>IF(ROUND(V187-'Division Lvl (excl. Esc)'!X423,0)=0,"OK","ERR")</f>
        <v>OK</v>
      </c>
      <c r="W189" s="191" t="str">
        <f>IF(ROUND(W187-'Division Lvl (excl. Esc)'!Y423,0)=0,"OK","ERR")</f>
        <v>OK</v>
      </c>
      <c r="X189" s="192"/>
      <c r="Y189" s="193"/>
    </row>
    <row r="191" spans="1:26" x14ac:dyDescent="0.25">
      <c r="C191" s="194"/>
      <c r="D191" s="139"/>
      <c r="E191" s="195"/>
      <c r="F191" s="195"/>
      <c r="G191" s="195"/>
      <c r="H191" s="195"/>
      <c r="I191" s="195"/>
      <c r="J191" s="195"/>
      <c r="K191" s="195"/>
      <c r="L191" s="195"/>
      <c r="M191" s="195"/>
      <c r="N191" s="196"/>
      <c r="X191" s="198"/>
    </row>
    <row r="192" spans="1:26" x14ac:dyDescent="0.25">
      <c r="C192" s="194"/>
      <c r="D192" s="139"/>
      <c r="E192" s="195"/>
      <c r="F192" s="195"/>
      <c r="G192" s="195"/>
      <c r="H192" s="195"/>
      <c r="I192" s="195"/>
      <c r="J192" s="195"/>
      <c r="K192" s="195"/>
      <c r="L192" s="195"/>
      <c r="M192" s="195"/>
      <c r="N192" s="196"/>
      <c r="X192" s="198"/>
    </row>
    <row r="193" spans="3:24" s="173" customFormat="1" x14ac:dyDescent="0.25">
      <c r="C193" s="194"/>
      <c r="D193" s="139"/>
      <c r="E193" s="195"/>
      <c r="F193" s="195"/>
      <c r="G193" s="195"/>
      <c r="H193" s="195"/>
      <c r="I193" s="195"/>
      <c r="J193" s="195"/>
      <c r="K193" s="195"/>
      <c r="L193" s="195"/>
      <c r="M193" s="195"/>
      <c r="N193" s="196"/>
      <c r="O193" s="197"/>
      <c r="P193" s="197"/>
      <c r="Q193" s="197"/>
      <c r="R193" s="197"/>
      <c r="S193" s="197"/>
      <c r="T193" s="197"/>
      <c r="U193" s="197"/>
      <c r="V193" s="197"/>
      <c r="W193" s="197"/>
      <c r="X193" s="198"/>
    </row>
    <row r="194" spans="3:24" s="173" customFormat="1" x14ac:dyDescent="0.25">
      <c r="C194" s="194"/>
      <c r="D194" s="139"/>
      <c r="E194" s="195"/>
      <c r="F194" s="195"/>
      <c r="G194" s="195"/>
      <c r="H194" s="195"/>
      <c r="I194" s="195"/>
      <c r="J194" s="195"/>
      <c r="K194" s="195"/>
      <c r="L194" s="195"/>
      <c r="M194" s="195"/>
      <c r="N194" s="196"/>
      <c r="O194" s="197"/>
      <c r="P194" s="197"/>
      <c r="Q194" s="197"/>
      <c r="R194" s="197"/>
      <c r="S194" s="197"/>
      <c r="T194" s="197"/>
      <c r="U194" s="197"/>
      <c r="V194" s="197"/>
      <c r="W194" s="197"/>
      <c r="X194" s="198"/>
    </row>
    <row r="195" spans="3:24" s="173" customFormat="1" x14ac:dyDescent="0.25">
      <c r="C195" s="194"/>
      <c r="D195" s="139"/>
      <c r="E195" s="195"/>
      <c r="F195" s="195"/>
      <c r="G195" s="195"/>
      <c r="H195" s="195"/>
      <c r="I195" s="195"/>
      <c r="J195" s="195"/>
      <c r="K195" s="195"/>
      <c r="L195" s="195"/>
      <c r="M195" s="195"/>
      <c r="N195" s="196"/>
      <c r="O195" s="197"/>
      <c r="P195" s="197"/>
      <c r="Q195" s="197"/>
      <c r="R195" s="197"/>
      <c r="S195" s="197"/>
      <c r="T195" s="197"/>
      <c r="U195" s="197"/>
      <c r="V195" s="197"/>
      <c r="W195" s="197"/>
      <c r="X195" s="198"/>
    </row>
    <row r="196" spans="3:24" s="173" customFormat="1" x14ac:dyDescent="0.25">
      <c r="C196" s="194"/>
      <c r="D196" s="139"/>
      <c r="E196" s="195"/>
      <c r="F196" s="195"/>
      <c r="G196" s="195"/>
      <c r="H196" s="195"/>
      <c r="I196" s="195"/>
      <c r="J196" s="195"/>
      <c r="K196" s="195"/>
      <c r="L196" s="195"/>
      <c r="M196" s="195"/>
      <c r="N196" s="196"/>
      <c r="O196" s="197"/>
      <c r="P196" s="197"/>
      <c r="Q196" s="197"/>
      <c r="R196" s="197"/>
      <c r="S196" s="197"/>
      <c r="T196" s="197"/>
      <c r="U196" s="197"/>
      <c r="V196" s="197"/>
      <c r="W196" s="197"/>
      <c r="X196" s="198"/>
    </row>
    <row r="197" spans="3:24" s="173" customFormat="1" x14ac:dyDescent="0.25">
      <c r="C197" s="194"/>
      <c r="D197" s="139"/>
      <c r="E197" s="195"/>
      <c r="F197" s="195"/>
      <c r="G197" s="195"/>
      <c r="H197" s="195"/>
      <c r="I197" s="195"/>
      <c r="J197" s="195"/>
      <c r="K197" s="195"/>
      <c r="L197" s="195"/>
      <c r="M197" s="195"/>
      <c r="N197" s="196"/>
      <c r="O197" s="197"/>
      <c r="P197" s="197"/>
      <c r="Q197" s="197"/>
      <c r="R197" s="197"/>
      <c r="S197" s="197"/>
      <c r="T197" s="197"/>
      <c r="U197" s="197"/>
      <c r="V197" s="197"/>
      <c r="W197" s="197"/>
      <c r="X197" s="198"/>
    </row>
    <row r="198" spans="3:24" s="173" customFormat="1" x14ac:dyDescent="0.25">
      <c r="C198" s="194"/>
      <c r="D198" s="139"/>
      <c r="E198" s="195"/>
      <c r="F198" s="195"/>
      <c r="G198" s="195"/>
      <c r="H198" s="195"/>
      <c r="I198" s="195"/>
      <c r="J198" s="195"/>
      <c r="K198" s="195"/>
      <c r="L198" s="195"/>
      <c r="M198" s="195"/>
      <c r="N198" s="196"/>
      <c r="O198" s="197"/>
      <c r="P198" s="197"/>
      <c r="Q198" s="197"/>
      <c r="R198" s="197"/>
      <c r="S198" s="197"/>
      <c r="T198" s="197"/>
      <c r="U198" s="197"/>
      <c r="V198" s="197"/>
      <c r="W198" s="197"/>
      <c r="X198" s="198"/>
    </row>
    <row r="199" spans="3:24" s="173" customFormat="1" x14ac:dyDescent="0.25">
      <c r="C199" s="194"/>
      <c r="D199" s="139"/>
      <c r="E199" s="195"/>
      <c r="F199" s="195"/>
      <c r="G199" s="195"/>
      <c r="H199" s="195"/>
      <c r="I199" s="195"/>
      <c r="J199" s="195"/>
      <c r="K199" s="195"/>
      <c r="L199" s="195"/>
      <c r="M199" s="195"/>
      <c r="N199" s="196"/>
      <c r="O199" s="197"/>
      <c r="P199" s="197"/>
      <c r="Q199" s="197"/>
      <c r="R199" s="197"/>
      <c r="S199" s="197"/>
      <c r="T199" s="197"/>
      <c r="U199" s="197"/>
      <c r="V199" s="197"/>
      <c r="W199" s="197"/>
      <c r="X199" s="198"/>
    </row>
    <row r="200" spans="3:24" s="173" customFormat="1" x14ac:dyDescent="0.25">
      <c r="C200" s="194"/>
      <c r="D200" s="139"/>
      <c r="E200" s="195"/>
      <c r="F200" s="195"/>
      <c r="G200" s="195"/>
      <c r="H200" s="195"/>
      <c r="I200" s="195"/>
      <c r="J200" s="195"/>
      <c r="K200" s="195"/>
      <c r="L200" s="195"/>
      <c r="M200" s="195"/>
      <c r="N200" s="196"/>
      <c r="O200" s="197"/>
      <c r="P200" s="197"/>
      <c r="Q200" s="197"/>
      <c r="R200" s="197"/>
      <c r="S200" s="197"/>
      <c r="T200" s="197"/>
      <c r="U200" s="197"/>
      <c r="V200" s="197"/>
      <c r="W200" s="197"/>
      <c r="X200" s="198"/>
    </row>
    <row r="201" spans="3:24" s="173" customFormat="1" x14ac:dyDescent="0.25">
      <c r="C201" s="194"/>
      <c r="D201" s="139"/>
      <c r="E201" s="195"/>
      <c r="F201" s="195"/>
      <c r="G201" s="195"/>
      <c r="H201" s="195"/>
      <c r="I201" s="195"/>
      <c r="J201" s="195"/>
      <c r="K201" s="195"/>
      <c r="L201" s="195"/>
      <c r="M201" s="195"/>
      <c r="N201" s="196"/>
      <c r="O201" s="197"/>
      <c r="P201" s="197"/>
      <c r="Q201" s="197"/>
      <c r="R201" s="197"/>
      <c r="S201" s="197"/>
      <c r="T201" s="197"/>
      <c r="U201" s="197"/>
      <c r="V201" s="197"/>
      <c r="W201" s="197"/>
      <c r="X201" s="198"/>
    </row>
    <row r="202" spans="3:24" s="173" customFormat="1" x14ac:dyDescent="0.25">
      <c r="C202" s="194"/>
      <c r="D202" s="139"/>
      <c r="E202" s="195"/>
      <c r="F202" s="195"/>
      <c r="G202" s="195"/>
      <c r="H202" s="195"/>
      <c r="I202" s="195"/>
      <c r="J202" s="195"/>
      <c r="K202" s="195"/>
      <c r="L202" s="195"/>
      <c r="M202" s="195"/>
      <c r="N202" s="196"/>
      <c r="O202" s="197"/>
      <c r="P202" s="197"/>
      <c r="Q202" s="197"/>
      <c r="R202" s="197"/>
      <c r="S202" s="197"/>
      <c r="T202" s="197"/>
      <c r="U202" s="197"/>
      <c r="V202" s="197"/>
      <c r="W202" s="197"/>
      <c r="X202" s="198"/>
    </row>
    <row r="203" spans="3:24" s="173" customFormat="1" x14ac:dyDescent="0.25">
      <c r="C203" s="194"/>
      <c r="D203" s="139"/>
      <c r="E203" s="195"/>
      <c r="F203" s="195"/>
      <c r="G203" s="195"/>
      <c r="H203" s="195"/>
      <c r="I203" s="195"/>
      <c r="J203" s="195"/>
      <c r="K203" s="195"/>
      <c r="L203" s="195"/>
      <c r="M203" s="195"/>
      <c r="N203" s="196"/>
      <c r="O203" s="197"/>
      <c r="P203" s="197"/>
      <c r="Q203" s="197"/>
      <c r="R203" s="197"/>
      <c r="S203" s="197"/>
      <c r="T203" s="197"/>
      <c r="U203" s="197"/>
      <c r="V203" s="197"/>
      <c r="W203" s="197"/>
      <c r="X203" s="198"/>
    </row>
    <row r="204" spans="3:24" s="173" customFormat="1" x14ac:dyDescent="0.25">
      <c r="C204" s="194"/>
      <c r="D204" s="139"/>
      <c r="E204" s="195"/>
      <c r="F204" s="195"/>
      <c r="G204" s="195"/>
      <c r="H204" s="195"/>
      <c r="I204" s="195"/>
      <c r="J204" s="195"/>
      <c r="K204" s="195"/>
      <c r="L204" s="195"/>
      <c r="M204" s="195"/>
      <c r="N204" s="196"/>
      <c r="O204" s="197"/>
      <c r="P204" s="197"/>
      <c r="Q204" s="197"/>
      <c r="R204" s="197"/>
      <c r="S204" s="197"/>
      <c r="T204" s="197"/>
      <c r="U204" s="197"/>
      <c r="V204" s="197"/>
      <c r="W204" s="197"/>
      <c r="X204" s="198"/>
    </row>
    <row r="205" spans="3:24" s="173" customFormat="1" x14ac:dyDescent="0.25">
      <c r="C205" s="194"/>
      <c r="D205" s="139"/>
      <c r="E205" s="195"/>
      <c r="F205" s="195"/>
      <c r="G205" s="195"/>
      <c r="H205" s="195"/>
      <c r="I205" s="195"/>
      <c r="J205" s="195"/>
      <c r="K205" s="195"/>
      <c r="L205" s="195"/>
      <c r="M205" s="195"/>
      <c r="N205" s="196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</row>
    <row r="206" spans="3:24" s="173" customFormat="1" x14ac:dyDescent="0.25">
      <c r="C206" s="194"/>
      <c r="D206" s="139"/>
      <c r="E206" s="195"/>
      <c r="F206" s="195"/>
      <c r="G206" s="195"/>
      <c r="H206" s="195"/>
      <c r="I206" s="195"/>
      <c r="J206" s="195"/>
      <c r="K206" s="195"/>
      <c r="L206" s="195"/>
      <c r="M206" s="195"/>
      <c r="N206" s="196"/>
      <c r="O206" s="197"/>
      <c r="P206" s="197"/>
      <c r="Q206" s="197"/>
      <c r="R206" s="197"/>
      <c r="S206" s="197"/>
      <c r="T206" s="197"/>
      <c r="U206" s="197"/>
      <c r="V206" s="197"/>
      <c r="W206" s="197"/>
      <c r="X206" s="198"/>
    </row>
    <row r="207" spans="3:24" s="173" customFormat="1" x14ac:dyDescent="0.25">
      <c r="C207" s="194"/>
      <c r="D207" s="139"/>
      <c r="E207" s="195"/>
      <c r="F207" s="195"/>
      <c r="G207" s="195"/>
      <c r="H207" s="195"/>
      <c r="I207" s="195"/>
      <c r="J207" s="195"/>
      <c r="K207" s="195"/>
      <c r="L207" s="195"/>
      <c r="M207" s="195"/>
      <c r="N207" s="196"/>
      <c r="O207" s="197"/>
      <c r="P207" s="197"/>
      <c r="Q207" s="197"/>
      <c r="R207" s="197"/>
      <c r="S207" s="197"/>
      <c r="T207" s="197"/>
      <c r="U207" s="197"/>
      <c r="V207" s="197"/>
      <c r="W207" s="197"/>
      <c r="X207" s="198"/>
    </row>
    <row r="208" spans="3:24" s="173" customFormat="1" x14ac:dyDescent="0.25">
      <c r="C208" s="194"/>
      <c r="D208" s="139"/>
      <c r="E208" s="195"/>
      <c r="F208" s="195"/>
      <c r="G208" s="195"/>
      <c r="H208" s="195"/>
      <c r="I208" s="195"/>
      <c r="J208" s="195"/>
      <c r="K208" s="195"/>
      <c r="L208" s="195"/>
      <c r="M208" s="195"/>
      <c r="N208" s="196"/>
      <c r="O208" s="197"/>
      <c r="P208" s="197"/>
      <c r="Q208" s="197"/>
      <c r="R208" s="197"/>
      <c r="S208" s="197"/>
      <c r="T208" s="197"/>
      <c r="U208" s="197"/>
      <c r="V208" s="197"/>
      <c r="W208" s="197"/>
      <c r="X208" s="198"/>
    </row>
    <row r="209" spans="3:24" s="173" customFormat="1" x14ac:dyDescent="0.25">
      <c r="C209" s="194"/>
      <c r="D209" s="139"/>
      <c r="E209" s="195"/>
      <c r="F209" s="195"/>
      <c r="G209" s="195"/>
      <c r="H209" s="195"/>
      <c r="I209" s="195"/>
      <c r="J209" s="195"/>
      <c r="K209" s="195"/>
      <c r="L209" s="195"/>
      <c r="M209" s="195"/>
      <c r="N209" s="196"/>
      <c r="O209" s="197"/>
      <c r="P209" s="197"/>
      <c r="Q209" s="197"/>
      <c r="R209" s="197"/>
      <c r="S209" s="197"/>
      <c r="T209" s="197"/>
      <c r="U209" s="197"/>
      <c r="V209" s="197"/>
      <c r="W209" s="197"/>
      <c r="X209" s="198"/>
    </row>
    <row r="210" spans="3:24" s="173" customFormat="1" x14ac:dyDescent="0.25">
      <c r="C210" s="194"/>
      <c r="D210" s="139"/>
      <c r="E210" s="195"/>
      <c r="F210" s="195"/>
      <c r="G210" s="195"/>
      <c r="H210" s="195"/>
      <c r="I210" s="195"/>
      <c r="J210" s="195"/>
      <c r="K210" s="195"/>
      <c r="L210" s="195"/>
      <c r="M210" s="195"/>
      <c r="N210" s="196"/>
      <c r="O210" s="197"/>
      <c r="P210" s="197"/>
      <c r="Q210" s="197"/>
      <c r="R210" s="197"/>
      <c r="S210" s="197"/>
      <c r="T210" s="197"/>
      <c r="U210" s="197"/>
      <c r="V210" s="197"/>
      <c r="W210" s="197"/>
      <c r="X210" s="198"/>
    </row>
    <row r="211" spans="3:24" s="173" customFormat="1" x14ac:dyDescent="0.25">
      <c r="C211" s="194"/>
      <c r="D211" s="139"/>
      <c r="E211" s="195"/>
      <c r="F211" s="195"/>
      <c r="G211" s="195"/>
      <c r="H211" s="195"/>
      <c r="I211" s="195"/>
      <c r="J211" s="195"/>
      <c r="K211" s="195"/>
      <c r="L211" s="195"/>
      <c r="M211" s="195"/>
      <c r="N211" s="196"/>
      <c r="O211" s="197"/>
      <c r="P211" s="197"/>
      <c r="Q211" s="197"/>
      <c r="R211" s="197"/>
      <c r="S211" s="197"/>
      <c r="T211" s="197"/>
      <c r="U211" s="197"/>
      <c r="V211" s="197"/>
      <c r="W211" s="197"/>
      <c r="X211" s="198"/>
    </row>
    <row r="212" spans="3:24" s="173" customFormat="1" x14ac:dyDescent="0.25">
      <c r="C212" s="194"/>
      <c r="D212" s="139"/>
      <c r="E212" s="195"/>
      <c r="F212" s="195"/>
      <c r="G212" s="195"/>
      <c r="H212" s="195"/>
      <c r="I212" s="195"/>
      <c r="J212" s="195"/>
      <c r="K212" s="195"/>
      <c r="L212" s="195"/>
      <c r="M212" s="195"/>
      <c r="N212" s="196"/>
      <c r="O212" s="197"/>
      <c r="P212" s="197"/>
      <c r="Q212" s="197"/>
      <c r="R212" s="197"/>
      <c r="S212" s="197"/>
      <c r="T212" s="197"/>
      <c r="U212" s="197"/>
      <c r="V212" s="197"/>
      <c r="W212" s="197"/>
      <c r="X212" s="198"/>
    </row>
    <row r="213" spans="3:24" s="173" customFormat="1" x14ac:dyDescent="0.25">
      <c r="C213" s="194"/>
      <c r="D213" s="139"/>
      <c r="E213" s="195"/>
      <c r="F213" s="195"/>
      <c r="G213" s="195"/>
      <c r="H213" s="195"/>
      <c r="I213" s="195"/>
      <c r="J213" s="195"/>
      <c r="K213" s="195"/>
      <c r="L213" s="195"/>
      <c r="M213" s="195"/>
      <c r="N213" s="196"/>
      <c r="O213" s="197"/>
      <c r="P213" s="197"/>
      <c r="Q213" s="197"/>
      <c r="R213" s="197"/>
      <c r="S213" s="197"/>
      <c r="T213" s="197"/>
      <c r="U213" s="197"/>
      <c r="V213" s="197"/>
      <c r="W213" s="197"/>
      <c r="X213" s="198"/>
    </row>
    <row r="214" spans="3:24" s="173" customFormat="1" x14ac:dyDescent="0.25">
      <c r="C214" s="194"/>
      <c r="D214" s="139"/>
      <c r="E214" s="195"/>
      <c r="F214" s="195"/>
      <c r="G214" s="195"/>
      <c r="H214" s="195"/>
      <c r="I214" s="195"/>
      <c r="J214" s="195"/>
      <c r="K214" s="195"/>
      <c r="L214" s="195"/>
      <c r="M214" s="195"/>
      <c r="N214" s="196"/>
      <c r="O214" s="197"/>
      <c r="P214" s="197"/>
      <c r="Q214" s="197"/>
      <c r="R214" s="197"/>
      <c r="S214" s="197"/>
      <c r="T214" s="197"/>
      <c r="U214" s="197"/>
      <c r="V214" s="197"/>
      <c r="W214" s="197"/>
      <c r="X214" s="198"/>
    </row>
    <row r="215" spans="3:24" s="173" customFormat="1" x14ac:dyDescent="0.25">
      <c r="C215" s="194"/>
      <c r="D215" s="139"/>
      <c r="E215" s="195"/>
      <c r="F215" s="195"/>
      <c r="G215" s="195"/>
      <c r="H215" s="195"/>
      <c r="I215" s="195"/>
      <c r="J215" s="195"/>
      <c r="K215" s="195"/>
      <c r="L215" s="195"/>
      <c r="M215" s="195"/>
      <c r="N215" s="196"/>
      <c r="O215" s="197"/>
      <c r="P215" s="197"/>
      <c r="Q215" s="197"/>
      <c r="R215" s="197"/>
      <c r="S215" s="197"/>
      <c r="T215" s="197"/>
      <c r="U215" s="197"/>
      <c r="V215" s="197"/>
      <c r="W215" s="197"/>
      <c r="X215" s="198"/>
    </row>
    <row r="216" spans="3:24" s="173" customFormat="1" x14ac:dyDescent="0.25">
      <c r="C216" s="194"/>
      <c r="D216" s="139"/>
      <c r="E216" s="195"/>
      <c r="F216" s="195"/>
      <c r="G216" s="195"/>
      <c r="H216" s="195"/>
      <c r="I216" s="195"/>
      <c r="J216" s="195"/>
      <c r="K216" s="195"/>
      <c r="L216" s="195"/>
      <c r="M216" s="195"/>
      <c r="N216" s="196"/>
      <c r="O216" s="197"/>
      <c r="P216" s="197"/>
      <c r="Q216" s="197"/>
      <c r="R216" s="197"/>
      <c r="S216" s="197"/>
      <c r="T216" s="197"/>
      <c r="U216" s="197"/>
      <c r="V216" s="197"/>
      <c r="W216" s="197"/>
      <c r="X216" s="198"/>
    </row>
    <row r="217" spans="3:24" s="173" customFormat="1" x14ac:dyDescent="0.25">
      <c r="C217" s="194"/>
      <c r="D217" s="139"/>
      <c r="E217" s="195"/>
      <c r="F217" s="195"/>
      <c r="G217" s="195"/>
      <c r="H217" s="195"/>
      <c r="I217" s="195"/>
      <c r="J217" s="195"/>
      <c r="K217" s="195"/>
      <c r="L217" s="195"/>
      <c r="M217" s="195"/>
      <c r="N217" s="196"/>
      <c r="O217" s="197"/>
      <c r="P217" s="197"/>
      <c r="Q217" s="197"/>
      <c r="R217" s="197"/>
      <c r="S217" s="197"/>
      <c r="T217" s="197"/>
      <c r="U217" s="197"/>
      <c r="V217" s="197"/>
      <c r="W217" s="197"/>
      <c r="X217" s="198"/>
    </row>
    <row r="218" spans="3:24" s="173" customFormat="1" x14ac:dyDescent="0.25">
      <c r="C218" s="194"/>
      <c r="D218" s="139"/>
      <c r="E218" s="195"/>
      <c r="F218" s="195"/>
      <c r="G218" s="195"/>
      <c r="H218" s="195"/>
      <c r="I218" s="195"/>
      <c r="J218" s="195"/>
      <c r="K218" s="195"/>
      <c r="L218" s="195"/>
      <c r="M218" s="195"/>
      <c r="N218" s="196"/>
      <c r="O218" s="197"/>
      <c r="P218" s="197"/>
      <c r="Q218" s="197"/>
      <c r="R218" s="197"/>
      <c r="S218" s="197"/>
      <c r="T218" s="197"/>
      <c r="U218" s="197"/>
      <c r="V218" s="197"/>
      <c r="W218" s="197"/>
      <c r="X218" s="198"/>
    </row>
    <row r="219" spans="3:24" s="173" customFormat="1" x14ac:dyDescent="0.25">
      <c r="C219" s="194"/>
      <c r="D219" s="139"/>
      <c r="E219" s="195"/>
      <c r="F219" s="195"/>
      <c r="G219" s="195"/>
      <c r="H219" s="195"/>
      <c r="I219" s="195"/>
      <c r="J219" s="195"/>
      <c r="K219" s="195"/>
      <c r="L219" s="195"/>
      <c r="M219" s="195"/>
      <c r="N219" s="196"/>
      <c r="O219" s="197"/>
      <c r="P219" s="197"/>
      <c r="Q219" s="197"/>
      <c r="R219" s="197"/>
      <c r="S219" s="197"/>
      <c r="T219" s="197"/>
      <c r="U219" s="197"/>
      <c r="V219" s="197"/>
      <c r="W219" s="197"/>
      <c r="X219" s="198"/>
    </row>
    <row r="220" spans="3:24" s="173" customFormat="1" x14ac:dyDescent="0.25">
      <c r="C220" s="194"/>
      <c r="D220" s="139"/>
      <c r="E220" s="195"/>
      <c r="F220" s="195"/>
      <c r="G220" s="195"/>
      <c r="H220" s="195"/>
      <c r="I220" s="195"/>
      <c r="J220" s="195"/>
      <c r="K220" s="195"/>
      <c r="L220" s="195"/>
      <c r="M220" s="195"/>
      <c r="N220" s="196"/>
      <c r="O220" s="197"/>
      <c r="P220" s="197"/>
      <c r="Q220" s="197"/>
      <c r="R220" s="197"/>
      <c r="S220" s="197"/>
      <c r="T220" s="197"/>
      <c r="U220" s="197"/>
      <c r="V220" s="197"/>
      <c r="W220" s="197"/>
      <c r="X220" s="198"/>
    </row>
    <row r="221" spans="3:24" s="173" customFormat="1" x14ac:dyDescent="0.25">
      <c r="C221" s="194"/>
      <c r="D221" s="139"/>
      <c r="E221" s="195"/>
      <c r="F221" s="195"/>
      <c r="G221" s="195"/>
      <c r="H221" s="195"/>
      <c r="I221" s="195"/>
      <c r="J221" s="195"/>
      <c r="K221" s="195"/>
      <c r="L221" s="195"/>
      <c r="M221" s="195"/>
      <c r="N221" s="196"/>
      <c r="O221" s="197"/>
      <c r="P221" s="197"/>
      <c r="Q221" s="197"/>
      <c r="R221" s="197"/>
      <c r="S221" s="197"/>
      <c r="T221" s="197"/>
      <c r="U221" s="197"/>
      <c r="V221" s="197"/>
      <c r="W221" s="197"/>
      <c r="X221" s="198"/>
    </row>
    <row r="222" spans="3:24" s="173" customFormat="1" x14ac:dyDescent="0.25">
      <c r="C222" s="194"/>
      <c r="D222" s="139"/>
      <c r="E222" s="195"/>
      <c r="F222" s="195"/>
      <c r="G222" s="195"/>
      <c r="H222" s="195"/>
      <c r="I222" s="195"/>
      <c r="J222" s="195"/>
      <c r="K222" s="195"/>
      <c r="L222" s="195"/>
      <c r="M222" s="195"/>
      <c r="N222" s="196"/>
      <c r="O222" s="197"/>
      <c r="P222" s="197"/>
      <c r="Q222" s="197"/>
      <c r="R222" s="197"/>
      <c r="S222" s="197"/>
      <c r="T222" s="197"/>
      <c r="U222" s="197"/>
      <c r="V222" s="197"/>
      <c r="W222" s="197"/>
      <c r="X222" s="198"/>
    </row>
    <row r="223" spans="3:24" s="173" customFormat="1" x14ac:dyDescent="0.25">
      <c r="C223" s="194"/>
      <c r="D223" s="139"/>
      <c r="E223" s="195"/>
      <c r="F223" s="195"/>
      <c r="G223" s="195"/>
      <c r="H223" s="195"/>
      <c r="I223" s="195"/>
      <c r="J223" s="195"/>
      <c r="K223" s="195"/>
      <c r="L223" s="195"/>
      <c r="M223" s="195"/>
      <c r="N223" s="196"/>
      <c r="O223" s="197"/>
      <c r="P223" s="197"/>
      <c r="Q223" s="197"/>
      <c r="R223" s="197"/>
      <c r="S223" s="197"/>
      <c r="T223" s="197"/>
      <c r="U223" s="197"/>
      <c r="V223" s="197"/>
      <c r="W223" s="197"/>
      <c r="X223" s="198"/>
    </row>
    <row r="224" spans="3:24" s="173" customFormat="1" x14ac:dyDescent="0.25">
      <c r="C224" s="194"/>
      <c r="D224" s="139"/>
      <c r="E224" s="195"/>
      <c r="F224" s="195"/>
      <c r="G224" s="195"/>
      <c r="H224" s="195"/>
      <c r="I224" s="195"/>
      <c r="J224" s="195"/>
      <c r="K224" s="195"/>
      <c r="L224" s="195"/>
      <c r="M224" s="195"/>
      <c r="N224" s="196"/>
      <c r="O224" s="197"/>
      <c r="P224" s="197"/>
      <c r="Q224" s="197"/>
      <c r="R224" s="197"/>
      <c r="S224" s="197"/>
      <c r="T224" s="197"/>
      <c r="U224" s="197"/>
      <c r="V224" s="197"/>
      <c r="W224" s="197"/>
      <c r="X224" s="198"/>
    </row>
    <row r="225" spans="3:24" s="173" customFormat="1" x14ac:dyDescent="0.25">
      <c r="C225" s="194"/>
      <c r="D225" s="139"/>
      <c r="E225" s="195"/>
      <c r="F225" s="195"/>
      <c r="G225" s="195"/>
      <c r="H225" s="195"/>
      <c r="I225" s="195"/>
      <c r="J225" s="195"/>
      <c r="K225" s="195"/>
      <c r="L225" s="195"/>
      <c r="M225" s="195"/>
      <c r="N225" s="196"/>
      <c r="O225" s="197"/>
      <c r="P225" s="197"/>
      <c r="Q225" s="197"/>
      <c r="R225" s="197"/>
      <c r="S225" s="197"/>
      <c r="T225" s="197"/>
      <c r="U225" s="197"/>
      <c r="V225" s="197"/>
      <c r="W225" s="197"/>
      <c r="X225" s="198"/>
    </row>
    <row r="226" spans="3:24" s="173" customFormat="1" x14ac:dyDescent="0.25">
      <c r="C226" s="194"/>
      <c r="D226" s="139"/>
      <c r="E226" s="195"/>
      <c r="F226" s="195"/>
      <c r="G226" s="195"/>
      <c r="H226" s="195"/>
      <c r="I226" s="195"/>
      <c r="J226" s="195"/>
      <c r="K226" s="195"/>
      <c r="L226" s="195"/>
      <c r="M226" s="195"/>
      <c r="N226" s="196"/>
      <c r="O226" s="197"/>
      <c r="P226" s="197"/>
      <c r="Q226" s="197"/>
      <c r="R226" s="197"/>
      <c r="S226" s="197"/>
      <c r="T226" s="197"/>
      <c r="U226" s="197"/>
      <c r="V226" s="197"/>
      <c r="W226" s="197"/>
      <c r="X226" s="198"/>
    </row>
    <row r="227" spans="3:24" s="173" customFormat="1" x14ac:dyDescent="0.25">
      <c r="C227" s="194"/>
      <c r="D227" s="139"/>
      <c r="E227" s="195"/>
      <c r="F227" s="195"/>
      <c r="G227" s="195"/>
      <c r="H227" s="195"/>
      <c r="I227" s="195"/>
      <c r="J227" s="195"/>
      <c r="K227" s="195"/>
      <c r="L227" s="195"/>
      <c r="M227" s="195"/>
      <c r="N227" s="196"/>
      <c r="O227" s="197"/>
      <c r="P227" s="197"/>
      <c r="Q227" s="197"/>
      <c r="R227" s="197"/>
      <c r="S227" s="197"/>
      <c r="T227" s="197"/>
      <c r="U227" s="197"/>
      <c r="V227" s="197"/>
      <c r="W227" s="197"/>
      <c r="X227" s="198"/>
    </row>
    <row r="228" spans="3:24" s="173" customFormat="1" x14ac:dyDescent="0.25">
      <c r="C228" s="194"/>
      <c r="D228" s="139"/>
      <c r="E228" s="195"/>
      <c r="F228" s="195"/>
      <c r="G228" s="195"/>
      <c r="H228" s="195"/>
      <c r="I228" s="195"/>
      <c r="J228" s="195"/>
      <c r="K228" s="195"/>
      <c r="L228" s="195"/>
      <c r="M228" s="195"/>
      <c r="N228" s="196"/>
      <c r="O228" s="197"/>
      <c r="P228" s="197"/>
      <c r="Q228" s="197"/>
      <c r="R228" s="197"/>
      <c r="S228" s="197"/>
      <c r="T228" s="197"/>
      <c r="U228" s="197"/>
      <c r="V228" s="197"/>
      <c r="W228" s="197"/>
      <c r="X228" s="198"/>
    </row>
    <row r="229" spans="3:24" s="173" customFormat="1" x14ac:dyDescent="0.25">
      <c r="C229" s="194"/>
      <c r="D229" s="139"/>
      <c r="E229" s="195"/>
      <c r="F229" s="195"/>
      <c r="G229" s="195"/>
      <c r="H229" s="195"/>
      <c r="I229" s="195"/>
      <c r="J229" s="195"/>
      <c r="K229" s="195"/>
      <c r="L229" s="195"/>
      <c r="M229" s="195"/>
      <c r="N229" s="196"/>
      <c r="O229" s="197"/>
      <c r="P229" s="197"/>
      <c r="Q229" s="197"/>
      <c r="R229" s="197"/>
      <c r="S229" s="197"/>
      <c r="T229" s="197"/>
      <c r="U229" s="197"/>
      <c r="V229" s="197"/>
      <c r="W229" s="197"/>
      <c r="X229" s="198"/>
    </row>
    <row r="230" spans="3:24" s="173" customFormat="1" x14ac:dyDescent="0.25">
      <c r="C230" s="194"/>
      <c r="D230" s="139"/>
      <c r="E230" s="195"/>
      <c r="F230" s="195"/>
      <c r="G230" s="195"/>
      <c r="H230" s="195"/>
      <c r="I230" s="195"/>
      <c r="J230" s="195"/>
      <c r="K230" s="195"/>
      <c r="L230" s="195"/>
      <c r="M230" s="195"/>
      <c r="N230" s="196"/>
      <c r="O230" s="197"/>
      <c r="P230" s="197"/>
      <c r="Q230" s="197"/>
      <c r="R230" s="197"/>
      <c r="S230" s="197"/>
      <c r="T230" s="197"/>
      <c r="U230" s="197"/>
      <c r="V230" s="197"/>
      <c r="W230" s="197"/>
      <c r="X230" s="198"/>
    </row>
    <row r="231" spans="3:24" s="173" customFormat="1" x14ac:dyDescent="0.25">
      <c r="C231" s="194"/>
      <c r="D231" s="139"/>
      <c r="E231" s="195"/>
      <c r="F231" s="195"/>
      <c r="G231" s="195"/>
      <c r="H231" s="195"/>
      <c r="I231" s="195"/>
      <c r="J231" s="195"/>
      <c r="K231" s="195"/>
      <c r="L231" s="195"/>
      <c r="M231" s="195"/>
      <c r="N231" s="196"/>
      <c r="O231" s="197"/>
      <c r="P231" s="197"/>
      <c r="Q231" s="197"/>
      <c r="R231" s="197"/>
      <c r="S231" s="197"/>
      <c r="T231" s="197"/>
      <c r="U231" s="197"/>
      <c r="V231" s="197"/>
      <c r="W231" s="197"/>
      <c r="X231" s="198"/>
    </row>
    <row r="232" spans="3:24" s="173" customFormat="1" x14ac:dyDescent="0.25">
      <c r="C232" s="194"/>
      <c r="D232" s="139"/>
      <c r="E232" s="195"/>
      <c r="F232" s="195"/>
      <c r="G232" s="195"/>
      <c r="H232" s="195"/>
      <c r="I232" s="195"/>
      <c r="J232" s="195"/>
      <c r="K232" s="195"/>
      <c r="L232" s="195"/>
      <c r="M232" s="195"/>
      <c r="N232" s="196"/>
      <c r="O232" s="197"/>
      <c r="P232" s="197"/>
      <c r="Q232" s="197"/>
      <c r="R232" s="197"/>
      <c r="S232" s="197"/>
      <c r="T232" s="197"/>
      <c r="U232" s="197"/>
      <c r="V232" s="197"/>
      <c r="W232" s="197"/>
      <c r="X232" s="198"/>
    </row>
    <row r="233" spans="3:24" s="173" customFormat="1" x14ac:dyDescent="0.25">
      <c r="C233" s="194"/>
      <c r="D233" s="139"/>
      <c r="E233" s="195"/>
      <c r="F233" s="195"/>
      <c r="G233" s="195"/>
      <c r="H233" s="195"/>
      <c r="I233" s="195"/>
      <c r="J233" s="195"/>
      <c r="K233" s="195"/>
      <c r="L233" s="195"/>
      <c r="M233" s="195"/>
      <c r="N233" s="196"/>
      <c r="O233" s="197"/>
      <c r="P233" s="197"/>
      <c r="Q233" s="197"/>
      <c r="R233" s="197"/>
      <c r="S233" s="197"/>
      <c r="T233" s="197"/>
      <c r="U233" s="197"/>
      <c r="V233" s="197"/>
      <c r="W233" s="197"/>
      <c r="X233" s="198"/>
    </row>
    <row r="234" spans="3:24" s="173" customFormat="1" x14ac:dyDescent="0.25">
      <c r="C234" s="194"/>
      <c r="D234" s="139"/>
      <c r="E234" s="195"/>
      <c r="F234" s="195"/>
      <c r="G234" s="195"/>
      <c r="H234" s="195"/>
      <c r="I234" s="195"/>
      <c r="J234" s="195"/>
      <c r="K234" s="195"/>
      <c r="L234" s="195"/>
      <c r="M234" s="195"/>
      <c r="N234" s="196"/>
      <c r="O234" s="197"/>
      <c r="P234" s="197"/>
      <c r="Q234" s="197"/>
      <c r="R234" s="197"/>
      <c r="S234" s="197"/>
      <c r="T234" s="197"/>
      <c r="U234" s="197"/>
      <c r="V234" s="197"/>
      <c r="W234" s="197"/>
      <c r="X234" s="198"/>
    </row>
    <row r="235" spans="3:24" s="173" customFormat="1" x14ac:dyDescent="0.25">
      <c r="C235" s="194"/>
      <c r="D235" s="139"/>
      <c r="E235" s="195"/>
      <c r="F235" s="195"/>
      <c r="G235" s="195"/>
      <c r="H235" s="195"/>
      <c r="I235" s="195"/>
      <c r="J235" s="195"/>
      <c r="K235" s="195"/>
      <c r="L235" s="195"/>
      <c r="M235" s="195"/>
      <c r="N235" s="196"/>
      <c r="O235" s="197"/>
      <c r="P235" s="197"/>
      <c r="Q235" s="197"/>
      <c r="R235" s="197"/>
      <c r="S235" s="197"/>
      <c r="T235" s="197"/>
      <c r="U235" s="197"/>
      <c r="V235" s="197"/>
      <c r="W235" s="197"/>
      <c r="X235" s="198"/>
    </row>
    <row r="236" spans="3:24" s="173" customFormat="1" x14ac:dyDescent="0.25">
      <c r="C236" s="194"/>
      <c r="D236" s="139"/>
      <c r="E236" s="195"/>
      <c r="F236" s="195"/>
      <c r="G236" s="195"/>
      <c r="H236" s="195"/>
      <c r="I236" s="195"/>
      <c r="J236" s="195"/>
      <c r="K236" s="195"/>
      <c r="L236" s="195"/>
      <c r="M236" s="195"/>
      <c r="N236" s="196"/>
      <c r="O236" s="197"/>
      <c r="P236" s="197"/>
      <c r="Q236" s="197"/>
      <c r="R236" s="197"/>
      <c r="S236" s="197"/>
      <c r="T236" s="197"/>
      <c r="U236" s="197"/>
      <c r="V236" s="197"/>
      <c r="W236" s="197"/>
      <c r="X236" s="198"/>
    </row>
    <row r="237" spans="3:24" s="173" customFormat="1" x14ac:dyDescent="0.25">
      <c r="C237" s="194"/>
      <c r="D237" s="139"/>
      <c r="E237" s="195"/>
      <c r="F237" s="195"/>
      <c r="G237" s="195"/>
      <c r="H237" s="195"/>
      <c r="I237" s="195"/>
      <c r="J237" s="195"/>
      <c r="K237" s="195"/>
      <c r="L237" s="195"/>
      <c r="M237" s="195"/>
      <c r="N237" s="196"/>
      <c r="O237" s="197"/>
      <c r="P237" s="197"/>
      <c r="Q237" s="197"/>
      <c r="R237" s="197"/>
      <c r="S237" s="197"/>
      <c r="T237" s="197"/>
      <c r="U237" s="197"/>
      <c r="V237" s="197"/>
      <c r="W237" s="197"/>
      <c r="X237" s="198"/>
    </row>
    <row r="238" spans="3:24" s="173" customFormat="1" x14ac:dyDescent="0.25">
      <c r="C238" s="194"/>
      <c r="D238" s="139"/>
      <c r="E238" s="195"/>
      <c r="F238" s="195"/>
      <c r="G238" s="195"/>
      <c r="H238" s="195"/>
      <c r="I238" s="195"/>
      <c r="J238" s="195"/>
      <c r="K238" s="195"/>
      <c r="L238" s="195"/>
      <c r="M238" s="195"/>
      <c r="N238" s="196"/>
      <c r="O238" s="197"/>
      <c r="P238" s="197"/>
      <c r="Q238" s="197"/>
      <c r="R238" s="197"/>
      <c r="S238" s="197"/>
      <c r="T238" s="197"/>
      <c r="U238" s="197"/>
      <c r="V238" s="197"/>
      <c r="W238" s="197"/>
      <c r="X238" s="198"/>
    </row>
    <row r="239" spans="3:24" s="173" customFormat="1" x14ac:dyDescent="0.25">
      <c r="C239" s="194"/>
      <c r="D239" s="139"/>
      <c r="E239" s="195"/>
      <c r="F239" s="195"/>
      <c r="G239" s="195"/>
      <c r="H239" s="195"/>
      <c r="I239" s="195"/>
      <c r="J239" s="195"/>
      <c r="K239" s="195"/>
      <c r="L239" s="195"/>
      <c r="M239" s="195"/>
      <c r="N239" s="196"/>
      <c r="O239" s="197"/>
      <c r="P239" s="197"/>
      <c r="Q239" s="197"/>
      <c r="R239" s="197"/>
      <c r="S239" s="197"/>
      <c r="T239" s="197"/>
      <c r="U239" s="197"/>
      <c r="V239" s="197"/>
      <c r="W239" s="197"/>
      <c r="X239" s="198"/>
    </row>
    <row r="240" spans="3:24" s="173" customFormat="1" x14ac:dyDescent="0.25">
      <c r="C240" s="194"/>
      <c r="D240" s="139"/>
      <c r="E240" s="195"/>
      <c r="F240" s="195"/>
      <c r="G240" s="195"/>
      <c r="H240" s="195"/>
      <c r="I240" s="195"/>
      <c r="J240" s="195"/>
      <c r="K240" s="195"/>
      <c r="L240" s="195"/>
      <c r="M240" s="195"/>
      <c r="N240" s="196"/>
      <c r="O240" s="197"/>
      <c r="P240" s="197"/>
      <c r="Q240" s="197"/>
      <c r="R240" s="197"/>
      <c r="S240" s="197"/>
      <c r="T240" s="197"/>
      <c r="U240" s="197"/>
      <c r="V240" s="197"/>
      <c r="W240" s="197"/>
      <c r="X240" s="198"/>
    </row>
    <row r="241" spans="3:24" s="173" customFormat="1" x14ac:dyDescent="0.25">
      <c r="C241" s="194"/>
      <c r="D241" s="139"/>
      <c r="E241" s="195"/>
      <c r="F241" s="195"/>
      <c r="G241" s="195"/>
      <c r="H241" s="195"/>
      <c r="I241" s="195"/>
      <c r="J241" s="195"/>
      <c r="K241" s="195"/>
      <c r="L241" s="195"/>
      <c r="M241" s="195"/>
      <c r="N241" s="196"/>
      <c r="O241" s="197"/>
      <c r="P241" s="197"/>
      <c r="Q241" s="197"/>
      <c r="R241" s="197"/>
      <c r="S241" s="197"/>
      <c r="T241" s="197"/>
      <c r="U241" s="197"/>
      <c r="V241" s="197"/>
      <c r="W241" s="197"/>
      <c r="X241" s="198"/>
    </row>
    <row r="242" spans="3:24" s="173" customFormat="1" x14ac:dyDescent="0.25">
      <c r="C242" s="194"/>
      <c r="D242" s="139"/>
      <c r="E242" s="195"/>
      <c r="F242" s="195"/>
      <c r="G242" s="195"/>
      <c r="H242" s="195"/>
      <c r="I242" s="195"/>
      <c r="J242" s="195"/>
      <c r="K242" s="195"/>
      <c r="L242" s="195"/>
      <c r="M242" s="195"/>
      <c r="N242" s="196"/>
      <c r="O242" s="197"/>
      <c r="P242" s="197"/>
      <c r="Q242" s="197"/>
      <c r="R242" s="197"/>
      <c r="S242" s="197"/>
      <c r="T242" s="197"/>
      <c r="U242" s="197"/>
      <c r="V242" s="197"/>
      <c r="W242" s="197"/>
      <c r="X242" s="198"/>
    </row>
    <row r="243" spans="3:24" s="173" customFormat="1" x14ac:dyDescent="0.25">
      <c r="C243" s="194"/>
      <c r="D243" s="139"/>
      <c r="E243" s="195"/>
      <c r="F243" s="195"/>
      <c r="G243" s="195"/>
      <c r="H243" s="195"/>
      <c r="I243" s="195"/>
      <c r="J243" s="195"/>
      <c r="K243" s="195"/>
      <c r="L243" s="195"/>
      <c r="M243" s="195"/>
      <c r="N243" s="196"/>
      <c r="O243" s="197"/>
      <c r="P243" s="197"/>
      <c r="Q243" s="197"/>
      <c r="R243" s="197"/>
      <c r="S243" s="197"/>
      <c r="T243" s="197"/>
      <c r="U243" s="197"/>
      <c r="V243" s="197"/>
      <c r="W243" s="197"/>
      <c r="X243" s="198"/>
    </row>
    <row r="244" spans="3:24" s="173" customFormat="1" x14ac:dyDescent="0.25">
      <c r="C244" s="194"/>
      <c r="D244" s="139"/>
      <c r="E244" s="195"/>
      <c r="F244" s="195"/>
      <c r="G244" s="195"/>
      <c r="H244" s="195"/>
      <c r="I244" s="195"/>
      <c r="J244" s="195"/>
      <c r="K244" s="195"/>
      <c r="L244" s="195"/>
      <c r="M244" s="195"/>
      <c r="N244" s="196"/>
      <c r="O244" s="197"/>
      <c r="P244" s="197"/>
      <c r="Q244" s="197"/>
      <c r="R244" s="197"/>
      <c r="S244" s="197"/>
      <c r="T244" s="197"/>
      <c r="U244" s="197"/>
      <c r="V244" s="197"/>
      <c r="W244" s="197"/>
      <c r="X244" s="198"/>
    </row>
    <row r="245" spans="3:24" s="173" customFormat="1" x14ac:dyDescent="0.25">
      <c r="C245" s="194"/>
      <c r="D245" s="139"/>
      <c r="E245" s="195"/>
      <c r="F245" s="195"/>
      <c r="G245" s="195"/>
      <c r="H245" s="195"/>
      <c r="I245" s="195"/>
      <c r="J245" s="195"/>
      <c r="K245" s="195"/>
      <c r="L245" s="195"/>
      <c r="M245" s="195"/>
      <c r="N245" s="196"/>
      <c r="O245" s="197"/>
      <c r="P245" s="197"/>
      <c r="Q245" s="197"/>
      <c r="R245" s="197"/>
      <c r="S245" s="197"/>
      <c r="T245" s="197"/>
      <c r="U245" s="197"/>
      <c r="V245" s="197"/>
      <c r="W245" s="197"/>
      <c r="X245" s="198"/>
    </row>
    <row r="246" spans="3:24" s="173" customFormat="1" x14ac:dyDescent="0.25">
      <c r="C246" s="194"/>
      <c r="D246" s="139"/>
      <c r="E246" s="195"/>
      <c r="F246" s="195"/>
      <c r="G246" s="195"/>
      <c r="H246" s="195"/>
      <c r="I246" s="195"/>
      <c r="J246" s="195"/>
      <c r="K246" s="195"/>
      <c r="L246" s="195"/>
      <c r="M246" s="195"/>
      <c r="N246" s="196"/>
      <c r="O246" s="197"/>
      <c r="P246" s="197"/>
      <c r="Q246" s="197"/>
      <c r="R246" s="197"/>
      <c r="S246" s="197"/>
      <c r="T246" s="197"/>
      <c r="U246" s="197"/>
      <c r="V246" s="197"/>
      <c r="W246" s="197"/>
      <c r="X246" s="198"/>
    </row>
    <row r="247" spans="3:24" s="173" customFormat="1" x14ac:dyDescent="0.25">
      <c r="C247" s="194"/>
      <c r="D247" s="139"/>
      <c r="E247" s="195"/>
      <c r="F247" s="195"/>
      <c r="G247" s="195"/>
      <c r="H247" s="195"/>
      <c r="I247" s="195"/>
      <c r="J247" s="195"/>
      <c r="K247" s="195"/>
      <c r="L247" s="195"/>
      <c r="M247" s="195"/>
      <c r="N247" s="196"/>
      <c r="O247" s="197"/>
      <c r="P247" s="197"/>
      <c r="Q247" s="197"/>
      <c r="R247" s="197"/>
      <c r="S247" s="197"/>
      <c r="T247" s="197"/>
      <c r="U247" s="197"/>
      <c r="V247" s="197"/>
      <c r="W247" s="197"/>
      <c r="X247" s="198"/>
    </row>
    <row r="248" spans="3:24" s="173" customFormat="1" x14ac:dyDescent="0.25">
      <c r="C248" s="194"/>
      <c r="D248" s="139"/>
      <c r="E248" s="195"/>
      <c r="F248" s="195"/>
      <c r="G248" s="195"/>
      <c r="H248" s="195"/>
      <c r="I248" s="195"/>
      <c r="J248" s="195"/>
      <c r="K248" s="195"/>
      <c r="L248" s="195"/>
      <c r="M248" s="195"/>
      <c r="N248" s="196"/>
      <c r="O248" s="197"/>
      <c r="P248" s="197"/>
      <c r="Q248" s="197"/>
      <c r="R248" s="197"/>
      <c r="S248" s="197"/>
      <c r="T248" s="197"/>
      <c r="U248" s="197"/>
      <c r="V248" s="197"/>
      <c r="W248" s="197"/>
      <c r="X248" s="198"/>
    </row>
    <row r="249" spans="3:24" s="173" customFormat="1" x14ac:dyDescent="0.25">
      <c r="C249" s="194"/>
      <c r="D249" s="139"/>
      <c r="E249" s="195"/>
      <c r="F249" s="195"/>
      <c r="G249" s="195"/>
      <c r="H249" s="195"/>
      <c r="I249" s="195"/>
      <c r="J249" s="195"/>
      <c r="K249" s="195"/>
      <c r="L249" s="195"/>
      <c r="M249" s="195"/>
      <c r="N249" s="196"/>
      <c r="O249" s="197"/>
      <c r="P249" s="197"/>
      <c r="Q249" s="197"/>
      <c r="R249" s="197"/>
      <c r="S249" s="197"/>
      <c r="T249" s="197"/>
      <c r="U249" s="197"/>
      <c r="V249" s="197"/>
      <c r="W249" s="197"/>
      <c r="X249" s="198"/>
    </row>
    <row r="250" spans="3:24" s="173" customFormat="1" x14ac:dyDescent="0.25">
      <c r="C250" s="194"/>
      <c r="D250" s="139"/>
      <c r="E250" s="195"/>
      <c r="F250" s="195"/>
      <c r="G250" s="195"/>
      <c r="H250" s="195"/>
      <c r="I250" s="195"/>
      <c r="J250" s="195"/>
      <c r="K250" s="195"/>
      <c r="L250" s="195"/>
      <c r="M250" s="195"/>
      <c r="N250" s="196"/>
      <c r="O250" s="197"/>
      <c r="P250" s="197"/>
      <c r="Q250" s="197"/>
      <c r="R250" s="197"/>
      <c r="S250" s="197"/>
      <c r="T250" s="197"/>
      <c r="U250" s="197"/>
      <c r="V250" s="197"/>
      <c r="W250" s="197"/>
      <c r="X250" s="198"/>
    </row>
    <row r="251" spans="3:24" s="173" customFormat="1" x14ac:dyDescent="0.25">
      <c r="C251" s="194"/>
      <c r="D251" s="139"/>
      <c r="E251" s="195"/>
      <c r="F251" s="195"/>
      <c r="G251" s="195"/>
      <c r="H251" s="195"/>
      <c r="I251" s="195"/>
      <c r="J251" s="195"/>
      <c r="K251" s="195"/>
      <c r="L251" s="195"/>
      <c r="M251" s="195"/>
      <c r="N251" s="196"/>
      <c r="O251" s="197"/>
      <c r="P251" s="197"/>
      <c r="Q251" s="197"/>
      <c r="R251" s="197"/>
      <c r="S251" s="197"/>
      <c r="T251" s="197"/>
      <c r="U251" s="197"/>
      <c r="V251" s="197"/>
      <c r="W251" s="197"/>
      <c r="X251" s="198"/>
    </row>
    <row r="252" spans="3:24" s="173" customFormat="1" x14ac:dyDescent="0.25">
      <c r="C252" s="194"/>
      <c r="D252" s="139"/>
      <c r="E252" s="195"/>
      <c r="F252" s="195"/>
      <c r="G252" s="195"/>
      <c r="H252" s="195"/>
      <c r="I252" s="195"/>
      <c r="J252" s="195"/>
      <c r="K252" s="195"/>
      <c r="L252" s="195"/>
      <c r="M252" s="195"/>
      <c r="N252" s="196"/>
      <c r="O252" s="197"/>
      <c r="P252" s="197"/>
      <c r="Q252" s="197"/>
      <c r="R252" s="197"/>
      <c r="S252" s="197"/>
      <c r="T252" s="197"/>
      <c r="U252" s="197"/>
      <c r="V252" s="197"/>
      <c r="W252" s="197"/>
      <c r="X252" s="198"/>
    </row>
    <row r="253" spans="3:24" s="173" customFormat="1" x14ac:dyDescent="0.25">
      <c r="C253" s="194"/>
      <c r="D253" s="139"/>
      <c r="E253" s="195"/>
      <c r="F253" s="195"/>
      <c r="G253" s="195"/>
      <c r="H253" s="195"/>
      <c r="I253" s="195"/>
      <c r="J253" s="195"/>
      <c r="K253" s="195"/>
      <c r="L253" s="195"/>
      <c r="M253" s="195"/>
      <c r="N253" s="196"/>
      <c r="O253" s="197"/>
      <c r="P253" s="197"/>
      <c r="Q253" s="197"/>
      <c r="R253" s="197"/>
      <c r="S253" s="197"/>
      <c r="T253" s="197"/>
      <c r="U253" s="197"/>
      <c r="V253" s="197"/>
      <c r="W253" s="197"/>
      <c r="X253" s="198"/>
    </row>
    <row r="254" spans="3:24" s="173" customFormat="1" x14ac:dyDescent="0.25">
      <c r="C254" s="194"/>
      <c r="D254" s="139"/>
      <c r="E254" s="195"/>
      <c r="F254" s="195"/>
      <c r="G254" s="195"/>
      <c r="H254" s="195"/>
      <c r="I254" s="195"/>
      <c r="J254" s="195"/>
      <c r="K254" s="195"/>
      <c r="L254" s="195"/>
      <c r="M254" s="195"/>
      <c r="N254" s="196"/>
      <c r="O254" s="197"/>
      <c r="P254" s="197"/>
      <c r="Q254" s="197"/>
      <c r="R254" s="197"/>
      <c r="S254" s="197"/>
      <c r="T254" s="197"/>
      <c r="U254" s="197"/>
      <c r="V254" s="197"/>
      <c r="W254" s="197"/>
      <c r="X254" s="198"/>
    </row>
    <row r="255" spans="3:24" s="173" customFormat="1" x14ac:dyDescent="0.25">
      <c r="C255" s="194"/>
      <c r="D255" s="139"/>
      <c r="E255" s="195"/>
      <c r="F255" s="195"/>
      <c r="G255" s="195"/>
      <c r="H255" s="195"/>
      <c r="I255" s="195"/>
      <c r="J255" s="195"/>
      <c r="K255" s="195"/>
      <c r="L255" s="195"/>
      <c r="M255" s="195"/>
      <c r="N255" s="196"/>
      <c r="O255" s="197"/>
      <c r="P255" s="197"/>
      <c r="Q255" s="197"/>
      <c r="R255" s="197"/>
      <c r="S255" s="197"/>
      <c r="T255" s="197"/>
      <c r="U255" s="197"/>
      <c r="V255" s="197"/>
      <c r="W255" s="197"/>
      <c r="X255" s="198"/>
    </row>
    <row r="256" spans="3:24" s="173" customFormat="1" x14ac:dyDescent="0.25">
      <c r="C256" s="194"/>
      <c r="D256" s="139"/>
      <c r="E256" s="195"/>
      <c r="F256" s="195"/>
      <c r="G256" s="195"/>
      <c r="H256" s="195"/>
      <c r="I256" s="195"/>
      <c r="J256" s="195"/>
      <c r="K256" s="195"/>
      <c r="L256" s="195"/>
      <c r="M256" s="195"/>
      <c r="N256" s="196"/>
      <c r="O256" s="197"/>
      <c r="P256" s="197"/>
      <c r="Q256" s="197"/>
      <c r="R256" s="197"/>
      <c r="S256" s="197"/>
      <c r="T256" s="197"/>
      <c r="U256" s="197"/>
      <c r="V256" s="197"/>
      <c r="W256" s="197"/>
      <c r="X256" s="198"/>
    </row>
    <row r="257" spans="3:24" s="173" customFormat="1" x14ac:dyDescent="0.25">
      <c r="C257" s="194"/>
      <c r="D257" s="139"/>
      <c r="E257" s="195"/>
      <c r="F257" s="195"/>
      <c r="G257" s="195"/>
      <c r="H257" s="195"/>
      <c r="I257" s="195"/>
      <c r="J257" s="195"/>
      <c r="K257" s="195"/>
      <c r="L257" s="195"/>
      <c r="M257" s="195"/>
      <c r="N257" s="196"/>
      <c r="O257" s="197"/>
      <c r="P257" s="197"/>
      <c r="Q257" s="197"/>
      <c r="R257" s="197"/>
      <c r="S257" s="197"/>
      <c r="T257" s="197"/>
      <c r="U257" s="197"/>
      <c r="V257" s="197"/>
      <c r="W257" s="197"/>
      <c r="X257" s="198"/>
    </row>
    <row r="258" spans="3:24" s="173" customFormat="1" x14ac:dyDescent="0.25">
      <c r="C258" s="194"/>
      <c r="D258" s="139"/>
      <c r="E258" s="195"/>
      <c r="F258" s="195"/>
      <c r="G258" s="195"/>
      <c r="H258" s="195"/>
      <c r="I258" s="195"/>
      <c r="J258" s="195"/>
      <c r="K258" s="195"/>
      <c r="L258" s="195"/>
      <c r="M258" s="195"/>
      <c r="N258" s="196"/>
      <c r="O258" s="197"/>
      <c r="P258" s="197"/>
      <c r="Q258" s="197"/>
      <c r="R258" s="197"/>
      <c r="S258" s="197"/>
      <c r="T258" s="197"/>
      <c r="U258" s="197"/>
      <c r="V258" s="197"/>
      <c r="W258" s="197"/>
      <c r="X258" s="198"/>
    </row>
    <row r="259" spans="3:24" s="173" customFormat="1" x14ac:dyDescent="0.25">
      <c r="C259" s="194"/>
      <c r="D259" s="139"/>
      <c r="E259" s="195"/>
      <c r="F259" s="195"/>
      <c r="G259" s="195"/>
      <c r="H259" s="195"/>
      <c r="I259" s="195"/>
      <c r="J259" s="195"/>
      <c r="K259" s="195"/>
      <c r="L259" s="195"/>
      <c r="M259" s="195"/>
      <c r="N259" s="200"/>
      <c r="O259" s="197"/>
      <c r="P259" s="197"/>
      <c r="Q259" s="197"/>
      <c r="R259" s="197"/>
      <c r="S259" s="197"/>
      <c r="T259" s="197"/>
      <c r="U259" s="197"/>
      <c r="V259" s="197"/>
      <c r="W259" s="197"/>
      <c r="X259" s="198"/>
    </row>
    <row r="260" spans="3:24" s="173" customFormat="1" x14ac:dyDescent="0.25">
      <c r="C260" s="194"/>
      <c r="D260" s="139"/>
      <c r="E260" s="195"/>
      <c r="F260" s="195"/>
      <c r="G260" s="195"/>
      <c r="H260" s="195"/>
      <c r="I260" s="195"/>
      <c r="J260" s="195"/>
      <c r="K260" s="195"/>
      <c r="L260" s="195"/>
      <c r="M260" s="195"/>
      <c r="N260" s="200"/>
      <c r="O260" s="197"/>
      <c r="P260" s="197"/>
      <c r="Q260" s="197"/>
      <c r="R260" s="197"/>
      <c r="S260" s="197"/>
      <c r="T260" s="197"/>
      <c r="U260" s="197"/>
      <c r="V260" s="197"/>
      <c r="W260" s="197"/>
      <c r="X260" s="198"/>
    </row>
    <row r="261" spans="3:24" s="173" customFormat="1" x14ac:dyDescent="0.25">
      <c r="C261" s="194"/>
      <c r="D261" s="139"/>
      <c r="E261" s="195"/>
      <c r="F261" s="195"/>
      <c r="G261" s="195"/>
      <c r="H261" s="195"/>
      <c r="I261" s="195"/>
      <c r="J261" s="195"/>
      <c r="K261" s="195"/>
      <c r="L261" s="195"/>
      <c r="M261" s="195"/>
      <c r="N261" s="200"/>
      <c r="O261" s="197"/>
      <c r="P261" s="197"/>
      <c r="Q261" s="197"/>
      <c r="R261" s="197"/>
      <c r="S261" s="197"/>
      <c r="T261" s="197"/>
      <c r="U261" s="197"/>
      <c r="V261" s="197"/>
      <c r="W261" s="197"/>
      <c r="X261" s="198"/>
    </row>
    <row r="262" spans="3:24" s="173" customFormat="1" x14ac:dyDescent="0.25">
      <c r="C262" s="194"/>
      <c r="D262" s="139"/>
      <c r="E262" s="195"/>
      <c r="F262" s="195"/>
      <c r="G262" s="195"/>
      <c r="H262" s="195"/>
      <c r="I262" s="195"/>
      <c r="J262" s="195"/>
      <c r="K262" s="195"/>
      <c r="L262" s="195"/>
      <c r="M262" s="195"/>
      <c r="N262" s="200"/>
      <c r="O262" s="197"/>
      <c r="P262" s="197"/>
      <c r="Q262" s="197"/>
      <c r="R262" s="197"/>
      <c r="S262" s="197"/>
      <c r="T262" s="197"/>
      <c r="U262" s="197"/>
      <c r="V262" s="197"/>
      <c r="W262" s="197"/>
      <c r="X262" s="198"/>
    </row>
    <row r="263" spans="3:24" s="173" customFormat="1" x14ac:dyDescent="0.25">
      <c r="C263" s="194"/>
      <c r="D263" s="139"/>
      <c r="E263" s="195"/>
      <c r="F263" s="195"/>
      <c r="G263" s="195"/>
      <c r="H263" s="195"/>
      <c r="I263" s="195"/>
      <c r="J263" s="195"/>
      <c r="K263" s="195"/>
      <c r="L263" s="195"/>
      <c r="M263" s="195"/>
      <c r="N263" s="200"/>
      <c r="O263" s="197"/>
      <c r="P263" s="197"/>
      <c r="Q263" s="197"/>
      <c r="R263" s="197"/>
      <c r="S263" s="197"/>
      <c r="T263" s="197"/>
      <c r="U263" s="197"/>
      <c r="V263" s="197"/>
      <c r="W263" s="197"/>
      <c r="X263" s="198"/>
    </row>
    <row r="264" spans="3:24" s="173" customFormat="1" x14ac:dyDescent="0.25">
      <c r="C264" s="194"/>
      <c r="D264" s="139"/>
      <c r="E264" s="195"/>
      <c r="F264" s="195"/>
      <c r="G264" s="195"/>
      <c r="H264" s="195"/>
      <c r="I264" s="195"/>
      <c r="J264" s="195"/>
      <c r="K264" s="195"/>
      <c r="L264" s="195"/>
      <c r="M264" s="195"/>
      <c r="N264" s="200"/>
      <c r="O264" s="197"/>
      <c r="P264" s="197"/>
      <c r="Q264" s="197"/>
      <c r="R264" s="197"/>
      <c r="S264" s="197"/>
      <c r="T264" s="197"/>
      <c r="U264" s="197"/>
      <c r="V264" s="197"/>
      <c r="W264" s="197"/>
      <c r="X264" s="198"/>
    </row>
    <row r="265" spans="3:24" s="173" customFormat="1" x14ac:dyDescent="0.25">
      <c r="C265" s="194"/>
      <c r="D265" s="139"/>
      <c r="E265" s="195"/>
      <c r="F265" s="195"/>
      <c r="G265" s="195"/>
      <c r="H265" s="195"/>
      <c r="I265" s="195"/>
      <c r="J265" s="195"/>
      <c r="K265" s="195"/>
      <c r="L265" s="195"/>
      <c r="M265" s="195"/>
      <c r="N265" s="200"/>
      <c r="O265" s="197"/>
      <c r="P265" s="197"/>
      <c r="Q265" s="197"/>
      <c r="R265" s="197"/>
      <c r="S265" s="197"/>
      <c r="T265" s="197"/>
      <c r="U265" s="197"/>
      <c r="V265" s="197"/>
      <c r="W265" s="197"/>
      <c r="X265" s="198"/>
    </row>
    <row r="266" spans="3:24" s="173" customFormat="1" x14ac:dyDescent="0.25">
      <c r="C266" s="194"/>
      <c r="D266" s="139"/>
      <c r="E266" s="195"/>
      <c r="F266" s="195"/>
      <c r="G266" s="195"/>
      <c r="H266" s="195"/>
      <c r="I266" s="195"/>
      <c r="J266" s="195"/>
      <c r="K266" s="195"/>
      <c r="L266" s="195"/>
      <c r="M266" s="195"/>
      <c r="N266" s="200"/>
      <c r="O266" s="197"/>
      <c r="P266" s="197"/>
      <c r="Q266" s="197"/>
      <c r="R266" s="197"/>
      <c r="S266" s="197"/>
      <c r="T266" s="197"/>
      <c r="U266" s="197"/>
      <c r="V266" s="197"/>
      <c r="W266" s="197"/>
      <c r="X266" s="198"/>
    </row>
    <row r="267" spans="3:24" s="173" customFormat="1" x14ac:dyDescent="0.25">
      <c r="C267" s="194"/>
      <c r="D267" s="139"/>
      <c r="E267" s="195"/>
      <c r="F267" s="195"/>
      <c r="G267" s="195"/>
      <c r="H267" s="195"/>
      <c r="I267" s="195"/>
      <c r="J267" s="195"/>
      <c r="K267" s="195"/>
      <c r="L267" s="195"/>
      <c r="M267" s="195"/>
      <c r="N267" s="200"/>
      <c r="O267" s="197"/>
      <c r="P267" s="197"/>
      <c r="Q267" s="197"/>
      <c r="R267" s="197"/>
      <c r="S267" s="197"/>
      <c r="T267" s="197"/>
      <c r="U267" s="197"/>
      <c r="V267" s="197"/>
      <c r="W267" s="197"/>
      <c r="X267" s="198"/>
    </row>
    <row r="268" spans="3:24" s="173" customFormat="1" x14ac:dyDescent="0.25">
      <c r="C268" s="194"/>
      <c r="D268" s="139"/>
      <c r="E268" s="195"/>
      <c r="F268" s="195"/>
      <c r="G268" s="195"/>
      <c r="H268" s="195"/>
      <c r="I268" s="195"/>
      <c r="J268" s="195"/>
      <c r="K268" s="195"/>
      <c r="L268" s="195"/>
      <c r="M268" s="195"/>
      <c r="N268" s="200"/>
      <c r="O268" s="197"/>
      <c r="P268" s="197"/>
      <c r="Q268" s="197"/>
      <c r="R268" s="197"/>
      <c r="S268" s="197"/>
      <c r="T268" s="197"/>
      <c r="U268" s="197"/>
      <c r="V268" s="197"/>
      <c r="W268" s="197"/>
      <c r="X268" s="198"/>
    </row>
    <row r="269" spans="3:24" s="173" customFormat="1" x14ac:dyDescent="0.25">
      <c r="C269" s="194"/>
      <c r="D269" s="139"/>
      <c r="E269" s="195"/>
      <c r="F269" s="195"/>
      <c r="G269" s="195"/>
      <c r="H269" s="195"/>
      <c r="I269" s="195"/>
      <c r="J269" s="195"/>
      <c r="K269" s="195"/>
      <c r="L269" s="195"/>
      <c r="M269" s="195"/>
      <c r="N269" s="200"/>
      <c r="O269" s="197"/>
      <c r="P269" s="197"/>
      <c r="Q269" s="197"/>
      <c r="R269" s="197"/>
      <c r="S269" s="197"/>
      <c r="T269" s="197"/>
      <c r="U269" s="197"/>
      <c r="V269" s="197"/>
      <c r="W269" s="197"/>
      <c r="X269" s="198"/>
    </row>
    <row r="270" spans="3:24" s="173" customFormat="1" x14ac:dyDescent="0.25">
      <c r="C270" s="194"/>
      <c r="D270" s="139"/>
      <c r="E270" s="195"/>
      <c r="F270" s="195"/>
      <c r="G270" s="195"/>
      <c r="H270" s="195"/>
      <c r="I270" s="195"/>
      <c r="J270" s="195"/>
      <c r="K270" s="195"/>
      <c r="L270" s="195"/>
      <c r="M270" s="195"/>
      <c r="N270" s="200"/>
      <c r="O270" s="197"/>
      <c r="P270" s="197"/>
      <c r="Q270" s="197"/>
      <c r="R270" s="197"/>
      <c r="S270" s="197"/>
      <c r="T270" s="197"/>
      <c r="U270" s="197"/>
      <c r="V270" s="197"/>
      <c r="W270" s="197"/>
      <c r="X270" s="198"/>
    </row>
    <row r="271" spans="3:24" s="173" customFormat="1" x14ac:dyDescent="0.25">
      <c r="C271" s="194"/>
      <c r="D271" s="139"/>
      <c r="E271" s="195"/>
      <c r="F271" s="195"/>
      <c r="G271" s="195"/>
      <c r="H271" s="195"/>
      <c r="I271" s="195"/>
      <c r="J271" s="195"/>
      <c r="K271" s="195"/>
      <c r="L271" s="195"/>
      <c r="M271" s="195"/>
      <c r="N271" s="200"/>
      <c r="O271" s="197"/>
      <c r="P271" s="197"/>
      <c r="Q271" s="197"/>
      <c r="R271" s="197"/>
      <c r="S271" s="197"/>
      <c r="T271" s="197"/>
      <c r="U271" s="197"/>
      <c r="V271" s="197"/>
      <c r="W271" s="197"/>
      <c r="X271" s="198"/>
    </row>
    <row r="272" spans="3:24" s="173" customFormat="1" x14ac:dyDescent="0.25">
      <c r="C272" s="194"/>
      <c r="D272" s="139"/>
      <c r="E272" s="195"/>
      <c r="F272" s="195"/>
      <c r="G272" s="195"/>
      <c r="H272" s="195"/>
      <c r="I272" s="195"/>
      <c r="J272" s="195"/>
      <c r="K272" s="195"/>
      <c r="L272" s="195"/>
      <c r="M272" s="195"/>
      <c r="N272" s="200"/>
      <c r="O272" s="197"/>
      <c r="P272" s="197"/>
      <c r="Q272" s="197"/>
      <c r="R272" s="197"/>
      <c r="S272" s="197"/>
      <c r="T272" s="197"/>
      <c r="U272" s="197"/>
      <c r="V272" s="197"/>
      <c r="W272" s="197"/>
      <c r="X272" s="198"/>
    </row>
    <row r="273" spans="3:24" s="173" customFormat="1" x14ac:dyDescent="0.25">
      <c r="C273" s="194"/>
      <c r="D273" s="139"/>
      <c r="E273" s="195"/>
      <c r="F273" s="195"/>
      <c r="G273" s="195"/>
      <c r="H273" s="195"/>
      <c r="I273" s="195"/>
      <c r="J273" s="195"/>
      <c r="K273" s="195"/>
      <c r="L273" s="195"/>
      <c r="M273" s="195"/>
      <c r="N273" s="200"/>
      <c r="O273" s="197"/>
      <c r="P273" s="197"/>
      <c r="Q273" s="197"/>
      <c r="R273" s="197"/>
      <c r="S273" s="197"/>
      <c r="T273" s="197"/>
      <c r="U273" s="197"/>
      <c r="V273" s="197"/>
      <c r="W273" s="197"/>
      <c r="X273" s="198"/>
    </row>
    <row r="274" spans="3:24" s="173" customFormat="1" x14ac:dyDescent="0.25">
      <c r="C274" s="194"/>
      <c r="D274" s="139"/>
      <c r="E274" s="195"/>
      <c r="F274" s="195"/>
      <c r="G274" s="195"/>
      <c r="H274" s="195"/>
      <c r="I274" s="195"/>
      <c r="J274" s="195"/>
      <c r="K274" s="195"/>
      <c r="L274" s="195"/>
      <c r="M274" s="195"/>
      <c r="N274" s="200"/>
      <c r="O274" s="197"/>
      <c r="P274" s="197"/>
      <c r="Q274" s="197"/>
      <c r="R274" s="197"/>
      <c r="S274" s="197"/>
      <c r="T274" s="197"/>
      <c r="U274" s="197"/>
      <c r="V274" s="197"/>
      <c r="W274" s="197"/>
      <c r="X274" s="198"/>
    </row>
    <row r="275" spans="3:24" s="173" customFormat="1" x14ac:dyDescent="0.25">
      <c r="C275" s="194"/>
      <c r="D275" s="139"/>
      <c r="E275" s="195"/>
      <c r="F275" s="195"/>
      <c r="G275" s="195"/>
      <c r="H275" s="195"/>
      <c r="I275" s="195"/>
      <c r="J275" s="195"/>
      <c r="K275" s="195"/>
      <c r="L275" s="195"/>
      <c r="M275" s="195"/>
      <c r="N275" s="200"/>
      <c r="O275" s="197"/>
      <c r="P275" s="197"/>
      <c r="Q275" s="197"/>
      <c r="R275" s="197"/>
      <c r="S275" s="197"/>
      <c r="T275" s="197"/>
      <c r="U275" s="197"/>
      <c r="V275" s="197"/>
      <c r="W275" s="197"/>
      <c r="X275" s="198"/>
    </row>
    <row r="276" spans="3:24" s="173" customFormat="1" x14ac:dyDescent="0.25">
      <c r="C276" s="194"/>
      <c r="D276" s="139"/>
      <c r="E276" s="195"/>
      <c r="F276" s="195"/>
      <c r="G276" s="195"/>
      <c r="H276" s="195"/>
      <c r="I276" s="195"/>
      <c r="J276" s="195"/>
      <c r="K276" s="195"/>
      <c r="L276" s="195"/>
      <c r="M276" s="195"/>
      <c r="N276" s="200"/>
      <c r="O276" s="197"/>
      <c r="P276" s="197"/>
      <c r="Q276" s="197"/>
      <c r="R276" s="197"/>
      <c r="S276" s="197"/>
      <c r="T276" s="197"/>
      <c r="U276" s="197"/>
      <c r="V276" s="197"/>
      <c r="W276" s="197"/>
      <c r="X276" s="198"/>
    </row>
    <row r="277" spans="3:24" s="173" customFormat="1" x14ac:dyDescent="0.25">
      <c r="C277" s="194"/>
      <c r="D277" s="139"/>
      <c r="E277" s="195"/>
      <c r="F277" s="195"/>
      <c r="G277" s="195"/>
      <c r="H277" s="195"/>
      <c r="I277" s="195"/>
      <c r="J277" s="195"/>
      <c r="K277" s="195"/>
      <c r="L277" s="195"/>
      <c r="M277" s="195"/>
      <c r="N277" s="200"/>
      <c r="O277" s="197"/>
      <c r="P277" s="197"/>
      <c r="Q277" s="197"/>
      <c r="R277" s="197"/>
      <c r="S277" s="197"/>
      <c r="T277" s="197"/>
      <c r="U277" s="197"/>
      <c r="V277" s="197"/>
      <c r="W277" s="197"/>
      <c r="X277" s="198"/>
    </row>
    <row r="278" spans="3:24" s="173" customFormat="1" x14ac:dyDescent="0.25">
      <c r="C278" s="194"/>
      <c r="D278" s="139"/>
      <c r="E278" s="195"/>
      <c r="F278" s="195"/>
      <c r="G278" s="195"/>
      <c r="H278" s="195"/>
      <c r="I278" s="195"/>
      <c r="J278" s="195"/>
      <c r="K278" s="195"/>
      <c r="L278" s="195"/>
      <c r="M278" s="195"/>
      <c r="N278" s="200"/>
      <c r="O278" s="197"/>
      <c r="P278" s="197"/>
      <c r="Q278" s="197"/>
      <c r="R278" s="197"/>
      <c r="S278" s="197"/>
      <c r="T278" s="197"/>
      <c r="U278" s="197"/>
      <c r="V278" s="197"/>
      <c r="W278" s="197"/>
      <c r="X278" s="198"/>
    </row>
    <row r="279" spans="3:24" s="173" customFormat="1" x14ac:dyDescent="0.25">
      <c r="C279" s="194"/>
      <c r="D279" s="139"/>
      <c r="E279" s="195"/>
      <c r="F279" s="195"/>
      <c r="G279" s="195"/>
      <c r="H279" s="195"/>
      <c r="I279" s="195"/>
      <c r="J279" s="195"/>
      <c r="K279" s="195"/>
      <c r="L279" s="195"/>
      <c r="M279" s="195"/>
      <c r="N279" s="200"/>
      <c r="O279" s="197"/>
      <c r="P279" s="197"/>
      <c r="Q279" s="197"/>
      <c r="R279" s="197"/>
      <c r="S279" s="197"/>
      <c r="T279" s="197"/>
      <c r="U279" s="197"/>
      <c r="V279" s="197"/>
      <c r="W279" s="197"/>
      <c r="X279" s="198"/>
    </row>
    <row r="280" spans="3:24" s="173" customFormat="1" x14ac:dyDescent="0.25">
      <c r="C280" s="194"/>
      <c r="D280" s="139"/>
      <c r="E280" s="195"/>
      <c r="F280" s="195"/>
      <c r="G280" s="195"/>
      <c r="H280" s="195"/>
      <c r="I280" s="195"/>
      <c r="J280" s="195"/>
      <c r="K280" s="195"/>
      <c r="L280" s="195"/>
      <c r="M280" s="195"/>
      <c r="N280" s="200"/>
      <c r="O280" s="197"/>
      <c r="P280" s="197"/>
      <c r="Q280" s="197"/>
      <c r="R280" s="197"/>
      <c r="S280" s="197"/>
      <c r="T280" s="197"/>
      <c r="U280" s="197"/>
      <c r="V280" s="197"/>
      <c r="W280" s="197"/>
      <c r="X280" s="198"/>
    </row>
    <row r="281" spans="3:24" s="173" customFormat="1" x14ac:dyDescent="0.25">
      <c r="C281" s="194"/>
      <c r="D281" s="139"/>
      <c r="E281" s="195"/>
      <c r="F281" s="195"/>
      <c r="G281" s="195"/>
      <c r="H281" s="195"/>
      <c r="I281" s="195"/>
      <c r="J281" s="195"/>
      <c r="K281" s="195"/>
      <c r="L281" s="195"/>
      <c r="M281" s="195"/>
      <c r="N281" s="200"/>
      <c r="O281" s="197"/>
      <c r="P281" s="197"/>
      <c r="Q281" s="197"/>
      <c r="R281" s="197"/>
      <c r="S281" s="197"/>
      <c r="T281" s="197"/>
      <c r="U281" s="197"/>
      <c r="V281" s="197"/>
      <c r="W281" s="197"/>
      <c r="X281" s="198"/>
    </row>
    <row r="282" spans="3:24" s="173" customFormat="1" x14ac:dyDescent="0.25">
      <c r="C282" s="194"/>
      <c r="D282" s="139"/>
      <c r="E282" s="195"/>
      <c r="F282" s="195"/>
      <c r="G282" s="195"/>
      <c r="H282" s="195"/>
      <c r="I282" s="195"/>
      <c r="J282" s="195"/>
      <c r="K282" s="195"/>
      <c r="L282" s="195"/>
      <c r="M282" s="195"/>
      <c r="N282" s="200"/>
      <c r="O282" s="197"/>
      <c r="P282" s="197"/>
      <c r="Q282" s="197"/>
      <c r="R282" s="197"/>
      <c r="S282" s="197"/>
      <c r="T282" s="197"/>
      <c r="U282" s="197"/>
      <c r="V282" s="197"/>
      <c r="W282" s="197"/>
      <c r="X282" s="198"/>
    </row>
    <row r="283" spans="3:24" s="173" customFormat="1" x14ac:dyDescent="0.25">
      <c r="C283" s="194"/>
      <c r="D283" s="139"/>
      <c r="E283" s="195"/>
      <c r="F283" s="195"/>
      <c r="G283" s="195"/>
      <c r="H283" s="195"/>
      <c r="I283" s="195"/>
      <c r="J283" s="195"/>
      <c r="K283" s="195"/>
      <c r="L283" s="195"/>
      <c r="M283" s="195"/>
      <c r="N283" s="200"/>
      <c r="O283" s="197"/>
      <c r="P283" s="197"/>
      <c r="Q283" s="197"/>
      <c r="R283" s="197"/>
      <c r="S283" s="197"/>
      <c r="T283" s="197"/>
      <c r="U283" s="197"/>
      <c r="V283" s="197"/>
      <c r="W283" s="197"/>
      <c r="X283" s="198"/>
    </row>
    <row r="284" spans="3:24" s="173" customFormat="1" x14ac:dyDescent="0.25">
      <c r="C284" s="194"/>
      <c r="D284" s="139"/>
      <c r="E284" s="195"/>
      <c r="F284" s="195"/>
      <c r="G284" s="195"/>
      <c r="H284" s="195"/>
      <c r="I284" s="195"/>
      <c r="J284" s="195"/>
      <c r="K284" s="195"/>
      <c r="L284" s="195"/>
      <c r="M284" s="195"/>
      <c r="N284" s="200"/>
      <c r="O284" s="197"/>
      <c r="P284" s="197"/>
      <c r="Q284" s="197"/>
      <c r="R284" s="197"/>
      <c r="S284" s="197"/>
      <c r="T284" s="197"/>
      <c r="U284" s="197"/>
      <c r="V284" s="197"/>
      <c r="W284" s="197"/>
      <c r="X284" s="198"/>
    </row>
    <row r="285" spans="3:24" s="173" customFormat="1" x14ac:dyDescent="0.25">
      <c r="C285" s="194"/>
      <c r="D285" s="139"/>
      <c r="E285" s="195"/>
      <c r="F285" s="195"/>
      <c r="G285" s="195"/>
      <c r="H285" s="195"/>
      <c r="I285" s="195"/>
      <c r="J285" s="195"/>
      <c r="K285" s="195"/>
      <c r="L285" s="195"/>
      <c r="M285" s="195"/>
      <c r="N285" s="200"/>
      <c r="O285" s="197"/>
      <c r="P285" s="197"/>
      <c r="Q285" s="197"/>
      <c r="R285" s="197"/>
      <c r="S285" s="197"/>
      <c r="T285" s="197"/>
      <c r="U285" s="197"/>
      <c r="V285" s="197"/>
      <c r="W285" s="197"/>
      <c r="X285" s="198"/>
    </row>
    <row r="286" spans="3:24" s="173" customFormat="1" x14ac:dyDescent="0.25">
      <c r="C286" s="194"/>
      <c r="D286" s="139"/>
      <c r="E286" s="195"/>
      <c r="F286" s="195"/>
      <c r="G286" s="195"/>
      <c r="H286" s="195"/>
      <c r="I286" s="195"/>
      <c r="J286" s="195"/>
      <c r="K286" s="195"/>
      <c r="L286" s="195"/>
      <c r="M286" s="195"/>
      <c r="N286" s="200"/>
      <c r="O286" s="197"/>
      <c r="P286" s="197"/>
      <c r="Q286" s="197"/>
      <c r="R286" s="197"/>
      <c r="S286" s="197"/>
      <c r="T286" s="197"/>
      <c r="U286" s="197"/>
      <c r="V286" s="197"/>
      <c r="W286" s="197"/>
      <c r="X286" s="198"/>
    </row>
    <row r="287" spans="3:24" s="173" customFormat="1" x14ac:dyDescent="0.25">
      <c r="C287" s="194"/>
      <c r="D287" s="139"/>
      <c r="E287" s="195"/>
      <c r="F287" s="195"/>
      <c r="G287" s="195"/>
      <c r="H287" s="195"/>
      <c r="I287" s="195"/>
      <c r="J287" s="195"/>
      <c r="K287" s="195"/>
      <c r="L287" s="195"/>
      <c r="M287" s="195"/>
      <c r="N287" s="200"/>
      <c r="O287" s="197"/>
      <c r="P287" s="197"/>
      <c r="Q287" s="197"/>
      <c r="R287" s="197"/>
      <c r="S287" s="197"/>
      <c r="T287" s="197"/>
      <c r="U287" s="197"/>
      <c r="V287" s="197"/>
      <c r="W287" s="197"/>
      <c r="X287" s="198"/>
    </row>
    <row r="288" spans="3:24" s="173" customFormat="1" x14ac:dyDescent="0.25">
      <c r="C288" s="194"/>
      <c r="D288" s="139"/>
      <c r="E288" s="195"/>
      <c r="F288" s="195"/>
      <c r="G288" s="195"/>
      <c r="H288" s="195"/>
      <c r="I288" s="195"/>
      <c r="J288" s="195"/>
      <c r="K288" s="195"/>
      <c r="L288" s="195"/>
      <c r="M288" s="195"/>
      <c r="N288" s="200"/>
      <c r="O288" s="197"/>
      <c r="P288" s="197"/>
      <c r="Q288" s="197"/>
      <c r="R288" s="197"/>
      <c r="S288" s="197"/>
      <c r="T288" s="197"/>
      <c r="U288" s="197"/>
      <c r="V288" s="197"/>
      <c r="W288" s="197"/>
      <c r="X288" s="198"/>
    </row>
    <row r="289" spans="3:24" s="173" customFormat="1" x14ac:dyDescent="0.25">
      <c r="C289" s="194"/>
      <c r="D289" s="139"/>
      <c r="E289" s="195"/>
      <c r="F289" s="195"/>
      <c r="G289" s="195"/>
      <c r="H289" s="195"/>
      <c r="I289" s="195"/>
      <c r="J289" s="195"/>
      <c r="K289" s="195"/>
      <c r="L289" s="195"/>
      <c r="M289" s="195"/>
      <c r="N289" s="200"/>
      <c r="O289" s="197"/>
      <c r="P289" s="197"/>
      <c r="Q289" s="197"/>
      <c r="R289" s="197"/>
      <c r="S289" s="197"/>
      <c r="T289" s="197"/>
      <c r="U289" s="197"/>
      <c r="V289" s="197"/>
      <c r="W289" s="197"/>
      <c r="X289" s="198"/>
    </row>
    <row r="290" spans="3:24" s="173" customFormat="1" x14ac:dyDescent="0.25">
      <c r="C290" s="194"/>
      <c r="D290" s="139"/>
      <c r="E290" s="195"/>
      <c r="F290" s="195"/>
      <c r="G290" s="195"/>
      <c r="H290" s="195"/>
      <c r="I290" s="195"/>
      <c r="J290" s="195"/>
      <c r="K290" s="195"/>
      <c r="L290" s="195"/>
      <c r="M290" s="195"/>
      <c r="N290" s="200"/>
      <c r="O290" s="197"/>
      <c r="P290" s="197"/>
      <c r="Q290" s="197"/>
      <c r="R290" s="197"/>
      <c r="S290" s="197"/>
      <c r="T290" s="197"/>
      <c r="U290" s="197"/>
      <c r="V290" s="197"/>
      <c r="W290" s="197"/>
      <c r="X290" s="198"/>
    </row>
    <row r="291" spans="3:24" s="173" customFormat="1" x14ac:dyDescent="0.25">
      <c r="C291" s="194"/>
      <c r="D291" s="139"/>
      <c r="E291" s="195"/>
      <c r="F291" s="195"/>
      <c r="G291" s="195"/>
      <c r="H291" s="195"/>
      <c r="I291" s="195"/>
      <c r="J291" s="195"/>
      <c r="K291" s="195"/>
      <c r="L291" s="195"/>
      <c r="M291" s="195"/>
      <c r="N291" s="200"/>
      <c r="O291" s="197"/>
      <c r="P291" s="197"/>
      <c r="Q291" s="197"/>
      <c r="R291" s="197"/>
      <c r="S291" s="197"/>
      <c r="T291" s="197"/>
      <c r="U291" s="197"/>
      <c r="V291" s="197"/>
      <c r="W291" s="197"/>
      <c r="X291" s="198"/>
    </row>
    <row r="292" spans="3:24" s="173" customFormat="1" x14ac:dyDescent="0.25">
      <c r="C292" s="194"/>
      <c r="D292" s="139"/>
      <c r="E292" s="195"/>
      <c r="F292" s="195"/>
      <c r="G292" s="195"/>
      <c r="H292" s="195"/>
      <c r="I292" s="195"/>
      <c r="J292" s="195"/>
      <c r="K292" s="195"/>
      <c r="L292" s="195"/>
      <c r="M292" s="195"/>
      <c r="N292" s="200"/>
      <c r="O292" s="197"/>
      <c r="P292" s="197"/>
      <c r="Q292" s="197"/>
      <c r="R292" s="197"/>
      <c r="S292" s="197"/>
      <c r="T292" s="197"/>
      <c r="U292" s="197"/>
      <c r="V292" s="197"/>
      <c r="W292" s="197"/>
      <c r="X292" s="198"/>
    </row>
    <row r="293" spans="3:24" s="173" customFormat="1" x14ac:dyDescent="0.25">
      <c r="C293" s="194"/>
      <c r="D293" s="139"/>
      <c r="E293" s="195"/>
      <c r="F293" s="195"/>
      <c r="G293" s="195"/>
      <c r="H293" s="195"/>
      <c r="I293" s="195"/>
      <c r="J293" s="195"/>
      <c r="K293" s="195"/>
      <c r="L293" s="195"/>
      <c r="M293" s="195"/>
      <c r="N293" s="200"/>
      <c r="O293" s="197"/>
      <c r="P293" s="197"/>
      <c r="Q293" s="197"/>
      <c r="R293" s="197"/>
      <c r="S293" s="197"/>
      <c r="T293" s="197"/>
      <c r="U293" s="197"/>
      <c r="V293" s="197"/>
      <c r="W293" s="197"/>
      <c r="X293" s="198"/>
    </row>
    <row r="294" spans="3:24" s="173" customFormat="1" x14ac:dyDescent="0.25">
      <c r="C294" s="194"/>
      <c r="D294" s="139"/>
      <c r="E294" s="195"/>
      <c r="F294" s="195"/>
      <c r="G294" s="195"/>
      <c r="H294" s="195"/>
      <c r="I294" s="195"/>
      <c r="J294" s="195"/>
      <c r="K294" s="195"/>
      <c r="L294" s="195"/>
      <c r="M294" s="195"/>
      <c r="N294" s="200"/>
      <c r="O294" s="197"/>
      <c r="P294" s="197"/>
      <c r="Q294" s="197"/>
      <c r="R294" s="197"/>
      <c r="S294" s="197"/>
      <c r="T294" s="197"/>
      <c r="U294" s="197"/>
      <c r="V294" s="197"/>
      <c r="W294" s="197"/>
      <c r="X294" s="198"/>
    </row>
    <row r="295" spans="3:24" s="173" customFormat="1" x14ac:dyDescent="0.25">
      <c r="C295" s="194"/>
      <c r="D295" s="139"/>
      <c r="E295" s="195"/>
      <c r="F295" s="195"/>
      <c r="G295" s="195"/>
      <c r="H295" s="195"/>
      <c r="I295" s="195"/>
      <c r="J295" s="195"/>
      <c r="K295" s="195"/>
      <c r="L295" s="195"/>
      <c r="M295" s="195"/>
      <c r="N295" s="200"/>
      <c r="O295" s="197"/>
      <c r="P295" s="197"/>
      <c r="Q295" s="197"/>
      <c r="R295" s="197"/>
      <c r="S295" s="197"/>
      <c r="T295" s="197"/>
      <c r="U295" s="197"/>
      <c r="V295" s="197"/>
      <c r="W295" s="197"/>
      <c r="X295" s="198"/>
    </row>
    <row r="296" spans="3:24" s="173" customFormat="1" x14ac:dyDescent="0.25">
      <c r="C296" s="194"/>
      <c r="D296" s="139"/>
      <c r="E296" s="195"/>
      <c r="F296" s="195"/>
      <c r="G296" s="195"/>
      <c r="H296" s="195"/>
      <c r="I296" s="195"/>
      <c r="J296" s="195"/>
      <c r="K296" s="195"/>
      <c r="L296" s="195"/>
      <c r="M296" s="195"/>
      <c r="N296" s="200"/>
      <c r="O296" s="197"/>
      <c r="P296" s="197"/>
      <c r="Q296" s="197"/>
      <c r="R296" s="197"/>
      <c r="S296" s="197"/>
      <c r="T296" s="197"/>
      <c r="U296" s="197"/>
      <c r="V296" s="197"/>
      <c r="W296" s="197"/>
      <c r="X296" s="198"/>
    </row>
    <row r="297" spans="3:24" s="173" customFormat="1" x14ac:dyDescent="0.25">
      <c r="C297" s="194"/>
      <c r="D297" s="139"/>
      <c r="E297" s="195"/>
      <c r="F297" s="195"/>
      <c r="G297" s="195"/>
      <c r="H297" s="195"/>
      <c r="I297" s="195"/>
      <c r="J297" s="195"/>
      <c r="K297" s="195"/>
      <c r="L297" s="195"/>
      <c r="M297" s="195"/>
      <c r="N297" s="200"/>
      <c r="O297" s="197"/>
      <c r="P297" s="197"/>
      <c r="Q297" s="197"/>
      <c r="R297" s="197"/>
      <c r="S297" s="197"/>
      <c r="T297" s="197"/>
      <c r="U297" s="197"/>
      <c r="V297" s="197"/>
      <c r="W297" s="197"/>
      <c r="X297" s="198"/>
    </row>
    <row r="298" spans="3:24" s="173" customFormat="1" x14ac:dyDescent="0.25">
      <c r="C298" s="194"/>
      <c r="D298" s="139"/>
      <c r="E298" s="195"/>
      <c r="F298" s="195"/>
      <c r="G298" s="195"/>
      <c r="H298" s="195"/>
      <c r="I298" s="195"/>
      <c r="J298" s="195"/>
      <c r="K298" s="195"/>
      <c r="L298" s="195"/>
      <c r="M298" s="195"/>
      <c r="N298" s="200"/>
      <c r="O298" s="197"/>
      <c r="P298" s="197"/>
      <c r="Q298" s="197"/>
      <c r="R298" s="197"/>
      <c r="S298" s="197"/>
      <c r="T298" s="197"/>
      <c r="U298" s="197"/>
      <c r="V298" s="197"/>
      <c r="W298" s="197"/>
      <c r="X298" s="198"/>
    </row>
    <row r="299" spans="3:24" s="173" customFormat="1" x14ac:dyDescent="0.25">
      <c r="C299" s="194"/>
      <c r="D299" s="139"/>
      <c r="E299" s="195"/>
      <c r="F299" s="195"/>
      <c r="G299" s="195"/>
      <c r="H299" s="195"/>
      <c r="I299" s="195"/>
      <c r="J299" s="195"/>
      <c r="K299" s="195"/>
      <c r="L299" s="195"/>
      <c r="M299" s="195"/>
      <c r="N299" s="200"/>
      <c r="O299" s="197"/>
      <c r="P299" s="197"/>
      <c r="Q299" s="197"/>
      <c r="R299" s="197"/>
      <c r="S299" s="197"/>
      <c r="T299" s="197"/>
      <c r="U299" s="197"/>
      <c r="V299" s="197"/>
      <c r="W299" s="197"/>
      <c r="X299" s="198"/>
    </row>
    <row r="300" spans="3:24" s="173" customFormat="1" x14ac:dyDescent="0.25">
      <c r="C300" s="194"/>
      <c r="D300" s="139"/>
      <c r="E300" s="195"/>
      <c r="F300" s="195"/>
      <c r="G300" s="195"/>
      <c r="H300" s="195"/>
      <c r="I300" s="195"/>
      <c r="J300" s="195"/>
      <c r="K300" s="195"/>
      <c r="L300" s="195"/>
      <c r="M300" s="195"/>
      <c r="N300" s="200"/>
      <c r="O300" s="197"/>
      <c r="P300" s="197"/>
      <c r="Q300" s="197"/>
      <c r="R300" s="197"/>
      <c r="S300" s="197"/>
      <c r="T300" s="197"/>
      <c r="U300" s="197"/>
      <c r="V300" s="197"/>
      <c r="W300" s="197"/>
      <c r="X300" s="198"/>
    </row>
    <row r="301" spans="3:24" s="173" customFormat="1" x14ac:dyDescent="0.25">
      <c r="C301" s="194"/>
      <c r="D301" s="139"/>
      <c r="E301" s="195"/>
      <c r="F301" s="195"/>
      <c r="G301" s="195"/>
      <c r="H301" s="195"/>
      <c r="I301" s="195"/>
      <c r="J301" s="195"/>
      <c r="K301" s="195"/>
      <c r="L301" s="195"/>
      <c r="M301" s="195"/>
      <c r="N301" s="200"/>
      <c r="O301" s="197"/>
      <c r="P301" s="197"/>
      <c r="Q301" s="197"/>
      <c r="R301" s="197"/>
      <c r="S301" s="197"/>
      <c r="T301" s="197"/>
      <c r="U301" s="197"/>
      <c r="V301" s="197"/>
      <c r="W301" s="197"/>
      <c r="X301" s="198"/>
    </row>
    <row r="302" spans="3:24" s="173" customFormat="1" x14ac:dyDescent="0.25">
      <c r="C302" s="194"/>
      <c r="D302" s="139"/>
      <c r="E302" s="195"/>
      <c r="F302" s="195"/>
      <c r="G302" s="195"/>
      <c r="H302" s="195"/>
      <c r="I302" s="195"/>
      <c r="J302" s="195"/>
      <c r="K302" s="195"/>
      <c r="L302" s="195"/>
      <c r="M302" s="195"/>
      <c r="N302" s="200"/>
      <c r="O302" s="197"/>
      <c r="P302" s="197"/>
      <c r="Q302" s="197"/>
      <c r="R302" s="197"/>
      <c r="S302" s="197"/>
      <c r="T302" s="197"/>
      <c r="U302" s="197"/>
      <c r="V302" s="197"/>
      <c r="W302" s="197"/>
      <c r="X302" s="198"/>
    </row>
    <row r="303" spans="3:24" s="173" customFormat="1" x14ac:dyDescent="0.25">
      <c r="C303" s="194"/>
      <c r="D303" s="139"/>
      <c r="E303" s="195"/>
      <c r="F303" s="195"/>
      <c r="G303" s="195"/>
      <c r="H303" s="195"/>
      <c r="I303" s="195"/>
      <c r="J303" s="195"/>
      <c r="K303" s="195"/>
      <c r="L303" s="195"/>
      <c r="M303" s="195"/>
      <c r="N303" s="200"/>
      <c r="O303" s="197"/>
      <c r="P303" s="197"/>
      <c r="Q303" s="197"/>
      <c r="R303" s="197"/>
      <c r="S303" s="197"/>
      <c r="T303" s="197"/>
      <c r="U303" s="197"/>
      <c r="V303" s="197"/>
      <c r="W303" s="197"/>
      <c r="X303" s="198"/>
    </row>
    <row r="304" spans="3:24" s="173" customFormat="1" x14ac:dyDescent="0.25">
      <c r="C304" s="194"/>
      <c r="D304" s="139"/>
      <c r="E304" s="195"/>
      <c r="F304" s="195"/>
      <c r="G304" s="195"/>
      <c r="H304" s="195"/>
      <c r="I304" s="195"/>
      <c r="J304" s="195"/>
      <c r="K304" s="195"/>
      <c r="L304" s="195"/>
      <c r="M304" s="195"/>
      <c r="N304" s="200"/>
      <c r="O304" s="197"/>
      <c r="P304" s="197"/>
      <c r="Q304" s="197"/>
      <c r="R304" s="197"/>
      <c r="S304" s="197"/>
      <c r="T304" s="197"/>
      <c r="U304" s="197"/>
      <c r="V304" s="197"/>
      <c r="W304" s="197"/>
      <c r="X304" s="198"/>
    </row>
    <row r="305" spans="3:24" s="173" customFormat="1" x14ac:dyDescent="0.25">
      <c r="C305" s="194"/>
      <c r="D305" s="139"/>
      <c r="E305" s="195"/>
      <c r="F305" s="195"/>
      <c r="G305" s="195"/>
      <c r="H305" s="195"/>
      <c r="I305" s="195"/>
      <c r="J305" s="195"/>
      <c r="K305" s="195"/>
      <c r="L305" s="195"/>
      <c r="M305" s="195"/>
      <c r="N305" s="200"/>
      <c r="O305" s="197"/>
      <c r="P305" s="197"/>
      <c r="Q305" s="197"/>
      <c r="R305" s="197"/>
      <c r="S305" s="197"/>
      <c r="T305" s="197"/>
      <c r="U305" s="197"/>
      <c r="V305" s="197"/>
      <c r="W305" s="197"/>
      <c r="X305" s="198"/>
    </row>
    <row r="306" spans="3:24" s="173" customFormat="1" x14ac:dyDescent="0.25">
      <c r="C306" s="194"/>
      <c r="D306" s="139"/>
      <c r="E306" s="195"/>
      <c r="F306" s="195"/>
      <c r="G306" s="195"/>
      <c r="H306" s="195"/>
      <c r="I306" s="195"/>
      <c r="J306" s="195"/>
      <c r="K306" s="195"/>
      <c r="L306" s="195"/>
      <c r="M306" s="195"/>
      <c r="N306" s="200"/>
      <c r="O306" s="197"/>
      <c r="P306" s="197"/>
      <c r="Q306" s="197"/>
      <c r="R306" s="197"/>
      <c r="S306" s="197"/>
      <c r="T306" s="197"/>
      <c r="U306" s="197"/>
      <c r="V306" s="197"/>
      <c r="W306" s="197"/>
      <c r="X306" s="198"/>
    </row>
    <row r="307" spans="3:24" s="173" customFormat="1" x14ac:dyDescent="0.25">
      <c r="C307" s="194"/>
      <c r="D307" s="139"/>
      <c r="E307" s="195"/>
      <c r="F307" s="195"/>
      <c r="G307" s="195"/>
      <c r="H307" s="195"/>
      <c r="I307" s="195"/>
      <c r="J307" s="195"/>
      <c r="K307" s="195"/>
      <c r="L307" s="195"/>
      <c r="M307" s="195"/>
      <c r="N307" s="200"/>
      <c r="O307" s="197"/>
      <c r="P307" s="197"/>
      <c r="Q307" s="197"/>
      <c r="R307" s="197"/>
      <c r="S307" s="197"/>
      <c r="T307" s="197"/>
      <c r="U307" s="197"/>
      <c r="V307" s="197"/>
      <c r="W307" s="197"/>
      <c r="X307" s="198"/>
    </row>
    <row r="308" spans="3:24" s="173" customFormat="1" x14ac:dyDescent="0.25">
      <c r="C308" s="194"/>
      <c r="D308" s="139"/>
      <c r="E308" s="195"/>
      <c r="F308" s="195"/>
      <c r="G308" s="195"/>
      <c r="H308" s="195"/>
      <c r="I308" s="195"/>
      <c r="J308" s="195"/>
      <c r="K308" s="195"/>
      <c r="L308" s="195"/>
      <c r="M308" s="195"/>
      <c r="N308" s="200"/>
      <c r="O308" s="197"/>
      <c r="P308" s="197"/>
      <c r="Q308" s="197"/>
      <c r="R308" s="197"/>
      <c r="S308" s="197"/>
      <c r="T308" s="197"/>
      <c r="U308" s="197"/>
      <c r="V308" s="197"/>
      <c r="W308" s="197"/>
      <c r="X308" s="198"/>
    </row>
    <row r="309" spans="3:24" s="173" customFormat="1" x14ac:dyDescent="0.25">
      <c r="C309" s="194"/>
      <c r="D309" s="139"/>
      <c r="E309" s="195"/>
      <c r="F309" s="195"/>
      <c r="G309" s="195"/>
      <c r="H309" s="195"/>
      <c r="I309" s="195"/>
      <c r="J309" s="195"/>
      <c r="K309" s="195"/>
      <c r="L309" s="195"/>
      <c r="M309" s="195"/>
      <c r="N309" s="200"/>
      <c r="O309" s="197"/>
      <c r="P309" s="197"/>
      <c r="Q309" s="197"/>
      <c r="R309" s="197"/>
      <c r="S309" s="197"/>
      <c r="T309" s="197"/>
      <c r="U309" s="197"/>
      <c r="V309" s="197"/>
      <c r="W309" s="197"/>
      <c r="X309" s="198"/>
    </row>
    <row r="310" spans="3:24" s="173" customFormat="1" x14ac:dyDescent="0.25">
      <c r="C310" s="194"/>
      <c r="D310" s="139"/>
      <c r="E310" s="195"/>
      <c r="F310" s="195"/>
      <c r="G310" s="195"/>
      <c r="H310" s="195"/>
      <c r="I310" s="195"/>
      <c r="J310" s="195"/>
      <c r="K310" s="195"/>
      <c r="L310" s="195"/>
      <c r="M310" s="195"/>
      <c r="N310" s="200"/>
      <c r="O310" s="197"/>
      <c r="P310" s="197"/>
      <c r="Q310" s="197"/>
      <c r="R310" s="197"/>
      <c r="S310" s="197"/>
      <c r="T310" s="197"/>
      <c r="U310" s="197"/>
      <c r="V310" s="197"/>
      <c r="W310" s="197"/>
      <c r="X310" s="198"/>
    </row>
    <row r="311" spans="3:24" s="173" customFormat="1" x14ac:dyDescent="0.25">
      <c r="C311" s="194"/>
      <c r="D311" s="139"/>
      <c r="E311" s="195"/>
      <c r="F311" s="195"/>
      <c r="G311" s="195"/>
      <c r="H311" s="195"/>
      <c r="I311" s="195"/>
      <c r="J311" s="195"/>
      <c r="K311" s="195"/>
      <c r="L311" s="195"/>
      <c r="M311" s="195"/>
      <c r="N311" s="200"/>
      <c r="O311" s="197"/>
      <c r="P311" s="197"/>
      <c r="Q311" s="197"/>
      <c r="R311" s="197"/>
      <c r="S311" s="197"/>
      <c r="T311" s="197"/>
      <c r="U311" s="197"/>
      <c r="V311" s="197"/>
      <c r="W311" s="197"/>
      <c r="X311" s="198"/>
    </row>
    <row r="312" spans="3:24" s="173" customFormat="1" x14ac:dyDescent="0.25">
      <c r="C312" s="194"/>
      <c r="D312" s="139"/>
      <c r="E312" s="195"/>
      <c r="F312" s="195"/>
      <c r="G312" s="195"/>
      <c r="H312" s="195"/>
      <c r="I312" s="195"/>
      <c r="J312" s="195"/>
      <c r="K312" s="195"/>
      <c r="L312" s="195"/>
      <c r="M312" s="195"/>
      <c r="N312" s="200"/>
      <c r="O312" s="197"/>
      <c r="P312" s="197"/>
      <c r="Q312" s="197"/>
      <c r="R312" s="197"/>
      <c r="S312" s="197"/>
      <c r="T312" s="197"/>
      <c r="U312" s="197"/>
      <c r="V312" s="197"/>
      <c r="W312" s="197"/>
      <c r="X312" s="198"/>
    </row>
    <row r="313" spans="3:24" s="173" customFormat="1" x14ac:dyDescent="0.25">
      <c r="C313" s="194"/>
      <c r="D313" s="139"/>
      <c r="E313" s="195"/>
      <c r="F313" s="195"/>
      <c r="G313" s="195"/>
      <c r="H313" s="195"/>
      <c r="I313" s="195"/>
      <c r="J313" s="195"/>
      <c r="K313" s="195"/>
      <c r="L313" s="195"/>
      <c r="M313" s="195"/>
      <c r="N313" s="200"/>
      <c r="O313" s="197"/>
      <c r="P313" s="197"/>
      <c r="Q313" s="197"/>
      <c r="R313" s="197"/>
      <c r="S313" s="197"/>
      <c r="T313" s="197"/>
      <c r="U313" s="197"/>
      <c r="V313" s="197"/>
      <c r="W313" s="197"/>
      <c r="X313" s="198"/>
    </row>
    <row r="314" spans="3:24" s="173" customFormat="1" x14ac:dyDescent="0.25">
      <c r="C314" s="194"/>
      <c r="D314" s="139"/>
      <c r="E314" s="195"/>
      <c r="F314" s="195"/>
      <c r="G314" s="195"/>
      <c r="H314" s="195"/>
      <c r="I314" s="195"/>
      <c r="J314" s="195"/>
      <c r="K314" s="195"/>
      <c r="L314" s="195"/>
      <c r="M314" s="195"/>
      <c r="N314" s="200"/>
      <c r="O314" s="197"/>
      <c r="P314" s="197"/>
      <c r="Q314" s="197"/>
      <c r="R314" s="197"/>
      <c r="S314" s="197"/>
      <c r="T314" s="197"/>
      <c r="U314" s="197"/>
      <c r="V314" s="197"/>
      <c r="W314" s="197"/>
      <c r="X314" s="198"/>
    </row>
    <row r="315" spans="3:24" s="173" customFormat="1" x14ac:dyDescent="0.25">
      <c r="C315" s="194"/>
      <c r="D315" s="139"/>
      <c r="E315" s="195"/>
      <c r="F315" s="195"/>
      <c r="G315" s="195"/>
      <c r="H315" s="195"/>
      <c r="I315" s="195"/>
      <c r="J315" s="195"/>
      <c r="K315" s="195"/>
      <c r="L315" s="195"/>
      <c r="M315" s="195"/>
      <c r="N315" s="200"/>
      <c r="O315" s="197"/>
      <c r="P315" s="197"/>
      <c r="Q315" s="197"/>
      <c r="R315" s="197"/>
      <c r="S315" s="197"/>
      <c r="T315" s="197"/>
      <c r="U315" s="197"/>
      <c r="V315" s="197"/>
      <c r="W315" s="197"/>
      <c r="X315" s="198"/>
    </row>
    <row r="316" spans="3:24" s="173" customFormat="1" x14ac:dyDescent="0.25">
      <c r="C316" s="194"/>
      <c r="D316" s="139"/>
      <c r="E316" s="195"/>
      <c r="F316" s="195"/>
      <c r="G316" s="195"/>
      <c r="H316" s="195"/>
      <c r="I316" s="195"/>
      <c r="J316" s="195"/>
      <c r="K316" s="195"/>
      <c r="L316" s="195"/>
      <c r="M316" s="195"/>
      <c r="N316" s="200"/>
      <c r="O316" s="197"/>
      <c r="P316" s="197"/>
      <c r="Q316" s="197"/>
      <c r="R316" s="197"/>
      <c r="S316" s="197"/>
      <c r="T316" s="197"/>
      <c r="U316" s="197"/>
      <c r="V316" s="197"/>
      <c r="W316" s="197"/>
      <c r="X316" s="198"/>
    </row>
    <row r="317" spans="3:24" s="173" customFormat="1" x14ac:dyDescent="0.25">
      <c r="C317" s="194"/>
      <c r="D317" s="139"/>
      <c r="E317" s="195"/>
      <c r="F317" s="195"/>
      <c r="G317" s="195"/>
      <c r="H317" s="195"/>
      <c r="I317" s="195"/>
      <c r="J317" s="195"/>
      <c r="K317" s="195"/>
      <c r="L317" s="195"/>
      <c r="M317" s="195"/>
      <c r="N317" s="200"/>
      <c r="O317" s="197"/>
      <c r="P317" s="197"/>
      <c r="Q317" s="197"/>
      <c r="R317" s="197"/>
      <c r="S317" s="197"/>
      <c r="T317" s="197"/>
      <c r="U317" s="197"/>
      <c r="V317" s="197"/>
      <c r="W317" s="197"/>
      <c r="X317" s="198"/>
    </row>
    <row r="318" spans="3:24" s="173" customFormat="1" x14ac:dyDescent="0.25">
      <c r="C318" s="194"/>
      <c r="D318" s="201"/>
      <c r="E318" s="202"/>
      <c r="F318" s="202"/>
      <c r="G318" s="202"/>
      <c r="H318" s="202"/>
      <c r="I318" s="202"/>
      <c r="J318" s="202"/>
      <c r="K318" s="202"/>
      <c r="L318" s="202"/>
      <c r="M318" s="202"/>
      <c r="N318" s="200"/>
      <c r="O318" s="197"/>
      <c r="P318" s="197"/>
      <c r="Q318" s="197"/>
      <c r="R318" s="197"/>
      <c r="S318" s="197"/>
      <c r="T318" s="197"/>
      <c r="U318" s="197"/>
      <c r="V318" s="197"/>
      <c r="W318" s="197"/>
      <c r="X318" s="203"/>
    </row>
    <row r="319" spans="3:24" s="173" customFormat="1" x14ac:dyDescent="0.25">
      <c r="C319" s="194"/>
      <c r="D319" s="201"/>
      <c r="E319" s="202"/>
      <c r="F319" s="202"/>
      <c r="G319" s="202"/>
      <c r="H319" s="202"/>
      <c r="I319" s="202"/>
      <c r="J319" s="202"/>
      <c r="K319" s="202"/>
      <c r="L319" s="202"/>
      <c r="M319" s="202"/>
      <c r="N319" s="200"/>
      <c r="O319" s="197"/>
      <c r="P319" s="197"/>
      <c r="Q319" s="197"/>
      <c r="R319" s="197"/>
      <c r="S319" s="197"/>
      <c r="T319" s="197"/>
      <c r="U319" s="197"/>
      <c r="V319" s="197"/>
      <c r="W319" s="197"/>
      <c r="X319" s="203"/>
    </row>
    <row r="320" spans="3:24" s="173" customFormat="1" x14ac:dyDescent="0.25">
      <c r="C320" s="194"/>
      <c r="D320" s="201"/>
      <c r="E320" s="202"/>
      <c r="F320" s="202"/>
      <c r="G320" s="202"/>
      <c r="H320" s="202"/>
      <c r="I320" s="202"/>
      <c r="J320" s="202"/>
      <c r="K320" s="202"/>
      <c r="L320" s="202"/>
      <c r="M320" s="202"/>
      <c r="N320" s="200"/>
      <c r="O320" s="197"/>
      <c r="P320" s="197"/>
      <c r="Q320" s="197"/>
      <c r="R320" s="197"/>
      <c r="S320" s="197"/>
      <c r="T320" s="197"/>
      <c r="U320" s="197"/>
      <c r="V320" s="197"/>
      <c r="W320" s="197"/>
      <c r="X320" s="203"/>
    </row>
    <row r="321" spans="3:3" s="173" customFormat="1" x14ac:dyDescent="0.25">
      <c r="C321" s="194"/>
    </row>
    <row r="322" spans="3:3" s="173" customFormat="1" x14ac:dyDescent="0.25">
      <c r="C322" s="194"/>
    </row>
    <row r="323" spans="3:3" s="173" customFormat="1" x14ac:dyDescent="0.25">
      <c r="C323" s="194"/>
    </row>
    <row r="324" spans="3:3" s="173" customFormat="1" x14ac:dyDescent="0.25">
      <c r="C324" s="194"/>
    </row>
    <row r="325" spans="3:3" s="173" customFormat="1" x14ac:dyDescent="0.25">
      <c r="C325" s="194"/>
    </row>
    <row r="326" spans="3:3" s="173" customFormat="1" x14ac:dyDescent="0.25">
      <c r="C326" s="194"/>
    </row>
    <row r="327" spans="3:3" s="173" customFormat="1" x14ac:dyDescent="0.25">
      <c r="C327" s="194"/>
    </row>
    <row r="328" spans="3:3" s="173" customFormat="1" x14ac:dyDescent="0.25">
      <c r="C328" s="194"/>
    </row>
    <row r="329" spans="3:3" s="173" customFormat="1" x14ac:dyDescent="0.25">
      <c r="C329" s="194"/>
    </row>
    <row r="330" spans="3:3" s="173" customFormat="1" x14ac:dyDescent="0.25">
      <c r="C330" s="194"/>
    </row>
    <row r="445" spans="3:24" s="173" customFormat="1" x14ac:dyDescent="0.25">
      <c r="C445" s="194"/>
      <c r="D445" s="150"/>
      <c r="E445" s="204"/>
      <c r="F445" s="204"/>
      <c r="G445" s="204"/>
      <c r="H445" s="204"/>
      <c r="I445" s="204"/>
      <c r="J445" s="204"/>
      <c r="K445" s="204"/>
      <c r="L445" s="204"/>
      <c r="M445" s="204"/>
      <c r="N445" s="200"/>
      <c r="O445" s="197"/>
      <c r="P445" s="197"/>
      <c r="Q445" s="197"/>
      <c r="R445" s="197"/>
      <c r="S445" s="197"/>
      <c r="T445" s="197"/>
      <c r="U445" s="197"/>
      <c r="V445" s="197"/>
      <c r="W445" s="197"/>
      <c r="X445" s="192"/>
    </row>
    <row r="446" spans="3:24" s="173" customFormat="1" x14ac:dyDescent="0.25">
      <c r="C446" s="194"/>
      <c r="D446" s="150"/>
      <c r="E446" s="204"/>
      <c r="F446" s="204"/>
      <c r="G446" s="204"/>
      <c r="H446" s="204"/>
      <c r="I446" s="204"/>
      <c r="J446" s="204"/>
      <c r="K446" s="204"/>
      <c r="L446" s="204"/>
      <c r="M446" s="204"/>
      <c r="N446" s="200"/>
      <c r="O446" s="197"/>
      <c r="P446" s="197"/>
      <c r="Q446" s="197"/>
      <c r="R446" s="197"/>
      <c r="S446" s="197"/>
      <c r="T446" s="197"/>
      <c r="U446" s="197"/>
      <c r="V446" s="197"/>
      <c r="W446" s="197"/>
      <c r="X446" s="192"/>
    </row>
    <row r="447" spans="3:24" s="173" customFormat="1" x14ac:dyDescent="0.25">
      <c r="C447" s="194"/>
      <c r="D447" s="150"/>
      <c r="E447" s="204"/>
      <c r="F447" s="204"/>
      <c r="G447" s="204"/>
      <c r="H447" s="204"/>
      <c r="I447" s="204"/>
      <c r="J447" s="204"/>
      <c r="K447" s="204"/>
      <c r="L447" s="204"/>
      <c r="M447" s="204"/>
      <c r="N447" s="200"/>
      <c r="O447" s="197"/>
      <c r="P447" s="197"/>
      <c r="Q447" s="197"/>
      <c r="R447" s="197"/>
      <c r="S447" s="197"/>
      <c r="T447" s="197"/>
      <c r="U447" s="197"/>
      <c r="V447" s="197"/>
      <c r="W447" s="197"/>
      <c r="X447" s="192"/>
    </row>
    <row r="448" spans="3:24" s="173" customFormat="1" x14ac:dyDescent="0.25">
      <c r="C448" s="194"/>
      <c r="D448" s="150"/>
      <c r="E448" s="204"/>
      <c r="F448" s="204"/>
      <c r="G448" s="204"/>
      <c r="H448" s="204"/>
      <c r="I448" s="204"/>
      <c r="J448" s="204"/>
      <c r="K448" s="204"/>
      <c r="L448" s="204"/>
      <c r="M448" s="204"/>
      <c r="N448" s="200"/>
      <c r="O448" s="197"/>
      <c r="P448" s="197"/>
      <c r="Q448" s="197"/>
      <c r="R448" s="197"/>
      <c r="S448" s="197"/>
      <c r="T448" s="197"/>
      <c r="U448" s="197"/>
      <c r="V448" s="197"/>
      <c r="W448" s="197"/>
      <c r="X448" s="192"/>
    </row>
    <row r="449" spans="3:24" s="173" customFormat="1" x14ac:dyDescent="0.25">
      <c r="C449" s="194"/>
      <c r="D449" s="150"/>
      <c r="E449" s="204"/>
      <c r="F449" s="204"/>
      <c r="G449" s="204"/>
      <c r="H449" s="204"/>
      <c r="I449" s="204"/>
      <c r="J449" s="204"/>
      <c r="K449" s="204"/>
      <c r="L449" s="204"/>
      <c r="M449" s="204"/>
      <c r="N449" s="200"/>
      <c r="O449" s="197"/>
      <c r="P449" s="197"/>
      <c r="Q449" s="197"/>
      <c r="R449" s="197"/>
      <c r="S449" s="197"/>
      <c r="T449" s="197"/>
      <c r="U449" s="197"/>
      <c r="V449" s="197"/>
      <c r="W449" s="197"/>
      <c r="X449" s="192"/>
    </row>
    <row r="450" spans="3:24" s="173" customFormat="1" x14ac:dyDescent="0.25">
      <c r="C450" s="194"/>
      <c r="D450" s="150"/>
      <c r="E450" s="204"/>
      <c r="F450" s="204"/>
      <c r="G450" s="204"/>
      <c r="H450" s="204"/>
      <c r="I450" s="204"/>
      <c r="J450" s="204"/>
      <c r="K450" s="204"/>
      <c r="L450" s="204"/>
      <c r="M450" s="204"/>
      <c r="N450" s="200"/>
      <c r="O450" s="197"/>
      <c r="P450" s="197"/>
      <c r="Q450" s="197"/>
      <c r="R450" s="197"/>
      <c r="S450" s="197"/>
      <c r="T450" s="197"/>
      <c r="U450" s="197"/>
      <c r="V450" s="197"/>
      <c r="W450" s="197"/>
      <c r="X450" s="192"/>
    </row>
    <row r="451" spans="3:24" s="173" customFormat="1" x14ac:dyDescent="0.25">
      <c r="C451" s="194"/>
      <c r="D451" s="150"/>
      <c r="E451" s="204"/>
      <c r="F451" s="204"/>
      <c r="G451" s="204"/>
      <c r="H451" s="204"/>
      <c r="I451" s="204"/>
      <c r="J451" s="204"/>
      <c r="K451" s="204"/>
      <c r="L451" s="204"/>
      <c r="M451" s="204"/>
      <c r="N451" s="200"/>
      <c r="O451" s="197"/>
      <c r="P451" s="197"/>
      <c r="Q451" s="197"/>
      <c r="R451" s="197"/>
      <c r="S451" s="197"/>
      <c r="T451" s="197"/>
      <c r="U451" s="197"/>
      <c r="V451" s="197"/>
      <c r="W451" s="197"/>
      <c r="X451" s="192"/>
    </row>
    <row r="452" spans="3:24" s="173" customFormat="1" x14ac:dyDescent="0.25">
      <c r="C452" s="194"/>
      <c r="D452" s="150"/>
      <c r="E452" s="204"/>
      <c r="F452" s="204"/>
      <c r="G452" s="204"/>
      <c r="H452" s="204"/>
      <c r="I452" s="204"/>
      <c r="J452" s="204"/>
      <c r="K452" s="204"/>
      <c r="L452" s="204"/>
      <c r="M452" s="204"/>
      <c r="N452" s="200"/>
      <c r="O452" s="197"/>
      <c r="P452" s="197"/>
      <c r="Q452" s="197"/>
      <c r="R452" s="197"/>
      <c r="S452" s="197"/>
      <c r="T452" s="197"/>
      <c r="U452" s="197"/>
      <c r="V452" s="197"/>
      <c r="W452" s="197"/>
      <c r="X452" s="192"/>
    </row>
    <row r="453" spans="3:24" s="173" customFormat="1" x14ac:dyDescent="0.25">
      <c r="C453" s="194"/>
      <c r="D453" s="150"/>
      <c r="E453" s="204"/>
      <c r="F453" s="204"/>
      <c r="G453" s="204"/>
      <c r="H453" s="204"/>
      <c r="I453" s="204"/>
      <c r="J453" s="204"/>
      <c r="K453" s="204"/>
      <c r="L453" s="204"/>
      <c r="M453" s="204"/>
      <c r="N453" s="200"/>
      <c r="O453" s="197"/>
      <c r="P453" s="197"/>
      <c r="Q453" s="197"/>
      <c r="R453" s="197"/>
      <c r="S453" s="197"/>
      <c r="T453" s="197"/>
      <c r="U453" s="197"/>
      <c r="V453" s="197"/>
      <c r="W453" s="197"/>
      <c r="X453" s="192"/>
    </row>
    <row r="454" spans="3:24" s="173" customFormat="1" x14ac:dyDescent="0.25">
      <c r="C454" s="194"/>
      <c r="D454" s="150"/>
      <c r="E454" s="204"/>
      <c r="F454" s="204"/>
      <c r="G454" s="204"/>
      <c r="H454" s="204"/>
      <c r="I454" s="204"/>
      <c r="J454" s="204"/>
      <c r="K454" s="204"/>
      <c r="L454" s="204"/>
      <c r="M454" s="204"/>
      <c r="N454" s="200"/>
      <c r="O454" s="197"/>
      <c r="P454" s="197"/>
      <c r="Q454" s="197"/>
      <c r="R454" s="197"/>
      <c r="S454" s="197"/>
      <c r="T454" s="197"/>
      <c r="U454" s="197"/>
      <c r="V454" s="197"/>
      <c r="W454" s="197"/>
      <c r="X454" s="192"/>
    </row>
    <row r="455" spans="3:24" s="173" customFormat="1" x14ac:dyDescent="0.25">
      <c r="C455" s="194"/>
      <c r="D455" s="150"/>
      <c r="E455" s="204"/>
      <c r="F455" s="204"/>
      <c r="G455" s="204"/>
      <c r="H455" s="204"/>
      <c r="I455" s="204"/>
      <c r="J455" s="204"/>
      <c r="K455" s="204"/>
      <c r="L455" s="204"/>
      <c r="M455" s="204"/>
      <c r="N455" s="200"/>
      <c r="O455" s="197"/>
      <c r="P455" s="197"/>
      <c r="Q455" s="197"/>
      <c r="R455" s="197"/>
      <c r="S455" s="197"/>
      <c r="T455" s="197"/>
      <c r="U455" s="197"/>
      <c r="V455" s="197"/>
      <c r="W455" s="197"/>
      <c r="X455" s="192"/>
    </row>
    <row r="456" spans="3:24" s="173" customFormat="1" x14ac:dyDescent="0.25">
      <c r="C456" s="194"/>
      <c r="D456" s="150"/>
      <c r="E456" s="204"/>
      <c r="F456" s="204"/>
      <c r="G456" s="204"/>
      <c r="H456" s="204"/>
      <c r="I456" s="204"/>
      <c r="J456" s="204"/>
      <c r="K456" s="204"/>
      <c r="L456" s="204"/>
      <c r="M456" s="204"/>
      <c r="N456" s="200"/>
      <c r="O456" s="197"/>
      <c r="P456" s="197"/>
      <c r="Q456" s="197"/>
      <c r="R456" s="197"/>
      <c r="S456" s="197"/>
      <c r="T456" s="197"/>
      <c r="U456" s="197"/>
      <c r="V456" s="197"/>
      <c r="W456" s="197"/>
      <c r="X456" s="192"/>
    </row>
    <row r="457" spans="3:24" s="173" customFormat="1" x14ac:dyDescent="0.25">
      <c r="C457" s="194"/>
      <c r="D457" s="150"/>
      <c r="E457" s="204"/>
      <c r="F457" s="204"/>
      <c r="G457" s="204"/>
      <c r="H457" s="204"/>
      <c r="I457" s="204"/>
      <c r="J457" s="204"/>
      <c r="K457" s="204"/>
      <c r="L457" s="204"/>
      <c r="M457" s="204"/>
      <c r="N457" s="200"/>
      <c r="O457" s="197"/>
      <c r="P457" s="197"/>
      <c r="Q457" s="197"/>
      <c r="R457" s="197"/>
      <c r="S457" s="197"/>
      <c r="T457" s="197"/>
      <c r="U457" s="197"/>
      <c r="V457" s="197"/>
      <c r="W457" s="197"/>
      <c r="X457" s="192"/>
    </row>
    <row r="458" spans="3:24" s="173" customFormat="1" x14ac:dyDescent="0.25">
      <c r="C458" s="194"/>
      <c r="D458" s="150"/>
      <c r="E458" s="204"/>
      <c r="F458" s="204"/>
      <c r="G458" s="204"/>
      <c r="H458" s="204"/>
      <c r="I458" s="204"/>
      <c r="J458" s="204"/>
      <c r="K458" s="204"/>
      <c r="L458" s="204"/>
      <c r="M458" s="204"/>
      <c r="N458" s="200"/>
      <c r="O458" s="197"/>
      <c r="P458" s="197"/>
      <c r="Q458" s="197"/>
      <c r="R458" s="197"/>
      <c r="S458" s="197"/>
      <c r="T458" s="197"/>
      <c r="U458" s="197"/>
      <c r="V458" s="197"/>
      <c r="W458" s="197"/>
      <c r="X458" s="192"/>
    </row>
    <row r="459" spans="3:24" s="173" customFormat="1" x14ac:dyDescent="0.25">
      <c r="C459" s="194"/>
      <c r="D459" s="150"/>
      <c r="E459" s="204"/>
      <c r="F459" s="204"/>
      <c r="G459" s="204"/>
      <c r="H459" s="204"/>
      <c r="I459" s="204"/>
      <c r="J459" s="204"/>
      <c r="K459" s="204"/>
      <c r="L459" s="204"/>
      <c r="M459" s="204"/>
      <c r="N459" s="200"/>
      <c r="O459" s="197"/>
      <c r="P459" s="197"/>
      <c r="Q459" s="197"/>
      <c r="R459" s="197"/>
      <c r="S459" s="197"/>
      <c r="T459" s="197"/>
      <c r="U459" s="197"/>
      <c r="V459" s="197"/>
      <c r="W459" s="197"/>
      <c r="X459" s="192"/>
    </row>
    <row r="460" spans="3:24" s="173" customFormat="1" x14ac:dyDescent="0.25">
      <c r="C460" s="194"/>
      <c r="D460" s="150"/>
      <c r="E460" s="204"/>
      <c r="F460" s="204"/>
      <c r="G460" s="204"/>
      <c r="H460" s="204"/>
      <c r="I460" s="204"/>
      <c r="J460" s="204"/>
      <c r="K460" s="204"/>
      <c r="L460" s="204"/>
      <c r="M460" s="204"/>
      <c r="N460" s="200"/>
      <c r="O460" s="197"/>
      <c r="P460" s="197"/>
      <c r="Q460" s="197"/>
      <c r="R460" s="197"/>
      <c r="S460" s="197"/>
      <c r="T460" s="197"/>
      <c r="U460" s="197"/>
      <c r="V460" s="197"/>
      <c r="W460" s="197"/>
      <c r="X460" s="192"/>
    </row>
    <row r="461" spans="3:24" s="173" customFormat="1" x14ac:dyDescent="0.25">
      <c r="C461" s="194"/>
      <c r="D461" s="150"/>
      <c r="E461" s="204"/>
      <c r="F461" s="204"/>
      <c r="G461" s="204"/>
      <c r="H461" s="204"/>
      <c r="I461" s="204"/>
      <c r="J461" s="204"/>
      <c r="K461" s="204"/>
      <c r="L461" s="204"/>
      <c r="M461" s="204"/>
      <c r="N461" s="200"/>
      <c r="O461" s="197"/>
      <c r="P461" s="197"/>
      <c r="Q461" s="197"/>
      <c r="R461" s="197"/>
      <c r="S461" s="197"/>
      <c r="T461" s="197"/>
      <c r="U461" s="197"/>
      <c r="V461" s="197"/>
      <c r="W461" s="197"/>
      <c r="X461" s="192"/>
    </row>
    <row r="462" spans="3:24" s="173" customFormat="1" x14ac:dyDescent="0.25">
      <c r="C462" s="194"/>
      <c r="D462" s="150"/>
      <c r="E462" s="204"/>
      <c r="F462" s="204"/>
      <c r="G462" s="204"/>
      <c r="H462" s="204"/>
      <c r="I462" s="204"/>
      <c r="J462" s="204"/>
      <c r="K462" s="204"/>
      <c r="L462" s="204"/>
      <c r="M462" s="204"/>
      <c r="N462" s="200"/>
      <c r="O462" s="197"/>
      <c r="P462" s="197"/>
      <c r="Q462" s="197"/>
      <c r="R462" s="197"/>
      <c r="S462" s="197"/>
      <c r="T462" s="197"/>
      <c r="U462" s="197"/>
      <c r="V462" s="197"/>
      <c r="W462" s="197"/>
      <c r="X462" s="192"/>
    </row>
    <row r="463" spans="3:24" s="173" customFormat="1" x14ac:dyDescent="0.25">
      <c r="C463" s="194"/>
      <c r="D463" s="150"/>
      <c r="E463" s="204"/>
      <c r="F463" s="204"/>
      <c r="G463" s="204"/>
      <c r="H463" s="204"/>
      <c r="I463" s="204"/>
      <c r="J463" s="204"/>
      <c r="K463" s="204"/>
      <c r="L463" s="204"/>
      <c r="M463" s="204"/>
      <c r="N463" s="200"/>
      <c r="O463" s="197"/>
      <c r="P463" s="197"/>
      <c r="Q463" s="197"/>
      <c r="R463" s="197"/>
      <c r="S463" s="197"/>
      <c r="T463" s="197"/>
      <c r="U463" s="197"/>
      <c r="V463" s="197"/>
      <c r="W463" s="197"/>
      <c r="X463" s="192"/>
    </row>
    <row r="464" spans="3:24" s="173" customFormat="1" x14ac:dyDescent="0.25">
      <c r="C464" s="194"/>
      <c r="D464" s="150"/>
      <c r="E464" s="204"/>
      <c r="F464" s="204"/>
      <c r="G464" s="204"/>
      <c r="H464" s="204"/>
      <c r="I464" s="204"/>
      <c r="J464" s="204"/>
      <c r="K464" s="204"/>
      <c r="L464" s="204"/>
      <c r="M464" s="204"/>
      <c r="N464" s="200"/>
      <c r="O464" s="197"/>
      <c r="P464" s="197"/>
      <c r="Q464" s="197"/>
      <c r="R464" s="197"/>
      <c r="S464" s="197"/>
      <c r="T464" s="197"/>
      <c r="U464" s="197"/>
      <c r="V464" s="197"/>
      <c r="W464" s="197"/>
      <c r="X464" s="192"/>
    </row>
    <row r="465" spans="3:24" s="173" customFormat="1" x14ac:dyDescent="0.25">
      <c r="C465" s="194"/>
      <c r="D465" s="150"/>
      <c r="E465" s="204"/>
      <c r="F465" s="204"/>
      <c r="G465" s="204"/>
      <c r="H465" s="204"/>
      <c r="I465" s="204"/>
      <c r="J465" s="204"/>
      <c r="K465" s="204"/>
      <c r="L465" s="204"/>
      <c r="M465" s="204"/>
      <c r="N465" s="200"/>
      <c r="O465" s="197"/>
      <c r="P465" s="197"/>
      <c r="Q465" s="197"/>
      <c r="R465" s="197"/>
      <c r="S465" s="197"/>
      <c r="T465" s="197"/>
      <c r="U465" s="197"/>
      <c r="V465" s="197"/>
      <c r="W465" s="197"/>
      <c r="X465" s="192"/>
    </row>
    <row r="466" spans="3:24" s="173" customFormat="1" x14ac:dyDescent="0.25">
      <c r="C466" s="194"/>
      <c r="D466" s="150"/>
      <c r="E466" s="204"/>
      <c r="F466" s="204"/>
      <c r="G466" s="204"/>
      <c r="H466" s="204"/>
      <c r="I466" s="204"/>
      <c r="J466" s="204"/>
      <c r="K466" s="204"/>
      <c r="L466" s="204"/>
      <c r="M466" s="204"/>
      <c r="N466" s="200"/>
      <c r="O466" s="197"/>
      <c r="P466" s="197"/>
      <c r="Q466" s="197"/>
      <c r="R466" s="197"/>
      <c r="S466" s="197"/>
      <c r="T466" s="197"/>
      <c r="U466" s="197"/>
      <c r="V466" s="197"/>
      <c r="W466" s="197"/>
      <c r="X466" s="192"/>
    </row>
    <row r="467" spans="3:24" s="173" customFormat="1" x14ac:dyDescent="0.25">
      <c r="C467" s="194"/>
      <c r="D467" s="150"/>
      <c r="E467" s="204"/>
      <c r="F467" s="204"/>
      <c r="G467" s="204"/>
      <c r="H467" s="204"/>
      <c r="I467" s="204"/>
      <c r="J467" s="204"/>
      <c r="K467" s="204"/>
      <c r="L467" s="204"/>
      <c r="M467" s="204"/>
      <c r="N467" s="200"/>
      <c r="O467" s="197"/>
      <c r="P467" s="197"/>
      <c r="Q467" s="197"/>
      <c r="R467" s="197"/>
      <c r="S467" s="197"/>
      <c r="T467" s="197"/>
      <c r="U467" s="197"/>
      <c r="V467" s="197"/>
      <c r="W467" s="197"/>
      <c r="X467" s="192"/>
    </row>
    <row r="468" spans="3:24" s="173" customFormat="1" x14ac:dyDescent="0.25">
      <c r="C468" s="194"/>
      <c r="D468" s="150"/>
      <c r="E468" s="204"/>
      <c r="F468" s="204"/>
      <c r="G468" s="204"/>
      <c r="H468" s="204"/>
      <c r="I468" s="204"/>
      <c r="J468" s="204"/>
      <c r="K468" s="204"/>
      <c r="L468" s="204"/>
      <c r="M468" s="204"/>
      <c r="N468" s="200"/>
      <c r="O468" s="197"/>
      <c r="P468" s="197"/>
      <c r="Q468" s="197"/>
      <c r="R468" s="197"/>
      <c r="S468" s="197"/>
      <c r="T468" s="197"/>
      <c r="U468" s="197"/>
      <c r="V468" s="197"/>
      <c r="W468" s="197"/>
      <c r="X468" s="192"/>
    </row>
    <row r="469" spans="3:24" s="173" customFormat="1" x14ac:dyDescent="0.25">
      <c r="C469" s="194"/>
      <c r="D469" s="150"/>
      <c r="E469" s="204"/>
      <c r="F469" s="204"/>
      <c r="G469" s="204"/>
      <c r="H469" s="204"/>
      <c r="I469" s="204"/>
      <c r="J469" s="204"/>
      <c r="K469" s="204"/>
      <c r="L469" s="204"/>
      <c r="M469" s="204"/>
      <c r="N469" s="200"/>
      <c r="O469" s="197"/>
      <c r="P469" s="197"/>
      <c r="Q469" s="197"/>
      <c r="R469" s="197"/>
      <c r="S469" s="197"/>
      <c r="T469" s="197"/>
      <c r="U469" s="197"/>
      <c r="V469" s="197"/>
      <c r="W469" s="197"/>
      <c r="X469" s="192"/>
    </row>
    <row r="470" spans="3:24" s="173" customFormat="1" x14ac:dyDescent="0.25">
      <c r="C470" s="194"/>
      <c r="D470" s="150"/>
      <c r="E470" s="204"/>
      <c r="F470" s="204"/>
      <c r="G470" s="204"/>
      <c r="H470" s="204"/>
      <c r="I470" s="204"/>
      <c r="J470" s="204"/>
      <c r="K470" s="204"/>
      <c r="L470" s="204"/>
      <c r="M470" s="204"/>
      <c r="N470" s="200"/>
      <c r="O470" s="197"/>
      <c r="P470" s="197"/>
      <c r="Q470" s="197"/>
      <c r="R470" s="197"/>
      <c r="S470" s="197"/>
      <c r="T470" s="197"/>
      <c r="U470" s="197"/>
      <c r="V470" s="197"/>
      <c r="W470" s="197"/>
      <c r="X470" s="192"/>
    </row>
    <row r="471" spans="3:24" s="173" customFormat="1" x14ac:dyDescent="0.25">
      <c r="C471" s="194"/>
      <c r="D471" s="150"/>
      <c r="E471" s="204"/>
      <c r="F471" s="204"/>
      <c r="G471" s="204"/>
      <c r="H471" s="204"/>
      <c r="I471" s="204"/>
      <c r="J471" s="204"/>
      <c r="K471" s="204"/>
      <c r="L471" s="204"/>
      <c r="M471" s="204"/>
      <c r="N471" s="200"/>
      <c r="O471" s="197"/>
      <c r="P471" s="197"/>
      <c r="Q471" s="197"/>
      <c r="R471" s="197"/>
      <c r="S471" s="197"/>
      <c r="T471" s="197"/>
      <c r="U471" s="197"/>
      <c r="V471" s="197"/>
      <c r="W471" s="197"/>
      <c r="X471" s="192"/>
    </row>
    <row r="472" spans="3:24" s="173" customFormat="1" x14ac:dyDescent="0.25">
      <c r="C472" s="194"/>
      <c r="D472" s="150"/>
      <c r="E472" s="204"/>
      <c r="F472" s="204"/>
      <c r="G472" s="204"/>
      <c r="H472" s="204"/>
      <c r="I472" s="204"/>
      <c r="J472" s="204"/>
      <c r="K472" s="204"/>
      <c r="L472" s="204"/>
      <c r="M472" s="204"/>
      <c r="N472" s="200"/>
      <c r="O472" s="197"/>
      <c r="P472" s="197"/>
      <c r="Q472" s="197"/>
      <c r="R472" s="197"/>
      <c r="S472" s="197"/>
      <c r="T472" s="197"/>
      <c r="U472" s="197"/>
      <c r="V472" s="197"/>
      <c r="W472" s="197"/>
      <c r="X472" s="192"/>
    </row>
    <row r="473" spans="3:24" s="173" customFormat="1" x14ac:dyDescent="0.25">
      <c r="C473" s="194"/>
      <c r="D473" s="150"/>
      <c r="E473" s="204"/>
      <c r="F473" s="204"/>
      <c r="G473" s="204"/>
      <c r="H473" s="204"/>
      <c r="I473" s="204"/>
      <c r="J473" s="204"/>
      <c r="K473" s="204"/>
      <c r="L473" s="204"/>
      <c r="M473" s="204"/>
      <c r="N473" s="200"/>
      <c r="O473" s="197"/>
      <c r="P473" s="197"/>
      <c r="Q473" s="197"/>
      <c r="R473" s="197"/>
      <c r="S473" s="197"/>
      <c r="T473" s="197"/>
      <c r="U473" s="197"/>
      <c r="V473" s="197"/>
      <c r="W473" s="197"/>
      <c r="X473" s="192"/>
    </row>
    <row r="474" spans="3:24" s="173" customFormat="1" x14ac:dyDescent="0.25">
      <c r="C474" s="194"/>
      <c r="D474" s="150"/>
      <c r="E474" s="204"/>
      <c r="F474" s="204"/>
      <c r="G474" s="204"/>
      <c r="H474" s="204"/>
      <c r="I474" s="204"/>
      <c r="J474" s="204"/>
      <c r="K474" s="204"/>
      <c r="L474" s="204"/>
      <c r="M474" s="204"/>
      <c r="N474" s="200"/>
      <c r="O474" s="197"/>
      <c r="P474" s="197"/>
      <c r="Q474" s="197"/>
      <c r="R474" s="197"/>
      <c r="S474" s="197"/>
      <c r="T474" s="197"/>
      <c r="U474" s="197"/>
      <c r="V474" s="197"/>
      <c r="W474" s="197"/>
      <c r="X474" s="192"/>
    </row>
    <row r="475" spans="3:24" s="173" customFormat="1" x14ac:dyDescent="0.25">
      <c r="C475" s="194"/>
      <c r="D475" s="150"/>
      <c r="E475" s="204"/>
      <c r="F475" s="204"/>
      <c r="G475" s="204"/>
      <c r="H475" s="204"/>
      <c r="I475" s="204"/>
      <c r="J475" s="204"/>
      <c r="K475" s="204"/>
      <c r="L475" s="204"/>
      <c r="M475" s="204"/>
      <c r="N475" s="200"/>
      <c r="O475" s="197"/>
      <c r="P475" s="197"/>
      <c r="Q475" s="197"/>
      <c r="R475" s="197"/>
      <c r="S475" s="197"/>
      <c r="T475" s="197"/>
      <c r="U475" s="197"/>
      <c r="V475" s="197"/>
      <c r="W475" s="197"/>
      <c r="X475" s="192"/>
    </row>
    <row r="476" spans="3:24" s="173" customFormat="1" x14ac:dyDescent="0.25">
      <c r="C476" s="194"/>
      <c r="D476" s="150"/>
      <c r="E476" s="204"/>
      <c r="F476" s="204"/>
      <c r="G476" s="204"/>
      <c r="H476" s="204"/>
      <c r="I476" s="204"/>
      <c r="J476" s="204"/>
      <c r="K476" s="204"/>
      <c r="L476" s="204"/>
      <c r="M476" s="204"/>
      <c r="N476" s="200"/>
      <c r="O476" s="197"/>
      <c r="P476" s="197"/>
      <c r="Q476" s="197"/>
      <c r="R476" s="197"/>
      <c r="S476" s="197"/>
      <c r="T476" s="197"/>
      <c r="U476" s="197"/>
      <c r="V476" s="197"/>
      <c r="W476" s="197"/>
      <c r="X476" s="192"/>
    </row>
    <row r="477" spans="3:24" s="173" customFormat="1" x14ac:dyDescent="0.25">
      <c r="C477" s="194"/>
      <c r="D477" s="150"/>
      <c r="E477" s="204"/>
      <c r="F477" s="204"/>
      <c r="G477" s="204"/>
      <c r="H477" s="204"/>
      <c r="I477" s="204"/>
      <c r="J477" s="204"/>
      <c r="K477" s="204"/>
      <c r="L477" s="204"/>
      <c r="M477" s="204"/>
      <c r="N477" s="200"/>
      <c r="O477" s="197"/>
      <c r="P477" s="197"/>
      <c r="Q477" s="197"/>
      <c r="R477" s="197"/>
      <c r="S477" s="197"/>
      <c r="T477" s="197"/>
      <c r="U477" s="197"/>
      <c r="V477" s="197"/>
      <c r="W477" s="197"/>
      <c r="X477" s="192"/>
    </row>
    <row r="478" spans="3:24" s="173" customFormat="1" x14ac:dyDescent="0.25">
      <c r="C478" s="194"/>
      <c r="D478" s="150"/>
      <c r="E478" s="204"/>
      <c r="F478" s="204"/>
      <c r="G478" s="204"/>
      <c r="H478" s="204"/>
      <c r="I478" s="204"/>
      <c r="J478" s="204"/>
      <c r="K478" s="204"/>
      <c r="L478" s="204"/>
      <c r="M478" s="204"/>
      <c r="N478" s="200"/>
      <c r="O478" s="197"/>
      <c r="P478" s="197"/>
      <c r="Q478" s="197"/>
      <c r="R478" s="197"/>
      <c r="S478" s="197"/>
      <c r="T478" s="197"/>
      <c r="U478" s="197"/>
      <c r="V478" s="197"/>
      <c r="W478" s="197"/>
      <c r="X478" s="192"/>
    </row>
    <row r="479" spans="3:24" s="173" customFormat="1" x14ac:dyDescent="0.25">
      <c r="C479" s="194"/>
      <c r="D479" s="150"/>
      <c r="E479" s="204"/>
      <c r="F479" s="204"/>
      <c r="G479" s="204"/>
      <c r="H479" s="204"/>
      <c r="I479" s="204"/>
      <c r="J479" s="204"/>
      <c r="K479" s="204"/>
      <c r="L479" s="204"/>
      <c r="M479" s="204"/>
      <c r="N479" s="200"/>
      <c r="O479" s="197"/>
      <c r="P479" s="197"/>
      <c r="Q479" s="197"/>
      <c r="R479" s="197"/>
      <c r="S479" s="197"/>
      <c r="T479" s="197"/>
      <c r="U479" s="197"/>
      <c r="V479" s="197"/>
      <c r="W479" s="197"/>
      <c r="X479" s="192"/>
    </row>
    <row r="480" spans="3:24" s="173" customFormat="1" x14ac:dyDescent="0.25">
      <c r="C480" s="194"/>
      <c r="D480" s="150"/>
      <c r="E480" s="204"/>
      <c r="F480" s="204"/>
      <c r="G480" s="204"/>
      <c r="H480" s="204"/>
      <c r="I480" s="204"/>
      <c r="J480" s="204"/>
      <c r="K480" s="204"/>
      <c r="L480" s="204"/>
      <c r="M480" s="204"/>
      <c r="N480" s="200"/>
      <c r="O480" s="197"/>
      <c r="P480" s="197"/>
      <c r="Q480" s="197"/>
      <c r="R480" s="197"/>
      <c r="S480" s="197"/>
      <c r="T480" s="197"/>
      <c r="U480" s="197"/>
      <c r="V480" s="197"/>
      <c r="W480" s="197"/>
      <c r="X480" s="192"/>
    </row>
    <row r="481" spans="3:24" s="173" customFormat="1" x14ac:dyDescent="0.25">
      <c r="C481" s="194"/>
      <c r="D481" s="150"/>
      <c r="E481" s="204"/>
      <c r="F481" s="204"/>
      <c r="G481" s="204"/>
      <c r="H481" s="204"/>
      <c r="I481" s="204"/>
      <c r="J481" s="204"/>
      <c r="K481" s="204"/>
      <c r="L481" s="204"/>
      <c r="M481" s="204"/>
      <c r="N481" s="200"/>
      <c r="O481" s="197"/>
      <c r="P481" s="197"/>
      <c r="Q481" s="197"/>
      <c r="R481" s="197"/>
      <c r="S481" s="197"/>
      <c r="T481" s="197"/>
      <c r="U481" s="197"/>
      <c r="V481" s="197"/>
      <c r="W481" s="197"/>
      <c r="X481" s="192"/>
    </row>
    <row r="482" spans="3:24" s="173" customFormat="1" x14ac:dyDescent="0.25">
      <c r="C482" s="194"/>
      <c r="D482" s="150"/>
      <c r="E482" s="204"/>
      <c r="F482" s="204"/>
      <c r="G482" s="204"/>
      <c r="H482" s="204"/>
      <c r="I482" s="204"/>
      <c r="J482" s="204"/>
      <c r="K482" s="204"/>
      <c r="L482" s="204"/>
      <c r="M482" s="204"/>
      <c r="N482" s="200"/>
      <c r="O482" s="197"/>
      <c r="P482" s="197"/>
      <c r="Q482" s="197"/>
      <c r="R482" s="197"/>
      <c r="S482" s="197"/>
      <c r="T482" s="197"/>
      <c r="U482" s="197"/>
      <c r="V482" s="197"/>
      <c r="W482" s="197"/>
      <c r="X482" s="192"/>
    </row>
    <row r="483" spans="3:24" s="173" customFormat="1" x14ac:dyDescent="0.25">
      <c r="C483" s="194"/>
      <c r="D483" s="150"/>
      <c r="E483" s="204"/>
      <c r="F483" s="204"/>
      <c r="G483" s="204"/>
      <c r="H483" s="204"/>
      <c r="I483" s="204"/>
      <c r="J483" s="204"/>
      <c r="K483" s="204"/>
      <c r="L483" s="204"/>
      <c r="M483" s="204"/>
      <c r="N483" s="200"/>
      <c r="O483" s="197"/>
      <c r="P483" s="197"/>
      <c r="Q483" s="197"/>
      <c r="R483" s="197"/>
      <c r="S483" s="197"/>
      <c r="T483" s="197"/>
      <c r="U483" s="197"/>
      <c r="V483" s="197"/>
      <c r="W483" s="197"/>
      <c r="X483" s="192"/>
    </row>
    <row r="484" spans="3:24" s="173" customFormat="1" x14ac:dyDescent="0.25">
      <c r="C484" s="194"/>
      <c r="D484" s="150"/>
      <c r="E484" s="204"/>
      <c r="F484" s="204"/>
      <c r="G484" s="204"/>
      <c r="H484" s="204"/>
      <c r="I484" s="204"/>
      <c r="J484" s="204"/>
      <c r="K484" s="204"/>
      <c r="L484" s="204"/>
      <c r="M484" s="204"/>
      <c r="N484" s="200"/>
      <c r="O484" s="197"/>
      <c r="P484" s="197"/>
      <c r="Q484" s="197"/>
      <c r="R484" s="197"/>
      <c r="S484" s="197"/>
      <c r="T484" s="197"/>
      <c r="U484" s="197"/>
      <c r="V484" s="197"/>
      <c r="W484" s="197"/>
      <c r="X484" s="192"/>
    </row>
    <row r="485" spans="3:24" s="173" customFormat="1" x14ac:dyDescent="0.25">
      <c r="C485" s="194"/>
      <c r="D485" s="150"/>
      <c r="E485" s="204"/>
      <c r="F485" s="204"/>
      <c r="G485" s="204"/>
      <c r="H485" s="204"/>
      <c r="I485" s="204"/>
      <c r="J485" s="204"/>
      <c r="K485" s="204"/>
      <c r="L485" s="204"/>
      <c r="M485" s="204"/>
      <c r="N485" s="200"/>
      <c r="O485" s="197"/>
      <c r="P485" s="197"/>
      <c r="Q485" s="197"/>
      <c r="R485" s="197"/>
      <c r="S485" s="197"/>
      <c r="T485" s="197"/>
      <c r="U485" s="197"/>
      <c r="V485" s="197"/>
      <c r="W485" s="197"/>
      <c r="X485" s="192"/>
    </row>
    <row r="486" spans="3:24" s="173" customFormat="1" x14ac:dyDescent="0.25">
      <c r="C486" s="194"/>
      <c r="D486" s="150"/>
      <c r="E486" s="204"/>
      <c r="F486" s="204"/>
      <c r="G486" s="204"/>
      <c r="H486" s="204"/>
      <c r="I486" s="204"/>
      <c r="J486" s="204"/>
      <c r="K486" s="204"/>
      <c r="L486" s="204"/>
      <c r="M486" s="204"/>
      <c r="N486" s="200"/>
      <c r="O486" s="197"/>
      <c r="P486" s="197"/>
      <c r="Q486" s="197"/>
      <c r="R486" s="197"/>
      <c r="S486" s="197"/>
      <c r="T486" s="197"/>
      <c r="U486" s="197"/>
      <c r="V486" s="197"/>
      <c r="W486" s="197"/>
      <c r="X486" s="192"/>
    </row>
    <row r="487" spans="3:24" s="173" customFormat="1" x14ac:dyDescent="0.25">
      <c r="C487" s="194"/>
      <c r="D487" s="150"/>
      <c r="E487" s="204"/>
      <c r="F487" s="204"/>
      <c r="G487" s="204"/>
      <c r="H487" s="204"/>
      <c r="I487" s="204"/>
      <c r="J487" s="204"/>
      <c r="K487" s="204"/>
      <c r="L487" s="204"/>
      <c r="M487" s="204"/>
      <c r="N487" s="200"/>
      <c r="O487" s="197"/>
      <c r="P487" s="197"/>
      <c r="Q487" s="197"/>
      <c r="R487" s="197"/>
      <c r="S487" s="197"/>
      <c r="T487" s="197"/>
      <c r="U487" s="197"/>
      <c r="V487" s="197"/>
      <c r="W487" s="197"/>
      <c r="X487" s="192"/>
    </row>
    <row r="488" spans="3:24" s="173" customFormat="1" x14ac:dyDescent="0.25">
      <c r="C488" s="194"/>
      <c r="D488" s="150"/>
      <c r="E488" s="204"/>
      <c r="F488" s="204"/>
      <c r="G488" s="204"/>
      <c r="H488" s="204"/>
      <c r="I488" s="204"/>
      <c r="J488" s="204"/>
      <c r="K488" s="204"/>
      <c r="L488" s="204"/>
      <c r="M488" s="204"/>
      <c r="N488" s="200"/>
      <c r="O488" s="197"/>
      <c r="P488" s="197"/>
      <c r="Q488" s="197"/>
      <c r="R488" s="197"/>
      <c r="S488" s="197"/>
      <c r="T488" s="197"/>
      <c r="U488" s="197"/>
      <c r="V488" s="197"/>
      <c r="W488" s="197"/>
      <c r="X488" s="192"/>
    </row>
    <row r="489" spans="3:24" s="173" customFormat="1" x14ac:dyDescent="0.25">
      <c r="C489" s="194"/>
      <c r="D489" s="150"/>
      <c r="E489" s="204"/>
      <c r="F489" s="204"/>
      <c r="G489" s="204"/>
      <c r="H489" s="204"/>
      <c r="I489" s="204"/>
      <c r="J489" s="204"/>
      <c r="K489" s="204"/>
      <c r="L489" s="204"/>
      <c r="M489" s="204"/>
      <c r="N489" s="200"/>
      <c r="O489" s="197"/>
      <c r="P489" s="197"/>
      <c r="Q489" s="197"/>
      <c r="R489" s="197"/>
      <c r="S489" s="197"/>
      <c r="T489" s="197"/>
      <c r="U489" s="197"/>
      <c r="V489" s="197"/>
      <c r="W489" s="197"/>
      <c r="X489" s="192"/>
    </row>
    <row r="490" spans="3:24" s="173" customFormat="1" x14ac:dyDescent="0.25">
      <c r="C490" s="194"/>
      <c r="D490" s="150"/>
      <c r="E490" s="204"/>
      <c r="F490" s="204"/>
      <c r="G490" s="204"/>
      <c r="H490" s="204"/>
      <c r="I490" s="204"/>
      <c r="J490" s="204"/>
      <c r="K490" s="204"/>
      <c r="L490" s="204"/>
      <c r="M490" s="204"/>
      <c r="N490" s="200"/>
      <c r="O490" s="197"/>
      <c r="P490" s="197"/>
      <c r="Q490" s="197"/>
      <c r="R490" s="197"/>
      <c r="S490" s="197"/>
      <c r="T490" s="197"/>
      <c r="U490" s="197"/>
      <c r="V490" s="197"/>
      <c r="W490" s="197"/>
      <c r="X490" s="192"/>
    </row>
    <row r="491" spans="3:24" s="173" customFormat="1" x14ac:dyDescent="0.25">
      <c r="C491" s="194"/>
      <c r="D491" s="150"/>
      <c r="E491" s="204"/>
      <c r="F491" s="204"/>
      <c r="G491" s="204"/>
      <c r="H491" s="204"/>
      <c r="I491" s="204"/>
      <c r="J491" s="204"/>
      <c r="K491" s="204"/>
      <c r="L491" s="204"/>
      <c r="M491" s="204"/>
      <c r="N491" s="200"/>
      <c r="O491" s="197"/>
      <c r="P491" s="197"/>
      <c r="Q491" s="197"/>
      <c r="R491" s="197"/>
      <c r="S491" s="197"/>
      <c r="T491" s="197"/>
      <c r="U491" s="197"/>
      <c r="V491" s="197"/>
      <c r="W491" s="197"/>
      <c r="X491" s="192"/>
    </row>
    <row r="492" spans="3:24" s="173" customFormat="1" x14ac:dyDescent="0.25">
      <c r="C492" s="194"/>
      <c r="D492" s="150"/>
      <c r="E492" s="204"/>
      <c r="F492" s="204"/>
      <c r="G492" s="204"/>
      <c r="H492" s="204"/>
      <c r="I492" s="204"/>
      <c r="J492" s="204"/>
      <c r="K492" s="204"/>
      <c r="L492" s="204"/>
      <c r="M492" s="204"/>
      <c r="N492" s="200"/>
      <c r="O492" s="197"/>
      <c r="P492" s="197"/>
      <c r="Q492" s="197"/>
      <c r="R492" s="197"/>
      <c r="S492" s="197"/>
      <c r="T492" s="197"/>
      <c r="U492" s="197"/>
      <c r="V492" s="197"/>
      <c r="W492" s="197"/>
      <c r="X492" s="192"/>
    </row>
    <row r="493" spans="3:24" s="173" customFormat="1" x14ac:dyDescent="0.25">
      <c r="C493" s="194"/>
      <c r="D493" s="150"/>
      <c r="E493" s="204"/>
      <c r="F493" s="204"/>
      <c r="G493" s="204"/>
      <c r="H493" s="204"/>
      <c r="I493" s="204"/>
      <c r="J493" s="204"/>
      <c r="K493" s="204"/>
      <c r="L493" s="204"/>
      <c r="M493" s="204"/>
      <c r="N493" s="200"/>
      <c r="O493" s="197"/>
      <c r="P493" s="197"/>
      <c r="Q493" s="197"/>
      <c r="R493" s="197"/>
      <c r="S493" s="197"/>
      <c r="T493" s="197"/>
      <c r="U493" s="197"/>
      <c r="V493" s="197"/>
      <c r="W493" s="197"/>
      <c r="X493" s="192"/>
    </row>
    <row r="494" spans="3:24" s="173" customFormat="1" x14ac:dyDescent="0.25">
      <c r="C494" s="194"/>
      <c r="D494" s="150"/>
      <c r="E494" s="204"/>
      <c r="F494" s="204"/>
      <c r="G494" s="204"/>
      <c r="H494" s="204"/>
      <c r="I494" s="204"/>
      <c r="J494" s="204"/>
      <c r="K494" s="204"/>
      <c r="L494" s="204"/>
      <c r="M494" s="204"/>
      <c r="N494" s="200"/>
      <c r="O494" s="197"/>
      <c r="P494" s="197"/>
      <c r="Q494" s="197"/>
      <c r="R494" s="197"/>
      <c r="S494" s="197"/>
      <c r="T494" s="197"/>
      <c r="U494" s="197"/>
      <c r="V494" s="197"/>
      <c r="W494" s="197"/>
      <c r="X494" s="192"/>
    </row>
    <row r="495" spans="3:24" s="173" customFormat="1" x14ac:dyDescent="0.25">
      <c r="C495" s="194"/>
      <c r="D495" s="150"/>
      <c r="E495" s="204"/>
      <c r="F495" s="204"/>
      <c r="G495" s="204"/>
      <c r="H495" s="204"/>
      <c r="I495" s="204"/>
      <c r="J495" s="204"/>
      <c r="K495" s="204"/>
      <c r="L495" s="204"/>
      <c r="M495" s="204"/>
      <c r="N495" s="200"/>
      <c r="O495" s="197"/>
      <c r="P495" s="197"/>
      <c r="Q495" s="197"/>
      <c r="R495" s="197"/>
      <c r="S495" s="197"/>
      <c r="T495" s="197"/>
      <c r="U495" s="197"/>
      <c r="V495" s="197"/>
      <c r="W495" s="197"/>
      <c r="X495" s="192"/>
    </row>
    <row r="496" spans="3:24" s="173" customFormat="1" x14ac:dyDescent="0.25">
      <c r="C496" s="194"/>
      <c r="D496" s="150"/>
      <c r="E496" s="204"/>
      <c r="F496" s="204"/>
      <c r="G496" s="204"/>
      <c r="H496" s="204"/>
      <c r="I496" s="204"/>
      <c r="J496" s="204"/>
      <c r="K496" s="204"/>
      <c r="L496" s="204"/>
      <c r="M496" s="204"/>
      <c r="N496" s="200"/>
      <c r="O496" s="197"/>
      <c r="P496" s="197"/>
      <c r="Q496" s="197"/>
      <c r="R496" s="197"/>
      <c r="S496" s="197"/>
      <c r="T496" s="197"/>
      <c r="U496" s="197"/>
      <c r="V496" s="197"/>
      <c r="W496" s="197"/>
      <c r="X496" s="192"/>
    </row>
    <row r="497" spans="3:24" s="173" customFormat="1" x14ac:dyDescent="0.25">
      <c r="C497" s="194"/>
      <c r="D497" s="150"/>
      <c r="E497" s="204"/>
      <c r="F497" s="204"/>
      <c r="G497" s="204"/>
      <c r="H497" s="204"/>
      <c r="I497" s="204"/>
      <c r="J497" s="204"/>
      <c r="K497" s="204"/>
      <c r="L497" s="204"/>
      <c r="M497" s="204"/>
      <c r="N497" s="200"/>
      <c r="O497" s="197"/>
      <c r="P497" s="197"/>
      <c r="Q497" s="197"/>
      <c r="R497" s="197"/>
      <c r="S497" s="197"/>
      <c r="T497" s="197"/>
      <c r="U497" s="197"/>
      <c r="V497" s="197"/>
      <c r="W497" s="197"/>
      <c r="X497" s="192"/>
    </row>
    <row r="498" spans="3:24" s="173" customFormat="1" x14ac:dyDescent="0.25">
      <c r="C498" s="194"/>
      <c r="D498" s="150"/>
      <c r="E498" s="204"/>
      <c r="F498" s="204"/>
      <c r="G498" s="204"/>
      <c r="H498" s="204"/>
      <c r="I498" s="204"/>
      <c r="J498" s="204"/>
      <c r="K498" s="204"/>
      <c r="L498" s="204"/>
      <c r="M498" s="204"/>
      <c r="N498" s="200"/>
      <c r="O498" s="197"/>
      <c r="P498" s="197"/>
      <c r="Q498" s="197"/>
      <c r="R498" s="197"/>
      <c r="S498" s="197"/>
      <c r="T498" s="197"/>
      <c r="U498" s="197"/>
      <c r="V498" s="197"/>
      <c r="W498" s="197"/>
      <c r="X498" s="192"/>
    </row>
    <row r="499" spans="3:24" s="173" customFormat="1" x14ac:dyDescent="0.25">
      <c r="C499" s="194"/>
      <c r="D499" s="150"/>
      <c r="E499" s="204"/>
      <c r="F499" s="204"/>
      <c r="G499" s="204"/>
      <c r="H499" s="204"/>
      <c r="I499" s="204"/>
      <c r="J499" s="204"/>
      <c r="K499" s="204"/>
      <c r="L499" s="204"/>
      <c r="M499" s="204"/>
      <c r="N499" s="200"/>
      <c r="O499" s="197"/>
      <c r="P499" s="197"/>
      <c r="Q499" s="197"/>
      <c r="R499" s="197"/>
      <c r="S499" s="197"/>
      <c r="T499" s="197"/>
      <c r="U499" s="197"/>
      <c r="V499" s="197"/>
      <c r="W499" s="197"/>
      <c r="X499" s="192"/>
    </row>
    <row r="500" spans="3:24" s="173" customFormat="1" x14ac:dyDescent="0.25">
      <c r="C500" s="194"/>
      <c r="D500" s="150"/>
      <c r="E500" s="204"/>
      <c r="F500" s="204"/>
      <c r="G500" s="204"/>
      <c r="H500" s="204"/>
      <c r="I500" s="204"/>
      <c r="J500" s="204"/>
      <c r="K500" s="204"/>
      <c r="L500" s="204"/>
      <c r="M500" s="204"/>
      <c r="N500" s="200"/>
      <c r="O500" s="197"/>
      <c r="P500" s="197"/>
      <c r="Q500" s="197"/>
      <c r="R500" s="197"/>
      <c r="S500" s="197"/>
      <c r="T500" s="197"/>
      <c r="U500" s="197"/>
      <c r="V500" s="197"/>
      <c r="W500" s="197"/>
      <c r="X500" s="192"/>
    </row>
    <row r="501" spans="3:24" s="173" customFormat="1" x14ac:dyDescent="0.25">
      <c r="C501" s="194"/>
      <c r="D501" s="150"/>
      <c r="E501" s="204"/>
      <c r="F501" s="204"/>
      <c r="G501" s="204"/>
      <c r="H501" s="204"/>
      <c r="I501" s="204"/>
      <c r="J501" s="204"/>
      <c r="K501" s="204"/>
      <c r="L501" s="204"/>
      <c r="M501" s="204"/>
      <c r="N501" s="200"/>
      <c r="O501" s="197"/>
      <c r="P501" s="197"/>
      <c r="Q501" s="197"/>
      <c r="R501" s="197"/>
      <c r="S501" s="197"/>
      <c r="T501" s="197"/>
      <c r="U501" s="197"/>
      <c r="V501" s="197"/>
      <c r="W501" s="197"/>
      <c r="X501" s="192"/>
    </row>
    <row r="502" spans="3:24" s="173" customFormat="1" x14ac:dyDescent="0.25">
      <c r="C502" s="194"/>
      <c r="D502" s="150"/>
      <c r="E502" s="204"/>
      <c r="F502" s="204"/>
      <c r="G502" s="204"/>
      <c r="H502" s="204"/>
      <c r="I502" s="204"/>
      <c r="J502" s="204"/>
      <c r="K502" s="204"/>
      <c r="L502" s="204"/>
      <c r="M502" s="204"/>
      <c r="N502" s="200"/>
      <c r="O502" s="197"/>
      <c r="P502" s="197"/>
      <c r="Q502" s="197"/>
      <c r="R502" s="197"/>
      <c r="S502" s="197"/>
      <c r="T502" s="197"/>
      <c r="U502" s="197"/>
      <c r="V502" s="197"/>
      <c r="W502" s="197"/>
      <c r="X502" s="192"/>
    </row>
    <row r="503" spans="3:24" s="173" customFormat="1" x14ac:dyDescent="0.25">
      <c r="C503" s="194"/>
      <c r="D503" s="150"/>
      <c r="E503" s="204"/>
      <c r="F503" s="204"/>
      <c r="G503" s="204"/>
      <c r="H503" s="204"/>
      <c r="I503" s="204"/>
      <c r="J503" s="204"/>
      <c r="K503" s="204"/>
      <c r="L503" s="204"/>
      <c r="M503" s="204"/>
      <c r="N503" s="200"/>
      <c r="O503" s="197"/>
      <c r="P503" s="197"/>
      <c r="Q503" s="197"/>
      <c r="R503" s="197"/>
      <c r="S503" s="197"/>
      <c r="T503" s="197"/>
      <c r="U503" s="197"/>
      <c r="V503" s="197"/>
      <c r="W503" s="197"/>
      <c r="X503" s="192"/>
    </row>
    <row r="504" spans="3:24" s="173" customFormat="1" x14ac:dyDescent="0.25">
      <c r="C504" s="194"/>
      <c r="D504" s="150"/>
      <c r="E504" s="204"/>
      <c r="F504" s="204"/>
      <c r="G504" s="204"/>
      <c r="H504" s="204"/>
      <c r="I504" s="204"/>
      <c r="J504" s="204"/>
      <c r="K504" s="204"/>
      <c r="L504" s="204"/>
      <c r="M504" s="204"/>
      <c r="N504" s="200"/>
      <c r="O504" s="197"/>
      <c r="P504" s="197"/>
      <c r="Q504" s="197"/>
      <c r="R504" s="197"/>
      <c r="S504" s="197"/>
      <c r="T504" s="197"/>
      <c r="U504" s="197"/>
      <c r="V504" s="197"/>
      <c r="W504" s="197"/>
      <c r="X504" s="192"/>
    </row>
    <row r="505" spans="3:24" s="173" customFormat="1" x14ac:dyDescent="0.25">
      <c r="C505" s="194"/>
      <c r="D505" s="150"/>
      <c r="E505" s="204"/>
      <c r="F505" s="204"/>
      <c r="G505" s="204"/>
      <c r="H505" s="204"/>
      <c r="I505" s="204"/>
      <c r="J505" s="204"/>
      <c r="K505" s="204"/>
      <c r="L505" s="204"/>
      <c r="M505" s="204"/>
      <c r="N505" s="200"/>
      <c r="O505" s="197"/>
      <c r="P505" s="197"/>
      <c r="Q505" s="197"/>
      <c r="R505" s="197"/>
      <c r="S505" s="197"/>
      <c r="T505" s="197"/>
      <c r="U505" s="197"/>
      <c r="V505" s="197"/>
      <c r="W505" s="197"/>
      <c r="X505" s="192"/>
    </row>
    <row r="506" spans="3:24" s="173" customFormat="1" x14ac:dyDescent="0.25">
      <c r="C506" s="194"/>
      <c r="D506" s="150"/>
      <c r="E506" s="204"/>
      <c r="F506" s="204"/>
      <c r="G506" s="204"/>
      <c r="H506" s="204"/>
      <c r="I506" s="204"/>
      <c r="J506" s="204"/>
      <c r="K506" s="204"/>
      <c r="L506" s="204"/>
      <c r="M506" s="204"/>
      <c r="N506" s="200"/>
      <c r="O506" s="197"/>
      <c r="P506" s="197"/>
      <c r="Q506" s="197"/>
      <c r="R506" s="197"/>
      <c r="S506" s="197"/>
      <c r="T506" s="197"/>
      <c r="U506" s="197"/>
      <c r="V506" s="197"/>
      <c r="W506" s="197"/>
      <c r="X506" s="192"/>
    </row>
    <row r="507" spans="3:24" s="173" customFormat="1" x14ac:dyDescent="0.25">
      <c r="C507" s="194"/>
      <c r="D507" s="150"/>
      <c r="E507" s="204"/>
      <c r="F507" s="204"/>
      <c r="G507" s="204"/>
      <c r="H507" s="204"/>
      <c r="I507" s="204"/>
      <c r="J507" s="204"/>
      <c r="K507" s="204"/>
      <c r="L507" s="204"/>
      <c r="M507" s="204"/>
      <c r="N507" s="200"/>
      <c r="O507" s="197"/>
      <c r="P507" s="197"/>
      <c r="Q507" s="197"/>
      <c r="R507" s="197"/>
      <c r="S507" s="197"/>
      <c r="T507" s="197"/>
      <c r="U507" s="197"/>
      <c r="V507" s="197"/>
      <c r="W507" s="197"/>
      <c r="X507" s="192"/>
    </row>
    <row r="508" spans="3:24" s="173" customFormat="1" x14ac:dyDescent="0.25">
      <c r="C508" s="194"/>
      <c r="D508" s="150"/>
      <c r="E508" s="204"/>
      <c r="F508" s="204"/>
      <c r="G508" s="204"/>
      <c r="H508" s="204"/>
      <c r="I508" s="204"/>
      <c r="J508" s="204"/>
      <c r="K508" s="204"/>
      <c r="L508" s="204"/>
      <c r="M508" s="204"/>
      <c r="N508" s="200"/>
      <c r="O508" s="197"/>
      <c r="P508" s="197"/>
      <c r="Q508" s="197"/>
      <c r="R508" s="197"/>
      <c r="S508" s="197"/>
      <c r="T508" s="197"/>
      <c r="U508" s="197"/>
      <c r="V508" s="197"/>
      <c r="W508" s="197"/>
      <c r="X508" s="192"/>
    </row>
    <row r="509" spans="3:24" s="173" customFormat="1" x14ac:dyDescent="0.25">
      <c r="C509" s="194"/>
      <c r="D509" s="150"/>
      <c r="E509" s="204"/>
      <c r="F509" s="204"/>
      <c r="G509" s="204"/>
      <c r="H509" s="204"/>
      <c r="I509" s="204"/>
      <c r="J509" s="204"/>
      <c r="K509" s="204"/>
      <c r="L509" s="204"/>
      <c r="M509" s="204"/>
      <c r="N509" s="200"/>
      <c r="O509" s="197"/>
      <c r="P509" s="197"/>
      <c r="Q509" s="197"/>
      <c r="R509" s="197"/>
      <c r="S509" s="197"/>
      <c r="T509" s="197"/>
      <c r="U509" s="197"/>
      <c r="V509" s="197"/>
      <c r="W509" s="197"/>
      <c r="X509" s="192"/>
    </row>
    <row r="510" spans="3:24" s="173" customFormat="1" x14ac:dyDescent="0.25">
      <c r="C510" s="194"/>
      <c r="D510" s="150"/>
      <c r="E510" s="204"/>
      <c r="F510" s="204"/>
      <c r="G510" s="204"/>
      <c r="H510" s="204"/>
      <c r="I510" s="204"/>
      <c r="J510" s="204"/>
      <c r="K510" s="204"/>
      <c r="L510" s="204"/>
      <c r="M510" s="204"/>
      <c r="N510" s="200"/>
      <c r="O510" s="197"/>
      <c r="P510" s="197"/>
      <c r="Q510" s="197"/>
      <c r="R510" s="197"/>
      <c r="S510" s="197"/>
      <c r="T510" s="197"/>
      <c r="U510" s="197"/>
      <c r="V510" s="197"/>
      <c r="W510" s="197"/>
      <c r="X510" s="192"/>
    </row>
    <row r="511" spans="3:24" s="173" customFormat="1" x14ac:dyDescent="0.25">
      <c r="C511" s="194"/>
      <c r="D511" s="150"/>
      <c r="E511" s="204"/>
      <c r="F511" s="204"/>
      <c r="G511" s="204"/>
      <c r="H511" s="204"/>
      <c r="I511" s="204"/>
      <c r="J511" s="204"/>
      <c r="K511" s="204"/>
      <c r="L511" s="204"/>
      <c r="M511" s="204"/>
      <c r="N511" s="200"/>
      <c r="O511" s="197"/>
      <c r="P511" s="197"/>
      <c r="Q511" s="197"/>
      <c r="R511" s="197"/>
      <c r="S511" s="197"/>
      <c r="T511" s="197"/>
      <c r="U511" s="197"/>
      <c r="V511" s="197"/>
      <c r="W511" s="197"/>
      <c r="X511" s="192"/>
    </row>
    <row r="512" spans="3:24" s="173" customFormat="1" x14ac:dyDescent="0.25">
      <c r="C512" s="194"/>
      <c r="D512" s="150"/>
      <c r="E512" s="204"/>
      <c r="F512" s="204"/>
      <c r="G512" s="204"/>
      <c r="H512" s="204"/>
      <c r="I512" s="204"/>
      <c r="J512" s="204"/>
      <c r="K512" s="204"/>
      <c r="L512" s="204"/>
      <c r="M512" s="204"/>
      <c r="N512" s="200"/>
      <c r="O512" s="197"/>
      <c r="P512" s="197"/>
      <c r="Q512" s="197"/>
      <c r="R512" s="197"/>
      <c r="S512" s="197"/>
      <c r="T512" s="197"/>
      <c r="U512" s="197"/>
      <c r="V512" s="197"/>
      <c r="W512" s="197"/>
      <c r="X512" s="192"/>
    </row>
    <row r="513" spans="3:24" s="173" customFormat="1" x14ac:dyDescent="0.25">
      <c r="C513" s="194"/>
      <c r="D513" s="150"/>
      <c r="E513" s="204"/>
      <c r="F513" s="204"/>
      <c r="G513" s="204"/>
      <c r="H513" s="204"/>
      <c r="I513" s="204"/>
      <c r="J513" s="204"/>
      <c r="K513" s="204"/>
      <c r="L513" s="204"/>
      <c r="M513" s="204"/>
      <c r="N513" s="200"/>
      <c r="O513" s="197"/>
      <c r="P513" s="197"/>
      <c r="Q513" s="197"/>
      <c r="R513" s="197"/>
      <c r="S513" s="197"/>
      <c r="T513" s="197"/>
      <c r="U513" s="197"/>
      <c r="V513" s="197"/>
      <c r="W513" s="197"/>
      <c r="X513" s="192"/>
    </row>
    <row r="514" spans="3:24" s="173" customFormat="1" x14ac:dyDescent="0.25">
      <c r="C514" s="194"/>
      <c r="D514" s="150"/>
      <c r="E514" s="204"/>
      <c r="F514" s="204"/>
      <c r="G514" s="204"/>
      <c r="H514" s="204"/>
      <c r="I514" s="204"/>
      <c r="J514" s="204"/>
      <c r="K514" s="204"/>
      <c r="L514" s="204"/>
      <c r="M514" s="204"/>
      <c r="N514" s="200"/>
      <c r="O514" s="197"/>
      <c r="P514" s="197"/>
      <c r="Q514" s="197"/>
      <c r="R514" s="197"/>
      <c r="S514" s="197"/>
      <c r="T514" s="197"/>
      <c r="U514" s="197"/>
      <c r="V514" s="197"/>
      <c r="W514" s="197"/>
      <c r="X514" s="192"/>
    </row>
    <row r="515" spans="3:24" s="173" customFormat="1" x14ac:dyDescent="0.25">
      <c r="C515" s="194"/>
      <c r="D515" s="150"/>
      <c r="E515" s="204"/>
      <c r="F515" s="204"/>
      <c r="G515" s="204"/>
      <c r="H515" s="204"/>
      <c r="I515" s="204"/>
      <c r="J515" s="204"/>
      <c r="K515" s="204"/>
      <c r="L515" s="204"/>
      <c r="M515" s="204"/>
      <c r="N515" s="200"/>
      <c r="O515" s="197"/>
      <c r="P515" s="197"/>
      <c r="Q515" s="197"/>
      <c r="R515" s="197"/>
      <c r="S515" s="197"/>
      <c r="T515" s="197"/>
      <c r="U515" s="197"/>
      <c r="V515" s="197"/>
      <c r="W515" s="197"/>
      <c r="X515" s="192"/>
    </row>
    <row r="516" spans="3:24" s="173" customFormat="1" x14ac:dyDescent="0.25">
      <c r="C516" s="194"/>
      <c r="D516" s="150"/>
      <c r="E516" s="204"/>
      <c r="F516" s="204"/>
      <c r="G516" s="204"/>
      <c r="H516" s="204"/>
      <c r="I516" s="204"/>
      <c r="J516" s="204"/>
      <c r="K516" s="204"/>
      <c r="L516" s="204"/>
      <c r="M516" s="204"/>
      <c r="N516" s="200"/>
      <c r="O516" s="197"/>
      <c r="P516" s="197"/>
      <c r="Q516" s="197"/>
      <c r="R516" s="197"/>
      <c r="S516" s="197"/>
      <c r="T516" s="197"/>
      <c r="U516" s="197"/>
      <c r="V516" s="197"/>
      <c r="W516" s="197"/>
      <c r="X516" s="192"/>
    </row>
    <row r="517" spans="3:24" s="173" customFormat="1" x14ac:dyDescent="0.25">
      <c r="C517" s="194"/>
      <c r="D517" s="150"/>
      <c r="E517" s="204"/>
      <c r="F517" s="204"/>
      <c r="G517" s="204"/>
      <c r="H517" s="204"/>
      <c r="I517" s="204"/>
      <c r="J517" s="204"/>
      <c r="K517" s="204"/>
      <c r="L517" s="204"/>
      <c r="M517" s="204"/>
      <c r="N517" s="200"/>
      <c r="O517" s="197"/>
      <c r="P517" s="197"/>
      <c r="Q517" s="197"/>
      <c r="R517" s="197"/>
      <c r="S517" s="197"/>
      <c r="T517" s="197"/>
      <c r="U517" s="197"/>
      <c r="V517" s="197"/>
      <c r="W517" s="197"/>
      <c r="X517" s="192"/>
    </row>
    <row r="518" spans="3:24" s="173" customFormat="1" x14ac:dyDescent="0.25">
      <c r="C518" s="194"/>
      <c r="D518" s="150"/>
      <c r="E518" s="204"/>
      <c r="F518" s="204"/>
      <c r="G518" s="204"/>
      <c r="H518" s="204"/>
      <c r="I518" s="204"/>
      <c r="J518" s="204"/>
      <c r="K518" s="204"/>
      <c r="L518" s="204"/>
      <c r="M518" s="204"/>
      <c r="N518" s="200"/>
      <c r="O518" s="197"/>
      <c r="P518" s="197"/>
      <c r="Q518" s="197"/>
      <c r="R518" s="197"/>
      <c r="S518" s="197"/>
      <c r="T518" s="197"/>
      <c r="U518" s="197"/>
      <c r="V518" s="197"/>
      <c r="W518" s="197"/>
      <c r="X518" s="192"/>
    </row>
    <row r="519" spans="3:24" s="173" customFormat="1" x14ac:dyDescent="0.25">
      <c r="C519" s="194"/>
      <c r="D519" s="150"/>
      <c r="E519" s="204"/>
      <c r="F519" s="204"/>
      <c r="G519" s="204"/>
      <c r="H519" s="204"/>
      <c r="I519" s="204"/>
      <c r="J519" s="204"/>
      <c r="K519" s="204"/>
      <c r="L519" s="204"/>
      <c r="M519" s="204"/>
      <c r="N519" s="200"/>
      <c r="O519" s="197"/>
      <c r="P519" s="197"/>
      <c r="Q519" s="197"/>
      <c r="R519" s="197"/>
      <c r="S519" s="197"/>
      <c r="T519" s="197"/>
      <c r="U519" s="197"/>
      <c r="V519" s="197"/>
      <c r="W519" s="197"/>
      <c r="X519" s="192"/>
    </row>
    <row r="520" spans="3:24" s="173" customFormat="1" x14ac:dyDescent="0.25">
      <c r="C520" s="194"/>
      <c r="D520" s="150"/>
      <c r="E520" s="204"/>
      <c r="F520" s="204"/>
      <c r="G520" s="204"/>
      <c r="H520" s="204"/>
      <c r="I520" s="204"/>
      <c r="J520" s="204"/>
      <c r="K520" s="204"/>
      <c r="L520" s="204"/>
      <c r="M520" s="204"/>
      <c r="N520" s="200"/>
      <c r="O520" s="197"/>
      <c r="P520" s="197"/>
      <c r="Q520" s="197"/>
      <c r="R520" s="197"/>
      <c r="S520" s="197"/>
      <c r="T520" s="197"/>
      <c r="U520" s="197"/>
      <c r="V520" s="197"/>
      <c r="W520" s="197"/>
      <c r="X520" s="192"/>
    </row>
    <row r="521" spans="3:24" s="173" customFormat="1" x14ac:dyDescent="0.25">
      <c r="C521" s="194"/>
      <c r="D521" s="150"/>
      <c r="E521" s="204"/>
      <c r="F521" s="204"/>
      <c r="G521" s="204"/>
      <c r="H521" s="204"/>
      <c r="I521" s="204"/>
      <c r="J521" s="204"/>
      <c r="K521" s="204"/>
      <c r="L521" s="204"/>
      <c r="M521" s="204"/>
      <c r="N521" s="200"/>
      <c r="O521" s="197"/>
      <c r="P521" s="197"/>
      <c r="Q521" s="197"/>
      <c r="R521" s="197"/>
      <c r="S521" s="197"/>
      <c r="T521" s="197"/>
      <c r="U521" s="197"/>
      <c r="V521" s="197"/>
      <c r="W521" s="197"/>
      <c r="X521" s="192"/>
    </row>
    <row r="522" spans="3:24" s="173" customFormat="1" x14ac:dyDescent="0.25">
      <c r="C522" s="194"/>
      <c r="D522" s="150"/>
      <c r="E522" s="204"/>
      <c r="F522" s="204"/>
      <c r="G522" s="204"/>
      <c r="H522" s="204"/>
      <c r="I522" s="204"/>
      <c r="J522" s="204"/>
      <c r="K522" s="204"/>
      <c r="L522" s="204"/>
      <c r="M522" s="204"/>
      <c r="N522" s="200"/>
      <c r="O522" s="197"/>
      <c r="P522" s="197"/>
      <c r="Q522" s="197"/>
      <c r="R522" s="197"/>
      <c r="S522" s="197"/>
      <c r="T522" s="197"/>
      <c r="U522" s="197"/>
      <c r="V522" s="197"/>
      <c r="W522" s="197"/>
      <c r="X522" s="192"/>
    </row>
    <row r="523" spans="3:24" s="173" customFormat="1" x14ac:dyDescent="0.25">
      <c r="C523" s="194"/>
      <c r="D523" s="150"/>
      <c r="E523" s="204"/>
      <c r="F523" s="204"/>
      <c r="G523" s="204"/>
      <c r="H523" s="204"/>
      <c r="I523" s="204"/>
      <c r="J523" s="204"/>
      <c r="K523" s="204"/>
      <c r="L523" s="204"/>
      <c r="M523" s="204"/>
      <c r="N523" s="200"/>
      <c r="O523" s="197"/>
      <c r="P523" s="197"/>
      <c r="Q523" s="197"/>
      <c r="R523" s="197"/>
      <c r="S523" s="197"/>
      <c r="T523" s="197"/>
      <c r="U523" s="197"/>
      <c r="V523" s="197"/>
      <c r="W523" s="197"/>
      <c r="X523" s="192"/>
    </row>
    <row r="524" spans="3:24" s="173" customFormat="1" x14ac:dyDescent="0.25">
      <c r="C524" s="194"/>
      <c r="D524" s="150"/>
      <c r="E524" s="204"/>
      <c r="F524" s="204"/>
      <c r="G524" s="204"/>
      <c r="H524" s="204"/>
      <c r="I524" s="204"/>
      <c r="J524" s="204"/>
      <c r="K524" s="204"/>
      <c r="L524" s="204"/>
      <c r="M524" s="204"/>
      <c r="N524" s="200"/>
      <c r="O524" s="197"/>
      <c r="P524" s="197"/>
      <c r="Q524" s="197"/>
      <c r="R524" s="197"/>
      <c r="S524" s="197"/>
      <c r="T524" s="197"/>
      <c r="U524" s="197"/>
      <c r="V524" s="197"/>
      <c r="W524" s="197"/>
      <c r="X524" s="192"/>
    </row>
    <row r="525" spans="3:24" s="173" customFormat="1" x14ac:dyDescent="0.25">
      <c r="C525" s="194"/>
      <c r="D525" s="150"/>
      <c r="E525" s="204"/>
      <c r="F525" s="204"/>
      <c r="G525" s="204"/>
      <c r="H525" s="204"/>
      <c r="I525" s="204"/>
      <c r="J525" s="204"/>
      <c r="K525" s="204"/>
      <c r="L525" s="204"/>
      <c r="M525" s="204"/>
      <c r="N525" s="200"/>
      <c r="O525" s="197"/>
      <c r="P525" s="197"/>
      <c r="Q525" s="197"/>
      <c r="R525" s="197"/>
      <c r="S525" s="197"/>
      <c r="T525" s="197"/>
      <c r="U525" s="197"/>
      <c r="V525" s="197"/>
      <c r="W525" s="197"/>
      <c r="X525" s="192"/>
    </row>
    <row r="526" spans="3:24" s="173" customFormat="1" x14ac:dyDescent="0.25">
      <c r="C526" s="194"/>
      <c r="D526" s="150"/>
      <c r="E526" s="204"/>
      <c r="F526" s="204"/>
      <c r="G526" s="204"/>
      <c r="H526" s="204"/>
      <c r="I526" s="204"/>
      <c r="J526" s="204"/>
      <c r="K526" s="204"/>
      <c r="L526" s="204"/>
      <c r="M526" s="204"/>
      <c r="N526" s="200"/>
      <c r="O526" s="197"/>
      <c r="P526" s="197"/>
      <c r="Q526" s="197"/>
      <c r="R526" s="197"/>
      <c r="S526" s="197"/>
      <c r="T526" s="197"/>
      <c r="U526" s="197"/>
      <c r="V526" s="197"/>
      <c r="W526" s="197"/>
      <c r="X526" s="192"/>
    </row>
    <row r="527" spans="3:24" s="173" customFormat="1" x14ac:dyDescent="0.25">
      <c r="C527" s="194"/>
      <c r="D527" s="150"/>
      <c r="E527" s="204"/>
      <c r="F527" s="204"/>
      <c r="G527" s="204"/>
      <c r="H527" s="204"/>
      <c r="I527" s="204"/>
      <c r="J527" s="204"/>
      <c r="K527" s="204"/>
      <c r="L527" s="204"/>
      <c r="M527" s="204"/>
      <c r="N527" s="200"/>
      <c r="O527" s="197"/>
      <c r="P527" s="197"/>
      <c r="Q527" s="197"/>
      <c r="R527" s="197"/>
      <c r="S527" s="197"/>
      <c r="T527" s="197"/>
      <c r="U527" s="197"/>
      <c r="V527" s="197"/>
      <c r="W527" s="197"/>
      <c r="X527" s="192"/>
    </row>
    <row r="528" spans="3:24" s="173" customFormat="1" x14ac:dyDescent="0.25">
      <c r="C528" s="194"/>
      <c r="D528" s="150"/>
      <c r="E528" s="204"/>
      <c r="F528" s="204"/>
      <c r="G528" s="204"/>
      <c r="H528" s="204"/>
      <c r="I528" s="204"/>
      <c r="J528" s="204"/>
      <c r="K528" s="204"/>
      <c r="L528" s="204"/>
      <c r="M528" s="204"/>
      <c r="N528" s="200"/>
      <c r="O528" s="197"/>
      <c r="P528" s="197"/>
      <c r="Q528" s="197"/>
      <c r="R528" s="197"/>
      <c r="S528" s="197"/>
      <c r="T528" s="197"/>
      <c r="U528" s="197"/>
      <c r="V528" s="197"/>
      <c r="W528" s="197"/>
      <c r="X528" s="192"/>
    </row>
    <row r="529" spans="3:24" s="173" customFormat="1" x14ac:dyDescent="0.25">
      <c r="C529" s="194"/>
      <c r="D529" s="150"/>
      <c r="E529" s="204"/>
      <c r="F529" s="204"/>
      <c r="G529" s="204"/>
      <c r="H529" s="204"/>
      <c r="I529" s="204"/>
      <c r="J529" s="204"/>
      <c r="K529" s="204"/>
      <c r="L529" s="204"/>
      <c r="M529" s="204"/>
      <c r="N529" s="200"/>
      <c r="O529" s="197"/>
      <c r="P529" s="197"/>
      <c r="Q529" s="197"/>
      <c r="R529" s="197"/>
      <c r="S529" s="197"/>
      <c r="T529" s="197"/>
      <c r="U529" s="197"/>
      <c r="V529" s="197"/>
      <c r="W529" s="197"/>
      <c r="X529" s="192"/>
    </row>
    <row r="530" spans="3:24" s="173" customFormat="1" x14ac:dyDescent="0.25">
      <c r="C530" s="194"/>
      <c r="D530" s="150"/>
      <c r="E530" s="204"/>
      <c r="F530" s="204"/>
      <c r="G530" s="204"/>
      <c r="H530" s="204"/>
      <c r="I530" s="204"/>
      <c r="J530" s="204"/>
      <c r="K530" s="204"/>
      <c r="L530" s="204"/>
      <c r="M530" s="204"/>
      <c r="N530" s="200"/>
      <c r="O530" s="197"/>
      <c r="P530" s="197"/>
      <c r="Q530" s="197"/>
      <c r="R530" s="197"/>
      <c r="S530" s="197"/>
      <c r="T530" s="197"/>
      <c r="U530" s="197"/>
      <c r="V530" s="197"/>
      <c r="W530" s="197"/>
      <c r="X530" s="192"/>
    </row>
    <row r="531" spans="3:24" s="173" customFormat="1" x14ac:dyDescent="0.25">
      <c r="C531" s="194"/>
      <c r="D531" s="150"/>
      <c r="E531" s="204"/>
      <c r="F531" s="204"/>
      <c r="G531" s="204"/>
      <c r="H531" s="204"/>
      <c r="I531" s="204"/>
      <c r="J531" s="204"/>
      <c r="K531" s="204"/>
      <c r="L531" s="204"/>
      <c r="M531" s="204"/>
      <c r="N531" s="200"/>
      <c r="O531" s="197"/>
      <c r="P531" s="197"/>
      <c r="Q531" s="197"/>
      <c r="R531" s="197"/>
      <c r="S531" s="197"/>
      <c r="T531" s="197"/>
      <c r="U531" s="197"/>
      <c r="V531" s="197"/>
      <c r="W531" s="197"/>
      <c r="X531" s="192"/>
    </row>
    <row r="532" spans="3:24" s="173" customFormat="1" x14ac:dyDescent="0.25">
      <c r="C532" s="194"/>
      <c r="D532" s="150"/>
      <c r="E532" s="204"/>
      <c r="F532" s="204"/>
      <c r="G532" s="204"/>
      <c r="H532" s="204"/>
      <c r="I532" s="204"/>
      <c r="J532" s="204"/>
      <c r="K532" s="204"/>
      <c r="L532" s="204"/>
      <c r="M532" s="204"/>
      <c r="N532" s="200"/>
      <c r="O532" s="197"/>
      <c r="P532" s="197"/>
      <c r="Q532" s="197"/>
      <c r="R532" s="197"/>
      <c r="S532" s="197"/>
      <c r="T532" s="197"/>
      <c r="U532" s="197"/>
      <c r="V532" s="197"/>
      <c r="W532" s="197"/>
      <c r="X532" s="192"/>
    </row>
    <row r="533" spans="3:24" s="173" customFormat="1" x14ac:dyDescent="0.25">
      <c r="C533" s="194"/>
      <c r="D533" s="150"/>
      <c r="E533" s="204"/>
      <c r="F533" s="204"/>
      <c r="G533" s="204"/>
      <c r="H533" s="204"/>
      <c r="I533" s="204"/>
      <c r="J533" s="204"/>
      <c r="K533" s="204"/>
      <c r="L533" s="204"/>
      <c r="M533" s="204"/>
      <c r="N533" s="200"/>
      <c r="O533" s="197"/>
      <c r="P533" s="197"/>
      <c r="Q533" s="197"/>
      <c r="R533" s="197"/>
      <c r="S533" s="197"/>
      <c r="T533" s="197"/>
      <c r="U533" s="197"/>
      <c r="V533" s="197"/>
      <c r="W533" s="197"/>
      <c r="X533" s="192"/>
    </row>
    <row r="534" spans="3:24" s="173" customFormat="1" x14ac:dyDescent="0.25">
      <c r="C534" s="194"/>
      <c r="D534" s="150"/>
      <c r="E534" s="204"/>
      <c r="F534" s="204"/>
      <c r="G534" s="204"/>
      <c r="H534" s="204"/>
      <c r="I534" s="204"/>
      <c r="J534" s="204"/>
      <c r="K534" s="204"/>
      <c r="L534" s="204"/>
      <c r="M534" s="204"/>
      <c r="N534" s="200"/>
      <c r="O534" s="197"/>
      <c r="P534" s="197"/>
      <c r="Q534" s="197"/>
      <c r="R534" s="197"/>
      <c r="S534" s="197"/>
      <c r="T534" s="197"/>
      <c r="U534" s="197"/>
      <c r="V534" s="197"/>
      <c r="W534" s="197"/>
      <c r="X534" s="192"/>
    </row>
    <row r="535" spans="3:24" s="173" customFormat="1" x14ac:dyDescent="0.25">
      <c r="C535" s="194"/>
      <c r="D535" s="150"/>
      <c r="E535" s="204"/>
      <c r="F535" s="204"/>
      <c r="G535" s="204"/>
      <c r="H535" s="204"/>
      <c r="I535" s="204"/>
      <c r="J535" s="204"/>
      <c r="K535" s="204"/>
      <c r="L535" s="204"/>
      <c r="M535" s="204"/>
      <c r="N535" s="200"/>
      <c r="O535" s="197"/>
      <c r="P535" s="197"/>
      <c r="Q535" s="197"/>
      <c r="R535" s="197"/>
      <c r="S535" s="197"/>
      <c r="T535" s="197"/>
      <c r="U535" s="197"/>
      <c r="V535" s="197"/>
      <c r="W535" s="197"/>
      <c r="X535" s="192"/>
    </row>
    <row r="536" spans="3:24" s="173" customFormat="1" x14ac:dyDescent="0.25">
      <c r="C536" s="194"/>
      <c r="D536" s="150"/>
      <c r="E536" s="204"/>
      <c r="F536" s="204"/>
      <c r="G536" s="204"/>
      <c r="H536" s="204"/>
      <c r="I536" s="204"/>
      <c r="J536" s="204"/>
      <c r="K536" s="204"/>
      <c r="L536" s="204"/>
      <c r="M536" s="204"/>
      <c r="N536" s="200"/>
      <c r="O536" s="197"/>
      <c r="P536" s="197"/>
      <c r="Q536" s="197"/>
      <c r="R536" s="197"/>
      <c r="S536" s="197"/>
      <c r="T536" s="197"/>
      <c r="U536" s="197"/>
      <c r="V536" s="197"/>
      <c r="W536" s="197"/>
      <c r="X536" s="192"/>
    </row>
    <row r="537" spans="3:24" s="173" customFormat="1" x14ac:dyDescent="0.25">
      <c r="C537" s="194"/>
      <c r="D537" s="150"/>
      <c r="E537" s="204"/>
      <c r="F537" s="204"/>
      <c r="G537" s="204"/>
      <c r="H537" s="204"/>
      <c r="I537" s="204"/>
      <c r="J537" s="204"/>
      <c r="K537" s="204"/>
      <c r="L537" s="204"/>
      <c r="M537" s="204"/>
      <c r="N537" s="200"/>
      <c r="O537" s="197"/>
      <c r="P537" s="197"/>
      <c r="Q537" s="197"/>
      <c r="R537" s="197"/>
      <c r="S537" s="197"/>
      <c r="T537" s="197"/>
      <c r="U537" s="197"/>
      <c r="V537" s="197"/>
      <c r="W537" s="197"/>
      <c r="X537" s="192"/>
    </row>
    <row r="538" spans="3:24" s="173" customFormat="1" x14ac:dyDescent="0.25">
      <c r="C538" s="194"/>
      <c r="D538" s="150"/>
      <c r="E538" s="204"/>
      <c r="F538" s="204"/>
      <c r="G538" s="204"/>
      <c r="H538" s="204"/>
      <c r="I538" s="204"/>
      <c r="J538" s="204"/>
      <c r="K538" s="204"/>
      <c r="L538" s="204"/>
      <c r="M538" s="204"/>
      <c r="N538" s="200"/>
      <c r="O538" s="197"/>
      <c r="P538" s="197"/>
      <c r="Q538" s="197"/>
      <c r="R538" s="197"/>
      <c r="S538" s="197"/>
      <c r="T538" s="197"/>
      <c r="U538" s="197"/>
      <c r="V538" s="197"/>
      <c r="W538" s="197"/>
      <c r="X538" s="192"/>
    </row>
    <row r="539" spans="3:24" s="173" customFormat="1" x14ac:dyDescent="0.25">
      <c r="C539" s="194"/>
      <c r="D539" s="150"/>
      <c r="E539" s="204"/>
      <c r="F539" s="204"/>
      <c r="G539" s="204"/>
      <c r="H539" s="204"/>
      <c r="I539" s="204"/>
      <c r="J539" s="204"/>
      <c r="K539" s="204"/>
      <c r="L539" s="204"/>
      <c r="M539" s="204"/>
      <c r="N539" s="200"/>
      <c r="O539" s="197"/>
      <c r="P539" s="197"/>
      <c r="Q539" s="197"/>
      <c r="R539" s="197"/>
      <c r="S539" s="197"/>
      <c r="T539" s="197"/>
      <c r="U539" s="197"/>
      <c r="V539" s="197"/>
      <c r="W539" s="197"/>
      <c r="X539" s="192"/>
    </row>
    <row r="540" spans="3:24" s="173" customFormat="1" x14ac:dyDescent="0.25">
      <c r="C540" s="194"/>
      <c r="D540" s="150"/>
      <c r="E540" s="204"/>
      <c r="F540" s="204"/>
      <c r="G540" s="204"/>
      <c r="H540" s="204"/>
      <c r="I540" s="204"/>
      <c r="J540" s="204"/>
      <c r="K540" s="204"/>
      <c r="L540" s="204"/>
      <c r="M540" s="204"/>
      <c r="N540" s="200"/>
      <c r="O540" s="197"/>
      <c r="P540" s="197"/>
      <c r="Q540" s="197"/>
      <c r="R540" s="197"/>
      <c r="S540" s="197"/>
      <c r="T540" s="197"/>
      <c r="U540" s="197"/>
      <c r="V540" s="197"/>
      <c r="W540" s="197"/>
      <c r="X540" s="192"/>
    </row>
    <row r="541" spans="3:24" s="173" customFormat="1" x14ac:dyDescent="0.25">
      <c r="C541" s="194"/>
      <c r="D541" s="150"/>
      <c r="E541" s="204"/>
      <c r="F541" s="204"/>
      <c r="G541" s="204"/>
      <c r="H541" s="204"/>
      <c r="I541" s="204"/>
      <c r="J541" s="204"/>
      <c r="K541" s="204"/>
      <c r="L541" s="204"/>
      <c r="M541" s="204"/>
      <c r="N541" s="200"/>
      <c r="O541" s="197"/>
      <c r="P541" s="197"/>
      <c r="Q541" s="197"/>
      <c r="R541" s="197"/>
      <c r="S541" s="197"/>
      <c r="T541" s="197"/>
      <c r="U541" s="197"/>
      <c r="V541" s="197"/>
      <c r="W541" s="197"/>
      <c r="X541" s="192"/>
    </row>
    <row r="542" spans="3:24" s="173" customFormat="1" x14ac:dyDescent="0.25">
      <c r="C542" s="194"/>
      <c r="D542" s="150"/>
      <c r="E542" s="204"/>
      <c r="F542" s="204"/>
      <c r="G542" s="204"/>
      <c r="H542" s="204"/>
      <c r="I542" s="204"/>
      <c r="J542" s="204"/>
      <c r="K542" s="204"/>
      <c r="L542" s="204"/>
      <c r="M542" s="204"/>
      <c r="N542" s="200"/>
      <c r="O542" s="197"/>
      <c r="P542" s="197"/>
      <c r="Q542" s="197"/>
      <c r="R542" s="197"/>
      <c r="S542" s="197"/>
      <c r="T542" s="197"/>
      <c r="U542" s="197"/>
      <c r="V542" s="197"/>
      <c r="W542" s="197"/>
      <c r="X542" s="192"/>
    </row>
    <row r="543" spans="3:24" s="173" customFormat="1" x14ac:dyDescent="0.25">
      <c r="C543" s="194"/>
      <c r="D543" s="150"/>
      <c r="E543" s="204"/>
      <c r="F543" s="204"/>
      <c r="G543" s="204"/>
      <c r="H543" s="204"/>
      <c r="I543" s="204"/>
      <c r="J543" s="204"/>
      <c r="K543" s="204"/>
      <c r="L543" s="204"/>
      <c r="M543" s="204"/>
      <c r="N543" s="200"/>
      <c r="O543" s="197"/>
      <c r="P543" s="197"/>
      <c r="Q543" s="197"/>
      <c r="R543" s="197"/>
      <c r="S543" s="197"/>
      <c r="T543" s="197"/>
      <c r="U543" s="197"/>
      <c r="V543" s="197"/>
      <c r="W543" s="197"/>
      <c r="X543" s="192"/>
    </row>
    <row r="544" spans="3:24" s="173" customFormat="1" x14ac:dyDescent="0.25">
      <c r="C544" s="194"/>
      <c r="D544" s="150"/>
      <c r="E544" s="204"/>
      <c r="F544" s="204"/>
      <c r="G544" s="204"/>
      <c r="H544" s="204"/>
      <c r="I544" s="204"/>
      <c r="J544" s="204"/>
      <c r="K544" s="204"/>
      <c r="L544" s="204"/>
      <c r="M544" s="204"/>
      <c r="N544" s="200"/>
      <c r="O544" s="197"/>
      <c r="P544" s="197"/>
      <c r="Q544" s="197"/>
      <c r="R544" s="197"/>
      <c r="S544" s="197"/>
      <c r="T544" s="197"/>
      <c r="U544" s="197"/>
      <c r="V544" s="197"/>
      <c r="W544" s="197"/>
      <c r="X544" s="192"/>
    </row>
    <row r="545" spans="3:24" s="173" customFormat="1" x14ac:dyDescent="0.25">
      <c r="C545" s="194"/>
      <c r="D545" s="150"/>
      <c r="E545" s="204"/>
      <c r="F545" s="204"/>
      <c r="G545" s="204"/>
      <c r="H545" s="204"/>
      <c r="I545" s="204"/>
      <c r="J545" s="204"/>
      <c r="K545" s="204"/>
      <c r="L545" s="204"/>
      <c r="M545" s="204"/>
      <c r="N545" s="200"/>
      <c r="O545" s="197"/>
      <c r="P545" s="197"/>
      <c r="Q545" s="197"/>
      <c r="R545" s="197"/>
      <c r="S545" s="197"/>
      <c r="T545" s="197"/>
      <c r="U545" s="197"/>
      <c r="V545" s="197"/>
      <c r="W545" s="197"/>
      <c r="X545" s="192"/>
    </row>
    <row r="546" spans="3:24" s="173" customFormat="1" x14ac:dyDescent="0.25">
      <c r="C546" s="194"/>
      <c r="D546" s="150"/>
      <c r="E546" s="204"/>
      <c r="F546" s="204"/>
      <c r="G546" s="204"/>
      <c r="H546" s="204"/>
      <c r="I546" s="204"/>
      <c r="J546" s="204"/>
      <c r="K546" s="204"/>
      <c r="L546" s="204"/>
      <c r="M546" s="204"/>
      <c r="N546" s="200"/>
      <c r="O546" s="197"/>
      <c r="P546" s="197"/>
      <c r="Q546" s="197"/>
      <c r="R546" s="197"/>
      <c r="S546" s="197"/>
      <c r="T546" s="197"/>
      <c r="U546" s="197"/>
      <c r="V546" s="197"/>
      <c r="W546" s="197"/>
      <c r="X546" s="192"/>
    </row>
    <row r="547" spans="3:24" s="173" customFormat="1" x14ac:dyDescent="0.25">
      <c r="C547" s="194"/>
      <c r="D547" s="150"/>
      <c r="E547" s="204"/>
      <c r="F547" s="204"/>
      <c r="G547" s="204"/>
      <c r="H547" s="204"/>
      <c r="I547" s="204"/>
      <c r="J547" s="204"/>
      <c r="K547" s="204"/>
      <c r="L547" s="204"/>
      <c r="M547" s="204"/>
      <c r="N547" s="200"/>
      <c r="O547" s="197"/>
      <c r="P547" s="197"/>
      <c r="Q547" s="197"/>
      <c r="R547" s="197"/>
      <c r="S547" s="197"/>
      <c r="T547" s="197"/>
      <c r="U547" s="197"/>
      <c r="V547" s="197"/>
      <c r="W547" s="197"/>
      <c r="X547" s="192"/>
    </row>
    <row r="548" spans="3:24" s="173" customFormat="1" x14ac:dyDescent="0.25">
      <c r="C548" s="194"/>
      <c r="D548" s="150"/>
      <c r="E548" s="204"/>
      <c r="F548" s="204"/>
      <c r="G548" s="204"/>
      <c r="H548" s="204"/>
      <c r="I548" s="204"/>
      <c r="J548" s="204"/>
      <c r="K548" s="204"/>
      <c r="L548" s="204"/>
      <c r="M548" s="204"/>
      <c r="N548" s="200"/>
      <c r="O548" s="197"/>
      <c r="P548" s="197"/>
      <c r="Q548" s="197"/>
      <c r="R548" s="197"/>
      <c r="S548" s="197"/>
      <c r="T548" s="197"/>
      <c r="U548" s="197"/>
      <c r="V548" s="197"/>
      <c r="W548" s="197"/>
      <c r="X548" s="192"/>
    </row>
    <row r="549" spans="3:24" s="173" customFormat="1" x14ac:dyDescent="0.25">
      <c r="C549" s="194"/>
      <c r="D549" s="150"/>
      <c r="E549" s="204"/>
      <c r="F549" s="204"/>
      <c r="G549" s="204"/>
      <c r="H549" s="204"/>
      <c r="I549" s="204"/>
      <c r="J549" s="204"/>
      <c r="K549" s="204"/>
      <c r="L549" s="204"/>
      <c r="M549" s="204"/>
      <c r="N549" s="200"/>
      <c r="O549" s="197"/>
      <c r="P549" s="197"/>
      <c r="Q549" s="197"/>
      <c r="R549" s="197"/>
      <c r="S549" s="197"/>
      <c r="T549" s="197"/>
      <c r="U549" s="197"/>
      <c r="V549" s="197"/>
      <c r="W549" s="197"/>
      <c r="X549" s="192"/>
    </row>
    <row r="550" spans="3:24" s="173" customFormat="1" x14ac:dyDescent="0.25">
      <c r="C550" s="194"/>
      <c r="D550" s="150"/>
      <c r="E550" s="204"/>
      <c r="F550" s="204"/>
      <c r="G550" s="204"/>
      <c r="H550" s="204"/>
      <c r="I550" s="204"/>
      <c r="J550" s="204"/>
      <c r="K550" s="204"/>
      <c r="L550" s="204"/>
      <c r="M550" s="204"/>
      <c r="N550" s="200"/>
      <c r="O550" s="197"/>
      <c r="P550" s="197"/>
      <c r="Q550" s="197"/>
      <c r="R550" s="197"/>
      <c r="S550" s="197"/>
      <c r="T550" s="197"/>
      <c r="U550" s="197"/>
      <c r="V550" s="197"/>
      <c r="W550" s="197"/>
      <c r="X550" s="192"/>
    </row>
    <row r="551" spans="3:24" s="173" customFormat="1" x14ac:dyDescent="0.25">
      <c r="C551" s="194"/>
      <c r="D551" s="150"/>
      <c r="E551" s="204"/>
      <c r="F551" s="204"/>
      <c r="G551" s="204"/>
      <c r="H551" s="204"/>
      <c r="I551" s="204"/>
      <c r="J551" s="204"/>
      <c r="K551" s="204"/>
      <c r="L551" s="204"/>
      <c r="M551" s="204"/>
      <c r="N551" s="200"/>
      <c r="O551" s="197"/>
      <c r="P551" s="197"/>
      <c r="Q551" s="197"/>
      <c r="R551" s="197"/>
      <c r="S551" s="197"/>
      <c r="T551" s="197"/>
      <c r="U551" s="197"/>
      <c r="V551" s="197"/>
      <c r="W551" s="197"/>
      <c r="X551" s="192"/>
    </row>
    <row r="552" spans="3:24" s="173" customFormat="1" x14ac:dyDescent="0.25">
      <c r="C552" s="194"/>
      <c r="D552" s="150"/>
      <c r="E552" s="204"/>
      <c r="F552" s="204"/>
      <c r="G552" s="204"/>
      <c r="H552" s="204"/>
      <c r="I552" s="204"/>
      <c r="J552" s="204"/>
      <c r="K552" s="204"/>
      <c r="L552" s="204"/>
      <c r="M552" s="204"/>
      <c r="N552" s="200"/>
      <c r="O552" s="197"/>
      <c r="P552" s="197"/>
      <c r="Q552" s="197"/>
      <c r="R552" s="197"/>
      <c r="S552" s="197"/>
      <c r="T552" s="197"/>
      <c r="U552" s="197"/>
      <c r="V552" s="197"/>
      <c r="W552" s="197"/>
      <c r="X552" s="192"/>
    </row>
    <row r="553" spans="3:24" s="173" customFormat="1" x14ac:dyDescent="0.25">
      <c r="C553" s="194"/>
      <c r="D553" s="150"/>
      <c r="E553" s="204"/>
      <c r="F553" s="204"/>
      <c r="G553" s="204"/>
      <c r="H553" s="204"/>
      <c r="I553" s="204"/>
      <c r="J553" s="204"/>
      <c r="K553" s="204"/>
      <c r="L553" s="204"/>
      <c r="M553" s="204"/>
      <c r="N553" s="200"/>
      <c r="O553" s="197"/>
      <c r="P553" s="197"/>
      <c r="Q553" s="197"/>
      <c r="R553" s="197"/>
      <c r="S553" s="197"/>
      <c r="T553" s="197"/>
      <c r="U553" s="197"/>
      <c r="V553" s="197"/>
      <c r="W553" s="197"/>
      <c r="X553" s="192"/>
    </row>
    <row r="554" spans="3:24" s="173" customFormat="1" x14ac:dyDescent="0.25">
      <c r="C554" s="194"/>
      <c r="D554" s="150"/>
      <c r="E554" s="204"/>
      <c r="F554" s="204"/>
      <c r="G554" s="204"/>
      <c r="H554" s="204"/>
      <c r="I554" s="204"/>
      <c r="J554" s="204"/>
      <c r="K554" s="204"/>
      <c r="L554" s="204"/>
      <c r="M554" s="204"/>
      <c r="N554" s="200"/>
      <c r="O554" s="197"/>
      <c r="P554" s="197"/>
      <c r="Q554" s="197"/>
      <c r="R554" s="197"/>
      <c r="S554" s="197"/>
      <c r="T554" s="197"/>
      <c r="U554" s="197"/>
      <c r="V554" s="197"/>
      <c r="W554" s="197"/>
      <c r="X554" s="192"/>
    </row>
    <row r="555" spans="3:24" s="173" customFormat="1" x14ac:dyDescent="0.25">
      <c r="C555" s="194"/>
      <c r="D555" s="150"/>
      <c r="E555" s="204"/>
      <c r="F555" s="204"/>
      <c r="G555" s="204"/>
      <c r="H555" s="204"/>
      <c r="I555" s="204"/>
      <c r="J555" s="204"/>
      <c r="K555" s="204"/>
      <c r="L555" s="204"/>
      <c r="M555" s="204"/>
      <c r="N555" s="200"/>
      <c r="O555" s="197"/>
      <c r="P555" s="197"/>
      <c r="Q555" s="197"/>
      <c r="R555" s="197"/>
      <c r="S555" s="197"/>
      <c r="T555" s="197"/>
      <c r="U555" s="197"/>
      <c r="V555" s="197"/>
      <c r="W555" s="197"/>
      <c r="X555" s="192"/>
    </row>
    <row r="556" spans="3:24" s="173" customFormat="1" x14ac:dyDescent="0.25">
      <c r="C556" s="194"/>
      <c r="D556" s="150"/>
      <c r="E556" s="204"/>
      <c r="F556" s="204"/>
      <c r="G556" s="204"/>
      <c r="H556" s="204"/>
      <c r="I556" s="204"/>
      <c r="J556" s="204"/>
      <c r="K556" s="204"/>
      <c r="L556" s="204"/>
      <c r="M556" s="204"/>
      <c r="N556" s="200"/>
      <c r="O556" s="197"/>
      <c r="P556" s="197"/>
      <c r="Q556" s="197"/>
      <c r="R556" s="197"/>
      <c r="S556" s="197"/>
      <c r="T556" s="197"/>
      <c r="U556" s="197"/>
      <c r="V556" s="197"/>
      <c r="W556" s="197"/>
      <c r="X556" s="192"/>
    </row>
    <row r="557" spans="3:24" s="173" customFormat="1" x14ac:dyDescent="0.25">
      <c r="C557" s="194"/>
      <c r="D557" s="150"/>
      <c r="E557" s="204"/>
      <c r="F557" s="204"/>
      <c r="G557" s="204"/>
      <c r="H557" s="204"/>
      <c r="I557" s="204"/>
      <c r="J557" s="204"/>
      <c r="K557" s="204"/>
      <c r="L557" s="204"/>
      <c r="M557" s="204"/>
      <c r="N557" s="200"/>
      <c r="O557" s="197"/>
      <c r="P557" s="197"/>
      <c r="Q557" s="197"/>
      <c r="R557" s="197"/>
      <c r="S557" s="197"/>
      <c r="T557" s="197"/>
      <c r="U557" s="197"/>
      <c r="V557" s="197"/>
      <c r="W557" s="197"/>
      <c r="X557" s="192"/>
    </row>
    <row r="558" spans="3:24" s="173" customFormat="1" x14ac:dyDescent="0.25">
      <c r="C558" s="194"/>
      <c r="D558" s="150"/>
      <c r="E558" s="204"/>
      <c r="F558" s="204"/>
      <c r="G558" s="204"/>
      <c r="H558" s="204"/>
      <c r="I558" s="204"/>
      <c r="J558" s="204"/>
      <c r="K558" s="204"/>
      <c r="L558" s="204"/>
      <c r="M558" s="204"/>
      <c r="N558" s="200"/>
      <c r="O558" s="197"/>
      <c r="P558" s="197"/>
      <c r="Q558" s="197"/>
      <c r="R558" s="197"/>
      <c r="S558" s="197"/>
      <c r="T558" s="197"/>
      <c r="U558" s="197"/>
      <c r="V558" s="197"/>
      <c r="W558" s="197"/>
      <c r="X558" s="192"/>
    </row>
    <row r="559" spans="3:24" s="173" customFormat="1" x14ac:dyDescent="0.25">
      <c r="C559" s="194"/>
      <c r="D559" s="150"/>
      <c r="E559" s="204"/>
      <c r="F559" s="204"/>
      <c r="G559" s="204"/>
      <c r="H559" s="204"/>
      <c r="I559" s="204"/>
      <c r="J559" s="204"/>
      <c r="K559" s="204"/>
      <c r="L559" s="204"/>
      <c r="M559" s="204"/>
      <c r="N559" s="200"/>
      <c r="O559" s="197"/>
      <c r="P559" s="197"/>
      <c r="Q559" s="197"/>
      <c r="R559" s="197"/>
      <c r="S559" s="197"/>
      <c r="T559" s="197"/>
      <c r="U559" s="197"/>
      <c r="V559" s="197"/>
      <c r="W559" s="197"/>
      <c r="X559" s="192"/>
    </row>
    <row r="560" spans="3:24" s="173" customFormat="1" x14ac:dyDescent="0.25">
      <c r="C560" s="194"/>
      <c r="D560" s="150"/>
      <c r="E560" s="204"/>
      <c r="F560" s="204"/>
      <c r="G560" s="204"/>
      <c r="H560" s="204"/>
      <c r="I560" s="204"/>
      <c r="J560" s="204"/>
      <c r="K560" s="204"/>
      <c r="L560" s="204"/>
      <c r="M560" s="204"/>
      <c r="N560" s="200"/>
      <c r="O560" s="197"/>
      <c r="P560" s="197"/>
      <c r="Q560" s="197"/>
      <c r="R560" s="197"/>
      <c r="S560" s="197"/>
      <c r="T560" s="197"/>
      <c r="U560" s="197"/>
      <c r="V560" s="197"/>
      <c r="W560" s="197"/>
      <c r="X560" s="192"/>
    </row>
    <row r="561" spans="3:24" s="173" customFormat="1" x14ac:dyDescent="0.25">
      <c r="C561" s="194"/>
      <c r="D561" s="150"/>
      <c r="E561" s="204"/>
      <c r="F561" s="204"/>
      <c r="G561" s="204"/>
      <c r="H561" s="204"/>
      <c r="I561" s="204"/>
      <c r="J561" s="204"/>
      <c r="K561" s="204"/>
      <c r="L561" s="204"/>
      <c r="M561" s="204"/>
      <c r="N561" s="200"/>
      <c r="O561" s="197"/>
      <c r="P561" s="197"/>
      <c r="Q561" s="197"/>
      <c r="R561" s="197"/>
      <c r="S561" s="197"/>
      <c r="T561" s="197"/>
      <c r="U561" s="197"/>
      <c r="V561" s="197"/>
      <c r="W561" s="197"/>
      <c r="X561" s="192"/>
    </row>
    <row r="562" spans="3:24" s="173" customFormat="1" x14ac:dyDescent="0.25">
      <c r="C562" s="194"/>
      <c r="D562" s="150"/>
      <c r="E562" s="204"/>
      <c r="F562" s="204"/>
      <c r="G562" s="204"/>
      <c r="H562" s="204"/>
      <c r="I562" s="204"/>
      <c r="J562" s="204"/>
      <c r="K562" s="204"/>
      <c r="L562" s="204"/>
      <c r="M562" s="204"/>
      <c r="N562" s="200"/>
      <c r="O562" s="197"/>
      <c r="P562" s="197"/>
      <c r="Q562" s="197"/>
      <c r="R562" s="197"/>
      <c r="S562" s="197"/>
      <c r="T562" s="197"/>
      <c r="U562" s="197"/>
      <c r="V562" s="197"/>
      <c r="W562" s="197"/>
      <c r="X562" s="192"/>
    </row>
    <row r="563" spans="3:24" s="173" customFormat="1" x14ac:dyDescent="0.25">
      <c r="C563" s="194"/>
      <c r="D563" s="150"/>
      <c r="E563" s="204"/>
      <c r="F563" s="204"/>
      <c r="G563" s="204"/>
      <c r="H563" s="204"/>
      <c r="I563" s="204"/>
      <c r="J563" s="204"/>
      <c r="K563" s="204"/>
      <c r="L563" s="204"/>
      <c r="M563" s="204"/>
      <c r="N563" s="200"/>
      <c r="O563" s="197"/>
      <c r="P563" s="197"/>
      <c r="Q563" s="197"/>
      <c r="R563" s="197"/>
      <c r="S563" s="197"/>
      <c r="T563" s="197"/>
      <c r="U563" s="197"/>
      <c r="V563" s="197"/>
      <c r="W563" s="197"/>
      <c r="X563" s="192"/>
    </row>
  </sheetData>
  <conditionalFormatting sqref="D189:K189 N189:W189">
    <cfRule type="cellIs" dxfId="52" priority="2" operator="equal">
      <formula>"OK"</formula>
    </cfRule>
  </conditionalFormatting>
  <conditionalFormatting sqref="L189:M189">
    <cfRule type="cellIs" dxfId="51" priority="1" operator="equal">
      <formula>"OK"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M603"/>
  <sheetViews>
    <sheetView zoomScale="80" zoomScaleNormal="80" workbookViewId="0">
      <pane xSplit="3" ySplit="1" topLeftCell="D280" activePane="bottomRight" state="frozen"/>
      <selection pane="topRight" activeCell="D1" sqref="D1"/>
      <selection pane="bottomLeft" activeCell="A2" sqref="A2"/>
      <selection pane="bottomRight" activeCell="D366" sqref="D366"/>
    </sheetView>
  </sheetViews>
  <sheetFormatPr defaultColWidth="9.140625" defaultRowHeight="15" x14ac:dyDescent="0.25"/>
  <cols>
    <col min="1" max="1" width="6.85546875" style="228" bestFit="1" customWidth="1"/>
    <col min="2" max="2" width="49.140625" style="228" customWidth="1"/>
    <col min="3" max="3" width="35" style="121" customWidth="1"/>
    <col min="4" max="4" width="12.5703125" style="229" customWidth="1"/>
    <col min="5" max="13" width="12.5703125" style="140" bestFit="1" customWidth="1"/>
    <col min="14" max="14" width="12.5703125" style="140" customWidth="1"/>
    <col min="15" max="15" width="12.5703125" style="230" customWidth="1"/>
    <col min="16" max="24" width="12.5703125" style="144" bestFit="1" customWidth="1"/>
    <col min="25" max="25" width="12.5703125" style="231" bestFit="1" customWidth="1"/>
    <col min="26" max="26" width="10.5703125" style="140" bestFit="1" customWidth="1"/>
    <col min="27" max="27" width="12.5703125" style="140" bestFit="1" customWidth="1"/>
    <col min="28" max="28" width="10.85546875" style="144" bestFit="1" customWidth="1"/>
    <col min="29" max="29" width="12.85546875" style="231" bestFit="1" customWidth="1"/>
    <col min="30" max="30" width="5.7109375" style="121" bestFit="1" customWidth="1"/>
    <col min="31" max="31" width="9.85546875" style="121" bestFit="1" customWidth="1"/>
    <col min="32" max="32" width="11" style="121" bestFit="1" customWidth="1"/>
    <col min="33" max="33" width="5.5703125" style="121" bestFit="1" customWidth="1"/>
    <col min="34" max="34" width="10.5703125" style="121" customWidth="1"/>
    <col min="35" max="35" width="12" style="121" bestFit="1" customWidth="1"/>
    <col min="36" max="36" width="9.7109375" style="121" bestFit="1" customWidth="1"/>
    <col min="37" max="37" width="15.140625" style="121" bestFit="1" customWidth="1"/>
    <col min="38" max="38" width="30" style="121" bestFit="1" customWidth="1"/>
    <col min="39" max="16384" width="9.140625" style="121"/>
  </cols>
  <sheetData>
    <row r="1" spans="1:39" x14ac:dyDescent="0.25">
      <c r="A1" s="205" t="s">
        <v>511</v>
      </c>
      <c r="B1" s="205" t="s">
        <v>0</v>
      </c>
      <c r="C1" s="206" t="s">
        <v>520</v>
      </c>
      <c r="D1" s="207" t="str">
        <f>Config!E39&amp;" (R)"</f>
        <v>FY19 (R)</v>
      </c>
      <c r="E1" s="208" t="str">
        <f>Config!F39&amp;" (R)"</f>
        <v>FY20 (R)</v>
      </c>
      <c r="F1" s="208" t="str">
        <f>Config!G39&amp;" (R)"</f>
        <v>FY21 (R)</v>
      </c>
      <c r="G1" s="208" t="str">
        <f>Config!H39&amp;" (R)"</f>
        <v>FY22 (R)</v>
      </c>
      <c r="H1" s="208" t="str">
        <f>Config!I39&amp;" (R)"</f>
        <v>FY23 (R)</v>
      </c>
      <c r="I1" s="208" t="str">
        <f>Config!J39&amp;" (R)"</f>
        <v>FY24 (R)</v>
      </c>
      <c r="J1" s="208" t="str">
        <f>Config!K39&amp;" (R)"</f>
        <v>FY25 (R)</v>
      </c>
      <c r="K1" s="208" t="str">
        <f>Config!L39&amp;" (R)"</f>
        <v>FY26 (R)</v>
      </c>
      <c r="L1" s="208" t="str">
        <f>Config!M39&amp;" (R)"</f>
        <v>FY27 (R)</v>
      </c>
      <c r="M1" s="208" t="str">
        <f>Config!N39&amp;" (R)"</f>
        <v>FY28 (R)</v>
      </c>
      <c r="N1" s="209" t="str">
        <f>Config!O39&amp;" (R)"</f>
        <v>FY29 (R)</v>
      </c>
      <c r="O1" s="210" t="str">
        <f>Config!E39&amp;" (N)"</f>
        <v>FY19 (N)</v>
      </c>
      <c r="P1" s="211" t="str">
        <f>Config!F39&amp;" (N)"</f>
        <v>FY20 (N)</v>
      </c>
      <c r="Q1" s="211" t="str">
        <f>Config!G39&amp;" (N)"</f>
        <v>FY21 (N)</v>
      </c>
      <c r="R1" s="211" t="str">
        <f>Config!H39&amp;" (N)"</f>
        <v>FY22 (N)</v>
      </c>
      <c r="S1" s="211" t="str">
        <f>Config!I39&amp;" (N)"</f>
        <v>FY23 (N)</v>
      </c>
      <c r="T1" s="211" t="str">
        <f>Config!J39&amp;" (N)"</f>
        <v>FY24 (N)</v>
      </c>
      <c r="U1" s="211" t="str">
        <f>Config!K39&amp;" (N)"</f>
        <v>FY25 (N)</v>
      </c>
      <c r="V1" s="211" t="str">
        <f>Config!L39&amp;" (N)"</f>
        <v>FY26 (N)</v>
      </c>
      <c r="W1" s="211" t="str">
        <f>Config!M39&amp;" (N)"</f>
        <v>FY27 (N)</v>
      </c>
      <c r="X1" s="211" t="str">
        <f>Config!N39&amp;" (N)"</f>
        <v>FY28 (N)</v>
      </c>
      <c r="Y1" s="212" t="str">
        <f>Config!O39&amp;" (N)"</f>
        <v>FY29 (N)</v>
      </c>
      <c r="Z1" s="213" t="s">
        <v>1000</v>
      </c>
      <c r="AA1" s="208" t="s">
        <v>1001</v>
      </c>
      <c r="AB1" s="211" t="s">
        <v>1002</v>
      </c>
      <c r="AC1" s="212" t="s">
        <v>1003</v>
      </c>
      <c r="AD1" s="214" t="s">
        <v>518</v>
      </c>
      <c r="AE1" s="131" t="s">
        <v>519</v>
      </c>
      <c r="AF1" s="131" t="s">
        <v>610</v>
      </c>
      <c r="AG1" s="131" t="s">
        <v>178</v>
      </c>
      <c r="AH1" s="131" t="s">
        <v>609</v>
      </c>
      <c r="AI1" s="131" t="s">
        <v>1085</v>
      </c>
      <c r="AJ1" s="131" t="s">
        <v>1086</v>
      </c>
      <c r="AK1" s="289" t="s">
        <v>1112</v>
      </c>
      <c r="AL1" s="289" t="s">
        <v>1114</v>
      </c>
    </row>
    <row r="2" spans="1:39" x14ac:dyDescent="0.25">
      <c r="A2" s="215" t="s">
        <v>949</v>
      </c>
      <c r="B2" s="215" t="s">
        <v>948</v>
      </c>
      <c r="C2" s="123" t="s">
        <v>512</v>
      </c>
      <c r="D2" s="216">
        <f>IF('Division Lvl'!D2="","",'Division Lvl'!D2/Escalators!C$11)</f>
        <v>300000</v>
      </c>
      <c r="E2" s="217">
        <f>IF('Division Lvl'!E2="","",'Division Lvl'!E2/Escalators!D$11)</f>
        <v>299652.99604527105</v>
      </c>
      <c r="F2" s="217">
        <f>IF('Division Lvl'!F2="","",'Division Lvl'!F2/Escalators!E$11)</f>
        <v>299107.17708870891</v>
      </c>
      <c r="G2" s="217">
        <f>IF('Division Lvl'!G2="","",'Division Lvl'!G2/Escalators!F$11)</f>
        <v>298275.26731658395</v>
      </c>
      <c r="H2" s="217">
        <f>IF('Division Lvl'!H2="","",'Division Lvl'!H2/Escalators!G$11)</f>
        <v>297353.13128543622</v>
      </c>
      <c r="I2" s="217">
        <f>IF('Division Lvl'!I2="","",'Division Lvl'!I2/Escalators!H$11)</f>
        <v>296572.85677693976</v>
      </c>
      <c r="J2" s="217">
        <f>IF('Division Lvl'!J2="","",'Division Lvl'!J2/Escalators!I$11)</f>
        <v>296572.85677693976</v>
      </c>
      <c r="K2" s="217">
        <f>IF('Division Lvl'!K2="","",'Division Lvl'!K2/Escalators!J$11)</f>
        <v>296572.85677693976</v>
      </c>
      <c r="L2" s="217">
        <f>IF('Division Lvl'!L2="","",'Division Lvl'!L2/Escalators!K$11)</f>
        <v>296572.85677693976</v>
      </c>
      <c r="M2" s="217">
        <f>IF('Division Lvl'!M2="","",'Division Lvl'!M2/Escalators!L$11)</f>
        <v>296572.85677693976</v>
      </c>
      <c r="N2" s="218">
        <v>300000</v>
      </c>
      <c r="O2" s="219">
        <v>0</v>
      </c>
      <c r="P2" s="220">
        <f>E2*Config!F$40</f>
        <v>307144.32094640279</v>
      </c>
      <c r="Q2" s="220">
        <f>F2*Config!G$40</f>
        <v>314249.47792882478</v>
      </c>
      <c r="R2" s="220">
        <f>G2*Config!H$40</f>
        <v>321209.83904259815</v>
      </c>
      <c r="S2" s="220">
        <f>H2*Config!I$40</f>
        <v>328222.21938057238</v>
      </c>
      <c r="T2" s="220">
        <f>I2*Config!J$40</f>
        <v>335544.96587786463</v>
      </c>
      <c r="U2" s="220">
        <f>J2*Config!K$40</f>
        <v>343933.59002481122</v>
      </c>
      <c r="V2" s="220">
        <f>K2*Config!L$40</f>
        <v>352531.92977543146</v>
      </c>
      <c r="W2" s="220">
        <f>L2*Config!M$40</f>
        <v>361345.22801981727</v>
      </c>
      <c r="X2" s="220">
        <f>M2*Config!N$40</f>
        <v>370378.85872031259</v>
      </c>
      <c r="Y2" s="221">
        <f>N2*Config!O$40</f>
        <v>384025.36325890711</v>
      </c>
      <c r="Z2" s="222">
        <f t="shared" ref="Z2:Z65" si="0">SUM(E2:I2)</f>
        <v>1490961.42851294</v>
      </c>
      <c r="AA2" s="217">
        <f t="shared" ref="AA2:AA65" si="1">SUM(E2:N2)</f>
        <v>2977252.855620699</v>
      </c>
      <c r="AB2" s="220">
        <f t="shared" ref="AB2:AB65" si="2">SUM(P2:T2)</f>
        <v>1606370.8231762629</v>
      </c>
      <c r="AC2" s="221">
        <f t="shared" ref="AC2:AC65" si="3">SUM(P2:Y2)</f>
        <v>3418585.7929755426</v>
      </c>
      <c r="AD2" s="223">
        <f>IF(OR(SUM(P2:Y2)&lt;&gt;0,A2="EH"),INDEX(CASH!$B:$B,MATCH(A2,CASH!$A:$A,0)),"")</f>
        <v>190</v>
      </c>
      <c r="AE2" s="122">
        <f>AD2*VLOOKUP(C2,Config!$A$3:$C$9,3,FALSE)</f>
        <v>2850</v>
      </c>
      <c r="AF2" s="224">
        <f t="shared" ref="AF2:AF65" si="4">SUMIF($AE$2:$AE$418,"&gt;="&amp;AE2,$AB$2:$AB$418)/SUM($AB$2:$AB$418)</f>
        <v>0.66126121559920048</v>
      </c>
      <c r="AG2" s="122" t="str">
        <f>IF(ISERROR(VLOOKUP(A2,Config!$A$12:$A$32,1,FALSE)),LEFT(A2,2),"PRL")</f>
        <v>AG</v>
      </c>
      <c r="AH2" s="122" t="str">
        <f t="shared" ref="AH2:AH65" si="5">A2&amp;IF(LEFT(C2)="P",LOWER(MID(C2,11,1)),"")</f>
        <v>AGs</v>
      </c>
      <c r="AI2" s="163" t="s">
        <v>881</v>
      </c>
      <c r="AJ2" s="225" t="s">
        <v>781</v>
      </c>
      <c r="AK2" s="338" t="str">
        <f>IF(ISERROR(VLOOKUP($A2,'RAB Cat Lookup'!$B$4:$E$351,2,FALSE))=TRUE,"Unallocated",VLOOKUP($A2,'RAB Cat Lookup'!$B$4:$E$351,2,FALSE))</f>
        <v>Std</v>
      </c>
      <c r="AL2" s="338" t="str">
        <f>IF(ISERROR(VLOOKUP($A2,'RAB Cat Lookup'!$B$4:$E$351,4,FALSE))=TRUE,"Unallocated",VLOOKUP($A2,'RAB Cat Lookup'!$B$4:$E$351,4,FALSE))</f>
        <v>Substations</v>
      </c>
      <c r="AM2" s="121" t="str">
        <f t="shared" ref="AM2:AM65" si="6">IF(AND(AL2=1,SUM(AA2&lt;&gt;0)),A2,"")</f>
        <v/>
      </c>
    </row>
    <row r="3" spans="1:39" x14ac:dyDescent="0.25">
      <c r="A3" s="215" t="s">
        <v>96</v>
      </c>
      <c r="B3" s="215" t="s">
        <v>295</v>
      </c>
      <c r="C3" s="123" t="s">
        <v>512</v>
      </c>
      <c r="D3" s="216">
        <f>IF('Division Lvl'!D3="","",'Division Lvl'!D3/Escalators!C$11)</f>
        <v>1674562.9105396892</v>
      </c>
      <c r="E3" s="217">
        <f>IF('Division Lvl'!E3="","",'Division Lvl'!E3/Escalators!D$11)</f>
        <v>1621771.9567630147</v>
      </c>
      <c r="F3" s="217">
        <f>IF('Division Lvl'!F3="","",'Division Lvl'!F3/Escalators!E$11)</f>
        <v>1559196.8599911816</v>
      </c>
      <c r="G3" s="217">
        <f>IF('Division Lvl'!G3="","",'Division Lvl'!G3/Escalators!F$11)</f>
        <v>1533617.0856894033</v>
      </c>
      <c r="H3" s="217">
        <f>IF('Division Lvl'!H3="","",'Division Lvl'!H3/Escalators!G$11)</f>
        <v>1521457.8462542531</v>
      </c>
      <c r="I3" s="217">
        <f>IF('Division Lvl'!I3="","",'Division Lvl'!I3/Escalators!H$11)</f>
        <v>1515555.509887221</v>
      </c>
      <c r="J3" s="217">
        <f>IF('Division Lvl'!J3="","",'Division Lvl'!J3/Escalators!I$11)</f>
        <v>1515555.509887221</v>
      </c>
      <c r="K3" s="217">
        <f>IF('Division Lvl'!K3="","",'Division Lvl'!K3/Escalators!J$11)</f>
        <v>1515555.509887221</v>
      </c>
      <c r="L3" s="217">
        <f>IF('Division Lvl'!L3="","",'Division Lvl'!L3/Escalators!K$11)</f>
        <v>1515555.509887221</v>
      </c>
      <c r="M3" s="217">
        <f>IF('Division Lvl'!M3="","",'Division Lvl'!M3/Escalators!L$11)</f>
        <v>1515555.509887221</v>
      </c>
      <c r="N3" s="218">
        <v>1533069</v>
      </c>
      <c r="O3" s="219">
        <v>1670000</v>
      </c>
      <c r="P3" s="220">
        <f>E3*Config!F$40</f>
        <v>1662316.2556820898</v>
      </c>
      <c r="Q3" s="220">
        <f>F3*Config!G$40</f>
        <v>1638131.201028235</v>
      </c>
      <c r="R3" s="220">
        <f>G3*Config!H$40</f>
        <v>1651537.86191874</v>
      </c>
      <c r="S3" s="220">
        <f>H3*Config!I$40</f>
        <v>1679404.7832379935</v>
      </c>
      <c r="T3" s="220">
        <f>I3*Config!J$40</f>
        <v>1714711.9509780402</v>
      </c>
      <c r="U3" s="220">
        <f>J3*Config!K$40</f>
        <v>1757579.749752491</v>
      </c>
      <c r="V3" s="220">
        <f>K3*Config!L$40</f>
        <v>1801519.2434963034</v>
      </c>
      <c r="W3" s="220">
        <f>L3*Config!M$40</f>
        <v>1846557.2245837108</v>
      </c>
      <c r="X3" s="220">
        <f>M3*Config!N$40</f>
        <v>1892721.1551983033</v>
      </c>
      <c r="Y3" s="221">
        <f>N3*Config!O$40</f>
        <v>1962457.9320865651</v>
      </c>
      <c r="Z3" s="222">
        <f t="shared" si="0"/>
        <v>7751599.258585074</v>
      </c>
      <c r="AA3" s="217">
        <f t="shared" si="1"/>
        <v>15346890.298133956</v>
      </c>
      <c r="AB3" s="220">
        <f t="shared" si="2"/>
        <v>8346102.0528450981</v>
      </c>
      <c r="AC3" s="221">
        <f t="shared" si="3"/>
        <v>17606937.357962474</v>
      </c>
      <c r="AD3" s="223">
        <f>IF(OR(SUM(P3:Y3)&lt;&gt;0,A3="EH"),INDEX(CASH!$B:$B,MATCH(A3,CASH!$A:$A,0)),"")</f>
        <v>140</v>
      </c>
      <c r="AE3" s="122">
        <f>AD3*VLOOKUP(C3,Config!$A$3:$C$9,3,FALSE)</f>
        <v>2100</v>
      </c>
      <c r="AF3" s="224">
        <f t="shared" si="4"/>
        <v>0.78296875329960158</v>
      </c>
      <c r="AG3" s="122" t="str">
        <f>IF(ISERROR(VLOOKUP(A3,Config!$A$12:$A$32,1,FALSE)),LEFT(A3,2),"PRL")</f>
        <v>AR</v>
      </c>
      <c r="AH3" s="122" t="str">
        <f t="shared" si="5"/>
        <v>ARs</v>
      </c>
      <c r="AI3" s="163" t="s">
        <v>1090</v>
      </c>
      <c r="AJ3" s="225" t="s">
        <v>781</v>
      </c>
      <c r="AK3" s="338" t="str">
        <f>IF(ISERROR(VLOOKUP($A3,'RAB Cat Lookup'!$B$4:$E$351,2,FALSE))=TRUE,"Unallocated",VLOOKUP($A3,'RAB Cat Lookup'!$B$4:$E$351,2,FALSE))</f>
        <v>Std</v>
      </c>
      <c r="AL3" s="338" t="str">
        <f>IF(ISERROR(VLOOKUP($A3,'RAB Cat Lookup'!$B$4:$E$351,4,FALSE))=TRUE,"Unallocated",VLOOKUP($A3,'RAB Cat Lookup'!$B$4:$E$351,4,FALSE))</f>
        <v>Distribution lines and cables</v>
      </c>
      <c r="AM3" s="121" t="str">
        <f t="shared" si="6"/>
        <v/>
      </c>
    </row>
    <row r="4" spans="1:39" x14ac:dyDescent="0.25">
      <c r="A4" s="215" t="s">
        <v>396</v>
      </c>
      <c r="B4" s="215" t="s">
        <v>521</v>
      </c>
      <c r="C4" s="123" t="s">
        <v>512</v>
      </c>
      <c r="D4" s="216">
        <f>IF('Division Lvl'!D4="","",'Division Lvl'!D4/Escalators!C$11)</f>
        <v>0</v>
      </c>
      <c r="E4" s="217">
        <f>IF('Division Lvl'!E4="","",'Division Lvl'!E4/Escalators!D$11)</f>
        <v>0</v>
      </c>
      <c r="F4" s="217">
        <f>IF('Division Lvl'!F4="","",'Division Lvl'!F4/Escalators!E$11)</f>
        <v>0</v>
      </c>
      <c r="G4" s="217">
        <f>IF('Division Lvl'!G4="","",'Division Lvl'!G4/Escalators!F$11)</f>
        <v>0</v>
      </c>
      <c r="H4" s="217">
        <f>IF('Division Lvl'!H4="","",'Division Lvl'!H4/Escalators!G$11)</f>
        <v>0</v>
      </c>
      <c r="I4" s="217">
        <f>IF('Division Lvl'!I4="","",'Division Lvl'!I4/Escalators!H$11)</f>
        <v>0</v>
      </c>
      <c r="J4" s="217">
        <f>IF('Division Lvl'!J4="","",'Division Lvl'!J4/Escalators!I$11)</f>
        <v>0</v>
      </c>
      <c r="K4" s="217">
        <f>IF('Division Lvl'!K4="","",'Division Lvl'!K4/Escalators!J$11)</f>
        <v>0</v>
      </c>
      <c r="L4" s="217">
        <f>IF('Division Lvl'!L4="","",'Division Lvl'!L4/Escalators!K$11)</f>
        <v>0</v>
      </c>
      <c r="M4" s="217">
        <f>IF('Division Lvl'!M4="","",'Division Lvl'!M4/Escalators!L$11)</f>
        <v>0</v>
      </c>
      <c r="N4" s="218">
        <v>0</v>
      </c>
      <c r="O4" s="219">
        <v>0</v>
      </c>
      <c r="P4" s="220">
        <f>E4*Config!F$40</f>
        <v>0</v>
      </c>
      <c r="Q4" s="220">
        <f>F4*Config!G$40</f>
        <v>0</v>
      </c>
      <c r="R4" s="220">
        <f>G4*Config!H$40</f>
        <v>0</v>
      </c>
      <c r="S4" s="220">
        <f>H4*Config!I$40</f>
        <v>0</v>
      </c>
      <c r="T4" s="220">
        <f>I4*Config!J$40</f>
        <v>0</v>
      </c>
      <c r="U4" s="220">
        <f>J4*Config!K$40</f>
        <v>0</v>
      </c>
      <c r="V4" s="220">
        <f>K4*Config!L$40</f>
        <v>0</v>
      </c>
      <c r="W4" s="220">
        <f>L4*Config!M$40</f>
        <v>0</v>
      </c>
      <c r="X4" s="220">
        <f>M4*Config!N$40</f>
        <v>0</v>
      </c>
      <c r="Y4" s="221">
        <f>N4*Config!O$40</f>
        <v>0</v>
      </c>
      <c r="Z4" s="222">
        <f t="shared" si="0"/>
        <v>0</v>
      </c>
      <c r="AA4" s="217">
        <f t="shared" si="1"/>
        <v>0</v>
      </c>
      <c r="AB4" s="220">
        <f t="shared" si="2"/>
        <v>0</v>
      </c>
      <c r="AC4" s="221">
        <f t="shared" si="3"/>
        <v>0</v>
      </c>
      <c r="AD4" s="223" t="str">
        <f>IF(OR(SUM(P4:Y4)&lt;&gt;0,A4="EH"),INDEX(CASH!$B:$B,MATCH(A4,CASH!$A:$A,0)),"")</f>
        <v/>
      </c>
      <c r="AE4" s="226">
        <v>4950</v>
      </c>
      <c r="AF4" s="224">
        <f t="shared" si="4"/>
        <v>0.12557407790639435</v>
      </c>
      <c r="AG4" s="122" t="str">
        <f>IF(ISERROR(VLOOKUP(A4,Config!$A$12:$A$32,1,FALSE)),LEFT(A4,2),"PRL")</f>
        <v>AU</v>
      </c>
      <c r="AH4" s="122" t="str">
        <f t="shared" si="5"/>
        <v>AU002s</v>
      </c>
      <c r="AI4" s="163" t="s">
        <v>882</v>
      </c>
      <c r="AJ4" s="225" t="s">
        <v>781</v>
      </c>
      <c r="AK4" s="338" t="str">
        <f>IF(ISERROR(VLOOKUP($A4,'RAB Cat Lookup'!$B$4:$E$351,2,FALSE))=TRUE,"Unallocated",VLOOKUP($A4,'RAB Cat Lookup'!$B$4:$E$351,2,FALSE))</f>
        <v>Unallocated</v>
      </c>
      <c r="AL4" s="338" t="str">
        <f>IF(ISERROR(VLOOKUP($A4,'RAB Cat Lookup'!$B$4:$E$351,4,FALSE))=TRUE,"Unallocated",VLOOKUP($A4,'RAB Cat Lookup'!$B$4:$E$351,4,FALSE))</f>
        <v>Unallocated</v>
      </c>
      <c r="AM4" s="121" t="str">
        <f t="shared" si="6"/>
        <v/>
      </c>
    </row>
    <row r="5" spans="1:39" x14ac:dyDescent="0.25">
      <c r="A5" s="215" t="s">
        <v>57</v>
      </c>
      <c r="B5" s="215" t="s">
        <v>873</v>
      </c>
      <c r="C5" s="123" t="s">
        <v>512</v>
      </c>
      <c r="D5" s="216">
        <f>IF('Division Lvl'!D5="","",'Division Lvl'!D5/Escalators!C$11)</f>
        <v>1044144</v>
      </c>
      <c r="E5" s="217">
        <f>IF('Division Lvl'!E5="","",'Division Lvl'!E5/Escalators!D$11)</f>
        <v>2177478.43792897</v>
      </c>
      <c r="F5" s="217">
        <f>IF('Division Lvl'!F5="","",'Division Lvl'!F5/Escalators!E$11)</f>
        <v>2173512.1535112849</v>
      </c>
      <c r="G5" s="217">
        <f>IF('Division Lvl'!G5="","",'Division Lvl'!G5/Escalators!F$11)</f>
        <v>2167466.9425005103</v>
      </c>
      <c r="H5" s="217">
        <f>IF('Division Lvl'!H5="","",'Division Lvl'!H5/Escalators!G$11)</f>
        <v>2160766.0873408369</v>
      </c>
      <c r="I5" s="217">
        <f>IF('Division Lvl'!I5="","",'Division Lvl'!I5/Escalators!H$11)</f>
        <v>2155096.0925790956</v>
      </c>
      <c r="J5" s="217">
        <f>IF('Division Lvl'!J5="","",'Division Lvl'!J5/Escalators!I$11)</f>
        <v>2155096.0925790956</v>
      </c>
      <c r="K5" s="217">
        <f>IF('Division Lvl'!K5="","",'Division Lvl'!K5/Escalators!J$11)</f>
        <v>2155096.0925790956</v>
      </c>
      <c r="L5" s="217">
        <f>IF('Division Lvl'!L5="","",'Division Lvl'!L5/Escalators!K$11)</f>
        <v>2155096.0925790956</v>
      </c>
      <c r="M5" s="217">
        <f>IF('Division Lvl'!M5="","",'Division Lvl'!M5/Escalators!L$11)</f>
        <v>2155096.0925790956</v>
      </c>
      <c r="N5" s="218">
        <v>2180000</v>
      </c>
      <c r="O5" s="219">
        <v>714162</v>
      </c>
      <c r="P5" s="220">
        <f>E5*Config!F$40</f>
        <v>2231915.3988771942</v>
      </c>
      <c r="Q5" s="220">
        <f>F5*Config!G$40</f>
        <v>2283546.2062827935</v>
      </c>
      <c r="R5" s="220">
        <f>G5*Config!H$40</f>
        <v>2334124.8303762134</v>
      </c>
      <c r="S5" s="220">
        <f>H5*Config!I$40</f>
        <v>2385081.46083216</v>
      </c>
      <c r="T5" s="220">
        <f>I5*Config!J$40</f>
        <v>2438293.4187124828</v>
      </c>
      <c r="U5" s="220">
        <f>J5*Config!K$40</f>
        <v>2499250.7541802945</v>
      </c>
      <c r="V5" s="220">
        <f>K5*Config!L$40</f>
        <v>2561732.0230348022</v>
      </c>
      <c r="W5" s="220">
        <f>L5*Config!M$40</f>
        <v>2625775.3236106718</v>
      </c>
      <c r="X5" s="220">
        <f>M5*Config!N$40</f>
        <v>2691419.7067009383</v>
      </c>
      <c r="Y5" s="221">
        <f>N5*Config!O$40</f>
        <v>2790584.3063480584</v>
      </c>
      <c r="Z5" s="222">
        <f t="shared" si="0"/>
        <v>10834319.713860698</v>
      </c>
      <c r="AA5" s="217">
        <f t="shared" si="1"/>
        <v>21634704.084177084</v>
      </c>
      <c r="AB5" s="220">
        <f t="shared" si="2"/>
        <v>11672961.315080844</v>
      </c>
      <c r="AC5" s="221">
        <f t="shared" si="3"/>
        <v>24841723.428955611</v>
      </c>
      <c r="AD5" s="223">
        <f>IF(OR(SUM(P5:Y5)&lt;&gt;0,A5="EH"),INDEX(CASH!$B:$B,MATCH(A5,CASH!$A:$A,0)),"")</f>
        <v>220</v>
      </c>
      <c r="AE5" s="122">
        <f>AD5*VLOOKUP(C5,Config!$A$3:$C$9,3,FALSE)</f>
        <v>3300</v>
      </c>
      <c r="AF5" s="224">
        <f t="shared" si="4"/>
        <v>0.5433273145722044</v>
      </c>
      <c r="AG5" s="122" t="str">
        <f>IF(ISERROR(VLOOKUP(A5,Config!$A$12:$A$32,1,FALSE)),LEFT(A5,2),"PRL")</f>
        <v>AU</v>
      </c>
      <c r="AH5" s="122" t="str">
        <f t="shared" si="5"/>
        <v>AU004s</v>
      </c>
      <c r="AI5" s="163" t="s">
        <v>882</v>
      </c>
      <c r="AJ5" s="225" t="s">
        <v>781</v>
      </c>
      <c r="AK5" s="338" t="str">
        <f>IF(ISERROR(VLOOKUP($A5,'RAB Cat Lookup'!$B$4:$E$351,2,FALSE))=TRUE,"Unallocated",VLOOKUP($A5,'RAB Cat Lookup'!$B$4:$E$351,2,FALSE))</f>
        <v>Std</v>
      </c>
      <c r="AL5" s="338" t="str">
        <f>IF(ISERROR(VLOOKUP($A5,'RAB Cat Lookup'!$B$4:$E$351,4,FALSE))=TRUE,"Unallocated",VLOOKUP($A5,'RAB Cat Lookup'!$B$4:$E$351,4,FALSE))</f>
        <v>Substations</v>
      </c>
      <c r="AM5" s="121" t="str">
        <f t="shared" si="6"/>
        <v/>
      </c>
    </row>
    <row r="6" spans="1:39" x14ac:dyDescent="0.25">
      <c r="A6" s="215" t="s">
        <v>716</v>
      </c>
      <c r="B6" s="215" t="s">
        <v>727</v>
      </c>
      <c r="C6" s="123" t="s">
        <v>512</v>
      </c>
      <c r="D6" s="216">
        <f>IF('Division Lvl'!D6="","",'Division Lvl'!D6/Escalators!C$11)</f>
        <v>0</v>
      </c>
      <c r="E6" s="217">
        <f>IF('Division Lvl'!E6="","",'Division Lvl'!E6/Escalators!D$11)</f>
        <v>0</v>
      </c>
      <c r="F6" s="217">
        <f>IF('Division Lvl'!F6="","",'Division Lvl'!F6/Escalators!E$11)</f>
        <v>0</v>
      </c>
      <c r="G6" s="217">
        <f>IF('Division Lvl'!G6="","",'Division Lvl'!G6/Escalators!F$11)</f>
        <v>0</v>
      </c>
      <c r="H6" s="217">
        <f>IF('Division Lvl'!H6="","",'Division Lvl'!H6/Escalators!G$11)</f>
        <v>0</v>
      </c>
      <c r="I6" s="217">
        <f>IF('Division Lvl'!I6="","",'Division Lvl'!I6/Escalators!H$11)</f>
        <v>0</v>
      </c>
      <c r="J6" s="217">
        <f>IF('Division Lvl'!J6="","",'Division Lvl'!J6/Escalators!I$11)</f>
        <v>0</v>
      </c>
      <c r="K6" s="217">
        <f>IF('Division Lvl'!K6="","",'Division Lvl'!K6/Escalators!J$11)</f>
        <v>0</v>
      </c>
      <c r="L6" s="217">
        <f>IF('Division Lvl'!L6="","",'Division Lvl'!L6/Escalators!K$11)</f>
        <v>0</v>
      </c>
      <c r="M6" s="217">
        <f>IF('Division Lvl'!M6="","",'Division Lvl'!M6/Escalators!L$11)</f>
        <v>0</v>
      </c>
      <c r="N6" s="218">
        <v>0</v>
      </c>
      <c r="O6" s="219">
        <v>0</v>
      </c>
      <c r="P6" s="220">
        <f>E6*Config!F$40</f>
        <v>0</v>
      </c>
      <c r="Q6" s="220">
        <f>F6*Config!G$40</f>
        <v>0</v>
      </c>
      <c r="R6" s="220">
        <f>G6*Config!H$40</f>
        <v>0</v>
      </c>
      <c r="S6" s="220">
        <f>H6*Config!I$40</f>
        <v>0</v>
      </c>
      <c r="T6" s="220">
        <f>I6*Config!J$40</f>
        <v>0</v>
      </c>
      <c r="U6" s="220">
        <f>J6*Config!K$40</f>
        <v>0</v>
      </c>
      <c r="V6" s="220">
        <f>K6*Config!L$40</f>
        <v>0</v>
      </c>
      <c r="W6" s="220">
        <f>L6*Config!M$40</f>
        <v>0</v>
      </c>
      <c r="X6" s="220">
        <f>M6*Config!N$40</f>
        <v>0</v>
      </c>
      <c r="Y6" s="221">
        <f>N6*Config!O$40</f>
        <v>0</v>
      </c>
      <c r="Z6" s="222">
        <f t="shared" si="0"/>
        <v>0</v>
      </c>
      <c r="AA6" s="217">
        <f t="shared" si="1"/>
        <v>0</v>
      </c>
      <c r="AB6" s="220">
        <f t="shared" si="2"/>
        <v>0</v>
      </c>
      <c r="AC6" s="221">
        <f t="shared" si="3"/>
        <v>0</v>
      </c>
      <c r="AD6" s="223" t="str">
        <f>IF(OR(SUM(P6:Y6)&lt;&gt;0,A6="EH"),INDEX(CASH!$B:$B,MATCH(A6,CASH!$A:$A,0)),"")</f>
        <v/>
      </c>
      <c r="AE6" s="227">
        <v>4950</v>
      </c>
      <c r="AF6" s="224">
        <f t="shared" si="4"/>
        <v>0.12557407790639435</v>
      </c>
      <c r="AG6" s="122" t="str">
        <f>IF(ISERROR(VLOOKUP(A6,Config!$A$12:$A$32,1,FALSE)),LEFT(A6,2),"PRL")</f>
        <v>AU</v>
      </c>
      <c r="AH6" s="122" t="str">
        <f t="shared" si="5"/>
        <v>AU008s</v>
      </c>
      <c r="AI6" s="163" t="s">
        <v>882</v>
      </c>
      <c r="AJ6" s="225" t="s">
        <v>781</v>
      </c>
      <c r="AK6" s="338" t="str">
        <f>IF(ISERROR(VLOOKUP($A6,'RAB Cat Lookup'!$B$4:$E$351,2,FALSE))=TRUE,"Unallocated",VLOOKUP($A6,'RAB Cat Lookup'!$B$4:$E$351,2,FALSE))</f>
        <v>Unallocated</v>
      </c>
      <c r="AL6" s="338" t="str">
        <f>IF(ISERROR(VLOOKUP($A6,'RAB Cat Lookup'!$B$4:$E$351,4,FALSE))=TRUE,"Unallocated",VLOOKUP($A6,'RAB Cat Lookup'!$B$4:$E$351,4,FALSE))</f>
        <v>Unallocated</v>
      </c>
      <c r="AM6" s="121" t="str">
        <f t="shared" si="6"/>
        <v/>
      </c>
    </row>
    <row r="7" spans="1:39" x14ac:dyDescent="0.25">
      <c r="A7" s="215" t="s">
        <v>58</v>
      </c>
      <c r="B7" s="215" t="s">
        <v>272</v>
      </c>
      <c r="C7" s="123" t="s">
        <v>512</v>
      </c>
      <c r="D7" s="216">
        <f>IF('Division Lvl'!D7="","",'Division Lvl'!D7/Escalators!C$11)</f>
        <v>1000000</v>
      </c>
      <c r="E7" s="217">
        <f>IF('Division Lvl'!E7="","",'Division Lvl'!E7/Escalators!D$11)</f>
        <v>1108716.0853675029</v>
      </c>
      <c r="F7" s="217">
        <f>IF('Division Lvl'!F7="","",'Division Lvl'!F7/Escalators!E$11)</f>
        <v>1106696.5552282229</v>
      </c>
      <c r="G7" s="217">
        <f>IF('Division Lvl'!G7="","",'Division Lvl'!G7/Escalators!F$11)</f>
        <v>2097869.3801266407</v>
      </c>
      <c r="H7" s="217">
        <f>IF('Division Lvl'!H7="","",'Division Lvl'!H7/Escalators!G$11)</f>
        <v>2091383.6900409015</v>
      </c>
      <c r="I7" s="217">
        <f>IF('Division Lvl'!I7="","",'Division Lvl'!I7/Escalators!H$11)</f>
        <v>1097319.5700746772</v>
      </c>
      <c r="J7" s="217">
        <f>IF('Division Lvl'!J7="","",'Division Lvl'!J7/Escalators!I$11)</f>
        <v>1097319.5700746772</v>
      </c>
      <c r="K7" s="217">
        <f>IF('Division Lvl'!K7="","",'Division Lvl'!K7/Escalators!J$11)</f>
        <v>1097319.5700746772</v>
      </c>
      <c r="L7" s="217">
        <f>IF('Division Lvl'!L7="","",'Division Lvl'!L7/Escalators!K$11)</f>
        <v>2085895.7593311432</v>
      </c>
      <c r="M7" s="217">
        <f>IF('Division Lvl'!M7="","",'Division Lvl'!M7/Escalators!L$11)</f>
        <v>2085895.7593311432</v>
      </c>
      <c r="N7" s="218">
        <v>1110000</v>
      </c>
      <c r="O7" s="219">
        <v>978004</v>
      </c>
      <c r="P7" s="220">
        <f>E7*Config!F$40</f>
        <v>1136433.9875016904</v>
      </c>
      <c r="Q7" s="220">
        <f>F7*Config!G$40</f>
        <v>1162723.0683366517</v>
      </c>
      <c r="R7" s="220">
        <f>G7*Config!H$40</f>
        <v>2259175.8679329404</v>
      </c>
      <c r="S7" s="220">
        <f>H7*Config!I$40</f>
        <v>2308496.2763100262</v>
      </c>
      <c r="T7" s="220">
        <f>I7*Config!J$40</f>
        <v>1241516.3737480992</v>
      </c>
      <c r="U7" s="220">
        <f>J7*Config!K$40</f>
        <v>1272554.2830918015</v>
      </c>
      <c r="V7" s="220">
        <f>K7*Config!L$40</f>
        <v>1304368.1401690966</v>
      </c>
      <c r="W7" s="220">
        <f>L7*Config!M$40</f>
        <v>2541461.4370727148</v>
      </c>
      <c r="X7" s="220">
        <f>M7*Config!N$40</f>
        <v>2604997.9729995322</v>
      </c>
      <c r="Y7" s="221">
        <f>N7*Config!O$40</f>
        <v>1420893.8440579565</v>
      </c>
      <c r="Z7" s="222">
        <f t="shared" si="0"/>
        <v>7501985.2808379456</v>
      </c>
      <c r="AA7" s="217">
        <f t="shared" si="1"/>
        <v>14978415.939649586</v>
      </c>
      <c r="AB7" s="220">
        <f t="shared" si="2"/>
        <v>8108345.5738294087</v>
      </c>
      <c r="AC7" s="221">
        <f t="shared" si="3"/>
        <v>17252621.251220509</v>
      </c>
      <c r="AD7" s="223">
        <f>IF(OR(SUM(P7:Y7)&lt;&gt;0,A7="EH"),INDEX(CASH!$B:$B,MATCH(A7,CASH!$A:$A,0)),"")</f>
        <v>310</v>
      </c>
      <c r="AE7" s="122">
        <f>AD7*VLOOKUP(C7,Config!$A$3:$C$9,3,FALSE)</f>
        <v>4650</v>
      </c>
      <c r="AF7" s="224">
        <f t="shared" si="4"/>
        <v>0.21004279400068629</v>
      </c>
      <c r="AG7" s="122" t="str">
        <f>IF(ISERROR(VLOOKUP(A7,Config!$A$12:$A$32,1,FALSE)),LEFT(A7,2),"PRL")</f>
        <v>AU</v>
      </c>
      <c r="AH7" s="122" t="str">
        <f t="shared" si="5"/>
        <v>AU013s</v>
      </c>
      <c r="AI7" s="163" t="s">
        <v>882</v>
      </c>
      <c r="AJ7" s="225" t="s">
        <v>781</v>
      </c>
      <c r="AK7" s="338" t="str">
        <f>IF(ISERROR(VLOOKUP($A7,'RAB Cat Lookup'!$B$4:$E$351,2,FALSE))=TRUE,"Unallocated",VLOOKUP($A7,'RAB Cat Lookup'!$B$4:$E$351,2,FALSE))</f>
        <v>Std</v>
      </c>
      <c r="AL7" s="338" t="str">
        <f>IF(ISERROR(VLOOKUP($A7,'RAB Cat Lookup'!$B$4:$E$351,4,FALSE))=TRUE,"Unallocated",VLOOKUP($A7,'RAB Cat Lookup'!$B$4:$E$351,4,FALSE))</f>
        <v>Substations</v>
      </c>
      <c r="AM7" s="121" t="str">
        <f t="shared" si="6"/>
        <v/>
      </c>
    </row>
    <row r="8" spans="1:39" x14ac:dyDescent="0.25">
      <c r="A8" s="215" t="s">
        <v>507</v>
      </c>
      <c r="B8" s="215" t="s">
        <v>522</v>
      </c>
      <c r="C8" s="123" t="s">
        <v>512</v>
      </c>
      <c r="D8" s="216">
        <f>IF('Division Lvl'!D8="","",'Division Lvl'!D8/Escalators!C$11)</f>
        <v>0</v>
      </c>
      <c r="E8" s="217">
        <f>IF('Division Lvl'!E8="","",'Division Lvl'!E8/Escalators!D$11)</f>
        <v>0</v>
      </c>
      <c r="F8" s="217">
        <f>IF('Division Lvl'!F8="","",'Division Lvl'!F8/Escalators!E$11)</f>
        <v>0</v>
      </c>
      <c r="G8" s="217">
        <f>IF('Division Lvl'!G8="","",'Division Lvl'!G8/Escalators!F$11)</f>
        <v>0</v>
      </c>
      <c r="H8" s="217">
        <f>IF('Division Lvl'!H8="","",'Division Lvl'!H8/Escalators!G$11)</f>
        <v>0</v>
      </c>
      <c r="I8" s="217">
        <f>IF('Division Lvl'!I8="","",'Division Lvl'!I8/Escalators!H$11)</f>
        <v>0</v>
      </c>
      <c r="J8" s="217">
        <f>IF('Division Lvl'!J8="","",'Division Lvl'!J8/Escalators!I$11)</f>
        <v>0</v>
      </c>
      <c r="K8" s="217">
        <f>IF('Division Lvl'!K8="","",'Division Lvl'!K8/Escalators!J$11)</f>
        <v>0</v>
      </c>
      <c r="L8" s="217">
        <f>IF('Division Lvl'!L8="","",'Division Lvl'!L8/Escalators!K$11)</f>
        <v>0</v>
      </c>
      <c r="M8" s="217">
        <f>IF('Division Lvl'!M8="","",'Division Lvl'!M8/Escalators!L$11)</f>
        <v>0</v>
      </c>
      <c r="N8" s="218">
        <v>0</v>
      </c>
      <c r="O8" s="219">
        <v>0</v>
      </c>
      <c r="P8" s="220">
        <f>E8*Config!F$40</f>
        <v>0</v>
      </c>
      <c r="Q8" s="220">
        <f>F8*Config!G$40</f>
        <v>0</v>
      </c>
      <c r="R8" s="220">
        <f>G8*Config!H$40</f>
        <v>0</v>
      </c>
      <c r="S8" s="220">
        <f>H8*Config!I$40</f>
        <v>0</v>
      </c>
      <c r="T8" s="220">
        <f>I8*Config!J$40</f>
        <v>0</v>
      </c>
      <c r="U8" s="220">
        <f>J8*Config!K$40</f>
        <v>0</v>
      </c>
      <c r="V8" s="220">
        <f>K8*Config!L$40</f>
        <v>0</v>
      </c>
      <c r="W8" s="220">
        <f>L8*Config!M$40</f>
        <v>0</v>
      </c>
      <c r="X8" s="220">
        <f>M8*Config!N$40</f>
        <v>0</v>
      </c>
      <c r="Y8" s="221">
        <f>N8*Config!O$40</f>
        <v>0</v>
      </c>
      <c r="Z8" s="222">
        <f t="shared" si="0"/>
        <v>0</v>
      </c>
      <c r="AA8" s="217">
        <f t="shared" si="1"/>
        <v>0</v>
      </c>
      <c r="AB8" s="220">
        <f t="shared" si="2"/>
        <v>0</v>
      </c>
      <c r="AC8" s="221">
        <f t="shared" si="3"/>
        <v>0</v>
      </c>
      <c r="AD8" s="223" t="str">
        <f>IF(OR(SUM(P8:Y8)&lt;&gt;0,A8="EH"),INDEX(CASH!$B:$B,MATCH(A8,CASH!$A:$A,0)),"")</f>
        <v/>
      </c>
      <c r="AE8" s="227">
        <v>4950</v>
      </c>
      <c r="AF8" s="224">
        <f t="shared" si="4"/>
        <v>0.12557407790639435</v>
      </c>
      <c r="AG8" s="122" t="str">
        <f>IF(ISERROR(VLOOKUP(A8,Config!$A$12:$A$32,1,FALSE)),LEFT(A8,2),"PRL")</f>
        <v>AU</v>
      </c>
      <c r="AH8" s="122" t="str">
        <f t="shared" si="5"/>
        <v>AU014s</v>
      </c>
      <c r="AI8" s="163" t="s">
        <v>882</v>
      </c>
      <c r="AJ8" s="225" t="s">
        <v>781</v>
      </c>
      <c r="AK8" s="338" t="str">
        <f>IF(ISERROR(VLOOKUP($A8,'RAB Cat Lookup'!$B$4:$E$351,2,FALSE))=TRUE,"Unallocated",VLOOKUP($A8,'RAB Cat Lookup'!$B$4:$E$351,2,FALSE))</f>
        <v>Unallocated</v>
      </c>
      <c r="AL8" s="338" t="str">
        <f>IF(ISERROR(VLOOKUP($A8,'RAB Cat Lookup'!$B$4:$E$351,4,FALSE))=TRUE,"Unallocated",VLOOKUP($A8,'RAB Cat Lookup'!$B$4:$E$351,4,FALSE))</f>
        <v>Unallocated</v>
      </c>
      <c r="AM8" s="121" t="str">
        <f t="shared" si="6"/>
        <v/>
      </c>
    </row>
    <row r="9" spans="1:39" x14ac:dyDescent="0.25">
      <c r="A9" s="215" t="s">
        <v>59</v>
      </c>
      <c r="B9" s="215" t="s">
        <v>468</v>
      </c>
      <c r="C9" s="123" t="s">
        <v>512</v>
      </c>
      <c r="D9" s="216">
        <f>IF('Division Lvl'!D9="","",'Division Lvl'!D9/Escalators!C$11)</f>
        <v>0</v>
      </c>
      <c r="E9" s="217">
        <f>IF('Division Lvl'!E9="","",'Division Lvl'!E9/Escalators!D$11)</f>
        <v>0</v>
      </c>
      <c r="F9" s="217">
        <f>IF('Division Lvl'!F9="","",'Division Lvl'!F9/Escalators!E$11)</f>
        <v>0</v>
      </c>
      <c r="G9" s="217">
        <f>IF('Division Lvl'!G9="","",'Division Lvl'!G9/Escalators!F$11)</f>
        <v>0</v>
      </c>
      <c r="H9" s="217">
        <f>IF('Division Lvl'!H9="","",'Division Lvl'!H9/Escalators!G$11)</f>
        <v>0</v>
      </c>
      <c r="I9" s="217">
        <f>IF('Division Lvl'!I9="","",'Division Lvl'!I9/Escalators!H$11)</f>
        <v>0</v>
      </c>
      <c r="J9" s="217">
        <f>IF('Division Lvl'!J9="","",'Division Lvl'!J9/Escalators!I$11)</f>
        <v>0</v>
      </c>
      <c r="K9" s="217">
        <f>IF('Division Lvl'!K9="","",'Division Lvl'!K9/Escalators!J$11)</f>
        <v>0</v>
      </c>
      <c r="L9" s="217">
        <f>IF('Division Lvl'!L9="","",'Division Lvl'!L9/Escalators!K$11)</f>
        <v>0</v>
      </c>
      <c r="M9" s="217">
        <f>IF('Division Lvl'!M9="","",'Division Lvl'!M9/Escalators!L$11)</f>
        <v>0</v>
      </c>
      <c r="N9" s="218">
        <v>0</v>
      </c>
      <c r="O9" s="219">
        <v>0</v>
      </c>
      <c r="P9" s="220">
        <f>E9*Config!F$40</f>
        <v>0</v>
      </c>
      <c r="Q9" s="220">
        <f>F9*Config!G$40</f>
        <v>0</v>
      </c>
      <c r="R9" s="220">
        <f>G9*Config!H$40</f>
        <v>0</v>
      </c>
      <c r="S9" s="220">
        <f>H9*Config!I$40</f>
        <v>0</v>
      </c>
      <c r="T9" s="220">
        <f>I9*Config!J$40</f>
        <v>0</v>
      </c>
      <c r="U9" s="220">
        <f>J9*Config!K$40</f>
        <v>0</v>
      </c>
      <c r="V9" s="220">
        <f>K9*Config!L$40</f>
        <v>0</v>
      </c>
      <c r="W9" s="220">
        <f>L9*Config!M$40</f>
        <v>0</v>
      </c>
      <c r="X9" s="220">
        <f>M9*Config!N$40</f>
        <v>0</v>
      </c>
      <c r="Y9" s="221">
        <f>N9*Config!O$40</f>
        <v>0</v>
      </c>
      <c r="Z9" s="222">
        <f t="shared" si="0"/>
        <v>0</v>
      </c>
      <c r="AA9" s="217">
        <f t="shared" si="1"/>
        <v>0</v>
      </c>
      <c r="AB9" s="220">
        <f t="shared" si="2"/>
        <v>0</v>
      </c>
      <c r="AC9" s="221">
        <f t="shared" si="3"/>
        <v>0</v>
      </c>
      <c r="AD9" s="223" t="str">
        <f>IF(OR(SUM(P9:Y9)&lt;&gt;0,A9="EH"),INDEX(CASH!$B:$B,MATCH(A9,CASH!$A:$A,0)),"")</f>
        <v/>
      </c>
      <c r="AE9" s="226">
        <v>2250</v>
      </c>
      <c r="AF9" s="224">
        <f t="shared" si="4"/>
        <v>0.70869822867965704</v>
      </c>
      <c r="AG9" s="122" t="str">
        <f>IF(ISERROR(VLOOKUP(A9,Config!$A$12:$A$32,1,FALSE)),LEFT(A9,2),"PRL")</f>
        <v>AU</v>
      </c>
      <c r="AH9" s="122" t="str">
        <f t="shared" si="5"/>
        <v>AU016s</v>
      </c>
      <c r="AI9" s="163" t="s">
        <v>882</v>
      </c>
      <c r="AJ9" s="225" t="s">
        <v>781</v>
      </c>
      <c r="AK9" s="338" t="str">
        <f>IF(ISERROR(VLOOKUP($A9,'RAB Cat Lookup'!$B$4:$E$351,2,FALSE))=TRUE,"Unallocated",VLOOKUP($A9,'RAB Cat Lookup'!$B$4:$E$351,2,FALSE))</f>
        <v>Std</v>
      </c>
      <c r="AL9" s="338" t="str">
        <f>IF(ISERROR(VLOOKUP($A9,'RAB Cat Lookup'!$B$4:$E$351,4,FALSE))=TRUE,"Unallocated",VLOOKUP($A9,'RAB Cat Lookup'!$B$4:$E$351,4,FALSE))</f>
        <v>Substations</v>
      </c>
      <c r="AM9" s="121" t="str">
        <f t="shared" si="6"/>
        <v/>
      </c>
    </row>
    <row r="10" spans="1:39" x14ac:dyDescent="0.25">
      <c r="A10" s="215" t="s">
        <v>395</v>
      </c>
      <c r="B10" s="215" t="s">
        <v>523</v>
      </c>
      <c r="C10" s="123" t="s">
        <v>512</v>
      </c>
      <c r="D10" s="216">
        <f>IF('Division Lvl'!D10="","",'Division Lvl'!D10/Escalators!C$11)</f>
        <v>0</v>
      </c>
      <c r="E10" s="217">
        <f>IF('Division Lvl'!E10="","",'Division Lvl'!E10/Escalators!D$11)</f>
        <v>0</v>
      </c>
      <c r="F10" s="217">
        <f>IF('Division Lvl'!F10="","",'Division Lvl'!F10/Escalators!E$11)</f>
        <v>0</v>
      </c>
      <c r="G10" s="217">
        <f>IF('Division Lvl'!G10="","",'Division Lvl'!G10/Escalators!F$11)</f>
        <v>0</v>
      </c>
      <c r="H10" s="217">
        <f>IF('Division Lvl'!H10="","",'Division Lvl'!H10/Escalators!G$11)</f>
        <v>0</v>
      </c>
      <c r="I10" s="217">
        <f>IF('Division Lvl'!I10="","",'Division Lvl'!I10/Escalators!H$11)</f>
        <v>0</v>
      </c>
      <c r="J10" s="217">
        <f>IF('Division Lvl'!J10="","",'Division Lvl'!J10/Escalators!I$11)</f>
        <v>0</v>
      </c>
      <c r="K10" s="217">
        <f>IF('Division Lvl'!K10="","",'Division Lvl'!K10/Escalators!J$11)</f>
        <v>0</v>
      </c>
      <c r="L10" s="217">
        <f>IF('Division Lvl'!L10="","",'Division Lvl'!L10/Escalators!K$11)</f>
        <v>0</v>
      </c>
      <c r="M10" s="217">
        <f>IF('Division Lvl'!M10="","",'Division Lvl'!M10/Escalators!L$11)</f>
        <v>0</v>
      </c>
      <c r="N10" s="218">
        <v>0</v>
      </c>
      <c r="O10" s="219">
        <v>0</v>
      </c>
      <c r="P10" s="220">
        <f>E10*Config!F$40</f>
        <v>0</v>
      </c>
      <c r="Q10" s="220">
        <f>F10*Config!G$40</f>
        <v>0</v>
      </c>
      <c r="R10" s="220">
        <f>G10*Config!H$40</f>
        <v>0</v>
      </c>
      <c r="S10" s="220">
        <f>H10*Config!I$40</f>
        <v>0</v>
      </c>
      <c r="T10" s="220">
        <f>I10*Config!J$40</f>
        <v>0</v>
      </c>
      <c r="U10" s="220">
        <f>J10*Config!K$40</f>
        <v>0</v>
      </c>
      <c r="V10" s="220">
        <f>K10*Config!L$40</f>
        <v>0</v>
      </c>
      <c r="W10" s="220">
        <f>L10*Config!M$40</f>
        <v>0</v>
      </c>
      <c r="X10" s="220">
        <f>M10*Config!N$40</f>
        <v>0</v>
      </c>
      <c r="Y10" s="221">
        <f>N10*Config!O$40</f>
        <v>0</v>
      </c>
      <c r="Z10" s="222">
        <f t="shared" si="0"/>
        <v>0</v>
      </c>
      <c r="AA10" s="217">
        <f t="shared" si="1"/>
        <v>0</v>
      </c>
      <c r="AB10" s="220">
        <f t="shared" si="2"/>
        <v>0</v>
      </c>
      <c r="AC10" s="221">
        <f t="shared" si="3"/>
        <v>0</v>
      </c>
      <c r="AD10" s="223" t="str">
        <f>IF(OR(SUM(P10:Y10)&lt;&gt;0,A10="EH"),INDEX(CASH!$B:$B,MATCH(A10,CASH!$A:$A,0)),"")</f>
        <v/>
      </c>
      <c r="AE10" s="226">
        <v>4950</v>
      </c>
      <c r="AF10" s="224">
        <f t="shared" si="4"/>
        <v>0.12557407790639435</v>
      </c>
      <c r="AG10" s="122" t="str">
        <f>IF(ISERROR(VLOOKUP(A10,Config!$A$12:$A$32,1,FALSE)),LEFT(A10,2),"PRL")</f>
        <v>AU</v>
      </c>
      <c r="AH10" s="122" t="str">
        <f t="shared" si="5"/>
        <v>AU017s</v>
      </c>
      <c r="AI10" s="163" t="s">
        <v>882</v>
      </c>
      <c r="AJ10" s="225" t="s">
        <v>781</v>
      </c>
      <c r="AK10" s="338" t="str">
        <f>IF(ISERROR(VLOOKUP($A10,'RAB Cat Lookup'!$B$4:$E$351,2,FALSE))=TRUE,"Unallocated",VLOOKUP($A10,'RAB Cat Lookup'!$B$4:$E$351,2,FALSE))</f>
        <v>Unallocated</v>
      </c>
      <c r="AL10" s="338" t="str">
        <f>IF(ISERROR(VLOOKUP($A10,'RAB Cat Lookup'!$B$4:$E$351,4,FALSE))=TRUE,"Unallocated",VLOOKUP($A10,'RAB Cat Lookup'!$B$4:$E$351,4,FALSE))</f>
        <v>Unallocated</v>
      </c>
      <c r="AM10" s="121" t="str">
        <f t="shared" si="6"/>
        <v/>
      </c>
    </row>
    <row r="11" spans="1:39" x14ac:dyDescent="0.25">
      <c r="A11" s="215" t="s">
        <v>60</v>
      </c>
      <c r="B11" s="215" t="s">
        <v>273</v>
      </c>
      <c r="C11" s="123" t="s">
        <v>512</v>
      </c>
      <c r="D11" s="216">
        <f>IF('Division Lvl'!D11="","",'Division Lvl'!D11/Escalators!C$11)</f>
        <v>750000</v>
      </c>
      <c r="E11" s="217">
        <f>IF('Division Lvl'!E11="","",'Division Lvl'!E11/Escalators!D$11)</f>
        <v>624277.07509431476</v>
      </c>
      <c r="F11" s="217">
        <f>IF('Division Lvl'!F11="","",'Division Lvl'!F11/Escalators!E$11)</f>
        <v>523437.5599052406</v>
      </c>
      <c r="G11" s="217">
        <f>IF('Division Lvl'!G11="","",'Division Lvl'!G11/Escalators!F$11)</f>
        <v>521981.71780402196</v>
      </c>
      <c r="H11" s="217">
        <f>IF('Division Lvl'!H11="","",'Division Lvl'!H11/Escalators!G$11)</f>
        <v>520367.97974951344</v>
      </c>
      <c r="I11" s="217">
        <f>IF('Division Lvl'!I11="","",'Division Lvl'!I11/Escalators!H$11)</f>
        <v>519002.49935964466</v>
      </c>
      <c r="J11" s="217">
        <f>IF('Division Lvl'!J11="","",'Division Lvl'!J11/Escalators!I$11)</f>
        <v>444859.28516540967</v>
      </c>
      <c r="K11" s="217">
        <f>IF('Division Lvl'!K11="","",'Division Lvl'!K11/Escalators!J$11)</f>
        <v>444859.28516540967</v>
      </c>
      <c r="L11" s="217">
        <f>IF('Division Lvl'!L11="","",'Division Lvl'!L11/Escalators!K$11)</f>
        <v>444859.28516540967</v>
      </c>
      <c r="M11" s="217">
        <f>IF('Division Lvl'!M11="","",'Division Lvl'!M11/Escalators!L$11)</f>
        <v>444859.28516540967</v>
      </c>
      <c r="N11" s="218">
        <v>450000</v>
      </c>
      <c r="O11" s="219">
        <v>515765.25000000006</v>
      </c>
      <c r="P11" s="220">
        <f>E11*Config!F$40</f>
        <v>639884.00197167252</v>
      </c>
      <c r="Q11" s="220">
        <f>F11*Config!G$40</f>
        <v>549936.58637544338</v>
      </c>
      <c r="R11" s="220">
        <f>G11*Config!H$40</f>
        <v>562117.21832454682</v>
      </c>
      <c r="S11" s="220">
        <f>H11*Config!I$40</f>
        <v>574388.88391600177</v>
      </c>
      <c r="T11" s="220">
        <f>I11*Config!J$40</f>
        <v>587203.69028626313</v>
      </c>
      <c r="U11" s="220">
        <f>J11*Config!K$40</f>
        <v>515900.38503721682</v>
      </c>
      <c r="V11" s="220">
        <f>K11*Config!L$40</f>
        <v>528797.89466314728</v>
      </c>
      <c r="W11" s="220">
        <f>L11*Config!M$40</f>
        <v>542017.8420297259</v>
      </c>
      <c r="X11" s="220">
        <f>M11*Config!N$40</f>
        <v>555568.28808046901</v>
      </c>
      <c r="Y11" s="221">
        <f>N11*Config!O$40</f>
        <v>576038.04488836066</v>
      </c>
      <c r="Z11" s="222">
        <f t="shared" si="0"/>
        <v>2709066.831912735</v>
      </c>
      <c r="AA11" s="217">
        <f t="shared" si="1"/>
        <v>4938503.9725743737</v>
      </c>
      <c r="AB11" s="220">
        <f t="shared" si="2"/>
        <v>2913530.3808739278</v>
      </c>
      <c r="AC11" s="221">
        <f t="shared" si="3"/>
        <v>5631852.8355728472</v>
      </c>
      <c r="AD11" s="223">
        <f>IF(OR(SUM(P11:Y11)&lt;&gt;0,A11="EH"),INDEX(CASH!$B:$B,MATCH(A11,CASH!$A:$A,0)),"")</f>
        <v>150</v>
      </c>
      <c r="AE11" s="122">
        <f>AD11*VLOOKUP(C11,Config!$A$3:$C$9,3,FALSE)</f>
        <v>2250</v>
      </c>
      <c r="AF11" s="224">
        <f t="shared" si="4"/>
        <v>0.70869822867965704</v>
      </c>
      <c r="AG11" s="122" t="str">
        <f>IF(ISERROR(VLOOKUP(A11,Config!$A$12:$A$32,1,FALSE)),LEFT(A11,2),"PRL")</f>
        <v>CC</v>
      </c>
      <c r="AH11" s="122" t="str">
        <f t="shared" si="5"/>
        <v>CC002s</v>
      </c>
      <c r="AI11" s="163" t="s">
        <v>882</v>
      </c>
      <c r="AJ11" s="225" t="s">
        <v>781</v>
      </c>
      <c r="AK11" s="338" t="str">
        <f>IF(ISERROR(VLOOKUP($A11,'RAB Cat Lookup'!$B$4:$E$351,2,FALSE))=TRUE,"Unallocated",VLOOKUP($A11,'RAB Cat Lookup'!$B$4:$E$351,2,FALSE))</f>
        <v>Std</v>
      </c>
      <c r="AL11" s="338" t="str">
        <f>IF(ISERROR(VLOOKUP($A11,'RAB Cat Lookup'!$B$4:$E$351,4,FALSE))=TRUE,"Unallocated",VLOOKUP($A11,'RAB Cat Lookup'!$B$4:$E$351,4,FALSE))</f>
        <v>Communications</v>
      </c>
      <c r="AM11" s="121" t="str">
        <f t="shared" si="6"/>
        <v/>
      </c>
    </row>
    <row r="12" spans="1:39" x14ac:dyDescent="0.25">
      <c r="A12" s="215" t="s">
        <v>61</v>
      </c>
      <c r="B12" s="215" t="s">
        <v>274</v>
      </c>
      <c r="C12" s="123" t="s">
        <v>512</v>
      </c>
      <c r="D12" s="216">
        <f>IF('Division Lvl'!D12="","",'Division Lvl'!D12/Escalators!C$11)</f>
        <v>870000</v>
      </c>
      <c r="E12" s="217">
        <f>IF('Division Lvl'!E12="","",'Division Lvl'!E12/Escalators!D$11)</f>
        <v>878982.12173279515</v>
      </c>
      <c r="F12" s="217">
        <f>IF('Division Lvl'!F12="","",'Division Lvl'!F12/Escalators!E$11)</f>
        <v>837500.0958483849</v>
      </c>
      <c r="G12" s="217">
        <f>IF('Division Lvl'!G12="","",'Division Lvl'!G12/Escalators!F$11)</f>
        <v>845113.25739698787</v>
      </c>
      <c r="H12" s="217">
        <f>IF('Division Lvl'!H12="","",'Division Lvl'!H12/Escalators!G$11)</f>
        <v>683912.20195650333</v>
      </c>
      <c r="I12" s="217">
        <f>IF('Division Lvl'!I12="","",'Division Lvl'!I12/Escalators!H$11)</f>
        <v>632688.76112413825</v>
      </c>
      <c r="J12" s="217">
        <f>IF('Division Lvl'!J12="","",'Division Lvl'!J12/Escalators!I$11)</f>
        <v>731546.38004978478</v>
      </c>
      <c r="K12" s="217">
        <f>IF('Division Lvl'!K12="","",'Division Lvl'!K12/Escalators!J$11)</f>
        <v>612917.23733900895</v>
      </c>
      <c r="L12" s="217">
        <f>IF('Division Lvl'!L12="","",'Division Lvl'!L12/Escalators!K$11)</f>
        <v>603031.47544644424</v>
      </c>
      <c r="M12" s="217">
        <f>IF('Division Lvl'!M12="","",'Division Lvl'!M12/Escalators!L$11)</f>
        <v>583259.95166131493</v>
      </c>
      <c r="N12" s="218">
        <v>490000</v>
      </c>
      <c r="O12" s="219">
        <v>692279.50999999989</v>
      </c>
      <c r="P12" s="220">
        <f>E12*Config!F$40</f>
        <v>900956.67477611499</v>
      </c>
      <c r="Q12" s="220">
        <f>F12*Config!G$40</f>
        <v>879898.53820070927</v>
      </c>
      <c r="R12" s="220">
        <f>G12*Config!H$40</f>
        <v>910094.54395402805</v>
      </c>
      <c r="S12" s="220">
        <f>H12*Config!I$40</f>
        <v>754911.10457531654</v>
      </c>
      <c r="T12" s="220">
        <f>I12*Config!J$40</f>
        <v>715829.26053944463</v>
      </c>
      <c r="U12" s="220">
        <f>J12*Config!K$40</f>
        <v>848369.52206120093</v>
      </c>
      <c r="V12" s="220">
        <f>K12*Config!L$40</f>
        <v>728565.98820255848</v>
      </c>
      <c r="W12" s="220">
        <f>L12*Config!M$40</f>
        <v>734735.29697362846</v>
      </c>
      <c r="X12" s="220">
        <f>M12*Config!N$40</f>
        <v>728411.75548328157</v>
      </c>
      <c r="Y12" s="221">
        <f>N12*Config!O$40</f>
        <v>627241.42665621499</v>
      </c>
      <c r="Z12" s="222">
        <f t="shared" si="0"/>
        <v>3878196.4380588089</v>
      </c>
      <c r="AA12" s="217">
        <f t="shared" si="1"/>
        <v>6898951.4825553615</v>
      </c>
      <c r="AB12" s="220">
        <f t="shared" si="2"/>
        <v>4161690.1220456134</v>
      </c>
      <c r="AC12" s="221">
        <f t="shared" si="3"/>
        <v>7829014.1114224996</v>
      </c>
      <c r="AD12" s="223">
        <f>IF(OR(SUM(P12:Y12)&lt;&gt;0,A12="EH"),INDEX(CASH!$B:$B,MATCH(A12,CASH!$A:$A,0)),"")</f>
        <v>270</v>
      </c>
      <c r="AE12" s="122">
        <f>AD12*VLOOKUP(C12,Config!$A$3:$C$9,3,FALSE)</f>
        <v>4050</v>
      </c>
      <c r="AF12" s="224">
        <f t="shared" si="4"/>
        <v>0.37221491724488698</v>
      </c>
      <c r="AG12" s="122" t="str">
        <f>IF(ISERROR(VLOOKUP(A12,Config!$A$12:$A$32,1,FALSE)),LEFT(A12,2),"PRL")</f>
        <v>CC</v>
      </c>
      <c r="AH12" s="122" t="str">
        <f t="shared" si="5"/>
        <v>CC007s</v>
      </c>
      <c r="AI12" s="163" t="s">
        <v>882</v>
      </c>
      <c r="AJ12" s="225" t="s">
        <v>781</v>
      </c>
      <c r="AK12" s="338" t="str">
        <f>IF(ISERROR(VLOOKUP($A12,'RAB Cat Lookup'!$B$4:$E$351,2,FALSE))=TRUE,"Unallocated",VLOOKUP($A12,'RAB Cat Lookup'!$B$4:$E$351,2,FALSE))</f>
        <v>Std</v>
      </c>
      <c r="AL12" s="338" t="str">
        <f>IF(ISERROR(VLOOKUP($A12,'RAB Cat Lookup'!$B$4:$E$351,4,FALSE))=TRUE,"Unallocated",VLOOKUP($A12,'RAB Cat Lookup'!$B$4:$E$351,4,FALSE))</f>
        <v>Communications</v>
      </c>
      <c r="AM12" s="121" t="str">
        <f t="shared" si="6"/>
        <v/>
      </c>
    </row>
    <row r="13" spans="1:39" x14ac:dyDescent="0.25">
      <c r="A13" s="215" t="s">
        <v>62</v>
      </c>
      <c r="B13" s="215" t="s">
        <v>275</v>
      </c>
      <c r="C13" s="123" t="s">
        <v>512</v>
      </c>
      <c r="D13" s="216">
        <f>IF('Division Lvl'!D13="","",'Division Lvl'!D13/Escalators!C$11)</f>
        <v>550000</v>
      </c>
      <c r="E13" s="217">
        <f>IF('Division Lvl'!E13="","",'Division Lvl'!E13/Escalators!D$11)</f>
        <v>669225.02450110542</v>
      </c>
      <c r="F13" s="217">
        <f>IF('Division Lvl'!F13="","",'Division Lvl'!F13/Escalators!E$11)</f>
        <v>668006.02883144992</v>
      </c>
      <c r="G13" s="217">
        <f>IF('Division Lvl'!G13="","",'Division Lvl'!G13/Escalators!F$11)</f>
        <v>487182.93661708717</v>
      </c>
      <c r="H13" s="217">
        <f>IF('Division Lvl'!H13="","",'Division Lvl'!H13/Escalators!G$11)</f>
        <v>426206.15484245861</v>
      </c>
      <c r="I13" s="217">
        <f>IF('Division Lvl'!I13="","",'Division Lvl'!I13/Escalators!H$11)</f>
        <v>276801.33299181046</v>
      </c>
      <c r="J13" s="217">
        <f>IF('Division Lvl'!J13="","",'Division Lvl'!J13/Escalators!I$11)</f>
        <v>929261.61790107796</v>
      </c>
      <c r="K13" s="217">
        <f>IF('Division Lvl'!K13="","",'Division Lvl'!K13/Escalators!J$11)</f>
        <v>1532293.0933475222</v>
      </c>
      <c r="L13" s="217">
        <f>IF('Division Lvl'!L13="","",'Division Lvl'!L13/Escalators!K$11)</f>
        <v>1215948.7127854531</v>
      </c>
      <c r="M13" s="217">
        <f>IF('Division Lvl'!M13="","",'Division Lvl'!M13/Escalators!L$11)</f>
        <v>1502635.8076698282</v>
      </c>
      <c r="N13" s="218">
        <v>930000</v>
      </c>
      <c r="O13" s="219">
        <v>418230.73</v>
      </c>
      <c r="P13" s="220">
        <f>E13*Config!F$40</f>
        <v>685955.65011363302</v>
      </c>
      <c r="Q13" s="220">
        <f>F13*Config!G$40</f>
        <v>701823.83404104202</v>
      </c>
      <c r="R13" s="220">
        <f>G13*Config!H$40</f>
        <v>524642.73710291029</v>
      </c>
      <c r="S13" s="220">
        <f>H13*Config!I$40</f>
        <v>470451.84777882049</v>
      </c>
      <c r="T13" s="220">
        <f>I13*Config!J$40</f>
        <v>313175.301486007</v>
      </c>
      <c r="U13" s="220">
        <f>J13*Config!K$40</f>
        <v>1077658.5820777419</v>
      </c>
      <c r="V13" s="220">
        <f>K13*Config!L$40</f>
        <v>1821414.9705063961</v>
      </c>
      <c r="W13" s="220">
        <f>L13*Config!M$40</f>
        <v>1481515.4348812508</v>
      </c>
      <c r="X13" s="220">
        <f>M13*Config!N$40</f>
        <v>1876586.2175162507</v>
      </c>
      <c r="Y13" s="221">
        <f>N13*Config!O$40</f>
        <v>1190478.6261026121</v>
      </c>
      <c r="Z13" s="222">
        <f t="shared" si="0"/>
        <v>2527421.4777839114</v>
      </c>
      <c r="AA13" s="217">
        <f t="shared" si="1"/>
        <v>8637560.7094877921</v>
      </c>
      <c r="AB13" s="220">
        <f t="shared" si="2"/>
        <v>2696049.3705224129</v>
      </c>
      <c r="AC13" s="221">
        <f t="shared" si="3"/>
        <v>10143703.201606665</v>
      </c>
      <c r="AD13" s="223">
        <f>IF(OR(SUM(P13:Y13)&lt;&gt;0,A13="EH"),INDEX(CASH!$B:$B,MATCH(A13,CASH!$A:$A,0)),"")</f>
        <v>230</v>
      </c>
      <c r="AE13" s="122">
        <f>AD13*VLOOKUP(C13,Config!$A$3:$C$9,3,FALSE)</f>
        <v>3450</v>
      </c>
      <c r="AF13" s="224">
        <f t="shared" si="4"/>
        <v>0.51296800094308148</v>
      </c>
      <c r="AG13" s="122" t="str">
        <f>IF(ISERROR(VLOOKUP(A13,Config!$A$12:$A$32,1,FALSE)),LEFT(A13,2),"PRL")</f>
        <v>CC</v>
      </c>
      <c r="AH13" s="122" t="str">
        <f t="shared" si="5"/>
        <v>CC020s</v>
      </c>
      <c r="AI13" s="163" t="s">
        <v>882</v>
      </c>
      <c r="AJ13" s="225" t="s">
        <v>781</v>
      </c>
      <c r="AK13" s="338" t="str">
        <f>IF(ISERROR(VLOOKUP($A13,'RAB Cat Lookup'!$B$4:$E$351,2,FALSE))=TRUE,"Unallocated",VLOOKUP($A13,'RAB Cat Lookup'!$B$4:$E$351,2,FALSE))</f>
        <v>Std</v>
      </c>
      <c r="AL13" s="338" t="str">
        <f>IF(ISERROR(VLOOKUP($A13,'RAB Cat Lookup'!$B$4:$E$351,4,FALSE))=TRUE,"Unallocated",VLOOKUP($A13,'RAB Cat Lookup'!$B$4:$E$351,4,FALSE))</f>
        <v>Communications</v>
      </c>
      <c r="AM13" s="121" t="str">
        <f t="shared" si="6"/>
        <v/>
      </c>
    </row>
    <row r="14" spans="1:39" x14ac:dyDescent="0.25">
      <c r="A14" s="215" t="s">
        <v>48</v>
      </c>
      <c r="B14" s="215" t="s">
        <v>260</v>
      </c>
      <c r="C14" s="123" t="s">
        <v>512</v>
      </c>
      <c r="D14" s="216">
        <f>IF('Division Lvl'!D14="","",'Division Lvl'!D14/Escalators!C$11)</f>
        <v>735000</v>
      </c>
      <c r="E14" s="217">
        <f>IF('Division Lvl'!E14="","",'Division Lvl'!E14/Escalators!D$11)</f>
        <v>699190.32410563249</v>
      </c>
      <c r="F14" s="217">
        <f>IF('Division Lvl'!F14="","",'Division Lvl'!F14/Escalators!E$11)</f>
        <v>697916.7465403208</v>
      </c>
      <c r="G14" s="217">
        <f>IF('Division Lvl'!G14="","",'Division Lvl'!G14/Escalators!F$11)</f>
        <v>695975.62373869587</v>
      </c>
      <c r="H14" s="217">
        <f>IF('Division Lvl'!H14="","",'Division Lvl'!H14/Escalators!G$11)</f>
        <v>743382.82821359055</v>
      </c>
      <c r="I14" s="217">
        <f>IF('Division Lvl'!I14="","",'Division Lvl'!I14/Escalators!H$11)</f>
        <v>790860.95140517282</v>
      </c>
      <c r="J14" s="217">
        <f>IF('Division Lvl'!J14="","",'Division Lvl'!J14/Escalators!I$11)</f>
        <v>790860.95140517282</v>
      </c>
      <c r="K14" s="217">
        <f>IF('Division Lvl'!K14="","",'Division Lvl'!K14/Escalators!J$11)</f>
        <v>790860.95140517282</v>
      </c>
      <c r="L14" s="217">
        <f>IF('Division Lvl'!L14="","",'Division Lvl'!L14/Escalators!K$11)</f>
        <v>790860.95140517282</v>
      </c>
      <c r="M14" s="217">
        <f>IF('Division Lvl'!M14="","",'Division Lvl'!M14/Escalators!L$11)</f>
        <v>790860.95140517282</v>
      </c>
      <c r="N14" s="218">
        <v>800000</v>
      </c>
      <c r="O14" s="219">
        <v>740000</v>
      </c>
      <c r="P14" s="220">
        <f>E14*Config!F$40</f>
        <v>716670.08220827323</v>
      </c>
      <c r="Q14" s="220">
        <f>F14*Config!G$40</f>
        <v>733248.78183392447</v>
      </c>
      <c r="R14" s="220">
        <f>G14*Config!H$40</f>
        <v>749489.62443272898</v>
      </c>
      <c r="S14" s="220">
        <f>H14*Config!I$40</f>
        <v>820555.54845143098</v>
      </c>
      <c r="T14" s="220">
        <f>I14*Config!J$40</f>
        <v>894786.57567430567</v>
      </c>
      <c r="U14" s="220">
        <f>J14*Config!K$40</f>
        <v>917156.24006616324</v>
      </c>
      <c r="V14" s="220">
        <f>K14*Config!L$40</f>
        <v>940085.14606781746</v>
      </c>
      <c r="W14" s="220">
        <f>L14*Config!M$40</f>
        <v>963587.27471951279</v>
      </c>
      <c r="X14" s="220">
        <f>M14*Config!N$40</f>
        <v>987676.9565875004</v>
      </c>
      <c r="Y14" s="221">
        <f>N14*Config!O$40</f>
        <v>1024067.6353570856</v>
      </c>
      <c r="Z14" s="222">
        <f t="shared" si="0"/>
        <v>3627326.4740034123</v>
      </c>
      <c r="AA14" s="217">
        <f t="shared" si="1"/>
        <v>7590770.2796241045</v>
      </c>
      <c r="AB14" s="220">
        <f t="shared" si="2"/>
        <v>3914750.6126006637</v>
      </c>
      <c r="AC14" s="221">
        <f t="shared" si="3"/>
        <v>8747323.8653987441</v>
      </c>
      <c r="AD14" s="223">
        <f>IF(OR(SUM(P14:Y14)&lt;&gt;0,A14="EH"),INDEX(CASH!$B:$B,MATCH(A14,CASH!$A:$A,0)),"")</f>
        <v>280</v>
      </c>
      <c r="AE14" s="122">
        <f>AD14*VLOOKUP(C14,Config!$A$3:$C$9,3,FALSE)</f>
        <v>4200</v>
      </c>
      <c r="AF14" s="224">
        <f t="shared" si="4"/>
        <v>0.3629185514812126</v>
      </c>
      <c r="AG14" s="122" t="str">
        <f>IF(ISERROR(VLOOKUP(A14,Config!$A$12:$A$32,1,FALSE)),LEFT(A14,2),"PRL")</f>
        <v>DS</v>
      </c>
      <c r="AH14" s="122" t="str">
        <f t="shared" si="5"/>
        <v>DS002s</v>
      </c>
      <c r="AI14" s="163" t="s">
        <v>882</v>
      </c>
      <c r="AJ14" s="225" t="s">
        <v>781</v>
      </c>
      <c r="AK14" s="338" t="str">
        <f>IF(ISERROR(VLOOKUP($A14,'RAB Cat Lookup'!$B$4:$E$351,2,FALSE))=TRUE,"Unallocated",VLOOKUP($A14,'RAB Cat Lookup'!$B$4:$E$351,2,FALSE))</f>
        <v>Std</v>
      </c>
      <c r="AL14" s="338" t="str">
        <f>IF(ISERROR(VLOOKUP($A14,'RAB Cat Lookup'!$B$4:$E$351,4,FALSE))=TRUE,"Unallocated",VLOOKUP($A14,'RAB Cat Lookup'!$B$4:$E$351,4,FALSE))</f>
        <v>Transformers</v>
      </c>
      <c r="AM14" s="121" t="str">
        <f t="shared" si="6"/>
        <v/>
      </c>
    </row>
    <row r="15" spans="1:39" x14ac:dyDescent="0.25">
      <c r="A15" s="215" t="s">
        <v>811</v>
      </c>
      <c r="B15" s="215" t="s">
        <v>843</v>
      </c>
      <c r="C15" s="123" t="s">
        <v>512</v>
      </c>
      <c r="D15" s="216">
        <f>IF('Division Lvl'!D15="","",'Division Lvl'!D15/Escalators!C$11)</f>
        <v>0</v>
      </c>
      <c r="E15" s="217">
        <f>IF('Division Lvl'!E15="","",'Division Lvl'!E15/Escalators!D$11)</f>
        <v>0</v>
      </c>
      <c r="F15" s="217">
        <f>IF('Division Lvl'!F15="","",'Division Lvl'!F15/Escalators!E$11)</f>
        <v>0</v>
      </c>
      <c r="G15" s="217">
        <f>IF('Division Lvl'!G15="","",'Division Lvl'!G15/Escalators!F$11)</f>
        <v>0</v>
      </c>
      <c r="H15" s="217">
        <f>IF('Division Lvl'!H15="","",'Division Lvl'!H15/Escalators!G$11)</f>
        <v>0</v>
      </c>
      <c r="I15" s="217">
        <f>IF('Division Lvl'!I15="","",'Division Lvl'!I15/Escalators!H$11)</f>
        <v>0</v>
      </c>
      <c r="J15" s="217">
        <f>IF('Division Lvl'!J15="","",'Division Lvl'!J15/Escalators!I$11)</f>
        <v>0</v>
      </c>
      <c r="K15" s="217">
        <f>IF('Division Lvl'!K15="","",'Division Lvl'!K15/Escalators!J$11)</f>
        <v>0</v>
      </c>
      <c r="L15" s="217">
        <f>IF('Division Lvl'!L15="","",'Division Lvl'!L15/Escalators!K$11)</f>
        <v>0</v>
      </c>
      <c r="M15" s="217">
        <f>IF('Division Lvl'!M15="","",'Division Lvl'!M15/Escalators!L$11)</f>
        <v>0</v>
      </c>
      <c r="N15" s="218">
        <v>0</v>
      </c>
      <c r="O15" s="219">
        <v>0</v>
      </c>
      <c r="P15" s="220">
        <f>E15*Config!F$40</f>
        <v>0</v>
      </c>
      <c r="Q15" s="220">
        <f>F15*Config!G$40</f>
        <v>0</v>
      </c>
      <c r="R15" s="220">
        <f>G15*Config!H$40</f>
        <v>0</v>
      </c>
      <c r="S15" s="220">
        <f>H15*Config!I$40</f>
        <v>0</v>
      </c>
      <c r="T15" s="220">
        <f>I15*Config!J$40</f>
        <v>0</v>
      </c>
      <c r="U15" s="220">
        <f>J15*Config!K$40</f>
        <v>0</v>
      </c>
      <c r="V15" s="220">
        <f>K15*Config!L$40</f>
        <v>0</v>
      </c>
      <c r="W15" s="220">
        <f>L15*Config!M$40</f>
        <v>0</v>
      </c>
      <c r="X15" s="220">
        <f>M15*Config!N$40</f>
        <v>0</v>
      </c>
      <c r="Y15" s="221">
        <f>N15*Config!O$40</f>
        <v>0</v>
      </c>
      <c r="Z15" s="222">
        <f t="shared" si="0"/>
        <v>0</v>
      </c>
      <c r="AA15" s="217">
        <f t="shared" si="1"/>
        <v>0</v>
      </c>
      <c r="AB15" s="220">
        <f t="shared" si="2"/>
        <v>0</v>
      </c>
      <c r="AC15" s="221">
        <f t="shared" si="3"/>
        <v>0</v>
      </c>
      <c r="AD15" s="223" t="str">
        <f>IF(OR(SUM(P15:Y15)&lt;&gt;0,A15="EH"),INDEX(CASH!$B:$B,MATCH(A15,CASH!$A:$A,0)),"")</f>
        <v/>
      </c>
      <c r="AE15" s="227">
        <v>4950</v>
      </c>
      <c r="AF15" s="224">
        <f t="shared" si="4"/>
        <v>0.12557407790639435</v>
      </c>
      <c r="AG15" s="122" t="str">
        <f>IF(ISERROR(VLOOKUP(A15,Config!$A$12:$A$32,1,FALSE)),LEFT(A15,2),"PRL")</f>
        <v>DS</v>
      </c>
      <c r="AH15" s="122" t="str">
        <f t="shared" si="5"/>
        <v>DS003s</v>
      </c>
      <c r="AI15" s="163" t="s">
        <v>882</v>
      </c>
      <c r="AJ15" s="225" t="s">
        <v>781</v>
      </c>
      <c r="AK15" s="338" t="str">
        <f>IF(ISERROR(VLOOKUP($A15,'RAB Cat Lookup'!$B$4:$E$351,2,FALSE))=TRUE,"Unallocated",VLOOKUP($A15,'RAB Cat Lookup'!$B$4:$E$351,2,FALSE))</f>
        <v>Std</v>
      </c>
      <c r="AL15" s="338" t="str">
        <f>IF(ISERROR(VLOOKUP($A15,'RAB Cat Lookup'!$B$4:$E$351,4,FALSE))=TRUE,"Unallocated",VLOOKUP($A15,'RAB Cat Lookup'!$B$4:$E$351,4,FALSE))</f>
        <v>Substations</v>
      </c>
      <c r="AM15" s="121" t="str">
        <f t="shared" si="6"/>
        <v/>
      </c>
    </row>
    <row r="16" spans="1:39" x14ac:dyDescent="0.25">
      <c r="A16" s="215" t="s">
        <v>810</v>
      </c>
      <c r="B16" s="215" t="s">
        <v>844</v>
      </c>
      <c r="C16" s="123" t="s">
        <v>512</v>
      </c>
      <c r="D16" s="216">
        <f>IF('Division Lvl'!D16="","",'Division Lvl'!D16/Escalators!C$11)</f>
        <v>0</v>
      </c>
      <c r="E16" s="217">
        <f>IF('Division Lvl'!E16="","",'Division Lvl'!E16/Escalators!D$11)</f>
        <v>0</v>
      </c>
      <c r="F16" s="217">
        <f>IF('Division Lvl'!F16="","",'Division Lvl'!F16/Escalators!E$11)</f>
        <v>0</v>
      </c>
      <c r="G16" s="217">
        <f>IF('Division Lvl'!G16="","",'Division Lvl'!G16/Escalators!F$11)</f>
        <v>0</v>
      </c>
      <c r="H16" s="217">
        <f>IF('Division Lvl'!H16="","",'Division Lvl'!H16/Escalators!G$11)</f>
        <v>0</v>
      </c>
      <c r="I16" s="217">
        <f>IF('Division Lvl'!I16="","",'Division Lvl'!I16/Escalators!H$11)</f>
        <v>0</v>
      </c>
      <c r="J16" s="217">
        <f>IF('Division Lvl'!J16="","",'Division Lvl'!J16/Escalators!I$11)</f>
        <v>0</v>
      </c>
      <c r="K16" s="217">
        <f>IF('Division Lvl'!K16="","",'Division Lvl'!K16/Escalators!J$11)</f>
        <v>0</v>
      </c>
      <c r="L16" s="217">
        <f>IF('Division Lvl'!L16="","",'Division Lvl'!L16/Escalators!K$11)</f>
        <v>0</v>
      </c>
      <c r="M16" s="217">
        <f>IF('Division Lvl'!M16="","",'Division Lvl'!M16/Escalators!L$11)</f>
        <v>0</v>
      </c>
      <c r="N16" s="218">
        <v>0</v>
      </c>
      <c r="O16" s="219">
        <v>0</v>
      </c>
      <c r="P16" s="220">
        <f>E16*Config!F$40</f>
        <v>0</v>
      </c>
      <c r="Q16" s="220">
        <f>F16*Config!G$40</f>
        <v>0</v>
      </c>
      <c r="R16" s="220">
        <f>G16*Config!H$40</f>
        <v>0</v>
      </c>
      <c r="S16" s="220">
        <f>H16*Config!I$40</f>
        <v>0</v>
      </c>
      <c r="T16" s="220">
        <f>I16*Config!J$40</f>
        <v>0</v>
      </c>
      <c r="U16" s="220">
        <f>J16*Config!K$40</f>
        <v>0</v>
      </c>
      <c r="V16" s="220">
        <f>K16*Config!L$40</f>
        <v>0</v>
      </c>
      <c r="W16" s="220">
        <f>L16*Config!M$40</f>
        <v>0</v>
      </c>
      <c r="X16" s="220">
        <f>M16*Config!N$40</f>
        <v>0</v>
      </c>
      <c r="Y16" s="221">
        <f>N16*Config!O$40</f>
        <v>0</v>
      </c>
      <c r="Z16" s="222">
        <f t="shared" si="0"/>
        <v>0</v>
      </c>
      <c r="AA16" s="217">
        <f t="shared" si="1"/>
        <v>0</v>
      </c>
      <c r="AB16" s="220">
        <f t="shared" si="2"/>
        <v>0</v>
      </c>
      <c r="AC16" s="221">
        <f t="shared" si="3"/>
        <v>0</v>
      </c>
      <c r="AD16" s="223" t="str">
        <f>IF(OR(SUM(P16:Y16)&lt;&gt;0,A16="EH"),INDEX(CASH!$B:$B,MATCH(A16,CASH!$A:$A,0)),"")</f>
        <v/>
      </c>
      <c r="AE16" s="227">
        <v>4950</v>
      </c>
      <c r="AF16" s="224">
        <f t="shared" si="4"/>
        <v>0.12557407790639435</v>
      </c>
      <c r="AG16" s="122" t="str">
        <f>IF(ISERROR(VLOOKUP(A16,Config!$A$12:$A$32,1,FALSE)),LEFT(A16,2),"PRL")</f>
        <v>DS</v>
      </c>
      <c r="AH16" s="122" t="str">
        <f t="shared" si="5"/>
        <v>DS004s</v>
      </c>
      <c r="AI16" s="163" t="s">
        <v>882</v>
      </c>
      <c r="AJ16" s="225" t="s">
        <v>781</v>
      </c>
      <c r="AK16" s="338" t="str">
        <f>IF(ISERROR(VLOOKUP($A16,'RAB Cat Lookup'!$B$4:$E$351,2,FALSE))=TRUE,"Unallocated",VLOOKUP($A16,'RAB Cat Lookup'!$B$4:$E$351,2,FALSE))</f>
        <v>Std</v>
      </c>
      <c r="AL16" s="338" t="str">
        <f>IF(ISERROR(VLOOKUP($A16,'RAB Cat Lookup'!$B$4:$E$351,4,FALSE))=TRUE,"Unallocated",VLOOKUP($A16,'RAB Cat Lookup'!$B$4:$E$351,4,FALSE))</f>
        <v>Distribution lines and cables</v>
      </c>
      <c r="AM16" s="121" t="str">
        <f t="shared" si="6"/>
        <v/>
      </c>
    </row>
    <row r="17" spans="1:39" x14ac:dyDescent="0.25">
      <c r="A17" s="215" t="s">
        <v>49</v>
      </c>
      <c r="B17" s="215" t="s">
        <v>782</v>
      </c>
      <c r="C17" s="123" t="s">
        <v>512</v>
      </c>
      <c r="D17" s="216">
        <f>IF('Division Lvl'!D17="","",'Division Lvl'!D17/Escalators!C$11)</f>
        <v>10800000</v>
      </c>
      <c r="E17" s="217">
        <f>IF('Division Lvl'!E17="","",'Division Lvl'!E17/Escalators!D$11)</f>
        <v>11316894.817309737</v>
      </c>
      <c r="F17" s="217">
        <f>IF('Division Lvl'!F17="","",'Division Lvl'!F17/Escalators!E$11)</f>
        <v>12063989.47591126</v>
      </c>
      <c r="G17" s="217">
        <f>IF('Division Lvl'!G17="","",'Division Lvl'!G17/Escalators!F$11)</f>
        <v>12796008.967881452</v>
      </c>
      <c r="H17" s="217">
        <f>IF('Division Lvl'!H17="","",'Division Lvl'!H17/Escalators!G$11)</f>
        <v>13519655.702444501</v>
      </c>
      <c r="I17" s="217">
        <f>IF('Division Lvl'!I17="","",'Division Lvl'!I17/Escalators!H$11)</f>
        <v>14245382.887185674</v>
      </c>
      <c r="J17" s="217">
        <f>IF('Division Lvl'!J17="","",'Division Lvl'!J17/Escalators!I$11)</f>
        <v>15006586.552913154</v>
      </c>
      <c r="K17" s="217">
        <f>IF('Division Lvl'!K17="","",'Division Lvl'!K17/Escalators!J$11)</f>
        <v>16528993.88436811</v>
      </c>
      <c r="L17" s="217">
        <f>IF('Division Lvl'!L17="","",'Division Lvl'!L17/Escalators!K$11)</f>
        <v>17290197.550095588</v>
      </c>
      <c r="M17" s="217">
        <f>IF('Division Lvl'!M17="","",'Division Lvl'!M17/Escalators!L$11)</f>
        <v>17290197.550095588</v>
      </c>
      <c r="N17" s="218">
        <v>17490000</v>
      </c>
      <c r="O17" s="219">
        <v>10800000</v>
      </c>
      <c r="P17" s="220">
        <f>E17*Config!F$40</f>
        <v>11599817.187742479</v>
      </c>
      <c r="Q17" s="220">
        <f>F17*Config!G$40</f>
        <v>12674728.943129266</v>
      </c>
      <c r="R17" s="220">
        <f>G17*Config!H$40</f>
        <v>13779902.09492746</v>
      </c>
      <c r="S17" s="220">
        <f>H17*Config!I$40</f>
        <v>14923170.241170026</v>
      </c>
      <c r="T17" s="220">
        <f>I17*Config!J$40</f>
        <v>16117343.19433343</v>
      </c>
      <c r="U17" s="220">
        <f>J17*Config!K$40</f>
        <v>17403039.655255448</v>
      </c>
      <c r="V17" s="220">
        <f>K17*Config!L$40</f>
        <v>19647779.552817382</v>
      </c>
      <c r="W17" s="220">
        <f>L17*Config!M$40</f>
        <v>21066426.793555345</v>
      </c>
      <c r="X17" s="220">
        <f>M17*Config!N$40</f>
        <v>21593087.463394225</v>
      </c>
      <c r="Y17" s="221">
        <f>N17*Config!O$40</f>
        <v>22388678.677994285</v>
      </c>
      <c r="Z17" s="222">
        <f t="shared" si="0"/>
        <v>63941931.850732625</v>
      </c>
      <c r="AA17" s="217">
        <f t="shared" si="1"/>
        <v>147547907.38820505</v>
      </c>
      <c r="AB17" s="220">
        <f t="shared" si="2"/>
        <v>69094961.661302656</v>
      </c>
      <c r="AC17" s="221">
        <f t="shared" si="3"/>
        <v>171193973.80431935</v>
      </c>
      <c r="AD17" s="223">
        <f>IF(OR(SUM(P17:Y17)&lt;&gt;0,A17="EH"),INDEX(CASH!$B:$B,MATCH(A17,CASH!$A:$A,0)),"")</f>
        <v>310</v>
      </c>
      <c r="AE17" s="122">
        <f>AD17*VLOOKUP(C17,Config!$A$3:$C$9,3,FALSE)</f>
        <v>4650</v>
      </c>
      <c r="AF17" s="224">
        <f t="shared" si="4"/>
        <v>0.21004279400068629</v>
      </c>
      <c r="AG17" s="122" t="str">
        <f>IF(ISERROR(VLOOKUP(A17,Config!$A$12:$A$32,1,FALSE)),LEFT(A17,2),"PRL")</f>
        <v>DS</v>
      </c>
      <c r="AH17" s="122" t="str">
        <f t="shared" si="5"/>
        <v>DS005s</v>
      </c>
      <c r="AI17" s="163" t="s">
        <v>882</v>
      </c>
      <c r="AJ17" s="225" t="s">
        <v>781</v>
      </c>
      <c r="AK17" s="338" t="str">
        <f>IF(ISERROR(VLOOKUP($A17,'RAB Cat Lookup'!$B$4:$E$351,2,FALSE))=TRUE,"Unallocated",VLOOKUP($A17,'RAB Cat Lookup'!$B$4:$E$351,2,FALSE))</f>
        <v>Std</v>
      </c>
      <c r="AL17" s="338" t="str">
        <f>IF(ISERROR(VLOOKUP($A17,'RAB Cat Lookup'!$B$4:$E$351,4,FALSE))=TRUE,"Unallocated",VLOOKUP($A17,'RAB Cat Lookup'!$B$4:$E$351,4,FALSE))</f>
        <v>Distribution lines and cables</v>
      </c>
      <c r="AM17" s="121" t="str">
        <f t="shared" si="6"/>
        <v/>
      </c>
    </row>
    <row r="18" spans="1:39" x14ac:dyDescent="0.25">
      <c r="A18" s="215" t="s">
        <v>50</v>
      </c>
      <c r="B18" s="215" t="s">
        <v>266</v>
      </c>
      <c r="C18" s="123" t="s">
        <v>512</v>
      </c>
      <c r="D18" s="216">
        <f>IF('Division Lvl'!D18="","",'Division Lvl'!D18/Escalators!C$11)</f>
        <v>6000000</v>
      </c>
      <c r="E18" s="217">
        <f>IF('Division Lvl'!E18="","",'Division Lvl'!E18/Escalators!D$11)</f>
        <v>6742192.4110185988</v>
      </c>
      <c r="F18" s="217">
        <f>IF('Division Lvl'!F18="","",'Division Lvl'!F18/Escalators!E$11)</f>
        <v>7477679.4272177229</v>
      </c>
      <c r="G18" s="217">
        <f>IF('Division Lvl'!G18="","",'Division Lvl'!G18/Escalators!F$11)</f>
        <v>9693946.1877889782</v>
      </c>
      <c r="H18" s="217">
        <f>IF('Division Lvl'!H18="","",'Division Lvl'!H18/Escalators!G$11)</f>
        <v>9663976.7667766772</v>
      </c>
      <c r="I18" s="217">
        <f>IF('Division Lvl'!I18="","",'Division Lvl'!I18/Escalators!H$11)</f>
        <v>11121482.129135242</v>
      </c>
      <c r="J18" s="217">
        <f>IF('Division Lvl'!J18="","",'Division Lvl'!J18/Escalators!I$11)</f>
        <v>11121482.129135242</v>
      </c>
      <c r="K18" s="217">
        <f>IF('Division Lvl'!K18="","",'Division Lvl'!K18/Escalators!J$11)</f>
        <v>11121482.129135242</v>
      </c>
      <c r="L18" s="217">
        <f>IF('Division Lvl'!L18="","",'Division Lvl'!L18/Escalators!K$11)</f>
        <v>11121482.129135242</v>
      </c>
      <c r="M18" s="217">
        <f>IF('Division Lvl'!M18="","",'Division Lvl'!M18/Escalators!L$11)</f>
        <v>11121482.129135242</v>
      </c>
      <c r="N18" s="218">
        <v>11250000</v>
      </c>
      <c r="O18" s="219">
        <v>6053654</v>
      </c>
      <c r="P18" s="220">
        <f>E18*Config!F$40</f>
        <v>6910747.2212940631</v>
      </c>
      <c r="Q18" s="220">
        <f>F18*Config!G$40</f>
        <v>7856236.9482206199</v>
      </c>
      <c r="R18" s="220">
        <f>G18*Config!H$40</f>
        <v>10439319.768884439</v>
      </c>
      <c r="S18" s="220">
        <f>H18*Config!I$40</f>
        <v>10667222.129868602</v>
      </c>
      <c r="T18" s="220">
        <f>I18*Config!J$40</f>
        <v>12582936.220419923</v>
      </c>
      <c r="U18" s="220">
        <f>J18*Config!K$40</f>
        <v>12897509.625930421</v>
      </c>
      <c r="V18" s="220">
        <f>K18*Config!L$40</f>
        <v>13219947.366578681</v>
      </c>
      <c r="W18" s="220">
        <f>L18*Config!M$40</f>
        <v>13550446.050743148</v>
      </c>
      <c r="X18" s="220">
        <f>M18*Config!N$40</f>
        <v>13889207.202011723</v>
      </c>
      <c r="Y18" s="221">
        <f>N18*Config!O$40</f>
        <v>14400951.122209018</v>
      </c>
      <c r="Z18" s="222">
        <f t="shared" si="0"/>
        <v>44699276.92193722</v>
      </c>
      <c r="AA18" s="217">
        <f t="shared" si="1"/>
        <v>100435205.43847819</v>
      </c>
      <c r="AB18" s="220">
        <f t="shared" si="2"/>
        <v>48456462.288687646</v>
      </c>
      <c r="AC18" s="221">
        <f t="shared" si="3"/>
        <v>116414523.65616062</v>
      </c>
      <c r="AD18" s="223">
        <f>IF(OR(SUM(P18:Y18)&lt;&gt;0,A18="EH"),INDEX(CASH!$B:$B,MATCH(A18,CASH!$A:$A,0)),"")</f>
        <v>230</v>
      </c>
      <c r="AE18" s="122">
        <f>AD18*VLOOKUP(C18,Config!$A$3:$C$9,3,FALSE)</f>
        <v>3450</v>
      </c>
      <c r="AF18" s="224">
        <f t="shared" si="4"/>
        <v>0.51296800094308148</v>
      </c>
      <c r="AG18" s="122" t="str">
        <f>IF(ISERROR(VLOOKUP(A18,Config!$A$12:$A$32,1,FALSE)),LEFT(A18,2),"PRL")</f>
        <v>DS</v>
      </c>
      <c r="AH18" s="122" t="str">
        <f t="shared" si="5"/>
        <v>DS006s</v>
      </c>
      <c r="AI18" s="163" t="s">
        <v>882</v>
      </c>
      <c r="AJ18" s="225" t="s">
        <v>781</v>
      </c>
      <c r="AK18" s="338" t="str">
        <f>IF(ISERROR(VLOOKUP($A18,'RAB Cat Lookup'!$B$4:$E$351,2,FALSE))=TRUE,"Unallocated",VLOOKUP($A18,'RAB Cat Lookup'!$B$4:$E$351,2,FALSE))</f>
        <v>Std</v>
      </c>
      <c r="AL18" s="338" t="str">
        <f>IF(ISERROR(VLOOKUP($A18,'RAB Cat Lookup'!$B$4:$E$351,4,FALSE))=TRUE,"Unallocated",VLOOKUP($A18,'RAB Cat Lookup'!$B$4:$E$351,4,FALSE))</f>
        <v>Distribution lines and cables</v>
      </c>
      <c r="AM18" s="121" t="str">
        <f t="shared" si="6"/>
        <v/>
      </c>
    </row>
    <row r="19" spans="1:39" x14ac:dyDescent="0.25">
      <c r="A19" s="215" t="s">
        <v>50</v>
      </c>
      <c r="B19" s="215" t="s">
        <v>266</v>
      </c>
      <c r="C19" s="123" t="s">
        <v>778</v>
      </c>
      <c r="D19" s="216" t="str">
        <f>IF('Division Lvl'!D19="","",'Division Lvl'!D19/Escalators!C$11)</f>
        <v/>
      </c>
      <c r="E19" s="217">
        <f>IF('Division Lvl'!E19="","",'Division Lvl'!E19/Escalators!D$11)</f>
        <v>0</v>
      </c>
      <c r="F19" s="217">
        <f>IF('Division Lvl'!F19="","",'Division Lvl'!F19/Escalators!E$11)</f>
        <v>0</v>
      </c>
      <c r="G19" s="217">
        <f>IF('Division Lvl'!G19="","",'Division Lvl'!G19/Escalators!F$11)</f>
        <v>0</v>
      </c>
      <c r="H19" s="217">
        <f>IF('Division Lvl'!H19="","",'Division Lvl'!H19/Escalators!G$11)</f>
        <v>0</v>
      </c>
      <c r="I19" s="217">
        <f>IF('Division Lvl'!I19="","",'Division Lvl'!I19/Escalators!H$11)</f>
        <v>0</v>
      </c>
      <c r="J19" s="217">
        <f>IF('Division Lvl'!J19="","",'Division Lvl'!J19/Escalators!I$11)</f>
        <v>0</v>
      </c>
      <c r="K19" s="217">
        <f>IF('Division Lvl'!K19="","",'Division Lvl'!K19/Escalators!J$11)</f>
        <v>741432.1419423495</v>
      </c>
      <c r="L19" s="217">
        <f>IF('Division Lvl'!L19="","",'Division Lvl'!L19/Escalators!K$11)</f>
        <v>741432.1419423495</v>
      </c>
      <c r="M19" s="217">
        <f>IF('Division Lvl'!M19="","",'Division Lvl'!M19/Escalators!L$11)</f>
        <v>741432.1419423495</v>
      </c>
      <c r="N19" s="218">
        <v>750000</v>
      </c>
      <c r="O19" s="219">
        <v>0</v>
      </c>
      <c r="P19" s="220">
        <f>E19*Config!F$40</f>
        <v>0</v>
      </c>
      <c r="Q19" s="220">
        <f>F19*Config!G$40</f>
        <v>0</v>
      </c>
      <c r="R19" s="220">
        <f>G19*Config!H$40</f>
        <v>0</v>
      </c>
      <c r="S19" s="220">
        <f>H19*Config!I$40</f>
        <v>0</v>
      </c>
      <c r="T19" s="220">
        <f>I19*Config!J$40</f>
        <v>0</v>
      </c>
      <c r="U19" s="220">
        <f>J19*Config!K$40</f>
        <v>0</v>
      </c>
      <c r="V19" s="220">
        <f>K19*Config!L$40</f>
        <v>881329.8244385788</v>
      </c>
      <c r="W19" s="220">
        <f>L19*Config!M$40</f>
        <v>903363.07004954317</v>
      </c>
      <c r="X19" s="220">
        <f>M19*Config!N$40</f>
        <v>925947.1468007816</v>
      </c>
      <c r="Y19" s="221">
        <f>N19*Config!O$40</f>
        <v>960063.40814726776</v>
      </c>
      <c r="Z19" s="222">
        <f t="shared" si="0"/>
        <v>0</v>
      </c>
      <c r="AA19" s="217">
        <f t="shared" si="1"/>
        <v>2974296.4258270487</v>
      </c>
      <c r="AB19" s="220">
        <f t="shared" si="2"/>
        <v>0</v>
      </c>
      <c r="AC19" s="221">
        <f t="shared" si="3"/>
        <v>3670703.449436171</v>
      </c>
      <c r="AD19" s="223">
        <f>IF(OR(SUM(P19:Y19)&lt;&gt;0,A19="EH"),INDEX(CASH!$B:$B,MATCH(A19,CASH!$A:$A,0)),"")</f>
        <v>230</v>
      </c>
      <c r="AE19" s="122">
        <f>AD19*VLOOKUP(C19,Config!$A$3:$C$9,3,FALSE)</f>
        <v>2300</v>
      </c>
      <c r="AF19" s="224">
        <f t="shared" si="4"/>
        <v>0.6976020864775403</v>
      </c>
      <c r="AG19" s="122" t="str">
        <f>IF(ISERROR(VLOOKUP(A19,Config!$A$12:$A$32,1,FALSE)),LEFT(A19,2),"PRL")</f>
        <v>DS</v>
      </c>
      <c r="AH19" s="122" t="str">
        <f t="shared" si="5"/>
        <v>DS006m</v>
      </c>
      <c r="AI19" s="163" t="s">
        <v>882</v>
      </c>
      <c r="AJ19" s="225" t="s">
        <v>781</v>
      </c>
      <c r="AK19" s="338" t="str">
        <f>IF(ISERROR(VLOOKUP($A19,'RAB Cat Lookup'!$B$4:$E$351,2,FALSE))=TRUE,"Unallocated",VLOOKUP($A19,'RAB Cat Lookup'!$B$4:$E$351,2,FALSE))</f>
        <v>Std</v>
      </c>
      <c r="AL19" s="338" t="str">
        <f>IF(ISERROR(VLOOKUP($A19,'RAB Cat Lookup'!$B$4:$E$351,4,FALSE))=TRUE,"Unallocated",VLOOKUP($A19,'RAB Cat Lookup'!$B$4:$E$351,4,FALSE))</f>
        <v>Distribution lines and cables</v>
      </c>
      <c r="AM19" s="121" t="str">
        <f t="shared" si="6"/>
        <v/>
      </c>
    </row>
    <row r="20" spans="1:39" x14ac:dyDescent="0.25">
      <c r="A20" s="215" t="s">
        <v>50</v>
      </c>
      <c r="B20" s="215" t="s">
        <v>266</v>
      </c>
      <c r="C20" s="123" t="s">
        <v>777</v>
      </c>
      <c r="D20" s="216" t="str">
        <f>IF('Division Lvl'!D20="","",'Division Lvl'!D20/Escalators!C$11)</f>
        <v/>
      </c>
      <c r="E20" s="217">
        <f>IF('Division Lvl'!E20="","",'Division Lvl'!E20/Escalators!D$11)</f>
        <v>0</v>
      </c>
      <c r="F20" s="217">
        <f>IF('Division Lvl'!F20="","",'Division Lvl'!F20/Escalators!E$11)</f>
        <v>0</v>
      </c>
      <c r="G20" s="217">
        <f>IF('Division Lvl'!G20="","",'Division Lvl'!G20/Escalators!F$11)</f>
        <v>0</v>
      </c>
      <c r="H20" s="217">
        <f>IF('Division Lvl'!H20="","",'Division Lvl'!H20/Escalators!G$11)</f>
        <v>0</v>
      </c>
      <c r="I20" s="217">
        <f>IF('Division Lvl'!I20="","",'Division Lvl'!I20/Escalators!H$11)</f>
        <v>0</v>
      </c>
      <c r="J20" s="217">
        <f>IF('Division Lvl'!J20="","",'Division Lvl'!J20/Escalators!I$11)</f>
        <v>0</v>
      </c>
      <c r="K20" s="217">
        <f>IF('Division Lvl'!K20="","",'Division Lvl'!K20/Escalators!J$11)</f>
        <v>0</v>
      </c>
      <c r="L20" s="217">
        <f>IF('Division Lvl'!L20="","",'Division Lvl'!L20/Escalators!K$11)</f>
        <v>0</v>
      </c>
      <c r="M20" s="217">
        <f>IF('Division Lvl'!M20="","",'Division Lvl'!M20/Escalators!L$11)</f>
        <v>741432.1419423495</v>
      </c>
      <c r="N20" s="218">
        <v>750000</v>
      </c>
      <c r="O20" s="219">
        <v>0</v>
      </c>
      <c r="P20" s="220">
        <f>E20*Config!F$40</f>
        <v>0</v>
      </c>
      <c r="Q20" s="220">
        <f>F20*Config!G$40</f>
        <v>0</v>
      </c>
      <c r="R20" s="220">
        <f>G20*Config!H$40</f>
        <v>0</v>
      </c>
      <c r="S20" s="220">
        <f>H20*Config!I$40</f>
        <v>0</v>
      </c>
      <c r="T20" s="220">
        <f>I20*Config!J$40</f>
        <v>0</v>
      </c>
      <c r="U20" s="220">
        <f>J20*Config!K$40</f>
        <v>0</v>
      </c>
      <c r="V20" s="220">
        <f>K20*Config!L$40</f>
        <v>0</v>
      </c>
      <c r="W20" s="220">
        <f>L20*Config!M$40</f>
        <v>0</v>
      </c>
      <c r="X20" s="220">
        <f>M20*Config!N$40</f>
        <v>925947.1468007816</v>
      </c>
      <c r="Y20" s="221">
        <f>N20*Config!O$40</f>
        <v>960063.40814726776</v>
      </c>
      <c r="Z20" s="222">
        <f t="shared" si="0"/>
        <v>0</v>
      </c>
      <c r="AA20" s="217">
        <f t="shared" si="1"/>
        <v>1491432.1419423495</v>
      </c>
      <c r="AB20" s="220">
        <f t="shared" si="2"/>
        <v>0</v>
      </c>
      <c r="AC20" s="221">
        <f t="shared" si="3"/>
        <v>1886010.5549480494</v>
      </c>
      <c r="AD20" s="223">
        <f>IF(OR(SUM(P20:Y20)&lt;&gt;0,A20="EH"),INDEX(CASH!$B:$B,MATCH(A20,CASH!$A:$A,0)),"")</f>
        <v>230</v>
      </c>
      <c r="AE20" s="122">
        <f>AD20*VLOOKUP(C20,Config!$A$3:$C$9,3,FALSE)</f>
        <v>1150</v>
      </c>
      <c r="AF20" s="224">
        <f t="shared" si="4"/>
        <v>0.9448595946985372</v>
      </c>
      <c r="AG20" s="122" t="str">
        <f>IF(ISERROR(VLOOKUP(A20,Config!$A$12:$A$32,1,FALSE)),LEFT(A20,2),"PRL")</f>
        <v>DS</v>
      </c>
      <c r="AH20" s="122" t="str">
        <f t="shared" si="5"/>
        <v>DS006l</v>
      </c>
      <c r="AI20" s="163" t="s">
        <v>882</v>
      </c>
      <c r="AJ20" s="225" t="s">
        <v>781</v>
      </c>
      <c r="AK20" s="338" t="str">
        <f>IF(ISERROR(VLOOKUP($A20,'RAB Cat Lookup'!$B$4:$E$351,2,FALSE))=TRUE,"Unallocated",VLOOKUP($A20,'RAB Cat Lookup'!$B$4:$E$351,2,FALSE))</f>
        <v>Std</v>
      </c>
      <c r="AL20" s="338" t="str">
        <f>IF(ISERROR(VLOOKUP($A20,'RAB Cat Lookup'!$B$4:$E$351,4,FALSE))=TRUE,"Unallocated",VLOOKUP($A20,'RAB Cat Lookup'!$B$4:$E$351,4,FALSE))</f>
        <v>Distribution lines and cables</v>
      </c>
      <c r="AM20" s="121" t="str">
        <f t="shared" si="6"/>
        <v/>
      </c>
    </row>
    <row r="21" spans="1:39" x14ac:dyDescent="0.25">
      <c r="A21" s="215" t="s">
        <v>51</v>
      </c>
      <c r="B21" s="215" t="s">
        <v>52</v>
      </c>
      <c r="C21" s="123" t="s">
        <v>512</v>
      </c>
      <c r="D21" s="216">
        <f>IF('Division Lvl'!D21="","",'Division Lvl'!D21/Escalators!C$11)</f>
        <v>9167401</v>
      </c>
      <c r="E21" s="217">
        <f>IF('Division Lvl'!E21="","",'Division Lvl'!E21/Escalators!D$11)</f>
        <v>9189358.545388313</v>
      </c>
      <c r="F21" s="217">
        <f>IF('Division Lvl'!F21="","",'Division Lvl'!F21/Escalators!E$11)</f>
        <v>9272322.4897499755</v>
      </c>
      <c r="G21" s="217">
        <f>IF('Division Lvl'!G21="","",'Division Lvl'!G21/Escalators!F$11)</f>
        <v>9246533.2868141029</v>
      </c>
      <c r="H21" s="217">
        <f>IF('Division Lvl'!H21="","",'Division Lvl'!H21/Escalators!G$11)</f>
        <v>9366623.6354912408</v>
      </c>
      <c r="I21" s="217">
        <f>IF('Division Lvl'!I21="","",'Division Lvl'!I21/Escalators!H$11)</f>
        <v>9688046.6547133662</v>
      </c>
      <c r="J21" s="217">
        <f>IF('Division Lvl'!J21="","",'Division Lvl'!J21/Escalators!I$11)</f>
        <v>9688046.6547133662</v>
      </c>
      <c r="K21" s="217">
        <f>IF('Division Lvl'!K21="","",'Division Lvl'!K21/Escalators!J$11)</f>
        <v>9688046.6547133662</v>
      </c>
      <c r="L21" s="217">
        <f>IF('Division Lvl'!L21="","",'Division Lvl'!L21/Escalators!K$11)</f>
        <v>9688046.6547133662</v>
      </c>
      <c r="M21" s="217">
        <f>IF('Division Lvl'!M21="","",'Division Lvl'!M21/Escalators!L$11)</f>
        <v>9688046.6547133662</v>
      </c>
      <c r="N21" s="218">
        <v>9800000</v>
      </c>
      <c r="O21" s="219">
        <v>4489678.5</v>
      </c>
      <c r="P21" s="220">
        <f>E21*Config!F$40</f>
        <v>9419092.50902302</v>
      </c>
      <c r="Q21" s="220">
        <f>F21*Config!G$40</f>
        <v>9741733.8157935664</v>
      </c>
      <c r="R21" s="220">
        <f>G21*Config!H$40</f>
        <v>9957505.0103205424</v>
      </c>
      <c r="S21" s="220">
        <f>H21*Config!I$40</f>
        <v>10338999.91048803</v>
      </c>
      <c r="T21" s="220">
        <f>I21*Config!J$40</f>
        <v>10961135.552010244</v>
      </c>
      <c r="U21" s="220">
        <f>J21*Config!K$40</f>
        <v>11235163.9408105</v>
      </c>
      <c r="V21" s="220">
        <f>K21*Config!L$40</f>
        <v>11516043.039330762</v>
      </c>
      <c r="W21" s="220">
        <f>L21*Config!M$40</f>
        <v>11803944.115314031</v>
      </c>
      <c r="X21" s="220">
        <f>M21*Config!N$40</f>
        <v>12099042.71819688</v>
      </c>
      <c r="Y21" s="221">
        <f>N21*Config!O$40</f>
        <v>12544828.5331243</v>
      </c>
      <c r="Z21" s="222">
        <f t="shared" si="0"/>
        <v>46762884.612156987</v>
      </c>
      <c r="AA21" s="217">
        <f t="shared" si="1"/>
        <v>95315071.231010437</v>
      </c>
      <c r="AB21" s="220">
        <f t="shared" si="2"/>
        <v>50418466.797635406</v>
      </c>
      <c r="AC21" s="221">
        <f t="shared" si="3"/>
        <v>109617489.14441189</v>
      </c>
      <c r="AD21" s="223">
        <f>IF(OR(SUM(P21:Y21)&lt;&gt;0,A21="EH"),INDEX(CASH!$B:$B,MATCH(A21,CASH!$A:$A,0)),"")</f>
        <v>300</v>
      </c>
      <c r="AE21" s="122">
        <f>AD21*VLOOKUP(C21,Config!$A$3:$C$9,3,FALSE)</f>
        <v>4500</v>
      </c>
      <c r="AF21" s="224">
        <f t="shared" si="4"/>
        <v>0.25549185510069911</v>
      </c>
      <c r="AG21" s="122" t="str">
        <f>IF(ISERROR(VLOOKUP(A21,Config!$A$12:$A$32,1,FALSE)),LEFT(A21,2),"PRL")</f>
        <v>DS</v>
      </c>
      <c r="AH21" s="122" t="str">
        <f t="shared" si="5"/>
        <v>DS007s</v>
      </c>
      <c r="AI21" s="163" t="s">
        <v>882</v>
      </c>
      <c r="AJ21" s="225" t="s">
        <v>781</v>
      </c>
      <c r="AK21" s="338" t="str">
        <f>IF(ISERROR(VLOOKUP($A21,'RAB Cat Lookup'!$B$4:$E$351,2,FALSE))=TRUE,"Unallocated",VLOOKUP($A21,'RAB Cat Lookup'!$B$4:$E$351,2,FALSE))</f>
        <v>Std</v>
      </c>
      <c r="AL21" s="338" t="str">
        <f>IF(ISERROR(VLOOKUP($A21,'RAB Cat Lookup'!$B$4:$E$351,4,FALSE))=TRUE,"Unallocated",VLOOKUP($A21,'RAB Cat Lookup'!$B$4:$E$351,4,FALSE))</f>
        <v>Low Voltage lines and cables</v>
      </c>
      <c r="AM21" s="121" t="str">
        <f t="shared" si="6"/>
        <v/>
      </c>
    </row>
    <row r="22" spans="1:39" x14ac:dyDescent="0.25">
      <c r="A22" s="215" t="s">
        <v>51</v>
      </c>
      <c r="B22" s="215" t="s">
        <v>52</v>
      </c>
      <c r="C22" s="123" t="s">
        <v>778</v>
      </c>
      <c r="D22" s="216" t="str">
        <f>IF('Division Lvl'!D22="","",'Division Lvl'!D22/Escalators!C$11)</f>
        <v/>
      </c>
      <c r="E22" s="217">
        <f>IF('Division Lvl'!E22="","",'Division Lvl'!E22/Escalators!D$11)</f>
        <v>0</v>
      </c>
      <c r="F22" s="217">
        <f>IF('Division Lvl'!F22="","",'Division Lvl'!F22/Escalators!E$11)</f>
        <v>0</v>
      </c>
      <c r="G22" s="217">
        <f>IF('Division Lvl'!G22="","",'Division Lvl'!G22/Escalators!F$11)</f>
        <v>0</v>
      </c>
      <c r="H22" s="217">
        <f>IF('Division Lvl'!H22="","",'Division Lvl'!H22/Escalators!G$11)</f>
        <v>0</v>
      </c>
      <c r="I22" s="217">
        <f>IF('Division Lvl'!I22="","",'Division Lvl'!I22/Escalators!H$11)</f>
        <v>0</v>
      </c>
      <c r="J22" s="217">
        <f>IF('Division Lvl'!J22="","",'Division Lvl'!J22/Escalators!I$11)</f>
        <v>0</v>
      </c>
      <c r="K22" s="217">
        <f>IF('Division Lvl'!K22="","",'Division Lvl'!K22/Escalators!J$11)</f>
        <v>494288.094628233</v>
      </c>
      <c r="L22" s="217">
        <f>IF('Division Lvl'!L22="","",'Division Lvl'!L22/Escalators!K$11)</f>
        <v>494288.094628233</v>
      </c>
      <c r="M22" s="217">
        <f>IF('Division Lvl'!M22="","",'Division Lvl'!M22/Escalators!L$11)</f>
        <v>494288.094628233</v>
      </c>
      <c r="N22" s="218">
        <v>500000</v>
      </c>
      <c r="O22" s="219">
        <v>0</v>
      </c>
      <c r="P22" s="220">
        <f>E22*Config!F$40</f>
        <v>0</v>
      </c>
      <c r="Q22" s="220">
        <f>F22*Config!G$40</f>
        <v>0</v>
      </c>
      <c r="R22" s="220">
        <f>G22*Config!H$40</f>
        <v>0</v>
      </c>
      <c r="S22" s="220">
        <f>H22*Config!I$40</f>
        <v>0</v>
      </c>
      <c r="T22" s="220">
        <f>I22*Config!J$40</f>
        <v>0</v>
      </c>
      <c r="U22" s="220">
        <f>J22*Config!K$40</f>
        <v>0</v>
      </c>
      <c r="V22" s="220">
        <f>K22*Config!L$40</f>
        <v>587553.21629238583</v>
      </c>
      <c r="W22" s="220">
        <f>L22*Config!M$40</f>
        <v>602242.04669969552</v>
      </c>
      <c r="X22" s="220">
        <f>M22*Config!N$40</f>
        <v>617298.09786718781</v>
      </c>
      <c r="Y22" s="221">
        <f>N22*Config!O$40</f>
        <v>640042.27209817851</v>
      </c>
      <c r="Z22" s="222">
        <f t="shared" si="0"/>
        <v>0</v>
      </c>
      <c r="AA22" s="217">
        <f t="shared" si="1"/>
        <v>1982864.283884699</v>
      </c>
      <c r="AB22" s="220">
        <f t="shared" si="2"/>
        <v>0</v>
      </c>
      <c r="AC22" s="221">
        <f t="shared" si="3"/>
        <v>2447135.6329574473</v>
      </c>
      <c r="AD22" s="223">
        <f>IF(OR(SUM(P22:Y22)&lt;&gt;0,A22="EH"),INDEX(CASH!$B:$B,MATCH(A22,CASH!$A:$A,0)),"")</f>
        <v>300</v>
      </c>
      <c r="AE22" s="122">
        <f>AD22*VLOOKUP(C22,Config!$A$3:$C$9,3,FALSE)</f>
        <v>3000</v>
      </c>
      <c r="AF22" s="224">
        <f t="shared" si="4"/>
        <v>0.58534242778377188</v>
      </c>
      <c r="AG22" s="122" t="str">
        <f>IF(ISERROR(VLOOKUP(A22,Config!$A$12:$A$32,1,FALSE)),LEFT(A22,2),"PRL")</f>
        <v>DS</v>
      </c>
      <c r="AH22" s="122" t="str">
        <f t="shared" si="5"/>
        <v>DS007m</v>
      </c>
      <c r="AI22" s="163" t="s">
        <v>882</v>
      </c>
      <c r="AJ22" s="225" t="s">
        <v>781</v>
      </c>
      <c r="AK22" s="338" t="str">
        <f>IF(ISERROR(VLOOKUP($A22,'RAB Cat Lookup'!$B$4:$E$351,2,FALSE))=TRUE,"Unallocated",VLOOKUP($A22,'RAB Cat Lookup'!$B$4:$E$351,2,FALSE))</f>
        <v>Std</v>
      </c>
      <c r="AL22" s="338" t="str">
        <f>IF(ISERROR(VLOOKUP($A22,'RAB Cat Lookup'!$B$4:$E$351,4,FALSE))=TRUE,"Unallocated",VLOOKUP($A22,'RAB Cat Lookup'!$B$4:$E$351,4,FALSE))</f>
        <v>Low Voltage lines and cables</v>
      </c>
      <c r="AM22" s="121" t="str">
        <f t="shared" si="6"/>
        <v/>
      </c>
    </row>
    <row r="23" spans="1:39" x14ac:dyDescent="0.25">
      <c r="A23" s="215" t="s">
        <v>51</v>
      </c>
      <c r="B23" s="215" t="s">
        <v>52</v>
      </c>
      <c r="C23" s="123" t="s">
        <v>777</v>
      </c>
      <c r="D23" s="216" t="str">
        <f>IF('Division Lvl'!D23="","",'Division Lvl'!D23/Escalators!C$11)</f>
        <v/>
      </c>
      <c r="E23" s="217">
        <f>IF('Division Lvl'!E23="","",'Division Lvl'!E23/Escalators!D$11)</f>
        <v>0</v>
      </c>
      <c r="F23" s="217">
        <f>IF('Division Lvl'!F23="","",'Division Lvl'!F23/Escalators!E$11)</f>
        <v>0</v>
      </c>
      <c r="G23" s="217">
        <f>IF('Division Lvl'!G23="","",'Division Lvl'!G23/Escalators!F$11)</f>
        <v>0</v>
      </c>
      <c r="H23" s="217">
        <f>IF('Division Lvl'!H23="","",'Division Lvl'!H23/Escalators!G$11)</f>
        <v>0</v>
      </c>
      <c r="I23" s="217">
        <f>IF('Division Lvl'!I23="","",'Division Lvl'!I23/Escalators!H$11)</f>
        <v>0</v>
      </c>
      <c r="J23" s="217">
        <f>IF('Division Lvl'!J23="","",'Division Lvl'!J23/Escalators!I$11)</f>
        <v>0</v>
      </c>
      <c r="K23" s="217">
        <f>IF('Division Lvl'!K23="","",'Division Lvl'!K23/Escalators!J$11)</f>
        <v>0</v>
      </c>
      <c r="L23" s="217">
        <f>IF('Division Lvl'!L23="","",'Division Lvl'!L23/Escalators!K$11)</f>
        <v>0</v>
      </c>
      <c r="M23" s="217">
        <f>IF('Division Lvl'!M23="","",'Division Lvl'!M23/Escalators!L$11)</f>
        <v>494288.094628233</v>
      </c>
      <c r="N23" s="218">
        <v>500000</v>
      </c>
      <c r="O23" s="219">
        <v>0</v>
      </c>
      <c r="P23" s="220">
        <f>E23*Config!F$40</f>
        <v>0</v>
      </c>
      <c r="Q23" s="220">
        <f>F23*Config!G$40</f>
        <v>0</v>
      </c>
      <c r="R23" s="220">
        <f>G23*Config!H$40</f>
        <v>0</v>
      </c>
      <c r="S23" s="220">
        <f>H23*Config!I$40</f>
        <v>0</v>
      </c>
      <c r="T23" s="220">
        <f>I23*Config!J$40</f>
        <v>0</v>
      </c>
      <c r="U23" s="220">
        <f>J23*Config!K$40</f>
        <v>0</v>
      </c>
      <c r="V23" s="220">
        <f>K23*Config!L$40</f>
        <v>0</v>
      </c>
      <c r="W23" s="220">
        <f>L23*Config!M$40</f>
        <v>0</v>
      </c>
      <c r="X23" s="220">
        <f>M23*Config!N$40</f>
        <v>617298.09786718781</v>
      </c>
      <c r="Y23" s="221">
        <f>N23*Config!O$40</f>
        <v>640042.27209817851</v>
      </c>
      <c r="Z23" s="222">
        <f t="shared" si="0"/>
        <v>0</v>
      </c>
      <c r="AA23" s="217">
        <f t="shared" si="1"/>
        <v>994288.094628233</v>
      </c>
      <c r="AB23" s="220">
        <f t="shared" si="2"/>
        <v>0</v>
      </c>
      <c r="AC23" s="221">
        <f t="shared" si="3"/>
        <v>1257340.3699653663</v>
      </c>
      <c r="AD23" s="223">
        <f>IF(OR(SUM(P23:Y23)&lt;&gt;0,A23="EH"),INDEX(CASH!$B:$B,MATCH(A23,CASH!$A:$A,0)),"")</f>
        <v>300</v>
      </c>
      <c r="AE23" s="122">
        <f>AD23*VLOOKUP(C23,Config!$A$3:$C$9,3,FALSE)</f>
        <v>1500</v>
      </c>
      <c r="AF23" s="224">
        <f t="shared" si="4"/>
        <v>0.92192259014895972</v>
      </c>
      <c r="AG23" s="122" t="str">
        <f>IF(ISERROR(VLOOKUP(A23,Config!$A$12:$A$32,1,FALSE)),LEFT(A23,2),"PRL")</f>
        <v>DS</v>
      </c>
      <c r="AH23" s="122" t="str">
        <f t="shared" si="5"/>
        <v>DS007l</v>
      </c>
      <c r="AI23" s="163" t="s">
        <v>882</v>
      </c>
      <c r="AJ23" s="225" t="s">
        <v>781</v>
      </c>
      <c r="AK23" s="338" t="str">
        <f>IF(ISERROR(VLOOKUP($A23,'RAB Cat Lookup'!$B$4:$E$351,2,FALSE))=TRUE,"Unallocated",VLOOKUP($A23,'RAB Cat Lookup'!$B$4:$E$351,2,FALSE))</f>
        <v>Std</v>
      </c>
      <c r="AL23" s="338" t="str">
        <f>IF(ISERROR(VLOOKUP($A23,'RAB Cat Lookup'!$B$4:$E$351,4,FALSE))=TRUE,"Unallocated",VLOOKUP($A23,'RAB Cat Lookup'!$B$4:$E$351,4,FALSE))</f>
        <v>Low Voltage lines and cables</v>
      </c>
      <c r="AM23" s="121" t="str">
        <f t="shared" si="6"/>
        <v/>
      </c>
    </row>
    <row r="24" spans="1:39" x14ac:dyDescent="0.25">
      <c r="A24" s="215" t="s">
        <v>53</v>
      </c>
      <c r="B24" s="215" t="s">
        <v>267</v>
      </c>
      <c r="C24" s="123" t="s">
        <v>512</v>
      </c>
      <c r="D24" s="216">
        <f>IF('Division Lvl'!D24="","",'Division Lvl'!D24/Escalators!C$11)</f>
        <v>1700000</v>
      </c>
      <c r="E24" s="217">
        <f>IF('Division Lvl'!E24="","",'Division Lvl'!E24/Escalators!D$11)</f>
        <v>998843.32015090354</v>
      </c>
      <c r="F24" s="217">
        <f>IF('Division Lvl'!F24="","",'Division Lvl'!F24/Escalators!E$11)</f>
        <v>997023.92362902965</v>
      </c>
      <c r="G24" s="217">
        <f>IF('Division Lvl'!G24="","",'Division Lvl'!G24/Escalators!F$11)</f>
        <v>994250.89105527988</v>
      </c>
      <c r="H24" s="217">
        <f>IF('Division Lvl'!H24="","",'Division Lvl'!H24/Escalators!G$11)</f>
        <v>991177.10428478743</v>
      </c>
      <c r="I24" s="217">
        <f>IF('Division Lvl'!I24="","",'Division Lvl'!I24/Escalators!H$11)</f>
        <v>988576.18925646599</v>
      </c>
      <c r="J24" s="217">
        <f>IF('Division Lvl'!J24="","",'Division Lvl'!J24/Escalators!I$11)</f>
        <v>988576.18925646599</v>
      </c>
      <c r="K24" s="217">
        <f>IF('Division Lvl'!K24="","",'Division Lvl'!K24/Escalators!J$11)</f>
        <v>988576.18925646599</v>
      </c>
      <c r="L24" s="217">
        <f>IF('Division Lvl'!L24="","",'Division Lvl'!L24/Escalators!K$11)</f>
        <v>988576.18925646599</v>
      </c>
      <c r="M24" s="217">
        <f>IF('Division Lvl'!M24="","",'Division Lvl'!M24/Escalators!L$11)</f>
        <v>988576.18925646599</v>
      </c>
      <c r="N24" s="218">
        <v>1000000</v>
      </c>
      <c r="O24" s="219">
        <v>917955.5</v>
      </c>
      <c r="P24" s="220">
        <f>E24*Config!F$40</f>
        <v>1023814.4031546761</v>
      </c>
      <c r="Q24" s="220">
        <f>F24*Config!G$40</f>
        <v>1047498.2597627492</v>
      </c>
      <c r="R24" s="220">
        <f>G24*Config!H$40</f>
        <v>1070699.4634753272</v>
      </c>
      <c r="S24" s="220">
        <f>H24*Config!I$40</f>
        <v>1094074.064601908</v>
      </c>
      <c r="T24" s="220">
        <f>I24*Config!J$40</f>
        <v>1118483.2195928821</v>
      </c>
      <c r="U24" s="220">
        <f>J24*Config!K$40</f>
        <v>1146445.3000827041</v>
      </c>
      <c r="V24" s="220">
        <f>K24*Config!L$40</f>
        <v>1175106.4325847717</v>
      </c>
      <c r="W24" s="220">
        <f>L24*Config!M$40</f>
        <v>1204484.093399391</v>
      </c>
      <c r="X24" s="220">
        <f>M24*Config!N$40</f>
        <v>1234596.1957343756</v>
      </c>
      <c r="Y24" s="221">
        <f>N24*Config!O$40</f>
        <v>1280084.544196357</v>
      </c>
      <c r="Z24" s="222">
        <f t="shared" si="0"/>
        <v>4969871.428376466</v>
      </c>
      <c r="AA24" s="217">
        <f t="shared" si="1"/>
        <v>9924176.18540233</v>
      </c>
      <c r="AB24" s="220">
        <f t="shared" si="2"/>
        <v>5354569.4105875436</v>
      </c>
      <c r="AC24" s="221">
        <f t="shared" si="3"/>
        <v>11395285.976585142</v>
      </c>
      <c r="AD24" s="223">
        <f>IF(OR(SUM(P24:Y24)&lt;&gt;0,A24="EH"),INDEX(CASH!$B:$B,MATCH(A24,CASH!$A:$A,0)),"")</f>
        <v>150</v>
      </c>
      <c r="AE24" s="122">
        <f>AD24*VLOOKUP(C24,Config!$A$3:$C$9,3,FALSE)</f>
        <v>2250</v>
      </c>
      <c r="AF24" s="224">
        <f t="shared" si="4"/>
        <v>0.70869822867965704</v>
      </c>
      <c r="AG24" s="122" t="str">
        <f>IF(ISERROR(VLOOKUP(A24,Config!$A$12:$A$32,1,FALSE)),LEFT(A24,2),"PRL")</f>
        <v>DS</v>
      </c>
      <c r="AH24" s="122" t="str">
        <f t="shared" si="5"/>
        <v>DS008s</v>
      </c>
      <c r="AI24" s="163" t="s">
        <v>882</v>
      </c>
      <c r="AJ24" s="225" t="s">
        <v>781</v>
      </c>
      <c r="AK24" s="338" t="str">
        <f>IF(ISERROR(VLOOKUP($A24,'RAB Cat Lookup'!$B$4:$E$351,2,FALSE))=TRUE,"Unallocated",VLOOKUP($A24,'RAB Cat Lookup'!$B$4:$E$351,2,FALSE))</f>
        <v>Std</v>
      </c>
      <c r="AL24" s="338" t="str">
        <f>IF(ISERROR(VLOOKUP($A24,'RAB Cat Lookup'!$B$4:$E$351,4,FALSE))=TRUE,"Unallocated",VLOOKUP($A24,'RAB Cat Lookup'!$B$4:$E$351,4,FALSE))</f>
        <v>Distribution lines and cables</v>
      </c>
      <c r="AM24" s="121" t="str">
        <f t="shared" si="6"/>
        <v/>
      </c>
    </row>
    <row r="25" spans="1:39" x14ac:dyDescent="0.25">
      <c r="A25" s="215" t="s">
        <v>54</v>
      </c>
      <c r="B25" s="215" t="s">
        <v>451</v>
      </c>
      <c r="C25" s="123" t="s">
        <v>512</v>
      </c>
      <c r="D25" s="216">
        <f>IF('Division Lvl'!D25="","",'Division Lvl'!D25/Escalators!C$11)</f>
        <v>0</v>
      </c>
      <c r="E25" s="217">
        <f>IF('Division Lvl'!E25="","",'Division Lvl'!E25/Escalators!D$11)</f>
        <v>0</v>
      </c>
      <c r="F25" s="217">
        <f>IF('Division Lvl'!F25="","",'Division Lvl'!F25/Escalators!E$11)</f>
        <v>0</v>
      </c>
      <c r="G25" s="217">
        <f>IF('Division Lvl'!G25="","",'Division Lvl'!G25/Escalators!F$11)</f>
        <v>0</v>
      </c>
      <c r="H25" s="217">
        <f>IF('Division Lvl'!H25="","",'Division Lvl'!H25/Escalators!G$11)</f>
        <v>0</v>
      </c>
      <c r="I25" s="217">
        <f>IF('Division Lvl'!I25="","",'Division Lvl'!I25/Escalators!H$11)</f>
        <v>0</v>
      </c>
      <c r="J25" s="217">
        <f>IF('Division Lvl'!J25="","",'Division Lvl'!J25/Escalators!I$11)</f>
        <v>0</v>
      </c>
      <c r="K25" s="217">
        <f>IF('Division Lvl'!K25="","",'Division Lvl'!K25/Escalators!J$11)</f>
        <v>0</v>
      </c>
      <c r="L25" s="217">
        <f>IF('Division Lvl'!L25="","",'Division Lvl'!L25/Escalators!K$11)</f>
        <v>0</v>
      </c>
      <c r="M25" s="217">
        <f>IF('Division Lvl'!M25="","",'Division Lvl'!M25/Escalators!L$11)</f>
        <v>0</v>
      </c>
      <c r="N25" s="218">
        <v>0</v>
      </c>
      <c r="O25" s="219">
        <v>0</v>
      </c>
      <c r="P25" s="220">
        <f>E25*Config!F$40</f>
        <v>0</v>
      </c>
      <c r="Q25" s="220">
        <f>F25*Config!G$40</f>
        <v>0</v>
      </c>
      <c r="R25" s="220">
        <f>G25*Config!H$40</f>
        <v>0</v>
      </c>
      <c r="S25" s="220">
        <f>H25*Config!I$40</f>
        <v>0</v>
      </c>
      <c r="T25" s="220">
        <f>I25*Config!J$40</f>
        <v>0</v>
      </c>
      <c r="U25" s="220">
        <f>J25*Config!K$40</f>
        <v>0</v>
      </c>
      <c r="V25" s="220">
        <f>K25*Config!L$40</f>
        <v>0</v>
      </c>
      <c r="W25" s="220">
        <f>L25*Config!M$40</f>
        <v>0</v>
      </c>
      <c r="X25" s="220">
        <f>M25*Config!N$40</f>
        <v>0</v>
      </c>
      <c r="Y25" s="221">
        <f>N25*Config!O$40</f>
        <v>0</v>
      </c>
      <c r="Z25" s="222">
        <f t="shared" si="0"/>
        <v>0</v>
      </c>
      <c r="AA25" s="217">
        <f t="shared" si="1"/>
        <v>0</v>
      </c>
      <c r="AB25" s="220">
        <f t="shared" si="2"/>
        <v>0</v>
      </c>
      <c r="AC25" s="221">
        <f t="shared" si="3"/>
        <v>0</v>
      </c>
      <c r="AD25" s="223" t="str">
        <f>IF(OR(SUM(P25:Y25)&lt;&gt;0,A25="EH"),INDEX(CASH!$B:$B,MATCH(A25,CASH!$A:$A,0)),"")</f>
        <v/>
      </c>
      <c r="AE25" s="226">
        <v>3750</v>
      </c>
      <c r="AF25" s="224">
        <f t="shared" si="4"/>
        <v>0.38642128756419025</v>
      </c>
      <c r="AG25" s="122" t="str">
        <f>IF(ISERROR(VLOOKUP(A25,Config!$A$12:$A$32,1,FALSE)),LEFT(A25,2),"PRL")</f>
        <v>DS</v>
      </c>
      <c r="AH25" s="122" t="str">
        <f t="shared" si="5"/>
        <v>DS009s</v>
      </c>
      <c r="AI25" s="163" t="s">
        <v>882</v>
      </c>
      <c r="AJ25" s="225" t="s">
        <v>781</v>
      </c>
      <c r="AK25" s="338" t="str">
        <f>IF(ISERROR(VLOOKUP($A25,'RAB Cat Lookup'!$B$4:$E$351,2,FALSE))=TRUE,"Unallocated",VLOOKUP($A25,'RAB Cat Lookup'!$B$4:$E$351,2,FALSE))</f>
        <v>Std</v>
      </c>
      <c r="AL25" s="338" t="str">
        <f>IF(ISERROR(VLOOKUP($A25,'RAB Cat Lookup'!$B$4:$E$351,4,FALSE))=TRUE,"Unallocated",VLOOKUP($A25,'RAB Cat Lookup'!$B$4:$E$351,4,FALSE))</f>
        <v>Distribution lines and cables</v>
      </c>
      <c r="AM25" s="121" t="str">
        <f t="shared" si="6"/>
        <v/>
      </c>
    </row>
    <row r="26" spans="1:39" x14ac:dyDescent="0.25">
      <c r="A26" s="215" t="s">
        <v>55</v>
      </c>
      <c r="B26" s="215" t="s">
        <v>268</v>
      </c>
      <c r="C26" s="123" t="s">
        <v>512</v>
      </c>
      <c r="D26" s="216">
        <f>IF('Division Lvl'!D26="","",'Division Lvl'!D26/Escalators!C$11)</f>
        <v>4800000</v>
      </c>
      <c r="E26" s="217">
        <f>IF('Division Lvl'!E26="","",'Division Lvl'!E26/Escalators!D$11)</f>
        <v>3691724.9112777398</v>
      </c>
      <c r="F26" s="217">
        <f>IF('Division Lvl'!F26="","",'Division Lvl'!F26/Escalators!E$11)</f>
        <v>4299167.1586883757</v>
      </c>
      <c r="G26" s="217">
        <f>IF('Division Lvl'!G26="","",'Division Lvl'!G26/Escalators!F$11)</f>
        <v>5205897.6655654451</v>
      </c>
      <c r="H26" s="217">
        <f>IF('Division Lvl'!H26="","",'Division Lvl'!H26/Escalators!G$11)</f>
        <v>5342444.5920950044</v>
      </c>
      <c r="I26" s="217">
        <f>IF('Division Lvl'!I26="","",'Division Lvl'!I26/Escalators!H$11)</f>
        <v>5937388.5926743345</v>
      </c>
      <c r="J26" s="217">
        <f>IF('Division Lvl'!J26="","",'Division Lvl'!J26/Escalators!I$11)</f>
        <v>5937388.5926743345</v>
      </c>
      <c r="K26" s="217">
        <f>IF('Division Lvl'!K26="","",'Division Lvl'!K26/Escalators!J$11)</f>
        <v>5937388.5926743345</v>
      </c>
      <c r="L26" s="217">
        <f>IF('Division Lvl'!L26="","",'Division Lvl'!L26/Escalators!K$11)</f>
        <v>5937388.5926743345</v>
      </c>
      <c r="M26" s="217">
        <f>IF('Division Lvl'!M26="","",'Division Lvl'!M26/Escalators!L$11)</f>
        <v>5937388.5926743345</v>
      </c>
      <c r="N26" s="218">
        <v>6006000</v>
      </c>
      <c r="O26" s="219">
        <v>4367566</v>
      </c>
      <c r="P26" s="220">
        <f>E26*Config!F$40</f>
        <v>3784018.0340596829</v>
      </c>
      <c r="Q26" s="220">
        <f>F26*Config!G$40</f>
        <v>4516812.4960969742</v>
      </c>
      <c r="R26" s="220">
        <f>G26*Config!H$40</f>
        <v>5606182.3907568129</v>
      </c>
      <c r="S26" s="220">
        <f>H26*Config!I$40</f>
        <v>5897059.2082042843</v>
      </c>
      <c r="T26" s="220">
        <f>I26*Config!J$40</f>
        <v>6717610.21687485</v>
      </c>
      <c r="U26" s="220">
        <f>J26*Config!K$40</f>
        <v>6885550.4722967204</v>
      </c>
      <c r="V26" s="220">
        <f>K26*Config!L$40</f>
        <v>7057689.2341041388</v>
      </c>
      <c r="W26" s="220">
        <f>L26*Config!M$40</f>
        <v>7234131.4649567418</v>
      </c>
      <c r="X26" s="220">
        <f>M26*Config!N$40</f>
        <v>7414984.7515806593</v>
      </c>
      <c r="Y26" s="221">
        <f>N26*Config!O$40</f>
        <v>7688187.7724433206</v>
      </c>
      <c r="Z26" s="222">
        <f t="shared" si="0"/>
        <v>24476622.920300897</v>
      </c>
      <c r="AA26" s="217">
        <f t="shared" si="1"/>
        <v>54232177.290998243</v>
      </c>
      <c r="AB26" s="220">
        <f t="shared" si="2"/>
        <v>26521682.345992602</v>
      </c>
      <c r="AC26" s="221">
        <f t="shared" si="3"/>
        <v>62802226.041374192</v>
      </c>
      <c r="AD26" s="223">
        <f>IF(OR(SUM(P26:Y26)&lt;&gt;0,A26="EH"),INDEX(CASH!$B:$B,MATCH(A26,CASH!$A:$A,0)),"")</f>
        <v>280</v>
      </c>
      <c r="AE26" s="122">
        <f>AD26*VLOOKUP(C26,Config!$A$3:$C$9,3,FALSE)</f>
        <v>4200</v>
      </c>
      <c r="AF26" s="224">
        <f t="shared" si="4"/>
        <v>0.3629185514812126</v>
      </c>
      <c r="AG26" s="122" t="str">
        <f>IF(ISERROR(VLOOKUP(A26,Config!$A$12:$A$32,1,FALSE)),LEFT(A26,2),"PRL")</f>
        <v>DS</v>
      </c>
      <c r="AH26" s="122" t="str">
        <f t="shared" si="5"/>
        <v>DS011s</v>
      </c>
      <c r="AI26" s="163" t="s">
        <v>882</v>
      </c>
      <c r="AJ26" s="225" t="s">
        <v>781</v>
      </c>
      <c r="AK26" s="338" t="str">
        <f>IF(ISERROR(VLOOKUP($A26,'RAB Cat Lookup'!$B$4:$E$351,2,FALSE))=TRUE,"Unallocated",VLOOKUP($A26,'RAB Cat Lookup'!$B$4:$E$351,2,FALSE))</f>
        <v>Std</v>
      </c>
      <c r="AL26" s="338" t="str">
        <f>IF(ISERROR(VLOOKUP($A26,'RAB Cat Lookup'!$B$4:$E$351,4,FALSE))=TRUE,"Unallocated",VLOOKUP($A26,'RAB Cat Lookup'!$B$4:$E$351,4,FALSE))</f>
        <v>Distribution lines and cables</v>
      </c>
      <c r="AM26" s="121" t="str">
        <f t="shared" si="6"/>
        <v/>
      </c>
    </row>
    <row r="27" spans="1:39" x14ac:dyDescent="0.25">
      <c r="A27" s="215" t="s">
        <v>56</v>
      </c>
      <c r="B27" s="215" t="s">
        <v>789</v>
      </c>
      <c r="C27" s="123" t="s">
        <v>512</v>
      </c>
      <c r="D27" s="216">
        <f>IF('Division Lvl'!D27="","",'Division Lvl'!D27/Escalators!C$11)</f>
        <v>0</v>
      </c>
      <c r="E27" s="217">
        <f>IF('Division Lvl'!E27="","",'Division Lvl'!E27/Escalators!D$11)</f>
        <v>0</v>
      </c>
      <c r="F27" s="217">
        <f>IF('Division Lvl'!F27="","",'Division Lvl'!F27/Escalators!E$11)</f>
        <v>0</v>
      </c>
      <c r="G27" s="217">
        <f>IF('Division Lvl'!G27="","",'Division Lvl'!G27/Escalators!F$11)</f>
        <v>0</v>
      </c>
      <c r="H27" s="217">
        <f>IF('Division Lvl'!H27="","",'Division Lvl'!H27/Escalators!G$11)</f>
        <v>0</v>
      </c>
      <c r="I27" s="217">
        <f>IF('Division Lvl'!I27="","",'Division Lvl'!I27/Escalators!H$11)</f>
        <v>0</v>
      </c>
      <c r="J27" s="217">
        <f>IF('Division Lvl'!J27="","",'Division Lvl'!J27/Escalators!I$11)</f>
        <v>0</v>
      </c>
      <c r="K27" s="217">
        <f>IF('Division Lvl'!K27="","",'Division Lvl'!K27/Escalators!J$11)</f>
        <v>0</v>
      </c>
      <c r="L27" s="217">
        <f>IF('Division Lvl'!L27="","",'Division Lvl'!L27/Escalators!K$11)</f>
        <v>0</v>
      </c>
      <c r="M27" s="217">
        <f>IF('Division Lvl'!M27="","",'Division Lvl'!M27/Escalators!L$11)</f>
        <v>0</v>
      </c>
      <c r="N27" s="218">
        <v>0</v>
      </c>
      <c r="O27" s="219">
        <v>3383.5299999999997</v>
      </c>
      <c r="P27" s="220">
        <f>E27*Config!F$40</f>
        <v>0</v>
      </c>
      <c r="Q27" s="220">
        <f>F27*Config!G$40</f>
        <v>0</v>
      </c>
      <c r="R27" s="220">
        <f>G27*Config!H$40</f>
        <v>0</v>
      </c>
      <c r="S27" s="220">
        <f>H27*Config!I$40</f>
        <v>0</v>
      </c>
      <c r="T27" s="220">
        <f>I27*Config!J$40</f>
        <v>0</v>
      </c>
      <c r="U27" s="220">
        <f>J27*Config!K$40</f>
        <v>0</v>
      </c>
      <c r="V27" s="220">
        <f>K27*Config!L$40</f>
        <v>0</v>
      </c>
      <c r="W27" s="220">
        <f>L27*Config!M$40</f>
        <v>0</v>
      </c>
      <c r="X27" s="220">
        <f>M27*Config!N$40</f>
        <v>0</v>
      </c>
      <c r="Y27" s="221">
        <f>N27*Config!O$40</f>
        <v>0</v>
      </c>
      <c r="Z27" s="222">
        <f t="shared" si="0"/>
        <v>0</v>
      </c>
      <c r="AA27" s="217">
        <f t="shared" si="1"/>
        <v>0</v>
      </c>
      <c r="AB27" s="220">
        <f t="shared" si="2"/>
        <v>0</v>
      </c>
      <c r="AC27" s="221">
        <f t="shared" si="3"/>
        <v>0</v>
      </c>
      <c r="AD27" s="223" t="str">
        <f>IF(OR(SUM(P27:Y27)&lt;&gt;0,A27="EH"),INDEX(CASH!$B:$B,MATCH(A27,CASH!$A:$A,0)),"")</f>
        <v/>
      </c>
      <c r="AE27" s="226">
        <v>4800</v>
      </c>
      <c r="AF27" s="224">
        <f t="shared" si="4"/>
        <v>0.12557407790639435</v>
      </c>
      <c r="AG27" s="122" t="str">
        <f>IF(ISERROR(VLOOKUP(A27,Config!$A$12:$A$32,1,FALSE)),LEFT(A27,2),"PRL")</f>
        <v>DS</v>
      </c>
      <c r="AH27" s="122" t="str">
        <f t="shared" si="5"/>
        <v>DS012s</v>
      </c>
      <c r="AI27" s="163" t="s">
        <v>882</v>
      </c>
      <c r="AJ27" s="225" t="s">
        <v>781</v>
      </c>
      <c r="AK27" s="338" t="str">
        <f>IF(ISERROR(VLOOKUP($A27,'RAB Cat Lookup'!$B$4:$E$351,2,FALSE))=TRUE,"Unallocated",VLOOKUP($A27,'RAB Cat Lookup'!$B$4:$E$351,2,FALSE))</f>
        <v>Std</v>
      </c>
      <c r="AL27" s="338" t="str">
        <f>IF(ISERROR(VLOOKUP($A27,'RAB Cat Lookup'!$B$4:$E$351,4,FALSE))=TRUE,"Unallocated",VLOOKUP($A27,'RAB Cat Lookup'!$B$4:$E$351,4,FALSE))</f>
        <v>Distribution lines and cables</v>
      </c>
      <c r="AM27" s="121" t="str">
        <f t="shared" si="6"/>
        <v/>
      </c>
    </row>
    <row r="28" spans="1:39" x14ac:dyDescent="0.25">
      <c r="A28" s="215" t="s">
        <v>775</v>
      </c>
      <c r="B28" s="215" t="s">
        <v>776</v>
      </c>
      <c r="C28" s="123" t="s">
        <v>512</v>
      </c>
      <c r="D28" s="216">
        <f>IF('Division Lvl'!D28="","",'Division Lvl'!D28/Escalators!C$11)</f>
        <v>0</v>
      </c>
      <c r="E28" s="217">
        <f>IF('Division Lvl'!E28="","",'Division Lvl'!E28/Escalators!D$11)</f>
        <v>0</v>
      </c>
      <c r="F28" s="217">
        <f>IF('Division Lvl'!F28="","",'Division Lvl'!F28/Escalators!E$11)</f>
        <v>1296131.1007177385</v>
      </c>
      <c r="G28" s="217">
        <f>IF('Division Lvl'!G28="","",'Division Lvl'!G28/Escalators!F$11)</f>
        <v>1292526.1583718639</v>
      </c>
      <c r="H28" s="217">
        <f>IF('Division Lvl'!H28="","",'Division Lvl'!H28/Escalators!G$11)</f>
        <v>1288530.2355702238</v>
      </c>
      <c r="I28" s="217">
        <f>IF('Division Lvl'!I28="","",'Division Lvl'!I28/Escalators!H$11)</f>
        <v>1285149.0460334057</v>
      </c>
      <c r="J28" s="217">
        <f>IF('Division Lvl'!J28="","",'Division Lvl'!J28/Escalators!I$11)</f>
        <v>1285149.0460334057</v>
      </c>
      <c r="K28" s="217">
        <f>IF('Division Lvl'!K28="","",'Division Lvl'!K28/Escalators!J$11)</f>
        <v>1285149.0460334057</v>
      </c>
      <c r="L28" s="217">
        <f>IF('Division Lvl'!L28="","",'Division Lvl'!L28/Escalators!K$11)</f>
        <v>1285149.0460334057</v>
      </c>
      <c r="M28" s="217">
        <f>IF('Division Lvl'!M28="","",'Division Lvl'!M28/Escalators!L$11)</f>
        <v>1285149.0460334057</v>
      </c>
      <c r="N28" s="218">
        <v>1300000</v>
      </c>
      <c r="O28" s="219">
        <v>213.75</v>
      </c>
      <c r="P28" s="220">
        <f>E28*Config!F$40</f>
        <v>0</v>
      </c>
      <c r="Q28" s="220">
        <f>F28*Config!G$40</f>
        <v>1361747.7376915738</v>
      </c>
      <c r="R28" s="220">
        <f>G28*Config!H$40</f>
        <v>1391909.3025179254</v>
      </c>
      <c r="S28" s="220">
        <f>H28*Config!I$40</f>
        <v>1422296.2839824806</v>
      </c>
      <c r="T28" s="220">
        <f>I28*Config!J$40</f>
        <v>1454028.1854707466</v>
      </c>
      <c r="U28" s="220">
        <f>J28*Config!K$40</f>
        <v>1490378.8901075153</v>
      </c>
      <c r="V28" s="220">
        <f>K28*Config!L$40</f>
        <v>1527638.3623602032</v>
      </c>
      <c r="W28" s="220">
        <f>L28*Config!M$40</f>
        <v>1565829.3214192081</v>
      </c>
      <c r="X28" s="220">
        <f>M28*Config!N$40</f>
        <v>1604975.054454688</v>
      </c>
      <c r="Y28" s="221">
        <f>N28*Config!O$40</f>
        <v>1664109.9074552641</v>
      </c>
      <c r="Z28" s="222">
        <f t="shared" si="0"/>
        <v>5162336.5406932319</v>
      </c>
      <c r="AA28" s="217">
        <f t="shared" si="1"/>
        <v>11602932.724826854</v>
      </c>
      <c r="AB28" s="220">
        <f t="shared" si="2"/>
        <v>5629981.5096627269</v>
      </c>
      <c r="AC28" s="221">
        <f t="shared" si="3"/>
        <v>13482913.045459604</v>
      </c>
      <c r="AD28" s="223">
        <f>IF(OR(SUM(P28:Y28)&lt;&gt;0,A28="EH"),INDEX(CASH!$B:$B,MATCH(A28,CASH!$A:$A,0)),"")</f>
        <v>230</v>
      </c>
      <c r="AE28" s="122">
        <f>AD28*VLOOKUP(C28,Config!$A$3:$C$9,3,FALSE)</f>
        <v>3450</v>
      </c>
      <c r="AF28" s="224">
        <f t="shared" si="4"/>
        <v>0.51296800094308148</v>
      </c>
      <c r="AG28" s="122" t="str">
        <f>IF(ISERROR(VLOOKUP(A28,Config!$A$12:$A$32,1,FALSE)),LEFT(A28,2),"PRL")</f>
        <v>DS</v>
      </c>
      <c r="AH28" s="122" t="str">
        <f t="shared" si="5"/>
        <v>DS014s</v>
      </c>
      <c r="AI28" s="163" t="s">
        <v>882</v>
      </c>
      <c r="AJ28" s="225" t="s">
        <v>781</v>
      </c>
      <c r="AK28" s="338" t="str">
        <f>IF(ISERROR(VLOOKUP($A28,'RAB Cat Lookup'!$B$4:$E$351,2,FALSE))=TRUE,"Unallocated",VLOOKUP($A28,'RAB Cat Lookup'!$B$4:$E$351,2,FALSE))</f>
        <v>Std</v>
      </c>
      <c r="AL28" s="338" t="str">
        <f>IF(ISERROR(VLOOKUP($A28,'RAB Cat Lookup'!$B$4:$E$351,4,FALSE))=TRUE,"Unallocated",VLOOKUP($A28,'RAB Cat Lookup'!$B$4:$E$351,4,FALSE))</f>
        <v>Low Voltage lines and cables</v>
      </c>
      <c r="AM28" s="121" t="str">
        <f t="shared" si="6"/>
        <v/>
      </c>
    </row>
    <row r="29" spans="1:39" x14ac:dyDescent="0.25">
      <c r="A29" s="215" t="s">
        <v>67</v>
      </c>
      <c r="B29" s="215" t="s">
        <v>261</v>
      </c>
      <c r="C29" s="123" t="s">
        <v>512</v>
      </c>
      <c r="D29" s="216">
        <f>IF('Division Lvl'!D29="","",'Division Lvl'!D29/Escalators!C$11)</f>
        <v>510000</v>
      </c>
      <c r="E29" s="217">
        <f>IF('Division Lvl'!E29="","",'Division Lvl'!E29/Escalators!D$11)</f>
        <v>509410.09327696083</v>
      </c>
      <c r="F29" s="217">
        <f>IF('Division Lvl'!F29="","",'Division Lvl'!F29/Escalators!E$11)</f>
        <v>508482.20105080516</v>
      </c>
      <c r="G29" s="217">
        <f>IF('Division Lvl'!G29="","",'Division Lvl'!G29/Escalators!F$11)</f>
        <v>507067.95443819271</v>
      </c>
      <c r="H29" s="217">
        <f>IF('Division Lvl'!H29="","",'Division Lvl'!H29/Escalators!G$11)</f>
        <v>505500.32318524161</v>
      </c>
      <c r="I29" s="217">
        <f>IF('Division Lvl'!I29="","",'Division Lvl'!I29/Escalators!H$11)</f>
        <v>504173.85652079765</v>
      </c>
      <c r="J29" s="217">
        <f>IF('Division Lvl'!J29="","",'Division Lvl'!J29/Escalators!I$11)</f>
        <v>504173.85652079765</v>
      </c>
      <c r="K29" s="217">
        <f>IF('Division Lvl'!K29="","",'Division Lvl'!K29/Escalators!J$11)</f>
        <v>504173.85652079765</v>
      </c>
      <c r="L29" s="217">
        <f>IF('Division Lvl'!L29="","",'Division Lvl'!L29/Escalators!K$11)</f>
        <v>504173.85652079765</v>
      </c>
      <c r="M29" s="217">
        <f>IF('Division Lvl'!M29="","",'Division Lvl'!M29/Escalators!L$11)</f>
        <v>504173.85652079765</v>
      </c>
      <c r="N29" s="218">
        <v>510000</v>
      </c>
      <c r="O29" s="219">
        <v>504882.99000000005</v>
      </c>
      <c r="P29" s="220">
        <f>E29*Config!F$40</f>
        <v>522145.34560888482</v>
      </c>
      <c r="Q29" s="220">
        <f>F29*Config!G$40</f>
        <v>534224.1124790021</v>
      </c>
      <c r="R29" s="220">
        <f>G29*Config!H$40</f>
        <v>546056.72637241683</v>
      </c>
      <c r="S29" s="220">
        <f>H29*Config!I$40</f>
        <v>557977.7729469731</v>
      </c>
      <c r="T29" s="220">
        <f>I29*Config!J$40</f>
        <v>570426.44199236983</v>
      </c>
      <c r="U29" s="220">
        <f>J29*Config!K$40</f>
        <v>584687.10304217914</v>
      </c>
      <c r="V29" s="220">
        <f>K29*Config!L$40</f>
        <v>599304.28061823361</v>
      </c>
      <c r="W29" s="220">
        <f>L29*Config!M$40</f>
        <v>614286.88763368933</v>
      </c>
      <c r="X29" s="220">
        <f>M29*Config!N$40</f>
        <v>629644.05982453155</v>
      </c>
      <c r="Y29" s="221">
        <f>N29*Config!O$40</f>
        <v>652843.11754014215</v>
      </c>
      <c r="Z29" s="222">
        <f t="shared" si="0"/>
        <v>2534634.4284719978</v>
      </c>
      <c r="AA29" s="217">
        <f t="shared" si="1"/>
        <v>5061329.8545551887</v>
      </c>
      <c r="AB29" s="220">
        <f t="shared" si="2"/>
        <v>2730830.399399647</v>
      </c>
      <c r="AC29" s="221">
        <f t="shared" si="3"/>
        <v>5811595.848058424</v>
      </c>
      <c r="AD29" s="223">
        <f>IF(OR(SUM(P29:Y29)&lt;&gt;0,A29="EH"),INDEX(CASH!$B:$B,MATCH(A29,CASH!$A:$A,0)),"")</f>
        <v>240</v>
      </c>
      <c r="AE29" s="122">
        <f>AD29*VLOOKUP(C29,Config!$A$3:$C$9,3,FALSE)</f>
        <v>3600</v>
      </c>
      <c r="AF29" s="224">
        <f t="shared" si="4"/>
        <v>0.42681182760415159</v>
      </c>
      <c r="AG29" s="122" t="str">
        <f>IF(ISERROR(VLOOKUP(A29,Config!$A$12:$A$32,1,FALSE)),LEFT(A29,2),"PRL")</f>
        <v>DS</v>
      </c>
      <c r="AH29" s="122" t="str">
        <f t="shared" si="5"/>
        <v>DS301s</v>
      </c>
      <c r="AI29" s="163" t="s">
        <v>882</v>
      </c>
      <c r="AJ29" s="225" t="s">
        <v>781</v>
      </c>
      <c r="AK29" s="338" t="str">
        <f>IF(ISERROR(VLOOKUP($A29,'RAB Cat Lookup'!$B$4:$E$351,2,FALSE))=TRUE,"Unallocated",VLOOKUP($A29,'RAB Cat Lookup'!$B$4:$E$351,2,FALSE))</f>
        <v>Std</v>
      </c>
      <c r="AL29" s="338" t="str">
        <f>IF(ISERROR(VLOOKUP($A29,'RAB Cat Lookup'!$B$4:$E$351,4,FALSE))=TRUE,"Unallocated",VLOOKUP($A29,'RAB Cat Lookup'!$B$4:$E$351,4,FALSE))</f>
        <v>Substations</v>
      </c>
      <c r="AM29" s="121" t="str">
        <f t="shared" si="6"/>
        <v/>
      </c>
    </row>
    <row r="30" spans="1:39" x14ac:dyDescent="0.25">
      <c r="A30" s="215" t="s">
        <v>67</v>
      </c>
      <c r="B30" s="215" t="s">
        <v>261</v>
      </c>
      <c r="C30" s="123" t="s">
        <v>778</v>
      </c>
      <c r="D30" s="216" t="str">
        <f>IF('Division Lvl'!D30="","",'Division Lvl'!D30/Escalators!C$11)</f>
        <v/>
      </c>
      <c r="E30" s="217">
        <f>IF('Division Lvl'!E30="","",'Division Lvl'!E30/Escalators!D$11)</f>
        <v>0</v>
      </c>
      <c r="F30" s="217">
        <f>IF('Division Lvl'!F30="","",'Division Lvl'!F30/Escalators!E$11)</f>
        <v>0</v>
      </c>
      <c r="G30" s="217">
        <f>IF('Division Lvl'!G30="","",'Division Lvl'!G30/Escalators!F$11)</f>
        <v>338045.30295879516</v>
      </c>
      <c r="H30" s="217">
        <f>IF('Division Lvl'!H30="","",'Division Lvl'!H30/Escalators!G$11)</f>
        <v>337000.21545682772</v>
      </c>
      <c r="I30" s="217">
        <f>IF('Division Lvl'!I30="","",'Division Lvl'!I30/Escalators!H$11)</f>
        <v>504173.85652079765</v>
      </c>
      <c r="J30" s="217">
        <f>IF('Division Lvl'!J30="","",'Division Lvl'!J30/Escalators!I$11)</f>
        <v>504173.85652079765</v>
      </c>
      <c r="K30" s="217">
        <f>IF('Division Lvl'!K30="","",'Division Lvl'!K30/Escalators!J$11)</f>
        <v>504173.85652079765</v>
      </c>
      <c r="L30" s="217">
        <f>IF('Division Lvl'!L30="","",'Division Lvl'!L30/Escalators!K$11)</f>
        <v>504173.85652079765</v>
      </c>
      <c r="M30" s="217">
        <f>IF('Division Lvl'!M30="","",'Division Lvl'!M30/Escalators!L$11)</f>
        <v>504173.85652079765</v>
      </c>
      <c r="N30" s="218">
        <v>510000</v>
      </c>
      <c r="O30" s="219">
        <v>0</v>
      </c>
      <c r="P30" s="220">
        <f>E30*Config!F$40</f>
        <v>0</v>
      </c>
      <c r="Q30" s="220">
        <f>F30*Config!G$40</f>
        <v>0</v>
      </c>
      <c r="R30" s="220">
        <f>G30*Config!H$40</f>
        <v>364037.81758161122</v>
      </c>
      <c r="S30" s="220">
        <f>H30*Config!I$40</f>
        <v>371985.18196464871</v>
      </c>
      <c r="T30" s="220">
        <f>I30*Config!J$40</f>
        <v>570426.44199236983</v>
      </c>
      <c r="U30" s="220">
        <f>J30*Config!K$40</f>
        <v>584687.10304217914</v>
      </c>
      <c r="V30" s="220">
        <f>K30*Config!L$40</f>
        <v>599304.28061823361</v>
      </c>
      <c r="W30" s="220">
        <f>L30*Config!M$40</f>
        <v>614286.88763368933</v>
      </c>
      <c r="X30" s="220">
        <f>M30*Config!N$40</f>
        <v>629644.05982453155</v>
      </c>
      <c r="Y30" s="221">
        <f>N30*Config!O$40</f>
        <v>652843.11754014215</v>
      </c>
      <c r="Z30" s="222">
        <f t="shared" si="0"/>
        <v>1179219.3749364205</v>
      </c>
      <c r="AA30" s="217">
        <f t="shared" si="1"/>
        <v>3705914.8010196108</v>
      </c>
      <c r="AB30" s="220">
        <f t="shared" si="2"/>
        <v>1306449.4415386296</v>
      </c>
      <c r="AC30" s="221">
        <f t="shared" si="3"/>
        <v>4387214.8901974056</v>
      </c>
      <c r="AD30" s="223">
        <f>IF(OR(SUM(P30:Y30)&lt;&gt;0,A30="EH"),INDEX(CASH!$B:$B,MATCH(A30,CASH!$A:$A,0)),"")</f>
        <v>240</v>
      </c>
      <c r="AE30" s="122">
        <f>AD30*VLOOKUP(C30,Config!$A$3:$C$9,3,FALSE)</f>
        <v>2400</v>
      </c>
      <c r="AF30" s="224">
        <f t="shared" si="4"/>
        <v>0.6976020864775403</v>
      </c>
      <c r="AG30" s="122" t="str">
        <f>IF(ISERROR(VLOOKUP(A30,Config!$A$12:$A$32,1,FALSE)),LEFT(A30,2),"PRL")</f>
        <v>DS</v>
      </c>
      <c r="AH30" s="122" t="str">
        <f t="shared" si="5"/>
        <v>DS301m</v>
      </c>
      <c r="AI30" s="163" t="s">
        <v>882</v>
      </c>
      <c r="AJ30" s="225" t="s">
        <v>781</v>
      </c>
      <c r="AK30" s="338" t="str">
        <f>IF(ISERROR(VLOOKUP($A30,'RAB Cat Lookup'!$B$4:$E$351,2,FALSE))=TRUE,"Unallocated",VLOOKUP($A30,'RAB Cat Lookup'!$B$4:$E$351,2,FALSE))</f>
        <v>Std</v>
      </c>
      <c r="AL30" s="338" t="str">
        <f>IF(ISERROR(VLOOKUP($A30,'RAB Cat Lookup'!$B$4:$E$351,4,FALSE))=TRUE,"Unallocated",VLOOKUP($A30,'RAB Cat Lookup'!$B$4:$E$351,4,FALSE))</f>
        <v>Substations</v>
      </c>
      <c r="AM30" s="121" t="str">
        <f t="shared" si="6"/>
        <v/>
      </c>
    </row>
    <row r="31" spans="1:39" x14ac:dyDescent="0.25">
      <c r="A31" s="215" t="s">
        <v>67</v>
      </c>
      <c r="B31" s="215" t="s">
        <v>261</v>
      </c>
      <c r="C31" s="123" t="s">
        <v>777</v>
      </c>
      <c r="D31" s="216" t="str">
        <f>IF('Division Lvl'!D31="","",'Division Lvl'!D31/Escalators!C$11)</f>
        <v/>
      </c>
      <c r="E31" s="217">
        <f>IF('Division Lvl'!E31="","",'Division Lvl'!E31/Escalators!D$11)</f>
        <v>0</v>
      </c>
      <c r="F31" s="217">
        <f>IF('Division Lvl'!F31="","",'Division Lvl'!F31/Escalators!E$11)</f>
        <v>0</v>
      </c>
      <c r="G31" s="217">
        <f>IF('Division Lvl'!G31="","",'Division Lvl'!G31/Escalators!F$11)</f>
        <v>0</v>
      </c>
      <c r="H31" s="217">
        <f>IF('Division Lvl'!H31="","",'Division Lvl'!H31/Escalators!G$11)</f>
        <v>0</v>
      </c>
      <c r="I31" s="217">
        <f>IF('Division Lvl'!I31="","",'Division Lvl'!I31/Escalators!H$11)</f>
        <v>0</v>
      </c>
      <c r="J31" s="217">
        <f>IF('Division Lvl'!J31="","",'Division Lvl'!J31/Escalators!I$11)</f>
        <v>252086.92826039882</v>
      </c>
      <c r="K31" s="217">
        <f>IF('Division Lvl'!K31="","",'Division Lvl'!K31/Escalators!J$11)</f>
        <v>252086.92826039882</v>
      </c>
      <c r="L31" s="217">
        <f>IF('Division Lvl'!L31="","",'Division Lvl'!L31/Escalators!K$11)</f>
        <v>252086.92826039882</v>
      </c>
      <c r="M31" s="217">
        <f>IF('Division Lvl'!M31="","",'Division Lvl'!M31/Escalators!L$11)</f>
        <v>252086.92826039882</v>
      </c>
      <c r="N31" s="218">
        <v>255000</v>
      </c>
      <c r="O31" s="219">
        <v>0</v>
      </c>
      <c r="P31" s="220">
        <f>E31*Config!F$40</f>
        <v>0</v>
      </c>
      <c r="Q31" s="220">
        <f>F31*Config!G$40</f>
        <v>0</v>
      </c>
      <c r="R31" s="220">
        <f>G31*Config!H$40</f>
        <v>0</v>
      </c>
      <c r="S31" s="220">
        <f>H31*Config!I$40</f>
        <v>0</v>
      </c>
      <c r="T31" s="220">
        <f>I31*Config!J$40</f>
        <v>0</v>
      </c>
      <c r="U31" s="220">
        <f>J31*Config!K$40</f>
        <v>292343.55152108957</v>
      </c>
      <c r="V31" s="220">
        <f>K31*Config!L$40</f>
        <v>299652.1403091168</v>
      </c>
      <c r="W31" s="220">
        <f>L31*Config!M$40</f>
        <v>307143.44381684466</v>
      </c>
      <c r="X31" s="220">
        <f>M31*Config!N$40</f>
        <v>314822.02991226577</v>
      </c>
      <c r="Y31" s="221">
        <f>N31*Config!O$40</f>
        <v>326421.55877007107</v>
      </c>
      <c r="Z31" s="222">
        <f t="shared" si="0"/>
        <v>0</v>
      </c>
      <c r="AA31" s="217">
        <f t="shared" si="1"/>
        <v>1263347.7130415952</v>
      </c>
      <c r="AB31" s="220">
        <f t="shared" si="2"/>
        <v>0</v>
      </c>
      <c r="AC31" s="221">
        <f t="shared" si="3"/>
        <v>1540382.7243293878</v>
      </c>
      <c r="AD31" s="223">
        <f>IF(OR(SUM(P31:Y31)&lt;&gt;0,A31="EH"),INDEX(CASH!$B:$B,MATCH(A31,CASH!$A:$A,0)),"")</f>
        <v>240</v>
      </c>
      <c r="AE31" s="122">
        <f>AD31*VLOOKUP(C31,Config!$A$3:$C$9,3,FALSE)</f>
        <v>1200</v>
      </c>
      <c r="AF31" s="224">
        <f t="shared" si="4"/>
        <v>0.9448595946985372</v>
      </c>
      <c r="AG31" s="122" t="str">
        <f>IF(ISERROR(VLOOKUP(A31,Config!$A$12:$A$32,1,FALSE)),LEFT(A31,2),"PRL")</f>
        <v>DS</v>
      </c>
      <c r="AH31" s="122" t="str">
        <f t="shared" si="5"/>
        <v>DS301l</v>
      </c>
      <c r="AI31" s="163" t="s">
        <v>882</v>
      </c>
      <c r="AJ31" s="225" t="s">
        <v>781</v>
      </c>
      <c r="AK31" s="338" t="str">
        <f>IF(ISERROR(VLOOKUP($A31,'RAB Cat Lookup'!$B$4:$E$351,2,FALSE))=TRUE,"Unallocated",VLOOKUP($A31,'RAB Cat Lookup'!$B$4:$E$351,2,FALSE))</f>
        <v>Std</v>
      </c>
      <c r="AL31" s="338" t="str">
        <f>IF(ISERROR(VLOOKUP($A31,'RAB Cat Lookup'!$B$4:$E$351,4,FALSE))=TRUE,"Unallocated",VLOOKUP($A31,'RAB Cat Lookup'!$B$4:$E$351,4,FALSE))</f>
        <v>Substations</v>
      </c>
      <c r="AM31" s="121" t="str">
        <f t="shared" si="6"/>
        <v/>
      </c>
    </row>
    <row r="32" spans="1:39" x14ac:dyDescent="0.25">
      <c r="A32" s="215" t="s">
        <v>68</v>
      </c>
      <c r="B32" s="215" t="s">
        <v>805</v>
      </c>
      <c r="C32" s="123" t="s">
        <v>512</v>
      </c>
      <c r="D32" s="216">
        <f>IF('Division Lvl'!D32="","",'Division Lvl'!D32/Escalators!C$11)</f>
        <v>1170000</v>
      </c>
      <c r="E32" s="217">
        <f>IF('Division Lvl'!E32="","",'Division Lvl'!E32/Escalators!D$11)</f>
        <v>1123698.7351697665</v>
      </c>
      <c r="F32" s="217">
        <f>IF('Division Lvl'!F32="","",'Division Lvl'!F32/Escalators!E$11)</f>
        <v>1121651.9140826585</v>
      </c>
      <c r="G32" s="217">
        <f>IF('Division Lvl'!G32="","",'Division Lvl'!G32/Escalators!F$11)</f>
        <v>1118532.2524371899</v>
      </c>
      <c r="H32" s="217">
        <f>IF('Division Lvl'!H32="","",'Division Lvl'!H32/Escalators!G$11)</f>
        <v>1424817.087409382</v>
      </c>
      <c r="I32" s="217">
        <f>IF('Division Lvl'!I32="","",'Division Lvl'!I32/Escalators!H$11)</f>
        <v>1421078.2720561698</v>
      </c>
      <c r="J32" s="217">
        <f>IF('Division Lvl'!J32="","",'Division Lvl'!J32/Escalators!I$11)</f>
        <v>1421078.2720561698</v>
      </c>
      <c r="K32" s="217">
        <f>IF('Division Lvl'!K32="","",'Division Lvl'!K32/Escalators!J$11)</f>
        <v>1421078.2720561698</v>
      </c>
      <c r="L32" s="217">
        <f>IF('Division Lvl'!L32="","",'Division Lvl'!L32/Escalators!K$11)</f>
        <v>1421078.2720561698</v>
      </c>
      <c r="M32" s="217">
        <f>IF('Division Lvl'!M32="","",'Division Lvl'!M32/Escalators!L$11)</f>
        <v>1421078.2720561698</v>
      </c>
      <c r="N32" s="218">
        <v>1437500</v>
      </c>
      <c r="O32" s="219">
        <v>1169485.6300000001</v>
      </c>
      <c r="P32" s="220">
        <f>E32*Config!F$40</f>
        <v>1151791.2035490104</v>
      </c>
      <c r="Q32" s="220">
        <f>F32*Config!G$40</f>
        <v>1178435.5422330929</v>
      </c>
      <c r="R32" s="220">
        <f>G32*Config!H$40</f>
        <v>1204536.896409743</v>
      </c>
      <c r="S32" s="220">
        <f>H32*Config!I$40</f>
        <v>1572731.4678652429</v>
      </c>
      <c r="T32" s="220">
        <f>I32*Config!J$40</f>
        <v>1607819.628164768</v>
      </c>
      <c r="U32" s="220">
        <f>J32*Config!K$40</f>
        <v>1648015.118868887</v>
      </c>
      <c r="V32" s="220">
        <f>K32*Config!L$40</f>
        <v>1689215.4968406092</v>
      </c>
      <c r="W32" s="220">
        <f>L32*Config!M$40</f>
        <v>1731445.8842616244</v>
      </c>
      <c r="X32" s="220">
        <f>M32*Config!N$40</f>
        <v>1774732.0313681648</v>
      </c>
      <c r="Y32" s="221">
        <f>N32*Config!O$40</f>
        <v>1840121.5322822633</v>
      </c>
      <c r="Z32" s="222">
        <f t="shared" si="0"/>
        <v>6209778.2611551667</v>
      </c>
      <c r="AA32" s="217">
        <f t="shared" si="1"/>
        <v>13331591.349379845</v>
      </c>
      <c r="AB32" s="220">
        <f t="shared" si="2"/>
        <v>6715314.7382218577</v>
      </c>
      <c r="AC32" s="221">
        <f t="shared" si="3"/>
        <v>15398844.801843407</v>
      </c>
      <c r="AD32" s="223">
        <f>IF(OR(SUM(P32:Y32)&lt;&gt;0,A32="EH"),INDEX(CASH!$B:$B,MATCH(A32,CASH!$A:$A,0)),"")</f>
        <v>270</v>
      </c>
      <c r="AE32" s="122">
        <f>AD32*VLOOKUP(C32,Config!$A$3:$C$9,3,FALSE)</f>
        <v>4050</v>
      </c>
      <c r="AF32" s="224">
        <f t="shared" si="4"/>
        <v>0.37221491724488698</v>
      </c>
      <c r="AG32" s="122" t="str">
        <f>IF(ISERROR(VLOOKUP(A32,Config!$A$12:$A$32,1,FALSE)),LEFT(A32,2),"PRL")</f>
        <v>DS</v>
      </c>
      <c r="AH32" s="122" t="str">
        <f t="shared" si="5"/>
        <v>DS302s</v>
      </c>
      <c r="AI32" s="163" t="s">
        <v>882</v>
      </c>
      <c r="AJ32" s="225" t="s">
        <v>781</v>
      </c>
      <c r="AK32" s="338" t="str">
        <f>IF(ISERROR(VLOOKUP($A32,'RAB Cat Lookup'!$B$4:$E$351,2,FALSE))=TRUE,"Unallocated",VLOOKUP($A32,'RAB Cat Lookup'!$B$4:$E$351,2,FALSE))</f>
        <v>Std</v>
      </c>
      <c r="AL32" s="338" t="str">
        <f>IF(ISERROR(VLOOKUP($A32,'RAB Cat Lookup'!$B$4:$E$351,4,FALSE))=TRUE,"Unallocated",VLOOKUP($A32,'RAB Cat Lookup'!$B$4:$E$351,4,FALSE))</f>
        <v>Substations</v>
      </c>
      <c r="AM32" s="121" t="str">
        <f t="shared" si="6"/>
        <v/>
      </c>
    </row>
    <row r="33" spans="1:39" x14ac:dyDescent="0.25">
      <c r="A33" s="215" t="s">
        <v>68</v>
      </c>
      <c r="B33" s="215" t="s">
        <v>805</v>
      </c>
      <c r="C33" s="123" t="s">
        <v>778</v>
      </c>
      <c r="D33" s="216" t="str">
        <f>IF('Division Lvl'!D33="","",'Division Lvl'!D33/Escalators!C$11)</f>
        <v/>
      </c>
      <c r="E33" s="217">
        <f>IF('Division Lvl'!E33="","",'Division Lvl'!E33/Escalators!D$11)</f>
        <v>124855.41501886294</v>
      </c>
      <c r="F33" s="217">
        <f>IF('Division Lvl'!F33="","",'Division Lvl'!F33/Escalators!E$11)</f>
        <v>124627.99045362871</v>
      </c>
      <c r="G33" s="217">
        <f>IF('Division Lvl'!G33="","",'Division Lvl'!G33/Escalators!F$11)</f>
        <v>124281.36138190998</v>
      </c>
      <c r="H33" s="217">
        <f>IF('Division Lvl'!H33="","",'Division Lvl'!H33/Escalators!G$11)</f>
        <v>123897.13803559843</v>
      </c>
      <c r="I33" s="217">
        <f>IF('Division Lvl'!I33="","",'Division Lvl'!I33/Escalators!H$11)</f>
        <v>123572.02365705825</v>
      </c>
      <c r="J33" s="217">
        <f>IF('Division Lvl'!J33="","",'Division Lvl'!J33/Escalators!I$11)</f>
        <v>123572.02365705825</v>
      </c>
      <c r="K33" s="217">
        <f>IF('Division Lvl'!K33="","",'Division Lvl'!K33/Escalators!J$11)</f>
        <v>123572.02365705825</v>
      </c>
      <c r="L33" s="217">
        <f>IF('Division Lvl'!L33="","",'Division Lvl'!L33/Escalators!K$11)</f>
        <v>123572.02365705825</v>
      </c>
      <c r="M33" s="217">
        <f>IF('Division Lvl'!M33="","",'Division Lvl'!M33/Escalators!L$11)</f>
        <v>123572.02365705825</v>
      </c>
      <c r="N33" s="218">
        <v>125000</v>
      </c>
      <c r="O33" s="219">
        <v>0</v>
      </c>
      <c r="P33" s="220">
        <f>E33*Config!F$40</f>
        <v>127976.80039433451</v>
      </c>
      <c r="Q33" s="220">
        <f>F33*Config!G$40</f>
        <v>130937.28247034365</v>
      </c>
      <c r="R33" s="220">
        <f>G33*Config!H$40</f>
        <v>133837.43293441591</v>
      </c>
      <c r="S33" s="220">
        <f>H33*Config!I$40</f>
        <v>136759.2580752385</v>
      </c>
      <c r="T33" s="220">
        <f>I33*Config!J$40</f>
        <v>139810.40244911026</v>
      </c>
      <c r="U33" s="220">
        <f>J33*Config!K$40</f>
        <v>143305.66251033801</v>
      </c>
      <c r="V33" s="220">
        <f>K33*Config!L$40</f>
        <v>146888.30407309646</v>
      </c>
      <c r="W33" s="220">
        <f>L33*Config!M$40</f>
        <v>150560.51167492388</v>
      </c>
      <c r="X33" s="220">
        <f>M33*Config!N$40</f>
        <v>154324.52446679695</v>
      </c>
      <c r="Y33" s="221">
        <f>N33*Config!O$40</f>
        <v>160010.56802454463</v>
      </c>
      <c r="Z33" s="222">
        <f t="shared" si="0"/>
        <v>621233.92854705825</v>
      </c>
      <c r="AA33" s="217">
        <f t="shared" si="1"/>
        <v>1240522.0231752913</v>
      </c>
      <c r="AB33" s="220">
        <f t="shared" si="2"/>
        <v>669321.17632344295</v>
      </c>
      <c r="AC33" s="221">
        <f t="shared" si="3"/>
        <v>1424410.7470731428</v>
      </c>
      <c r="AD33" s="223">
        <f>IF(OR(SUM(P33:Y33)&lt;&gt;0,A33="EH"),INDEX(CASH!$B:$B,MATCH(A33,CASH!$A:$A,0)),"")</f>
        <v>270</v>
      </c>
      <c r="AE33" s="122">
        <f>AD33*VLOOKUP(C33,Config!$A$3:$C$9,3,FALSE)</f>
        <v>2700</v>
      </c>
      <c r="AF33" s="224">
        <f t="shared" si="4"/>
        <v>0.66488045847782185</v>
      </c>
      <c r="AG33" s="122" t="str">
        <f>IF(ISERROR(VLOOKUP(A33,Config!$A$12:$A$32,1,FALSE)),LEFT(A33,2),"PRL")</f>
        <v>DS</v>
      </c>
      <c r="AH33" s="122" t="str">
        <f t="shared" si="5"/>
        <v>DS302m</v>
      </c>
      <c r="AI33" s="163" t="s">
        <v>882</v>
      </c>
      <c r="AJ33" s="225" t="s">
        <v>781</v>
      </c>
      <c r="AK33" s="338" t="str">
        <f>IF(ISERROR(VLOOKUP($A33,'RAB Cat Lookup'!$B$4:$E$351,2,FALSE))=TRUE,"Unallocated",VLOOKUP($A33,'RAB Cat Lookup'!$B$4:$E$351,2,FALSE))</f>
        <v>Std</v>
      </c>
      <c r="AL33" s="338" t="str">
        <f>IF(ISERROR(VLOOKUP($A33,'RAB Cat Lookup'!$B$4:$E$351,4,FALSE))=TRUE,"Unallocated",VLOOKUP($A33,'RAB Cat Lookup'!$B$4:$E$351,4,FALSE))</f>
        <v>Substations</v>
      </c>
      <c r="AM33" s="121" t="str">
        <f t="shared" si="6"/>
        <v/>
      </c>
    </row>
    <row r="34" spans="1:39" x14ac:dyDescent="0.25">
      <c r="A34" s="215" t="s">
        <v>68</v>
      </c>
      <c r="B34" s="215" t="s">
        <v>805</v>
      </c>
      <c r="C34" s="123" t="s">
        <v>777</v>
      </c>
      <c r="D34" s="216" t="str">
        <f>IF('Division Lvl'!D34="","",'Division Lvl'!D34/Escalators!C$11)</f>
        <v/>
      </c>
      <c r="E34" s="217">
        <f>IF('Division Lvl'!E34="","",'Division Lvl'!E34/Escalators!D$11)</f>
        <v>0</v>
      </c>
      <c r="F34" s="217">
        <f>IF('Division Lvl'!F34="","",'Division Lvl'!F34/Escalators!E$11)</f>
        <v>0</v>
      </c>
      <c r="G34" s="217">
        <f>IF('Division Lvl'!G34="","",'Division Lvl'!G34/Escalators!F$11)</f>
        <v>0</v>
      </c>
      <c r="H34" s="217">
        <f>IF('Division Lvl'!H34="","",'Division Lvl'!H34/Escalators!G$11)</f>
        <v>0</v>
      </c>
      <c r="I34" s="217">
        <f>IF('Division Lvl'!I34="","",'Division Lvl'!I34/Escalators!H$11)</f>
        <v>0</v>
      </c>
      <c r="J34" s="217">
        <f>IF('Division Lvl'!J34="","",'Division Lvl'!J34/Escalators!I$11)</f>
        <v>0</v>
      </c>
      <c r="K34" s="217">
        <f>IF('Division Lvl'!K34="","",'Division Lvl'!K34/Escalators!J$11)</f>
        <v>0</v>
      </c>
      <c r="L34" s="217">
        <f>IF('Division Lvl'!L34="","",'Division Lvl'!L34/Escalators!K$11)</f>
        <v>123572.02365705825</v>
      </c>
      <c r="M34" s="217">
        <f>IF('Division Lvl'!M34="","",'Division Lvl'!M34/Escalators!L$11)</f>
        <v>123572.02365705825</v>
      </c>
      <c r="N34" s="218">
        <v>125000</v>
      </c>
      <c r="O34" s="219">
        <v>0</v>
      </c>
      <c r="P34" s="220">
        <f>E34*Config!F$40</f>
        <v>0</v>
      </c>
      <c r="Q34" s="220">
        <f>F34*Config!G$40</f>
        <v>0</v>
      </c>
      <c r="R34" s="220">
        <f>G34*Config!H$40</f>
        <v>0</v>
      </c>
      <c r="S34" s="220">
        <f>H34*Config!I$40</f>
        <v>0</v>
      </c>
      <c r="T34" s="220">
        <f>I34*Config!J$40</f>
        <v>0</v>
      </c>
      <c r="U34" s="220">
        <f>J34*Config!K$40</f>
        <v>0</v>
      </c>
      <c r="V34" s="220">
        <f>K34*Config!L$40</f>
        <v>0</v>
      </c>
      <c r="W34" s="220">
        <f>L34*Config!M$40</f>
        <v>150560.51167492388</v>
      </c>
      <c r="X34" s="220">
        <f>M34*Config!N$40</f>
        <v>154324.52446679695</v>
      </c>
      <c r="Y34" s="221">
        <f>N34*Config!O$40</f>
        <v>160010.56802454463</v>
      </c>
      <c r="Z34" s="222">
        <f t="shared" si="0"/>
        <v>0</v>
      </c>
      <c r="AA34" s="217">
        <f t="shared" si="1"/>
        <v>372144.0473141165</v>
      </c>
      <c r="AB34" s="220">
        <f t="shared" si="2"/>
        <v>0</v>
      </c>
      <c r="AC34" s="221">
        <f t="shared" si="3"/>
        <v>464895.60416626546</v>
      </c>
      <c r="AD34" s="223">
        <f>IF(OR(SUM(P34:Y34)&lt;&gt;0,A34="EH"),INDEX(CASH!$B:$B,MATCH(A34,CASH!$A:$A,0)),"")</f>
        <v>270</v>
      </c>
      <c r="AE34" s="122">
        <f>AD34*VLOOKUP(C34,Config!$A$3:$C$9,3,FALSE)</f>
        <v>1350</v>
      </c>
      <c r="AF34" s="224">
        <f t="shared" si="4"/>
        <v>0.92192259014895972</v>
      </c>
      <c r="AG34" s="122" t="str">
        <f>IF(ISERROR(VLOOKUP(A34,Config!$A$12:$A$32,1,FALSE)),LEFT(A34,2),"PRL")</f>
        <v>DS</v>
      </c>
      <c r="AH34" s="122" t="str">
        <f t="shared" si="5"/>
        <v>DS302l</v>
      </c>
      <c r="AI34" s="163" t="s">
        <v>882</v>
      </c>
      <c r="AJ34" s="225" t="s">
        <v>781</v>
      </c>
      <c r="AK34" s="338" t="str">
        <f>IF(ISERROR(VLOOKUP($A34,'RAB Cat Lookup'!$B$4:$E$351,2,FALSE))=TRUE,"Unallocated",VLOOKUP($A34,'RAB Cat Lookup'!$B$4:$E$351,2,FALSE))</f>
        <v>Std</v>
      </c>
      <c r="AL34" s="338" t="str">
        <f>IF(ISERROR(VLOOKUP($A34,'RAB Cat Lookup'!$B$4:$E$351,4,FALSE))=TRUE,"Unallocated",VLOOKUP($A34,'RAB Cat Lookup'!$B$4:$E$351,4,FALSE))</f>
        <v>Substations</v>
      </c>
      <c r="AM34" s="121" t="str">
        <f t="shared" si="6"/>
        <v/>
      </c>
    </row>
    <row r="35" spans="1:39" x14ac:dyDescent="0.25">
      <c r="A35" s="215" t="s">
        <v>69</v>
      </c>
      <c r="B35" s="215" t="s">
        <v>262</v>
      </c>
      <c r="C35" s="123" t="s">
        <v>512</v>
      </c>
      <c r="D35" s="216">
        <f>IF('Division Lvl'!D35="","",'Division Lvl'!D35/Escalators!C$11)</f>
        <v>508400</v>
      </c>
      <c r="E35" s="217">
        <f>IF('Division Lvl'!E35="","",'Division Lvl'!E35/Escalators!D$11)</f>
        <v>299652.99604527105</v>
      </c>
      <c r="F35" s="217">
        <f>IF('Division Lvl'!F35="","",'Division Lvl'!F35/Escalators!E$11)</f>
        <v>299107.17708870891</v>
      </c>
      <c r="G35" s="217">
        <f>IF('Division Lvl'!G35="","",'Division Lvl'!G35/Escalators!F$11)</f>
        <v>298275.26731658395</v>
      </c>
      <c r="H35" s="217">
        <f>IF('Division Lvl'!H35="","",'Division Lvl'!H35/Escalators!G$11)</f>
        <v>297353.13128543622</v>
      </c>
      <c r="I35" s="217">
        <f>IF('Division Lvl'!I35="","",'Division Lvl'!I35/Escalators!H$11)</f>
        <v>296572.85677693976</v>
      </c>
      <c r="J35" s="217">
        <f>IF('Division Lvl'!J35="","",'Division Lvl'!J35/Escalators!I$11)</f>
        <v>296572.85677693976</v>
      </c>
      <c r="K35" s="217">
        <f>IF('Division Lvl'!K35="","",'Division Lvl'!K35/Escalators!J$11)</f>
        <v>296572.85677693976</v>
      </c>
      <c r="L35" s="217">
        <f>IF('Division Lvl'!L35="","",'Division Lvl'!L35/Escalators!K$11)</f>
        <v>296572.85677693976</v>
      </c>
      <c r="M35" s="217">
        <f>IF('Division Lvl'!M35="","",'Division Lvl'!M35/Escalators!L$11)</f>
        <v>296572.85677693976</v>
      </c>
      <c r="N35" s="218">
        <v>300000</v>
      </c>
      <c r="O35" s="219">
        <v>387187.91</v>
      </c>
      <c r="P35" s="220">
        <f>E35*Config!F$40</f>
        <v>307144.32094640279</v>
      </c>
      <c r="Q35" s="220">
        <f>F35*Config!G$40</f>
        <v>314249.47792882478</v>
      </c>
      <c r="R35" s="220">
        <f>G35*Config!H$40</f>
        <v>321209.83904259815</v>
      </c>
      <c r="S35" s="220">
        <f>H35*Config!I$40</f>
        <v>328222.21938057238</v>
      </c>
      <c r="T35" s="220">
        <f>I35*Config!J$40</f>
        <v>335544.96587786463</v>
      </c>
      <c r="U35" s="220">
        <f>J35*Config!K$40</f>
        <v>343933.59002481122</v>
      </c>
      <c r="V35" s="220">
        <f>K35*Config!L$40</f>
        <v>352531.92977543146</v>
      </c>
      <c r="W35" s="220">
        <f>L35*Config!M$40</f>
        <v>361345.22801981727</v>
      </c>
      <c r="X35" s="220">
        <f>M35*Config!N$40</f>
        <v>370378.85872031259</v>
      </c>
      <c r="Y35" s="221">
        <f>N35*Config!O$40</f>
        <v>384025.36325890711</v>
      </c>
      <c r="Z35" s="222">
        <f t="shared" si="0"/>
        <v>1490961.42851294</v>
      </c>
      <c r="AA35" s="217">
        <f t="shared" si="1"/>
        <v>2977252.855620699</v>
      </c>
      <c r="AB35" s="220">
        <f t="shared" si="2"/>
        <v>1606370.8231762629</v>
      </c>
      <c r="AC35" s="221">
        <f t="shared" si="3"/>
        <v>3418585.7929755426</v>
      </c>
      <c r="AD35" s="223">
        <f>IF(OR(SUM(P35:Y35)&lt;&gt;0,A35="EH"),INDEX(CASH!$B:$B,MATCH(A35,CASH!$A:$A,0)),"")</f>
        <v>240</v>
      </c>
      <c r="AE35" s="122">
        <f>AD35*VLOOKUP(C35,Config!$A$3:$C$9,3,FALSE)</f>
        <v>3600</v>
      </c>
      <c r="AF35" s="224">
        <f t="shared" si="4"/>
        <v>0.42681182760415159</v>
      </c>
      <c r="AG35" s="122" t="str">
        <f>IF(ISERROR(VLOOKUP(A35,Config!$A$12:$A$32,1,FALSE)),LEFT(A35,2),"PRL")</f>
        <v>DS</v>
      </c>
      <c r="AH35" s="122" t="str">
        <f t="shared" si="5"/>
        <v>DS305s</v>
      </c>
      <c r="AI35" s="163" t="s">
        <v>882</v>
      </c>
      <c r="AJ35" s="225" t="s">
        <v>781</v>
      </c>
      <c r="AK35" s="338" t="str">
        <f>IF(ISERROR(VLOOKUP($A35,'RAB Cat Lookup'!$B$4:$E$351,2,FALSE))=TRUE,"Unallocated",VLOOKUP($A35,'RAB Cat Lookup'!$B$4:$E$351,2,FALSE))</f>
        <v>Std</v>
      </c>
      <c r="AL35" s="338" t="str">
        <f>IF(ISERROR(VLOOKUP($A35,'RAB Cat Lookup'!$B$4:$E$351,4,FALSE))=TRUE,"Unallocated",VLOOKUP($A35,'RAB Cat Lookup'!$B$4:$E$351,4,FALSE))</f>
        <v>Substations</v>
      </c>
      <c r="AM35" s="121" t="str">
        <f t="shared" si="6"/>
        <v/>
      </c>
    </row>
    <row r="36" spans="1:39" x14ac:dyDescent="0.25">
      <c r="A36" s="215" t="s">
        <v>69</v>
      </c>
      <c r="B36" s="215" t="s">
        <v>262</v>
      </c>
      <c r="C36" s="123" t="s">
        <v>778</v>
      </c>
      <c r="D36" s="216" t="str">
        <f>IF('Division Lvl'!D36="","",'Division Lvl'!D36/Escalators!C$11)</f>
        <v/>
      </c>
      <c r="E36" s="217">
        <f>IF('Division Lvl'!E36="","",'Division Lvl'!E36/Escalators!D$11)</f>
        <v>199768.66403018072</v>
      </c>
      <c r="F36" s="217">
        <f>IF('Division Lvl'!F36="","",'Division Lvl'!F36/Escalators!E$11)</f>
        <v>199404.78472580595</v>
      </c>
      <c r="G36" s="217">
        <f>IF('Division Lvl'!G36="","",'Division Lvl'!G36/Escalators!F$11)</f>
        <v>198850.17821105599</v>
      </c>
      <c r="H36" s="217">
        <f>IF('Division Lvl'!H36="","",'Division Lvl'!H36/Escalators!G$11)</f>
        <v>198235.4208569575</v>
      </c>
      <c r="I36" s="217">
        <f>IF('Division Lvl'!I36="","",'Division Lvl'!I36/Escalators!H$11)</f>
        <v>197715.2378512932</v>
      </c>
      <c r="J36" s="217">
        <f>IF('Division Lvl'!J36="","",'Division Lvl'!J36/Escalators!I$11)</f>
        <v>197715.2378512932</v>
      </c>
      <c r="K36" s="217">
        <f>IF('Division Lvl'!K36="","",'Division Lvl'!K36/Escalators!J$11)</f>
        <v>197715.2378512932</v>
      </c>
      <c r="L36" s="217">
        <f>IF('Division Lvl'!L36="","",'Division Lvl'!L36/Escalators!K$11)</f>
        <v>197715.2378512932</v>
      </c>
      <c r="M36" s="217">
        <f>IF('Division Lvl'!M36="","",'Division Lvl'!M36/Escalators!L$11)</f>
        <v>197715.2378512932</v>
      </c>
      <c r="N36" s="218">
        <v>200000</v>
      </c>
      <c r="O36" s="219">
        <v>0</v>
      </c>
      <c r="P36" s="220">
        <f>E36*Config!F$40</f>
        <v>204762.88063093522</v>
      </c>
      <c r="Q36" s="220">
        <f>F36*Config!G$40</f>
        <v>209499.65195254984</v>
      </c>
      <c r="R36" s="220">
        <f>G36*Config!H$40</f>
        <v>214139.89269506544</v>
      </c>
      <c r="S36" s="220">
        <f>H36*Config!I$40</f>
        <v>218814.81292038164</v>
      </c>
      <c r="T36" s="220">
        <f>I36*Config!J$40</f>
        <v>223696.64391857642</v>
      </c>
      <c r="U36" s="220">
        <f>J36*Config!K$40</f>
        <v>229289.06001654081</v>
      </c>
      <c r="V36" s="220">
        <f>K36*Config!L$40</f>
        <v>235021.28651695437</v>
      </c>
      <c r="W36" s="220">
        <f>L36*Config!M$40</f>
        <v>240896.8186798782</v>
      </c>
      <c r="X36" s="220">
        <f>M36*Config!N$40</f>
        <v>246919.2391468751</v>
      </c>
      <c r="Y36" s="221">
        <f>N36*Config!O$40</f>
        <v>256016.9088392714</v>
      </c>
      <c r="Z36" s="222">
        <f t="shared" si="0"/>
        <v>993974.28567529342</v>
      </c>
      <c r="AA36" s="217">
        <f t="shared" si="1"/>
        <v>1984835.2370804665</v>
      </c>
      <c r="AB36" s="220">
        <f t="shared" si="2"/>
        <v>1070913.8821175084</v>
      </c>
      <c r="AC36" s="221">
        <f t="shared" si="3"/>
        <v>2279057.1953170286</v>
      </c>
      <c r="AD36" s="223">
        <f>IF(OR(SUM(P36:Y36)&lt;&gt;0,A36="EH"),INDEX(CASH!$B:$B,MATCH(A36,CASH!$A:$A,0)),"")</f>
        <v>240</v>
      </c>
      <c r="AE36" s="122">
        <f>AD36*VLOOKUP(C36,Config!$A$3:$C$9,3,FALSE)</f>
        <v>2400</v>
      </c>
      <c r="AF36" s="224">
        <f t="shared" si="4"/>
        <v>0.6976020864775403</v>
      </c>
      <c r="AG36" s="122" t="str">
        <f>IF(ISERROR(VLOOKUP(A36,Config!$A$12:$A$32,1,FALSE)),LEFT(A36,2),"PRL")</f>
        <v>DS</v>
      </c>
      <c r="AH36" s="122" t="str">
        <f t="shared" si="5"/>
        <v>DS305m</v>
      </c>
      <c r="AI36" s="163" t="s">
        <v>882</v>
      </c>
      <c r="AJ36" s="225" t="s">
        <v>781</v>
      </c>
      <c r="AK36" s="338" t="str">
        <f>IF(ISERROR(VLOOKUP($A36,'RAB Cat Lookup'!$B$4:$E$351,2,FALSE))=TRUE,"Unallocated",VLOOKUP($A36,'RAB Cat Lookup'!$B$4:$E$351,2,FALSE))</f>
        <v>Std</v>
      </c>
      <c r="AL36" s="338" t="str">
        <f>IF(ISERROR(VLOOKUP($A36,'RAB Cat Lookup'!$B$4:$E$351,4,FALSE))=TRUE,"Unallocated",VLOOKUP($A36,'RAB Cat Lookup'!$B$4:$E$351,4,FALSE))</f>
        <v>Substations</v>
      </c>
      <c r="AM36" s="121" t="str">
        <f t="shared" si="6"/>
        <v/>
      </c>
    </row>
    <row r="37" spans="1:39" x14ac:dyDescent="0.25">
      <c r="A37" s="215" t="s">
        <v>70</v>
      </c>
      <c r="B37" s="215" t="s">
        <v>263</v>
      </c>
      <c r="C37" s="123" t="s">
        <v>512</v>
      </c>
      <c r="D37" s="216">
        <f>IF('Division Lvl'!D37="","",'Division Lvl'!D37/Escalators!C$11)</f>
        <v>4035224.6687746001</v>
      </c>
      <c r="E37" s="217">
        <f>IF('Division Lvl'!E37="","",'Division Lvl'!E37/Escalators!D$11)</f>
        <v>5943117.7548978766</v>
      </c>
      <c r="F37" s="217">
        <f>IF('Division Lvl'!F37="","",'Division Lvl'!F37/Escalators!E$11)</f>
        <v>5583333.9723225664</v>
      </c>
      <c r="G37" s="217">
        <f>IF('Division Lvl'!G37="","",'Division Lvl'!G37/Escalators!F$11)</f>
        <v>5915792.8017789153</v>
      </c>
      <c r="H37" s="217">
        <f>IF('Division Lvl'!H37="","",'Division Lvl'!H37/Escalators!G$11)</f>
        <v>5897503.7704944853</v>
      </c>
      <c r="I37" s="217">
        <f>IF('Division Lvl'!I37="","",'Division Lvl'!I37/Escalators!H$11)</f>
        <v>5882028.3260759721</v>
      </c>
      <c r="J37" s="217">
        <f>IF('Division Lvl'!J37="","",'Division Lvl'!J37/Escalators!I$11)</f>
        <v>5882028.3260759721</v>
      </c>
      <c r="K37" s="217">
        <f>IF('Division Lvl'!K37="","",'Division Lvl'!K37/Escalators!J$11)</f>
        <v>5882028.3260759721</v>
      </c>
      <c r="L37" s="217">
        <f>IF('Division Lvl'!L37="","",'Division Lvl'!L37/Escalators!K$11)</f>
        <v>5882028.3260759721</v>
      </c>
      <c r="M37" s="217">
        <f>IF('Division Lvl'!M37="","",'Division Lvl'!M37/Escalators!L$11)</f>
        <v>5882028.3260759721</v>
      </c>
      <c r="N37" s="218">
        <v>5950000</v>
      </c>
      <c r="O37" s="219">
        <v>2360741.09</v>
      </c>
      <c r="P37" s="220">
        <f>E37*Config!F$40</f>
        <v>6091695.6987703228</v>
      </c>
      <c r="Q37" s="220">
        <f>F37*Config!G$40</f>
        <v>5865990.2546713958</v>
      </c>
      <c r="R37" s="220">
        <f>G37*Config!H$40</f>
        <v>6370661.8076781966</v>
      </c>
      <c r="S37" s="220">
        <f>H37*Config!I$40</f>
        <v>6509740.6843813527</v>
      </c>
      <c r="T37" s="220">
        <f>I37*Config!J$40</f>
        <v>6654975.1565776477</v>
      </c>
      <c r="U37" s="220">
        <f>J37*Config!K$40</f>
        <v>6821349.5354920886</v>
      </c>
      <c r="V37" s="220">
        <f>K37*Config!L$40</f>
        <v>6991883.2738793911</v>
      </c>
      <c r="W37" s="220">
        <f>L37*Config!M$40</f>
        <v>7166680.3557263752</v>
      </c>
      <c r="X37" s="220">
        <f>M37*Config!N$40</f>
        <v>7345847.3646195335</v>
      </c>
      <c r="Y37" s="221">
        <f>N37*Config!O$40</f>
        <v>7616503.0379683245</v>
      </c>
      <c r="Z37" s="222">
        <f t="shared" si="0"/>
        <v>29221776.625569813</v>
      </c>
      <c r="AA37" s="217">
        <f t="shared" si="1"/>
        <v>58699889.929873697</v>
      </c>
      <c r="AB37" s="220">
        <f t="shared" si="2"/>
        <v>31493063.602078915</v>
      </c>
      <c r="AC37" s="221">
        <f t="shared" si="3"/>
        <v>67435327.169764638</v>
      </c>
      <c r="AD37" s="223">
        <f>IF(OR(SUM(P37:Y37)&lt;&gt;0,A37="EH"),INDEX(CASH!$B:$B,MATCH(A37,CASH!$A:$A,0)),"")</f>
        <v>280</v>
      </c>
      <c r="AE37" s="122">
        <f>AD37*VLOOKUP(C37,Config!$A$3:$C$9,3,FALSE)</f>
        <v>4200</v>
      </c>
      <c r="AF37" s="224">
        <f t="shared" si="4"/>
        <v>0.3629185514812126</v>
      </c>
      <c r="AG37" s="122" t="str">
        <f>IF(ISERROR(VLOOKUP(A37,Config!$A$12:$A$32,1,FALSE)),LEFT(A37,2),"PRL")</f>
        <v>DS</v>
      </c>
      <c r="AH37" s="122" t="str">
        <f t="shared" si="5"/>
        <v>DS307s</v>
      </c>
      <c r="AI37" s="163" t="s">
        <v>882</v>
      </c>
      <c r="AJ37" s="225" t="s">
        <v>781</v>
      </c>
      <c r="AK37" s="338" t="str">
        <f>IF(ISERROR(VLOOKUP($A37,'RAB Cat Lookup'!$B$4:$E$351,2,FALSE))=TRUE,"Unallocated",VLOOKUP($A37,'RAB Cat Lookup'!$B$4:$E$351,2,FALSE))</f>
        <v>Std</v>
      </c>
      <c r="AL37" s="338" t="str">
        <f>IF(ISERROR(VLOOKUP($A37,'RAB Cat Lookup'!$B$4:$E$351,4,FALSE))=TRUE,"Unallocated",VLOOKUP($A37,'RAB Cat Lookup'!$B$4:$E$351,4,FALSE))</f>
        <v>Substations</v>
      </c>
      <c r="AM37" s="121" t="str">
        <f t="shared" si="6"/>
        <v/>
      </c>
    </row>
    <row r="38" spans="1:39" x14ac:dyDescent="0.25">
      <c r="A38" s="215" t="s">
        <v>70</v>
      </c>
      <c r="B38" s="215" t="s">
        <v>263</v>
      </c>
      <c r="C38" s="123" t="s">
        <v>778</v>
      </c>
      <c r="D38" s="216" t="str">
        <f>IF('Division Lvl'!D38="","",'Division Lvl'!D38/Escalators!C$11)</f>
        <v/>
      </c>
      <c r="E38" s="217">
        <f>IF('Division Lvl'!E38="","",'Division Lvl'!E38/Escalators!D$11)</f>
        <v>0</v>
      </c>
      <c r="F38" s="217">
        <f>IF('Division Lvl'!F38="","",'Division Lvl'!F38/Escalators!E$11)</f>
        <v>0</v>
      </c>
      <c r="G38" s="217">
        <f>IF('Division Lvl'!G38="","",'Division Lvl'!G38/Escalators!F$11)</f>
        <v>0</v>
      </c>
      <c r="H38" s="217">
        <f>IF('Division Lvl'!H38="","",'Division Lvl'!H38/Escalators!G$11)</f>
        <v>0</v>
      </c>
      <c r="I38" s="217">
        <f>IF('Division Lvl'!I38="","",'Division Lvl'!I38/Escalators!H$11)</f>
        <v>0</v>
      </c>
      <c r="J38" s="217">
        <f>IF('Division Lvl'!J38="","",'Division Lvl'!J38/Escalators!I$11)</f>
        <v>0</v>
      </c>
      <c r="K38" s="217">
        <f>IF('Division Lvl'!K38="","",'Division Lvl'!K38/Escalators!J$11)</f>
        <v>1730008.3311988155</v>
      </c>
      <c r="L38" s="217">
        <f>IF('Division Lvl'!L38="","",'Division Lvl'!L38/Escalators!K$11)</f>
        <v>1730008.3311988155</v>
      </c>
      <c r="M38" s="217">
        <f>IF('Division Lvl'!M38="","",'Division Lvl'!M38/Escalators!L$11)</f>
        <v>1730008.3311988155</v>
      </c>
      <c r="N38" s="218">
        <v>1750000</v>
      </c>
      <c r="O38" s="219">
        <v>0</v>
      </c>
      <c r="P38" s="220">
        <f>E38*Config!F$40</f>
        <v>0</v>
      </c>
      <c r="Q38" s="220">
        <f>F38*Config!G$40</f>
        <v>0</v>
      </c>
      <c r="R38" s="220">
        <f>G38*Config!H$40</f>
        <v>0</v>
      </c>
      <c r="S38" s="220">
        <f>H38*Config!I$40</f>
        <v>0</v>
      </c>
      <c r="T38" s="220">
        <f>I38*Config!J$40</f>
        <v>0</v>
      </c>
      <c r="U38" s="220">
        <f>J38*Config!K$40</f>
        <v>0</v>
      </c>
      <c r="V38" s="220">
        <f>K38*Config!L$40</f>
        <v>2056436.2570233506</v>
      </c>
      <c r="W38" s="220">
        <f>L38*Config!M$40</f>
        <v>2107847.163448934</v>
      </c>
      <c r="X38" s="220">
        <f>M38*Config!N$40</f>
        <v>2160543.3425351572</v>
      </c>
      <c r="Y38" s="221">
        <f>N38*Config!O$40</f>
        <v>2240147.952343625</v>
      </c>
      <c r="Z38" s="222">
        <f t="shared" si="0"/>
        <v>0</v>
      </c>
      <c r="AA38" s="217">
        <f t="shared" si="1"/>
        <v>6940024.9935964467</v>
      </c>
      <c r="AB38" s="220">
        <f t="shared" si="2"/>
        <v>0</v>
      </c>
      <c r="AC38" s="221">
        <f t="shared" si="3"/>
        <v>8564974.7153510675</v>
      </c>
      <c r="AD38" s="223">
        <f>IF(OR(SUM(P38:Y38)&lt;&gt;0,A38="EH"),INDEX(CASH!$B:$B,MATCH(A38,CASH!$A:$A,0)),"")</f>
        <v>280</v>
      </c>
      <c r="AE38" s="122">
        <f>AD38*VLOOKUP(C38,Config!$A$3:$C$9,3,FALSE)</f>
        <v>2800</v>
      </c>
      <c r="AF38" s="224">
        <f t="shared" si="4"/>
        <v>0.66409290143844257</v>
      </c>
      <c r="AG38" s="122" t="str">
        <f>IF(ISERROR(VLOOKUP(A38,Config!$A$12:$A$32,1,FALSE)),LEFT(A38,2),"PRL")</f>
        <v>DS</v>
      </c>
      <c r="AH38" s="122" t="str">
        <f t="shared" si="5"/>
        <v>DS307m</v>
      </c>
      <c r="AI38" s="163" t="s">
        <v>882</v>
      </c>
      <c r="AJ38" s="225" t="s">
        <v>781</v>
      </c>
      <c r="AK38" s="338" t="str">
        <f>IF(ISERROR(VLOOKUP($A38,'RAB Cat Lookup'!$B$4:$E$351,2,FALSE))=TRUE,"Unallocated",VLOOKUP($A38,'RAB Cat Lookup'!$B$4:$E$351,2,FALSE))</f>
        <v>Std</v>
      </c>
      <c r="AL38" s="338" t="str">
        <f>IF(ISERROR(VLOOKUP($A38,'RAB Cat Lookup'!$B$4:$E$351,4,FALSE))=TRUE,"Unallocated",VLOOKUP($A38,'RAB Cat Lookup'!$B$4:$E$351,4,FALSE))</f>
        <v>Substations</v>
      </c>
      <c r="AM38" s="121" t="str">
        <f t="shared" si="6"/>
        <v/>
      </c>
    </row>
    <row r="39" spans="1:39" x14ac:dyDescent="0.25">
      <c r="A39" s="215" t="s">
        <v>70</v>
      </c>
      <c r="B39" s="215" t="s">
        <v>263</v>
      </c>
      <c r="C39" s="123" t="s">
        <v>777</v>
      </c>
      <c r="D39" s="216" t="str">
        <f>IF('Division Lvl'!D39="","",'Division Lvl'!D39/Escalators!C$11)</f>
        <v/>
      </c>
      <c r="E39" s="217">
        <f>IF('Division Lvl'!E39="","",'Division Lvl'!E39/Escalators!D$11)</f>
        <v>0</v>
      </c>
      <c r="F39" s="217">
        <f>IF('Division Lvl'!F39="","",'Division Lvl'!F39/Escalators!E$11)</f>
        <v>0</v>
      </c>
      <c r="G39" s="217">
        <f>IF('Division Lvl'!G39="","",'Division Lvl'!G39/Escalators!F$11)</f>
        <v>0</v>
      </c>
      <c r="H39" s="217">
        <f>IF('Division Lvl'!H39="","",'Division Lvl'!H39/Escalators!G$11)</f>
        <v>0</v>
      </c>
      <c r="I39" s="217">
        <f>IF('Division Lvl'!I39="","",'Division Lvl'!I39/Escalators!H$11)</f>
        <v>0</v>
      </c>
      <c r="J39" s="217">
        <f>IF('Division Lvl'!J39="","",'Division Lvl'!J39/Escalators!I$11)</f>
        <v>0</v>
      </c>
      <c r="K39" s="217">
        <f>IF('Division Lvl'!K39="","",'Division Lvl'!K39/Escalators!J$11)</f>
        <v>0</v>
      </c>
      <c r="L39" s="217">
        <f>IF('Division Lvl'!L39="","",'Division Lvl'!L39/Escalators!K$11)</f>
        <v>0</v>
      </c>
      <c r="M39" s="217">
        <f>IF('Division Lvl'!M39="","",'Division Lvl'!M39/Escalators!L$11)</f>
        <v>1730008.3311988155</v>
      </c>
      <c r="N39" s="218">
        <v>1750000</v>
      </c>
      <c r="O39" s="219">
        <v>0</v>
      </c>
      <c r="P39" s="220">
        <f>E39*Config!F$40</f>
        <v>0</v>
      </c>
      <c r="Q39" s="220">
        <f>F39*Config!G$40</f>
        <v>0</v>
      </c>
      <c r="R39" s="220">
        <f>G39*Config!H$40</f>
        <v>0</v>
      </c>
      <c r="S39" s="220">
        <f>H39*Config!I$40</f>
        <v>0</v>
      </c>
      <c r="T39" s="220">
        <f>I39*Config!J$40</f>
        <v>0</v>
      </c>
      <c r="U39" s="220">
        <f>J39*Config!K$40</f>
        <v>0</v>
      </c>
      <c r="V39" s="220">
        <f>K39*Config!L$40</f>
        <v>0</v>
      </c>
      <c r="W39" s="220">
        <f>L39*Config!M$40</f>
        <v>0</v>
      </c>
      <c r="X39" s="220">
        <f>M39*Config!N$40</f>
        <v>2160543.3425351572</v>
      </c>
      <c r="Y39" s="221">
        <f>N39*Config!O$40</f>
        <v>2240147.952343625</v>
      </c>
      <c r="Z39" s="222">
        <f t="shared" si="0"/>
        <v>0</v>
      </c>
      <c r="AA39" s="217">
        <f t="shared" si="1"/>
        <v>3480008.3311988153</v>
      </c>
      <c r="AB39" s="220">
        <f t="shared" si="2"/>
        <v>0</v>
      </c>
      <c r="AC39" s="221">
        <f t="shared" si="3"/>
        <v>4400691.2948787827</v>
      </c>
      <c r="AD39" s="223">
        <f>IF(OR(SUM(P39:Y39)&lt;&gt;0,A39="EH"),INDEX(CASH!$B:$B,MATCH(A39,CASH!$A:$A,0)),"")</f>
        <v>280</v>
      </c>
      <c r="AE39" s="122">
        <f>AD39*VLOOKUP(C39,Config!$A$3:$C$9,3,FALSE)</f>
        <v>1400</v>
      </c>
      <c r="AF39" s="224">
        <f t="shared" si="4"/>
        <v>0.92192259014895972</v>
      </c>
      <c r="AG39" s="122" t="str">
        <f>IF(ISERROR(VLOOKUP(A39,Config!$A$12:$A$32,1,FALSE)),LEFT(A39,2),"PRL")</f>
        <v>DS</v>
      </c>
      <c r="AH39" s="122" t="str">
        <f t="shared" si="5"/>
        <v>DS307l</v>
      </c>
      <c r="AI39" s="163" t="s">
        <v>882</v>
      </c>
      <c r="AJ39" s="225" t="s">
        <v>781</v>
      </c>
      <c r="AK39" s="338" t="str">
        <f>IF(ISERROR(VLOOKUP($A39,'RAB Cat Lookup'!$B$4:$E$351,2,FALSE))=TRUE,"Unallocated",VLOOKUP($A39,'RAB Cat Lookup'!$B$4:$E$351,2,FALSE))</f>
        <v>Std</v>
      </c>
      <c r="AL39" s="338" t="str">
        <f>IF(ISERROR(VLOOKUP($A39,'RAB Cat Lookup'!$B$4:$E$351,4,FALSE))=TRUE,"Unallocated",VLOOKUP($A39,'RAB Cat Lookup'!$B$4:$E$351,4,FALSE))</f>
        <v>Substations</v>
      </c>
      <c r="AM39" s="121" t="str">
        <f t="shared" si="6"/>
        <v/>
      </c>
    </row>
    <row r="40" spans="1:39" x14ac:dyDescent="0.25">
      <c r="A40" s="215" t="s">
        <v>71</v>
      </c>
      <c r="B40" s="215" t="s">
        <v>359</v>
      </c>
      <c r="C40" s="123" t="s">
        <v>512</v>
      </c>
      <c r="D40" s="216">
        <f>IF('Division Lvl'!D40="","",'Division Lvl'!D40/Escalators!C$11)</f>
        <v>598000</v>
      </c>
      <c r="E40" s="217">
        <f>IF('Division Lvl'!E40="","",'Division Lvl'!E40/Escalators!D$11)</f>
        <v>0</v>
      </c>
      <c r="F40" s="217">
        <f>IF('Division Lvl'!F40="","",'Division Lvl'!F40/Escalators!E$11)</f>
        <v>0</v>
      </c>
      <c r="G40" s="217">
        <f>IF('Division Lvl'!G40="","",'Division Lvl'!G40/Escalators!F$11)</f>
        <v>0</v>
      </c>
      <c r="H40" s="217">
        <f>IF('Division Lvl'!H40="","",'Division Lvl'!H40/Escalators!G$11)</f>
        <v>0</v>
      </c>
      <c r="I40" s="217">
        <f>IF('Division Lvl'!I40="","",'Division Lvl'!I40/Escalators!H$11)</f>
        <v>0</v>
      </c>
      <c r="J40" s="217">
        <f>IF('Division Lvl'!J40="","",'Division Lvl'!J40/Escalators!I$11)</f>
        <v>0</v>
      </c>
      <c r="K40" s="217">
        <f>IF('Division Lvl'!K40="","",'Division Lvl'!K40/Escalators!J$11)</f>
        <v>0</v>
      </c>
      <c r="L40" s="217">
        <f>IF('Division Lvl'!L40="","",'Division Lvl'!L40/Escalators!K$11)</f>
        <v>0</v>
      </c>
      <c r="M40" s="217">
        <f>IF('Division Lvl'!M40="","",'Division Lvl'!M40/Escalators!L$11)</f>
        <v>0</v>
      </c>
      <c r="N40" s="218">
        <v>0</v>
      </c>
      <c r="O40" s="219">
        <v>454584</v>
      </c>
      <c r="P40" s="220">
        <f>E40*Config!F$40</f>
        <v>0</v>
      </c>
      <c r="Q40" s="220">
        <f>F40*Config!G$40</f>
        <v>0</v>
      </c>
      <c r="R40" s="220">
        <f>G40*Config!H$40</f>
        <v>0</v>
      </c>
      <c r="S40" s="220">
        <f>H40*Config!I$40</f>
        <v>0</v>
      </c>
      <c r="T40" s="220">
        <f>I40*Config!J$40</f>
        <v>0</v>
      </c>
      <c r="U40" s="220">
        <f>J40*Config!K$40</f>
        <v>0</v>
      </c>
      <c r="V40" s="220">
        <f>K40*Config!L$40</f>
        <v>0</v>
      </c>
      <c r="W40" s="220">
        <f>L40*Config!M$40</f>
        <v>0</v>
      </c>
      <c r="X40" s="220">
        <f>M40*Config!N$40</f>
        <v>0</v>
      </c>
      <c r="Y40" s="221">
        <f>N40*Config!O$40</f>
        <v>0</v>
      </c>
      <c r="Z40" s="222">
        <f t="shared" si="0"/>
        <v>0</v>
      </c>
      <c r="AA40" s="217">
        <f t="shared" si="1"/>
        <v>0</v>
      </c>
      <c r="AB40" s="220">
        <f t="shared" si="2"/>
        <v>0</v>
      </c>
      <c r="AC40" s="221">
        <f t="shared" si="3"/>
        <v>0</v>
      </c>
      <c r="AD40" s="223" t="str">
        <f>IF(OR(SUM(P40:Y40)&lt;&gt;0,A40="EH"),INDEX(CASH!$B:$B,MATCH(A40,CASH!$A:$A,0)),"")</f>
        <v/>
      </c>
      <c r="AE40" s="226">
        <v>4200</v>
      </c>
      <c r="AF40" s="224">
        <f t="shared" si="4"/>
        <v>0.3629185514812126</v>
      </c>
      <c r="AG40" s="122" t="str">
        <f>IF(ISERROR(VLOOKUP(A40,Config!$A$12:$A$32,1,FALSE)),LEFT(A40,2),"PRL")</f>
        <v>DS</v>
      </c>
      <c r="AH40" s="122" t="str">
        <f t="shared" si="5"/>
        <v>DS308s</v>
      </c>
      <c r="AI40" s="163" t="s">
        <v>882</v>
      </c>
      <c r="AJ40" s="225" t="s">
        <v>781</v>
      </c>
      <c r="AK40" s="338" t="str">
        <f>IF(ISERROR(VLOOKUP($A40,'RAB Cat Lookup'!$B$4:$E$351,2,FALSE))=TRUE,"Unallocated",VLOOKUP($A40,'RAB Cat Lookup'!$B$4:$E$351,2,FALSE))</f>
        <v>Std</v>
      </c>
      <c r="AL40" s="338" t="str">
        <f>IF(ISERROR(VLOOKUP($A40,'RAB Cat Lookup'!$B$4:$E$351,4,FALSE))=TRUE,"Unallocated",VLOOKUP($A40,'RAB Cat Lookup'!$B$4:$E$351,4,FALSE))</f>
        <v>Substations</v>
      </c>
      <c r="AM40" s="121" t="str">
        <f t="shared" si="6"/>
        <v/>
      </c>
    </row>
    <row r="41" spans="1:39" x14ac:dyDescent="0.25">
      <c r="A41" s="215" t="s">
        <v>72</v>
      </c>
      <c r="B41" s="215" t="s">
        <v>264</v>
      </c>
      <c r="C41" s="123" t="s">
        <v>512</v>
      </c>
      <c r="D41" s="216">
        <f>IF('Division Lvl'!D41="","",'Division Lvl'!D41/Escalators!C$11)</f>
        <v>750000</v>
      </c>
      <c r="E41" s="217">
        <f>IF('Division Lvl'!E41="","",'Division Lvl'!E41/Escalators!D$11)</f>
        <v>1498264.9802263554</v>
      </c>
      <c r="F41" s="217">
        <f>IF('Division Lvl'!F41="","",'Division Lvl'!F41/Escalators!E$11)</f>
        <v>1495535.8854435445</v>
      </c>
      <c r="G41" s="217">
        <f>IF('Division Lvl'!G41="","",'Division Lvl'!G41/Escalators!F$11)</f>
        <v>1491376.3365829198</v>
      </c>
      <c r="H41" s="217">
        <f>IF('Division Lvl'!H41="","",'Division Lvl'!H41/Escalators!G$11)</f>
        <v>1486765.6564271811</v>
      </c>
      <c r="I41" s="217">
        <f>IF('Division Lvl'!I41="","",'Division Lvl'!I41/Escalators!H$11)</f>
        <v>1482864.283884699</v>
      </c>
      <c r="J41" s="217">
        <f>IF('Division Lvl'!J41="","",'Division Lvl'!J41/Escalators!I$11)</f>
        <v>1482864.283884699</v>
      </c>
      <c r="K41" s="217">
        <f>IF('Division Lvl'!K41="","",'Division Lvl'!K41/Escalators!J$11)</f>
        <v>1482864.283884699</v>
      </c>
      <c r="L41" s="217">
        <f>IF('Division Lvl'!L41="","",'Division Lvl'!L41/Escalators!K$11)</f>
        <v>1482864.283884699</v>
      </c>
      <c r="M41" s="217">
        <f>IF('Division Lvl'!M41="","",'Division Lvl'!M41/Escalators!L$11)</f>
        <v>1482864.283884699</v>
      </c>
      <c r="N41" s="218">
        <v>1500000</v>
      </c>
      <c r="O41" s="219">
        <v>877711.91999999993</v>
      </c>
      <c r="P41" s="220">
        <f>E41*Config!F$40</f>
        <v>1535721.6047320142</v>
      </c>
      <c r="Q41" s="220">
        <f>F41*Config!G$40</f>
        <v>1571247.3896441238</v>
      </c>
      <c r="R41" s="220">
        <f>G41*Config!H$40</f>
        <v>1606049.1952129907</v>
      </c>
      <c r="S41" s="220">
        <f>H41*Config!I$40</f>
        <v>1641111.096902862</v>
      </c>
      <c r="T41" s="220">
        <f>I41*Config!J$40</f>
        <v>1677724.8293893232</v>
      </c>
      <c r="U41" s="220">
        <f>J41*Config!K$40</f>
        <v>1719667.9501240561</v>
      </c>
      <c r="V41" s="220">
        <f>K41*Config!L$40</f>
        <v>1762659.6488771576</v>
      </c>
      <c r="W41" s="220">
        <f>L41*Config!M$40</f>
        <v>1806726.1400990863</v>
      </c>
      <c r="X41" s="220">
        <f>M41*Config!N$40</f>
        <v>1851894.2936015632</v>
      </c>
      <c r="Y41" s="221">
        <f>N41*Config!O$40</f>
        <v>1920126.8162945355</v>
      </c>
      <c r="Z41" s="222">
        <f t="shared" si="0"/>
        <v>7454807.1425646991</v>
      </c>
      <c r="AA41" s="217">
        <f t="shared" si="1"/>
        <v>14886264.278103493</v>
      </c>
      <c r="AB41" s="220">
        <f t="shared" si="2"/>
        <v>8031854.1158813145</v>
      </c>
      <c r="AC41" s="221">
        <f t="shared" si="3"/>
        <v>17092928.964877713</v>
      </c>
      <c r="AD41" s="223">
        <f>IF(OR(SUM(P41:Y41)&lt;&gt;0,A41="EH"),INDEX(CASH!$B:$B,MATCH(A41,CASH!$A:$A,0)),"")</f>
        <v>230</v>
      </c>
      <c r="AE41" s="122">
        <f>AD41*VLOOKUP(C41,Config!$A$3:$C$9,3,FALSE)</f>
        <v>3450</v>
      </c>
      <c r="AF41" s="224">
        <f t="shared" si="4"/>
        <v>0.51296800094308148</v>
      </c>
      <c r="AG41" s="122" t="str">
        <f>IF(ISERROR(VLOOKUP(A41,Config!$A$12:$A$32,1,FALSE)),LEFT(A41,2),"PRL")</f>
        <v>DS</v>
      </c>
      <c r="AH41" s="122" t="str">
        <f t="shared" si="5"/>
        <v>DS312s</v>
      </c>
      <c r="AI41" s="163" t="s">
        <v>882</v>
      </c>
      <c r="AJ41" s="225" t="s">
        <v>781</v>
      </c>
      <c r="AK41" s="338" t="str">
        <f>IF(ISERROR(VLOOKUP($A41,'RAB Cat Lookup'!$B$4:$E$351,2,FALSE))=TRUE,"Unallocated",VLOOKUP($A41,'RAB Cat Lookup'!$B$4:$E$351,2,FALSE))</f>
        <v>Std</v>
      </c>
      <c r="AL41" s="338" t="str">
        <f>IF(ISERROR(VLOOKUP($A41,'RAB Cat Lookup'!$B$4:$E$351,4,FALSE))=TRUE,"Unallocated",VLOOKUP($A41,'RAB Cat Lookup'!$B$4:$E$351,4,FALSE))</f>
        <v>Substations</v>
      </c>
      <c r="AM41" s="121" t="str">
        <f t="shared" si="6"/>
        <v/>
      </c>
    </row>
    <row r="42" spans="1:39" x14ac:dyDescent="0.25">
      <c r="A42" s="215" t="s">
        <v>72</v>
      </c>
      <c r="B42" s="215" t="s">
        <v>264</v>
      </c>
      <c r="C42" s="123" t="s">
        <v>778</v>
      </c>
      <c r="D42" s="216" t="str">
        <f>IF('Division Lvl'!D42="","",'Division Lvl'!D42/Escalators!C$11)</f>
        <v/>
      </c>
      <c r="E42" s="217">
        <f>IF('Division Lvl'!E42="","",'Division Lvl'!E42/Escalators!D$11)</f>
        <v>0</v>
      </c>
      <c r="F42" s="217">
        <f>IF('Division Lvl'!F42="","",'Division Lvl'!F42/Escalators!E$11)</f>
        <v>0</v>
      </c>
      <c r="G42" s="217">
        <f>IF('Division Lvl'!G42="","",'Division Lvl'!G42/Escalators!F$11)</f>
        <v>0</v>
      </c>
      <c r="H42" s="217">
        <f>IF('Division Lvl'!H42="","",'Division Lvl'!H42/Escalators!G$11)</f>
        <v>0</v>
      </c>
      <c r="I42" s="217">
        <f>IF('Division Lvl'!I42="","",'Division Lvl'!I42/Escalators!H$11)</f>
        <v>0</v>
      </c>
      <c r="J42" s="217">
        <f>IF('Division Lvl'!J42="","",'Division Lvl'!J42/Escalators!I$11)</f>
        <v>0</v>
      </c>
      <c r="K42" s="217">
        <f>IF('Division Lvl'!K42="","",'Division Lvl'!K42/Escalators!J$11)</f>
        <v>494288.094628233</v>
      </c>
      <c r="L42" s="217">
        <f>IF('Division Lvl'!L42="","",'Division Lvl'!L42/Escalators!K$11)</f>
        <v>494288.094628233</v>
      </c>
      <c r="M42" s="217">
        <f>IF('Division Lvl'!M42="","",'Division Lvl'!M42/Escalators!L$11)</f>
        <v>494288.094628233</v>
      </c>
      <c r="N42" s="218">
        <v>500000</v>
      </c>
      <c r="O42" s="219">
        <v>0</v>
      </c>
      <c r="P42" s="220">
        <f>E42*Config!F$40</f>
        <v>0</v>
      </c>
      <c r="Q42" s="220">
        <f>F42*Config!G$40</f>
        <v>0</v>
      </c>
      <c r="R42" s="220">
        <f>G42*Config!H$40</f>
        <v>0</v>
      </c>
      <c r="S42" s="220">
        <f>H42*Config!I$40</f>
        <v>0</v>
      </c>
      <c r="T42" s="220">
        <f>I42*Config!J$40</f>
        <v>0</v>
      </c>
      <c r="U42" s="220">
        <f>J42*Config!K$40</f>
        <v>0</v>
      </c>
      <c r="V42" s="220">
        <f>K42*Config!L$40</f>
        <v>587553.21629238583</v>
      </c>
      <c r="W42" s="220">
        <f>L42*Config!M$40</f>
        <v>602242.04669969552</v>
      </c>
      <c r="X42" s="220">
        <f>M42*Config!N$40</f>
        <v>617298.09786718781</v>
      </c>
      <c r="Y42" s="221">
        <f>N42*Config!O$40</f>
        <v>640042.27209817851</v>
      </c>
      <c r="Z42" s="222">
        <f t="shared" si="0"/>
        <v>0</v>
      </c>
      <c r="AA42" s="217">
        <f t="shared" si="1"/>
        <v>1982864.283884699</v>
      </c>
      <c r="AB42" s="220">
        <f t="shared" si="2"/>
        <v>0</v>
      </c>
      <c r="AC42" s="221">
        <f t="shared" si="3"/>
        <v>2447135.6329574473</v>
      </c>
      <c r="AD42" s="223">
        <f>IF(OR(SUM(P42:Y42)&lt;&gt;0,A42="EH"),INDEX(CASH!$B:$B,MATCH(A42,CASH!$A:$A,0)),"")</f>
        <v>230</v>
      </c>
      <c r="AE42" s="122">
        <f>AD42*VLOOKUP(C42,Config!$A$3:$C$9,3,FALSE)</f>
        <v>2300</v>
      </c>
      <c r="AF42" s="224">
        <f t="shared" si="4"/>
        <v>0.6976020864775403</v>
      </c>
      <c r="AG42" s="122" t="str">
        <f>IF(ISERROR(VLOOKUP(A42,Config!$A$12:$A$32,1,FALSE)),LEFT(A42,2),"PRL")</f>
        <v>DS</v>
      </c>
      <c r="AH42" s="122" t="str">
        <f t="shared" si="5"/>
        <v>DS312m</v>
      </c>
      <c r="AI42" s="163" t="s">
        <v>882</v>
      </c>
      <c r="AJ42" s="225" t="s">
        <v>781</v>
      </c>
      <c r="AK42" s="338" t="str">
        <f>IF(ISERROR(VLOOKUP($A42,'RAB Cat Lookup'!$B$4:$E$351,2,FALSE))=TRUE,"Unallocated",VLOOKUP($A42,'RAB Cat Lookup'!$B$4:$E$351,2,FALSE))</f>
        <v>Std</v>
      </c>
      <c r="AL42" s="338" t="str">
        <f>IF(ISERROR(VLOOKUP($A42,'RAB Cat Lookup'!$B$4:$E$351,4,FALSE))=TRUE,"Unallocated",VLOOKUP($A42,'RAB Cat Lookup'!$B$4:$E$351,4,FALSE))</f>
        <v>Substations</v>
      </c>
      <c r="AM42" s="121" t="str">
        <f t="shared" si="6"/>
        <v/>
      </c>
    </row>
    <row r="43" spans="1:39" x14ac:dyDescent="0.25">
      <c r="A43" s="215" t="s">
        <v>72</v>
      </c>
      <c r="B43" s="215" t="s">
        <v>264</v>
      </c>
      <c r="C43" s="123" t="s">
        <v>777</v>
      </c>
      <c r="D43" s="216" t="str">
        <f>IF('Division Lvl'!D43="","",'Division Lvl'!D43/Escalators!C$11)</f>
        <v/>
      </c>
      <c r="E43" s="217">
        <f>IF('Division Lvl'!E43="","",'Division Lvl'!E43/Escalators!D$11)</f>
        <v>0</v>
      </c>
      <c r="F43" s="217">
        <f>IF('Division Lvl'!F43="","",'Division Lvl'!F43/Escalators!E$11)</f>
        <v>0</v>
      </c>
      <c r="G43" s="217">
        <f>IF('Division Lvl'!G43="","",'Division Lvl'!G43/Escalators!F$11)</f>
        <v>0</v>
      </c>
      <c r="H43" s="217">
        <f>IF('Division Lvl'!H43="","",'Division Lvl'!H43/Escalators!G$11)</f>
        <v>0</v>
      </c>
      <c r="I43" s="217">
        <f>IF('Division Lvl'!I43="","",'Division Lvl'!I43/Escalators!H$11)</f>
        <v>0</v>
      </c>
      <c r="J43" s="217">
        <f>IF('Division Lvl'!J43="","",'Division Lvl'!J43/Escalators!I$11)</f>
        <v>0</v>
      </c>
      <c r="K43" s="217">
        <f>IF('Division Lvl'!K43="","",'Division Lvl'!K43/Escalators!J$11)</f>
        <v>0</v>
      </c>
      <c r="L43" s="217">
        <f>IF('Division Lvl'!L43="","",'Division Lvl'!L43/Escalators!K$11)</f>
        <v>0</v>
      </c>
      <c r="M43" s="217">
        <f>IF('Division Lvl'!M43="","",'Division Lvl'!M43/Escalators!L$11)</f>
        <v>494288.094628233</v>
      </c>
      <c r="N43" s="218">
        <v>500000</v>
      </c>
      <c r="O43" s="219">
        <v>0</v>
      </c>
      <c r="P43" s="220">
        <f>E43*Config!F$40</f>
        <v>0</v>
      </c>
      <c r="Q43" s="220">
        <f>F43*Config!G$40</f>
        <v>0</v>
      </c>
      <c r="R43" s="220">
        <f>G43*Config!H$40</f>
        <v>0</v>
      </c>
      <c r="S43" s="220">
        <f>H43*Config!I$40</f>
        <v>0</v>
      </c>
      <c r="T43" s="220">
        <f>I43*Config!J$40</f>
        <v>0</v>
      </c>
      <c r="U43" s="220">
        <f>J43*Config!K$40</f>
        <v>0</v>
      </c>
      <c r="V43" s="220">
        <f>K43*Config!L$40</f>
        <v>0</v>
      </c>
      <c r="W43" s="220">
        <f>L43*Config!M$40</f>
        <v>0</v>
      </c>
      <c r="X43" s="220">
        <f>M43*Config!N$40</f>
        <v>617298.09786718781</v>
      </c>
      <c r="Y43" s="221">
        <f>N43*Config!O$40</f>
        <v>640042.27209817851</v>
      </c>
      <c r="Z43" s="222">
        <f t="shared" si="0"/>
        <v>0</v>
      </c>
      <c r="AA43" s="217">
        <f t="shared" si="1"/>
        <v>994288.094628233</v>
      </c>
      <c r="AB43" s="220">
        <f t="shared" si="2"/>
        <v>0</v>
      </c>
      <c r="AC43" s="221">
        <f t="shared" si="3"/>
        <v>1257340.3699653663</v>
      </c>
      <c r="AD43" s="223">
        <f>IF(OR(SUM(P43:Y43)&lt;&gt;0,A43="EH"),INDEX(CASH!$B:$B,MATCH(A43,CASH!$A:$A,0)),"")</f>
        <v>230</v>
      </c>
      <c r="AE43" s="122">
        <f>AD43*VLOOKUP(C43,Config!$A$3:$C$9,3,FALSE)</f>
        <v>1150</v>
      </c>
      <c r="AF43" s="224">
        <f t="shared" si="4"/>
        <v>0.9448595946985372</v>
      </c>
      <c r="AG43" s="122" t="str">
        <f>IF(ISERROR(VLOOKUP(A43,Config!$A$12:$A$32,1,FALSE)),LEFT(A43,2),"PRL")</f>
        <v>DS</v>
      </c>
      <c r="AH43" s="122" t="str">
        <f t="shared" si="5"/>
        <v>DS312l</v>
      </c>
      <c r="AI43" s="163" t="s">
        <v>882</v>
      </c>
      <c r="AJ43" s="225" t="s">
        <v>781</v>
      </c>
      <c r="AK43" s="338" t="str">
        <f>IF(ISERROR(VLOOKUP($A43,'RAB Cat Lookup'!$B$4:$E$351,2,FALSE))=TRUE,"Unallocated",VLOOKUP($A43,'RAB Cat Lookup'!$B$4:$E$351,2,FALSE))</f>
        <v>Std</v>
      </c>
      <c r="AL43" s="338" t="str">
        <f>IF(ISERROR(VLOOKUP($A43,'RAB Cat Lookup'!$B$4:$E$351,4,FALSE))=TRUE,"Unallocated",VLOOKUP($A43,'RAB Cat Lookup'!$B$4:$E$351,4,FALSE))</f>
        <v>Substations</v>
      </c>
      <c r="AM43" s="121" t="str">
        <f t="shared" si="6"/>
        <v/>
      </c>
    </row>
    <row r="44" spans="1:39" x14ac:dyDescent="0.25">
      <c r="A44" s="215" t="s">
        <v>73</v>
      </c>
      <c r="B44" s="215" t="s">
        <v>265</v>
      </c>
      <c r="C44" s="123" t="s">
        <v>512</v>
      </c>
      <c r="D44" s="216">
        <f>IF('Division Lvl'!D44="","",'Division Lvl'!D44/Escalators!C$11)</f>
        <v>0</v>
      </c>
      <c r="E44" s="217">
        <f>IF('Division Lvl'!E44="","",'Division Lvl'!E44/Escalators!D$11)</f>
        <v>0</v>
      </c>
      <c r="F44" s="217">
        <f>IF('Division Lvl'!F44="","",'Division Lvl'!F44/Escalators!E$11)</f>
        <v>0</v>
      </c>
      <c r="G44" s="217">
        <f>IF('Division Lvl'!G44="","",'Division Lvl'!G44/Escalators!F$11)</f>
        <v>0</v>
      </c>
      <c r="H44" s="217">
        <f>IF('Division Lvl'!H44="","",'Division Lvl'!H44/Escalators!G$11)</f>
        <v>0</v>
      </c>
      <c r="I44" s="217">
        <f>IF('Division Lvl'!I44="","",'Division Lvl'!I44/Escalators!H$11)</f>
        <v>0</v>
      </c>
      <c r="J44" s="217">
        <f>IF('Division Lvl'!J44="","",'Division Lvl'!J44/Escalators!I$11)</f>
        <v>0</v>
      </c>
      <c r="K44" s="217">
        <f>IF('Division Lvl'!K44="","",'Division Lvl'!K44/Escalators!J$11)</f>
        <v>0</v>
      </c>
      <c r="L44" s="217">
        <f>IF('Division Lvl'!L44="","",'Division Lvl'!L44/Escalators!K$11)</f>
        <v>0</v>
      </c>
      <c r="M44" s="217">
        <f>IF('Division Lvl'!M44="","",'Division Lvl'!M44/Escalators!L$11)</f>
        <v>0</v>
      </c>
      <c r="N44" s="218">
        <v>0</v>
      </c>
      <c r="O44" s="219">
        <v>61797.11</v>
      </c>
      <c r="P44" s="220">
        <f>E44*Config!F$40</f>
        <v>0</v>
      </c>
      <c r="Q44" s="220">
        <f>F44*Config!G$40</f>
        <v>0</v>
      </c>
      <c r="R44" s="220">
        <f>G44*Config!H$40</f>
        <v>0</v>
      </c>
      <c r="S44" s="220">
        <f>H44*Config!I$40</f>
        <v>0</v>
      </c>
      <c r="T44" s="220">
        <f>I44*Config!J$40</f>
        <v>0</v>
      </c>
      <c r="U44" s="220">
        <f>J44*Config!K$40</f>
        <v>0</v>
      </c>
      <c r="V44" s="220">
        <f>K44*Config!L$40</f>
        <v>0</v>
      </c>
      <c r="W44" s="220">
        <f>L44*Config!M$40</f>
        <v>0</v>
      </c>
      <c r="X44" s="220">
        <f>M44*Config!N$40</f>
        <v>0</v>
      </c>
      <c r="Y44" s="221">
        <f>N44*Config!O$40</f>
        <v>0</v>
      </c>
      <c r="Z44" s="222">
        <f t="shared" si="0"/>
        <v>0</v>
      </c>
      <c r="AA44" s="217">
        <f t="shared" si="1"/>
        <v>0</v>
      </c>
      <c r="AB44" s="220">
        <f t="shared" si="2"/>
        <v>0</v>
      </c>
      <c r="AC44" s="221">
        <f t="shared" si="3"/>
        <v>0</v>
      </c>
      <c r="AD44" s="223" t="str">
        <f>IF(OR(SUM(P44:Y44)&lt;&gt;0,A44="EH"),INDEX(CASH!$B:$B,MATCH(A44,CASH!$A:$A,0)),"")</f>
        <v/>
      </c>
      <c r="AE44" s="226">
        <v>3300</v>
      </c>
      <c r="AF44" s="224">
        <f t="shared" si="4"/>
        <v>0.5433273145722044</v>
      </c>
      <c r="AG44" s="122" t="str">
        <f>IF(ISERROR(VLOOKUP(A44,Config!$A$12:$A$32,1,FALSE)),LEFT(A44,2),"PRL")</f>
        <v>DS</v>
      </c>
      <c r="AH44" s="122" t="str">
        <f t="shared" si="5"/>
        <v>DS313s</v>
      </c>
      <c r="AI44" s="163" t="s">
        <v>882</v>
      </c>
      <c r="AJ44" s="225" t="s">
        <v>781</v>
      </c>
      <c r="AK44" s="338" t="str">
        <f>IF(ISERROR(VLOOKUP($A44,'RAB Cat Lookup'!$B$4:$E$351,2,FALSE))=TRUE,"Unallocated",VLOOKUP($A44,'RAB Cat Lookup'!$B$4:$E$351,2,FALSE))</f>
        <v>Std</v>
      </c>
      <c r="AL44" s="338" t="str">
        <f>IF(ISERROR(VLOOKUP($A44,'RAB Cat Lookup'!$B$4:$E$351,4,FALSE))=TRUE,"Unallocated",VLOOKUP($A44,'RAB Cat Lookup'!$B$4:$E$351,4,FALSE))</f>
        <v>Substations</v>
      </c>
      <c r="AM44" s="121" t="str">
        <f t="shared" si="6"/>
        <v/>
      </c>
    </row>
    <row r="45" spans="1:39" x14ac:dyDescent="0.25">
      <c r="A45" s="215" t="s">
        <v>347</v>
      </c>
      <c r="B45" s="215" t="s">
        <v>348</v>
      </c>
      <c r="C45" s="123" t="s">
        <v>512</v>
      </c>
      <c r="D45" s="216">
        <f>IF('Division Lvl'!D45="","",'Division Lvl'!D45/Escalators!C$11)</f>
        <v>354000</v>
      </c>
      <c r="E45" s="217">
        <f>IF('Division Lvl'!E45="","",'Division Lvl'!E45/Escalators!D$11)</f>
        <v>530385.80300012976</v>
      </c>
      <c r="F45" s="217">
        <f>IF('Division Lvl'!F45="","",'Division Lvl'!F45/Escalators!E$11)</f>
        <v>529419.70344701479</v>
      </c>
      <c r="G45" s="217">
        <f>IF('Division Lvl'!G45="","",'Division Lvl'!G45/Escalators!F$11)</f>
        <v>527947.22315035365</v>
      </c>
      <c r="H45" s="217">
        <f>IF('Division Lvl'!H45="","",'Division Lvl'!H45/Escalators!G$11)</f>
        <v>526315.0423752222</v>
      </c>
      <c r="I45" s="217">
        <f>IF('Division Lvl'!I45="","",'Division Lvl'!I45/Escalators!H$11)</f>
        <v>524933.9564951834</v>
      </c>
      <c r="J45" s="217">
        <f>IF('Division Lvl'!J45="","",'Division Lvl'!J45/Escalators!I$11)</f>
        <v>524933.9564951834</v>
      </c>
      <c r="K45" s="217">
        <f>IF('Division Lvl'!K45="","",'Division Lvl'!K45/Escalators!J$11)</f>
        <v>524933.9564951834</v>
      </c>
      <c r="L45" s="217">
        <f>IF('Division Lvl'!L45="","",'Division Lvl'!L45/Escalators!K$11)</f>
        <v>524933.9564951834</v>
      </c>
      <c r="M45" s="217">
        <f>IF('Division Lvl'!M45="","",'Division Lvl'!M45/Escalators!L$11)</f>
        <v>524933.9564951834</v>
      </c>
      <c r="N45" s="218">
        <v>531000</v>
      </c>
      <c r="O45" s="219">
        <v>263730.92</v>
      </c>
      <c r="P45" s="220">
        <f>E45*Config!F$40</f>
        <v>543645.44807513291</v>
      </c>
      <c r="Q45" s="220">
        <f>F45*Config!G$40</f>
        <v>556221.57593401987</v>
      </c>
      <c r="R45" s="220">
        <f>G45*Config!H$40</f>
        <v>568541.41510539874</v>
      </c>
      <c r="S45" s="220">
        <f>H45*Config!I$40</f>
        <v>580953.32830361323</v>
      </c>
      <c r="T45" s="220">
        <f>I45*Config!J$40</f>
        <v>593914.58960382035</v>
      </c>
      <c r="U45" s="220">
        <f>J45*Config!K$40</f>
        <v>608762.4543439158</v>
      </c>
      <c r="V45" s="220">
        <f>K45*Config!L$40</f>
        <v>623981.51570251375</v>
      </c>
      <c r="W45" s="220">
        <f>L45*Config!M$40</f>
        <v>639581.05359507655</v>
      </c>
      <c r="X45" s="220">
        <f>M45*Config!N$40</f>
        <v>655570.57993495336</v>
      </c>
      <c r="Y45" s="221">
        <f>N45*Config!O$40</f>
        <v>679724.89296826557</v>
      </c>
      <c r="Z45" s="222">
        <f t="shared" si="0"/>
        <v>2639001.728467904</v>
      </c>
      <c r="AA45" s="217">
        <f t="shared" si="1"/>
        <v>5269737.5544486381</v>
      </c>
      <c r="AB45" s="220">
        <f t="shared" si="2"/>
        <v>2843276.3570219851</v>
      </c>
      <c r="AC45" s="221">
        <f t="shared" si="3"/>
        <v>6050896.8535667099</v>
      </c>
      <c r="AD45" s="223">
        <f>IF(OR(SUM(P45:Y45)&lt;&gt;0,A45="EH"),INDEX(CASH!$B:$B,MATCH(A45,CASH!$A:$A,0)),"")</f>
        <v>280</v>
      </c>
      <c r="AE45" s="122">
        <f>AD45*VLOOKUP(C45,Config!$A$3:$C$9,3,FALSE)</f>
        <v>4200</v>
      </c>
      <c r="AF45" s="224">
        <f t="shared" si="4"/>
        <v>0.3629185514812126</v>
      </c>
      <c r="AG45" s="122" t="str">
        <f>IF(ISERROR(VLOOKUP(A45,Config!$A$12:$A$32,1,FALSE)),LEFT(A45,2),"PRL")</f>
        <v>DS</v>
      </c>
      <c r="AH45" s="122" t="str">
        <f t="shared" si="5"/>
        <v>DS315s</v>
      </c>
      <c r="AI45" s="163" t="s">
        <v>882</v>
      </c>
      <c r="AJ45" s="225" t="s">
        <v>781</v>
      </c>
      <c r="AK45" s="338" t="str">
        <f>IF(ISERROR(VLOOKUP($A45,'RAB Cat Lookup'!$B$4:$E$351,2,FALSE))=TRUE,"Unallocated",VLOOKUP($A45,'RAB Cat Lookup'!$B$4:$E$351,2,FALSE))</f>
        <v>Std</v>
      </c>
      <c r="AL45" s="338" t="str">
        <f>IF(ISERROR(VLOOKUP($A45,'RAB Cat Lookup'!$B$4:$E$351,4,FALSE))=TRUE,"Unallocated",VLOOKUP($A45,'RAB Cat Lookup'!$B$4:$E$351,4,FALSE))</f>
        <v>Substations</v>
      </c>
      <c r="AM45" s="121" t="str">
        <f t="shared" si="6"/>
        <v/>
      </c>
    </row>
    <row r="46" spans="1:39" x14ac:dyDescent="0.25">
      <c r="A46" s="215" t="s">
        <v>347</v>
      </c>
      <c r="B46" s="215" t="s">
        <v>348</v>
      </c>
      <c r="C46" s="123" t="s">
        <v>778</v>
      </c>
      <c r="D46" s="216" t="str">
        <f>IF('Division Lvl'!D46="","",'Division Lvl'!D46/Escalators!C$11)</f>
        <v/>
      </c>
      <c r="E46" s="217">
        <f>IF('Division Lvl'!E46="","",'Division Lvl'!E46/Escalators!D$11)</f>
        <v>176795.26766670993</v>
      </c>
      <c r="F46" s="217">
        <f>IF('Division Lvl'!F46="","",'Division Lvl'!F46/Escalators!E$11)</f>
        <v>176473.23448233824</v>
      </c>
      <c r="G46" s="217">
        <f>IF('Division Lvl'!G46="","",'Division Lvl'!G46/Escalators!F$11)</f>
        <v>175982.40771678454</v>
      </c>
      <c r="H46" s="217">
        <f>IF('Division Lvl'!H46="","",'Division Lvl'!H46/Escalators!G$11)</f>
        <v>175438.34745840737</v>
      </c>
      <c r="I46" s="217">
        <f>IF('Division Lvl'!I46="","",'Division Lvl'!I46/Escalators!H$11)</f>
        <v>174977.98549839447</v>
      </c>
      <c r="J46" s="217">
        <f>IF('Division Lvl'!J46="","",'Division Lvl'!J46/Escalators!I$11)</f>
        <v>174977.98549839447</v>
      </c>
      <c r="K46" s="217">
        <f>IF('Division Lvl'!K46="","",'Division Lvl'!K46/Escalators!J$11)</f>
        <v>174977.98549839447</v>
      </c>
      <c r="L46" s="217">
        <f>IF('Division Lvl'!L46="","",'Division Lvl'!L46/Escalators!K$11)</f>
        <v>174977.98549839447</v>
      </c>
      <c r="M46" s="217">
        <f>IF('Division Lvl'!M46="","",'Division Lvl'!M46/Escalators!L$11)</f>
        <v>174977.98549839447</v>
      </c>
      <c r="N46" s="218">
        <v>177000</v>
      </c>
      <c r="O46" s="219">
        <v>0</v>
      </c>
      <c r="P46" s="220">
        <f>E46*Config!F$40</f>
        <v>181215.14935837768</v>
      </c>
      <c r="Q46" s="220">
        <f>F46*Config!G$40</f>
        <v>185407.19197800659</v>
      </c>
      <c r="R46" s="220">
        <f>G46*Config!H$40</f>
        <v>189513.80503513291</v>
      </c>
      <c r="S46" s="220">
        <f>H46*Config!I$40</f>
        <v>193651.10943453771</v>
      </c>
      <c r="T46" s="220">
        <f>I46*Config!J$40</f>
        <v>197971.52986794012</v>
      </c>
      <c r="U46" s="220">
        <f>J46*Config!K$40</f>
        <v>202920.81811463862</v>
      </c>
      <c r="V46" s="220">
        <f>K46*Config!L$40</f>
        <v>207993.83856750457</v>
      </c>
      <c r="W46" s="220">
        <f>L46*Config!M$40</f>
        <v>213193.68453169218</v>
      </c>
      <c r="X46" s="220">
        <f>M46*Config!N$40</f>
        <v>218523.52664498443</v>
      </c>
      <c r="Y46" s="221">
        <f>N46*Config!O$40</f>
        <v>226574.9643227552</v>
      </c>
      <c r="Z46" s="222">
        <f t="shared" si="0"/>
        <v>879667.24282263452</v>
      </c>
      <c r="AA46" s="217">
        <f t="shared" si="1"/>
        <v>1756579.1848162119</v>
      </c>
      <c r="AB46" s="220">
        <f t="shared" si="2"/>
        <v>947758.78567399504</v>
      </c>
      <c r="AC46" s="221">
        <f t="shared" si="3"/>
        <v>2016965.61785557</v>
      </c>
      <c r="AD46" s="223">
        <f>IF(OR(SUM(P46:Y46)&lt;&gt;0,A46="EH"),INDEX(CASH!$B:$B,MATCH(A46,CASH!$A:$A,0)),"")</f>
        <v>280</v>
      </c>
      <c r="AE46" s="122">
        <f>AD46*VLOOKUP(C46,Config!$A$3:$C$9,3,FALSE)</f>
        <v>2800</v>
      </c>
      <c r="AF46" s="224">
        <f t="shared" si="4"/>
        <v>0.66409290143844257</v>
      </c>
      <c r="AG46" s="122" t="str">
        <f>IF(ISERROR(VLOOKUP(A46,Config!$A$12:$A$32,1,FALSE)),LEFT(A46,2),"PRL")</f>
        <v>DS</v>
      </c>
      <c r="AH46" s="122" t="str">
        <f t="shared" si="5"/>
        <v>DS315m</v>
      </c>
      <c r="AI46" s="163" t="s">
        <v>882</v>
      </c>
      <c r="AJ46" s="225" t="s">
        <v>781</v>
      </c>
      <c r="AK46" s="338" t="str">
        <f>IF(ISERROR(VLOOKUP($A46,'RAB Cat Lookup'!$B$4:$E$351,2,FALSE))=TRUE,"Unallocated",VLOOKUP($A46,'RAB Cat Lookup'!$B$4:$E$351,2,FALSE))</f>
        <v>Std</v>
      </c>
      <c r="AL46" s="338" t="str">
        <f>IF(ISERROR(VLOOKUP($A46,'RAB Cat Lookup'!$B$4:$E$351,4,FALSE))=TRUE,"Unallocated",VLOOKUP($A46,'RAB Cat Lookup'!$B$4:$E$351,4,FALSE))</f>
        <v>Substations</v>
      </c>
      <c r="AM46" s="121" t="str">
        <f t="shared" si="6"/>
        <v/>
      </c>
    </row>
    <row r="47" spans="1:39" x14ac:dyDescent="0.25">
      <c r="A47" s="215" t="s">
        <v>349</v>
      </c>
      <c r="B47" s="215" t="s">
        <v>350</v>
      </c>
      <c r="C47" s="123" t="s">
        <v>512</v>
      </c>
      <c r="D47" s="216">
        <f>IF('Division Lvl'!D47="","",'Division Lvl'!D47/Escalators!C$11)</f>
        <v>0</v>
      </c>
      <c r="E47" s="217">
        <f>IF('Division Lvl'!E47="","",'Division Lvl'!E47/Escalators!D$11)</f>
        <v>0</v>
      </c>
      <c r="F47" s="217">
        <f>IF('Division Lvl'!F47="","",'Division Lvl'!F47/Escalators!E$11)</f>
        <v>0</v>
      </c>
      <c r="G47" s="217">
        <f>IF('Division Lvl'!G47="","",'Division Lvl'!G47/Escalators!F$11)</f>
        <v>0</v>
      </c>
      <c r="H47" s="217">
        <f>IF('Division Lvl'!H47="","",'Division Lvl'!H47/Escalators!G$11)</f>
        <v>0</v>
      </c>
      <c r="I47" s="217">
        <f>IF('Division Lvl'!I47="","",'Division Lvl'!I47/Escalators!H$11)</f>
        <v>0</v>
      </c>
      <c r="J47" s="217">
        <f>IF('Division Lvl'!J47="","",'Division Lvl'!J47/Escalators!I$11)</f>
        <v>0</v>
      </c>
      <c r="K47" s="217">
        <f>IF('Division Lvl'!K47="","",'Division Lvl'!K47/Escalators!J$11)</f>
        <v>0</v>
      </c>
      <c r="L47" s="217">
        <f>IF('Division Lvl'!L47="","",'Division Lvl'!L47/Escalators!K$11)</f>
        <v>0</v>
      </c>
      <c r="M47" s="217">
        <f>IF('Division Lvl'!M47="","",'Division Lvl'!M47/Escalators!L$11)</f>
        <v>0</v>
      </c>
      <c r="N47" s="218">
        <v>0</v>
      </c>
      <c r="O47" s="219">
        <v>17102.96</v>
      </c>
      <c r="P47" s="220">
        <f>E47*Config!F$40</f>
        <v>0</v>
      </c>
      <c r="Q47" s="220">
        <f>F47*Config!G$40</f>
        <v>0</v>
      </c>
      <c r="R47" s="220">
        <f>G47*Config!H$40</f>
        <v>0</v>
      </c>
      <c r="S47" s="220">
        <f>H47*Config!I$40</f>
        <v>0</v>
      </c>
      <c r="T47" s="220">
        <f>I47*Config!J$40</f>
        <v>0</v>
      </c>
      <c r="U47" s="220">
        <f>J47*Config!K$40</f>
        <v>0</v>
      </c>
      <c r="V47" s="220">
        <f>K47*Config!L$40</f>
        <v>0</v>
      </c>
      <c r="W47" s="220">
        <f>L47*Config!M$40</f>
        <v>0</v>
      </c>
      <c r="X47" s="220">
        <f>M47*Config!N$40</f>
        <v>0</v>
      </c>
      <c r="Y47" s="221">
        <f>N47*Config!O$40</f>
        <v>0</v>
      </c>
      <c r="Z47" s="222">
        <f t="shared" si="0"/>
        <v>0</v>
      </c>
      <c r="AA47" s="217">
        <f t="shared" si="1"/>
        <v>0</v>
      </c>
      <c r="AB47" s="220">
        <f t="shared" si="2"/>
        <v>0</v>
      </c>
      <c r="AC47" s="221">
        <f t="shared" si="3"/>
        <v>0</v>
      </c>
      <c r="AD47" s="223" t="str">
        <f>IF(OR(SUM(P47:Y47)&lt;&gt;0,A47="EH"),INDEX(CASH!$B:$B,MATCH(A47,CASH!$A:$A,0)),"")</f>
        <v/>
      </c>
      <c r="AE47" s="226">
        <v>4950</v>
      </c>
      <c r="AF47" s="224">
        <f t="shared" si="4"/>
        <v>0.12557407790639435</v>
      </c>
      <c r="AG47" s="122" t="str">
        <f>IF(ISERROR(VLOOKUP(A47,Config!$A$12:$A$32,1,FALSE)),LEFT(A47,2),"PRL")</f>
        <v>DS</v>
      </c>
      <c r="AH47" s="122" t="str">
        <f t="shared" si="5"/>
        <v>DS316s</v>
      </c>
      <c r="AI47" s="163" t="s">
        <v>882</v>
      </c>
      <c r="AJ47" s="225" t="s">
        <v>781</v>
      </c>
      <c r="AK47" s="338" t="str">
        <f>IF(ISERROR(VLOOKUP($A47,'RAB Cat Lookup'!$B$4:$E$351,2,FALSE))=TRUE,"Unallocated",VLOOKUP($A47,'RAB Cat Lookup'!$B$4:$E$351,2,FALSE))</f>
        <v>Std</v>
      </c>
      <c r="AL47" s="338" t="str">
        <f>IF(ISERROR(VLOOKUP($A47,'RAB Cat Lookup'!$B$4:$E$351,4,FALSE))=TRUE,"Unallocated",VLOOKUP($A47,'RAB Cat Lookup'!$B$4:$E$351,4,FALSE))</f>
        <v>Substations</v>
      </c>
      <c r="AM47" s="121" t="str">
        <f t="shared" si="6"/>
        <v/>
      </c>
    </row>
    <row r="48" spans="1:39" x14ac:dyDescent="0.25">
      <c r="A48" s="215" t="s">
        <v>792</v>
      </c>
      <c r="B48" s="215" t="s">
        <v>794</v>
      </c>
      <c r="C48" s="123" t="s">
        <v>512</v>
      </c>
      <c r="D48" s="216">
        <f>IF('Division Lvl'!D48="","",'Division Lvl'!D48/Escalators!C$11)</f>
        <v>0</v>
      </c>
      <c r="E48" s="217">
        <f>IF('Division Lvl'!E48="","",'Division Lvl'!E48/Escalators!D$11)</f>
        <v>0</v>
      </c>
      <c r="F48" s="217">
        <f>IF('Division Lvl'!F48="","",'Division Lvl'!F48/Escalators!E$11)</f>
        <v>0</v>
      </c>
      <c r="G48" s="217">
        <f>IF('Division Lvl'!G48="","",'Division Lvl'!G48/Escalators!F$11)</f>
        <v>0</v>
      </c>
      <c r="H48" s="217">
        <f>IF('Division Lvl'!H48="","",'Division Lvl'!H48/Escalators!G$11)</f>
        <v>0</v>
      </c>
      <c r="I48" s="217">
        <f>IF('Division Lvl'!I48="","",'Division Lvl'!I48/Escalators!H$11)</f>
        <v>0</v>
      </c>
      <c r="J48" s="217">
        <f>IF('Division Lvl'!J48="","",'Division Lvl'!J48/Escalators!I$11)</f>
        <v>0</v>
      </c>
      <c r="K48" s="217">
        <f>IF('Division Lvl'!K48="","",'Division Lvl'!K48/Escalators!J$11)</f>
        <v>0</v>
      </c>
      <c r="L48" s="217">
        <f>IF('Division Lvl'!L48="","",'Division Lvl'!L48/Escalators!K$11)</f>
        <v>3460016.662397631</v>
      </c>
      <c r="M48" s="217">
        <f>IF('Division Lvl'!M48="","",'Division Lvl'!M48/Escalators!L$11)</f>
        <v>7414321.4194234945</v>
      </c>
      <c r="N48" s="218">
        <v>12000000</v>
      </c>
      <c r="O48" s="219">
        <v>0</v>
      </c>
      <c r="P48" s="220">
        <f>E48*Config!F$40</f>
        <v>0</v>
      </c>
      <c r="Q48" s="220">
        <f>F48*Config!G$40</f>
        <v>0</v>
      </c>
      <c r="R48" s="220">
        <f>G48*Config!H$40</f>
        <v>0</v>
      </c>
      <c r="S48" s="220">
        <f>H48*Config!I$40</f>
        <v>0</v>
      </c>
      <c r="T48" s="220">
        <f>I48*Config!J$40</f>
        <v>0</v>
      </c>
      <c r="U48" s="220">
        <f>J48*Config!K$40</f>
        <v>0</v>
      </c>
      <c r="V48" s="220">
        <f>K48*Config!L$40</f>
        <v>0</v>
      </c>
      <c r="W48" s="220">
        <f>L48*Config!M$40</f>
        <v>4215694.326897868</v>
      </c>
      <c r="X48" s="220">
        <f>M48*Config!N$40</f>
        <v>9259471.468007816</v>
      </c>
      <c r="Y48" s="221">
        <f>N48*Config!O$40</f>
        <v>15361014.530356284</v>
      </c>
      <c r="Z48" s="222">
        <f t="shared" si="0"/>
        <v>0</v>
      </c>
      <c r="AA48" s="217">
        <f t="shared" si="1"/>
        <v>22874338.081821125</v>
      </c>
      <c r="AB48" s="220">
        <f t="shared" si="2"/>
        <v>0</v>
      </c>
      <c r="AC48" s="221">
        <f t="shared" si="3"/>
        <v>28836180.325261969</v>
      </c>
      <c r="AD48" s="223">
        <f>IF(OR(SUM(P48:Y48)&lt;&gt;0,A48="EH"),INDEX(CASH!$B:$B,MATCH(A48,CASH!$A:$A,0)),"")</f>
        <v>180</v>
      </c>
      <c r="AE48" s="122">
        <f>AD48*VLOOKUP(C48,Config!$A$3:$C$9,3,FALSE)</f>
        <v>2700</v>
      </c>
      <c r="AF48" s="224">
        <f t="shared" si="4"/>
        <v>0.66488045847782185</v>
      </c>
      <c r="AG48" s="122" t="str">
        <f>IF(ISERROR(VLOOKUP(A48,Config!$A$12:$A$32,1,FALSE)),LEFT(A48,2),"PRL")</f>
        <v>DS</v>
      </c>
      <c r="AH48" s="122" t="str">
        <f t="shared" si="5"/>
        <v>DS317s</v>
      </c>
      <c r="AI48" s="163" t="s">
        <v>882</v>
      </c>
      <c r="AJ48" s="225" t="s">
        <v>781</v>
      </c>
      <c r="AK48" s="338" t="str">
        <f>IF(ISERROR(VLOOKUP($A48,'RAB Cat Lookup'!$B$4:$E$351,2,FALSE))=TRUE,"Unallocated",VLOOKUP($A48,'RAB Cat Lookup'!$B$4:$E$351,2,FALSE))</f>
        <v>Unallocated</v>
      </c>
      <c r="AL48" s="338" t="str">
        <f>IF(ISERROR(VLOOKUP($A48,'RAB Cat Lookup'!$B$4:$E$351,4,FALSE))=TRUE,"Unallocated",VLOOKUP($A48,'RAB Cat Lookup'!$B$4:$E$351,4,FALSE))</f>
        <v>Unallocated</v>
      </c>
      <c r="AM48" s="121" t="str">
        <f t="shared" si="6"/>
        <v/>
      </c>
    </row>
    <row r="49" spans="1:39" x14ac:dyDescent="0.25">
      <c r="A49" s="215" t="s">
        <v>792</v>
      </c>
      <c r="B49" s="215" t="s">
        <v>794</v>
      </c>
      <c r="C49" s="123" t="s">
        <v>778</v>
      </c>
      <c r="D49" s="216">
        <f>IF('Division Lvl'!D49="","",'Division Lvl'!D49/Escalators!C$11)</f>
        <v>0</v>
      </c>
      <c r="E49" s="217">
        <f>IF('Division Lvl'!E49="","",'Division Lvl'!E49/Escalators!D$11)</f>
        <v>0</v>
      </c>
      <c r="F49" s="217">
        <f>IF('Division Lvl'!F49="","",'Division Lvl'!F49/Escalators!E$11)</f>
        <v>0</v>
      </c>
      <c r="G49" s="217">
        <f>IF('Division Lvl'!G49="","",'Division Lvl'!G49/Escalators!F$11)</f>
        <v>0</v>
      </c>
      <c r="H49" s="217">
        <f>IF('Division Lvl'!H49="","",'Division Lvl'!H49/Escalators!G$11)</f>
        <v>0</v>
      </c>
      <c r="I49" s="217">
        <f>IF('Division Lvl'!I49="","",'Division Lvl'!I49/Escalators!H$11)</f>
        <v>0</v>
      </c>
      <c r="J49" s="217">
        <f>IF('Division Lvl'!J49="","",'Division Lvl'!J49/Escalators!I$11)</f>
        <v>0</v>
      </c>
      <c r="K49" s="217">
        <f>IF('Division Lvl'!K49="","",'Division Lvl'!K49/Escalators!J$11)</f>
        <v>0</v>
      </c>
      <c r="L49" s="217">
        <f>IF('Division Lvl'!L49="","",'Division Lvl'!L49/Escalators!K$11)</f>
        <v>494288.094628233</v>
      </c>
      <c r="M49" s="217">
        <f>IF('Division Lvl'!M49="","",'Division Lvl'!M49/Escalators!L$11)</f>
        <v>889718.57033081935</v>
      </c>
      <c r="N49" s="218">
        <v>1500000</v>
      </c>
      <c r="O49" s="219">
        <v>0</v>
      </c>
      <c r="P49" s="220">
        <f>E49*Config!F$40</f>
        <v>0</v>
      </c>
      <c r="Q49" s="220">
        <f>F49*Config!G$40</f>
        <v>0</v>
      </c>
      <c r="R49" s="220">
        <f>G49*Config!H$40</f>
        <v>0</v>
      </c>
      <c r="S49" s="220">
        <f>H49*Config!I$40</f>
        <v>0</v>
      </c>
      <c r="T49" s="220">
        <f>I49*Config!J$40</f>
        <v>0</v>
      </c>
      <c r="U49" s="220">
        <f>J49*Config!K$40</f>
        <v>0</v>
      </c>
      <c r="V49" s="220">
        <f>K49*Config!L$40</f>
        <v>0</v>
      </c>
      <c r="W49" s="220">
        <f>L49*Config!M$40</f>
        <v>602242.04669969552</v>
      </c>
      <c r="X49" s="220">
        <f>M49*Config!N$40</f>
        <v>1111136.576160938</v>
      </c>
      <c r="Y49" s="221">
        <f>N49*Config!O$40</f>
        <v>1920126.8162945355</v>
      </c>
      <c r="Z49" s="222">
        <f t="shared" si="0"/>
        <v>0</v>
      </c>
      <c r="AA49" s="217">
        <f t="shared" si="1"/>
        <v>2884006.6649590526</v>
      </c>
      <c r="AB49" s="220">
        <f t="shared" si="2"/>
        <v>0</v>
      </c>
      <c r="AC49" s="221">
        <f t="shared" si="3"/>
        <v>3633505.4391551688</v>
      </c>
      <c r="AD49" s="223">
        <f>IF(OR(SUM(P49:Y49)&lt;&gt;0,A49="EH"),INDEX(CASH!$B:$B,MATCH(A49,CASH!$A:$A,0)),"")</f>
        <v>180</v>
      </c>
      <c r="AE49" s="122">
        <f>AD49*VLOOKUP(C49,Config!$A$3:$C$9,3,FALSE)</f>
        <v>1800</v>
      </c>
      <c r="AF49" s="224">
        <f t="shared" si="4"/>
        <v>0.8236630517994098</v>
      </c>
      <c r="AG49" s="122" t="str">
        <f>IF(ISERROR(VLOOKUP(A49,Config!$A$12:$A$32,1,FALSE)),LEFT(A49,2),"PRL")</f>
        <v>DS</v>
      </c>
      <c r="AH49" s="122" t="str">
        <f t="shared" si="5"/>
        <v>DS317m</v>
      </c>
      <c r="AI49" s="163" t="s">
        <v>882</v>
      </c>
      <c r="AJ49" s="225" t="s">
        <v>781</v>
      </c>
      <c r="AK49" s="338" t="str">
        <f>IF(ISERROR(VLOOKUP($A49,'RAB Cat Lookup'!$B$4:$E$351,2,FALSE))=TRUE,"Unallocated",VLOOKUP($A49,'RAB Cat Lookup'!$B$4:$E$351,2,FALSE))</f>
        <v>Unallocated</v>
      </c>
      <c r="AL49" s="338" t="str">
        <f>IF(ISERROR(VLOOKUP($A49,'RAB Cat Lookup'!$B$4:$E$351,4,FALSE))=TRUE,"Unallocated",VLOOKUP($A49,'RAB Cat Lookup'!$B$4:$E$351,4,FALSE))</f>
        <v>Unallocated</v>
      </c>
      <c r="AM49" s="121" t="str">
        <f t="shared" si="6"/>
        <v/>
      </c>
    </row>
    <row r="50" spans="1:39" x14ac:dyDescent="0.25">
      <c r="A50" s="215" t="s">
        <v>792</v>
      </c>
      <c r="B50" s="215" t="s">
        <v>794</v>
      </c>
      <c r="C50" s="123" t="s">
        <v>777</v>
      </c>
      <c r="D50" s="216">
        <f>IF('Division Lvl'!D50="","",'Division Lvl'!D50/Escalators!C$11)</f>
        <v>0</v>
      </c>
      <c r="E50" s="217">
        <f>IF('Division Lvl'!E50="","",'Division Lvl'!E50/Escalators!D$11)</f>
        <v>0</v>
      </c>
      <c r="F50" s="217">
        <f>IF('Division Lvl'!F50="","",'Division Lvl'!F50/Escalators!E$11)</f>
        <v>0</v>
      </c>
      <c r="G50" s="217">
        <f>IF('Division Lvl'!G50="","",'Division Lvl'!G50/Escalators!F$11)</f>
        <v>0</v>
      </c>
      <c r="H50" s="217">
        <f>IF('Division Lvl'!H50="","",'Division Lvl'!H50/Escalators!G$11)</f>
        <v>0</v>
      </c>
      <c r="I50" s="217">
        <f>IF('Division Lvl'!I50="","",'Division Lvl'!I50/Escalators!H$11)</f>
        <v>0</v>
      </c>
      <c r="J50" s="217">
        <f>IF('Division Lvl'!J50="","",'Division Lvl'!J50/Escalators!I$11)</f>
        <v>0</v>
      </c>
      <c r="K50" s="217">
        <f>IF('Division Lvl'!K50="","",'Division Lvl'!K50/Escalators!J$11)</f>
        <v>0</v>
      </c>
      <c r="L50" s="217">
        <f>IF('Division Lvl'!L50="","",'Division Lvl'!L50/Escalators!K$11)</f>
        <v>494288.094628233</v>
      </c>
      <c r="M50" s="217">
        <f>IF('Division Lvl'!M50="","",'Division Lvl'!M50/Escalators!L$11)</f>
        <v>889718.57033081935</v>
      </c>
      <c r="N50" s="218">
        <v>1500000</v>
      </c>
      <c r="O50" s="219">
        <v>0</v>
      </c>
      <c r="P50" s="220">
        <f>E50*Config!F$40</f>
        <v>0</v>
      </c>
      <c r="Q50" s="220">
        <f>F50*Config!G$40</f>
        <v>0</v>
      </c>
      <c r="R50" s="220">
        <f>G50*Config!H$40</f>
        <v>0</v>
      </c>
      <c r="S50" s="220">
        <f>H50*Config!I$40</f>
        <v>0</v>
      </c>
      <c r="T50" s="220">
        <f>I50*Config!J$40</f>
        <v>0</v>
      </c>
      <c r="U50" s="220">
        <f>J50*Config!K$40</f>
        <v>0</v>
      </c>
      <c r="V50" s="220">
        <f>K50*Config!L$40</f>
        <v>0</v>
      </c>
      <c r="W50" s="220">
        <f>L50*Config!M$40</f>
        <v>602242.04669969552</v>
      </c>
      <c r="X50" s="220">
        <f>M50*Config!N$40</f>
        <v>1111136.576160938</v>
      </c>
      <c r="Y50" s="221">
        <f>N50*Config!O$40</f>
        <v>1920126.8162945355</v>
      </c>
      <c r="Z50" s="222">
        <f t="shared" si="0"/>
        <v>0</v>
      </c>
      <c r="AA50" s="217">
        <f t="shared" si="1"/>
        <v>2884006.6649590526</v>
      </c>
      <c r="AB50" s="220">
        <f t="shared" si="2"/>
        <v>0</v>
      </c>
      <c r="AC50" s="221">
        <f t="shared" si="3"/>
        <v>3633505.4391551688</v>
      </c>
      <c r="AD50" s="223">
        <f>IF(OR(SUM(P50:Y50)&lt;&gt;0,A50="EH"),INDEX(CASH!$B:$B,MATCH(A50,CASH!$A:$A,0)),"")</f>
        <v>180</v>
      </c>
      <c r="AE50" s="122">
        <f>AD50*VLOOKUP(C50,Config!$A$3:$C$9,3,FALSE)</f>
        <v>900</v>
      </c>
      <c r="AF50" s="224">
        <f t="shared" si="4"/>
        <v>0.97399670486022427</v>
      </c>
      <c r="AG50" s="122" t="str">
        <f>IF(ISERROR(VLOOKUP(A50,Config!$A$12:$A$32,1,FALSE)),LEFT(A50,2),"PRL")</f>
        <v>DS</v>
      </c>
      <c r="AH50" s="122" t="str">
        <f t="shared" si="5"/>
        <v>DS317l</v>
      </c>
      <c r="AI50" s="163" t="s">
        <v>882</v>
      </c>
      <c r="AJ50" s="225" t="s">
        <v>781</v>
      </c>
      <c r="AK50" s="338" t="str">
        <f>IF(ISERROR(VLOOKUP($A50,'RAB Cat Lookup'!$B$4:$E$351,2,FALSE))=TRUE,"Unallocated",VLOOKUP($A50,'RAB Cat Lookup'!$B$4:$E$351,2,FALSE))</f>
        <v>Unallocated</v>
      </c>
      <c r="AL50" s="338" t="str">
        <f>IF(ISERROR(VLOOKUP($A50,'RAB Cat Lookup'!$B$4:$E$351,4,FALSE))=TRUE,"Unallocated",VLOOKUP($A50,'RAB Cat Lookup'!$B$4:$E$351,4,FALSE))</f>
        <v>Unallocated</v>
      </c>
      <c r="AM50" s="121" t="str">
        <f t="shared" si="6"/>
        <v/>
      </c>
    </row>
    <row r="51" spans="1:39" x14ac:dyDescent="0.25">
      <c r="A51" s="215" t="s">
        <v>849</v>
      </c>
      <c r="B51" s="215" t="s">
        <v>850</v>
      </c>
      <c r="C51" s="123" t="s">
        <v>512</v>
      </c>
      <c r="D51" s="216">
        <f>IF('Division Lvl'!D51="","",'Division Lvl'!D51/Escalators!C$11)</f>
        <v>676000</v>
      </c>
      <c r="E51" s="217">
        <f>IF('Division Lvl'!E51="","",'Division Lvl'!E51/Escalators!D$11)</f>
        <v>179791.79762716265</v>
      </c>
      <c r="F51" s="217">
        <f>IF('Division Lvl'!F51="","",'Division Lvl'!F51/Escalators!E$11)</f>
        <v>179464.30625322534</v>
      </c>
      <c r="G51" s="217">
        <f>IF('Division Lvl'!G51="","",'Division Lvl'!G51/Escalators!F$11)</f>
        <v>178965.16038995038</v>
      </c>
      <c r="H51" s="217">
        <f>IF('Division Lvl'!H51="","",'Division Lvl'!H51/Escalators!G$11)</f>
        <v>178411.87877126175</v>
      </c>
      <c r="I51" s="217">
        <f>IF('Division Lvl'!I51="","",'Division Lvl'!I51/Escalators!H$11)</f>
        <v>177943.71406616387</v>
      </c>
      <c r="J51" s="217">
        <f>IF('Division Lvl'!J51="","",'Division Lvl'!J51/Escalators!I$11)</f>
        <v>177943.71406616387</v>
      </c>
      <c r="K51" s="217">
        <f>IF('Division Lvl'!K51="","",'Division Lvl'!K51/Escalators!J$11)</f>
        <v>177943.71406616387</v>
      </c>
      <c r="L51" s="217">
        <f>IF('Division Lvl'!L51="","",'Division Lvl'!L51/Escalators!K$11)</f>
        <v>177943.71406616387</v>
      </c>
      <c r="M51" s="217">
        <f>IF('Division Lvl'!M51="","",'Division Lvl'!M51/Escalators!L$11)</f>
        <v>177943.71406616387</v>
      </c>
      <c r="N51" s="218">
        <v>180000</v>
      </c>
      <c r="O51" s="219">
        <v>0</v>
      </c>
      <c r="P51" s="220">
        <f>E51*Config!F$40</f>
        <v>184286.5925678417</v>
      </c>
      <c r="Q51" s="220">
        <f>F51*Config!G$40</f>
        <v>188549.68675729487</v>
      </c>
      <c r="R51" s="220">
        <f>G51*Config!H$40</f>
        <v>192725.90342555888</v>
      </c>
      <c r="S51" s="220">
        <f>H51*Config!I$40</f>
        <v>196933.33162834347</v>
      </c>
      <c r="T51" s="220">
        <f>I51*Config!J$40</f>
        <v>201326.97952671876</v>
      </c>
      <c r="U51" s="220">
        <f>J51*Config!K$40</f>
        <v>206360.15401488674</v>
      </c>
      <c r="V51" s="220">
        <f>K51*Config!L$40</f>
        <v>211519.15786525889</v>
      </c>
      <c r="W51" s="220">
        <f>L51*Config!M$40</f>
        <v>216807.13681189035</v>
      </c>
      <c r="X51" s="220">
        <f>M51*Config!N$40</f>
        <v>222227.31523218757</v>
      </c>
      <c r="Y51" s="221">
        <f>N51*Config!O$40</f>
        <v>230415.21795534427</v>
      </c>
      <c r="Z51" s="222">
        <f t="shared" si="0"/>
        <v>894576.85710776399</v>
      </c>
      <c r="AA51" s="217">
        <f t="shared" si="1"/>
        <v>1786351.7133724194</v>
      </c>
      <c r="AB51" s="220">
        <f t="shared" si="2"/>
        <v>963822.49390575755</v>
      </c>
      <c r="AC51" s="221">
        <f t="shared" si="3"/>
        <v>2051151.4757853255</v>
      </c>
      <c r="AD51" s="223">
        <f>IF(OR(SUM(P51:Y51)&lt;&gt;0,A51="EH"),INDEX(CASH!$B:$B,MATCH(A51,CASH!$A:$A,0)),"")</f>
        <v>340</v>
      </c>
      <c r="AE51" s="122">
        <f>AD51*VLOOKUP(C51,Config!$A$3:$C$9,3,FALSE)</f>
        <v>5100</v>
      </c>
      <c r="AF51" s="224">
        <f t="shared" si="4"/>
        <v>9.28448390981199E-2</v>
      </c>
      <c r="AG51" s="122" t="str">
        <f>IF(ISERROR(VLOOKUP(A51,Config!$A$12:$A$32,1,FALSE)),LEFT(A51,2),"PRL")</f>
        <v>DS</v>
      </c>
      <c r="AH51" s="122" t="str">
        <f t="shared" si="5"/>
        <v>DS318s</v>
      </c>
      <c r="AI51" s="163" t="s">
        <v>882</v>
      </c>
      <c r="AJ51" s="225" t="s">
        <v>781</v>
      </c>
      <c r="AK51" s="338" t="str">
        <f>IF(ISERROR(VLOOKUP($A51,'RAB Cat Lookup'!$B$4:$E$351,2,FALSE))=TRUE,"Unallocated",VLOOKUP($A51,'RAB Cat Lookup'!$B$4:$E$351,2,FALSE))</f>
        <v>Std</v>
      </c>
      <c r="AL51" s="338" t="str">
        <f>IF(ISERROR(VLOOKUP($A51,'RAB Cat Lookup'!$B$4:$E$351,4,FALSE))=TRUE,"Unallocated",VLOOKUP($A51,'RAB Cat Lookup'!$B$4:$E$351,4,FALSE))</f>
        <v>Substations</v>
      </c>
      <c r="AM51" s="121" t="str">
        <f t="shared" si="6"/>
        <v/>
      </c>
    </row>
    <row r="52" spans="1:39" x14ac:dyDescent="0.25">
      <c r="A52" s="215" t="s">
        <v>849</v>
      </c>
      <c r="B52" s="215" t="s">
        <v>850</v>
      </c>
      <c r="C52" s="123" t="s">
        <v>778</v>
      </c>
      <c r="D52" s="216" t="str">
        <f>IF('Division Lvl'!D52="","",'Division Lvl'!D52/Escalators!C$11)</f>
        <v/>
      </c>
      <c r="E52" s="217">
        <f>IF('Division Lvl'!E52="","",'Division Lvl'!E52/Escalators!D$11)</f>
        <v>89895.898813581327</v>
      </c>
      <c r="F52" s="217">
        <f>IF('Division Lvl'!F52="","",'Division Lvl'!F52/Escalators!E$11)</f>
        <v>89732.153126612669</v>
      </c>
      <c r="G52" s="217">
        <f>IF('Division Lvl'!G52="","",'Division Lvl'!G52/Escalators!F$11)</f>
        <v>89482.580194975191</v>
      </c>
      <c r="H52" s="217">
        <f>IF('Division Lvl'!H52="","",'Division Lvl'!H52/Escalators!G$11)</f>
        <v>89205.939385630874</v>
      </c>
      <c r="I52" s="217">
        <f>IF('Division Lvl'!I52="","",'Division Lvl'!I52/Escalators!H$11)</f>
        <v>88971.857033081935</v>
      </c>
      <c r="J52" s="217">
        <f>IF('Division Lvl'!J52="","",'Division Lvl'!J52/Escalators!I$11)</f>
        <v>88971.857033081935</v>
      </c>
      <c r="K52" s="217">
        <f>IF('Division Lvl'!K52="","",'Division Lvl'!K52/Escalators!J$11)</f>
        <v>88971.857033081935</v>
      </c>
      <c r="L52" s="217">
        <f>IF('Division Lvl'!L52="","",'Division Lvl'!L52/Escalators!K$11)</f>
        <v>88971.857033081935</v>
      </c>
      <c r="M52" s="217">
        <f>IF('Division Lvl'!M52="","",'Division Lvl'!M52/Escalators!L$11)</f>
        <v>88971.857033081935</v>
      </c>
      <c r="N52" s="218">
        <v>90000</v>
      </c>
      <c r="O52" s="219">
        <v>0</v>
      </c>
      <c r="P52" s="220">
        <f>E52*Config!F$40</f>
        <v>92143.296283920849</v>
      </c>
      <c r="Q52" s="220">
        <f>F52*Config!G$40</f>
        <v>94274.843378647434</v>
      </c>
      <c r="R52" s="220">
        <f>G52*Config!H$40</f>
        <v>96362.951712779439</v>
      </c>
      <c r="S52" s="220">
        <f>H52*Config!I$40</f>
        <v>98466.665814171734</v>
      </c>
      <c r="T52" s="220">
        <f>I52*Config!J$40</f>
        <v>100663.48976335938</v>
      </c>
      <c r="U52" s="220">
        <f>J52*Config!K$40</f>
        <v>103180.07700744337</v>
      </c>
      <c r="V52" s="220">
        <f>K52*Config!L$40</f>
        <v>105759.57893262945</v>
      </c>
      <c r="W52" s="220">
        <f>L52*Config!M$40</f>
        <v>108403.56840594517</v>
      </c>
      <c r="X52" s="220">
        <f>M52*Config!N$40</f>
        <v>111113.65761609378</v>
      </c>
      <c r="Y52" s="221">
        <f>N52*Config!O$40</f>
        <v>115207.60897767213</v>
      </c>
      <c r="Z52" s="222">
        <f t="shared" si="0"/>
        <v>447288.428553882</v>
      </c>
      <c r="AA52" s="217">
        <f t="shared" si="1"/>
        <v>893175.85668620968</v>
      </c>
      <c r="AB52" s="220">
        <f t="shared" si="2"/>
        <v>481911.24695287878</v>
      </c>
      <c r="AC52" s="221">
        <f t="shared" si="3"/>
        <v>1025575.7378926628</v>
      </c>
      <c r="AD52" s="223">
        <f>IF(OR(SUM(P52:Y52)&lt;&gt;0,A52="EH"),INDEX(CASH!$B:$B,MATCH(A52,CASH!$A:$A,0)),"")</f>
        <v>340</v>
      </c>
      <c r="AE52" s="122">
        <f>AD52*VLOOKUP(C52,Config!$A$3:$C$9,3,FALSE)</f>
        <v>3400</v>
      </c>
      <c r="AF52" s="224">
        <f t="shared" si="4"/>
        <v>0.51334444366912535</v>
      </c>
      <c r="AG52" s="122" t="str">
        <f>IF(ISERROR(VLOOKUP(A52,Config!$A$12:$A$32,1,FALSE)),LEFT(A52,2),"PRL")</f>
        <v>DS</v>
      </c>
      <c r="AH52" s="122" t="str">
        <f t="shared" si="5"/>
        <v>DS318m</v>
      </c>
      <c r="AI52" s="163" t="s">
        <v>882</v>
      </c>
      <c r="AJ52" s="225" t="s">
        <v>781</v>
      </c>
      <c r="AK52" s="338" t="str">
        <f>IF(ISERROR(VLOOKUP($A52,'RAB Cat Lookup'!$B$4:$E$351,2,FALSE))=TRUE,"Unallocated",VLOOKUP($A52,'RAB Cat Lookup'!$B$4:$E$351,2,FALSE))</f>
        <v>Std</v>
      </c>
      <c r="AL52" s="338" t="str">
        <f>IF(ISERROR(VLOOKUP($A52,'RAB Cat Lookup'!$B$4:$E$351,4,FALSE))=TRUE,"Unallocated",VLOOKUP($A52,'RAB Cat Lookup'!$B$4:$E$351,4,FALSE))</f>
        <v>Substations</v>
      </c>
      <c r="AM52" s="121" t="str">
        <f t="shared" si="6"/>
        <v/>
      </c>
    </row>
    <row r="53" spans="1:39" x14ac:dyDescent="0.25">
      <c r="A53" s="215" t="s">
        <v>74</v>
      </c>
      <c r="B53" s="215" t="s">
        <v>269</v>
      </c>
      <c r="C53" s="123" t="s">
        <v>512</v>
      </c>
      <c r="D53" s="216">
        <f>IF('Division Lvl'!D53="","",'Division Lvl'!D53/Escalators!C$11)</f>
        <v>0</v>
      </c>
      <c r="E53" s="217">
        <f>IF('Division Lvl'!E53="","",'Division Lvl'!E53/Escalators!D$11)</f>
        <v>0</v>
      </c>
      <c r="F53" s="217">
        <f>IF('Division Lvl'!F53="","",'Division Lvl'!F53/Escalators!E$11)</f>
        <v>0</v>
      </c>
      <c r="G53" s="217">
        <f>IF('Division Lvl'!G53="","",'Division Lvl'!G53/Escalators!F$11)</f>
        <v>0</v>
      </c>
      <c r="H53" s="217">
        <f>IF('Division Lvl'!H53="","",'Division Lvl'!H53/Escalators!G$11)</f>
        <v>0</v>
      </c>
      <c r="I53" s="217">
        <f>IF('Division Lvl'!I53="","",'Division Lvl'!I53/Escalators!H$11)</f>
        <v>0</v>
      </c>
      <c r="J53" s="217">
        <f>IF('Division Lvl'!J53="","",'Division Lvl'!J53/Escalators!I$11)</f>
        <v>0</v>
      </c>
      <c r="K53" s="217">
        <f>IF('Division Lvl'!K53="","",'Division Lvl'!K53/Escalators!J$11)</f>
        <v>0</v>
      </c>
      <c r="L53" s="217">
        <f>IF('Division Lvl'!L53="","",'Division Lvl'!L53/Escalators!K$11)</f>
        <v>0</v>
      </c>
      <c r="M53" s="217">
        <f>IF('Division Lvl'!M53="","",'Division Lvl'!M53/Escalators!L$11)</f>
        <v>0</v>
      </c>
      <c r="N53" s="218">
        <v>0</v>
      </c>
      <c r="O53" s="219">
        <v>0</v>
      </c>
      <c r="P53" s="220">
        <f>E53*Config!F$40</f>
        <v>0</v>
      </c>
      <c r="Q53" s="220">
        <f>F53*Config!G$40</f>
        <v>0</v>
      </c>
      <c r="R53" s="220">
        <f>G53*Config!H$40</f>
        <v>0</v>
      </c>
      <c r="S53" s="220">
        <f>H53*Config!I$40</f>
        <v>0</v>
      </c>
      <c r="T53" s="220">
        <f>I53*Config!J$40</f>
        <v>0</v>
      </c>
      <c r="U53" s="220">
        <f>J53*Config!K$40</f>
        <v>0</v>
      </c>
      <c r="V53" s="220">
        <f>K53*Config!L$40</f>
        <v>0</v>
      </c>
      <c r="W53" s="220">
        <f>L53*Config!M$40</f>
        <v>0</v>
      </c>
      <c r="X53" s="220">
        <f>M53*Config!N$40</f>
        <v>0</v>
      </c>
      <c r="Y53" s="221">
        <f>N53*Config!O$40</f>
        <v>0</v>
      </c>
      <c r="Z53" s="222">
        <f t="shared" si="0"/>
        <v>0</v>
      </c>
      <c r="AA53" s="217">
        <f t="shared" si="1"/>
        <v>0</v>
      </c>
      <c r="AB53" s="220">
        <f t="shared" si="2"/>
        <v>0</v>
      </c>
      <c r="AC53" s="221">
        <f t="shared" si="3"/>
        <v>0</v>
      </c>
      <c r="AD53" s="223" t="str">
        <f>IF(OR(SUM(P53:Y53)&lt;&gt;0,A53="EH"),INDEX(CASH!$B:$B,MATCH(A53,CASH!$A:$A,0)),"")</f>
        <v/>
      </c>
      <c r="AE53" s="226">
        <v>4950</v>
      </c>
      <c r="AF53" s="224">
        <f t="shared" si="4"/>
        <v>0.12557407790639435</v>
      </c>
      <c r="AG53" s="122" t="str">
        <f>IF(ISERROR(VLOOKUP(A53,Config!$A$12:$A$32,1,FALSE)),LEFT(A53,2),"PRL")</f>
        <v>DS</v>
      </c>
      <c r="AH53" s="122" t="str">
        <f t="shared" si="5"/>
        <v>DS404s</v>
      </c>
      <c r="AI53" s="163" t="s">
        <v>882</v>
      </c>
      <c r="AJ53" s="225" t="s">
        <v>781</v>
      </c>
      <c r="AK53" s="338" t="str">
        <f>IF(ISERROR(VLOOKUP($A53,'RAB Cat Lookup'!$B$4:$E$351,2,FALSE))=TRUE,"Unallocated",VLOOKUP($A53,'RAB Cat Lookup'!$B$4:$E$351,2,FALSE))</f>
        <v>Std</v>
      </c>
      <c r="AL53" s="338" t="str">
        <f>IF(ISERROR(VLOOKUP($A53,'RAB Cat Lookup'!$B$4:$E$351,4,FALSE))=TRUE,"Unallocated",VLOOKUP($A53,'RAB Cat Lookup'!$B$4:$E$351,4,FALSE))</f>
        <v>Distribution lines and cables</v>
      </c>
      <c r="AM53" s="121" t="str">
        <f t="shared" si="6"/>
        <v/>
      </c>
    </row>
    <row r="54" spans="1:39" x14ac:dyDescent="0.25">
      <c r="A54" s="215" t="s">
        <v>75</v>
      </c>
      <c r="B54" s="215" t="s">
        <v>1079</v>
      </c>
      <c r="C54" s="123" t="s">
        <v>512</v>
      </c>
      <c r="D54" s="216">
        <f>IF('Division Lvl'!D54="","",'Division Lvl'!D54/Escalators!C$11)</f>
        <v>6146400.548651576</v>
      </c>
      <c r="E54" s="217">
        <f>IF('Division Lvl'!E54="","",'Division Lvl'!E54/Escalators!D$11)</f>
        <v>3635789.6853492889</v>
      </c>
      <c r="F54" s="217">
        <f>IF('Division Lvl'!F54="","",'Division Lvl'!F54/Escalators!E$11)</f>
        <v>3629167.082009668</v>
      </c>
      <c r="G54" s="217">
        <f>IF('Division Lvl'!G54="","",'Division Lvl'!G54/Escalators!F$11)</f>
        <v>3619073.243441219</v>
      </c>
      <c r="H54" s="217">
        <f>IF('Division Lvl'!H54="","",'Division Lvl'!H54/Escalators!G$11)</f>
        <v>3607884.6595966262</v>
      </c>
      <c r="I54" s="217">
        <f>IF('Division Lvl'!I54="","",'Division Lvl'!I54/Escalators!H$11)</f>
        <v>3598417.3288935362</v>
      </c>
      <c r="J54" s="217">
        <f>IF('Division Lvl'!J54="","",'Division Lvl'!J54/Escalators!I$11)</f>
        <v>3598417.3288935362</v>
      </c>
      <c r="K54" s="217">
        <f>IF('Division Lvl'!K54="","",'Division Lvl'!K54/Escalators!J$11)</f>
        <v>3598417.3288935362</v>
      </c>
      <c r="L54" s="217">
        <f>IF('Division Lvl'!L54="","",'Division Lvl'!L54/Escalators!K$11)</f>
        <v>3598417.3288935362</v>
      </c>
      <c r="M54" s="217">
        <f>IF('Division Lvl'!M54="","",'Division Lvl'!M54/Escalators!L$11)</f>
        <v>3598417.3288935362</v>
      </c>
      <c r="N54" s="218">
        <v>3640000</v>
      </c>
      <c r="O54" s="219">
        <v>7304354.4200000009</v>
      </c>
      <c r="P54" s="220">
        <f>E54*Config!F$40</f>
        <v>3726684.4274830208</v>
      </c>
      <c r="Q54" s="220">
        <f>F54*Config!G$40</f>
        <v>3812893.6655364074</v>
      </c>
      <c r="R54" s="220">
        <f>G54*Config!H$40</f>
        <v>3897346.0470501911</v>
      </c>
      <c r="S54" s="220">
        <f>H54*Config!I$40</f>
        <v>3982429.5951509452</v>
      </c>
      <c r="T54" s="220">
        <f>I54*Config!J$40</f>
        <v>4071278.9193180911</v>
      </c>
      <c r="U54" s="220">
        <f>J54*Config!K$40</f>
        <v>4173060.892301043</v>
      </c>
      <c r="V54" s="220">
        <f>K54*Config!L$40</f>
        <v>4277387.4146085689</v>
      </c>
      <c r="W54" s="220">
        <f>L54*Config!M$40</f>
        <v>4384322.0999737829</v>
      </c>
      <c r="X54" s="220">
        <f>M54*Config!N$40</f>
        <v>4493930.1524731265</v>
      </c>
      <c r="Y54" s="221">
        <f>N54*Config!O$40</f>
        <v>4659507.7408747394</v>
      </c>
      <c r="Z54" s="222">
        <f t="shared" si="0"/>
        <v>18090331.999290336</v>
      </c>
      <c r="AA54" s="217">
        <f t="shared" si="1"/>
        <v>36124001.314864472</v>
      </c>
      <c r="AB54" s="220">
        <f t="shared" si="2"/>
        <v>19490632.654538654</v>
      </c>
      <c r="AC54" s="221">
        <f t="shared" si="3"/>
        <v>41478840.954769909</v>
      </c>
      <c r="AD54" s="223">
        <f>IF(OR(SUM(P54:Y54)&lt;&gt;0,A54="EH"),INDEX(CASH!$B:$B,MATCH(A54,CASH!$A:$A,0)),"")</f>
        <v>280</v>
      </c>
      <c r="AE54" s="122">
        <f>AD54*VLOOKUP(C54,Config!$A$3:$C$9,3,FALSE)</f>
        <v>4200</v>
      </c>
      <c r="AF54" s="224">
        <f t="shared" si="4"/>
        <v>0.3629185514812126</v>
      </c>
      <c r="AG54" s="122" t="str">
        <f>IF(ISERROR(VLOOKUP(A54,Config!$A$12:$A$32,1,FALSE)),LEFT(A54,2),"PRL")</f>
        <v>DS</v>
      </c>
      <c r="AH54" s="122" t="str">
        <f t="shared" si="5"/>
        <v>DS405s</v>
      </c>
      <c r="AI54" s="163" t="s">
        <v>882</v>
      </c>
      <c r="AJ54" s="225" t="s">
        <v>781</v>
      </c>
      <c r="AK54" s="338" t="str">
        <f>IF(ISERROR(VLOOKUP($A54,'RAB Cat Lookup'!$B$4:$E$351,2,FALSE))=TRUE,"Unallocated",VLOOKUP($A54,'RAB Cat Lookup'!$B$4:$E$351,2,FALSE))</f>
        <v>Std</v>
      </c>
      <c r="AL54" s="338" t="str">
        <f>IF(ISERROR(VLOOKUP($A54,'RAB Cat Lookup'!$B$4:$E$351,4,FALSE))=TRUE,"Unallocated",VLOOKUP($A54,'RAB Cat Lookup'!$B$4:$E$351,4,FALSE))</f>
        <v>Distribution lines and cables</v>
      </c>
      <c r="AM54" s="121" t="str">
        <f t="shared" si="6"/>
        <v/>
      </c>
    </row>
    <row r="55" spans="1:39" x14ac:dyDescent="0.25">
      <c r="A55" s="215" t="s">
        <v>76</v>
      </c>
      <c r="B55" s="215" t="s">
        <v>270</v>
      </c>
      <c r="C55" s="123" t="s">
        <v>512</v>
      </c>
      <c r="D55" s="216">
        <f>IF('Division Lvl'!D55="","",'Division Lvl'!D55/Escalators!C$11)</f>
        <v>750000</v>
      </c>
      <c r="E55" s="217">
        <f>IF('Division Lvl'!E55="","",'Division Lvl'!E55/Escalators!D$11)</f>
        <v>1093733.4355652395</v>
      </c>
      <c r="F55" s="217">
        <f>IF('Division Lvl'!F55="","",'Division Lvl'!F55/Escalators!E$11)</f>
        <v>1091741.1963737875</v>
      </c>
      <c r="G55" s="217">
        <f>IF('Division Lvl'!G55="","",'Division Lvl'!G55/Escalators!F$11)</f>
        <v>1088704.7257055314</v>
      </c>
      <c r="H55" s="217">
        <f>IF('Division Lvl'!H55="","",'Division Lvl'!H55/Escalators!G$11)</f>
        <v>1085338.9291918422</v>
      </c>
      <c r="I55" s="217">
        <f>IF('Division Lvl'!I55="","",'Division Lvl'!I55/Escalators!H$11)</f>
        <v>1082490.9272358303</v>
      </c>
      <c r="J55" s="217">
        <f>IF('Division Lvl'!J55="","",'Division Lvl'!J55/Escalators!I$11)</f>
        <v>1186291.4271077591</v>
      </c>
      <c r="K55" s="217">
        <f>IF('Division Lvl'!K55="","",'Division Lvl'!K55/Escalators!J$11)</f>
        <v>1186291.4271077591</v>
      </c>
      <c r="L55" s="217">
        <f>IF('Division Lvl'!L55="","",'Division Lvl'!L55/Escalators!K$11)</f>
        <v>1186291.4271077591</v>
      </c>
      <c r="M55" s="217">
        <f>IF('Division Lvl'!M55="","",'Division Lvl'!M55/Escalators!L$11)</f>
        <v>1186291.4271077591</v>
      </c>
      <c r="N55" s="218">
        <v>1200000</v>
      </c>
      <c r="O55" s="219">
        <v>2087412.32</v>
      </c>
      <c r="P55" s="220">
        <f>E55*Config!F$40</f>
        <v>1121076.7714543703</v>
      </c>
      <c r="Q55" s="220">
        <f>F55*Config!G$40</f>
        <v>1147010.5944402104</v>
      </c>
      <c r="R55" s="220">
        <f>G55*Config!H$40</f>
        <v>1172415.9125054833</v>
      </c>
      <c r="S55" s="220">
        <f>H55*Config!I$40</f>
        <v>1198011.1007390893</v>
      </c>
      <c r="T55" s="220">
        <f>I55*Config!J$40</f>
        <v>1224739.125454206</v>
      </c>
      <c r="U55" s="220">
        <f>J55*Config!K$40</f>
        <v>1375734.3600992449</v>
      </c>
      <c r="V55" s="220">
        <f>K55*Config!L$40</f>
        <v>1410127.7191017258</v>
      </c>
      <c r="W55" s="220">
        <f>L55*Config!M$40</f>
        <v>1445380.9120792691</v>
      </c>
      <c r="X55" s="220">
        <f>M55*Config!N$40</f>
        <v>1481515.4348812504</v>
      </c>
      <c r="Y55" s="221">
        <f>N55*Config!O$40</f>
        <v>1536101.4530356284</v>
      </c>
      <c r="Z55" s="222">
        <f t="shared" si="0"/>
        <v>5442009.2140722312</v>
      </c>
      <c r="AA55" s="217">
        <f t="shared" si="1"/>
        <v>11387174.922503266</v>
      </c>
      <c r="AB55" s="220">
        <f t="shared" si="2"/>
        <v>5863253.5045933593</v>
      </c>
      <c r="AC55" s="221">
        <f t="shared" si="3"/>
        <v>13112113.383790476</v>
      </c>
      <c r="AD55" s="223">
        <f>IF(OR(SUM(P55:Y55)&lt;&gt;0,A55="EH"),INDEX(CASH!$B:$B,MATCH(A55,CASH!$A:$A,0)),"")</f>
        <v>290</v>
      </c>
      <c r="AE55" s="122">
        <f>AD55*VLOOKUP(C55,Config!$A$3:$C$9,3,FALSE)</f>
        <v>4350</v>
      </c>
      <c r="AF55" s="224">
        <f t="shared" si="4"/>
        <v>0.29291388772126109</v>
      </c>
      <c r="AG55" s="122" t="str">
        <f>IF(ISERROR(VLOOKUP(A55,Config!$A$12:$A$32,1,FALSE)),LEFT(A55,2),"PRL")</f>
        <v>DS</v>
      </c>
      <c r="AH55" s="122" t="str">
        <f t="shared" si="5"/>
        <v>DS409s</v>
      </c>
      <c r="AI55" s="163" t="s">
        <v>882</v>
      </c>
      <c r="AJ55" s="225" t="s">
        <v>781</v>
      </c>
      <c r="AK55" s="338" t="str">
        <f>IF(ISERROR(VLOOKUP($A55,'RAB Cat Lookup'!$B$4:$E$351,2,FALSE))=TRUE,"Unallocated",VLOOKUP($A55,'RAB Cat Lookup'!$B$4:$E$351,2,FALSE))</f>
        <v>Std</v>
      </c>
      <c r="AL55" s="338" t="str">
        <f>IF(ISERROR(VLOOKUP($A55,'RAB Cat Lookup'!$B$4:$E$351,4,FALSE))=TRUE,"Unallocated",VLOOKUP($A55,'RAB Cat Lookup'!$B$4:$E$351,4,FALSE))</f>
        <v>Distribution lines and cables</v>
      </c>
      <c r="AM55" s="121" t="str">
        <f t="shared" si="6"/>
        <v/>
      </c>
    </row>
    <row r="56" spans="1:39" x14ac:dyDescent="0.25">
      <c r="A56" s="215" t="s">
        <v>462</v>
      </c>
      <c r="B56" s="215" t="s">
        <v>524</v>
      </c>
      <c r="C56" s="123" t="s">
        <v>512</v>
      </c>
      <c r="D56" s="216">
        <f>IF('Division Lvl'!D56="","",'Division Lvl'!D56/Escalators!C$11)</f>
        <v>0</v>
      </c>
      <c r="E56" s="217">
        <f>IF('Division Lvl'!E56="","",'Division Lvl'!E56/Escalators!D$11)</f>
        <v>0</v>
      </c>
      <c r="F56" s="217">
        <f>IF('Division Lvl'!F56="","",'Division Lvl'!F56/Escalators!E$11)</f>
        <v>0</v>
      </c>
      <c r="G56" s="217">
        <f>IF('Division Lvl'!G56="","",'Division Lvl'!G56/Escalators!F$11)</f>
        <v>0</v>
      </c>
      <c r="H56" s="217">
        <f>IF('Division Lvl'!H56="","",'Division Lvl'!H56/Escalators!G$11)</f>
        <v>0</v>
      </c>
      <c r="I56" s="217">
        <f>IF('Division Lvl'!I56="","",'Division Lvl'!I56/Escalators!H$11)</f>
        <v>0</v>
      </c>
      <c r="J56" s="217">
        <f>IF('Division Lvl'!J56="","",'Division Lvl'!J56/Escalators!I$11)</f>
        <v>0</v>
      </c>
      <c r="K56" s="217">
        <f>IF('Division Lvl'!K56="","",'Division Lvl'!K56/Escalators!J$11)</f>
        <v>0</v>
      </c>
      <c r="L56" s="217">
        <f>IF('Division Lvl'!L56="","",'Division Lvl'!L56/Escalators!K$11)</f>
        <v>0</v>
      </c>
      <c r="M56" s="217">
        <f>IF('Division Lvl'!M56="","",'Division Lvl'!M56/Escalators!L$11)</f>
        <v>0</v>
      </c>
      <c r="N56" s="218">
        <v>0</v>
      </c>
      <c r="O56" s="219">
        <v>0</v>
      </c>
      <c r="P56" s="220">
        <f>E56*Config!F$40</f>
        <v>0</v>
      </c>
      <c r="Q56" s="220">
        <f>F56*Config!G$40</f>
        <v>0</v>
      </c>
      <c r="R56" s="220">
        <f>G56*Config!H$40</f>
        <v>0</v>
      </c>
      <c r="S56" s="220">
        <f>H56*Config!I$40</f>
        <v>0</v>
      </c>
      <c r="T56" s="220">
        <f>I56*Config!J$40</f>
        <v>0</v>
      </c>
      <c r="U56" s="220">
        <f>J56*Config!K$40</f>
        <v>0</v>
      </c>
      <c r="V56" s="220">
        <f>K56*Config!L$40</f>
        <v>0</v>
      </c>
      <c r="W56" s="220">
        <f>L56*Config!M$40</f>
        <v>0</v>
      </c>
      <c r="X56" s="220">
        <f>M56*Config!N$40</f>
        <v>0</v>
      </c>
      <c r="Y56" s="221">
        <f>N56*Config!O$40</f>
        <v>0</v>
      </c>
      <c r="Z56" s="222">
        <f t="shared" si="0"/>
        <v>0</v>
      </c>
      <c r="AA56" s="217">
        <f t="shared" si="1"/>
        <v>0</v>
      </c>
      <c r="AB56" s="220">
        <f t="shared" si="2"/>
        <v>0</v>
      </c>
      <c r="AC56" s="221">
        <f t="shared" si="3"/>
        <v>0</v>
      </c>
      <c r="AD56" s="223" t="str">
        <f>IF(OR(SUM(P56:Y56)&lt;&gt;0,A56="EH"),INDEX(CASH!$B:$B,MATCH(A56,CASH!$A:$A,0)),"")</f>
        <v/>
      </c>
      <c r="AE56" s="226">
        <v>3200</v>
      </c>
      <c r="AF56" s="224">
        <f t="shared" si="4"/>
        <v>0.5433273145722044</v>
      </c>
      <c r="AG56" s="122" t="str">
        <f>IF(ISERROR(VLOOKUP(A56,Config!$A$12:$A$32,1,FALSE)),LEFT(A56,2),"PRL")</f>
        <v>DS</v>
      </c>
      <c r="AH56" s="122" t="str">
        <f t="shared" si="5"/>
        <v>DS410s</v>
      </c>
      <c r="AI56" s="163" t="s">
        <v>882</v>
      </c>
      <c r="AJ56" s="225" t="s">
        <v>781</v>
      </c>
      <c r="AK56" s="338" t="str">
        <f>IF(ISERROR(VLOOKUP($A56,'RAB Cat Lookup'!$B$4:$E$351,2,FALSE))=TRUE,"Unallocated",VLOOKUP($A56,'RAB Cat Lookup'!$B$4:$E$351,2,FALSE))</f>
        <v>Std</v>
      </c>
      <c r="AL56" s="338" t="str">
        <f>IF(ISERROR(VLOOKUP($A56,'RAB Cat Lookup'!$B$4:$E$351,4,FALSE))=TRUE,"Unallocated",VLOOKUP($A56,'RAB Cat Lookup'!$B$4:$E$351,4,FALSE))</f>
        <v>Distribution lines and cables</v>
      </c>
      <c r="AM56" s="121" t="str">
        <f t="shared" si="6"/>
        <v/>
      </c>
    </row>
    <row r="57" spans="1:39" x14ac:dyDescent="0.25">
      <c r="A57" s="215" t="s">
        <v>463</v>
      </c>
      <c r="B57" s="215" t="s">
        <v>525</v>
      </c>
      <c r="C57" s="123" t="s">
        <v>512</v>
      </c>
      <c r="D57" s="216">
        <f>IF('Division Lvl'!D57="","",'Division Lvl'!D57/Escalators!C$11)</f>
        <v>0</v>
      </c>
      <c r="E57" s="217">
        <f>IF('Division Lvl'!E57="","",'Division Lvl'!E57/Escalators!D$11)</f>
        <v>0</v>
      </c>
      <c r="F57" s="217">
        <f>IF('Division Lvl'!F57="","",'Division Lvl'!F57/Escalators!E$11)</f>
        <v>0</v>
      </c>
      <c r="G57" s="217">
        <f>IF('Division Lvl'!G57="","",'Division Lvl'!G57/Escalators!F$11)</f>
        <v>0</v>
      </c>
      <c r="H57" s="217">
        <f>IF('Division Lvl'!H57="","",'Division Lvl'!H57/Escalators!G$11)</f>
        <v>0</v>
      </c>
      <c r="I57" s="217">
        <f>IF('Division Lvl'!I57="","",'Division Lvl'!I57/Escalators!H$11)</f>
        <v>0</v>
      </c>
      <c r="J57" s="217">
        <f>IF('Division Lvl'!J57="","",'Division Lvl'!J57/Escalators!I$11)</f>
        <v>0</v>
      </c>
      <c r="K57" s="217">
        <f>IF('Division Lvl'!K57="","",'Division Lvl'!K57/Escalators!J$11)</f>
        <v>0</v>
      </c>
      <c r="L57" s="217">
        <f>IF('Division Lvl'!L57="","",'Division Lvl'!L57/Escalators!K$11)</f>
        <v>0</v>
      </c>
      <c r="M57" s="217">
        <f>IF('Division Lvl'!M57="","",'Division Lvl'!M57/Escalators!L$11)</f>
        <v>0</v>
      </c>
      <c r="N57" s="218">
        <v>0</v>
      </c>
      <c r="O57" s="219">
        <v>0</v>
      </c>
      <c r="P57" s="220">
        <f>E57*Config!F$40</f>
        <v>0</v>
      </c>
      <c r="Q57" s="220">
        <f>F57*Config!G$40</f>
        <v>0</v>
      </c>
      <c r="R57" s="220">
        <f>G57*Config!H$40</f>
        <v>0</v>
      </c>
      <c r="S57" s="220">
        <f>H57*Config!I$40</f>
        <v>0</v>
      </c>
      <c r="T57" s="220">
        <f>I57*Config!J$40</f>
        <v>0</v>
      </c>
      <c r="U57" s="220">
        <f>J57*Config!K$40</f>
        <v>0</v>
      </c>
      <c r="V57" s="220">
        <f>K57*Config!L$40</f>
        <v>0</v>
      </c>
      <c r="W57" s="220">
        <f>L57*Config!M$40</f>
        <v>0</v>
      </c>
      <c r="X57" s="220">
        <f>M57*Config!N$40</f>
        <v>0</v>
      </c>
      <c r="Y57" s="221">
        <f>N57*Config!O$40</f>
        <v>0</v>
      </c>
      <c r="Z57" s="222">
        <f t="shared" si="0"/>
        <v>0</v>
      </c>
      <c r="AA57" s="217">
        <f t="shared" si="1"/>
        <v>0</v>
      </c>
      <c r="AB57" s="220">
        <f t="shared" si="2"/>
        <v>0</v>
      </c>
      <c r="AC57" s="221">
        <f t="shared" si="3"/>
        <v>0</v>
      </c>
      <c r="AD57" s="223" t="str">
        <f>IF(OR(SUM(P57:Y57)&lt;&gt;0,A57="EH"),INDEX(CASH!$B:$B,MATCH(A57,CASH!$A:$A,0)),"")</f>
        <v/>
      </c>
      <c r="AE57" s="226">
        <v>3200</v>
      </c>
      <c r="AF57" s="224">
        <f t="shared" si="4"/>
        <v>0.5433273145722044</v>
      </c>
      <c r="AG57" s="122" t="str">
        <f>IF(ISERROR(VLOOKUP(A57,Config!$A$12:$A$32,1,FALSE)),LEFT(A57,2),"PRL")</f>
        <v>DS</v>
      </c>
      <c r="AH57" s="122" t="str">
        <f t="shared" si="5"/>
        <v>DS411s</v>
      </c>
      <c r="AI57" s="163" t="s">
        <v>882</v>
      </c>
      <c r="AJ57" s="225" t="s">
        <v>781</v>
      </c>
      <c r="AK57" s="338" t="str">
        <f>IF(ISERROR(VLOOKUP($A57,'RAB Cat Lookup'!$B$4:$E$351,2,FALSE))=TRUE,"Unallocated",VLOOKUP($A57,'RAB Cat Lookup'!$B$4:$E$351,2,FALSE))</f>
        <v>Std</v>
      </c>
      <c r="AL57" s="338" t="str">
        <f>IF(ISERROR(VLOOKUP($A57,'RAB Cat Lookup'!$B$4:$E$351,4,FALSE))=TRUE,"Unallocated",VLOOKUP($A57,'RAB Cat Lookup'!$B$4:$E$351,4,FALSE))</f>
        <v>Distribution lines and cables</v>
      </c>
      <c r="AM57" s="121" t="str">
        <f t="shared" si="6"/>
        <v/>
      </c>
    </row>
    <row r="58" spans="1:39" x14ac:dyDescent="0.25">
      <c r="A58" s="215" t="s">
        <v>203</v>
      </c>
      <c r="B58" s="215" t="s">
        <v>297</v>
      </c>
      <c r="C58" s="123" t="s">
        <v>512</v>
      </c>
      <c r="D58" s="216">
        <f>IF('Division Lvl'!D58="","",'Division Lvl'!D58/Escalators!C$11)</f>
        <v>1800000</v>
      </c>
      <c r="E58" s="217">
        <f>IF('Division Lvl'!E58="","",'Division Lvl'!E58/Escalators!D$11)</f>
        <v>1623120.3952452182</v>
      </c>
      <c r="F58" s="217">
        <f>IF('Division Lvl'!F58="","",'Division Lvl'!F58/Escalators!E$11)</f>
        <v>1620163.8758971733</v>
      </c>
      <c r="G58" s="217">
        <f>IF('Division Lvl'!G58="","",'Division Lvl'!G58/Escalators!F$11)</f>
        <v>1615657.6979648299</v>
      </c>
      <c r="H58" s="217">
        <f>IF('Division Lvl'!H58="","",'Division Lvl'!H58/Escalators!G$11)</f>
        <v>1610662.7944627795</v>
      </c>
      <c r="I58" s="217">
        <f>IF('Division Lvl'!I58="","",'Division Lvl'!I58/Escalators!H$11)</f>
        <v>1606436.3075417571</v>
      </c>
      <c r="J58" s="217">
        <f>IF('Division Lvl'!J58="","",'Division Lvl'!J58/Escalators!I$11)</f>
        <v>963861.78452505427</v>
      </c>
      <c r="K58" s="217">
        <f>IF('Division Lvl'!K58="","",'Division Lvl'!K58/Escalators!J$11)</f>
        <v>963861.78452505427</v>
      </c>
      <c r="L58" s="217">
        <f>IF('Division Lvl'!L58="","",'Division Lvl'!L58/Escalators!K$11)</f>
        <v>963861.78452505427</v>
      </c>
      <c r="M58" s="217">
        <f>IF('Division Lvl'!M58="","",'Division Lvl'!M58/Escalators!L$11)</f>
        <v>963861.78452505427</v>
      </c>
      <c r="N58" s="218">
        <v>975000</v>
      </c>
      <c r="O58" s="219">
        <v>2293431.29</v>
      </c>
      <c r="P58" s="220">
        <f>E58*Config!F$40</f>
        <v>1663698.4051263486</v>
      </c>
      <c r="Q58" s="220">
        <f>F58*Config!G$40</f>
        <v>1702184.6721144675</v>
      </c>
      <c r="R58" s="220">
        <f>G58*Config!H$40</f>
        <v>1739886.6281474067</v>
      </c>
      <c r="S58" s="220">
        <f>H58*Config!I$40</f>
        <v>1777870.3549781006</v>
      </c>
      <c r="T58" s="220">
        <f>I58*Config!J$40</f>
        <v>1817535.2318384333</v>
      </c>
      <c r="U58" s="220">
        <f>J58*Config!K$40</f>
        <v>1117784.1675806365</v>
      </c>
      <c r="V58" s="220">
        <f>K58*Config!L$40</f>
        <v>1145728.7717701523</v>
      </c>
      <c r="W58" s="220">
        <f>L58*Config!M$40</f>
        <v>1174371.991064406</v>
      </c>
      <c r="X58" s="220">
        <f>M58*Config!N$40</f>
        <v>1203731.290841016</v>
      </c>
      <c r="Y58" s="221">
        <f>N58*Config!O$40</f>
        <v>1248082.4305914482</v>
      </c>
      <c r="Z58" s="222">
        <f t="shared" si="0"/>
        <v>8076041.0711117582</v>
      </c>
      <c r="AA58" s="217">
        <f t="shared" si="1"/>
        <v>12906488.209211973</v>
      </c>
      <c r="AB58" s="220">
        <f t="shared" si="2"/>
        <v>8701175.2922047563</v>
      </c>
      <c r="AC58" s="221">
        <f t="shared" si="3"/>
        <v>14590873.944052417</v>
      </c>
      <c r="AD58" s="223">
        <f>IF(OR(SUM(P58:Y58)&lt;&gt;0,A58="EH"),INDEX(CASH!$B:$B,MATCH(A58,CASH!$A:$A,0)),"")</f>
        <v>230</v>
      </c>
      <c r="AE58" s="122">
        <f>AD58*VLOOKUP(C58,Config!$A$3:$C$9,3,FALSE)</f>
        <v>3450</v>
      </c>
      <c r="AF58" s="224">
        <f t="shared" si="4"/>
        <v>0.51296800094308148</v>
      </c>
      <c r="AG58" s="122" t="str">
        <f>IF(ISERROR(VLOOKUP(A58,Config!$A$12:$A$32,1,FALSE)),LEFT(A58,2),"PRL")</f>
        <v>DS</v>
      </c>
      <c r="AH58" s="122" t="str">
        <f t="shared" si="5"/>
        <v>DS413s</v>
      </c>
      <c r="AI58" s="163" t="s">
        <v>882</v>
      </c>
      <c r="AJ58" s="225" t="s">
        <v>781</v>
      </c>
      <c r="AK58" s="338" t="str">
        <f>IF(ISERROR(VLOOKUP($A58,'RAB Cat Lookup'!$B$4:$E$351,2,FALSE))=TRUE,"Unallocated",VLOOKUP($A58,'RAB Cat Lookup'!$B$4:$E$351,2,FALSE))</f>
        <v>Std</v>
      </c>
      <c r="AL58" s="338" t="str">
        <f>IF(ISERROR(VLOOKUP($A58,'RAB Cat Lookup'!$B$4:$E$351,4,FALSE))=TRUE,"Unallocated",VLOOKUP($A58,'RAB Cat Lookup'!$B$4:$E$351,4,FALSE))</f>
        <v>Distribution lines and cables</v>
      </c>
      <c r="AM58" s="121" t="str">
        <f t="shared" si="6"/>
        <v/>
      </c>
    </row>
    <row r="59" spans="1:39" x14ac:dyDescent="0.25">
      <c r="A59" s="215" t="s">
        <v>204</v>
      </c>
      <c r="B59" s="215" t="s">
        <v>271</v>
      </c>
      <c r="C59" s="123" t="s">
        <v>512</v>
      </c>
      <c r="D59" s="216">
        <f>IF('Division Lvl'!D59="","",'Division Lvl'!D59/Escalators!C$11)</f>
        <v>5600000</v>
      </c>
      <c r="E59" s="217">
        <f>IF('Division Lvl'!E59="","",'Division Lvl'!E59/Escalators!D$11)</f>
        <v>0</v>
      </c>
      <c r="F59" s="217">
        <f>IF('Division Lvl'!F59="","",'Division Lvl'!F59/Escalators!E$11)</f>
        <v>957142.96668386844</v>
      </c>
      <c r="G59" s="217">
        <f>IF('Division Lvl'!G59="","",'Division Lvl'!G59/Escalators!F$11)</f>
        <v>954480.85541306867</v>
      </c>
      <c r="H59" s="217">
        <f>IF('Division Lvl'!H59="","",'Division Lvl'!H59/Escalators!G$11)</f>
        <v>951530.02011339599</v>
      </c>
      <c r="I59" s="217">
        <f>IF('Division Lvl'!I59="","",'Division Lvl'!I59/Escalators!H$11)</f>
        <v>949033.14168620727</v>
      </c>
      <c r="J59" s="217">
        <f>IF('Division Lvl'!J59="","",'Division Lvl'!J59/Escalators!I$11)</f>
        <v>949033.14168620727</v>
      </c>
      <c r="K59" s="217">
        <f>IF('Division Lvl'!K59="","",'Division Lvl'!K59/Escalators!J$11)</f>
        <v>949033.14168620727</v>
      </c>
      <c r="L59" s="217">
        <f>IF('Division Lvl'!L59="","",'Division Lvl'!L59/Escalators!K$11)</f>
        <v>949033.14168620727</v>
      </c>
      <c r="M59" s="217">
        <f>IF('Division Lvl'!M59="","",'Division Lvl'!M59/Escalators!L$11)</f>
        <v>949033.14168620727</v>
      </c>
      <c r="N59" s="218">
        <v>960000</v>
      </c>
      <c r="O59" s="219">
        <v>4779336</v>
      </c>
      <c r="P59" s="220">
        <f>E59*Config!F$40</f>
        <v>0</v>
      </c>
      <c r="Q59" s="220">
        <f>F59*Config!G$40</f>
        <v>1005598.3293722392</v>
      </c>
      <c r="R59" s="220">
        <f>G59*Config!H$40</f>
        <v>1027871.4849363141</v>
      </c>
      <c r="S59" s="220">
        <f>H59*Config!I$40</f>
        <v>1050311.1020178318</v>
      </c>
      <c r="T59" s="220">
        <f>I59*Config!J$40</f>
        <v>1073743.8908091667</v>
      </c>
      <c r="U59" s="220">
        <f>J59*Config!K$40</f>
        <v>1100587.4880793958</v>
      </c>
      <c r="V59" s="220">
        <f>K59*Config!L$40</f>
        <v>1128102.1752813808</v>
      </c>
      <c r="W59" s="220">
        <f>L59*Config!M$40</f>
        <v>1156304.7296634151</v>
      </c>
      <c r="X59" s="220">
        <f>M59*Config!N$40</f>
        <v>1185212.3479050004</v>
      </c>
      <c r="Y59" s="221">
        <f>N59*Config!O$40</f>
        <v>1228881.1624285027</v>
      </c>
      <c r="Z59" s="222">
        <f t="shared" si="0"/>
        <v>3812186.98389654</v>
      </c>
      <c r="AA59" s="217">
        <f t="shared" si="1"/>
        <v>8568319.5506413691</v>
      </c>
      <c r="AB59" s="220">
        <f t="shared" si="2"/>
        <v>4157524.8071355517</v>
      </c>
      <c r="AC59" s="221">
        <f t="shared" si="3"/>
        <v>9956612.7104932461</v>
      </c>
      <c r="AD59" s="223">
        <f>IF(OR(SUM(P59:Y59)&lt;&gt;0,A59="EH"),INDEX(CASH!$B:$B,MATCH(A59,CASH!$A:$A,0)),"")</f>
        <v>260</v>
      </c>
      <c r="AE59" s="122">
        <f>AD59*VLOOKUP(C59,Config!$A$3:$C$9,3,FALSE)</f>
        <v>3900</v>
      </c>
      <c r="AF59" s="224">
        <f t="shared" si="4"/>
        <v>0.38537561332517917</v>
      </c>
      <c r="AG59" s="122" t="str">
        <f>IF(ISERROR(VLOOKUP(A59,Config!$A$12:$A$32,1,FALSE)),LEFT(A59,2),"PRL")</f>
        <v>DS</v>
      </c>
      <c r="AH59" s="122" t="str">
        <f t="shared" si="5"/>
        <v>DS414s</v>
      </c>
      <c r="AI59" s="163" t="s">
        <v>882</v>
      </c>
      <c r="AJ59" s="225" t="s">
        <v>781</v>
      </c>
      <c r="AK59" s="338" t="str">
        <f>IF(ISERROR(VLOOKUP($A59,'RAB Cat Lookup'!$B$4:$E$351,2,FALSE))=TRUE,"Unallocated",VLOOKUP($A59,'RAB Cat Lookup'!$B$4:$E$351,2,FALSE))</f>
        <v>Std</v>
      </c>
      <c r="AL59" s="338" t="str">
        <f>IF(ISERROR(VLOOKUP($A59,'RAB Cat Lookup'!$B$4:$E$351,4,FALSE))=TRUE,"Unallocated",VLOOKUP($A59,'RAB Cat Lookup'!$B$4:$E$351,4,FALSE))</f>
        <v>Distribution lines and cables</v>
      </c>
      <c r="AM59" s="121" t="str">
        <f t="shared" si="6"/>
        <v/>
      </c>
    </row>
    <row r="60" spans="1:39" x14ac:dyDescent="0.25">
      <c r="A60" s="215" t="s">
        <v>204</v>
      </c>
      <c r="B60" s="215" t="s">
        <v>271</v>
      </c>
      <c r="C60" s="123" t="s">
        <v>778</v>
      </c>
      <c r="D60" s="216" t="str">
        <f>IF('Division Lvl'!D60="","",'Division Lvl'!D60/Escalators!C$11)</f>
        <v/>
      </c>
      <c r="E60" s="217">
        <f>IF('Division Lvl'!E60="","",'Division Lvl'!E60/Escalators!D$11)</f>
        <v>0</v>
      </c>
      <c r="F60" s="217">
        <f>IF('Division Lvl'!F60="","",'Division Lvl'!F60/Escalators!E$11)</f>
        <v>0</v>
      </c>
      <c r="G60" s="217">
        <f>IF('Division Lvl'!G60="","",'Division Lvl'!G60/Escalators!F$11)</f>
        <v>0</v>
      </c>
      <c r="H60" s="217">
        <f>IF('Division Lvl'!H60="","",'Division Lvl'!H60/Escalators!G$11)</f>
        <v>0</v>
      </c>
      <c r="I60" s="217">
        <f>IF('Division Lvl'!I60="","",'Division Lvl'!I60/Escalators!H$11)</f>
        <v>0</v>
      </c>
      <c r="J60" s="217">
        <f>IF('Division Lvl'!J60="","",'Division Lvl'!J60/Escalators!I$11)</f>
        <v>0</v>
      </c>
      <c r="K60" s="217">
        <f>IF('Division Lvl'!K60="","",'Division Lvl'!K60/Escalators!J$11)</f>
        <v>237258.28542155182</v>
      </c>
      <c r="L60" s="217">
        <f>IF('Division Lvl'!L60="","",'Division Lvl'!L60/Escalators!K$11)</f>
        <v>474516.57084310363</v>
      </c>
      <c r="M60" s="217">
        <f>IF('Division Lvl'!M60="","",'Division Lvl'!M60/Escalators!L$11)</f>
        <v>474516.57084310363</v>
      </c>
      <c r="N60" s="218">
        <v>480000</v>
      </c>
      <c r="O60" s="219">
        <v>0</v>
      </c>
      <c r="P60" s="220">
        <f>E60*Config!F$40</f>
        <v>0</v>
      </c>
      <c r="Q60" s="220">
        <f>F60*Config!G$40</f>
        <v>0</v>
      </c>
      <c r="R60" s="220">
        <f>G60*Config!H$40</f>
        <v>0</v>
      </c>
      <c r="S60" s="220">
        <f>H60*Config!I$40</f>
        <v>0</v>
      </c>
      <c r="T60" s="220">
        <f>I60*Config!J$40</f>
        <v>0</v>
      </c>
      <c r="U60" s="220">
        <f>J60*Config!K$40</f>
        <v>0</v>
      </c>
      <c r="V60" s="220">
        <f>K60*Config!L$40</f>
        <v>282025.54382034519</v>
      </c>
      <c r="W60" s="220">
        <f>L60*Config!M$40</f>
        <v>578152.36483170756</v>
      </c>
      <c r="X60" s="220">
        <f>M60*Config!N$40</f>
        <v>592606.17395250022</v>
      </c>
      <c r="Y60" s="221">
        <f>N60*Config!O$40</f>
        <v>614440.58121425135</v>
      </c>
      <c r="Z60" s="222">
        <f t="shared" si="0"/>
        <v>0</v>
      </c>
      <c r="AA60" s="217">
        <f t="shared" si="1"/>
        <v>1666291.4271077591</v>
      </c>
      <c r="AB60" s="220">
        <f t="shared" si="2"/>
        <v>0</v>
      </c>
      <c r="AC60" s="221">
        <f t="shared" si="3"/>
        <v>2067224.6638188045</v>
      </c>
      <c r="AD60" s="223">
        <f>IF(OR(SUM(P60:Y60)&lt;&gt;0,A60="EH"),INDEX(CASH!$B:$B,MATCH(A60,CASH!$A:$A,0)),"")</f>
        <v>260</v>
      </c>
      <c r="AE60" s="122">
        <f>AD60*VLOOKUP(C60,Config!$A$3:$C$9,3,FALSE)</f>
        <v>2600</v>
      </c>
      <c r="AF60" s="224">
        <f t="shared" si="4"/>
        <v>0.66719339481987494</v>
      </c>
      <c r="AG60" s="122" t="str">
        <f>IF(ISERROR(VLOOKUP(A60,Config!$A$12:$A$32,1,FALSE)),LEFT(A60,2),"PRL")</f>
        <v>DS</v>
      </c>
      <c r="AH60" s="122" t="str">
        <f t="shared" si="5"/>
        <v>DS414m</v>
      </c>
      <c r="AI60" s="163" t="s">
        <v>882</v>
      </c>
      <c r="AJ60" s="225" t="s">
        <v>781</v>
      </c>
      <c r="AK60" s="338" t="str">
        <f>IF(ISERROR(VLOOKUP($A60,'RAB Cat Lookup'!$B$4:$E$351,2,FALSE))=TRUE,"Unallocated",VLOOKUP($A60,'RAB Cat Lookup'!$B$4:$E$351,2,FALSE))</f>
        <v>Std</v>
      </c>
      <c r="AL60" s="338" t="str">
        <f>IF(ISERROR(VLOOKUP($A60,'RAB Cat Lookup'!$B$4:$E$351,4,FALSE))=TRUE,"Unallocated",VLOOKUP($A60,'RAB Cat Lookup'!$B$4:$E$351,4,FALSE))</f>
        <v>Distribution lines and cables</v>
      </c>
      <c r="AM60" s="121" t="str">
        <f t="shared" si="6"/>
        <v/>
      </c>
    </row>
    <row r="61" spans="1:39" x14ac:dyDescent="0.25">
      <c r="A61" s="215" t="s">
        <v>204</v>
      </c>
      <c r="B61" s="215" t="s">
        <v>271</v>
      </c>
      <c r="C61" s="123" t="s">
        <v>777</v>
      </c>
      <c r="D61" s="216" t="str">
        <f>IF('Division Lvl'!D61="","",'Division Lvl'!D61/Escalators!C$11)</f>
        <v/>
      </c>
      <c r="E61" s="217">
        <f>IF('Division Lvl'!E61="","",'Division Lvl'!E61/Escalators!D$11)</f>
        <v>0</v>
      </c>
      <c r="F61" s="217">
        <f>IF('Division Lvl'!F61="","",'Division Lvl'!F61/Escalators!E$11)</f>
        <v>0</v>
      </c>
      <c r="G61" s="217">
        <f>IF('Division Lvl'!G61="","",'Division Lvl'!G61/Escalators!F$11)</f>
        <v>0</v>
      </c>
      <c r="H61" s="217">
        <f>IF('Division Lvl'!H61="","",'Division Lvl'!H61/Escalators!G$11)</f>
        <v>0</v>
      </c>
      <c r="I61" s="217">
        <f>IF('Division Lvl'!I61="","",'Division Lvl'!I61/Escalators!H$11)</f>
        <v>0</v>
      </c>
      <c r="J61" s="217">
        <f>IF('Division Lvl'!J61="","",'Division Lvl'!J61/Escalators!I$11)</f>
        <v>0</v>
      </c>
      <c r="K61" s="217">
        <f>IF('Division Lvl'!K61="","",'Division Lvl'!K61/Escalators!J$11)</f>
        <v>0</v>
      </c>
      <c r="L61" s="217">
        <f>IF('Division Lvl'!L61="","",'Division Lvl'!L61/Escalators!K$11)</f>
        <v>237258.28542155182</v>
      </c>
      <c r="M61" s="217">
        <f>IF('Division Lvl'!M61="","",'Division Lvl'!M61/Escalators!L$11)</f>
        <v>474516.57084310363</v>
      </c>
      <c r="N61" s="218">
        <v>480000</v>
      </c>
      <c r="O61" s="219">
        <v>0</v>
      </c>
      <c r="P61" s="220">
        <f>E61*Config!F$40</f>
        <v>0</v>
      </c>
      <c r="Q61" s="220">
        <f>F61*Config!G$40</f>
        <v>0</v>
      </c>
      <c r="R61" s="220">
        <f>G61*Config!H$40</f>
        <v>0</v>
      </c>
      <c r="S61" s="220">
        <f>H61*Config!I$40</f>
        <v>0</v>
      </c>
      <c r="T61" s="220">
        <f>I61*Config!J$40</f>
        <v>0</v>
      </c>
      <c r="U61" s="220">
        <f>J61*Config!K$40</f>
        <v>0</v>
      </c>
      <c r="V61" s="220">
        <f>K61*Config!L$40</f>
        <v>0</v>
      </c>
      <c r="W61" s="220">
        <f>L61*Config!M$40</f>
        <v>289076.18241585378</v>
      </c>
      <c r="X61" s="220">
        <f>M61*Config!N$40</f>
        <v>592606.17395250022</v>
      </c>
      <c r="Y61" s="221">
        <f>N61*Config!O$40</f>
        <v>614440.58121425135</v>
      </c>
      <c r="Z61" s="222">
        <f t="shared" si="0"/>
        <v>0</v>
      </c>
      <c r="AA61" s="217">
        <f t="shared" si="1"/>
        <v>1191774.8562646555</v>
      </c>
      <c r="AB61" s="220">
        <f t="shared" si="2"/>
        <v>0</v>
      </c>
      <c r="AC61" s="221">
        <f t="shared" si="3"/>
        <v>1496122.9375826055</v>
      </c>
      <c r="AD61" s="223">
        <f>IF(OR(SUM(P61:Y61)&lt;&gt;0,A61="EH"),INDEX(CASH!$B:$B,MATCH(A61,CASH!$A:$A,0)),"")</f>
        <v>260</v>
      </c>
      <c r="AE61" s="122">
        <f>AD61*VLOOKUP(C61,Config!$A$3:$C$9,3,FALSE)</f>
        <v>1300</v>
      </c>
      <c r="AF61" s="224">
        <f t="shared" si="4"/>
        <v>0.92192259014895972</v>
      </c>
      <c r="AG61" s="122" t="str">
        <f>IF(ISERROR(VLOOKUP(A61,Config!$A$12:$A$32,1,FALSE)),LEFT(A61,2),"PRL")</f>
        <v>DS</v>
      </c>
      <c r="AH61" s="122" t="str">
        <f t="shared" si="5"/>
        <v>DS414l</v>
      </c>
      <c r="AI61" s="163" t="s">
        <v>882</v>
      </c>
      <c r="AJ61" s="225" t="s">
        <v>781</v>
      </c>
      <c r="AK61" s="338" t="str">
        <f>IF(ISERROR(VLOOKUP($A61,'RAB Cat Lookup'!$B$4:$E$351,2,FALSE))=TRUE,"Unallocated",VLOOKUP($A61,'RAB Cat Lookup'!$B$4:$E$351,2,FALSE))</f>
        <v>Std</v>
      </c>
      <c r="AL61" s="338" t="str">
        <f>IF(ISERROR(VLOOKUP($A61,'RAB Cat Lookup'!$B$4:$E$351,4,FALSE))=TRUE,"Unallocated",VLOOKUP($A61,'RAB Cat Lookup'!$B$4:$E$351,4,FALSE))</f>
        <v>Distribution lines and cables</v>
      </c>
      <c r="AM61" s="121" t="str">
        <f t="shared" si="6"/>
        <v/>
      </c>
    </row>
    <row r="62" spans="1:39" x14ac:dyDescent="0.25">
      <c r="A62" s="215" t="s">
        <v>280</v>
      </c>
      <c r="B62" s="215" t="s">
        <v>298</v>
      </c>
      <c r="C62" s="123" t="s">
        <v>512</v>
      </c>
      <c r="D62" s="216">
        <f>IF('Division Lvl'!D62="","",'Division Lvl'!D62/Escalators!C$11)</f>
        <v>550000</v>
      </c>
      <c r="E62" s="217">
        <f>IF('Division Lvl'!E62="","",'Division Lvl'!E62/Escalators!D$11)</f>
        <v>964882.6472657728</v>
      </c>
      <c r="F62" s="217">
        <f>IF('Division Lvl'!F62="","",'Division Lvl'!F62/Escalators!E$11)</f>
        <v>963125.11022564268</v>
      </c>
      <c r="G62" s="217">
        <f>IF('Division Lvl'!G62="","",'Division Lvl'!G62/Escalators!F$11)</f>
        <v>960446.36075940041</v>
      </c>
      <c r="H62" s="217">
        <f>IF('Division Lvl'!H62="","",'Division Lvl'!H62/Escalators!G$11)</f>
        <v>957477.08273910475</v>
      </c>
      <c r="I62" s="217">
        <f>IF('Division Lvl'!I62="","",'Division Lvl'!I62/Escalators!H$11)</f>
        <v>954964.59882174607</v>
      </c>
      <c r="J62" s="217">
        <f>IF('Division Lvl'!J62="","",'Division Lvl'!J62/Escalators!I$11)</f>
        <v>949033.14168620727</v>
      </c>
      <c r="K62" s="217">
        <f>IF('Division Lvl'!K62="","",'Division Lvl'!K62/Escalators!J$11)</f>
        <v>949033.14168620727</v>
      </c>
      <c r="L62" s="217">
        <f>IF('Division Lvl'!L62="","",'Division Lvl'!L62/Escalators!K$11)</f>
        <v>949033.14168620727</v>
      </c>
      <c r="M62" s="217">
        <f>IF('Division Lvl'!M62="","",'Division Lvl'!M62/Escalators!L$11)</f>
        <v>949033.14168620727</v>
      </c>
      <c r="N62" s="218">
        <v>960000</v>
      </c>
      <c r="O62" s="219">
        <v>0</v>
      </c>
      <c r="P62" s="220">
        <f>E62*Config!F$40</f>
        <v>989004.71344741702</v>
      </c>
      <c r="Q62" s="220">
        <f>F62*Config!G$40</f>
        <v>1011883.3189308158</v>
      </c>
      <c r="R62" s="220">
        <f>G62*Config!H$40</f>
        <v>1034295.6817171661</v>
      </c>
      <c r="S62" s="220">
        <f>H62*Config!I$40</f>
        <v>1056875.5464054432</v>
      </c>
      <c r="T62" s="220">
        <f>I62*Config!J$40</f>
        <v>1080454.7901267239</v>
      </c>
      <c r="U62" s="220">
        <f>J62*Config!K$40</f>
        <v>1100587.4880793958</v>
      </c>
      <c r="V62" s="220">
        <f>K62*Config!L$40</f>
        <v>1128102.1752813808</v>
      </c>
      <c r="W62" s="220">
        <f>L62*Config!M$40</f>
        <v>1156304.7296634151</v>
      </c>
      <c r="X62" s="220">
        <f>M62*Config!N$40</f>
        <v>1185212.3479050004</v>
      </c>
      <c r="Y62" s="221">
        <f>N62*Config!O$40</f>
        <v>1228881.1624285027</v>
      </c>
      <c r="Z62" s="222">
        <f t="shared" si="0"/>
        <v>4800895.7998116668</v>
      </c>
      <c r="AA62" s="217">
        <f t="shared" si="1"/>
        <v>9557028.3665564973</v>
      </c>
      <c r="AB62" s="220">
        <f t="shared" si="2"/>
        <v>5172514.0506275659</v>
      </c>
      <c r="AC62" s="221">
        <f t="shared" si="3"/>
        <v>10971601.953985261</v>
      </c>
      <c r="AD62" s="223">
        <f>IF(OR(SUM(P62:Y62)&lt;&gt;0,A62="EH"),INDEX(CASH!$B:$B,MATCH(A62,CASH!$A:$A,0)),"")</f>
        <v>190</v>
      </c>
      <c r="AE62" s="122">
        <f>AD62*VLOOKUP(C62,Config!$A$3:$C$9,3,FALSE)</f>
        <v>2850</v>
      </c>
      <c r="AF62" s="224">
        <f t="shared" si="4"/>
        <v>0.66126121559920048</v>
      </c>
      <c r="AG62" s="122" t="str">
        <f>IF(ISERROR(VLOOKUP(A62,Config!$A$12:$A$32,1,FALSE)),LEFT(A62,2),"PRL")</f>
        <v>DS</v>
      </c>
      <c r="AH62" s="122" t="str">
        <f t="shared" si="5"/>
        <v>DS415s</v>
      </c>
      <c r="AI62" s="163" t="s">
        <v>882</v>
      </c>
      <c r="AJ62" s="225" t="s">
        <v>781</v>
      </c>
      <c r="AK62" s="338" t="str">
        <f>IF(ISERROR(VLOOKUP($A62,'RAB Cat Lookup'!$B$4:$E$351,2,FALSE))=TRUE,"Unallocated",VLOOKUP($A62,'RAB Cat Lookup'!$B$4:$E$351,2,FALSE))</f>
        <v>Std</v>
      </c>
      <c r="AL62" s="338" t="str">
        <f>IF(ISERROR(VLOOKUP($A62,'RAB Cat Lookup'!$B$4:$E$351,4,FALSE))=TRUE,"Unallocated",VLOOKUP($A62,'RAB Cat Lookup'!$B$4:$E$351,4,FALSE))</f>
        <v>Distribution lines and cables</v>
      </c>
      <c r="AM62" s="121" t="str">
        <f t="shared" si="6"/>
        <v/>
      </c>
    </row>
    <row r="63" spans="1:39" x14ac:dyDescent="0.25">
      <c r="A63" s="215" t="s">
        <v>280</v>
      </c>
      <c r="B63" s="215" t="s">
        <v>298</v>
      </c>
      <c r="C63" s="123" t="s">
        <v>778</v>
      </c>
      <c r="D63" s="216" t="str">
        <f>IF('Division Lvl'!D63="","",'Division Lvl'!D63/Escalators!C$11)</f>
        <v/>
      </c>
      <c r="E63" s="217">
        <f>IF('Division Lvl'!E63="","",'Division Lvl'!E63/Escalators!D$11)</f>
        <v>133845.00490022107</v>
      </c>
      <c r="F63" s="217">
        <f>IF('Division Lvl'!F63="","",'Division Lvl'!F63/Escalators!E$11)</f>
        <v>133601.20576628999</v>
      </c>
      <c r="G63" s="217">
        <f>IF('Division Lvl'!G63="","",'Division Lvl'!G63/Escalators!F$11)</f>
        <v>133229.61940140752</v>
      </c>
      <c r="H63" s="217">
        <f>IF('Division Lvl'!H63="","",'Division Lvl'!H63/Escalators!G$11)</f>
        <v>132817.73197416152</v>
      </c>
      <c r="I63" s="217">
        <f>IF('Division Lvl'!I63="","",'Division Lvl'!I63/Escalators!H$11)</f>
        <v>132469.20936036643</v>
      </c>
      <c r="J63" s="217">
        <f>IF('Division Lvl'!J63="","",'Division Lvl'!J63/Escalators!I$11)</f>
        <v>133457.7855496229</v>
      </c>
      <c r="K63" s="217">
        <f>IF('Division Lvl'!K63="","",'Division Lvl'!K63/Escalators!J$11)</f>
        <v>133457.7855496229</v>
      </c>
      <c r="L63" s="217">
        <f>IF('Division Lvl'!L63="","",'Division Lvl'!L63/Escalators!K$11)</f>
        <v>133457.7855496229</v>
      </c>
      <c r="M63" s="217">
        <f>IF('Division Lvl'!M63="","",'Division Lvl'!M63/Escalators!L$11)</f>
        <v>133457.7855496229</v>
      </c>
      <c r="N63" s="218">
        <v>135000</v>
      </c>
      <c r="O63" s="219">
        <v>0</v>
      </c>
      <c r="P63" s="220">
        <f>E63*Config!F$40</f>
        <v>137191.13002272657</v>
      </c>
      <c r="Q63" s="220">
        <f>F63*Config!G$40</f>
        <v>140364.7668082084</v>
      </c>
      <c r="R63" s="220">
        <f>G63*Config!H$40</f>
        <v>143473.72810569385</v>
      </c>
      <c r="S63" s="220">
        <f>H63*Config!I$40</f>
        <v>146605.9246566557</v>
      </c>
      <c r="T63" s="220">
        <f>I63*Config!J$40</f>
        <v>149876.75142544619</v>
      </c>
      <c r="U63" s="220">
        <f>J63*Config!K$40</f>
        <v>154770.11551116506</v>
      </c>
      <c r="V63" s="220">
        <f>K63*Config!L$40</f>
        <v>158639.36839894418</v>
      </c>
      <c r="W63" s="220">
        <f>L63*Config!M$40</f>
        <v>162605.35260891778</v>
      </c>
      <c r="X63" s="220">
        <f>M63*Config!N$40</f>
        <v>166670.48642414069</v>
      </c>
      <c r="Y63" s="221">
        <f>N63*Config!O$40</f>
        <v>172811.41346650821</v>
      </c>
      <c r="Z63" s="222">
        <f t="shared" si="0"/>
        <v>665962.77140244655</v>
      </c>
      <c r="AA63" s="217">
        <f t="shared" si="1"/>
        <v>1334793.9136009384</v>
      </c>
      <c r="AB63" s="220">
        <f t="shared" si="2"/>
        <v>717512.30101873074</v>
      </c>
      <c r="AC63" s="221">
        <f t="shared" si="3"/>
        <v>1533009.0374284065</v>
      </c>
      <c r="AD63" s="223">
        <f>IF(OR(SUM(P63:Y63)&lt;&gt;0,A63="EH"),INDEX(CASH!$B:$B,MATCH(A63,CASH!$A:$A,0)),"")</f>
        <v>190</v>
      </c>
      <c r="AE63" s="122">
        <f>AD63*VLOOKUP(C63,Config!$A$3:$C$9,3,FALSE)</f>
        <v>1900</v>
      </c>
      <c r="AF63" s="224">
        <f t="shared" si="4"/>
        <v>0.80697079400371352</v>
      </c>
      <c r="AG63" s="122" t="str">
        <f>IF(ISERROR(VLOOKUP(A63,Config!$A$12:$A$32,1,FALSE)),LEFT(A63,2),"PRL")</f>
        <v>DS</v>
      </c>
      <c r="AH63" s="122" t="str">
        <f t="shared" si="5"/>
        <v>DS415m</v>
      </c>
      <c r="AI63" s="163" t="s">
        <v>882</v>
      </c>
      <c r="AJ63" s="225" t="s">
        <v>781</v>
      </c>
      <c r="AK63" s="338" t="str">
        <f>IF(ISERROR(VLOOKUP($A63,'RAB Cat Lookup'!$B$4:$E$351,2,FALSE))=TRUE,"Unallocated",VLOOKUP($A63,'RAB Cat Lookup'!$B$4:$E$351,2,FALSE))</f>
        <v>Std</v>
      </c>
      <c r="AL63" s="338" t="str">
        <f>IF(ISERROR(VLOOKUP($A63,'RAB Cat Lookup'!$B$4:$E$351,4,FALSE))=TRUE,"Unallocated",VLOOKUP($A63,'RAB Cat Lookup'!$B$4:$E$351,4,FALSE))</f>
        <v>Distribution lines and cables</v>
      </c>
      <c r="AM63" s="121" t="str">
        <f t="shared" si="6"/>
        <v/>
      </c>
    </row>
    <row r="64" spans="1:39" x14ac:dyDescent="0.25">
      <c r="A64" s="215" t="s">
        <v>510</v>
      </c>
      <c r="B64" s="215" t="s">
        <v>788</v>
      </c>
      <c r="C64" s="123" t="s">
        <v>512</v>
      </c>
      <c r="D64" s="216">
        <f>IF('Division Lvl'!D64="","",'Division Lvl'!D64/Escalators!C$11)</f>
        <v>261000</v>
      </c>
      <c r="E64" s="217">
        <f>IF('Division Lvl'!E64="","",'Division Lvl'!E64/Escalators!D$11)</f>
        <v>260698.10655938584</v>
      </c>
      <c r="F64" s="217">
        <f>IF('Division Lvl'!F64="","",'Division Lvl'!F64/Escalators!E$11)</f>
        <v>0</v>
      </c>
      <c r="G64" s="217">
        <f>IF('Division Lvl'!G64="","",'Division Lvl'!G64/Escalators!F$11)</f>
        <v>0</v>
      </c>
      <c r="H64" s="217">
        <f>IF('Division Lvl'!H64="","",'Division Lvl'!H64/Escalators!G$11)</f>
        <v>0</v>
      </c>
      <c r="I64" s="217">
        <f>IF('Division Lvl'!I64="","",'Division Lvl'!I64/Escalators!H$11)</f>
        <v>0</v>
      </c>
      <c r="J64" s="217">
        <f>IF('Division Lvl'!J64="","",'Division Lvl'!J64/Escalators!I$11)</f>
        <v>0</v>
      </c>
      <c r="K64" s="217">
        <f>IF('Division Lvl'!K64="","",'Division Lvl'!K64/Escalators!J$11)</f>
        <v>0</v>
      </c>
      <c r="L64" s="217">
        <f>IF('Division Lvl'!L64="","",'Division Lvl'!L64/Escalators!K$11)</f>
        <v>0</v>
      </c>
      <c r="M64" s="217">
        <f>IF('Division Lvl'!M64="","",'Division Lvl'!M64/Escalators!L$11)</f>
        <v>0</v>
      </c>
      <c r="N64" s="218">
        <v>0</v>
      </c>
      <c r="O64" s="219">
        <v>86000</v>
      </c>
      <c r="P64" s="220">
        <f>E64*Config!F$40</f>
        <v>267215.55922337045</v>
      </c>
      <c r="Q64" s="220">
        <f>F64*Config!G$40</f>
        <v>0</v>
      </c>
      <c r="R64" s="220">
        <f>G64*Config!H$40</f>
        <v>0</v>
      </c>
      <c r="S64" s="220">
        <f>H64*Config!I$40</f>
        <v>0</v>
      </c>
      <c r="T64" s="220">
        <f>I64*Config!J$40</f>
        <v>0</v>
      </c>
      <c r="U64" s="220">
        <f>J64*Config!K$40</f>
        <v>0</v>
      </c>
      <c r="V64" s="220">
        <f>K64*Config!L$40</f>
        <v>0</v>
      </c>
      <c r="W64" s="220">
        <f>L64*Config!M$40</f>
        <v>0</v>
      </c>
      <c r="X64" s="220">
        <f>M64*Config!N$40</f>
        <v>0</v>
      </c>
      <c r="Y64" s="221">
        <f>N64*Config!O$40</f>
        <v>0</v>
      </c>
      <c r="Z64" s="222">
        <f t="shared" si="0"/>
        <v>260698.10655938584</v>
      </c>
      <c r="AA64" s="217">
        <f t="shared" si="1"/>
        <v>260698.10655938584</v>
      </c>
      <c r="AB64" s="220">
        <f t="shared" si="2"/>
        <v>267215.55922337045</v>
      </c>
      <c r="AC64" s="221">
        <f t="shared" si="3"/>
        <v>267215.55922337045</v>
      </c>
      <c r="AD64" s="223">
        <f>IF(OR(SUM(P64:Y64)&lt;&gt;0,A64="EH"),INDEX(CASH!$B:$B,MATCH(A64,CASH!$A:$A,0)),"")</f>
        <v>200</v>
      </c>
      <c r="AE64" s="122">
        <f>AD64*VLOOKUP(C64,Config!$A$3:$C$9,3,FALSE)</f>
        <v>3000</v>
      </c>
      <c r="AF64" s="224">
        <f t="shared" si="4"/>
        <v>0.58534242778377188</v>
      </c>
      <c r="AG64" s="122" t="str">
        <f>IF(ISERROR(VLOOKUP(A64,Config!$A$12:$A$32,1,FALSE)),LEFT(A64,2),"PRL")</f>
        <v>DS</v>
      </c>
      <c r="AH64" s="122" t="str">
        <f t="shared" si="5"/>
        <v>DS416s</v>
      </c>
      <c r="AI64" s="163" t="s">
        <v>882</v>
      </c>
      <c r="AJ64" s="225" t="s">
        <v>781</v>
      </c>
      <c r="AK64" s="338" t="str">
        <f>IF(ISERROR(VLOOKUP($A64,'RAB Cat Lookup'!$B$4:$E$351,2,FALSE))=TRUE,"Unallocated",VLOOKUP($A64,'RAB Cat Lookup'!$B$4:$E$351,2,FALSE))</f>
        <v>Std</v>
      </c>
      <c r="AL64" s="338" t="str">
        <f>IF(ISERROR(VLOOKUP($A64,'RAB Cat Lookup'!$B$4:$E$351,4,FALSE))=TRUE,"Unallocated",VLOOKUP($A64,'RAB Cat Lookup'!$B$4:$E$351,4,FALSE))</f>
        <v>Customer metering &amp; load control</v>
      </c>
      <c r="AM64" s="121" t="str">
        <f t="shared" si="6"/>
        <v/>
      </c>
    </row>
    <row r="65" spans="1:39" x14ac:dyDescent="0.25">
      <c r="A65" s="215" t="s">
        <v>812</v>
      </c>
      <c r="B65" s="215" t="s">
        <v>830</v>
      </c>
      <c r="C65" s="123" t="s">
        <v>512</v>
      </c>
      <c r="D65" s="216">
        <f>IF('Division Lvl'!D65="","",'Division Lvl'!D65/Escalators!C$11)</f>
        <v>500000</v>
      </c>
      <c r="E65" s="217">
        <f>IF('Division Lvl'!E65="","",'Division Lvl'!E65/Escalators!D$11)</f>
        <v>439491.06086639757</v>
      </c>
      <c r="F65" s="217">
        <f>IF('Division Lvl'!F65="","",'Division Lvl'!F65/Escalators!E$11)</f>
        <v>1403809.6844696738</v>
      </c>
      <c r="G65" s="217">
        <f>IF('Division Lvl'!G65="","",'Division Lvl'!G65/Escalators!F$11)</f>
        <v>524964.47047718777</v>
      </c>
      <c r="H65" s="217">
        <f>IF('Division Lvl'!H65="","",'Division Lvl'!H65/Escalators!G$11)</f>
        <v>523341.51106236776</v>
      </c>
      <c r="I65" s="217">
        <f>IF('Division Lvl'!I65="","",'Division Lvl'!I65/Escalators!H$11)</f>
        <v>608962.93258198304</v>
      </c>
      <c r="J65" s="217">
        <f>IF('Division Lvl'!J65="","",'Division Lvl'!J65/Escalators!I$11)</f>
        <v>608962.93258198304</v>
      </c>
      <c r="K65" s="217">
        <f>IF('Division Lvl'!K65="","",'Division Lvl'!K65/Escalators!J$11)</f>
        <v>608962.93258198304</v>
      </c>
      <c r="L65" s="217">
        <f>IF('Division Lvl'!L65="","",'Division Lvl'!L65/Escalators!K$11)</f>
        <v>608962.93258198304</v>
      </c>
      <c r="M65" s="217">
        <f>IF('Division Lvl'!M65="","",'Division Lvl'!M65/Escalators!L$11)</f>
        <v>608962.93258198304</v>
      </c>
      <c r="N65" s="218">
        <v>616000</v>
      </c>
      <c r="O65" s="219">
        <v>500000</v>
      </c>
      <c r="P65" s="220">
        <f>E65*Config!F$40</f>
        <v>450478.33738805749</v>
      </c>
      <c r="Q65" s="220">
        <f>F65*Config!G$40</f>
        <v>1474877.5497459508</v>
      </c>
      <c r="R65" s="220">
        <f>G65*Config!H$40</f>
        <v>565329.31671497272</v>
      </c>
      <c r="S65" s="220">
        <f>H65*Config!I$40</f>
        <v>577671.1061098075</v>
      </c>
      <c r="T65" s="220">
        <f>I65*Config!J$40</f>
        <v>688985.66326921538</v>
      </c>
      <c r="U65" s="220">
        <f>J65*Config!K$40</f>
        <v>706210.30485094571</v>
      </c>
      <c r="V65" s="220">
        <f>K65*Config!L$40</f>
        <v>723865.56247221935</v>
      </c>
      <c r="W65" s="220">
        <f>L65*Config!M$40</f>
        <v>741962.20153402479</v>
      </c>
      <c r="X65" s="220">
        <f>M65*Config!N$40</f>
        <v>760511.25657237531</v>
      </c>
      <c r="Y65" s="221">
        <f>N65*Config!O$40</f>
        <v>788532.07922495599</v>
      </c>
      <c r="Z65" s="222">
        <f t="shared" si="0"/>
        <v>3500569.65945761</v>
      </c>
      <c r="AA65" s="217">
        <f t="shared" si="1"/>
        <v>6552421.3897855431</v>
      </c>
      <c r="AB65" s="220">
        <f t="shared" si="2"/>
        <v>3757341.9732280038</v>
      </c>
      <c r="AC65" s="221">
        <f t="shared" si="3"/>
        <v>7478423.3778825244</v>
      </c>
      <c r="AD65" s="223">
        <f>IF(OR(SUM(P65:Y65)&lt;&gt;0,A65="EH"),INDEX(CASH!$B:$B,MATCH(A65,CASH!$A:$A,0)),"")</f>
        <v>290</v>
      </c>
      <c r="AE65" s="122">
        <f>AD65*VLOOKUP(C65,Config!$A$3:$C$9,3,FALSE)</f>
        <v>4350</v>
      </c>
      <c r="AF65" s="224">
        <f t="shared" si="4"/>
        <v>0.29291388772126109</v>
      </c>
      <c r="AG65" s="122" t="str">
        <f>IF(ISERROR(VLOOKUP(A65,Config!$A$12:$A$32,1,FALSE)),LEFT(A65,2),"PRL")</f>
        <v>DS</v>
      </c>
      <c r="AH65" s="122" t="str">
        <f t="shared" si="5"/>
        <v>DS417s</v>
      </c>
      <c r="AI65" s="163" t="s">
        <v>882</v>
      </c>
      <c r="AJ65" s="225" t="s">
        <v>781</v>
      </c>
      <c r="AK65" s="338" t="str">
        <f>IF(ISERROR(VLOOKUP($A65,'RAB Cat Lookup'!$B$4:$E$351,2,FALSE))=TRUE,"Unallocated",VLOOKUP($A65,'RAB Cat Lookup'!$B$4:$E$351,2,FALSE))</f>
        <v>Std</v>
      </c>
      <c r="AL65" s="338" t="str">
        <f>IF(ISERROR(VLOOKUP($A65,'RAB Cat Lookup'!$B$4:$E$351,4,FALSE))=TRUE,"Unallocated",VLOOKUP($A65,'RAB Cat Lookup'!$B$4:$E$351,4,FALSE))</f>
        <v>Distribution lines and cables</v>
      </c>
      <c r="AM65" s="121" t="str">
        <f t="shared" si="6"/>
        <v/>
      </c>
    </row>
    <row r="66" spans="1:39" x14ac:dyDescent="0.25">
      <c r="A66" s="215" t="s">
        <v>812</v>
      </c>
      <c r="B66" s="215" t="s">
        <v>830</v>
      </c>
      <c r="C66" s="123" t="s">
        <v>778</v>
      </c>
      <c r="D66" s="216" t="str">
        <f>IF('Division Lvl'!D66="","",'Division Lvl'!D66/Escalators!C$11)</f>
        <v/>
      </c>
      <c r="E66" s="217">
        <f>IF('Division Lvl'!E66="","",'Division Lvl'!E66/Escalators!D$11)</f>
        <v>0</v>
      </c>
      <c r="F66" s="217">
        <f>IF('Division Lvl'!F66="","",'Division Lvl'!F66/Escalators!E$11)</f>
        <v>0</v>
      </c>
      <c r="G66" s="217">
        <f>IF('Division Lvl'!G66="","",'Division Lvl'!G66/Escalators!F$11)</f>
        <v>699952.62730291707</v>
      </c>
      <c r="H66" s="217">
        <f>IF('Division Lvl'!H66="","",'Division Lvl'!H66/Escalators!G$11)</f>
        <v>697788.68141649035</v>
      </c>
      <c r="I66" s="217">
        <f>IF('Division Lvl'!I66="","",'Division Lvl'!I66/Escalators!H$11)</f>
        <v>695957.63723655208</v>
      </c>
      <c r="J66" s="217">
        <f>IF('Division Lvl'!J66="","",'Division Lvl'!J66/Escalators!I$11)</f>
        <v>695957.63723655208</v>
      </c>
      <c r="K66" s="217">
        <f>IF('Division Lvl'!K66="","",'Division Lvl'!K66/Escalators!J$11)</f>
        <v>695957.63723655208</v>
      </c>
      <c r="L66" s="217">
        <f>IF('Division Lvl'!L66="","",'Division Lvl'!L66/Escalators!K$11)</f>
        <v>695957.63723655208</v>
      </c>
      <c r="M66" s="217">
        <f>IF('Division Lvl'!M66="","",'Division Lvl'!M66/Escalators!L$11)</f>
        <v>695957.63723655208</v>
      </c>
      <c r="N66" s="218">
        <v>704000</v>
      </c>
      <c r="O66" s="219">
        <v>0</v>
      </c>
      <c r="P66" s="220">
        <f>E66*Config!F$40</f>
        <v>0</v>
      </c>
      <c r="Q66" s="220">
        <f>F66*Config!G$40</f>
        <v>0</v>
      </c>
      <c r="R66" s="220">
        <f>G66*Config!H$40</f>
        <v>753772.42228663038</v>
      </c>
      <c r="S66" s="220">
        <f>H66*Config!I$40</f>
        <v>770228.1414797433</v>
      </c>
      <c r="T66" s="220">
        <f>I66*Config!J$40</f>
        <v>787412.18659338902</v>
      </c>
      <c r="U66" s="220">
        <f>J66*Config!K$40</f>
        <v>807097.49125822366</v>
      </c>
      <c r="V66" s="220">
        <f>K66*Config!L$40</f>
        <v>827274.92853967939</v>
      </c>
      <c r="W66" s="220">
        <f>L66*Config!M$40</f>
        <v>847956.80175317125</v>
      </c>
      <c r="X66" s="220">
        <f>M66*Config!N$40</f>
        <v>869155.72179700038</v>
      </c>
      <c r="Y66" s="221">
        <f>N66*Config!O$40</f>
        <v>901179.51911423542</v>
      </c>
      <c r="Z66" s="222">
        <f t="shared" ref="Z66:Z129" si="7">SUM(E66:I66)</f>
        <v>2093698.9459559594</v>
      </c>
      <c r="AA66" s="217">
        <f t="shared" ref="AA66:AA129" si="8">SUM(E66:N66)</f>
        <v>5581529.4949021684</v>
      </c>
      <c r="AB66" s="220">
        <f t="shared" ref="AB66:AB129" si="9">SUM(P66:T66)</f>
        <v>2311412.7503597629</v>
      </c>
      <c r="AC66" s="221">
        <f t="shared" ref="AC66:AC129" si="10">SUM(P66:Y66)</f>
        <v>6564077.2128220731</v>
      </c>
      <c r="AD66" s="223">
        <f>IF(OR(SUM(P66:Y66)&lt;&gt;0,A66="EH"),INDEX(CASH!$B:$B,MATCH(A66,CASH!$A:$A,0)),"")</f>
        <v>290</v>
      </c>
      <c r="AE66" s="122">
        <f>AD66*VLOOKUP(C66,Config!$A$3:$C$9,3,FALSE)</f>
        <v>2900</v>
      </c>
      <c r="AF66" s="224">
        <f t="shared" ref="AF66:AF129" si="11">SUMIF($AE$2:$AE$418,"&gt;="&amp;AE66,$AB$2:$AB$418)/SUM($AB$2:$AB$418)</f>
        <v>0.59755608418878403</v>
      </c>
      <c r="AG66" s="122" t="str">
        <f>IF(ISERROR(VLOOKUP(A66,Config!$A$12:$A$32,1,FALSE)),LEFT(A66,2),"PRL")</f>
        <v>DS</v>
      </c>
      <c r="AH66" s="122" t="str">
        <f t="shared" ref="AH66:AH129" si="12">A66&amp;IF(LEFT(C66)="P",LOWER(MID(C66,11,1)),"")</f>
        <v>DS417m</v>
      </c>
      <c r="AI66" s="163" t="s">
        <v>882</v>
      </c>
      <c r="AJ66" s="225" t="s">
        <v>781</v>
      </c>
      <c r="AK66" s="338" t="str">
        <f>IF(ISERROR(VLOOKUP($A66,'RAB Cat Lookup'!$B$4:$E$351,2,FALSE))=TRUE,"Unallocated",VLOOKUP($A66,'RAB Cat Lookup'!$B$4:$E$351,2,FALSE))</f>
        <v>Std</v>
      </c>
      <c r="AL66" s="338" t="str">
        <f>IF(ISERROR(VLOOKUP($A66,'RAB Cat Lookup'!$B$4:$E$351,4,FALSE))=TRUE,"Unallocated",VLOOKUP($A66,'RAB Cat Lookup'!$B$4:$E$351,4,FALSE))</f>
        <v>Distribution lines and cables</v>
      </c>
      <c r="AM66" s="121" t="str">
        <f t="shared" ref="AM66:AM129" si="13">IF(AND(AL66=1,SUM(AA66&lt;&gt;0)),A66,"")</f>
        <v/>
      </c>
    </row>
    <row r="67" spans="1:39" x14ac:dyDescent="0.25">
      <c r="A67" s="215" t="s">
        <v>812</v>
      </c>
      <c r="B67" s="215" t="s">
        <v>830</v>
      </c>
      <c r="C67" s="123" t="s">
        <v>777</v>
      </c>
      <c r="D67" s="216" t="str">
        <f>IF('Division Lvl'!D67="","",'Division Lvl'!D67/Escalators!C$11)</f>
        <v/>
      </c>
      <c r="E67" s="217">
        <f>IF('Division Lvl'!E67="","",'Division Lvl'!E67/Escalators!D$11)</f>
        <v>0</v>
      </c>
      <c r="F67" s="217">
        <f>IF('Division Lvl'!F67="","",'Division Lvl'!F67/Escalators!E$11)</f>
        <v>0</v>
      </c>
      <c r="G67" s="217">
        <f>IF('Division Lvl'!G67="","",'Division Lvl'!G67/Escalators!F$11)</f>
        <v>0</v>
      </c>
      <c r="H67" s="217">
        <f>IF('Division Lvl'!H67="","",'Division Lvl'!H67/Escalators!G$11)</f>
        <v>0</v>
      </c>
      <c r="I67" s="217">
        <f>IF('Division Lvl'!I67="","",'Division Lvl'!I67/Escalators!H$11)</f>
        <v>0</v>
      </c>
      <c r="J67" s="217">
        <f>IF('Division Lvl'!J67="","",'Division Lvl'!J67/Escalators!I$11)</f>
        <v>0</v>
      </c>
      <c r="K67" s="217">
        <f>IF('Division Lvl'!K67="","",'Division Lvl'!K67/Escalators!J$11)</f>
        <v>0</v>
      </c>
      <c r="L67" s="217">
        <f>IF('Division Lvl'!L67="","",'Division Lvl'!L67/Escalators!K$11)</f>
        <v>217486.76163642251</v>
      </c>
      <c r="M67" s="217">
        <f>IF('Division Lvl'!M67="","",'Division Lvl'!M67/Escalators!L$11)</f>
        <v>217486.76163642251</v>
      </c>
      <c r="N67" s="218">
        <v>220000</v>
      </c>
      <c r="O67" s="219">
        <v>0</v>
      </c>
      <c r="P67" s="220">
        <f>E67*Config!F$40</f>
        <v>0</v>
      </c>
      <c r="Q67" s="220">
        <f>F67*Config!G$40</f>
        <v>0</v>
      </c>
      <c r="R67" s="220">
        <f>G67*Config!H$40</f>
        <v>0</v>
      </c>
      <c r="S67" s="220">
        <f>H67*Config!I$40</f>
        <v>0</v>
      </c>
      <c r="T67" s="220">
        <f>I67*Config!J$40</f>
        <v>0</v>
      </c>
      <c r="U67" s="220">
        <f>J67*Config!K$40</f>
        <v>0</v>
      </c>
      <c r="V67" s="220">
        <f>K67*Config!L$40</f>
        <v>0</v>
      </c>
      <c r="W67" s="220">
        <f>L67*Config!M$40</f>
        <v>264986.50054786599</v>
      </c>
      <c r="X67" s="220">
        <f>M67*Config!N$40</f>
        <v>271611.16306156258</v>
      </c>
      <c r="Y67" s="221">
        <f>N67*Config!O$40</f>
        <v>281618.59972319857</v>
      </c>
      <c r="Z67" s="222">
        <f t="shared" si="7"/>
        <v>0</v>
      </c>
      <c r="AA67" s="217">
        <f t="shared" si="8"/>
        <v>654973.52327284496</v>
      </c>
      <c r="AB67" s="220">
        <f t="shared" si="9"/>
        <v>0</v>
      </c>
      <c r="AC67" s="221">
        <f t="shared" si="10"/>
        <v>818216.26333262713</v>
      </c>
      <c r="AD67" s="223">
        <f>IF(OR(SUM(P67:Y67)&lt;&gt;0,A67="EH"),INDEX(CASH!$B:$B,MATCH(A67,CASH!$A:$A,0)),"")</f>
        <v>290</v>
      </c>
      <c r="AE67" s="122">
        <f>AD67*VLOOKUP(C67,Config!$A$3:$C$9,3,FALSE)</f>
        <v>1450</v>
      </c>
      <c r="AF67" s="224">
        <f t="shared" si="11"/>
        <v>0.92192259014895972</v>
      </c>
      <c r="AG67" s="122" t="str">
        <f>IF(ISERROR(VLOOKUP(A67,Config!$A$12:$A$32,1,FALSE)),LEFT(A67,2),"PRL")</f>
        <v>DS</v>
      </c>
      <c r="AH67" s="122" t="str">
        <f t="shared" si="12"/>
        <v>DS417l</v>
      </c>
      <c r="AI67" s="163" t="s">
        <v>882</v>
      </c>
      <c r="AJ67" s="225" t="s">
        <v>781</v>
      </c>
      <c r="AK67" s="338" t="str">
        <f>IF(ISERROR(VLOOKUP($A67,'RAB Cat Lookup'!$B$4:$E$351,2,FALSE))=TRUE,"Unallocated",VLOOKUP($A67,'RAB Cat Lookup'!$B$4:$E$351,2,FALSE))</f>
        <v>Std</v>
      </c>
      <c r="AL67" s="338" t="str">
        <f>IF(ISERROR(VLOOKUP($A67,'RAB Cat Lookup'!$B$4:$E$351,4,FALSE))=TRUE,"Unallocated",VLOOKUP($A67,'RAB Cat Lookup'!$B$4:$E$351,4,FALSE))</f>
        <v>Distribution lines and cables</v>
      </c>
      <c r="AM67" s="121" t="str">
        <f t="shared" si="13"/>
        <v/>
      </c>
    </row>
    <row r="68" spans="1:39" x14ac:dyDescent="0.25">
      <c r="A68" s="215" t="s">
        <v>813</v>
      </c>
      <c r="B68" s="215" t="s">
        <v>1074</v>
      </c>
      <c r="C68" s="123" t="s">
        <v>512</v>
      </c>
      <c r="D68" s="216">
        <f>IF('Division Lvl'!D68="","",'Division Lvl'!D68/Escalators!C$11)</f>
        <v>5000000</v>
      </c>
      <c r="E68" s="217">
        <f>IF('Division Lvl'!E68="","",'Division Lvl'!E68/Escalators!D$11)</f>
        <v>2606631.4704318056</v>
      </c>
      <c r="F68" s="217">
        <f>IF('Division Lvl'!F68="","",'Division Lvl'!F68/Escalators!E$11)</f>
        <v>2601883.4822984971</v>
      </c>
      <c r="G68" s="217">
        <f>IF('Division Lvl'!G68="","",'Division Lvl'!G68/Escalators!F$11)</f>
        <v>2594646.8378424114</v>
      </c>
      <c r="H68" s="217">
        <f>IF('Division Lvl'!H68="","",'Division Lvl'!H68/Escalators!G$11)</f>
        <v>2586625.3301967955</v>
      </c>
      <c r="I68" s="217">
        <f>IF('Division Lvl'!I68="","",'Division Lvl'!I68/Escalators!H$11)</f>
        <v>2579837.8522931365</v>
      </c>
      <c r="J68" s="217">
        <f>IF('Division Lvl'!J68="","",'Division Lvl'!J68/Escalators!I$11)</f>
        <v>2579837.8522931365</v>
      </c>
      <c r="K68" s="217">
        <f>IF('Division Lvl'!K68="","",'Division Lvl'!K68/Escalators!J$11)</f>
        <v>2579837.8522931365</v>
      </c>
      <c r="L68" s="217">
        <f>IF('Division Lvl'!L68="","",'Division Lvl'!L68/Escalators!K$11)</f>
        <v>2579837.8522931365</v>
      </c>
      <c r="M68" s="217">
        <f>IF('Division Lvl'!M68="","",'Division Lvl'!M68/Escalators!L$11)</f>
        <v>2579837.8522931365</v>
      </c>
      <c r="N68" s="218">
        <v>2609650</v>
      </c>
      <c r="O68" s="219">
        <v>3923342.5</v>
      </c>
      <c r="P68" s="220">
        <f>E68*Config!F$40</f>
        <v>2671797.2571926005</v>
      </c>
      <c r="Q68" s="220">
        <f>F68*Config!G$40</f>
        <v>2733603.8335898584</v>
      </c>
      <c r="R68" s="220">
        <f>G68*Config!H$40</f>
        <v>2794150.8548583877</v>
      </c>
      <c r="S68" s="220">
        <f>H68*Config!I$40</f>
        <v>2855150.3826883691</v>
      </c>
      <c r="T68" s="220">
        <f>I68*Config!J$40</f>
        <v>2918849.7340105651</v>
      </c>
      <c r="U68" s="220">
        <f>J68*Config!K$40</f>
        <v>2991820.9773608288</v>
      </c>
      <c r="V68" s="220">
        <f>K68*Config!L$40</f>
        <v>3066616.5017948495</v>
      </c>
      <c r="W68" s="220">
        <f>L68*Config!M$40</f>
        <v>3143281.9143397207</v>
      </c>
      <c r="X68" s="220">
        <f>M68*Config!N$40</f>
        <v>3221863.9621982132</v>
      </c>
      <c r="Y68" s="221">
        <f>N68*Config!O$40</f>
        <v>3340572.6307620234</v>
      </c>
      <c r="Z68" s="222">
        <f t="shared" si="7"/>
        <v>12969624.973062646</v>
      </c>
      <c r="AA68" s="217">
        <f t="shared" si="8"/>
        <v>25898626.382235195</v>
      </c>
      <c r="AB68" s="220">
        <f t="shared" si="9"/>
        <v>13973552.062339783</v>
      </c>
      <c r="AC68" s="221">
        <f t="shared" si="10"/>
        <v>29737708.048795417</v>
      </c>
      <c r="AD68" s="223">
        <f>IF(OR(SUM(P68:Y68)&lt;&gt;0,A68="EH"),INDEX(CASH!$B:$B,MATCH(A68,CASH!$A:$A,0)),"")</f>
        <v>330</v>
      </c>
      <c r="AE68" s="122">
        <f>AD68*VLOOKUP(C68,Config!$A$3:$C$9,3,FALSE)</f>
        <v>4950</v>
      </c>
      <c r="AF68" s="224">
        <f t="shared" si="11"/>
        <v>0.12557407790639435</v>
      </c>
      <c r="AG68" s="122" t="str">
        <f>IF(ISERROR(VLOOKUP(A68,Config!$A$12:$A$32,1,FALSE)),LEFT(A68,2),"PRL")</f>
        <v>DS</v>
      </c>
      <c r="AH68" s="122" t="str">
        <f t="shared" si="12"/>
        <v>DS418s</v>
      </c>
      <c r="AI68" s="163" t="s">
        <v>882</v>
      </c>
      <c r="AJ68" s="225" t="s">
        <v>781</v>
      </c>
      <c r="AK68" s="338" t="str">
        <f>IF(ISERROR(VLOOKUP($A68,'RAB Cat Lookup'!$B$4:$E$351,2,FALSE))=TRUE,"Unallocated",VLOOKUP($A68,'RAB Cat Lookup'!$B$4:$E$351,2,FALSE))</f>
        <v>Std</v>
      </c>
      <c r="AL68" s="338" t="str">
        <f>IF(ISERROR(VLOOKUP($A68,'RAB Cat Lookup'!$B$4:$E$351,4,FALSE))=TRUE,"Unallocated",VLOOKUP($A68,'RAB Cat Lookup'!$B$4:$E$351,4,FALSE))</f>
        <v>Distribution lines and cables</v>
      </c>
      <c r="AM68" s="121" t="str">
        <f t="shared" si="13"/>
        <v/>
      </c>
    </row>
    <row r="69" spans="1:39" x14ac:dyDescent="0.25">
      <c r="A69" s="215" t="s">
        <v>915</v>
      </c>
      <c r="B69" s="215" t="s">
        <v>918</v>
      </c>
      <c r="C69" s="123" t="s">
        <v>512</v>
      </c>
      <c r="D69" s="216">
        <f>IF('Division Lvl'!D69="","",'Division Lvl'!D69/Escalators!C$11)</f>
        <v>0</v>
      </c>
      <c r="E69" s="217">
        <f>IF('Division Lvl'!E69="","",'Division Lvl'!E69/Escalators!D$11)</f>
        <v>0</v>
      </c>
      <c r="F69" s="217">
        <f>IF('Division Lvl'!F69="","",'Division Lvl'!F69/Escalators!E$11)</f>
        <v>0</v>
      </c>
      <c r="G69" s="217">
        <f>IF('Division Lvl'!G69="","",'Division Lvl'!G69/Escalators!F$11)</f>
        <v>0</v>
      </c>
      <c r="H69" s="217">
        <f>IF('Division Lvl'!H69="","",'Division Lvl'!H69/Escalators!G$11)</f>
        <v>0</v>
      </c>
      <c r="I69" s="217">
        <f>IF('Division Lvl'!I69="","",'Division Lvl'!I69/Escalators!H$11)</f>
        <v>0</v>
      </c>
      <c r="J69" s="217">
        <f>IF('Division Lvl'!J69="","",'Division Lvl'!J69/Escalators!I$11)</f>
        <v>0</v>
      </c>
      <c r="K69" s="217">
        <f>IF('Division Lvl'!K69="","",'Division Lvl'!K69/Escalators!J$11)</f>
        <v>0</v>
      </c>
      <c r="L69" s="217">
        <f>IF('Division Lvl'!L69="","",'Division Lvl'!L69/Escalators!K$11)</f>
        <v>3460016.662397631</v>
      </c>
      <c r="M69" s="217">
        <f>IF('Division Lvl'!M69="","",'Division Lvl'!M69/Escalators!L$11)</f>
        <v>7414321.4194234945</v>
      </c>
      <c r="N69" s="218">
        <v>12000000</v>
      </c>
      <c r="O69" s="219">
        <v>0</v>
      </c>
      <c r="P69" s="220">
        <f>E69*Config!F$40</f>
        <v>0</v>
      </c>
      <c r="Q69" s="220">
        <f>F69*Config!G$40</f>
        <v>0</v>
      </c>
      <c r="R69" s="220">
        <f>G69*Config!H$40</f>
        <v>0</v>
      </c>
      <c r="S69" s="220">
        <f>H69*Config!I$40</f>
        <v>0</v>
      </c>
      <c r="T69" s="220">
        <f>I69*Config!J$40</f>
        <v>0</v>
      </c>
      <c r="U69" s="220">
        <f>J69*Config!K$40</f>
        <v>0</v>
      </c>
      <c r="V69" s="220">
        <f>K69*Config!L$40</f>
        <v>0</v>
      </c>
      <c r="W69" s="220">
        <f>L69*Config!M$40</f>
        <v>4215694.326897868</v>
      </c>
      <c r="X69" s="220">
        <f>M69*Config!N$40</f>
        <v>9259471.468007816</v>
      </c>
      <c r="Y69" s="221">
        <f>N69*Config!O$40</f>
        <v>15361014.530356284</v>
      </c>
      <c r="Z69" s="222">
        <f t="shared" si="7"/>
        <v>0</v>
      </c>
      <c r="AA69" s="217">
        <f t="shared" si="8"/>
        <v>22874338.081821125</v>
      </c>
      <c r="AB69" s="220">
        <f t="shared" si="9"/>
        <v>0</v>
      </c>
      <c r="AC69" s="221">
        <f t="shared" si="10"/>
        <v>28836180.325261969</v>
      </c>
      <c r="AD69" s="223">
        <f>IF(OR(SUM(P69:Y69)&lt;&gt;0,A69="EH"),INDEX(CASH!$B:$B,MATCH(A69,CASH!$A:$A,0)),"")</f>
        <v>180</v>
      </c>
      <c r="AE69" s="122">
        <f>AD69*VLOOKUP(C69,Config!$A$3:$C$9,3,FALSE)</f>
        <v>2700</v>
      </c>
      <c r="AF69" s="224">
        <f t="shared" si="11"/>
        <v>0.66488045847782185</v>
      </c>
      <c r="AG69" s="122" t="str">
        <f>IF(ISERROR(VLOOKUP(A69,Config!$A$12:$A$32,1,FALSE)),LEFT(A69,2),"PRL")</f>
        <v>DS</v>
      </c>
      <c r="AH69" s="122" t="str">
        <f t="shared" si="12"/>
        <v>DS420s</v>
      </c>
      <c r="AI69" s="163" t="s">
        <v>882</v>
      </c>
      <c r="AJ69" s="225" t="s">
        <v>781</v>
      </c>
      <c r="AK69" s="338" t="str">
        <f>IF(ISERROR(VLOOKUP($A69,'RAB Cat Lookup'!$B$4:$E$351,2,FALSE))=TRUE,"Unallocated",VLOOKUP($A69,'RAB Cat Lookup'!$B$4:$E$351,2,FALSE))</f>
        <v>Unallocated</v>
      </c>
      <c r="AL69" s="338" t="str">
        <f>IF(ISERROR(VLOOKUP($A69,'RAB Cat Lookup'!$B$4:$E$351,4,FALSE))=TRUE,"Unallocated",VLOOKUP($A69,'RAB Cat Lookup'!$B$4:$E$351,4,FALSE))</f>
        <v>Unallocated</v>
      </c>
      <c r="AM69" s="121" t="str">
        <f t="shared" si="13"/>
        <v/>
      </c>
    </row>
    <row r="70" spans="1:39" x14ac:dyDescent="0.25">
      <c r="A70" s="215" t="s">
        <v>915</v>
      </c>
      <c r="B70" s="215" t="s">
        <v>918</v>
      </c>
      <c r="C70" s="123" t="s">
        <v>778</v>
      </c>
      <c r="D70" s="216">
        <f>IF('Division Lvl'!D70="","",'Division Lvl'!D70/Escalators!C$11)</f>
        <v>0</v>
      </c>
      <c r="E70" s="217">
        <f>IF('Division Lvl'!E70="","",'Division Lvl'!E70/Escalators!D$11)</f>
        <v>0</v>
      </c>
      <c r="F70" s="217">
        <f>IF('Division Lvl'!F70="","",'Division Lvl'!F70/Escalators!E$11)</f>
        <v>0</v>
      </c>
      <c r="G70" s="217">
        <f>IF('Division Lvl'!G70="","",'Division Lvl'!G70/Escalators!F$11)</f>
        <v>0</v>
      </c>
      <c r="H70" s="217">
        <f>IF('Division Lvl'!H70="","",'Division Lvl'!H70/Escalators!G$11)</f>
        <v>0</v>
      </c>
      <c r="I70" s="217">
        <f>IF('Division Lvl'!I70="","",'Division Lvl'!I70/Escalators!H$11)</f>
        <v>0</v>
      </c>
      <c r="J70" s="217">
        <f>IF('Division Lvl'!J70="","",'Division Lvl'!J70/Escalators!I$11)</f>
        <v>0</v>
      </c>
      <c r="K70" s="217">
        <f>IF('Division Lvl'!K70="","",'Division Lvl'!K70/Escalators!J$11)</f>
        <v>0</v>
      </c>
      <c r="L70" s="217">
        <f>IF('Division Lvl'!L70="","",'Division Lvl'!L70/Escalators!K$11)</f>
        <v>494288.094628233</v>
      </c>
      <c r="M70" s="217">
        <f>IF('Division Lvl'!M70="","",'Division Lvl'!M70/Escalators!L$11)</f>
        <v>889718.57033081935</v>
      </c>
      <c r="N70" s="218">
        <v>1500000</v>
      </c>
      <c r="O70" s="219">
        <v>0</v>
      </c>
      <c r="P70" s="220">
        <f>E70*Config!F$40</f>
        <v>0</v>
      </c>
      <c r="Q70" s="220">
        <f>F70*Config!G$40</f>
        <v>0</v>
      </c>
      <c r="R70" s="220">
        <f>G70*Config!H$40</f>
        <v>0</v>
      </c>
      <c r="S70" s="220">
        <f>H70*Config!I$40</f>
        <v>0</v>
      </c>
      <c r="T70" s="220">
        <f>I70*Config!J$40</f>
        <v>0</v>
      </c>
      <c r="U70" s="220">
        <f>J70*Config!K$40</f>
        <v>0</v>
      </c>
      <c r="V70" s="220">
        <f>K70*Config!L$40</f>
        <v>0</v>
      </c>
      <c r="W70" s="220">
        <f>L70*Config!M$40</f>
        <v>602242.04669969552</v>
      </c>
      <c r="X70" s="220">
        <f>M70*Config!N$40</f>
        <v>1111136.576160938</v>
      </c>
      <c r="Y70" s="221">
        <f>N70*Config!O$40</f>
        <v>1920126.8162945355</v>
      </c>
      <c r="Z70" s="222">
        <f t="shared" si="7"/>
        <v>0</v>
      </c>
      <c r="AA70" s="217">
        <f t="shared" si="8"/>
        <v>2884006.6649590526</v>
      </c>
      <c r="AB70" s="220">
        <f t="shared" si="9"/>
        <v>0</v>
      </c>
      <c r="AC70" s="221">
        <f t="shared" si="10"/>
        <v>3633505.4391551688</v>
      </c>
      <c r="AD70" s="223">
        <f>IF(OR(SUM(P70:Y70)&lt;&gt;0,A70="EH"),INDEX(CASH!$B:$B,MATCH(A70,CASH!$A:$A,0)),"")</f>
        <v>180</v>
      </c>
      <c r="AE70" s="122">
        <f>AD70*VLOOKUP(C70,Config!$A$3:$C$9,3,FALSE)</f>
        <v>1800</v>
      </c>
      <c r="AF70" s="224">
        <f t="shared" si="11"/>
        <v>0.8236630517994098</v>
      </c>
      <c r="AG70" s="122" t="str">
        <f>IF(ISERROR(VLOOKUP(A70,Config!$A$12:$A$32,1,FALSE)),LEFT(A70,2),"PRL")</f>
        <v>DS</v>
      </c>
      <c r="AH70" s="122" t="str">
        <f t="shared" si="12"/>
        <v>DS420m</v>
      </c>
      <c r="AI70" s="163" t="s">
        <v>882</v>
      </c>
      <c r="AJ70" s="225" t="s">
        <v>781</v>
      </c>
      <c r="AK70" s="338" t="str">
        <f>IF(ISERROR(VLOOKUP($A70,'RAB Cat Lookup'!$B$4:$E$351,2,FALSE))=TRUE,"Unallocated",VLOOKUP($A70,'RAB Cat Lookup'!$B$4:$E$351,2,FALSE))</f>
        <v>Unallocated</v>
      </c>
      <c r="AL70" s="338" t="str">
        <f>IF(ISERROR(VLOOKUP($A70,'RAB Cat Lookup'!$B$4:$E$351,4,FALSE))=TRUE,"Unallocated",VLOOKUP($A70,'RAB Cat Lookup'!$B$4:$E$351,4,FALSE))</f>
        <v>Unallocated</v>
      </c>
      <c r="AM70" s="121" t="str">
        <f t="shared" si="13"/>
        <v/>
      </c>
    </row>
    <row r="71" spans="1:39" x14ac:dyDescent="0.25">
      <c r="A71" s="215" t="s">
        <v>915</v>
      </c>
      <c r="B71" s="215" t="s">
        <v>918</v>
      </c>
      <c r="C71" s="123" t="s">
        <v>777</v>
      </c>
      <c r="D71" s="216">
        <f>IF('Division Lvl'!D71="","",'Division Lvl'!D71/Escalators!C$11)</f>
        <v>0</v>
      </c>
      <c r="E71" s="217">
        <f>IF('Division Lvl'!E71="","",'Division Lvl'!E71/Escalators!D$11)</f>
        <v>0</v>
      </c>
      <c r="F71" s="217">
        <f>IF('Division Lvl'!F71="","",'Division Lvl'!F71/Escalators!E$11)</f>
        <v>0</v>
      </c>
      <c r="G71" s="217">
        <f>IF('Division Lvl'!G71="","",'Division Lvl'!G71/Escalators!F$11)</f>
        <v>0</v>
      </c>
      <c r="H71" s="217">
        <f>IF('Division Lvl'!H71="","",'Division Lvl'!H71/Escalators!G$11)</f>
        <v>0</v>
      </c>
      <c r="I71" s="217">
        <f>IF('Division Lvl'!I71="","",'Division Lvl'!I71/Escalators!H$11)</f>
        <v>0</v>
      </c>
      <c r="J71" s="217">
        <f>IF('Division Lvl'!J71="","",'Division Lvl'!J71/Escalators!I$11)</f>
        <v>0</v>
      </c>
      <c r="K71" s="217">
        <f>IF('Division Lvl'!K71="","",'Division Lvl'!K71/Escalators!J$11)</f>
        <v>0</v>
      </c>
      <c r="L71" s="217">
        <f>IF('Division Lvl'!L71="","",'Division Lvl'!L71/Escalators!K$11)</f>
        <v>494288.094628233</v>
      </c>
      <c r="M71" s="217">
        <f>IF('Division Lvl'!M71="","",'Division Lvl'!M71/Escalators!L$11)</f>
        <v>889718.57033081935</v>
      </c>
      <c r="N71" s="218">
        <v>1500000</v>
      </c>
      <c r="O71" s="219">
        <v>0</v>
      </c>
      <c r="P71" s="220">
        <f>E71*Config!F$40</f>
        <v>0</v>
      </c>
      <c r="Q71" s="220">
        <f>F71*Config!G$40</f>
        <v>0</v>
      </c>
      <c r="R71" s="220">
        <f>G71*Config!H$40</f>
        <v>0</v>
      </c>
      <c r="S71" s="220">
        <f>H71*Config!I$40</f>
        <v>0</v>
      </c>
      <c r="T71" s="220">
        <f>I71*Config!J$40</f>
        <v>0</v>
      </c>
      <c r="U71" s="220">
        <f>J71*Config!K$40</f>
        <v>0</v>
      </c>
      <c r="V71" s="220">
        <f>K71*Config!L$40</f>
        <v>0</v>
      </c>
      <c r="W71" s="220">
        <f>L71*Config!M$40</f>
        <v>602242.04669969552</v>
      </c>
      <c r="X71" s="220">
        <f>M71*Config!N$40</f>
        <v>1111136.576160938</v>
      </c>
      <c r="Y71" s="221">
        <f>N71*Config!O$40</f>
        <v>1920126.8162945355</v>
      </c>
      <c r="Z71" s="222">
        <f t="shared" si="7"/>
        <v>0</v>
      </c>
      <c r="AA71" s="217">
        <f t="shared" si="8"/>
        <v>2884006.6649590526</v>
      </c>
      <c r="AB71" s="220">
        <f t="shared" si="9"/>
        <v>0</v>
      </c>
      <c r="AC71" s="221">
        <f t="shared" si="10"/>
        <v>3633505.4391551688</v>
      </c>
      <c r="AD71" s="223">
        <f>IF(OR(SUM(P71:Y71)&lt;&gt;0,A71="EH"),INDEX(CASH!$B:$B,MATCH(A71,CASH!$A:$A,0)),"")</f>
        <v>180</v>
      </c>
      <c r="AE71" s="122">
        <f>AD71*VLOOKUP(C71,Config!$A$3:$C$9,3,FALSE)</f>
        <v>900</v>
      </c>
      <c r="AF71" s="224">
        <f t="shared" si="11"/>
        <v>0.97399670486022427</v>
      </c>
      <c r="AG71" s="122" t="str">
        <f>IF(ISERROR(VLOOKUP(A71,Config!$A$12:$A$32,1,FALSE)),LEFT(A71,2),"PRL")</f>
        <v>DS</v>
      </c>
      <c r="AH71" s="122" t="str">
        <f t="shared" si="12"/>
        <v>DS420l</v>
      </c>
      <c r="AI71" s="163" t="s">
        <v>882</v>
      </c>
      <c r="AJ71" s="225" t="s">
        <v>781</v>
      </c>
      <c r="AK71" s="338" t="str">
        <f>IF(ISERROR(VLOOKUP($A71,'RAB Cat Lookup'!$B$4:$E$351,2,FALSE))=TRUE,"Unallocated",VLOOKUP($A71,'RAB Cat Lookup'!$B$4:$E$351,2,FALSE))</f>
        <v>Unallocated</v>
      </c>
      <c r="AL71" s="338" t="str">
        <f>IF(ISERROR(VLOOKUP($A71,'RAB Cat Lookup'!$B$4:$E$351,4,FALSE))=TRUE,"Unallocated",VLOOKUP($A71,'RAB Cat Lookup'!$B$4:$E$351,4,FALSE))</f>
        <v>Unallocated</v>
      </c>
      <c r="AM71" s="121" t="str">
        <f t="shared" si="13"/>
        <v/>
      </c>
    </row>
    <row r="72" spans="1:39" x14ac:dyDescent="0.25">
      <c r="A72" s="215" t="s">
        <v>1073</v>
      </c>
      <c r="B72" s="215" t="s">
        <v>1075</v>
      </c>
      <c r="C72" s="123" t="s">
        <v>512</v>
      </c>
      <c r="D72" s="216" t="str">
        <f>IF('Division Lvl'!D72="","",'Division Lvl'!D72/Escalators!C$11)</f>
        <v/>
      </c>
      <c r="E72" s="217">
        <f>IF('Division Lvl'!E72="","",'Division Lvl'!E72/Escalators!D$11)</f>
        <v>3244672.6064777998</v>
      </c>
      <c r="F72" s="217">
        <f>IF('Division Lvl'!F72="","",'Division Lvl'!F72/Escalators!E$11)</f>
        <v>3238762.4242342487</v>
      </c>
      <c r="G72" s="217">
        <f>IF('Division Lvl'!G72="","",'Division Lvl'!G72/Escalators!F$11)</f>
        <v>3229754.4220307027</v>
      </c>
      <c r="H72" s="217">
        <f>IF('Division Lvl'!H72="","",'Division Lvl'!H72/Escalators!G$11)</f>
        <v>3219769.440871832</v>
      </c>
      <c r="I72" s="217">
        <f>IF('Division Lvl'!I72="","",'Division Lvl'!I72/Escalators!H$11)</f>
        <v>3211320.5504663819</v>
      </c>
      <c r="J72" s="217">
        <f>IF('Division Lvl'!J72="","",'Division Lvl'!J72/Escalators!I$11)</f>
        <v>3211320.5504663819</v>
      </c>
      <c r="K72" s="217">
        <f>IF('Division Lvl'!K72="","",'Division Lvl'!K72/Escalators!J$11)</f>
        <v>3211320.5504663819</v>
      </c>
      <c r="L72" s="217">
        <f>IF('Division Lvl'!L72="","",'Division Lvl'!L72/Escalators!K$11)</f>
        <v>3211320.5504663819</v>
      </c>
      <c r="M72" s="217">
        <f>IF('Division Lvl'!M72="","",'Division Lvl'!M72/Escalators!L$11)</f>
        <v>3211320.5504663819</v>
      </c>
      <c r="N72" s="218">
        <v>3248430</v>
      </c>
      <c r="O72" s="219">
        <v>3793027.4690000005</v>
      </c>
      <c r="P72" s="220">
        <f>E72*Config!F$40</f>
        <v>3325789.4216397447</v>
      </c>
      <c r="Q72" s="220">
        <f>F72*Config!G$40</f>
        <v>3402724.7719611074</v>
      </c>
      <c r="R72" s="220">
        <f>G72*Config!H$40</f>
        <v>3478092.2581371567</v>
      </c>
      <c r="S72" s="220">
        <f>H72*Config!I$40</f>
        <v>3554023.0136747761</v>
      </c>
      <c r="T72" s="220">
        <f>I72*Config!J$40</f>
        <v>3633314.4450221062</v>
      </c>
      <c r="U72" s="220">
        <f>J72*Config!K$40</f>
        <v>3724147.3061476587</v>
      </c>
      <c r="V72" s="220">
        <f>K72*Config!L$40</f>
        <v>3817250.9888013504</v>
      </c>
      <c r="W72" s="220">
        <f>L72*Config!M$40</f>
        <v>3912682.2635213835</v>
      </c>
      <c r="X72" s="220">
        <f>M72*Config!N$40</f>
        <v>4010499.3201094177</v>
      </c>
      <c r="Y72" s="221">
        <f>N72*Config!O$40</f>
        <v>4158265.0359037723</v>
      </c>
      <c r="Z72" s="222">
        <f t="shared" si="7"/>
        <v>16144279.444080964</v>
      </c>
      <c r="AA72" s="217">
        <f t="shared" si="8"/>
        <v>32237991.645946488</v>
      </c>
      <c r="AB72" s="220">
        <f t="shared" si="9"/>
        <v>17393943.910434891</v>
      </c>
      <c r="AC72" s="221">
        <f t="shared" si="10"/>
        <v>37016788.824918471</v>
      </c>
      <c r="AD72" s="223">
        <f>IF(OR(SUM(P72:Y72)&lt;&gt;0,A72="EH"),INDEX(CASH!$B:$B,MATCH(A72,CASH!$A:$A,0)),"")</f>
        <v>330</v>
      </c>
      <c r="AE72" s="122">
        <f>AD72*VLOOKUP(C72,Config!$A$3:$C$9,3,FALSE)</f>
        <v>4950</v>
      </c>
      <c r="AF72" s="224">
        <f t="shared" si="11"/>
        <v>0.12557407790639435</v>
      </c>
      <c r="AG72" s="122" t="str">
        <f>IF(ISERROR(VLOOKUP(A72,Config!$A$12:$A$32,1,FALSE)),LEFT(A72,2),"PRL")</f>
        <v>DS</v>
      </c>
      <c r="AH72" s="122" t="str">
        <f t="shared" si="12"/>
        <v>DS421s</v>
      </c>
      <c r="AI72" s="163" t="s">
        <v>882</v>
      </c>
      <c r="AJ72" s="225" t="s">
        <v>781</v>
      </c>
      <c r="AK72" s="338" t="str">
        <f>IF(ISERROR(VLOOKUP($A72,'RAB Cat Lookup'!$B$4:$E$351,2,FALSE))=TRUE,"Unallocated",VLOOKUP($A72,'RAB Cat Lookup'!$B$4:$E$351,2,FALSE))</f>
        <v>Std</v>
      </c>
      <c r="AL72" s="338" t="str">
        <f>IF(ISERROR(VLOOKUP($A72,'RAB Cat Lookup'!$B$4:$E$351,4,FALSE))=TRUE,"Unallocated",VLOOKUP($A72,'RAB Cat Lookup'!$B$4:$E$351,4,FALSE))</f>
        <v>Distribution lines and cables</v>
      </c>
      <c r="AM72" s="121" t="str">
        <f t="shared" si="13"/>
        <v/>
      </c>
    </row>
    <row r="73" spans="1:39" x14ac:dyDescent="0.25">
      <c r="A73" s="215" t="s">
        <v>735</v>
      </c>
      <c r="B73" s="215" t="s">
        <v>742</v>
      </c>
      <c r="C73" s="123" t="s">
        <v>512</v>
      </c>
      <c r="D73" s="216">
        <f>IF('Division Lvl'!D73="","",'Division Lvl'!D73/Escalators!C$11)</f>
        <v>1955226.0176457285</v>
      </c>
      <c r="E73" s="217">
        <f>IF('Division Lvl'!E73="","",'Division Lvl'!E73/Escalators!D$11)</f>
        <v>2150240.9794317749</v>
      </c>
      <c r="F73" s="217">
        <f>IF('Division Lvl'!F73="","",'Division Lvl'!F73/Escalators!E$11)</f>
        <v>2199982.141659712</v>
      </c>
      <c r="G73" s="217">
        <f>IF('Division Lvl'!G73="","",'Division Lvl'!G73/Escalators!F$11)</f>
        <v>2248710.16556131</v>
      </c>
      <c r="H73" s="217">
        <f>IF('Division Lvl'!H73="","",'Division Lvl'!H73/Escalators!G$11)</f>
        <v>2297801.27789373</v>
      </c>
      <c r="I73" s="217">
        <f>IF('Division Lvl'!I73="","",'Division Lvl'!I73/Escalators!H$11)</f>
        <v>2349066.6038254853</v>
      </c>
      <c r="J73" s="217">
        <f>IF('Division Lvl'!J73="","",'Division Lvl'!J73/Escalators!I$11)</f>
        <v>2349066.6038254853</v>
      </c>
      <c r="K73" s="217">
        <f>IF('Division Lvl'!K73="","",'Division Lvl'!K73/Escalators!J$11)</f>
        <v>2349066.6038254853</v>
      </c>
      <c r="L73" s="217">
        <f>IF('Division Lvl'!L73="","",'Division Lvl'!L73/Escalators!K$11)</f>
        <v>2349066.6038254853</v>
      </c>
      <c r="M73" s="217">
        <f>IF('Division Lvl'!M73="","",'Division Lvl'!M73/Escalators!L$11)</f>
        <v>2349066.6038254853</v>
      </c>
      <c r="N73" s="218">
        <v>2558920</v>
      </c>
      <c r="O73" s="219">
        <v>700000</v>
      </c>
      <c r="P73" s="220">
        <f>E73*Config!F$40</f>
        <v>2203997.0039175693</v>
      </c>
      <c r="Q73" s="220">
        <f>F73*Config!G$40</f>
        <v>2311356.2375812349</v>
      </c>
      <c r="R73" s="220">
        <f>G73*Config!H$40</f>
        <v>2421614.8956351723</v>
      </c>
      <c r="S73" s="220">
        <f>H73*Config!I$40</f>
        <v>2536342.6706336965</v>
      </c>
      <c r="T73" s="220">
        <f>I73*Config!J$40</f>
        <v>2657753.2481952412</v>
      </c>
      <c r="U73" s="220">
        <f>J73*Config!K$40</f>
        <v>2724197.0794001222</v>
      </c>
      <c r="V73" s="220">
        <f>K73*Config!L$40</f>
        <v>2792302.0063851252</v>
      </c>
      <c r="W73" s="220">
        <f>L73*Config!M$40</f>
        <v>2862109.5565447533</v>
      </c>
      <c r="X73" s="220">
        <f>M73*Config!N$40</f>
        <v>2933662.2954583718</v>
      </c>
      <c r="Y73" s="221">
        <f>N73*Config!O$40</f>
        <v>3275633.941834942</v>
      </c>
      <c r="Z73" s="222">
        <f t="shared" si="7"/>
        <v>11245801.168372013</v>
      </c>
      <c r="AA73" s="217">
        <f t="shared" si="8"/>
        <v>23200987.583673954</v>
      </c>
      <c r="AB73" s="220">
        <f t="shared" si="9"/>
        <v>12131064.055962913</v>
      </c>
      <c r="AC73" s="221">
        <f t="shared" si="10"/>
        <v>26718968.935586229</v>
      </c>
      <c r="AD73" s="223">
        <f>IF(OR(SUM(P73:Y73)&lt;&gt;0,A73="EH"),INDEX(CASH!$B:$B,MATCH(A73,CASH!$A:$A,0)),"")</f>
        <v>170</v>
      </c>
      <c r="AE73" s="122">
        <f>AD73*VLOOKUP(C73,Config!$A$3:$C$9,3,FALSE)</f>
        <v>2550</v>
      </c>
      <c r="AF73" s="224">
        <f t="shared" si="11"/>
        <v>0.6869208729126236</v>
      </c>
      <c r="AG73" s="122" t="str">
        <f>IF(ISERROR(VLOOKUP(A73,Config!$A$12:$A$32,1,FALSE)),LEFT(A73,2),"PRL")</f>
        <v>DU</v>
      </c>
      <c r="AH73" s="122" t="str">
        <f t="shared" si="12"/>
        <v>DUs</v>
      </c>
      <c r="AI73" s="163" t="s">
        <v>1090</v>
      </c>
      <c r="AJ73" s="225" t="s">
        <v>781</v>
      </c>
      <c r="AK73" s="338" t="str">
        <f>IF(ISERROR(VLOOKUP($A73,'RAB Cat Lookup'!$B$4:$E$351,2,FALSE))=TRUE,"Unallocated",VLOOKUP($A73,'RAB Cat Lookup'!$B$4:$E$351,2,FALSE))</f>
        <v>Std</v>
      </c>
      <c r="AL73" s="338" t="str">
        <f>IF(ISERROR(VLOOKUP($A73,'RAB Cat Lookup'!$B$4:$E$351,4,FALSE))=TRUE,"Unallocated",VLOOKUP($A73,'RAB Cat Lookup'!$B$4:$E$351,4,FALSE))</f>
        <v>Distribution lines and cables</v>
      </c>
      <c r="AM73" s="121" t="str">
        <f t="shared" si="13"/>
        <v/>
      </c>
    </row>
    <row r="74" spans="1:39" x14ac:dyDescent="0.25">
      <c r="A74" s="215" t="s">
        <v>195</v>
      </c>
      <c r="B74" s="215" t="s">
        <v>299</v>
      </c>
      <c r="C74" s="123" t="s">
        <v>512</v>
      </c>
      <c r="D74" s="216">
        <f>IF('Division Lvl'!D74="","",'Division Lvl'!D74/Escalators!C$11)</f>
        <v>12000000</v>
      </c>
      <c r="E74" s="217">
        <f>IF('Division Lvl'!E74="","",'Division Lvl'!E74/Escalators!D$11)</f>
        <v>8575435.4801506829</v>
      </c>
      <c r="F74" s="217">
        <f>IF('Division Lvl'!F74="","",'Division Lvl'!F74/Escalators!E$11)</f>
        <v>3606130.8442542194</v>
      </c>
      <c r="G74" s="217">
        <f>IF('Division Lvl'!G74="","",'Division Lvl'!G74/Escalators!F$11)</f>
        <v>92326.137743393294</v>
      </c>
      <c r="H74" s="217">
        <f>IF('Division Lvl'!H74="","",'Division Lvl'!H74/Escalators!G$11)</f>
        <v>0</v>
      </c>
      <c r="I74" s="217">
        <f>IF('Division Lvl'!I74="","",'Division Lvl'!I74/Escalators!H$11)</f>
        <v>0</v>
      </c>
      <c r="J74" s="217">
        <f>IF('Division Lvl'!J74="","",'Division Lvl'!J74/Escalators!I$11)</f>
        <v>0</v>
      </c>
      <c r="K74" s="217">
        <f>IF('Division Lvl'!K74="","",'Division Lvl'!K74/Escalators!J$11)</f>
        <v>0</v>
      </c>
      <c r="L74" s="217">
        <f>IF('Division Lvl'!L74="","",'Division Lvl'!L74/Escalators!K$11)</f>
        <v>0</v>
      </c>
      <c r="M74" s="217">
        <f>IF('Division Lvl'!M74="","",'Division Lvl'!M74/Escalators!L$11)</f>
        <v>0</v>
      </c>
      <c r="N74" s="218">
        <v>0</v>
      </c>
      <c r="O74" s="219">
        <v>11928177.609999999</v>
      </c>
      <c r="P74" s="220">
        <f>E74*Config!F$40</f>
        <v>8789821.3671544492</v>
      </c>
      <c r="Q74" s="220">
        <f>F74*Config!G$40</f>
        <v>3788691.2182445889</v>
      </c>
      <c r="R74" s="220">
        <f>G74*Config!H$40</f>
        <v>99425.15217831888</v>
      </c>
      <c r="S74" s="220">
        <f>H74*Config!I$40</f>
        <v>0</v>
      </c>
      <c r="T74" s="220">
        <f>I74*Config!J$40</f>
        <v>0</v>
      </c>
      <c r="U74" s="220">
        <f>J74*Config!K$40</f>
        <v>0</v>
      </c>
      <c r="V74" s="220">
        <f>K74*Config!L$40</f>
        <v>0</v>
      </c>
      <c r="W74" s="220">
        <f>L74*Config!M$40</f>
        <v>0</v>
      </c>
      <c r="X74" s="220">
        <f>M74*Config!N$40</f>
        <v>0</v>
      </c>
      <c r="Y74" s="221">
        <f>N74*Config!O$40</f>
        <v>0</v>
      </c>
      <c r="Z74" s="222">
        <f t="shared" si="7"/>
        <v>12273892.462148296</v>
      </c>
      <c r="AA74" s="217">
        <f t="shared" si="8"/>
        <v>12273892.462148296</v>
      </c>
      <c r="AB74" s="220">
        <f t="shared" si="9"/>
        <v>12677937.737577358</v>
      </c>
      <c r="AC74" s="221">
        <f t="shared" si="10"/>
        <v>12677937.737577358</v>
      </c>
      <c r="AD74" s="223">
        <f>IF(OR(SUM(P74:Y74)&lt;&gt;0,A74="EH"),INDEX(CASH!$B:$B,MATCH(A74,CASH!$A:$A,0)),"")</f>
        <v>260</v>
      </c>
      <c r="AE74" s="122">
        <f>AD74*VLOOKUP(C74,Config!$A$3:$C$9,3,FALSE)</f>
        <v>3900</v>
      </c>
      <c r="AF74" s="224">
        <f t="shared" si="11"/>
        <v>0.38537561332517917</v>
      </c>
      <c r="AG74" s="122" t="str">
        <f>IF(ISERROR(VLOOKUP(A74,Config!$A$12:$A$32,1,FALSE)),LEFT(A74,2),"PRL")</f>
        <v>EF</v>
      </c>
      <c r="AH74" s="122" t="str">
        <f t="shared" si="12"/>
        <v>EF001s</v>
      </c>
      <c r="AI74" s="163" t="s">
        <v>684</v>
      </c>
      <c r="AJ74" s="225" t="s">
        <v>781</v>
      </c>
      <c r="AK74" s="338" t="str">
        <f>IF(ISERROR(VLOOKUP($A74,'RAB Cat Lookup'!$B$4:$E$351,2,FALSE))=TRUE,"Unallocated",VLOOKUP($A74,'RAB Cat Lookup'!$B$4:$E$351,2,FALSE))</f>
        <v>Std</v>
      </c>
      <c r="AL74" s="338" t="str">
        <f>IF(ISERROR(VLOOKUP($A74,'RAB Cat Lookup'!$B$4:$E$351,4,FALSE))=TRUE,"Unallocated",VLOOKUP($A74,'RAB Cat Lookup'!$B$4:$E$351,4,FALSE))</f>
        <v>Communications</v>
      </c>
      <c r="AM74" s="121" t="str">
        <f t="shared" si="13"/>
        <v/>
      </c>
    </row>
    <row r="75" spans="1:39" x14ac:dyDescent="0.25">
      <c r="A75" s="215" t="s">
        <v>196</v>
      </c>
      <c r="B75" s="215" t="s">
        <v>300</v>
      </c>
      <c r="C75" s="123" t="s">
        <v>512</v>
      </c>
      <c r="D75" s="216">
        <f>IF('Division Lvl'!D75="","",'Division Lvl'!D75/Escalators!C$11)</f>
        <v>552599</v>
      </c>
      <c r="E75" s="217">
        <f>IF('Division Lvl'!E75="","",'Division Lvl'!E75/Escalators!D$11)</f>
        <v>499421.66007545177</v>
      </c>
      <c r="F75" s="217">
        <f>IF('Division Lvl'!F75="","",'Division Lvl'!F75/Escalators!E$11)</f>
        <v>498511.96181451483</v>
      </c>
      <c r="G75" s="217">
        <f>IF('Division Lvl'!G75="","",'Division Lvl'!G75/Escalators!F$11)</f>
        <v>1988501.7821105598</v>
      </c>
      <c r="H75" s="217">
        <f>IF('Division Lvl'!H75="","",'Division Lvl'!H75/Escalators!G$11)</f>
        <v>1982354.2085695749</v>
      </c>
      <c r="I75" s="217">
        <f>IF('Division Lvl'!I75="","",'Division Lvl'!I75/Escalators!H$11)</f>
        <v>1977152.378512932</v>
      </c>
      <c r="J75" s="217">
        <f>IF('Division Lvl'!J75="","",'Division Lvl'!J75/Escalators!I$11)</f>
        <v>1977152.378512932</v>
      </c>
      <c r="K75" s="217">
        <f>IF('Division Lvl'!K75="","",'Division Lvl'!K75/Escalators!J$11)</f>
        <v>1977152.378512932</v>
      </c>
      <c r="L75" s="217">
        <f>IF('Division Lvl'!L75="","",'Division Lvl'!L75/Escalators!K$11)</f>
        <v>1977152.378512932</v>
      </c>
      <c r="M75" s="217">
        <f>IF('Division Lvl'!M75="","",'Division Lvl'!M75/Escalators!L$11)</f>
        <v>1977152.378512932</v>
      </c>
      <c r="N75" s="218">
        <v>2000000</v>
      </c>
      <c r="O75" s="219">
        <v>505504.11</v>
      </c>
      <c r="P75" s="220">
        <f>E75*Config!F$40</f>
        <v>511907.20157733804</v>
      </c>
      <c r="Q75" s="220">
        <f>F75*Config!G$40</f>
        <v>523749.1298813746</v>
      </c>
      <c r="R75" s="220">
        <f>G75*Config!H$40</f>
        <v>2141398.9269506545</v>
      </c>
      <c r="S75" s="220">
        <f>H75*Config!I$40</f>
        <v>2188148.1292038159</v>
      </c>
      <c r="T75" s="220">
        <f>I75*Config!J$40</f>
        <v>2236966.4391857642</v>
      </c>
      <c r="U75" s="220">
        <f>J75*Config!K$40</f>
        <v>2292890.6001654081</v>
      </c>
      <c r="V75" s="220">
        <f>K75*Config!L$40</f>
        <v>2350212.8651695433</v>
      </c>
      <c r="W75" s="220">
        <f>L75*Config!M$40</f>
        <v>2408968.1867987821</v>
      </c>
      <c r="X75" s="220">
        <f>M75*Config!N$40</f>
        <v>2469192.3914687512</v>
      </c>
      <c r="Y75" s="221">
        <f>N75*Config!O$40</f>
        <v>2560169.088392714</v>
      </c>
      <c r="Z75" s="222">
        <f t="shared" si="7"/>
        <v>6945941.9910830334</v>
      </c>
      <c r="AA75" s="217">
        <f t="shared" si="8"/>
        <v>16854551.505134761</v>
      </c>
      <c r="AB75" s="220">
        <f t="shared" si="9"/>
        <v>7602169.8267989475</v>
      </c>
      <c r="AC75" s="221">
        <f t="shared" si="10"/>
        <v>19683602.958794147</v>
      </c>
      <c r="AD75" s="223">
        <f>IF(OR(SUM(P75:Y75)&lt;&gt;0,A75="EH"),INDEX(CASH!$B:$B,MATCH(A75,CASH!$A:$A,0)),"")</f>
        <v>230</v>
      </c>
      <c r="AE75" s="122">
        <f>AD75*VLOOKUP(C75,Config!$A$3:$C$9,3,FALSE)</f>
        <v>3450</v>
      </c>
      <c r="AF75" s="224">
        <f t="shared" si="11"/>
        <v>0.51296800094308148</v>
      </c>
      <c r="AG75" s="122" t="str">
        <f>IF(ISERROR(VLOOKUP(A75,Config!$A$12:$A$32,1,FALSE)),LEFT(A75,2),"PRL")</f>
        <v>EF</v>
      </c>
      <c r="AH75" s="122" t="str">
        <f t="shared" si="12"/>
        <v>EF002s</v>
      </c>
      <c r="AI75" s="163" t="s">
        <v>684</v>
      </c>
      <c r="AJ75" s="225" t="s">
        <v>781</v>
      </c>
      <c r="AK75" s="338" t="str">
        <f>IF(ISERROR(VLOOKUP($A75,'RAB Cat Lookup'!$B$4:$E$351,2,FALSE))=TRUE,"Unallocated",VLOOKUP($A75,'RAB Cat Lookup'!$B$4:$E$351,2,FALSE))</f>
        <v>Std</v>
      </c>
      <c r="AL75" s="338" t="str">
        <f>IF(ISERROR(VLOOKUP($A75,'RAB Cat Lookup'!$B$4:$E$351,4,FALSE))=TRUE,"Unallocated",VLOOKUP($A75,'RAB Cat Lookup'!$B$4:$E$351,4,FALSE))</f>
        <v>Distribution lines and cables</v>
      </c>
      <c r="AM75" s="121" t="str">
        <f t="shared" si="13"/>
        <v/>
      </c>
    </row>
    <row r="76" spans="1:39" x14ac:dyDescent="0.25">
      <c r="A76" s="215" t="s">
        <v>706</v>
      </c>
      <c r="B76" s="215" t="s">
        <v>711</v>
      </c>
      <c r="C76" s="123" t="s">
        <v>512</v>
      </c>
      <c r="D76" s="216">
        <f>IF('Division Lvl'!D76="","",'Division Lvl'!D76/Escalators!C$11)</f>
        <v>1692215</v>
      </c>
      <c r="E76" s="217">
        <f>IF('Division Lvl'!E76="","",'Division Lvl'!E76/Escalators!D$11)</f>
        <v>0</v>
      </c>
      <c r="F76" s="217">
        <f>IF('Division Lvl'!F76="","",'Division Lvl'!F76/Escalators!E$11)</f>
        <v>0</v>
      </c>
      <c r="G76" s="217">
        <f>IF('Division Lvl'!G76="","",'Division Lvl'!G76/Escalators!F$11)</f>
        <v>0</v>
      </c>
      <c r="H76" s="217">
        <f>IF('Division Lvl'!H76="","",'Division Lvl'!H76/Escalators!G$11)</f>
        <v>0</v>
      </c>
      <c r="I76" s="217">
        <f>IF('Division Lvl'!I76="","",'Division Lvl'!I76/Escalators!H$11)</f>
        <v>0</v>
      </c>
      <c r="J76" s="217">
        <f>IF('Division Lvl'!J76="","",'Division Lvl'!J76/Escalators!I$11)</f>
        <v>0</v>
      </c>
      <c r="K76" s="217">
        <f>IF('Division Lvl'!K76="","",'Division Lvl'!K76/Escalators!J$11)</f>
        <v>0</v>
      </c>
      <c r="L76" s="217">
        <f>IF('Division Lvl'!L76="","",'Division Lvl'!L76/Escalators!K$11)</f>
        <v>0</v>
      </c>
      <c r="M76" s="217">
        <f>IF('Division Lvl'!M76="","",'Division Lvl'!M76/Escalators!L$11)</f>
        <v>0</v>
      </c>
      <c r="N76" s="218">
        <v>0</v>
      </c>
      <c r="O76" s="219">
        <v>1639952.52</v>
      </c>
      <c r="P76" s="220">
        <f>E76*Config!F$40</f>
        <v>0</v>
      </c>
      <c r="Q76" s="220">
        <f>F76*Config!G$40</f>
        <v>0</v>
      </c>
      <c r="R76" s="220">
        <f>G76*Config!H$40</f>
        <v>0</v>
      </c>
      <c r="S76" s="220">
        <f>H76*Config!I$40</f>
        <v>0</v>
      </c>
      <c r="T76" s="220">
        <f>I76*Config!J$40</f>
        <v>0</v>
      </c>
      <c r="U76" s="220">
        <f>J76*Config!K$40</f>
        <v>0</v>
      </c>
      <c r="V76" s="220">
        <f>K76*Config!L$40</f>
        <v>0</v>
      </c>
      <c r="W76" s="220">
        <f>L76*Config!M$40</f>
        <v>0</v>
      </c>
      <c r="X76" s="220">
        <f>M76*Config!N$40</f>
        <v>0</v>
      </c>
      <c r="Y76" s="221">
        <f>N76*Config!O$40</f>
        <v>0</v>
      </c>
      <c r="Z76" s="222">
        <f t="shared" si="7"/>
        <v>0</v>
      </c>
      <c r="AA76" s="217">
        <f t="shared" si="8"/>
        <v>0</v>
      </c>
      <c r="AB76" s="220">
        <f t="shared" si="9"/>
        <v>0</v>
      </c>
      <c r="AC76" s="221">
        <f t="shared" si="10"/>
        <v>0</v>
      </c>
      <c r="AD76" s="223" t="str">
        <f>IF(OR(SUM(P76:Y76)&lt;&gt;0,A76="EH"),INDEX(CASH!$B:$B,MATCH(A76,CASH!$A:$A,0)),"")</f>
        <v/>
      </c>
      <c r="AE76" s="226">
        <v>3450</v>
      </c>
      <c r="AF76" s="224">
        <f t="shared" si="11"/>
        <v>0.51296800094308148</v>
      </c>
      <c r="AG76" s="122" t="str">
        <f>IF(ISERROR(VLOOKUP(A76,Config!$A$12:$A$32,1,FALSE)),LEFT(A76,2),"PRL")</f>
        <v>EF</v>
      </c>
      <c r="AH76" s="122" t="str">
        <f t="shared" si="12"/>
        <v>EF003s</v>
      </c>
      <c r="AI76" s="163" t="s">
        <v>684</v>
      </c>
      <c r="AJ76" s="225" t="s">
        <v>781</v>
      </c>
      <c r="AK76" s="338" t="str">
        <f>IF(ISERROR(VLOOKUP($A76,'RAB Cat Lookup'!$B$4:$E$351,2,FALSE))=TRUE,"Unallocated",VLOOKUP($A76,'RAB Cat Lookup'!$B$4:$E$351,2,FALSE))</f>
        <v>Std</v>
      </c>
      <c r="AL76" s="338" t="str">
        <f>IF(ISERROR(VLOOKUP($A76,'RAB Cat Lookup'!$B$4:$E$351,4,FALSE))=TRUE,"Unallocated",VLOOKUP($A76,'RAB Cat Lookup'!$B$4:$E$351,4,FALSE))</f>
        <v>Substations</v>
      </c>
      <c r="AM76" s="121" t="str">
        <f t="shared" si="13"/>
        <v/>
      </c>
    </row>
    <row r="77" spans="1:39" x14ac:dyDescent="0.25">
      <c r="A77" s="215" t="s">
        <v>154</v>
      </c>
      <c r="B77" s="215" t="s">
        <v>301</v>
      </c>
      <c r="C77" s="123" t="s">
        <v>512</v>
      </c>
      <c r="D77" s="216">
        <f>IF('Division Lvl'!D77="","",'Division Lvl'!D77/Escalators!C$11)</f>
        <v>0</v>
      </c>
      <c r="E77" s="217">
        <f>IF('Division Lvl'!E77="","",'Division Lvl'!E77/Escalators!D$11)</f>
        <v>0</v>
      </c>
      <c r="F77" s="217">
        <f>IF('Division Lvl'!F77="","",'Division Lvl'!F77/Escalators!E$11)</f>
        <v>0</v>
      </c>
      <c r="G77" s="217">
        <f>IF('Division Lvl'!G77="","",'Division Lvl'!G77/Escalators!F$11)</f>
        <v>0</v>
      </c>
      <c r="H77" s="217">
        <f>IF('Division Lvl'!H77="","",'Division Lvl'!H77/Escalators!G$11)</f>
        <v>0</v>
      </c>
      <c r="I77" s="217">
        <f>IF('Division Lvl'!I77="","",'Division Lvl'!I77/Escalators!H$11)</f>
        <v>0</v>
      </c>
      <c r="J77" s="217">
        <f>IF('Division Lvl'!J77="","",'Division Lvl'!J77/Escalators!I$11)</f>
        <v>0</v>
      </c>
      <c r="K77" s="217">
        <f>IF('Division Lvl'!K77="","",'Division Lvl'!K77/Escalators!J$11)</f>
        <v>0</v>
      </c>
      <c r="L77" s="217">
        <f>IF('Division Lvl'!L77="","",'Division Lvl'!L77/Escalators!K$11)</f>
        <v>0</v>
      </c>
      <c r="M77" s="217">
        <f>IF('Division Lvl'!M77="","",'Division Lvl'!M77/Escalators!L$11)</f>
        <v>0</v>
      </c>
      <c r="N77" s="218">
        <v>0</v>
      </c>
      <c r="O77" s="219">
        <v>0</v>
      </c>
      <c r="P77" s="220">
        <f>E77*Config!F$40</f>
        <v>0</v>
      </c>
      <c r="Q77" s="220">
        <f>F77*Config!G$40</f>
        <v>0</v>
      </c>
      <c r="R77" s="220">
        <f>G77*Config!H$40</f>
        <v>0</v>
      </c>
      <c r="S77" s="220">
        <f>H77*Config!I$40</f>
        <v>0</v>
      </c>
      <c r="T77" s="220">
        <f>I77*Config!J$40</f>
        <v>0</v>
      </c>
      <c r="U77" s="220">
        <f>J77*Config!K$40</f>
        <v>0</v>
      </c>
      <c r="V77" s="220">
        <f>K77*Config!L$40</f>
        <v>0</v>
      </c>
      <c r="W77" s="220">
        <f>L77*Config!M$40</f>
        <v>0</v>
      </c>
      <c r="X77" s="220">
        <f>M77*Config!N$40</f>
        <v>0</v>
      </c>
      <c r="Y77" s="221">
        <f>N77*Config!O$40</f>
        <v>0</v>
      </c>
      <c r="Z77" s="222">
        <f t="shared" si="7"/>
        <v>0</v>
      </c>
      <c r="AA77" s="217">
        <f t="shared" si="8"/>
        <v>0</v>
      </c>
      <c r="AB77" s="220">
        <f t="shared" si="9"/>
        <v>0</v>
      </c>
      <c r="AC77" s="221">
        <f t="shared" si="10"/>
        <v>0</v>
      </c>
      <c r="AD77" s="223">
        <f>IF(OR(SUM(P77:Y77)&lt;&gt;0,A77="EH"),INDEX(CASH!$B:$B,MATCH(A77,CASH!$A:$A,0)),"")</f>
        <v>190</v>
      </c>
      <c r="AE77" s="122">
        <f>AD77*VLOOKUP(C77,Config!$A$3:$C$9,3,FALSE)</f>
        <v>2850</v>
      </c>
      <c r="AF77" s="224">
        <f t="shared" si="11"/>
        <v>0.66126121559920048</v>
      </c>
      <c r="AG77" s="122" t="str">
        <f>IF(ISERROR(VLOOKUP(A77,Config!$A$12:$A$32,1,FALSE)),LEFT(A77,2),"PRL")</f>
        <v>EH</v>
      </c>
      <c r="AH77" s="122" t="str">
        <f t="shared" si="12"/>
        <v>EHs</v>
      </c>
      <c r="AI77" s="163" t="s">
        <v>684</v>
      </c>
      <c r="AJ77" s="225" t="s">
        <v>781</v>
      </c>
      <c r="AK77" s="338" t="str">
        <f>IF(ISERROR(VLOOKUP($A77,'RAB Cat Lookup'!$B$4:$E$351,2,FALSE))=TRUE,"Unallocated",VLOOKUP($A77,'RAB Cat Lookup'!$B$4:$E$351,2,FALSE))</f>
        <v>Std</v>
      </c>
      <c r="AL77" s="338" t="str">
        <f>IF(ISERROR(VLOOKUP($A77,'RAB Cat Lookup'!$B$4:$E$351,4,FALSE))=TRUE,"Unallocated",VLOOKUP($A77,'RAB Cat Lookup'!$B$4:$E$351,4,FALSE))</f>
        <v>Distribution lines and cables</v>
      </c>
      <c r="AM77" s="121" t="str">
        <f t="shared" si="13"/>
        <v/>
      </c>
    </row>
    <row r="78" spans="1:39" x14ac:dyDescent="0.25">
      <c r="A78" s="215" t="s">
        <v>164</v>
      </c>
      <c r="B78" s="215" t="s">
        <v>302</v>
      </c>
      <c r="C78" s="123" t="s">
        <v>512</v>
      </c>
      <c r="D78" s="216">
        <f>IF('Division Lvl'!D78="","",'Division Lvl'!D78/Escalators!C$11)</f>
        <v>7057544</v>
      </c>
      <c r="E78" s="217">
        <f>IF('Division Lvl'!E78="","",'Division Lvl'!E78/Escalators!D$11)</f>
        <v>6792977.6007883521</v>
      </c>
      <c r="F78" s="217">
        <f>IF('Division Lvl'!F78="","",'Division Lvl'!F78/Escalators!E$11)</f>
        <v>7081923.7420441862</v>
      </c>
      <c r="G78" s="217">
        <f>IF('Division Lvl'!G78="","",'Division Lvl'!G78/Escalators!F$11)</f>
        <v>6609151.5571723534</v>
      </c>
      <c r="H78" s="217">
        <f>IF('Division Lvl'!H78="","",'Division Lvl'!H78/Escalators!G$11)</f>
        <v>6219682.9147109427</v>
      </c>
      <c r="I78" s="217">
        <f>IF('Division Lvl'!I78="","",'Division Lvl'!I78/Escalators!H$11)</f>
        <v>5879158.4893985614</v>
      </c>
      <c r="J78" s="217">
        <f>IF('Division Lvl'!J78="","",'Division Lvl'!J78/Escalators!I$11)</f>
        <v>5931457.135538796</v>
      </c>
      <c r="K78" s="217">
        <f>IF('Division Lvl'!K78="","",'Division Lvl'!K78/Escalators!J$11)</f>
        <v>5931457.135538796</v>
      </c>
      <c r="L78" s="217">
        <f>IF('Division Lvl'!L78="","",'Division Lvl'!L78/Escalators!K$11)</f>
        <v>5931457.135538796</v>
      </c>
      <c r="M78" s="217">
        <f>IF('Division Lvl'!M78="","",'Division Lvl'!M78/Escalators!L$11)</f>
        <v>5931457.135538796</v>
      </c>
      <c r="N78" s="218">
        <v>6000000</v>
      </c>
      <c r="O78" s="219">
        <v>8536573.1465000007</v>
      </c>
      <c r="P78" s="220">
        <f>E78*Config!F$40</f>
        <v>6962802.0408080602</v>
      </c>
      <c r="Q78" s="220">
        <f>F78*Config!G$40</f>
        <v>7440446.1314851725</v>
      </c>
      <c r="R78" s="220">
        <f>G78*Config!H$40</f>
        <v>7117333.3511230582</v>
      </c>
      <c r="S78" s="220">
        <f>H78*Config!I$40</f>
        <v>6865366.1768580098</v>
      </c>
      <c r="T78" s="220">
        <f>I78*Config!J$40</f>
        <v>6651728.1997911707</v>
      </c>
      <c r="U78" s="220">
        <f>J78*Config!K$40</f>
        <v>6878671.8004962243</v>
      </c>
      <c r="V78" s="220">
        <f>K78*Config!L$40</f>
        <v>7050638.5955086304</v>
      </c>
      <c r="W78" s="220">
        <f>L78*Config!M$40</f>
        <v>7226904.5603963453</v>
      </c>
      <c r="X78" s="220">
        <f>M78*Config!N$40</f>
        <v>7407577.1744062528</v>
      </c>
      <c r="Y78" s="221">
        <f>N78*Config!O$40</f>
        <v>7680507.2651781421</v>
      </c>
      <c r="Z78" s="222">
        <f t="shared" si="7"/>
        <v>32582894.304114398</v>
      </c>
      <c r="AA78" s="217">
        <f t="shared" si="8"/>
        <v>62308722.846269578</v>
      </c>
      <c r="AB78" s="220">
        <f t="shared" si="9"/>
        <v>35037675.900065474</v>
      </c>
      <c r="AC78" s="221">
        <f t="shared" si="10"/>
        <v>71281975.29605107</v>
      </c>
      <c r="AD78" s="223">
        <f>IF(OR(SUM(P78:Y78)&lt;&gt;0,A78="EH"),INDEX(CASH!$B:$B,MATCH(A78,CASH!$A:$A,0)),"")</f>
        <v>350</v>
      </c>
      <c r="AE78" s="122">
        <f>AD78*VLOOKUP(C78,Config!$A$3:$C$9,3,FALSE)</f>
        <v>5250</v>
      </c>
      <c r="AF78" s="224">
        <f t="shared" si="11"/>
        <v>4.7115139794294054E-2</v>
      </c>
      <c r="AG78" s="122" t="str">
        <f>IF(ISERROR(VLOOKUP(A78,Config!$A$12:$A$32,1,FALSE)),LEFT(A78,2),"PRL")</f>
        <v>HV</v>
      </c>
      <c r="AH78" s="122" t="str">
        <f t="shared" si="12"/>
        <v>HVWs</v>
      </c>
      <c r="AI78" s="163" t="s">
        <v>881</v>
      </c>
      <c r="AJ78" s="225" t="s">
        <v>781</v>
      </c>
      <c r="AK78" s="338" t="str">
        <f>IF(ISERROR(VLOOKUP($A78,'RAB Cat Lookup'!$B$4:$E$351,2,FALSE))=TRUE,"Unallocated",VLOOKUP($A78,'RAB Cat Lookup'!$B$4:$E$351,2,FALSE))</f>
        <v>Std</v>
      </c>
      <c r="AL78" s="338" t="str">
        <f>IF(ISERROR(VLOOKUP($A78,'RAB Cat Lookup'!$B$4:$E$351,4,FALSE))=TRUE,"Unallocated",VLOOKUP($A78,'RAB Cat Lookup'!$B$4:$E$351,4,FALSE))</f>
        <v>Distribution lines and cables</v>
      </c>
      <c r="AM78" s="121" t="str">
        <f t="shared" si="13"/>
        <v/>
      </c>
    </row>
    <row r="79" spans="1:39" x14ac:dyDescent="0.25">
      <c r="A79" s="215" t="s">
        <v>97</v>
      </c>
      <c r="B79" s="215" t="s">
        <v>303</v>
      </c>
      <c r="C79" s="123" t="s">
        <v>512</v>
      </c>
      <c r="D79" s="216">
        <f>IF('Division Lvl'!D79="","",'Division Lvl'!D79/Escalators!C$11)</f>
        <v>10000000</v>
      </c>
      <c r="E79" s="217">
        <f>IF('Division Lvl'!E79="","",'Division Lvl'!E79/Escalators!D$11)</f>
        <v>7492767.2308860747</v>
      </c>
      <c r="F79" s="217">
        <f>IF('Division Lvl'!F79="","",'Division Lvl'!F79/Escalators!E$11)</f>
        <v>5316679.9239479825</v>
      </c>
      <c r="G79" s="217">
        <f>IF('Division Lvl'!G79="","",'Division Lvl'!G79/Escalators!F$11)</f>
        <v>4557732.584424925</v>
      </c>
      <c r="H79" s="217">
        <f>IF('Division Lvl'!H79="","",'Division Lvl'!H79/Escalators!G$11)</f>
        <v>4283219.2148926491</v>
      </c>
      <c r="I79" s="217">
        <f>IF('Division Lvl'!I79="","",'Division Lvl'!I79/Escalators!H$11)</f>
        <v>4197052.606026357</v>
      </c>
      <c r="J79" s="217">
        <f>IF('Division Lvl'!J79="","",'Division Lvl'!J79/Escalators!I$11)</f>
        <v>4197052.606026357</v>
      </c>
      <c r="K79" s="217">
        <f>IF('Division Lvl'!K79="","",'Division Lvl'!K79/Escalators!J$11)</f>
        <v>4197052.606026357</v>
      </c>
      <c r="L79" s="217">
        <f>IF('Division Lvl'!L79="","",'Division Lvl'!L79/Escalators!K$11)</f>
        <v>4197052.606026357</v>
      </c>
      <c r="M79" s="217">
        <f>IF('Division Lvl'!M79="","",'Division Lvl'!M79/Escalators!L$11)</f>
        <v>4197052.606026357</v>
      </c>
      <c r="N79" s="218">
        <v>4245553</v>
      </c>
      <c r="O79" s="219">
        <v>10000000</v>
      </c>
      <c r="P79" s="220">
        <f>E79*Config!F$40</f>
        <v>7680086.4116582256</v>
      </c>
      <c r="Q79" s="220">
        <f>F79*Config!G$40</f>
        <v>5585836.8450978482</v>
      </c>
      <c r="R79" s="220">
        <f>G79*Config!H$40</f>
        <v>4908179.4914242225</v>
      </c>
      <c r="S79" s="220">
        <f>H79*Config!I$40</f>
        <v>4727872.582771197</v>
      </c>
      <c r="T79" s="220">
        <f>I79*Config!J$40</f>
        <v>4748579.7883922197</v>
      </c>
      <c r="U79" s="220">
        <f>J79*Config!K$40</f>
        <v>4867294.2831020243</v>
      </c>
      <c r="V79" s="220">
        <f>K79*Config!L$40</f>
        <v>4988976.6401795754</v>
      </c>
      <c r="W79" s="220">
        <f>L79*Config!M$40</f>
        <v>5113701.0561840646</v>
      </c>
      <c r="X79" s="220">
        <f>M79*Config!N$40</f>
        <v>5241543.5825886652</v>
      </c>
      <c r="Y79" s="221">
        <f>N79*Config!O$40</f>
        <v>5434666.7768664761</v>
      </c>
      <c r="Z79" s="222">
        <f t="shared" si="7"/>
        <v>25847451.560177989</v>
      </c>
      <c r="AA79" s="217">
        <f t="shared" si="8"/>
        <v>46881214.984283425</v>
      </c>
      <c r="AB79" s="220">
        <f t="shared" si="9"/>
        <v>27650555.119343713</v>
      </c>
      <c r="AC79" s="221">
        <f t="shared" si="10"/>
        <v>53296737.458264515</v>
      </c>
      <c r="AD79" s="223">
        <f>IF(OR(SUM(P79:Y79)&lt;&gt;0,A79="EH"),INDEX(CASH!$B:$B,MATCH(A79,CASH!$A:$A,0)),"")</f>
        <v>200</v>
      </c>
      <c r="AE79" s="122">
        <f>AD79*VLOOKUP(C79,Config!$A$3:$C$9,3,FALSE)</f>
        <v>3000</v>
      </c>
      <c r="AF79" s="224">
        <f t="shared" si="11"/>
        <v>0.58534242778377188</v>
      </c>
      <c r="AG79" s="122" t="str">
        <f>IF(ISERROR(VLOOKUP(A79,Config!$A$12:$A$32,1,FALSE)),LEFT(A79,2),"PRL")</f>
        <v>IC</v>
      </c>
      <c r="AH79" s="122" t="str">
        <f t="shared" si="12"/>
        <v>ICs</v>
      </c>
      <c r="AI79" s="163" t="s">
        <v>1090</v>
      </c>
      <c r="AJ79" s="225" t="s">
        <v>781</v>
      </c>
      <c r="AK79" s="338" t="str">
        <f>IF(ISERROR(VLOOKUP($A79,'RAB Cat Lookup'!$B$4:$E$351,2,FALSE))=TRUE,"Unallocated",VLOOKUP($A79,'RAB Cat Lookup'!$B$4:$E$351,2,FALSE))</f>
        <v>Std</v>
      </c>
      <c r="AL79" s="338" t="str">
        <f>IF(ISERROR(VLOOKUP($A79,'RAB Cat Lookup'!$B$4:$E$351,4,FALSE))=TRUE,"Unallocated",VLOOKUP($A79,'RAB Cat Lookup'!$B$4:$E$351,4,FALSE))</f>
        <v>Distribution lines and cables</v>
      </c>
      <c r="AM79" s="121" t="str">
        <f t="shared" si="13"/>
        <v/>
      </c>
    </row>
    <row r="80" spans="1:39" x14ac:dyDescent="0.25">
      <c r="A80" s="215" t="s">
        <v>169</v>
      </c>
      <c r="B80" s="215" t="s">
        <v>304</v>
      </c>
      <c r="C80" s="123" t="s">
        <v>512</v>
      </c>
      <c r="D80" s="216">
        <f>IF('Division Lvl'!D80="","",'Division Lvl'!D80/Escalators!C$11)</f>
        <v>120000</v>
      </c>
      <c r="E80" s="217">
        <f>IF('Division Lvl'!E80="","",'Division Lvl'!E80/Escalators!D$11)</f>
        <v>79907.465612072279</v>
      </c>
      <c r="F80" s="217">
        <f>IF('Division Lvl'!F80="","",'Division Lvl'!F80/Escalators!E$11)</f>
        <v>79761.913890322379</v>
      </c>
      <c r="G80" s="217">
        <f>IF('Division Lvl'!G80="","",'Division Lvl'!G80/Escalators!F$11)</f>
        <v>79540.071284422389</v>
      </c>
      <c r="H80" s="217">
        <f>IF('Division Lvl'!H80="","",'Division Lvl'!H80/Escalators!G$11)</f>
        <v>79294.168342782999</v>
      </c>
      <c r="I80" s="217">
        <f>IF('Division Lvl'!I80="","",'Division Lvl'!I80/Escalators!H$11)</f>
        <v>79086.095140517282</v>
      </c>
      <c r="J80" s="217">
        <f>IF('Division Lvl'!J80="","",'Division Lvl'!J80/Escalators!I$11)</f>
        <v>79086.095140517282</v>
      </c>
      <c r="K80" s="217">
        <f>IF('Division Lvl'!K80="","",'Division Lvl'!K80/Escalators!J$11)</f>
        <v>79086.095140517282</v>
      </c>
      <c r="L80" s="217">
        <f>IF('Division Lvl'!L80="","",'Division Lvl'!L80/Escalators!K$11)</f>
        <v>79086.095140517282</v>
      </c>
      <c r="M80" s="217">
        <f>IF('Division Lvl'!M80="","",'Division Lvl'!M80/Escalators!L$11)</f>
        <v>79086.095140517282</v>
      </c>
      <c r="N80" s="218">
        <v>80000</v>
      </c>
      <c r="O80" s="219">
        <v>120000</v>
      </c>
      <c r="P80" s="220">
        <f>E80*Config!F$40</f>
        <v>81905.152252374086</v>
      </c>
      <c r="Q80" s="220">
        <f>F80*Config!G$40</f>
        <v>83799.860781019946</v>
      </c>
      <c r="R80" s="220">
        <f>G80*Config!H$40</f>
        <v>85655.957078026171</v>
      </c>
      <c r="S80" s="220">
        <f>H80*Config!I$40</f>
        <v>87525.925168152651</v>
      </c>
      <c r="T80" s="220">
        <f>I80*Config!J$40</f>
        <v>89478.657567430579</v>
      </c>
      <c r="U80" s="220">
        <f>J80*Config!K$40</f>
        <v>91715.62400661633</v>
      </c>
      <c r="V80" s="220">
        <f>K80*Config!L$40</f>
        <v>94008.51460678174</v>
      </c>
      <c r="W80" s="220">
        <f>L80*Config!M$40</f>
        <v>96358.727471951279</v>
      </c>
      <c r="X80" s="220">
        <f>M80*Config!N$40</f>
        <v>98767.695658750046</v>
      </c>
      <c r="Y80" s="221">
        <f>N80*Config!O$40</f>
        <v>102406.76353570857</v>
      </c>
      <c r="Z80" s="222">
        <f t="shared" si="7"/>
        <v>397589.71427011729</v>
      </c>
      <c r="AA80" s="217">
        <f t="shared" si="8"/>
        <v>793934.09483218635</v>
      </c>
      <c r="AB80" s="220">
        <f t="shared" si="9"/>
        <v>428365.55284700345</v>
      </c>
      <c r="AC80" s="221">
        <f t="shared" si="10"/>
        <v>911622.87812681135</v>
      </c>
      <c r="AD80" s="223">
        <f>IF(OR(SUM(P80:Y80)&lt;&gt;0,A80="EH"),INDEX(CASH!$B:$B,MATCH(A80,CASH!$A:$A,0)),"")</f>
        <v>330</v>
      </c>
      <c r="AE80" s="122">
        <f>AD80*VLOOKUP(C80,Config!$A$3:$C$9,3,FALSE)</f>
        <v>4950</v>
      </c>
      <c r="AF80" s="224">
        <f t="shared" si="11"/>
        <v>0.12557407790639435</v>
      </c>
      <c r="AG80" s="122" t="str">
        <f>IF(ISERROR(VLOOKUP(A80,Config!$A$12:$A$32,1,FALSE)),LEFT(A80,2),"PRL")</f>
        <v>LV</v>
      </c>
      <c r="AH80" s="122" t="str">
        <f t="shared" si="12"/>
        <v>LV001s</v>
      </c>
      <c r="AI80" s="163" t="s">
        <v>881</v>
      </c>
      <c r="AJ80" s="225" t="s">
        <v>781</v>
      </c>
      <c r="AK80" s="338" t="str">
        <f>IF(ISERROR(VLOOKUP($A80,'RAB Cat Lookup'!$B$4:$E$351,2,FALSE))=TRUE,"Unallocated",VLOOKUP($A80,'RAB Cat Lookup'!$B$4:$E$351,2,FALSE))</f>
        <v>Std</v>
      </c>
      <c r="AL80" s="338" t="str">
        <f>IF(ISERROR(VLOOKUP($A80,'RAB Cat Lookup'!$B$4:$E$351,4,FALSE))=TRUE,"Unallocated",VLOOKUP($A80,'RAB Cat Lookup'!$B$4:$E$351,4,FALSE))</f>
        <v>Low Voltage lines and cables</v>
      </c>
      <c r="AM80" s="121" t="str">
        <f t="shared" si="13"/>
        <v/>
      </c>
    </row>
    <row r="81" spans="1:39" x14ac:dyDescent="0.25">
      <c r="A81" s="215" t="s">
        <v>165</v>
      </c>
      <c r="B81" s="215" t="s">
        <v>166</v>
      </c>
      <c r="C81" s="123" t="s">
        <v>512</v>
      </c>
      <c r="D81" s="216">
        <f>IF('Division Lvl'!D81="","",'Division Lvl'!D81/Escalators!C$11)</f>
        <v>500000</v>
      </c>
      <c r="E81" s="217">
        <f>IF('Division Lvl'!E81="","",'Division Lvl'!E81/Escalators!D$11)</f>
        <v>499421.66007545177</v>
      </c>
      <c r="F81" s="217">
        <f>IF('Division Lvl'!F81="","",'Division Lvl'!F81/Escalators!E$11)</f>
        <v>498511.96181451483</v>
      </c>
      <c r="G81" s="217">
        <f>IF('Division Lvl'!G81="","",'Division Lvl'!G81/Escalators!F$11)</f>
        <v>497125.44552763994</v>
      </c>
      <c r="H81" s="217">
        <f>IF('Division Lvl'!H81="","",'Division Lvl'!H81/Escalators!G$11)</f>
        <v>495588.55214239372</v>
      </c>
      <c r="I81" s="217">
        <f>IF('Division Lvl'!I81="","",'Division Lvl'!I81/Escalators!H$11)</f>
        <v>494288.094628233</v>
      </c>
      <c r="J81" s="217">
        <f>IF('Division Lvl'!J81="","",'Division Lvl'!J81/Escalators!I$11)</f>
        <v>494288.094628233</v>
      </c>
      <c r="K81" s="217">
        <f>IF('Division Lvl'!K81="","",'Division Lvl'!K81/Escalators!J$11)</f>
        <v>494288.094628233</v>
      </c>
      <c r="L81" s="217">
        <f>IF('Division Lvl'!L81="","",'Division Lvl'!L81/Escalators!K$11)</f>
        <v>494288.094628233</v>
      </c>
      <c r="M81" s="217">
        <f>IF('Division Lvl'!M81="","",'Division Lvl'!M81/Escalators!L$11)</f>
        <v>494288.094628233</v>
      </c>
      <c r="N81" s="218">
        <v>500000</v>
      </c>
      <c r="O81" s="219">
        <v>499406.74</v>
      </c>
      <c r="P81" s="220">
        <f>E81*Config!F$40</f>
        <v>511907.20157733804</v>
      </c>
      <c r="Q81" s="220">
        <f>F81*Config!G$40</f>
        <v>523749.1298813746</v>
      </c>
      <c r="R81" s="220">
        <f>G81*Config!H$40</f>
        <v>535349.73173766362</v>
      </c>
      <c r="S81" s="220">
        <f>H81*Config!I$40</f>
        <v>547037.03230095399</v>
      </c>
      <c r="T81" s="220">
        <f>I81*Config!J$40</f>
        <v>559241.60979644104</v>
      </c>
      <c r="U81" s="220">
        <f>J81*Config!K$40</f>
        <v>573222.65004135203</v>
      </c>
      <c r="V81" s="220">
        <f>K81*Config!L$40</f>
        <v>587553.21629238583</v>
      </c>
      <c r="W81" s="220">
        <f>L81*Config!M$40</f>
        <v>602242.04669969552</v>
      </c>
      <c r="X81" s="220">
        <f>M81*Config!N$40</f>
        <v>617298.09786718781</v>
      </c>
      <c r="Y81" s="221">
        <f>N81*Config!O$40</f>
        <v>640042.27209817851</v>
      </c>
      <c r="Z81" s="222">
        <f t="shared" si="7"/>
        <v>2484935.714188233</v>
      </c>
      <c r="AA81" s="217">
        <f t="shared" si="8"/>
        <v>4962088.092701165</v>
      </c>
      <c r="AB81" s="220">
        <f t="shared" si="9"/>
        <v>2677284.7052937718</v>
      </c>
      <c r="AC81" s="221">
        <f t="shared" si="10"/>
        <v>5697642.9882925712</v>
      </c>
      <c r="AD81" s="223">
        <f>IF(OR(SUM(P81:Y81)&lt;&gt;0,A81="EH"),INDEX(CASH!$B:$B,MATCH(A81,CASH!$A:$A,0)),"")</f>
        <v>300</v>
      </c>
      <c r="AE81" s="122">
        <f>AD81*VLOOKUP(C81,Config!$A$3:$C$9,3,FALSE)</f>
        <v>4500</v>
      </c>
      <c r="AF81" s="224">
        <f t="shared" si="11"/>
        <v>0.25549185510069911</v>
      </c>
      <c r="AG81" s="122" t="str">
        <f>IF(ISERROR(VLOOKUP(A81,Config!$A$12:$A$32,1,FALSE)),LEFT(A81,2),"PRL")</f>
        <v>LV</v>
      </c>
      <c r="AH81" s="122" t="str">
        <f t="shared" si="12"/>
        <v>LV002s</v>
      </c>
      <c r="AI81" s="163" t="s">
        <v>684</v>
      </c>
      <c r="AJ81" s="225" t="s">
        <v>781</v>
      </c>
      <c r="AK81" s="338" t="str">
        <f>IF(ISERROR(VLOOKUP($A81,'RAB Cat Lookup'!$B$4:$E$351,2,FALSE))=TRUE,"Unallocated",VLOOKUP($A81,'RAB Cat Lookup'!$B$4:$E$351,2,FALSE))</f>
        <v>Std</v>
      </c>
      <c r="AL81" s="338" t="str">
        <f>IF(ISERROR(VLOOKUP($A81,'RAB Cat Lookup'!$B$4:$E$351,4,FALSE))=TRUE,"Unallocated",VLOOKUP($A81,'RAB Cat Lookup'!$B$4:$E$351,4,FALSE))</f>
        <v>Low Voltage lines and cables</v>
      </c>
      <c r="AM81" s="121" t="str">
        <f t="shared" si="13"/>
        <v/>
      </c>
    </row>
    <row r="82" spans="1:39" x14ac:dyDescent="0.25">
      <c r="A82" s="215" t="s">
        <v>167</v>
      </c>
      <c r="B82" s="215" t="s">
        <v>857</v>
      </c>
      <c r="C82" s="123" t="s">
        <v>512</v>
      </c>
      <c r="D82" s="216">
        <f>IF('Division Lvl'!D82="","",'Division Lvl'!D82/Escalators!C$11)</f>
        <v>1000000</v>
      </c>
      <c r="E82" s="217">
        <f>IF('Division Lvl'!E82="","",'Division Lvl'!E82/Escalators!D$11)</f>
        <v>849016.82212826808</v>
      </c>
      <c r="F82" s="217">
        <f>IF('Division Lvl'!F82="","",'Division Lvl'!F82/Escalators!E$11)</f>
        <v>847470.33508467523</v>
      </c>
      <c r="G82" s="217">
        <f>IF('Division Lvl'!G82="","",'Division Lvl'!G82/Escalators!F$11)</f>
        <v>845113.25739698787</v>
      </c>
      <c r="H82" s="217">
        <f>IF('Division Lvl'!H82="","",'Division Lvl'!H82/Escalators!G$11)</f>
        <v>842500.53864206932</v>
      </c>
      <c r="I82" s="217">
        <f>IF('Division Lvl'!I82="","",'Division Lvl'!I82/Escalators!H$11)</f>
        <v>840289.76086799602</v>
      </c>
      <c r="J82" s="217">
        <f>IF('Division Lvl'!J82="","",'Division Lvl'!J82/Escalators!I$11)</f>
        <v>840289.76086799602</v>
      </c>
      <c r="K82" s="217">
        <f>IF('Division Lvl'!K82="","",'Division Lvl'!K82/Escalators!J$11)</f>
        <v>840289.76086799602</v>
      </c>
      <c r="L82" s="217">
        <f>IF('Division Lvl'!L82="","",'Division Lvl'!L82/Escalators!K$11)</f>
        <v>840289.76086799602</v>
      </c>
      <c r="M82" s="217">
        <f>IF('Division Lvl'!M82="","",'Division Lvl'!M82/Escalators!L$11)</f>
        <v>840289.76086799602</v>
      </c>
      <c r="N82" s="218">
        <v>850000</v>
      </c>
      <c r="O82" s="219">
        <v>998030.36</v>
      </c>
      <c r="P82" s="220">
        <f>E82*Config!F$40</f>
        <v>870242.24268147466</v>
      </c>
      <c r="Q82" s="220">
        <f>F82*Config!G$40</f>
        <v>890373.52079833683</v>
      </c>
      <c r="R82" s="220">
        <f>G82*Config!H$40</f>
        <v>910094.54395402805</v>
      </c>
      <c r="S82" s="220">
        <f>H82*Config!I$40</f>
        <v>929962.95491162187</v>
      </c>
      <c r="T82" s="220">
        <f>I82*Config!J$40</f>
        <v>950710.73665394972</v>
      </c>
      <c r="U82" s="220">
        <f>J82*Config!K$40</f>
        <v>974478.50507029844</v>
      </c>
      <c r="V82" s="220">
        <f>K82*Config!L$40</f>
        <v>998840.46769705589</v>
      </c>
      <c r="W82" s="220">
        <f>L82*Config!M$40</f>
        <v>1023811.4793894822</v>
      </c>
      <c r="X82" s="220">
        <f>M82*Config!N$40</f>
        <v>1049406.7663742192</v>
      </c>
      <c r="Y82" s="221">
        <f>N82*Config!O$40</f>
        <v>1088071.8625669035</v>
      </c>
      <c r="Z82" s="222">
        <f t="shared" si="7"/>
        <v>4224390.7141199969</v>
      </c>
      <c r="AA82" s="217">
        <f t="shared" si="8"/>
        <v>8435549.7575919814</v>
      </c>
      <c r="AB82" s="220">
        <f t="shared" si="9"/>
        <v>4551383.9989994112</v>
      </c>
      <c r="AC82" s="221">
        <f t="shared" si="10"/>
        <v>9685993.0800973698</v>
      </c>
      <c r="AD82" s="223">
        <f>IF(OR(SUM(P82:Y82)&lt;&gt;0,A82="EH"),INDEX(CASH!$B:$B,MATCH(A82,CASH!$A:$A,0)),"")</f>
        <v>300</v>
      </c>
      <c r="AE82" s="122">
        <f>AD82*VLOOKUP(C82,Config!$A$3:$C$9,3,FALSE)</f>
        <v>4500</v>
      </c>
      <c r="AF82" s="224">
        <f t="shared" si="11"/>
        <v>0.25549185510069911</v>
      </c>
      <c r="AG82" s="122" t="str">
        <f>IF(ISERROR(VLOOKUP(A82,Config!$A$12:$A$32,1,FALSE)),LEFT(A82,2),"PRL")</f>
        <v>LV</v>
      </c>
      <c r="AH82" s="122" t="str">
        <f t="shared" si="12"/>
        <v>LV003s</v>
      </c>
      <c r="AI82" s="163" t="s">
        <v>684</v>
      </c>
      <c r="AJ82" s="225" t="s">
        <v>781</v>
      </c>
      <c r="AK82" s="338" t="str">
        <f>IF(ISERROR(VLOOKUP($A82,'RAB Cat Lookup'!$B$4:$E$351,2,FALSE))=TRUE,"Unallocated",VLOOKUP($A82,'RAB Cat Lookup'!$B$4:$E$351,2,FALSE))</f>
        <v>Std</v>
      </c>
      <c r="AL82" s="338" t="str">
        <f>IF(ISERROR(VLOOKUP($A82,'RAB Cat Lookup'!$B$4:$E$351,4,FALSE))=TRUE,"Unallocated",VLOOKUP($A82,'RAB Cat Lookup'!$B$4:$E$351,4,FALSE))</f>
        <v>Low Voltage lines and cables</v>
      </c>
      <c r="AM82" s="121" t="str">
        <f t="shared" si="13"/>
        <v/>
      </c>
    </row>
    <row r="83" spans="1:39" x14ac:dyDescent="0.25">
      <c r="A83" s="215" t="s">
        <v>167</v>
      </c>
      <c r="B83" s="215" t="s">
        <v>857</v>
      </c>
      <c r="C83" s="123" t="s">
        <v>778</v>
      </c>
      <c r="D83" s="216" t="str">
        <f>IF('Division Lvl'!D83="","",'Division Lvl'!D83/Escalators!C$11)</f>
        <v/>
      </c>
      <c r="E83" s="217">
        <f>IF('Division Lvl'!E83="","",'Division Lvl'!E83/Escalators!D$11)</f>
        <v>149826.49802263553</v>
      </c>
      <c r="F83" s="217">
        <f>IF('Division Lvl'!F83="","",'Division Lvl'!F83/Escalators!E$11)</f>
        <v>149553.58854435445</v>
      </c>
      <c r="G83" s="217">
        <f>IF('Division Lvl'!G83="","",'Division Lvl'!G83/Escalators!F$11)</f>
        <v>149137.63365829198</v>
      </c>
      <c r="H83" s="217">
        <f>IF('Division Lvl'!H83="","",'Division Lvl'!H83/Escalators!G$11)</f>
        <v>148676.56564271811</v>
      </c>
      <c r="I83" s="217">
        <f>IF('Division Lvl'!I83="","",'Division Lvl'!I83/Escalators!H$11)</f>
        <v>148286.42838846988</v>
      </c>
      <c r="J83" s="217">
        <f>IF('Division Lvl'!J83="","",'Division Lvl'!J83/Escalators!I$11)</f>
        <v>148286.42838846988</v>
      </c>
      <c r="K83" s="217">
        <f>IF('Division Lvl'!K83="","",'Division Lvl'!K83/Escalators!J$11)</f>
        <v>148286.42838846988</v>
      </c>
      <c r="L83" s="217">
        <f>IF('Division Lvl'!L83="","",'Division Lvl'!L83/Escalators!K$11)</f>
        <v>148286.42838846988</v>
      </c>
      <c r="M83" s="217">
        <f>IF('Division Lvl'!M83="","",'Division Lvl'!M83/Escalators!L$11)</f>
        <v>148286.42838846988</v>
      </c>
      <c r="N83" s="218">
        <v>150000</v>
      </c>
      <c r="O83" s="219">
        <v>998030.36</v>
      </c>
      <c r="P83" s="220">
        <f>E83*Config!F$40</f>
        <v>153572.16047320139</v>
      </c>
      <c r="Q83" s="220">
        <f>F83*Config!G$40</f>
        <v>157124.73896441239</v>
      </c>
      <c r="R83" s="220">
        <f>G83*Config!H$40</f>
        <v>160604.91952129907</v>
      </c>
      <c r="S83" s="220">
        <f>H83*Config!I$40</f>
        <v>164111.10969028619</v>
      </c>
      <c r="T83" s="220">
        <f>I83*Config!J$40</f>
        <v>167772.48293893231</v>
      </c>
      <c r="U83" s="220">
        <f>J83*Config!K$40</f>
        <v>171966.79501240561</v>
      </c>
      <c r="V83" s="220">
        <f>K83*Config!L$40</f>
        <v>176265.96488771573</v>
      </c>
      <c r="W83" s="220">
        <f>L83*Config!M$40</f>
        <v>180672.61400990863</v>
      </c>
      <c r="X83" s="220">
        <f>M83*Config!N$40</f>
        <v>185189.4293601563</v>
      </c>
      <c r="Y83" s="221">
        <f>N83*Config!O$40</f>
        <v>192012.68162945355</v>
      </c>
      <c r="Z83" s="222">
        <f t="shared" si="7"/>
        <v>745480.71425646998</v>
      </c>
      <c r="AA83" s="217">
        <f t="shared" si="8"/>
        <v>1488626.4278103495</v>
      </c>
      <c r="AB83" s="220">
        <f t="shared" si="9"/>
        <v>803185.41158813145</v>
      </c>
      <c r="AC83" s="221">
        <f t="shared" si="10"/>
        <v>1709292.8964877713</v>
      </c>
      <c r="AD83" s="223">
        <f>IF(OR(SUM(P83:Y83)&lt;&gt;0,A83="EH"),INDEX(CASH!$B:$B,MATCH(A83,CASH!$A:$A,0)),"")</f>
        <v>300</v>
      </c>
      <c r="AE83" s="122">
        <f>AD83*VLOOKUP(C83,Config!$A$3:$C$9,3,FALSE)</f>
        <v>3000</v>
      </c>
      <c r="AF83" s="224">
        <f t="shared" si="11"/>
        <v>0.58534242778377188</v>
      </c>
      <c r="AG83" s="122" t="str">
        <f>IF(ISERROR(VLOOKUP(A83,Config!$A$12:$A$32,1,FALSE)),LEFT(A83,2),"PRL")</f>
        <v>LV</v>
      </c>
      <c r="AH83" s="122" t="str">
        <f t="shared" si="12"/>
        <v>LV003m</v>
      </c>
      <c r="AI83" s="163" t="s">
        <v>684</v>
      </c>
      <c r="AJ83" s="225" t="s">
        <v>781</v>
      </c>
      <c r="AK83" s="338" t="str">
        <f>IF(ISERROR(VLOOKUP($A83,'RAB Cat Lookup'!$B$4:$E$351,2,FALSE))=TRUE,"Unallocated",VLOOKUP($A83,'RAB Cat Lookup'!$B$4:$E$351,2,FALSE))</f>
        <v>Std</v>
      </c>
      <c r="AL83" s="338" t="str">
        <f>IF(ISERROR(VLOOKUP($A83,'RAB Cat Lookup'!$B$4:$E$351,4,FALSE))=TRUE,"Unallocated",VLOOKUP($A83,'RAB Cat Lookup'!$B$4:$E$351,4,FALSE))</f>
        <v>Low Voltage lines and cables</v>
      </c>
      <c r="AM83" s="121" t="str">
        <f t="shared" si="13"/>
        <v/>
      </c>
    </row>
    <row r="84" spans="1:39" x14ac:dyDescent="0.25">
      <c r="A84" s="215" t="s">
        <v>168</v>
      </c>
      <c r="B84" s="215" t="s">
        <v>305</v>
      </c>
      <c r="C84" s="123" t="s">
        <v>512</v>
      </c>
      <c r="D84" s="216">
        <f>IF('Division Lvl'!D84="","",'Division Lvl'!D84/Escalators!C$11)</f>
        <v>0</v>
      </c>
      <c r="E84" s="217">
        <f>IF('Division Lvl'!E84="","",'Division Lvl'!E84/Escalators!D$11)</f>
        <v>0</v>
      </c>
      <c r="F84" s="217">
        <f>IF('Division Lvl'!F84="","",'Division Lvl'!F84/Escalators!E$11)</f>
        <v>0</v>
      </c>
      <c r="G84" s="217">
        <f>IF('Division Lvl'!G84="","",'Division Lvl'!G84/Escalators!F$11)</f>
        <v>0</v>
      </c>
      <c r="H84" s="217">
        <f>IF('Division Lvl'!H84="","",'Division Lvl'!H84/Escalators!G$11)</f>
        <v>0</v>
      </c>
      <c r="I84" s="217">
        <f>IF('Division Lvl'!I84="","",'Division Lvl'!I84/Escalators!H$11)</f>
        <v>0</v>
      </c>
      <c r="J84" s="217">
        <f>IF('Division Lvl'!J84="","",'Division Lvl'!J84/Escalators!I$11)</f>
        <v>0</v>
      </c>
      <c r="K84" s="217">
        <f>IF('Division Lvl'!K84="","",'Division Lvl'!K84/Escalators!J$11)</f>
        <v>0</v>
      </c>
      <c r="L84" s="217">
        <f>IF('Division Lvl'!L84="","",'Division Lvl'!L84/Escalators!K$11)</f>
        <v>0</v>
      </c>
      <c r="M84" s="217">
        <f>IF('Division Lvl'!M84="","",'Division Lvl'!M84/Escalators!L$11)</f>
        <v>0</v>
      </c>
      <c r="N84" s="218">
        <v>0</v>
      </c>
      <c r="O84" s="219">
        <v>2498.0200000000004</v>
      </c>
      <c r="P84" s="220">
        <f>E84*Config!F$40</f>
        <v>0</v>
      </c>
      <c r="Q84" s="220">
        <f>F84*Config!G$40</f>
        <v>0</v>
      </c>
      <c r="R84" s="220">
        <f>G84*Config!H$40</f>
        <v>0</v>
      </c>
      <c r="S84" s="220">
        <f>H84*Config!I$40</f>
        <v>0</v>
      </c>
      <c r="T84" s="220">
        <f>I84*Config!J$40</f>
        <v>0</v>
      </c>
      <c r="U84" s="220">
        <f>J84*Config!K$40</f>
        <v>0</v>
      </c>
      <c r="V84" s="220">
        <f>K84*Config!L$40</f>
        <v>0</v>
      </c>
      <c r="W84" s="220">
        <f>L84*Config!M$40</f>
        <v>0</v>
      </c>
      <c r="X84" s="220">
        <f>M84*Config!N$40</f>
        <v>0</v>
      </c>
      <c r="Y84" s="221">
        <f>N84*Config!O$40</f>
        <v>0</v>
      </c>
      <c r="Z84" s="222">
        <f t="shared" si="7"/>
        <v>0</v>
      </c>
      <c r="AA84" s="217">
        <f t="shared" si="8"/>
        <v>0</v>
      </c>
      <c r="AB84" s="220">
        <f t="shared" si="9"/>
        <v>0</v>
      </c>
      <c r="AC84" s="221">
        <f t="shared" si="10"/>
        <v>0</v>
      </c>
      <c r="AD84" s="223" t="str">
        <f>IF(OR(SUM(P84:Y84)&lt;&gt;0,A84="EH"),INDEX(CASH!$B:$B,MATCH(A84,CASH!$A:$A,0)),"")</f>
        <v/>
      </c>
      <c r="AE84" s="226">
        <v>1200</v>
      </c>
      <c r="AF84" s="224">
        <f t="shared" si="11"/>
        <v>0.9448595946985372</v>
      </c>
      <c r="AG84" s="122" t="str">
        <f>IF(ISERROR(VLOOKUP(A84,Config!$A$12:$A$32,1,FALSE)),LEFT(A84,2),"PRL")</f>
        <v>LV</v>
      </c>
      <c r="AH84" s="122" t="str">
        <f t="shared" si="12"/>
        <v>LV004s</v>
      </c>
      <c r="AI84" s="163" t="s">
        <v>684</v>
      </c>
      <c r="AJ84" s="225" t="s">
        <v>781</v>
      </c>
      <c r="AK84" s="338" t="str">
        <f>IF(ISERROR(VLOOKUP($A84,'RAB Cat Lookup'!$B$4:$E$351,2,FALSE))=TRUE,"Unallocated",VLOOKUP($A84,'RAB Cat Lookup'!$B$4:$E$351,2,FALSE))</f>
        <v>Std</v>
      </c>
      <c r="AL84" s="338" t="str">
        <f>IF(ISERROR(VLOOKUP($A84,'RAB Cat Lookup'!$B$4:$E$351,4,FALSE))=TRUE,"Unallocated",VLOOKUP($A84,'RAB Cat Lookup'!$B$4:$E$351,4,FALSE))</f>
        <v>Low Voltage lines and cables</v>
      </c>
      <c r="AM84" s="121" t="str">
        <f t="shared" si="13"/>
        <v/>
      </c>
    </row>
    <row r="85" spans="1:39" x14ac:dyDescent="0.25">
      <c r="A85" s="215" t="s">
        <v>193</v>
      </c>
      <c r="B85" s="215" t="s">
        <v>306</v>
      </c>
      <c r="C85" s="123" t="s">
        <v>512</v>
      </c>
      <c r="D85" s="216">
        <f>IF('Division Lvl'!D85="","",'Division Lvl'!D85/Escalators!C$11)</f>
        <v>250000</v>
      </c>
      <c r="E85" s="217">
        <f>IF('Division Lvl'!E85="","",'Division Lvl'!E85/Escalators!D$11)</f>
        <v>249710.83003772589</v>
      </c>
      <c r="F85" s="217">
        <f>IF('Division Lvl'!F85="","",'Division Lvl'!F85/Escalators!E$11)</f>
        <v>249255.98090725741</v>
      </c>
      <c r="G85" s="217">
        <f>IF('Division Lvl'!G85="","",'Division Lvl'!G85/Escalators!F$11)</f>
        <v>248562.72276381997</v>
      </c>
      <c r="H85" s="217">
        <f>IF('Division Lvl'!H85="","",'Division Lvl'!H85/Escalators!G$11)</f>
        <v>247794.27607119686</v>
      </c>
      <c r="I85" s="217">
        <f>IF('Division Lvl'!I85="","",'Division Lvl'!I85/Escalators!H$11)</f>
        <v>247144.0473141165</v>
      </c>
      <c r="J85" s="217">
        <f>IF('Division Lvl'!J85="","",'Division Lvl'!J85/Escalators!I$11)</f>
        <v>247144.0473141165</v>
      </c>
      <c r="K85" s="217">
        <f>IF('Division Lvl'!K85="","",'Division Lvl'!K85/Escalators!J$11)</f>
        <v>247144.0473141165</v>
      </c>
      <c r="L85" s="217">
        <f>IF('Division Lvl'!L85="","",'Division Lvl'!L85/Escalators!K$11)</f>
        <v>247144.0473141165</v>
      </c>
      <c r="M85" s="217">
        <f>IF('Division Lvl'!M85="","",'Division Lvl'!M85/Escalators!L$11)</f>
        <v>247144.0473141165</v>
      </c>
      <c r="N85" s="218">
        <v>250000</v>
      </c>
      <c r="O85" s="219">
        <v>232429.44999999998</v>
      </c>
      <c r="P85" s="220">
        <f>E85*Config!F$40</f>
        <v>255953.60078866902</v>
      </c>
      <c r="Q85" s="220">
        <f>F85*Config!G$40</f>
        <v>261874.5649406873</v>
      </c>
      <c r="R85" s="220">
        <f>G85*Config!H$40</f>
        <v>267674.86586883181</v>
      </c>
      <c r="S85" s="220">
        <f>H85*Config!I$40</f>
        <v>273518.51615047699</v>
      </c>
      <c r="T85" s="220">
        <f>I85*Config!J$40</f>
        <v>279620.80489822052</v>
      </c>
      <c r="U85" s="220">
        <f>J85*Config!K$40</f>
        <v>286611.32502067601</v>
      </c>
      <c r="V85" s="220">
        <f>K85*Config!L$40</f>
        <v>293776.60814619291</v>
      </c>
      <c r="W85" s="220">
        <f>L85*Config!M$40</f>
        <v>301121.02334984776</v>
      </c>
      <c r="X85" s="220">
        <f>M85*Config!N$40</f>
        <v>308649.04893359391</v>
      </c>
      <c r="Y85" s="221">
        <f>N85*Config!O$40</f>
        <v>320021.13604908925</v>
      </c>
      <c r="Z85" s="222">
        <f t="shared" si="7"/>
        <v>1242467.8570941165</v>
      </c>
      <c r="AA85" s="217">
        <f t="shared" si="8"/>
        <v>2481044.0463505825</v>
      </c>
      <c r="AB85" s="220">
        <f t="shared" si="9"/>
        <v>1338642.3526468859</v>
      </c>
      <c r="AC85" s="221">
        <f t="shared" si="10"/>
        <v>2848821.4941462856</v>
      </c>
      <c r="AD85" s="223">
        <f>IF(OR(SUM(P85:Y85)&lt;&gt;0,A85="EH"),INDEX(CASH!$B:$B,MATCH(A85,CASH!$A:$A,0)),"")</f>
        <v>250</v>
      </c>
      <c r="AE85" s="122">
        <f>AD85*VLOOKUP(C85,Config!$A$3:$C$9,3,FALSE)</f>
        <v>3750</v>
      </c>
      <c r="AF85" s="224">
        <f t="shared" si="11"/>
        <v>0.38642128756419025</v>
      </c>
      <c r="AG85" s="122" t="str">
        <f>IF(ISERROR(VLOOKUP(A85,Config!$A$12:$A$32,1,FALSE)),LEFT(A85,2),"PRL")</f>
        <v>LV</v>
      </c>
      <c r="AH85" s="122" t="str">
        <f t="shared" si="12"/>
        <v>LV005s</v>
      </c>
      <c r="AI85" s="163" t="s">
        <v>684</v>
      </c>
      <c r="AJ85" s="225" t="s">
        <v>781</v>
      </c>
      <c r="AK85" s="338" t="str">
        <f>IF(ISERROR(VLOOKUP($A85,'RAB Cat Lookup'!$B$4:$E$351,2,FALSE))=TRUE,"Unallocated",VLOOKUP($A85,'RAB Cat Lookup'!$B$4:$E$351,2,FALSE))</f>
        <v>Std</v>
      </c>
      <c r="AL85" s="338" t="str">
        <f>IF(ISERROR(VLOOKUP($A85,'RAB Cat Lookup'!$B$4:$E$351,4,FALSE))=TRUE,"Unallocated",VLOOKUP($A85,'RAB Cat Lookup'!$B$4:$E$351,4,FALSE))</f>
        <v>Low Voltage lines and cables</v>
      </c>
      <c r="AM85" s="121" t="str">
        <f t="shared" si="13"/>
        <v/>
      </c>
    </row>
    <row r="86" spans="1:39" x14ac:dyDescent="0.25">
      <c r="A86" s="215" t="s">
        <v>134</v>
      </c>
      <c r="B86" s="215" t="s">
        <v>135</v>
      </c>
      <c r="C86" s="123" t="s">
        <v>512</v>
      </c>
      <c r="D86" s="216">
        <f>IF('Division Lvl'!D86="","",'Division Lvl'!D86/Escalators!C$11)</f>
        <v>0</v>
      </c>
      <c r="E86" s="217">
        <f>IF('Division Lvl'!E86="","",'Division Lvl'!E86/Escalators!D$11)</f>
        <v>0</v>
      </c>
      <c r="F86" s="217">
        <f>IF('Division Lvl'!F86="","",'Division Lvl'!F86/Escalators!E$11)</f>
        <v>0</v>
      </c>
      <c r="G86" s="217">
        <f>IF('Division Lvl'!G86="","",'Division Lvl'!G86/Escalators!F$11)</f>
        <v>0</v>
      </c>
      <c r="H86" s="217">
        <f>IF('Division Lvl'!H86="","",'Division Lvl'!H86/Escalators!G$11)</f>
        <v>0</v>
      </c>
      <c r="I86" s="217">
        <f>IF('Division Lvl'!I86="","",'Division Lvl'!I86/Escalators!H$11)</f>
        <v>0</v>
      </c>
      <c r="J86" s="217">
        <f>IF('Division Lvl'!J86="","",'Division Lvl'!J86/Escalators!I$11)</f>
        <v>0</v>
      </c>
      <c r="K86" s="217">
        <f>IF('Division Lvl'!K86="","",'Division Lvl'!K86/Escalators!J$11)</f>
        <v>0</v>
      </c>
      <c r="L86" s="217">
        <f>IF('Division Lvl'!L86="","",'Division Lvl'!L86/Escalators!K$11)</f>
        <v>0</v>
      </c>
      <c r="M86" s="217">
        <f>IF('Division Lvl'!M86="","",'Division Lvl'!M86/Escalators!L$11)</f>
        <v>0</v>
      </c>
      <c r="N86" s="218">
        <v>0</v>
      </c>
      <c r="O86" s="219">
        <v>0</v>
      </c>
      <c r="P86" s="220">
        <f>E86*Config!F$40</f>
        <v>0</v>
      </c>
      <c r="Q86" s="220">
        <f>F86*Config!G$40</f>
        <v>0</v>
      </c>
      <c r="R86" s="220">
        <f>G86*Config!H$40</f>
        <v>0</v>
      </c>
      <c r="S86" s="220">
        <f>H86*Config!I$40</f>
        <v>0</v>
      </c>
      <c r="T86" s="220">
        <f>I86*Config!J$40</f>
        <v>0</v>
      </c>
      <c r="U86" s="220">
        <f>J86*Config!K$40</f>
        <v>0</v>
      </c>
      <c r="V86" s="220">
        <f>K86*Config!L$40</f>
        <v>0</v>
      </c>
      <c r="W86" s="220">
        <f>L86*Config!M$40</f>
        <v>0</v>
      </c>
      <c r="X86" s="220">
        <f>M86*Config!N$40</f>
        <v>0</v>
      </c>
      <c r="Y86" s="221">
        <f>N86*Config!O$40</f>
        <v>0</v>
      </c>
      <c r="Z86" s="222">
        <f t="shared" si="7"/>
        <v>0</v>
      </c>
      <c r="AA86" s="217">
        <f t="shared" si="8"/>
        <v>0</v>
      </c>
      <c r="AB86" s="220">
        <f t="shared" si="9"/>
        <v>0</v>
      </c>
      <c r="AC86" s="221">
        <f t="shared" si="10"/>
        <v>0</v>
      </c>
      <c r="AD86" s="223" t="str">
        <f>IF(OR(SUM(P86:Y86)&lt;&gt;0,A86="EH"),INDEX(CASH!$B:$B,MATCH(A86,CASH!$A:$A,0)),"")</f>
        <v/>
      </c>
      <c r="AE86" s="226">
        <v>1050</v>
      </c>
      <c r="AF86" s="224">
        <f t="shared" si="11"/>
        <v>0.95934125331139808</v>
      </c>
      <c r="AG86" s="122" t="str">
        <f>IF(ISERROR(VLOOKUP(A86,Config!$A$12:$A$32,1,FALSE)),LEFT(A86,2),"PRL")</f>
        <v>MC</v>
      </c>
      <c r="AH86" s="122" t="str">
        <f t="shared" si="12"/>
        <v>MC101s</v>
      </c>
      <c r="AI86" s="163" t="s">
        <v>684</v>
      </c>
      <c r="AJ86" s="225" t="s">
        <v>1026</v>
      </c>
      <c r="AK86" s="338" t="str">
        <f>IF(ISERROR(VLOOKUP($A86,'RAB Cat Lookup'!$B$4:$E$351,2,FALSE))=TRUE,"Unallocated",VLOOKUP($A86,'RAB Cat Lookup'!$B$4:$E$351,2,FALSE))</f>
        <v>Alt</v>
      </c>
      <c r="AL86" s="338" t="str">
        <f>IF(ISERROR(VLOOKUP($A86,'RAB Cat Lookup'!$B$4:$E$351,4,FALSE))=TRUE,"Unallocated",VLOOKUP($A86,'RAB Cat Lookup'!$B$4:$E$351,4,FALSE))</f>
        <v>Metering &amp; Load control</v>
      </c>
      <c r="AM86" s="121" t="str">
        <f t="shared" si="13"/>
        <v/>
      </c>
    </row>
    <row r="87" spans="1:39" x14ac:dyDescent="0.25">
      <c r="A87" s="215" t="s">
        <v>136</v>
      </c>
      <c r="B87" s="215" t="s">
        <v>307</v>
      </c>
      <c r="C87" s="123" t="s">
        <v>512</v>
      </c>
      <c r="D87" s="216">
        <f>IF('Division Lvl'!D87="","",'Division Lvl'!D87/Escalators!C$11)</f>
        <v>0</v>
      </c>
      <c r="E87" s="217">
        <f>IF('Division Lvl'!E87="","",'Division Lvl'!E87/Escalators!D$11)</f>
        <v>0</v>
      </c>
      <c r="F87" s="217">
        <f>IF('Division Lvl'!F87="","",'Division Lvl'!F87/Escalators!E$11)</f>
        <v>0</v>
      </c>
      <c r="G87" s="217">
        <f>IF('Division Lvl'!G87="","",'Division Lvl'!G87/Escalators!F$11)</f>
        <v>0</v>
      </c>
      <c r="H87" s="217">
        <f>IF('Division Lvl'!H87="","",'Division Lvl'!H87/Escalators!G$11)</f>
        <v>0</v>
      </c>
      <c r="I87" s="217">
        <f>IF('Division Lvl'!I87="","",'Division Lvl'!I87/Escalators!H$11)</f>
        <v>0</v>
      </c>
      <c r="J87" s="217">
        <f>IF('Division Lvl'!J87="","",'Division Lvl'!J87/Escalators!I$11)</f>
        <v>0</v>
      </c>
      <c r="K87" s="217">
        <f>IF('Division Lvl'!K87="","",'Division Lvl'!K87/Escalators!J$11)</f>
        <v>0</v>
      </c>
      <c r="L87" s="217">
        <f>IF('Division Lvl'!L87="","",'Division Lvl'!L87/Escalators!K$11)</f>
        <v>0</v>
      </c>
      <c r="M87" s="217">
        <f>IF('Division Lvl'!M87="","",'Division Lvl'!M87/Escalators!L$11)</f>
        <v>0</v>
      </c>
      <c r="N87" s="218">
        <v>0</v>
      </c>
      <c r="O87" s="219">
        <v>2847.56</v>
      </c>
      <c r="P87" s="220">
        <f>E87*Config!F$40</f>
        <v>0</v>
      </c>
      <c r="Q87" s="220">
        <f>F87*Config!G$40</f>
        <v>0</v>
      </c>
      <c r="R87" s="220">
        <f>G87*Config!H$40</f>
        <v>0</v>
      </c>
      <c r="S87" s="220">
        <f>H87*Config!I$40</f>
        <v>0</v>
      </c>
      <c r="T87" s="220">
        <f>I87*Config!J$40</f>
        <v>0</v>
      </c>
      <c r="U87" s="220">
        <f>J87*Config!K$40</f>
        <v>0</v>
      </c>
      <c r="V87" s="220">
        <f>K87*Config!L$40</f>
        <v>0</v>
      </c>
      <c r="W87" s="220">
        <f>L87*Config!M$40</f>
        <v>0</v>
      </c>
      <c r="X87" s="220">
        <f>M87*Config!N$40</f>
        <v>0</v>
      </c>
      <c r="Y87" s="221">
        <f>N87*Config!O$40</f>
        <v>0</v>
      </c>
      <c r="Z87" s="222">
        <f t="shared" si="7"/>
        <v>0</v>
      </c>
      <c r="AA87" s="217">
        <f t="shared" si="8"/>
        <v>0</v>
      </c>
      <c r="AB87" s="220">
        <f t="shared" si="9"/>
        <v>0</v>
      </c>
      <c r="AC87" s="221">
        <f t="shared" si="10"/>
        <v>0</v>
      </c>
      <c r="AD87" s="223" t="str">
        <f>IF(OR(SUM(P87:Y87)&lt;&gt;0,A87="EH"),INDEX(CASH!$B:$B,MATCH(A87,CASH!$A:$A,0)),"")</f>
        <v/>
      </c>
      <c r="AE87" s="226">
        <v>1050</v>
      </c>
      <c r="AF87" s="224">
        <f t="shared" si="11"/>
        <v>0.95934125331139808</v>
      </c>
      <c r="AG87" s="122" t="str">
        <f>IF(ISERROR(VLOOKUP(A87,Config!$A$12:$A$32,1,FALSE)),LEFT(A87,2),"PRL")</f>
        <v>MC</v>
      </c>
      <c r="AH87" s="122" t="str">
        <f t="shared" si="12"/>
        <v>MC102s</v>
      </c>
      <c r="AI87" s="163" t="s">
        <v>684</v>
      </c>
      <c r="AJ87" s="225" t="s">
        <v>781</v>
      </c>
      <c r="AK87" s="338" t="str">
        <f>IF(ISERROR(VLOOKUP($A87,'RAB Cat Lookup'!$B$4:$E$351,2,FALSE))=TRUE,"Unallocated",VLOOKUP($A87,'RAB Cat Lookup'!$B$4:$E$351,2,FALSE))</f>
        <v>Std</v>
      </c>
      <c r="AL87" s="338" t="str">
        <f>IF(ISERROR(VLOOKUP($A87,'RAB Cat Lookup'!$B$4:$E$351,4,FALSE))=TRUE,"Unallocated",VLOOKUP($A87,'RAB Cat Lookup'!$B$4:$E$351,4,FALSE))</f>
        <v>Customer metering &amp; load control</v>
      </c>
      <c r="AM87" s="121" t="str">
        <f t="shared" si="13"/>
        <v/>
      </c>
    </row>
    <row r="88" spans="1:39" x14ac:dyDescent="0.25">
      <c r="A88" s="215" t="s">
        <v>137</v>
      </c>
      <c r="B88" s="215" t="s">
        <v>1020</v>
      </c>
      <c r="C88" s="123" t="s">
        <v>512</v>
      </c>
      <c r="D88" s="216">
        <f>IF('Division Lvl'!D88="","",'Division Lvl'!D88/Escalators!C$11)</f>
        <v>25000</v>
      </c>
      <c r="E88" s="217">
        <f>IF('Division Lvl'!E88="","",'Division Lvl'!E88/Escalators!D$11)</f>
        <v>59930.599209054213</v>
      </c>
      <c r="F88" s="217">
        <f>IF('Division Lvl'!F88="","",'Division Lvl'!F88/Escalators!E$11)</f>
        <v>59821.435417741777</v>
      </c>
      <c r="G88" s="217">
        <f>IF('Division Lvl'!G88="","",'Division Lvl'!G88/Escalators!F$11)</f>
        <v>9942.5089105527986</v>
      </c>
      <c r="H88" s="217">
        <f>IF('Division Lvl'!H88="","",'Division Lvl'!H88/Escalators!G$11)</f>
        <v>9911.7710428478749</v>
      </c>
      <c r="I88" s="217">
        <f>IF('Division Lvl'!I88="","",'Division Lvl'!I88/Escalators!H$11)</f>
        <v>9885.7618925646602</v>
      </c>
      <c r="J88" s="217">
        <f>IF('Division Lvl'!J88="","",'Division Lvl'!J88/Escalators!I$11)</f>
        <v>9885.7618925646602</v>
      </c>
      <c r="K88" s="217">
        <f>IF('Division Lvl'!K88="","",'Division Lvl'!K88/Escalators!J$11)</f>
        <v>9885.7618925646602</v>
      </c>
      <c r="L88" s="217">
        <f>IF('Division Lvl'!L88="","",'Division Lvl'!L88/Escalators!K$11)</f>
        <v>9885.7618925646602</v>
      </c>
      <c r="M88" s="217">
        <f>IF('Division Lvl'!M88="","",'Division Lvl'!M88/Escalators!L$11)</f>
        <v>9885.7618925646602</v>
      </c>
      <c r="N88" s="218">
        <v>10000</v>
      </c>
      <c r="O88" s="219">
        <v>25000</v>
      </c>
      <c r="P88" s="220">
        <f>E88*Config!F$40</f>
        <v>61428.864189280561</v>
      </c>
      <c r="Q88" s="220">
        <f>F88*Config!G$40</f>
        <v>62849.895585764949</v>
      </c>
      <c r="R88" s="220">
        <f>G88*Config!H$40</f>
        <v>10706.994634753271</v>
      </c>
      <c r="S88" s="220">
        <f>H88*Config!I$40</f>
        <v>10940.740646019081</v>
      </c>
      <c r="T88" s="220">
        <f>I88*Config!J$40</f>
        <v>11184.832195928822</v>
      </c>
      <c r="U88" s="220">
        <f>J88*Config!K$40</f>
        <v>11464.453000827041</v>
      </c>
      <c r="V88" s="220">
        <f>K88*Config!L$40</f>
        <v>11751.064325847718</v>
      </c>
      <c r="W88" s="220">
        <f>L88*Config!M$40</f>
        <v>12044.84093399391</v>
      </c>
      <c r="X88" s="220">
        <f>M88*Config!N$40</f>
        <v>12345.961957343756</v>
      </c>
      <c r="Y88" s="221">
        <f>N88*Config!O$40</f>
        <v>12800.845441963571</v>
      </c>
      <c r="Z88" s="222">
        <f t="shared" si="7"/>
        <v>149492.07647276134</v>
      </c>
      <c r="AA88" s="217">
        <f t="shared" si="8"/>
        <v>199035.12404301995</v>
      </c>
      <c r="AB88" s="220">
        <f t="shared" si="9"/>
        <v>157111.32725174667</v>
      </c>
      <c r="AC88" s="221">
        <f t="shared" si="10"/>
        <v>217518.49291172271</v>
      </c>
      <c r="AD88" s="223">
        <f>IF(OR(SUM(P88:Y88)&lt;&gt;0,A88="EH"),INDEX(CASH!$B:$B,MATCH(A88,CASH!$A:$A,0)),"")</f>
        <v>50</v>
      </c>
      <c r="AE88" s="122">
        <f>AD88*VLOOKUP(C88,Config!$A$3:$C$9,3,FALSE)</f>
        <v>750</v>
      </c>
      <c r="AF88" s="224">
        <f t="shared" si="11"/>
        <v>0.99188771190067215</v>
      </c>
      <c r="AG88" s="122" t="str">
        <f>IF(ISERROR(VLOOKUP(A88,Config!$A$12:$A$32,1,FALSE)),LEFT(A88,2),"PRL")</f>
        <v>MC</v>
      </c>
      <c r="AH88" s="122" t="str">
        <f t="shared" si="12"/>
        <v>MC104s</v>
      </c>
      <c r="AI88" s="163" t="s">
        <v>684</v>
      </c>
      <c r="AJ88" s="225" t="s">
        <v>1026</v>
      </c>
      <c r="AK88" s="338" t="str">
        <f>IF(ISERROR(VLOOKUP($A88,'RAB Cat Lookup'!$B$4:$E$351,2,FALSE))=TRUE,"Unallocated",VLOOKUP($A88,'RAB Cat Lookup'!$B$4:$E$351,2,FALSE))</f>
        <v>Alt</v>
      </c>
      <c r="AL88" s="338" t="str">
        <f>IF(ISERROR(VLOOKUP($A88,'RAB Cat Lookup'!$B$4:$E$351,4,FALSE))=TRUE,"Unallocated",VLOOKUP($A88,'RAB Cat Lookup'!$B$4:$E$351,4,FALSE))</f>
        <v>Metering &amp; Load control</v>
      </c>
      <c r="AM88" s="121" t="str">
        <f t="shared" si="13"/>
        <v/>
      </c>
    </row>
    <row r="89" spans="1:39" x14ac:dyDescent="0.25">
      <c r="A89" s="215" t="s">
        <v>138</v>
      </c>
      <c r="B89" s="215" t="s">
        <v>308</v>
      </c>
      <c r="C89" s="123" t="s">
        <v>512</v>
      </c>
      <c r="D89" s="216">
        <f>IF('Division Lvl'!D89="","",'Division Lvl'!D89/Escalators!C$11)</f>
        <v>300000</v>
      </c>
      <c r="E89" s="217">
        <f>IF('Division Lvl'!E89="","",'Division Lvl'!E89/Escalators!D$11)</f>
        <v>399537.32806036144</v>
      </c>
      <c r="F89" s="217">
        <f>IF('Division Lvl'!F89="","",'Division Lvl'!F89/Escalators!E$11)</f>
        <v>398809.5694516119</v>
      </c>
      <c r="G89" s="217">
        <f>IF('Division Lvl'!G89="","",'Division Lvl'!G89/Escalators!F$11)</f>
        <v>397700.35642211197</v>
      </c>
      <c r="H89" s="217">
        <f>IF('Division Lvl'!H89="","",'Division Lvl'!H89/Escalators!G$11)</f>
        <v>396470.841713915</v>
      </c>
      <c r="I89" s="217">
        <f>IF('Division Lvl'!I89="","",'Division Lvl'!I89/Escalators!H$11)</f>
        <v>395430.47570258641</v>
      </c>
      <c r="J89" s="217">
        <f>IF('Division Lvl'!J89="","",'Division Lvl'!J89/Escalators!I$11)</f>
        <v>395430.47570258641</v>
      </c>
      <c r="K89" s="217">
        <f>IF('Division Lvl'!K89="","",'Division Lvl'!K89/Escalators!J$11)</f>
        <v>395430.47570258641</v>
      </c>
      <c r="L89" s="217">
        <f>IF('Division Lvl'!L89="","",'Division Lvl'!L89/Escalators!K$11)</f>
        <v>395430.47570258641</v>
      </c>
      <c r="M89" s="217">
        <f>IF('Division Lvl'!M89="","",'Division Lvl'!M89/Escalators!L$11)</f>
        <v>395430.47570258641</v>
      </c>
      <c r="N89" s="218">
        <v>400000</v>
      </c>
      <c r="O89" s="219">
        <v>100000</v>
      </c>
      <c r="P89" s="220">
        <f>E89*Config!F$40</f>
        <v>409525.76126187044</v>
      </c>
      <c r="Q89" s="220">
        <f>F89*Config!G$40</f>
        <v>418999.30390509969</v>
      </c>
      <c r="R89" s="220">
        <f>G89*Config!H$40</f>
        <v>428279.78539013088</v>
      </c>
      <c r="S89" s="220">
        <f>H89*Config!I$40</f>
        <v>437629.62584076327</v>
      </c>
      <c r="T89" s="220">
        <f>I89*Config!J$40</f>
        <v>447393.28783715283</v>
      </c>
      <c r="U89" s="220">
        <f>J89*Config!K$40</f>
        <v>458578.12003308162</v>
      </c>
      <c r="V89" s="220">
        <f>K89*Config!L$40</f>
        <v>470042.57303390873</v>
      </c>
      <c r="W89" s="220">
        <f>L89*Config!M$40</f>
        <v>481793.63735975639</v>
      </c>
      <c r="X89" s="220">
        <f>M89*Config!N$40</f>
        <v>493838.4782937502</v>
      </c>
      <c r="Y89" s="221">
        <f>N89*Config!O$40</f>
        <v>512033.81767854281</v>
      </c>
      <c r="Z89" s="222">
        <f t="shared" si="7"/>
        <v>1987948.5713505868</v>
      </c>
      <c r="AA89" s="217">
        <f t="shared" si="8"/>
        <v>3969670.4741609329</v>
      </c>
      <c r="AB89" s="220">
        <f t="shared" si="9"/>
        <v>2141827.7642350169</v>
      </c>
      <c r="AC89" s="221">
        <f t="shared" si="10"/>
        <v>4558114.3906340571</v>
      </c>
      <c r="AD89" s="223">
        <f>IF(OR(SUM(P89:Y89)&lt;&gt;0,A89="EH"),INDEX(CASH!$B:$B,MATCH(A89,CASH!$A:$A,0)),"")</f>
        <v>100</v>
      </c>
      <c r="AE89" s="122">
        <f>AD89*VLOOKUP(C89,Config!$A$3:$C$9,3,FALSE)</f>
        <v>1500</v>
      </c>
      <c r="AF89" s="224">
        <f t="shared" si="11"/>
        <v>0.92192259014895972</v>
      </c>
      <c r="AG89" s="122" t="str">
        <f>IF(ISERROR(VLOOKUP(A89,Config!$A$12:$A$32,1,FALSE)),LEFT(A89,2),"PRL")</f>
        <v>MC</v>
      </c>
      <c r="AH89" s="122" t="str">
        <f t="shared" si="12"/>
        <v>MC105s</v>
      </c>
      <c r="AI89" s="163" t="s">
        <v>684</v>
      </c>
      <c r="AJ89" s="225" t="s">
        <v>781</v>
      </c>
      <c r="AK89" s="338" t="str">
        <f>IF(ISERROR(VLOOKUP($A89,'RAB Cat Lookup'!$B$4:$E$351,2,FALSE))=TRUE,"Unallocated",VLOOKUP($A89,'RAB Cat Lookup'!$B$4:$E$351,2,FALSE))</f>
        <v>Std</v>
      </c>
      <c r="AL89" s="338" t="str">
        <f>IF(ISERROR(VLOOKUP($A89,'RAB Cat Lookup'!$B$4:$E$351,4,FALSE))=TRUE,"Unallocated",VLOOKUP($A89,'RAB Cat Lookup'!$B$4:$E$351,4,FALSE))</f>
        <v>Customer metering &amp; load control</v>
      </c>
      <c r="AM89" s="121" t="str">
        <f t="shared" si="13"/>
        <v/>
      </c>
    </row>
    <row r="90" spans="1:39" x14ac:dyDescent="0.25">
      <c r="A90" s="215" t="s">
        <v>138</v>
      </c>
      <c r="B90" s="215" t="s">
        <v>308</v>
      </c>
      <c r="C90" s="123" t="s">
        <v>778</v>
      </c>
      <c r="D90" s="216" t="str">
        <f>IF('Division Lvl'!D90="","",'Division Lvl'!D90/Escalators!C$11)</f>
        <v/>
      </c>
      <c r="E90" s="217">
        <f>IF('Division Lvl'!E90="","",'Division Lvl'!E90/Escalators!D$11)</f>
        <v>556939.05382302147</v>
      </c>
      <c r="F90" s="217">
        <f>IF('Division Lvl'!F90="","",'Division Lvl'!F90/Escalators!E$11)</f>
        <v>505675.5787057894</v>
      </c>
      <c r="G90" s="217">
        <f>IF('Division Lvl'!G90="","",'Division Lvl'!G90/Escalators!F$11)</f>
        <v>454159.88752157707</v>
      </c>
      <c r="H90" s="217">
        <f>IF('Division Lvl'!H90="","",'Division Lvl'!H90/Escalators!G$11)</f>
        <v>402800.49870187766</v>
      </c>
      <c r="I90" s="217">
        <f>IF('Division Lvl'!I90="","",'Division Lvl'!I90/Escalators!H$11)</f>
        <v>351920.27188484155</v>
      </c>
      <c r="J90" s="217">
        <f>IF('Division Lvl'!J90="","",'Division Lvl'!J90/Escalators!I$11)</f>
        <v>302097.02052250493</v>
      </c>
      <c r="K90" s="217">
        <f>IF('Division Lvl'!K90="","",'Division Lvl'!K90/Escalators!J$11)</f>
        <v>252273.7691601683</v>
      </c>
      <c r="L90" s="217">
        <f>IF('Division Lvl'!L90="","",'Division Lvl'!L90/Escalators!K$11)</f>
        <v>202450.51779783168</v>
      </c>
      <c r="M90" s="217">
        <f>IF('Division Lvl'!M90="","",'Division Lvl'!M90/Escalators!L$11)</f>
        <v>152627.26643549502</v>
      </c>
      <c r="N90" s="218">
        <v>103992</v>
      </c>
      <c r="O90" s="219">
        <v>100000</v>
      </c>
      <c r="P90" s="220">
        <f>E90*Config!F$40</f>
        <v>570862.530168597</v>
      </c>
      <c r="Q90" s="220">
        <f>F90*Config!G$40</f>
        <v>531275.40487776999</v>
      </c>
      <c r="R90" s="220">
        <f>G90*Config!H$40</f>
        <v>489080.52512304077</v>
      </c>
      <c r="S90" s="220">
        <f>H90*Config!I$40</f>
        <v>444616.38281731104</v>
      </c>
      <c r="T90" s="220">
        <f>I90*Config!J$40</f>
        <v>398165.48589321133</v>
      </c>
      <c r="U90" s="220">
        <f>J90*Config!K$40</f>
        <v>350339.9263616734</v>
      </c>
      <c r="V90" s="220">
        <f>K90*Config!L$40</f>
        <v>299874.23542487534</v>
      </c>
      <c r="W90" s="220">
        <f>L90*Config!M$40</f>
        <v>246666.29748726127</v>
      </c>
      <c r="X90" s="220">
        <f>M90*Config!N$40</f>
        <v>190610.54125562595</v>
      </c>
      <c r="Y90" s="221">
        <f>N90*Config!O$40</f>
        <v>133118.55192006758</v>
      </c>
      <c r="Z90" s="222">
        <f t="shared" si="7"/>
        <v>2271495.2906371071</v>
      </c>
      <c r="AA90" s="217">
        <f t="shared" si="8"/>
        <v>3284935.8645531074</v>
      </c>
      <c r="AB90" s="220">
        <f t="shared" si="9"/>
        <v>2434000.3288799301</v>
      </c>
      <c r="AC90" s="221">
        <f t="shared" si="10"/>
        <v>3654609.8813294335</v>
      </c>
      <c r="AD90" s="223">
        <f>IF(OR(SUM(P90:Y90)&lt;&gt;0,A90="EH"),INDEX(CASH!$B:$B,MATCH(A90,CASH!$A:$A,0)),"")</f>
        <v>100</v>
      </c>
      <c r="AE90" s="122">
        <f>AD90*VLOOKUP(C90,Config!$A$3:$C$9,3,FALSE)</f>
        <v>1000</v>
      </c>
      <c r="AF90" s="224">
        <f t="shared" si="11"/>
        <v>0.97399670486022427</v>
      </c>
      <c r="AG90" s="122" t="str">
        <f>IF(ISERROR(VLOOKUP(A90,Config!$A$12:$A$32,1,FALSE)),LEFT(A90,2),"PRL")</f>
        <v>MC</v>
      </c>
      <c r="AH90" s="122" t="str">
        <f t="shared" si="12"/>
        <v>MC105m</v>
      </c>
      <c r="AI90" s="163" t="s">
        <v>684</v>
      </c>
      <c r="AJ90" s="225" t="s">
        <v>781</v>
      </c>
      <c r="AK90" s="338" t="str">
        <f>IF(ISERROR(VLOOKUP($A90,'RAB Cat Lookup'!$B$4:$E$351,2,FALSE))=TRUE,"Unallocated",VLOOKUP($A90,'RAB Cat Lookup'!$B$4:$E$351,2,FALSE))</f>
        <v>Std</v>
      </c>
      <c r="AL90" s="338" t="str">
        <f>IF(ISERROR(VLOOKUP($A90,'RAB Cat Lookup'!$B$4:$E$351,4,FALSE))=TRUE,"Unallocated",VLOOKUP($A90,'RAB Cat Lookup'!$B$4:$E$351,4,FALSE))</f>
        <v>Customer metering &amp; load control</v>
      </c>
      <c r="AM90" s="121" t="str">
        <f t="shared" si="13"/>
        <v/>
      </c>
    </row>
    <row r="91" spans="1:39" x14ac:dyDescent="0.25">
      <c r="A91" s="215" t="s">
        <v>492</v>
      </c>
      <c r="B91" s="215" t="s">
        <v>526</v>
      </c>
      <c r="C91" s="123" t="s">
        <v>512</v>
      </c>
      <c r="D91" s="216">
        <f>IF('Division Lvl'!D91="","",'Division Lvl'!D91/Escalators!C$11)</f>
        <v>0</v>
      </c>
      <c r="E91" s="217">
        <f>IF('Division Lvl'!E91="","",'Division Lvl'!E91/Escalators!D$11)</f>
        <v>0</v>
      </c>
      <c r="F91" s="217">
        <f>IF('Division Lvl'!F91="","",'Division Lvl'!F91/Escalators!E$11)</f>
        <v>0</v>
      </c>
      <c r="G91" s="217">
        <f>IF('Division Lvl'!G91="","",'Division Lvl'!G91/Escalators!F$11)</f>
        <v>0</v>
      </c>
      <c r="H91" s="217">
        <f>IF('Division Lvl'!H91="","",'Division Lvl'!H91/Escalators!G$11)</f>
        <v>0</v>
      </c>
      <c r="I91" s="217">
        <f>IF('Division Lvl'!I91="","",'Division Lvl'!I91/Escalators!H$11)</f>
        <v>0</v>
      </c>
      <c r="J91" s="217">
        <f>IF('Division Lvl'!J91="","",'Division Lvl'!J91/Escalators!I$11)</f>
        <v>0</v>
      </c>
      <c r="K91" s="217">
        <f>IF('Division Lvl'!K91="","",'Division Lvl'!K91/Escalators!J$11)</f>
        <v>0</v>
      </c>
      <c r="L91" s="217">
        <f>IF('Division Lvl'!L91="","",'Division Lvl'!L91/Escalators!K$11)</f>
        <v>0</v>
      </c>
      <c r="M91" s="217">
        <f>IF('Division Lvl'!M91="","",'Division Lvl'!M91/Escalators!L$11)</f>
        <v>0</v>
      </c>
      <c r="N91" s="218">
        <v>0</v>
      </c>
      <c r="O91" s="219">
        <v>0</v>
      </c>
      <c r="P91" s="220">
        <f>E91*Config!F$40</f>
        <v>0</v>
      </c>
      <c r="Q91" s="220">
        <f>F91*Config!G$40</f>
        <v>0</v>
      </c>
      <c r="R91" s="220">
        <f>G91*Config!H$40</f>
        <v>0</v>
      </c>
      <c r="S91" s="220">
        <f>H91*Config!I$40</f>
        <v>0</v>
      </c>
      <c r="T91" s="220">
        <f>I91*Config!J$40</f>
        <v>0</v>
      </c>
      <c r="U91" s="220">
        <f>J91*Config!K$40</f>
        <v>0</v>
      </c>
      <c r="V91" s="220">
        <f>K91*Config!L$40</f>
        <v>0</v>
      </c>
      <c r="W91" s="220">
        <f>L91*Config!M$40</f>
        <v>0</v>
      </c>
      <c r="X91" s="220">
        <f>M91*Config!N$40</f>
        <v>0</v>
      </c>
      <c r="Y91" s="221">
        <f>N91*Config!O$40</f>
        <v>0</v>
      </c>
      <c r="Z91" s="222">
        <f t="shared" si="7"/>
        <v>0</v>
      </c>
      <c r="AA91" s="217">
        <f t="shared" si="8"/>
        <v>0</v>
      </c>
      <c r="AB91" s="220">
        <f t="shared" si="9"/>
        <v>0</v>
      </c>
      <c r="AC91" s="221">
        <f t="shared" si="10"/>
        <v>0</v>
      </c>
      <c r="AD91" s="223" t="str">
        <f>IF(OR(SUM(P91:Y91)&lt;&gt;0,A91="EH"),INDEX(CASH!$B:$B,MATCH(A91,CASH!$A:$A,0)),"")</f>
        <v/>
      </c>
      <c r="AE91" s="227">
        <v>4950</v>
      </c>
      <c r="AF91" s="224">
        <f t="shared" si="11"/>
        <v>0.12557407790639435</v>
      </c>
      <c r="AG91" s="122" t="str">
        <f>IF(ISERROR(VLOOKUP(A91,Config!$A$12:$A$32,1,FALSE)),LEFT(A91,2),"PRL")</f>
        <v>MC</v>
      </c>
      <c r="AH91" s="122" t="str">
        <f t="shared" si="12"/>
        <v>MC106s</v>
      </c>
      <c r="AI91" s="163" t="s">
        <v>684</v>
      </c>
      <c r="AJ91" s="225" t="s">
        <v>1026</v>
      </c>
      <c r="AK91" s="338" t="str">
        <f>IF(ISERROR(VLOOKUP($A91,'RAB Cat Lookup'!$B$4:$E$351,2,FALSE))=TRUE,"Unallocated",VLOOKUP($A91,'RAB Cat Lookup'!$B$4:$E$351,2,FALSE))</f>
        <v>Alt</v>
      </c>
      <c r="AL91" s="338" t="str">
        <f>IF(ISERROR(VLOOKUP($A91,'RAB Cat Lookup'!$B$4:$E$351,4,FALSE))=TRUE,"Unallocated",VLOOKUP($A91,'RAB Cat Lookup'!$B$4:$E$351,4,FALSE))</f>
        <v>Metering &amp; load control</v>
      </c>
      <c r="AM91" s="121" t="str">
        <f t="shared" si="13"/>
        <v/>
      </c>
    </row>
    <row r="92" spans="1:39" x14ac:dyDescent="0.25">
      <c r="A92" s="215" t="s">
        <v>139</v>
      </c>
      <c r="B92" s="215" t="s">
        <v>1021</v>
      </c>
      <c r="C92" s="123" t="s">
        <v>512</v>
      </c>
      <c r="D92" s="216">
        <f>IF('Division Lvl'!D92="","",'Division Lvl'!D92/Escalators!C$11)</f>
        <v>80000</v>
      </c>
      <c r="E92" s="217">
        <f>IF('Division Lvl'!E92="","",'Division Lvl'!E92/Escalators!D$11)</f>
        <v>119861.19841810843</v>
      </c>
      <c r="F92" s="217">
        <f>IF('Division Lvl'!F92="","",'Division Lvl'!F92/Escalators!E$11)</f>
        <v>79761.913890322379</v>
      </c>
      <c r="G92" s="217">
        <f>IF('Division Lvl'!G92="","",'Division Lvl'!G92/Escalators!F$11)</f>
        <v>119310.10692663358</v>
      </c>
      <c r="H92" s="217">
        <f>IF('Division Lvl'!H92="","",'Division Lvl'!H92/Escalators!G$11)</f>
        <v>79294.168342782999</v>
      </c>
      <c r="I92" s="217">
        <f>IF('Division Lvl'!I92="","",'Division Lvl'!I92/Escalators!H$11)</f>
        <v>118629.14271077591</v>
      </c>
      <c r="J92" s="217">
        <f>IF('Division Lvl'!J92="","",'Division Lvl'!J92/Escalators!I$11)</f>
        <v>84028.976086799608</v>
      </c>
      <c r="K92" s="217">
        <f>IF('Division Lvl'!K92="","",'Division Lvl'!K92/Escalators!J$11)</f>
        <v>118629.14271077591</v>
      </c>
      <c r="L92" s="217">
        <f>IF('Division Lvl'!L92="","",'Division Lvl'!L92/Escalators!K$11)</f>
        <v>84028.976086799608</v>
      </c>
      <c r="M92" s="217">
        <f>IF('Division Lvl'!M92="","",'Division Lvl'!M92/Escalators!L$11)</f>
        <v>118629.14271077591</v>
      </c>
      <c r="N92" s="218">
        <v>85000</v>
      </c>
      <c r="O92" s="219">
        <v>80000</v>
      </c>
      <c r="P92" s="220">
        <f>E92*Config!F$40</f>
        <v>122857.72837856112</v>
      </c>
      <c r="Q92" s="220">
        <f>F92*Config!G$40</f>
        <v>83799.860781019946</v>
      </c>
      <c r="R92" s="220">
        <f>G92*Config!H$40</f>
        <v>128483.93561703926</v>
      </c>
      <c r="S92" s="220">
        <f>H92*Config!I$40</f>
        <v>87525.925168152651</v>
      </c>
      <c r="T92" s="220">
        <f>I92*Config!J$40</f>
        <v>134217.98635114584</v>
      </c>
      <c r="U92" s="220">
        <f>J92*Config!K$40</f>
        <v>97447.850507029842</v>
      </c>
      <c r="V92" s="220">
        <f>K92*Config!L$40</f>
        <v>141012.7719101726</v>
      </c>
      <c r="W92" s="220">
        <f>L92*Config!M$40</f>
        <v>102381.14793894823</v>
      </c>
      <c r="X92" s="220">
        <f>M92*Config!N$40</f>
        <v>148151.54348812505</v>
      </c>
      <c r="Y92" s="221">
        <f>N92*Config!O$40</f>
        <v>108807.18625669036</v>
      </c>
      <c r="Z92" s="222">
        <f t="shared" si="7"/>
        <v>516856.5302886233</v>
      </c>
      <c r="AA92" s="217">
        <f t="shared" si="8"/>
        <v>1007172.7678837745</v>
      </c>
      <c r="AB92" s="220">
        <f t="shared" si="9"/>
        <v>556885.43629591889</v>
      </c>
      <c r="AC92" s="221">
        <f t="shared" si="10"/>
        <v>1154685.936396885</v>
      </c>
      <c r="AD92" s="223">
        <f>IF(OR(SUM(P92:Y92)&lt;&gt;0,A92="EH"),INDEX(CASH!$B:$B,MATCH(A92,CASH!$A:$A,0)),"")</f>
        <v>50</v>
      </c>
      <c r="AE92" s="122">
        <f>AD92*VLOOKUP(C92,Config!$A$3:$C$9,3,FALSE)</f>
        <v>750</v>
      </c>
      <c r="AF92" s="224">
        <f t="shared" si="11"/>
        <v>0.99188771190067215</v>
      </c>
      <c r="AG92" s="122" t="str">
        <f>IF(ISERROR(VLOOKUP(A92,Config!$A$12:$A$32,1,FALSE)),LEFT(A92,2),"PRL")</f>
        <v>MC</v>
      </c>
      <c r="AH92" s="122" t="str">
        <f t="shared" si="12"/>
        <v>MC107s</v>
      </c>
      <c r="AI92" s="163" t="s">
        <v>684</v>
      </c>
      <c r="AJ92" s="225" t="s">
        <v>1026</v>
      </c>
      <c r="AK92" s="338" t="str">
        <f>IF(ISERROR(VLOOKUP($A92,'RAB Cat Lookup'!$B$4:$E$351,2,FALSE))=TRUE,"Unallocated",VLOOKUP($A92,'RAB Cat Lookup'!$B$4:$E$351,2,FALSE))</f>
        <v>Alt</v>
      </c>
      <c r="AL92" s="338" t="str">
        <f>IF(ISERROR(VLOOKUP($A92,'RAB Cat Lookup'!$B$4:$E$351,4,FALSE))=TRUE,"Unallocated",VLOOKUP($A92,'RAB Cat Lookup'!$B$4:$E$351,4,FALSE))</f>
        <v>Metering &amp; Load control</v>
      </c>
      <c r="AM92" s="121" t="str">
        <f t="shared" si="13"/>
        <v/>
      </c>
    </row>
    <row r="93" spans="1:39" x14ac:dyDescent="0.25">
      <c r="A93" s="215" t="s">
        <v>401</v>
      </c>
      <c r="B93" s="215" t="s">
        <v>527</v>
      </c>
      <c r="C93" s="123" t="s">
        <v>512</v>
      </c>
      <c r="D93" s="216">
        <f>IF('Division Lvl'!D93="","",'Division Lvl'!D93/Escalators!C$11)</f>
        <v>0</v>
      </c>
      <c r="E93" s="217">
        <f>IF('Division Lvl'!E93="","",'Division Lvl'!E93/Escalators!D$11)</f>
        <v>0</v>
      </c>
      <c r="F93" s="217">
        <f>IF('Division Lvl'!F93="","",'Division Lvl'!F93/Escalators!E$11)</f>
        <v>0</v>
      </c>
      <c r="G93" s="217">
        <f>IF('Division Lvl'!G93="","",'Division Lvl'!G93/Escalators!F$11)</f>
        <v>0</v>
      </c>
      <c r="H93" s="217">
        <f>IF('Division Lvl'!H93="","",'Division Lvl'!H93/Escalators!G$11)</f>
        <v>0</v>
      </c>
      <c r="I93" s="217">
        <f>IF('Division Lvl'!I93="","",'Division Lvl'!I93/Escalators!H$11)</f>
        <v>0</v>
      </c>
      <c r="J93" s="217">
        <f>IF('Division Lvl'!J93="","",'Division Lvl'!J93/Escalators!I$11)</f>
        <v>0</v>
      </c>
      <c r="K93" s="217">
        <f>IF('Division Lvl'!K93="","",'Division Lvl'!K93/Escalators!J$11)</f>
        <v>0</v>
      </c>
      <c r="L93" s="217">
        <f>IF('Division Lvl'!L93="","",'Division Lvl'!L93/Escalators!K$11)</f>
        <v>0</v>
      </c>
      <c r="M93" s="217">
        <f>IF('Division Lvl'!M93="","",'Division Lvl'!M93/Escalators!L$11)</f>
        <v>0</v>
      </c>
      <c r="N93" s="218">
        <v>0</v>
      </c>
      <c r="O93" s="219">
        <v>0</v>
      </c>
      <c r="P93" s="220">
        <f>E93*Config!F$40</f>
        <v>0</v>
      </c>
      <c r="Q93" s="220">
        <f>F93*Config!G$40</f>
        <v>0</v>
      </c>
      <c r="R93" s="220">
        <f>G93*Config!H$40</f>
        <v>0</v>
      </c>
      <c r="S93" s="220">
        <f>H93*Config!I$40</f>
        <v>0</v>
      </c>
      <c r="T93" s="220">
        <f>I93*Config!J$40</f>
        <v>0</v>
      </c>
      <c r="U93" s="220">
        <f>J93*Config!K$40</f>
        <v>0</v>
      </c>
      <c r="V93" s="220">
        <f>K93*Config!L$40</f>
        <v>0</v>
      </c>
      <c r="W93" s="220">
        <f>L93*Config!M$40</f>
        <v>0</v>
      </c>
      <c r="X93" s="220">
        <f>M93*Config!N$40</f>
        <v>0</v>
      </c>
      <c r="Y93" s="221">
        <f>N93*Config!O$40</f>
        <v>0</v>
      </c>
      <c r="Z93" s="222">
        <f t="shared" si="7"/>
        <v>0</v>
      </c>
      <c r="AA93" s="217">
        <f t="shared" si="8"/>
        <v>0</v>
      </c>
      <c r="AB93" s="220">
        <f t="shared" si="9"/>
        <v>0</v>
      </c>
      <c r="AC93" s="221">
        <f t="shared" si="10"/>
        <v>0</v>
      </c>
      <c r="AD93" s="223" t="str">
        <f>IF(OR(SUM(P93:Y93)&lt;&gt;0,A93="EH"),INDEX(CASH!$B:$B,MATCH(A93,CASH!$A:$A,0)),"")</f>
        <v/>
      </c>
      <c r="AE93" s="226">
        <v>4950</v>
      </c>
      <c r="AF93" s="224">
        <f t="shared" si="11"/>
        <v>0.12557407790639435</v>
      </c>
      <c r="AG93" s="122" t="str">
        <f>IF(ISERROR(VLOOKUP(A93,Config!$A$12:$A$32,1,FALSE)),LEFT(A93,2),"PRL")</f>
        <v>MC</v>
      </c>
      <c r="AH93" s="122" t="str">
        <f t="shared" si="12"/>
        <v>MC108s</v>
      </c>
      <c r="AI93" s="163" t="s">
        <v>684</v>
      </c>
      <c r="AJ93" s="225" t="s">
        <v>1026</v>
      </c>
      <c r="AK93" s="338" t="str">
        <f>IF(ISERROR(VLOOKUP($A93,'RAB Cat Lookup'!$B$4:$E$351,2,FALSE))=TRUE,"Unallocated",VLOOKUP($A93,'RAB Cat Lookup'!$B$4:$E$351,2,FALSE))</f>
        <v>Unallocated</v>
      </c>
      <c r="AL93" s="338" t="str">
        <f>IF(ISERROR(VLOOKUP($A93,'RAB Cat Lookup'!$B$4:$E$351,4,FALSE))=TRUE,"Unallocated",VLOOKUP($A93,'RAB Cat Lookup'!$B$4:$E$351,4,FALSE))</f>
        <v>Unallocated</v>
      </c>
      <c r="AM93" s="121" t="str">
        <f t="shared" si="13"/>
        <v/>
      </c>
    </row>
    <row r="94" spans="1:39" x14ac:dyDescent="0.25">
      <c r="A94" s="215" t="s">
        <v>197</v>
      </c>
      <c r="B94" s="215" t="s">
        <v>309</v>
      </c>
      <c r="C94" s="123" t="s">
        <v>512</v>
      </c>
      <c r="D94" s="216">
        <f>IF('Division Lvl'!D94="","",'Division Lvl'!D94/Escalators!C$11)</f>
        <v>500000</v>
      </c>
      <c r="E94" s="217">
        <f>IF('Division Lvl'!E94="","",'Division Lvl'!E94/Escalators!D$11)</f>
        <v>1398380.648211265</v>
      </c>
      <c r="F94" s="217">
        <f>IF('Division Lvl'!F94="","",'Division Lvl'!F94/Escalators!E$11)</f>
        <v>747767.94272177224</v>
      </c>
      <c r="G94" s="217">
        <f>IF('Division Lvl'!G94="","",'Division Lvl'!G94/Escalators!F$11)</f>
        <v>745688.16829145991</v>
      </c>
      <c r="H94" s="217">
        <f>IF('Division Lvl'!H94="","",'Division Lvl'!H94/Escalators!G$11)</f>
        <v>743382.82821359055</v>
      </c>
      <c r="I94" s="217">
        <f>IF('Division Lvl'!I94="","",'Division Lvl'!I94/Escalators!H$11)</f>
        <v>741432.1419423495</v>
      </c>
      <c r="J94" s="217">
        <f>IF('Division Lvl'!J94="","",'Division Lvl'!J94/Escalators!I$11)</f>
        <v>741432.1419423495</v>
      </c>
      <c r="K94" s="217">
        <f>IF('Division Lvl'!K94="","",'Division Lvl'!K94/Escalators!J$11)</f>
        <v>741432.1419423495</v>
      </c>
      <c r="L94" s="217">
        <f>IF('Division Lvl'!L94="","",'Division Lvl'!L94/Escalators!K$11)</f>
        <v>741432.1419423495</v>
      </c>
      <c r="M94" s="217">
        <f>IF('Division Lvl'!M94="","",'Division Lvl'!M94/Escalators!L$11)</f>
        <v>741432.1419423495</v>
      </c>
      <c r="N94" s="218">
        <v>750000</v>
      </c>
      <c r="O94" s="219">
        <v>508000</v>
      </c>
      <c r="P94" s="220">
        <f>E94*Config!F$40</f>
        <v>1433340.1644165465</v>
      </c>
      <c r="Q94" s="220">
        <f>F94*Config!G$40</f>
        <v>785623.69482206192</v>
      </c>
      <c r="R94" s="220">
        <f>G94*Config!H$40</f>
        <v>803024.59760649537</v>
      </c>
      <c r="S94" s="220">
        <f>H94*Config!I$40</f>
        <v>820555.54845143098</v>
      </c>
      <c r="T94" s="220">
        <f>I94*Config!J$40</f>
        <v>838862.41469466162</v>
      </c>
      <c r="U94" s="220">
        <f>J94*Config!K$40</f>
        <v>859833.97506202804</v>
      </c>
      <c r="V94" s="220">
        <f>K94*Config!L$40</f>
        <v>881329.8244385788</v>
      </c>
      <c r="W94" s="220">
        <f>L94*Config!M$40</f>
        <v>903363.07004954317</v>
      </c>
      <c r="X94" s="220">
        <f>M94*Config!N$40</f>
        <v>925947.1468007816</v>
      </c>
      <c r="Y94" s="221">
        <f>N94*Config!O$40</f>
        <v>960063.40814726776</v>
      </c>
      <c r="Z94" s="222">
        <f t="shared" si="7"/>
        <v>4376651.7293804372</v>
      </c>
      <c r="AA94" s="217">
        <f t="shared" si="8"/>
        <v>8092380.2971498342</v>
      </c>
      <c r="AB94" s="220">
        <f t="shared" si="9"/>
        <v>4681406.4199911961</v>
      </c>
      <c r="AC94" s="221">
        <f t="shared" si="10"/>
        <v>9211943.8444893956</v>
      </c>
      <c r="AD94" s="223">
        <f>IF(OR(SUM(P94:Y94)&lt;&gt;0,A94="EH"),INDEX(CASH!$B:$B,MATCH(A94,CASH!$A:$A,0)),"")</f>
        <v>80</v>
      </c>
      <c r="AE94" s="122">
        <f>AD94*VLOOKUP(C94,Config!$A$3:$C$9,3,FALSE)</f>
        <v>1200</v>
      </c>
      <c r="AF94" s="224">
        <f t="shared" si="11"/>
        <v>0.9448595946985372</v>
      </c>
      <c r="AG94" s="122" t="str">
        <f>IF(ISERROR(VLOOKUP(A94,Config!$A$12:$A$32,1,FALSE)),LEFT(A94,2),"PRL")</f>
        <v>MC</v>
      </c>
      <c r="AH94" s="122" t="str">
        <f t="shared" si="12"/>
        <v>MC109s</v>
      </c>
      <c r="AI94" s="163" t="s">
        <v>684</v>
      </c>
      <c r="AJ94" s="225" t="s">
        <v>781</v>
      </c>
      <c r="AK94" s="338" t="str">
        <f>IF(ISERROR(VLOOKUP($A94,'RAB Cat Lookup'!$B$4:$E$351,2,FALSE))=TRUE,"Unallocated",VLOOKUP($A94,'RAB Cat Lookup'!$B$4:$E$351,2,FALSE))</f>
        <v>Std</v>
      </c>
      <c r="AL94" s="338" t="str">
        <f>IF(ISERROR(VLOOKUP($A94,'RAB Cat Lookup'!$B$4:$E$351,4,FALSE))=TRUE,"Unallocated",VLOOKUP($A94,'RAB Cat Lookup'!$B$4:$E$351,4,FALSE))</f>
        <v>Distribution lines and cables</v>
      </c>
      <c r="AM94" s="121" t="str">
        <f t="shared" si="13"/>
        <v/>
      </c>
    </row>
    <row r="95" spans="1:39" x14ac:dyDescent="0.25">
      <c r="A95" s="215" t="s">
        <v>717</v>
      </c>
      <c r="B95" s="215" t="s">
        <v>718</v>
      </c>
      <c r="C95" s="123" t="s">
        <v>512</v>
      </c>
      <c r="D95" s="216">
        <f>IF('Division Lvl'!D95="","",'Division Lvl'!D95/Escalators!C$11)</f>
        <v>0</v>
      </c>
      <c r="E95" s="217">
        <f>IF('Division Lvl'!E95="","",'Division Lvl'!E95/Escalators!D$11)</f>
        <v>0</v>
      </c>
      <c r="F95" s="217">
        <f>IF('Division Lvl'!F95="","",'Division Lvl'!F95/Escalators!E$11)</f>
        <v>0</v>
      </c>
      <c r="G95" s="217">
        <f>IF('Division Lvl'!G95="","",'Division Lvl'!G95/Escalators!F$11)</f>
        <v>0</v>
      </c>
      <c r="H95" s="217">
        <f>IF('Division Lvl'!H95="","",'Division Lvl'!H95/Escalators!G$11)</f>
        <v>0</v>
      </c>
      <c r="I95" s="217">
        <f>IF('Division Lvl'!I95="","",'Division Lvl'!I95/Escalators!H$11)</f>
        <v>0</v>
      </c>
      <c r="J95" s="217">
        <f>IF('Division Lvl'!J95="","",'Division Lvl'!J95/Escalators!I$11)</f>
        <v>0</v>
      </c>
      <c r="K95" s="217">
        <f>IF('Division Lvl'!K95="","",'Division Lvl'!K95/Escalators!J$11)</f>
        <v>0</v>
      </c>
      <c r="L95" s="217">
        <f>IF('Division Lvl'!L95="","",'Division Lvl'!L95/Escalators!K$11)</f>
        <v>0</v>
      </c>
      <c r="M95" s="217">
        <f>IF('Division Lvl'!M95="","",'Division Lvl'!M95/Escalators!L$11)</f>
        <v>0</v>
      </c>
      <c r="N95" s="218">
        <v>0</v>
      </c>
      <c r="O95" s="219">
        <v>0</v>
      </c>
      <c r="P95" s="220">
        <f>E95*Config!F$40</f>
        <v>0</v>
      </c>
      <c r="Q95" s="220">
        <f>F95*Config!G$40</f>
        <v>0</v>
      </c>
      <c r="R95" s="220">
        <f>G95*Config!H$40</f>
        <v>0</v>
      </c>
      <c r="S95" s="220">
        <f>H95*Config!I$40</f>
        <v>0</v>
      </c>
      <c r="T95" s="220">
        <f>I95*Config!J$40</f>
        <v>0</v>
      </c>
      <c r="U95" s="220">
        <f>J95*Config!K$40</f>
        <v>0</v>
      </c>
      <c r="V95" s="220">
        <f>K95*Config!L$40</f>
        <v>0</v>
      </c>
      <c r="W95" s="220">
        <f>L95*Config!M$40</f>
        <v>0</v>
      </c>
      <c r="X95" s="220">
        <f>M95*Config!N$40</f>
        <v>0</v>
      </c>
      <c r="Y95" s="221">
        <f>N95*Config!O$40</f>
        <v>0</v>
      </c>
      <c r="Z95" s="222">
        <f t="shared" si="7"/>
        <v>0</v>
      </c>
      <c r="AA95" s="217">
        <f t="shared" si="8"/>
        <v>0</v>
      </c>
      <c r="AB95" s="220">
        <f t="shared" si="9"/>
        <v>0</v>
      </c>
      <c r="AC95" s="221">
        <f t="shared" si="10"/>
        <v>0</v>
      </c>
      <c r="AD95" s="223" t="str">
        <f>IF(OR(SUM(P95:Y95)&lt;&gt;0,A95="EH"),INDEX(CASH!$B:$B,MATCH(A95,CASH!$A:$A,0)),"")</f>
        <v/>
      </c>
      <c r="AE95" s="227">
        <v>4950</v>
      </c>
      <c r="AF95" s="224">
        <f t="shared" si="11"/>
        <v>0.12557407790639435</v>
      </c>
      <c r="AG95" s="122" t="str">
        <f>IF(ISERROR(VLOOKUP(A95,Config!$A$12:$A$32,1,FALSE)),LEFT(A95,2),"PRL")</f>
        <v>MC</v>
      </c>
      <c r="AH95" s="122" t="str">
        <f t="shared" si="12"/>
        <v>MC110s</v>
      </c>
      <c r="AI95" s="163" t="s">
        <v>684</v>
      </c>
      <c r="AJ95" s="225" t="s">
        <v>1026</v>
      </c>
      <c r="AK95" s="338" t="str">
        <f>IF(ISERROR(VLOOKUP($A95,'RAB Cat Lookup'!$B$4:$E$351,2,FALSE))=TRUE,"Unallocated",VLOOKUP($A95,'RAB Cat Lookup'!$B$4:$E$351,2,FALSE))</f>
        <v>Alt</v>
      </c>
      <c r="AL95" s="338" t="str">
        <f>IF(ISERROR(VLOOKUP($A95,'RAB Cat Lookup'!$B$4:$E$351,4,FALSE))=TRUE,"Unallocated",VLOOKUP($A95,'RAB Cat Lookup'!$B$4:$E$351,4,FALSE))</f>
        <v>Metering &amp; load control</v>
      </c>
      <c r="AM95" s="121" t="str">
        <f t="shared" si="13"/>
        <v/>
      </c>
    </row>
    <row r="96" spans="1:39" x14ac:dyDescent="0.25">
      <c r="A96" s="215" t="s">
        <v>719</v>
      </c>
      <c r="B96" s="215" t="s">
        <v>728</v>
      </c>
      <c r="C96" s="123" t="s">
        <v>512</v>
      </c>
      <c r="D96" s="216">
        <f>IF('Division Lvl'!D96="","",'Division Lvl'!D96/Escalators!C$11)</f>
        <v>0</v>
      </c>
      <c r="E96" s="217">
        <f>IF('Division Lvl'!E96="","",'Division Lvl'!E96/Escalators!D$11)</f>
        <v>0</v>
      </c>
      <c r="F96" s="217">
        <f>IF('Division Lvl'!F96="","",'Division Lvl'!F96/Escalators!E$11)</f>
        <v>0</v>
      </c>
      <c r="G96" s="217">
        <f>IF('Division Lvl'!G96="","",'Division Lvl'!G96/Escalators!F$11)</f>
        <v>0</v>
      </c>
      <c r="H96" s="217">
        <f>IF('Division Lvl'!H96="","",'Division Lvl'!H96/Escalators!G$11)</f>
        <v>0</v>
      </c>
      <c r="I96" s="217">
        <f>IF('Division Lvl'!I96="","",'Division Lvl'!I96/Escalators!H$11)</f>
        <v>0</v>
      </c>
      <c r="J96" s="217">
        <f>IF('Division Lvl'!J96="","",'Division Lvl'!J96/Escalators!I$11)</f>
        <v>0</v>
      </c>
      <c r="K96" s="217">
        <f>IF('Division Lvl'!K96="","",'Division Lvl'!K96/Escalators!J$11)</f>
        <v>0</v>
      </c>
      <c r="L96" s="217">
        <f>IF('Division Lvl'!L96="","",'Division Lvl'!L96/Escalators!K$11)</f>
        <v>0</v>
      </c>
      <c r="M96" s="217">
        <f>IF('Division Lvl'!M96="","",'Division Lvl'!M96/Escalators!L$11)</f>
        <v>0</v>
      </c>
      <c r="N96" s="218">
        <v>0</v>
      </c>
      <c r="O96" s="219">
        <v>0</v>
      </c>
      <c r="P96" s="220">
        <f>E96*Config!F$40</f>
        <v>0</v>
      </c>
      <c r="Q96" s="220">
        <f>F96*Config!G$40</f>
        <v>0</v>
      </c>
      <c r="R96" s="220">
        <f>G96*Config!H$40</f>
        <v>0</v>
      </c>
      <c r="S96" s="220">
        <f>H96*Config!I$40</f>
        <v>0</v>
      </c>
      <c r="T96" s="220">
        <f>I96*Config!J$40</f>
        <v>0</v>
      </c>
      <c r="U96" s="220">
        <f>J96*Config!K$40</f>
        <v>0</v>
      </c>
      <c r="V96" s="220">
        <f>K96*Config!L$40</f>
        <v>0</v>
      </c>
      <c r="W96" s="220">
        <f>L96*Config!M$40</f>
        <v>0</v>
      </c>
      <c r="X96" s="220">
        <f>M96*Config!N$40</f>
        <v>0</v>
      </c>
      <c r="Y96" s="221">
        <f>N96*Config!O$40</f>
        <v>0</v>
      </c>
      <c r="Z96" s="222">
        <f t="shared" si="7"/>
        <v>0</v>
      </c>
      <c r="AA96" s="217">
        <f t="shared" si="8"/>
        <v>0</v>
      </c>
      <c r="AB96" s="220">
        <f t="shared" si="9"/>
        <v>0</v>
      </c>
      <c r="AC96" s="221">
        <f t="shared" si="10"/>
        <v>0</v>
      </c>
      <c r="AD96" s="223" t="str">
        <f>IF(OR(SUM(P96:Y96)&lt;&gt;0,A96="EH"),INDEX(CASH!$B:$B,MATCH(A96,CASH!$A:$A,0)),"")</f>
        <v/>
      </c>
      <c r="AE96" s="227">
        <v>4950</v>
      </c>
      <c r="AF96" s="224">
        <f t="shared" si="11"/>
        <v>0.12557407790639435</v>
      </c>
      <c r="AG96" s="122" t="str">
        <f>IF(ISERROR(VLOOKUP(A96,Config!$A$12:$A$32,1,FALSE)),LEFT(A96,2),"PRL")</f>
        <v>MC</v>
      </c>
      <c r="AH96" s="122" t="str">
        <f t="shared" si="12"/>
        <v>MC111s</v>
      </c>
      <c r="AI96" s="163" t="s">
        <v>684</v>
      </c>
      <c r="AJ96" s="225" t="s">
        <v>781</v>
      </c>
      <c r="AK96" s="338" t="str">
        <f>IF(ISERROR(VLOOKUP($A96,'RAB Cat Lookup'!$B$4:$E$351,2,FALSE))=TRUE,"Unallocated",VLOOKUP($A96,'RAB Cat Lookup'!$B$4:$E$351,2,FALSE))</f>
        <v>Unallocated</v>
      </c>
      <c r="AL96" s="338" t="str">
        <f>IF(ISERROR(VLOOKUP($A96,'RAB Cat Lookup'!$B$4:$E$351,4,FALSE))=TRUE,"Unallocated",VLOOKUP($A96,'RAB Cat Lookup'!$B$4:$E$351,4,FALSE))</f>
        <v>Unallocated</v>
      </c>
      <c r="AM96" s="121" t="str">
        <f t="shared" si="13"/>
        <v/>
      </c>
    </row>
    <row r="97" spans="1:39" x14ac:dyDescent="0.25">
      <c r="A97" s="215" t="s">
        <v>707</v>
      </c>
      <c r="B97" s="215" t="s">
        <v>712</v>
      </c>
      <c r="C97" s="123" t="s">
        <v>512</v>
      </c>
      <c r="D97" s="216">
        <f>IF('Division Lvl'!D97="","",'Division Lvl'!D97/Escalators!C$11)</f>
        <v>0</v>
      </c>
      <c r="E97" s="217">
        <f>IF('Division Lvl'!E97="","",'Division Lvl'!E97/Escalators!D$11)</f>
        <v>0</v>
      </c>
      <c r="F97" s="217">
        <f>IF('Division Lvl'!F97="","",'Division Lvl'!F97/Escalators!E$11)</f>
        <v>0</v>
      </c>
      <c r="G97" s="217">
        <f>IF('Division Lvl'!G97="","",'Division Lvl'!G97/Escalators!F$11)</f>
        <v>0</v>
      </c>
      <c r="H97" s="217">
        <f>IF('Division Lvl'!H97="","",'Division Lvl'!H97/Escalators!G$11)</f>
        <v>0</v>
      </c>
      <c r="I97" s="217">
        <f>IF('Division Lvl'!I97="","",'Division Lvl'!I97/Escalators!H$11)</f>
        <v>0</v>
      </c>
      <c r="J97" s="217">
        <f>IF('Division Lvl'!J97="","",'Division Lvl'!J97/Escalators!I$11)</f>
        <v>0</v>
      </c>
      <c r="K97" s="217">
        <f>IF('Division Lvl'!K97="","",'Division Lvl'!K97/Escalators!J$11)</f>
        <v>0</v>
      </c>
      <c r="L97" s="217">
        <f>IF('Division Lvl'!L97="","",'Division Lvl'!L97/Escalators!K$11)</f>
        <v>0</v>
      </c>
      <c r="M97" s="217">
        <f>IF('Division Lvl'!M97="","",'Division Lvl'!M97/Escalators!L$11)</f>
        <v>0</v>
      </c>
      <c r="N97" s="218">
        <v>0</v>
      </c>
      <c r="O97" s="219">
        <v>0</v>
      </c>
      <c r="P97" s="220">
        <f>E97*Config!F$40</f>
        <v>0</v>
      </c>
      <c r="Q97" s="220">
        <f>F97*Config!G$40</f>
        <v>0</v>
      </c>
      <c r="R97" s="220">
        <f>G97*Config!H$40</f>
        <v>0</v>
      </c>
      <c r="S97" s="220">
        <f>H97*Config!I$40</f>
        <v>0</v>
      </c>
      <c r="T97" s="220">
        <f>I97*Config!J$40</f>
        <v>0</v>
      </c>
      <c r="U97" s="220">
        <f>J97*Config!K$40</f>
        <v>0</v>
      </c>
      <c r="V97" s="220">
        <f>K97*Config!L$40</f>
        <v>0</v>
      </c>
      <c r="W97" s="220">
        <f>L97*Config!M$40</f>
        <v>0</v>
      </c>
      <c r="X97" s="220">
        <f>M97*Config!N$40</f>
        <v>0</v>
      </c>
      <c r="Y97" s="221">
        <f>N97*Config!O$40</f>
        <v>0</v>
      </c>
      <c r="Z97" s="222">
        <f t="shared" si="7"/>
        <v>0</v>
      </c>
      <c r="AA97" s="217">
        <f t="shared" si="8"/>
        <v>0</v>
      </c>
      <c r="AB97" s="220">
        <f t="shared" si="9"/>
        <v>0</v>
      </c>
      <c r="AC97" s="221">
        <f t="shared" si="10"/>
        <v>0</v>
      </c>
      <c r="AD97" s="223" t="str">
        <f>IF(OR(SUM(P97:Y97)&lt;&gt;0,A97="EH"),INDEX(CASH!$B:$B,MATCH(A97,CASH!$A:$A,0)),"")</f>
        <v/>
      </c>
      <c r="AE97" s="226">
        <v>3600</v>
      </c>
      <c r="AF97" s="224">
        <f t="shared" si="11"/>
        <v>0.42681182760415159</v>
      </c>
      <c r="AG97" s="122" t="str">
        <f>IF(ISERROR(VLOOKUP(A97,Config!$A$12:$A$32,1,FALSE)),LEFT(A97,2),"PRL")</f>
        <v>MC</v>
      </c>
      <c r="AH97" s="122" t="str">
        <f t="shared" si="12"/>
        <v>MC112s</v>
      </c>
      <c r="AI97" s="163" t="s">
        <v>684</v>
      </c>
      <c r="AJ97" s="225" t="s">
        <v>781</v>
      </c>
      <c r="AK97" s="338" t="str">
        <f>IF(ISERROR(VLOOKUP($A97,'RAB Cat Lookup'!$B$4:$E$351,2,FALSE))=TRUE,"Unallocated",VLOOKUP($A97,'RAB Cat Lookup'!$B$4:$E$351,2,FALSE))</f>
        <v>Std</v>
      </c>
      <c r="AL97" s="338" t="str">
        <f>IF(ISERROR(VLOOKUP($A97,'RAB Cat Lookup'!$B$4:$E$351,4,FALSE))=TRUE,"Unallocated",VLOOKUP($A97,'RAB Cat Lookup'!$B$4:$E$351,4,FALSE))</f>
        <v>Customer metering &amp; load control</v>
      </c>
      <c r="AM97" s="121" t="str">
        <f t="shared" si="13"/>
        <v/>
      </c>
    </row>
    <row r="98" spans="1:39" x14ac:dyDescent="0.25">
      <c r="A98" s="215" t="s">
        <v>98</v>
      </c>
      <c r="B98" s="215" t="s">
        <v>310</v>
      </c>
      <c r="C98" s="123" t="s">
        <v>512</v>
      </c>
      <c r="D98" s="216">
        <f>IF('Division Lvl'!D98="","",'Division Lvl'!D98/Escalators!C$11)</f>
        <v>850000</v>
      </c>
      <c r="E98" s="217">
        <f>IF('Division Lvl'!E98="","",'Division Lvl'!E98/Escalators!D$11)</f>
        <v>1018160.949962622</v>
      </c>
      <c r="F98" s="217">
        <f>IF('Division Lvl'!F98="","",'Division Lvl'!F98/Escalators!E$11)</f>
        <v>740910.41217505175</v>
      </c>
      <c r="G98" s="217">
        <f>IF('Division Lvl'!G98="","",'Division Lvl'!G98/Escalators!F$11)</f>
        <v>658001.20520573051</v>
      </c>
      <c r="H98" s="217">
        <f>IF('Division Lvl'!H98="","",'Division Lvl'!H98/Escalators!G$11)</f>
        <v>626120.62971407454</v>
      </c>
      <c r="I98" s="217">
        <f>IF('Division Lvl'!I98="","",'Division Lvl'!I98/Escalators!H$11)</f>
        <v>612340.89742067235</v>
      </c>
      <c r="J98" s="217">
        <f>IF('Division Lvl'!J98="","",'Division Lvl'!J98/Escalators!I$11)</f>
        <v>612340.89742067235</v>
      </c>
      <c r="K98" s="217">
        <f>IF('Division Lvl'!K98="","",'Division Lvl'!K98/Escalators!J$11)</f>
        <v>612340.89742067235</v>
      </c>
      <c r="L98" s="217">
        <f>IF('Division Lvl'!L98="","",'Division Lvl'!L98/Escalators!K$11)</f>
        <v>612340.89742067235</v>
      </c>
      <c r="M98" s="217">
        <f>IF('Division Lvl'!M98="","",'Division Lvl'!M98/Escalators!L$11)</f>
        <v>612340.89742067235</v>
      </c>
      <c r="N98" s="218">
        <v>619417</v>
      </c>
      <c r="O98" s="219">
        <v>850000</v>
      </c>
      <c r="P98" s="220">
        <f>E98*Config!F$40</f>
        <v>1043614.9737116875</v>
      </c>
      <c r="Q98" s="220">
        <f>F98*Config!G$40</f>
        <v>778419.00179141364</v>
      </c>
      <c r="R98" s="220">
        <f>G98*Config!H$40</f>
        <v>708595.32912475232</v>
      </c>
      <c r="S98" s="220">
        <f>H98*Config!I$40</f>
        <v>691120.02216463769</v>
      </c>
      <c r="T98" s="220">
        <f>I98*Config!J$40</f>
        <v>692807.52043056418</v>
      </c>
      <c r="U98" s="220">
        <f>J98*Config!K$40</f>
        <v>710127.70844132826</v>
      </c>
      <c r="V98" s="220">
        <f>K98*Config!L$40</f>
        <v>727880.90115236153</v>
      </c>
      <c r="W98" s="220">
        <f>L98*Config!M$40</f>
        <v>746077.92368117045</v>
      </c>
      <c r="X98" s="220">
        <f>M98*Config!N$40</f>
        <v>764729.87177319964</v>
      </c>
      <c r="Y98" s="221">
        <f>N98*Config!O$40</f>
        <v>792906.12811247492</v>
      </c>
      <c r="Z98" s="222">
        <f t="shared" si="7"/>
        <v>3655534.0944781513</v>
      </c>
      <c r="AA98" s="217">
        <f t="shared" si="8"/>
        <v>6724314.6841608416</v>
      </c>
      <c r="AB98" s="220">
        <f t="shared" si="9"/>
        <v>3914556.8472230555</v>
      </c>
      <c r="AC98" s="221">
        <f t="shared" si="10"/>
        <v>7656279.3803835902</v>
      </c>
      <c r="AD98" s="223">
        <f>IF(OR(SUM(P98:Y98)&lt;&gt;0,A98="EH"),INDEX(CASH!$B:$B,MATCH(A98,CASH!$A:$A,0)),"")</f>
        <v>120</v>
      </c>
      <c r="AE98" s="122">
        <f>AD98*VLOOKUP(C98,Config!$A$3:$C$9,3,FALSE)</f>
        <v>1800</v>
      </c>
      <c r="AF98" s="224">
        <f t="shared" si="11"/>
        <v>0.8236630517994098</v>
      </c>
      <c r="AG98" s="122" t="str">
        <f>IF(ISERROR(VLOOKUP(A98,Config!$A$12:$A$32,1,FALSE)),LEFT(A98,2),"PRL")</f>
        <v>NU</v>
      </c>
      <c r="AH98" s="122" t="str">
        <f t="shared" si="12"/>
        <v>NUs</v>
      </c>
      <c r="AI98" s="163" t="s">
        <v>1090</v>
      </c>
      <c r="AJ98" s="225" t="s">
        <v>781</v>
      </c>
      <c r="AK98" s="338" t="str">
        <f>IF(ISERROR(VLOOKUP($A98,'RAB Cat Lookup'!$B$4:$E$351,2,FALSE))=TRUE,"Unallocated",VLOOKUP($A98,'RAB Cat Lookup'!$B$4:$E$351,2,FALSE))</f>
        <v>Std</v>
      </c>
      <c r="AL98" s="338" t="str">
        <f>IF(ISERROR(VLOOKUP($A98,'RAB Cat Lookup'!$B$4:$E$351,4,FALSE))=TRUE,"Unallocated",VLOOKUP($A98,'RAB Cat Lookup'!$B$4:$E$351,4,FALSE))</f>
        <v>Distribution lines and cables</v>
      </c>
      <c r="AM98" s="121" t="str">
        <f t="shared" si="13"/>
        <v/>
      </c>
    </row>
    <row r="99" spans="1:39" x14ac:dyDescent="0.25">
      <c r="A99" s="215" t="s">
        <v>461</v>
      </c>
      <c r="B99" s="215" t="s">
        <v>528</v>
      </c>
      <c r="C99" s="123" t="s">
        <v>512</v>
      </c>
      <c r="D99" s="216">
        <f>IF('Division Lvl'!D99="","",'Division Lvl'!D99/Escalators!C$11)</f>
        <v>0</v>
      </c>
      <c r="E99" s="217">
        <f>IF('Division Lvl'!E99="","",'Division Lvl'!E99/Escalators!D$11)</f>
        <v>0</v>
      </c>
      <c r="F99" s="217">
        <f>IF('Division Lvl'!F99="","",'Division Lvl'!F99/Escalators!E$11)</f>
        <v>0</v>
      </c>
      <c r="G99" s="217">
        <f>IF('Division Lvl'!G99="","",'Division Lvl'!G99/Escalators!F$11)</f>
        <v>0</v>
      </c>
      <c r="H99" s="217">
        <f>IF('Division Lvl'!H99="","",'Division Lvl'!H99/Escalators!G$11)</f>
        <v>0</v>
      </c>
      <c r="I99" s="217">
        <f>IF('Division Lvl'!I99="","",'Division Lvl'!I99/Escalators!H$11)</f>
        <v>0</v>
      </c>
      <c r="J99" s="217">
        <f>IF('Division Lvl'!J99="","",'Division Lvl'!J99/Escalators!I$11)</f>
        <v>0</v>
      </c>
      <c r="K99" s="217">
        <f>IF('Division Lvl'!K99="","",'Division Lvl'!K99/Escalators!J$11)</f>
        <v>0</v>
      </c>
      <c r="L99" s="217">
        <f>IF('Division Lvl'!L99="","",'Division Lvl'!L99/Escalators!K$11)</f>
        <v>0</v>
      </c>
      <c r="M99" s="217">
        <f>IF('Division Lvl'!M99="","",'Division Lvl'!M99/Escalators!L$11)</f>
        <v>0</v>
      </c>
      <c r="N99" s="218">
        <v>0</v>
      </c>
      <c r="O99" s="219">
        <v>0</v>
      </c>
      <c r="P99" s="220">
        <f>E99*Config!F$40</f>
        <v>0</v>
      </c>
      <c r="Q99" s="220">
        <f>F99*Config!G$40</f>
        <v>0</v>
      </c>
      <c r="R99" s="220">
        <f>G99*Config!H$40</f>
        <v>0</v>
      </c>
      <c r="S99" s="220">
        <f>H99*Config!I$40</f>
        <v>0</v>
      </c>
      <c r="T99" s="220">
        <f>I99*Config!J$40</f>
        <v>0</v>
      </c>
      <c r="U99" s="220">
        <f>J99*Config!K$40</f>
        <v>0</v>
      </c>
      <c r="V99" s="220">
        <f>K99*Config!L$40</f>
        <v>0</v>
      </c>
      <c r="W99" s="220">
        <f>L99*Config!M$40</f>
        <v>0</v>
      </c>
      <c r="X99" s="220">
        <f>M99*Config!N$40</f>
        <v>0</v>
      </c>
      <c r="Y99" s="221">
        <f>N99*Config!O$40</f>
        <v>0</v>
      </c>
      <c r="Z99" s="222">
        <f t="shared" si="7"/>
        <v>0</v>
      </c>
      <c r="AA99" s="217">
        <f t="shared" si="8"/>
        <v>0</v>
      </c>
      <c r="AB99" s="220">
        <f t="shared" si="9"/>
        <v>0</v>
      </c>
      <c r="AC99" s="221">
        <f t="shared" si="10"/>
        <v>0</v>
      </c>
      <c r="AD99" s="223" t="str">
        <f>IF(OR(SUM(P99:Y99)&lt;&gt;0,A99="EH"),INDEX(CASH!$B:$B,MATCH(A99,CASH!$A:$A,0)),"")</f>
        <v/>
      </c>
      <c r="AE99" s="226">
        <v>3200</v>
      </c>
      <c r="AF99" s="224">
        <f t="shared" si="11"/>
        <v>0.5433273145722044</v>
      </c>
      <c r="AG99" s="122" t="str">
        <f>IF(ISERROR(VLOOKUP(A99,Config!$A$12:$A$32,1,FALSE)),LEFT(A99,2),"PRL")</f>
        <v>OF</v>
      </c>
      <c r="AH99" s="122" t="str">
        <f t="shared" si="12"/>
        <v>OFPs</v>
      </c>
      <c r="AI99" s="163" t="s">
        <v>881</v>
      </c>
      <c r="AJ99" s="225" t="s">
        <v>781</v>
      </c>
      <c r="AK99" s="338" t="str">
        <f>IF(ISERROR(VLOOKUP($A99,'RAB Cat Lookup'!$B$4:$E$351,2,FALSE))=TRUE,"Unallocated",VLOOKUP($A99,'RAB Cat Lookup'!$B$4:$E$351,2,FALSE))</f>
        <v>Std</v>
      </c>
      <c r="AL99" s="338" t="str">
        <f>IF(ISERROR(VLOOKUP($A99,'RAB Cat Lookup'!$B$4:$E$351,4,FALSE))=TRUE,"Unallocated",VLOOKUP($A99,'RAB Cat Lookup'!$B$4:$E$351,4,FALSE))</f>
        <v>Distribution lines and cables</v>
      </c>
      <c r="AM99" s="121" t="str">
        <f t="shared" si="13"/>
        <v/>
      </c>
    </row>
    <row r="100" spans="1:39" x14ac:dyDescent="0.25">
      <c r="A100" s="215" t="s">
        <v>491</v>
      </c>
      <c r="B100" s="215" t="s">
        <v>529</v>
      </c>
      <c r="C100" s="123" t="s">
        <v>512</v>
      </c>
      <c r="D100" s="216">
        <f>IF('Division Lvl'!D100="","",'Division Lvl'!D100/Escalators!C$11)</f>
        <v>0</v>
      </c>
      <c r="E100" s="217">
        <f>IF('Division Lvl'!E100="","",'Division Lvl'!E100/Escalators!D$11)</f>
        <v>0</v>
      </c>
      <c r="F100" s="217">
        <f>IF('Division Lvl'!F100="","",'Division Lvl'!F100/Escalators!E$11)</f>
        <v>0</v>
      </c>
      <c r="G100" s="217">
        <f>IF('Division Lvl'!G100="","",'Division Lvl'!G100/Escalators!F$11)</f>
        <v>0</v>
      </c>
      <c r="H100" s="217">
        <f>IF('Division Lvl'!H100="","",'Division Lvl'!H100/Escalators!G$11)</f>
        <v>0</v>
      </c>
      <c r="I100" s="217">
        <f>IF('Division Lvl'!I100="","",'Division Lvl'!I100/Escalators!H$11)</f>
        <v>0</v>
      </c>
      <c r="J100" s="217">
        <f>IF('Division Lvl'!J100="","",'Division Lvl'!J100/Escalators!I$11)</f>
        <v>0</v>
      </c>
      <c r="K100" s="217">
        <f>IF('Division Lvl'!K100="","",'Division Lvl'!K100/Escalators!J$11)</f>
        <v>0</v>
      </c>
      <c r="L100" s="217">
        <f>IF('Division Lvl'!L100="","",'Division Lvl'!L100/Escalators!K$11)</f>
        <v>0</v>
      </c>
      <c r="M100" s="217">
        <f>IF('Division Lvl'!M100="","",'Division Lvl'!M100/Escalators!L$11)</f>
        <v>0</v>
      </c>
      <c r="N100" s="218">
        <v>0</v>
      </c>
      <c r="O100" s="219">
        <v>0</v>
      </c>
      <c r="P100" s="220">
        <f>E100*Config!F$40</f>
        <v>0</v>
      </c>
      <c r="Q100" s="220">
        <f>F100*Config!G$40</f>
        <v>0</v>
      </c>
      <c r="R100" s="220">
        <f>G100*Config!H$40</f>
        <v>0</v>
      </c>
      <c r="S100" s="220">
        <f>H100*Config!I$40</f>
        <v>0</v>
      </c>
      <c r="T100" s="220">
        <f>I100*Config!J$40</f>
        <v>0</v>
      </c>
      <c r="U100" s="220">
        <f>J100*Config!K$40</f>
        <v>0</v>
      </c>
      <c r="V100" s="220">
        <f>K100*Config!L$40</f>
        <v>0</v>
      </c>
      <c r="W100" s="220">
        <f>L100*Config!M$40</f>
        <v>0</v>
      </c>
      <c r="X100" s="220">
        <f>M100*Config!N$40</f>
        <v>0</v>
      </c>
      <c r="Y100" s="221">
        <f>N100*Config!O$40</f>
        <v>0</v>
      </c>
      <c r="Z100" s="222">
        <f t="shared" si="7"/>
        <v>0</v>
      </c>
      <c r="AA100" s="217">
        <f t="shared" si="8"/>
        <v>0</v>
      </c>
      <c r="AB100" s="220">
        <f t="shared" si="9"/>
        <v>0</v>
      </c>
      <c r="AC100" s="221">
        <f t="shared" si="10"/>
        <v>0</v>
      </c>
      <c r="AD100" s="223" t="str">
        <f>IF(OR(SUM(P100:Y100)&lt;&gt;0,A100="EH"),INDEX(CASH!$B:$B,MATCH(A100,CASH!$A:$A,0)),"")</f>
        <v/>
      </c>
      <c r="AE100" s="227">
        <v>4950</v>
      </c>
      <c r="AF100" s="224">
        <f t="shared" si="11"/>
        <v>0.12557407790639435</v>
      </c>
      <c r="AG100" s="122" t="str">
        <f>IF(ISERROR(VLOOKUP(A100,Config!$A$12:$A$32,1,FALSE)),LEFT(A100,2),"PRL")</f>
        <v>PF</v>
      </c>
      <c r="AH100" s="122" t="str">
        <f t="shared" si="12"/>
        <v>PFs</v>
      </c>
      <c r="AI100" s="163" t="s">
        <v>684</v>
      </c>
      <c r="AJ100" s="225" t="s">
        <v>781</v>
      </c>
      <c r="AK100" s="338" t="str">
        <f>IF(ISERROR(VLOOKUP($A100,'RAB Cat Lookup'!$B$4:$E$351,2,FALSE))=TRUE,"Unallocated",VLOOKUP($A100,'RAB Cat Lookup'!$B$4:$E$351,2,FALSE))</f>
        <v>Unallocated</v>
      </c>
      <c r="AL100" s="338" t="str">
        <f>IF(ISERROR(VLOOKUP($A100,'RAB Cat Lookup'!$B$4:$E$351,4,FALSE))=TRUE,"Unallocated",VLOOKUP($A100,'RAB Cat Lookup'!$B$4:$E$351,4,FALSE))</f>
        <v>Unallocated</v>
      </c>
      <c r="AM100" s="121" t="str">
        <f t="shared" si="13"/>
        <v/>
      </c>
    </row>
    <row r="101" spans="1:39" x14ac:dyDescent="0.25">
      <c r="A101" s="215" t="s">
        <v>129</v>
      </c>
      <c r="B101" s="215" t="s">
        <v>311</v>
      </c>
      <c r="C101" s="123" t="s">
        <v>512</v>
      </c>
      <c r="D101" s="216">
        <f>IF('Division Lvl'!D101="","",'Division Lvl'!D101/Escalators!C$11)</f>
        <v>615000</v>
      </c>
      <c r="E101" s="217">
        <f>IF('Division Lvl'!E101="","",'Division Lvl'!E101/Escalators!D$11)</f>
        <v>99884.33201509036</v>
      </c>
      <c r="F101" s="217">
        <f>IF('Division Lvl'!F101="","",'Division Lvl'!F101/Escalators!E$11)</f>
        <v>99702.392362902974</v>
      </c>
      <c r="G101" s="217">
        <f>IF('Division Lvl'!G101="","",'Division Lvl'!G101/Escalators!F$11)</f>
        <v>99425.089105527994</v>
      </c>
      <c r="H101" s="217">
        <f>IF('Division Lvl'!H101="","",'Division Lvl'!H101/Escalators!G$11)</f>
        <v>99117.710428478749</v>
      </c>
      <c r="I101" s="217">
        <f>IF('Division Lvl'!I101="","",'Division Lvl'!I101/Escalators!H$11)</f>
        <v>98857.618925646602</v>
      </c>
      <c r="J101" s="217">
        <f>IF('Division Lvl'!J101="","",'Division Lvl'!J101/Escalators!I$11)</f>
        <v>98857.618925646602</v>
      </c>
      <c r="K101" s="217">
        <f>IF('Division Lvl'!K101="","",'Division Lvl'!K101/Escalators!J$11)</f>
        <v>98857.618925646602</v>
      </c>
      <c r="L101" s="217">
        <f>IF('Division Lvl'!L101="","",'Division Lvl'!L101/Escalators!K$11)</f>
        <v>98857.618925646602</v>
      </c>
      <c r="M101" s="217">
        <f>IF('Division Lvl'!M101="","",'Division Lvl'!M101/Escalators!L$11)</f>
        <v>98857.618925646602</v>
      </c>
      <c r="N101" s="218">
        <v>100000</v>
      </c>
      <c r="O101" s="219">
        <v>428055.67</v>
      </c>
      <c r="P101" s="220">
        <f>E101*Config!F$40</f>
        <v>102381.44031546761</v>
      </c>
      <c r="Q101" s="220">
        <f>F101*Config!G$40</f>
        <v>104749.82597627492</v>
      </c>
      <c r="R101" s="220">
        <f>G101*Config!H$40</f>
        <v>107069.94634753272</v>
      </c>
      <c r="S101" s="220">
        <f>H101*Config!I$40</f>
        <v>109407.40646019082</v>
      </c>
      <c r="T101" s="220">
        <f>I101*Config!J$40</f>
        <v>111848.32195928821</v>
      </c>
      <c r="U101" s="220">
        <f>J101*Config!K$40</f>
        <v>114644.53000827041</v>
      </c>
      <c r="V101" s="220">
        <f>K101*Config!L$40</f>
        <v>117510.64325847718</v>
      </c>
      <c r="W101" s="220">
        <f>L101*Config!M$40</f>
        <v>120448.4093399391</v>
      </c>
      <c r="X101" s="220">
        <f>M101*Config!N$40</f>
        <v>123459.61957343755</v>
      </c>
      <c r="Y101" s="221">
        <f>N101*Config!O$40</f>
        <v>128008.4544196357</v>
      </c>
      <c r="Z101" s="222">
        <f t="shared" si="7"/>
        <v>496987.14283764671</v>
      </c>
      <c r="AA101" s="217">
        <f t="shared" si="8"/>
        <v>992417.61854023323</v>
      </c>
      <c r="AB101" s="220">
        <f t="shared" si="9"/>
        <v>535456.94105875422</v>
      </c>
      <c r="AC101" s="221">
        <f t="shared" si="10"/>
        <v>1139528.5976585143</v>
      </c>
      <c r="AD101" s="223">
        <f>IF(OR(SUM(P101:Y101)&lt;&gt;0,A101="EH"),INDEX(CASH!$B:$B,MATCH(A101,CASH!$A:$A,0)),"")</f>
        <v>300</v>
      </c>
      <c r="AE101" s="122">
        <f>AD101*VLOOKUP(C101,Config!$A$3:$C$9,3,FALSE)</f>
        <v>4500</v>
      </c>
      <c r="AF101" s="224">
        <f t="shared" si="11"/>
        <v>0.25549185510069911</v>
      </c>
      <c r="AG101" s="122" t="str">
        <f>IF(ISERROR(VLOOKUP(A101,Config!$A$12:$A$32,1,FALSE)),LEFT(A101,2),"PRL")</f>
        <v>PQ</v>
      </c>
      <c r="AH101" s="122" t="str">
        <f t="shared" si="12"/>
        <v>PQ001s</v>
      </c>
      <c r="AI101" s="163" t="s">
        <v>684</v>
      </c>
      <c r="AJ101" s="225" t="s">
        <v>781</v>
      </c>
      <c r="AK101" s="338" t="str">
        <f>IF(ISERROR(VLOOKUP($A101,'RAB Cat Lookup'!$B$4:$E$351,2,FALSE))=TRUE,"Unallocated",VLOOKUP($A101,'RAB Cat Lookup'!$B$4:$E$351,2,FALSE))</f>
        <v>Std</v>
      </c>
      <c r="AL101" s="338" t="str">
        <f>IF(ISERROR(VLOOKUP($A101,'RAB Cat Lookup'!$B$4:$E$351,4,FALSE))=TRUE,"Unallocated",VLOOKUP($A101,'RAB Cat Lookup'!$B$4:$E$351,4,FALSE))</f>
        <v>Substations</v>
      </c>
      <c r="AM101" s="121" t="str">
        <f t="shared" si="13"/>
        <v/>
      </c>
    </row>
    <row r="102" spans="1:39" x14ac:dyDescent="0.25">
      <c r="A102" s="215" t="s">
        <v>130</v>
      </c>
      <c r="B102" s="215" t="s">
        <v>530</v>
      </c>
      <c r="C102" s="123" t="s">
        <v>512</v>
      </c>
      <c r="D102" s="216">
        <f>IF('Division Lvl'!D102="","",'Division Lvl'!D102/Escalators!C$11)</f>
        <v>0</v>
      </c>
      <c r="E102" s="217">
        <f>IF('Division Lvl'!E102="","",'Division Lvl'!E102/Escalators!D$11)</f>
        <v>0</v>
      </c>
      <c r="F102" s="217">
        <f>IF('Division Lvl'!F102="","",'Division Lvl'!F102/Escalators!E$11)</f>
        <v>0</v>
      </c>
      <c r="G102" s="217">
        <f>IF('Division Lvl'!G102="","",'Division Lvl'!G102/Escalators!F$11)</f>
        <v>0</v>
      </c>
      <c r="H102" s="217">
        <f>IF('Division Lvl'!H102="","",'Division Lvl'!H102/Escalators!G$11)</f>
        <v>0</v>
      </c>
      <c r="I102" s="217">
        <f>IF('Division Lvl'!I102="","",'Division Lvl'!I102/Escalators!H$11)</f>
        <v>0</v>
      </c>
      <c r="J102" s="217">
        <f>IF('Division Lvl'!J102="","",'Division Lvl'!J102/Escalators!I$11)</f>
        <v>0</v>
      </c>
      <c r="K102" s="217">
        <f>IF('Division Lvl'!K102="","",'Division Lvl'!K102/Escalators!J$11)</f>
        <v>0</v>
      </c>
      <c r="L102" s="217">
        <f>IF('Division Lvl'!L102="","",'Division Lvl'!L102/Escalators!K$11)</f>
        <v>0</v>
      </c>
      <c r="M102" s="217">
        <f>IF('Division Lvl'!M102="","",'Division Lvl'!M102/Escalators!L$11)</f>
        <v>0</v>
      </c>
      <c r="N102" s="218">
        <v>0</v>
      </c>
      <c r="O102" s="219">
        <v>0</v>
      </c>
      <c r="P102" s="220">
        <f>E102*Config!F$40</f>
        <v>0</v>
      </c>
      <c r="Q102" s="220">
        <f>F102*Config!G$40</f>
        <v>0</v>
      </c>
      <c r="R102" s="220">
        <f>G102*Config!H$40</f>
        <v>0</v>
      </c>
      <c r="S102" s="220">
        <f>H102*Config!I$40</f>
        <v>0</v>
      </c>
      <c r="T102" s="220">
        <f>I102*Config!J$40</f>
        <v>0</v>
      </c>
      <c r="U102" s="220">
        <f>J102*Config!K$40</f>
        <v>0</v>
      </c>
      <c r="V102" s="220">
        <f>K102*Config!L$40</f>
        <v>0</v>
      </c>
      <c r="W102" s="220">
        <f>L102*Config!M$40</f>
        <v>0</v>
      </c>
      <c r="X102" s="220">
        <f>M102*Config!N$40</f>
        <v>0</v>
      </c>
      <c r="Y102" s="221">
        <f>N102*Config!O$40</f>
        <v>0</v>
      </c>
      <c r="Z102" s="222">
        <f t="shared" si="7"/>
        <v>0</v>
      </c>
      <c r="AA102" s="217">
        <f t="shared" si="8"/>
        <v>0</v>
      </c>
      <c r="AB102" s="220">
        <f t="shared" si="9"/>
        <v>0</v>
      </c>
      <c r="AC102" s="221">
        <f t="shared" si="10"/>
        <v>0</v>
      </c>
      <c r="AD102" s="223" t="str">
        <f>IF(OR(SUM(P102:Y102)&lt;&gt;0,A102="EH"),INDEX(CASH!$B:$B,MATCH(A102,CASH!$A:$A,0)),"")</f>
        <v/>
      </c>
      <c r="AE102" s="226">
        <v>3600</v>
      </c>
      <c r="AF102" s="224">
        <f t="shared" si="11"/>
        <v>0.42681182760415159</v>
      </c>
      <c r="AG102" s="122" t="str">
        <f>IF(ISERROR(VLOOKUP(A102,Config!$A$12:$A$32,1,FALSE)),LEFT(A102,2),"PRL")</f>
        <v>PQ</v>
      </c>
      <c r="AH102" s="122" t="str">
        <f t="shared" si="12"/>
        <v>PQ003s</v>
      </c>
      <c r="AI102" s="163" t="s">
        <v>684</v>
      </c>
      <c r="AJ102" s="225" t="s">
        <v>781</v>
      </c>
      <c r="AK102" s="338" t="str">
        <f>IF(ISERROR(VLOOKUP($A102,'RAB Cat Lookup'!$B$4:$E$351,2,FALSE))=TRUE,"Unallocated",VLOOKUP($A102,'RAB Cat Lookup'!$B$4:$E$351,2,FALSE))</f>
        <v>Std</v>
      </c>
      <c r="AL102" s="338" t="str">
        <f>IF(ISERROR(VLOOKUP($A102,'RAB Cat Lookup'!$B$4:$E$351,4,FALSE))=TRUE,"Unallocated",VLOOKUP($A102,'RAB Cat Lookup'!$B$4:$E$351,4,FALSE))</f>
        <v>Substations</v>
      </c>
      <c r="AM102" s="121" t="str">
        <f t="shared" si="13"/>
        <v/>
      </c>
    </row>
    <row r="103" spans="1:39" x14ac:dyDescent="0.25">
      <c r="A103" s="215" t="s">
        <v>874</v>
      </c>
      <c r="B103" s="215" t="s">
        <v>876</v>
      </c>
      <c r="C103" s="123" t="s">
        <v>512</v>
      </c>
      <c r="D103" s="216">
        <f>IF('Division Lvl'!D103="","",'Division Lvl'!D103/Escalators!C$11)</f>
        <v>400000</v>
      </c>
      <c r="E103" s="217">
        <f>IF('Division Lvl'!E103="","",'Division Lvl'!E103/Escalators!D$11)</f>
        <v>342003.95281966939</v>
      </c>
      <c r="F103" s="217">
        <f>IF('Division Lvl'!F103="","",'Division Lvl'!F103/Escalators!E$11)</f>
        <v>615861.67762565159</v>
      </c>
      <c r="G103" s="217">
        <f>IF('Division Lvl'!G103="","",'Division Lvl'!G103/Escalators!F$11)</f>
        <v>868279.3031585759</v>
      </c>
      <c r="H103" s="217">
        <f>IF('Division Lvl'!H103="","",'Division Lvl'!H103/Escalators!G$11)</f>
        <v>939239.42402026465</v>
      </c>
      <c r="I103" s="217">
        <f>IF('Division Lvl'!I103="","",'Division Lvl'!I103/Escalators!H$11)</f>
        <v>1348949.7761356395</v>
      </c>
      <c r="J103" s="217">
        <f>IF('Division Lvl'!J103="","",'Division Lvl'!J103/Escalators!I$11)</f>
        <v>1284714.0725101328</v>
      </c>
      <c r="K103" s="217">
        <f>IF('Division Lvl'!K103="","",'Division Lvl'!K103/Escalators!J$11)</f>
        <v>1413185.4797611462</v>
      </c>
      <c r="L103" s="217">
        <f>IF('Division Lvl'!L103="","",'Division Lvl'!L103/Escalators!K$11)</f>
        <v>1413185.4797611462</v>
      </c>
      <c r="M103" s="217">
        <f>IF('Division Lvl'!M103="","",'Division Lvl'!M103/Escalators!L$11)</f>
        <v>1156242.6652591196</v>
      </c>
      <c r="N103" s="218">
        <v>1169604</v>
      </c>
      <c r="O103" s="219">
        <v>363621.62</v>
      </c>
      <c r="P103" s="220">
        <f>E103*Config!F$40</f>
        <v>350554.05164016108</v>
      </c>
      <c r="Q103" s="220">
        <f>F103*Config!G$40</f>
        <v>647039.67505545018</v>
      </c>
      <c r="R103" s="220">
        <f>G103*Config!H$40</f>
        <v>935041.84145300312</v>
      </c>
      <c r="S103" s="220">
        <f>H103*Config!I$40</f>
        <v>1036744.5836167681</v>
      </c>
      <c r="T103" s="220">
        <f>I103*Config!J$40</f>
        <v>1526212.8554968322</v>
      </c>
      <c r="U103" s="220">
        <f>J103*Config!K$40</f>
        <v>1489874.4541754788</v>
      </c>
      <c r="V103" s="220">
        <f>K103*Config!L$40</f>
        <v>1679833.4470828525</v>
      </c>
      <c r="W103" s="220">
        <f>L103*Config!M$40</f>
        <v>1721829.2832599238</v>
      </c>
      <c r="X103" s="220">
        <f>M103*Config!N$40</f>
        <v>1443988.6489157085</v>
      </c>
      <c r="Y103" s="221">
        <f>N103*Config!O$40</f>
        <v>1497192.003230236</v>
      </c>
      <c r="Z103" s="222">
        <f t="shared" si="7"/>
        <v>4114334.1337598013</v>
      </c>
      <c r="AA103" s="217">
        <f t="shared" si="8"/>
        <v>10551265.831051346</v>
      </c>
      <c r="AB103" s="220">
        <f t="shared" si="9"/>
        <v>4495593.007262215</v>
      </c>
      <c r="AC103" s="221">
        <f t="shared" si="10"/>
        <v>12328310.843926415</v>
      </c>
      <c r="AD103" s="223">
        <f>IF(OR(SUM(P103:Y103)&lt;&gt;0,A103="EH"),INDEX(CASH!$B:$B,MATCH(A103,CASH!$A:$A,0)),"")</f>
        <v>200</v>
      </c>
      <c r="AE103" s="122">
        <f>AD103*VLOOKUP(C103,Config!$A$3:$C$9,3,FALSE)</f>
        <v>3000</v>
      </c>
      <c r="AF103" s="224">
        <f t="shared" si="11"/>
        <v>0.58534242778377188</v>
      </c>
      <c r="AG103" s="122" t="str">
        <f>IF(ISERROR(VLOOKUP(A103,Config!$A$12:$A$32,1,FALSE)),LEFT(A103,2),"PRL")</f>
        <v>PQ</v>
      </c>
      <c r="AH103" s="122" t="str">
        <f t="shared" si="12"/>
        <v>PQ004s</v>
      </c>
      <c r="AI103" s="163" t="s">
        <v>684</v>
      </c>
      <c r="AJ103" s="225" t="s">
        <v>781</v>
      </c>
      <c r="AK103" s="338" t="str">
        <f>IF(ISERROR(VLOOKUP($A103,'RAB Cat Lookup'!$B$4:$E$351,2,FALSE))=TRUE,"Unallocated",VLOOKUP($A103,'RAB Cat Lookup'!$B$4:$E$351,2,FALSE))</f>
        <v>Std</v>
      </c>
      <c r="AL103" s="338" t="str">
        <f>IF(ISERROR(VLOOKUP($A103,'RAB Cat Lookup'!$B$4:$E$351,4,FALSE))=TRUE,"Unallocated",VLOOKUP($A103,'RAB Cat Lookup'!$B$4:$E$351,4,FALSE))</f>
        <v>Substations</v>
      </c>
      <c r="AM103" s="121" t="str">
        <f t="shared" si="13"/>
        <v/>
      </c>
    </row>
    <row r="104" spans="1:39" x14ac:dyDescent="0.25">
      <c r="A104" s="215" t="s">
        <v>720</v>
      </c>
      <c r="B104" s="215" t="s">
        <v>729</v>
      </c>
      <c r="C104" s="123" t="s">
        <v>513</v>
      </c>
      <c r="D104" s="216">
        <f>IF('Division Lvl'!D104="","",'Division Lvl'!D104/Escalators!C$11)</f>
        <v>0</v>
      </c>
      <c r="E104" s="217">
        <f>IF('Division Lvl'!E104="","",'Division Lvl'!E104/Escalators!D$11)</f>
        <v>0</v>
      </c>
      <c r="F104" s="217">
        <f>IF('Division Lvl'!F104="","",'Division Lvl'!F104/Escalators!E$11)</f>
        <v>0</v>
      </c>
      <c r="G104" s="217">
        <f>IF('Division Lvl'!G104="","",'Division Lvl'!G104/Escalators!F$11)</f>
        <v>0</v>
      </c>
      <c r="H104" s="217">
        <f>IF('Division Lvl'!H104="","",'Division Lvl'!H104/Escalators!G$11)</f>
        <v>0</v>
      </c>
      <c r="I104" s="217">
        <f>IF('Division Lvl'!I104="","",'Division Lvl'!I104/Escalators!H$11)</f>
        <v>0</v>
      </c>
      <c r="J104" s="217">
        <f>IF('Division Lvl'!J104="","",'Division Lvl'!J104/Escalators!I$11)</f>
        <v>0</v>
      </c>
      <c r="K104" s="217">
        <f>IF('Division Lvl'!K104="","",'Division Lvl'!K104/Escalators!J$11)</f>
        <v>0</v>
      </c>
      <c r="L104" s="217">
        <f>IF('Division Lvl'!L104="","",'Division Lvl'!L104/Escalators!K$11)</f>
        <v>0</v>
      </c>
      <c r="M104" s="217">
        <f>IF('Division Lvl'!M104="","",'Division Lvl'!M104/Escalators!L$11)</f>
        <v>0</v>
      </c>
      <c r="N104" s="218">
        <v>0</v>
      </c>
      <c r="O104" s="219">
        <v>0</v>
      </c>
      <c r="P104" s="220">
        <f>E104*Config!F$40</f>
        <v>0</v>
      </c>
      <c r="Q104" s="220">
        <f>F104*Config!G$40</f>
        <v>0</v>
      </c>
      <c r="R104" s="220">
        <f>G104*Config!H$40</f>
        <v>0</v>
      </c>
      <c r="S104" s="220">
        <f>H104*Config!I$40</f>
        <v>0</v>
      </c>
      <c r="T104" s="220">
        <f>I104*Config!J$40</f>
        <v>0</v>
      </c>
      <c r="U104" s="220">
        <f>J104*Config!K$40</f>
        <v>0</v>
      </c>
      <c r="V104" s="220">
        <f>K104*Config!L$40</f>
        <v>0</v>
      </c>
      <c r="W104" s="220">
        <f>L104*Config!M$40</f>
        <v>0</v>
      </c>
      <c r="X104" s="220">
        <f>M104*Config!N$40</f>
        <v>0</v>
      </c>
      <c r="Y104" s="221">
        <f>N104*Config!O$40</f>
        <v>0</v>
      </c>
      <c r="Z104" s="222">
        <f t="shared" si="7"/>
        <v>0</v>
      </c>
      <c r="AA104" s="217">
        <f t="shared" si="8"/>
        <v>0</v>
      </c>
      <c r="AB104" s="220">
        <f t="shared" si="9"/>
        <v>0</v>
      </c>
      <c r="AC104" s="221">
        <f t="shared" si="10"/>
        <v>0</v>
      </c>
      <c r="AD104" s="223" t="str">
        <f>IF(OR(SUM(P104:Y104)&lt;&gt;0,A104="EH"),INDEX(CASH!$B:$B,MATCH(A104,CASH!$A:$A,0)),"")</f>
        <v/>
      </c>
      <c r="AE104" s="227">
        <v>4950</v>
      </c>
      <c r="AF104" s="224">
        <f t="shared" si="11"/>
        <v>0.12557407790639435</v>
      </c>
      <c r="AG104" s="122" t="str">
        <f>IF(ISERROR(VLOOKUP(A104,Config!$A$12:$A$32,1,FALSE)),LEFT(A104,2),"PRL")</f>
        <v>PR</v>
      </c>
      <c r="AH104" s="122" t="str">
        <f t="shared" si="12"/>
        <v>PR017</v>
      </c>
      <c r="AI104" s="163" t="s">
        <v>881</v>
      </c>
      <c r="AJ104" s="225" t="s">
        <v>781</v>
      </c>
      <c r="AK104" s="338" t="str">
        <f>IF(ISERROR(VLOOKUP($A104,'RAB Cat Lookup'!$B$4:$E$351,2,FALSE))=TRUE,"Unallocated",VLOOKUP($A104,'RAB Cat Lookup'!$B$4:$E$351,2,FALSE))</f>
        <v>Unallocated</v>
      </c>
      <c r="AL104" s="338" t="str">
        <f>IF(ISERROR(VLOOKUP($A104,'RAB Cat Lookup'!$B$4:$E$351,4,FALSE))=TRUE,"Unallocated",VLOOKUP($A104,'RAB Cat Lookup'!$B$4:$E$351,4,FALSE))</f>
        <v>Unallocated</v>
      </c>
      <c r="AM104" s="121" t="str">
        <f t="shared" si="13"/>
        <v/>
      </c>
    </row>
    <row r="105" spans="1:39" x14ac:dyDescent="0.25">
      <c r="A105" s="215" t="s">
        <v>474</v>
      </c>
      <c r="B105" s="215" t="s">
        <v>531</v>
      </c>
      <c r="C105" s="123" t="s">
        <v>513</v>
      </c>
      <c r="D105" s="216">
        <f>IF('Division Lvl'!D105="","",'Division Lvl'!D105/Escalators!C$11)</f>
        <v>0</v>
      </c>
      <c r="E105" s="217">
        <f>IF('Division Lvl'!E105="","",'Division Lvl'!E105/Escalators!D$11)</f>
        <v>0</v>
      </c>
      <c r="F105" s="217">
        <f>IF('Division Lvl'!F105="","",'Division Lvl'!F105/Escalators!E$11)</f>
        <v>0</v>
      </c>
      <c r="G105" s="217">
        <f>IF('Division Lvl'!G105="","",'Division Lvl'!G105/Escalators!F$11)</f>
        <v>0</v>
      </c>
      <c r="H105" s="217">
        <f>IF('Division Lvl'!H105="","",'Division Lvl'!H105/Escalators!G$11)</f>
        <v>0</v>
      </c>
      <c r="I105" s="217">
        <f>IF('Division Lvl'!I105="","",'Division Lvl'!I105/Escalators!H$11)</f>
        <v>0</v>
      </c>
      <c r="J105" s="217">
        <f>IF('Division Lvl'!J105="","",'Division Lvl'!J105/Escalators!I$11)</f>
        <v>0</v>
      </c>
      <c r="K105" s="217">
        <f>IF('Division Lvl'!K105="","",'Division Lvl'!K105/Escalators!J$11)</f>
        <v>0</v>
      </c>
      <c r="L105" s="217">
        <f>IF('Division Lvl'!L105="","",'Division Lvl'!L105/Escalators!K$11)</f>
        <v>0</v>
      </c>
      <c r="M105" s="217">
        <f>IF('Division Lvl'!M105="","",'Division Lvl'!M105/Escalators!L$11)</f>
        <v>0</v>
      </c>
      <c r="N105" s="218">
        <v>0</v>
      </c>
      <c r="O105" s="219">
        <v>0</v>
      </c>
      <c r="P105" s="220">
        <f>E105*Config!F$40</f>
        <v>0</v>
      </c>
      <c r="Q105" s="220">
        <f>F105*Config!G$40</f>
        <v>0</v>
      </c>
      <c r="R105" s="220">
        <f>G105*Config!H$40</f>
        <v>0</v>
      </c>
      <c r="S105" s="220">
        <f>H105*Config!I$40</f>
        <v>0</v>
      </c>
      <c r="T105" s="220">
        <f>I105*Config!J$40</f>
        <v>0</v>
      </c>
      <c r="U105" s="220">
        <f>J105*Config!K$40</f>
        <v>0</v>
      </c>
      <c r="V105" s="220">
        <f>K105*Config!L$40</f>
        <v>0</v>
      </c>
      <c r="W105" s="220">
        <f>L105*Config!M$40</f>
        <v>0</v>
      </c>
      <c r="X105" s="220">
        <f>M105*Config!N$40</f>
        <v>0</v>
      </c>
      <c r="Y105" s="221">
        <f>N105*Config!O$40</f>
        <v>0</v>
      </c>
      <c r="Z105" s="222">
        <f t="shared" si="7"/>
        <v>0</v>
      </c>
      <c r="AA105" s="217">
        <f t="shared" si="8"/>
        <v>0</v>
      </c>
      <c r="AB105" s="220">
        <f t="shared" si="9"/>
        <v>0</v>
      </c>
      <c r="AC105" s="221">
        <f t="shared" si="10"/>
        <v>0</v>
      </c>
      <c r="AD105" s="223" t="str">
        <f>IF(OR(SUM(P105:Y105)&lt;&gt;0,A105="EH"),INDEX(CASH!$B:$B,MATCH(A105,CASH!$A:$A,0)),"")</f>
        <v/>
      </c>
      <c r="AE105" s="227">
        <v>4950</v>
      </c>
      <c r="AF105" s="224">
        <f t="shared" si="11"/>
        <v>0.12557407790639435</v>
      </c>
      <c r="AG105" s="122" t="str">
        <f>IF(ISERROR(VLOOKUP(A105,Config!$A$12:$A$32,1,FALSE)),LEFT(A105,2),"PRL")</f>
        <v>PR</v>
      </c>
      <c r="AH105" s="122" t="str">
        <f t="shared" si="12"/>
        <v>PR035</v>
      </c>
      <c r="AI105" s="163" t="s">
        <v>881</v>
      </c>
      <c r="AJ105" s="225" t="s">
        <v>781</v>
      </c>
      <c r="AK105" s="338" t="str">
        <f>IF(ISERROR(VLOOKUP($A105,'RAB Cat Lookup'!$B$4:$E$351,2,FALSE))=TRUE,"Unallocated",VLOOKUP($A105,'RAB Cat Lookup'!$B$4:$E$351,2,FALSE))</f>
        <v>Unallocated</v>
      </c>
      <c r="AL105" s="338" t="str">
        <f>IF(ISERROR(VLOOKUP($A105,'RAB Cat Lookup'!$B$4:$E$351,4,FALSE))=TRUE,"Unallocated",VLOOKUP($A105,'RAB Cat Lookup'!$B$4:$E$351,4,FALSE))</f>
        <v>Unallocated</v>
      </c>
      <c r="AM105" s="121" t="str">
        <f t="shared" si="13"/>
        <v/>
      </c>
    </row>
    <row r="106" spans="1:39" x14ac:dyDescent="0.25">
      <c r="A106" s="215" t="s">
        <v>370</v>
      </c>
      <c r="B106" s="215" t="s">
        <v>532</v>
      </c>
      <c r="C106" s="123" t="s">
        <v>513</v>
      </c>
      <c r="D106" s="216">
        <f>IF('Division Lvl'!D106="","",'Division Lvl'!D106/Escalators!C$11)</f>
        <v>0</v>
      </c>
      <c r="E106" s="217">
        <f>IF('Division Lvl'!E106="","",'Division Lvl'!E106/Escalators!D$11)</f>
        <v>0</v>
      </c>
      <c r="F106" s="217">
        <f>IF('Division Lvl'!F106="","",'Division Lvl'!F106/Escalators!E$11)</f>
        <v>0</v>
      </c>
      <c r="G106" s="217">
        <f>IF('Division Lvl'!G106="","",'Division Lvl'!G106/Escalators!F$11)</f>
        <v>0</v>
      </c>
      <c r="H106" s="217">
        <f>IF('Division Lvl'!H106="","",'Division Lvl'!H106/Escalators!G$11)</f>
        <v>0</v>
      </c>
      <c r="I106" s="217">
        <f>IF('Division Lvl'!I106="","",'Division Lvl'!I106/Escalators!H$11)</f>
        <v>0</v>
      </c>
      <c r="J106" s="217">
        <f>IF('Division Lvl'!J106="","",'Division Lvl'!J106/Escalators!I$11)</f>
        <v>0</v>
      </c>
      <c r="K106" s="217">
        <f>IF('Division Lvl'!K106="","",'Division Lvl'!K106/Escalators!J$11)</f>
        <v>0</v>
      </c>
      <c r="L106" s="217">
        <f>IF('Division Lvl'!L106="","",'Division Lvl'!L106/Escalators!K$11)</f>
        <v>0</v>
      </c>
      <c r="M106" s="217">
        <f>IF('Division Lvl'!M106="","",'Division Lvl'!M106/Escalators!L$11)</f>
        <v>0</v>
      </c>
      <c r="N106" s="218">
        <v>0</v>
      </c>
      <c r="O106" s="219">
        <v>0</v>
      </c>
      <c r="P106" s="220">
        <f>E106*Config!F$40</f>
        <v>0</v>
      </c>
      <c r="Q106" s="220">
        <f>F106*Config!G$40</f>
        <v>0</v>
      </c>
      <c r="R106" s="220">
        <f>G106*Config!H$40</f>
        <v>0</v>
      </c>
      <c r="S106" s="220">
        <f>H106*Config!I$40</f>
        <v>0</v>
      </c>
      <c r="T106" s="220">
        <f>I106*Config!J$40</f>
        <v>0</v>
      </c>
      <c r="U106" s="220">
        <f>J106*Config!K$40</f>
        <v>0</v>
      </c>
      <c r="V106" s="220">
        <f>K106*Config!L$40</f>
        <v>0</v>
      </c>
      <c r="W106" s="220">
        <f>L106*Config!M$40</f>
        <v>0</v>
      </c>
      <c r="X106" s="220">
        <f>M106*Config!N$40</f>
        <v>0</v>
      </c>
      <c r="Y106" s="221">
        <f>N106*Config!O$40</f>
        <v>0</v>
      </c>
      <c r="Z106" s="222">
        <f t="shared" si="7"/>
        <v>0</v>
      </c>
      <c r="AA106" s="217">
        <f t="shared" si="8"/>
        <v>0</v>
      </c>
      <c r="AB106" s="220">
        <f t="shared" si="9"/>
        <v>0</v>
      </c>
      <c r="AC106" s="221">
        <f t="shared" si="10"/>
        <v>0</v>
      </c>
      <c r="AD106" s="223" t="str">
        <f>IF(OR(SUM(P106:Y106)&lt;&gt;0,A106="EH"),INDEX(CASH!$B:$B,MATCH(A106,CASH!$A:$A,0)),"")</f>
        <v/>
      </c>
      <c r="AE106" s="226">
        <v>6450</v>
      </c>
      <c r="AF106" s="224">
        <f t="shared" si="11"/>
        <v>0</v>
      </c>
      <c r="AG106" s="122" t="str">
        <f>IF(ISERROR(VLOOKUP(A106,Config!$A$12:$A$32,1,FALSE)),LEFT(A106,2),"PRL")</f>
        <v>PR</v>
      </c>
      <c r="AH106" s="122" t="str">
        <f t="shared" si="12"/>
        <v>PR044</v>
      </c>
      <c r="AI106" s="163" t="s">
        <v>881</v>
      </c>
      <c r="AJ106" s="225" t="s">
        <v>781</v>
      </c>
      <c r="AK106" s="338" t="str">
        <f>IF(ISERROR(VLOOKUP($A106,'RAB Cat Lookup'!$B$4:$E$351,2,FALSE))=TRUE,"Unallocated",VLOOKUP($A106,'RAB Cat Lookup'!$B$4:$E$351,2,FALSE))</f>
        <v>Std</v>
      </c>
      <c r="AL106" s="338" t="str">
        <f>IF(ISERROR(VLOOKUP($A106,'RAB Cat Lookup'!$B$4:$E$351,4,FALSE))=TRUE,"Unallocated",VLOOKUP($A106,'RAB Cat Lookup'!$B$4:$E$351,4,FALSE))</f>
        <v>Substations</v>
      </c>
      <c r="AM106" s="121" t="str">
        <f t="shared" si="13"/>
        <v/>
      </c>
    </row>
    <row r="107" spans="1:39" x14ac:dyDescent="0.25">
      <c r="A107" s="215" t="s">
        <v>372</v>
      </c>
      <c r="B107" s="215" t="s">
        <v>533</v>
      </c>
      <c r="C107" s="123" t="s">
        <v>513</v>
      </c>
      <c r="D107" s="216">
        <f>IF('Division Lvl'!D107="","",'Division Lvl'!D107/Escalators!C$11)</f>
        <v>0</v>
      </c>
      <c r="E107" s="217">
        <f>IF('Division Lvl'!E107="","",'Division Lvl'!E107/Escalators!D$11)</f>
        <v>0</v>
      </c>
      <c r="F107" s="217">
        <f>IF('Division Lvl'!F107="","",'Division Lvl'!F107/Escalators!E$11)</f>
        <v>0</v>
      </c>
      <c r="G107" s="217">
        <f>IF('Division Lvl'!G107="","",'Division Lvl'!G107/Escalators!F$11)</f>
        <v>0</v>
      </c>
      <c r="H107" s="217">
        <f>IF('Division Lvl'!H107="","",'Division Lvl'!H107/Escalators!G$11)</f>
        <v>0</v>
      </c>
      <c r="I107" s="217">
        <f>IF('Division Lvl'!I107="","",'Division Lvl'!I107/Escalators!H$11)</f>
        <v>0</v>
      </c>
      <c r="J107" s="217">
        <f>IF('Division Lvl'!J107="","",'Division Lvl'!J107/Escalators!I$11)</f>
        <v>0</v>
      </c>
      <c r="K107" s="217">
        <f>IF('Division Lvl'!K107="","",'Division Lvl'!K107/Escalators!J$11)</f>
        <v>0</v>
      </c>
      <c r="L107" s="217">
        <f>IF('Division Lvl'!L107="","",'Division Lvl'!L107/Escalators!K$11)</f>
        <v>0</v>
      </c>
      <c r="M107" s="217">
        <f>IF('Division Lvl'!M107="","",'Division Lvl'!M107/Escalators!L$11)</f>
        <v>0</v>
      </c>
      <c r="N107" s="218">
        <v>0</v>
      </c>
      <c r="O107" s="219">
        <v>0</v>
      </c>
      <c r="P107" s="220">
        <f>E107*Config!F$40</f>
        <v>0</v>
      </c>
      <c r="Q107" s="220">
        <f>F107*Config!G$40</f>
        <v>0</v>
      </c>
      <c r="R107" s="220">
        <f>G107*Config!H$40</f>
        <v>0</v>
      </c>
      <c r="S107" s="220">
        <f>H107*Config!I$40</f>
        <v>0</v>
      </c>
      <c r="T107" s="220">
        <f>I107*Config!J$40</f>
        <v>0</v>
      </c>
      <c r="U107" s="220">
        <f>J107*Config!K$40</f>
        <v>0</v>
      </c>
      <c r="V107" s="220">
        <f>K107*Config!L$40</f>
        <v>0</v>
      </c>
      <c r="W107" s="220">
        <f>L107*Config!M$40</f>
        <v>0</v>
      </c>
      <c r="X107" s="220">
        <f>M107*Config!N$40</f>
        <v>0</v>
      </c>
      <c r="Y107" s="221">
        <f>N107*Config!O$40</f>
        <v>0</v>
      </c>
      <c r="Z107" s="222">
        <f t="shared" si="7"/>
        <v>0</v>
      </c>
      <c r="AA107" s="217">
        <f t="shared" si="8"/>
        <v>0</v>
      </c>
      <c r="AB107" s="220">
        <f t="shared" si="9"/>
        <v>0</v>
      </c>
      <c r="AC107" s="221">
        <f t="shared" si="10"/>
        <v>0</v>
      </c>
      <c r="AD107" s="223" t="str">
        <f>IF(OR(SUM(P107:Y107)&lt;&gt;0,A107="EH"),INDEX(CASH!$B:$B,MATCH(A107,CASH!$A:$A,0)),"")</f>
        <v/>
      </c>
      <c r="AE107" s="226">
        <v>6150</v>
      </c>
      <c r="AF107" s="224">
        <f t="shared" si="11"/>
        <v>0</v>
      </c>
      <c r="AG107" s="122" t="str">
        <f>IF(ISERROR(VLOOKUP(A107,Config!$A$12:$A$32,1,FALSE)),LEFT(A107,2),"PRL")</f>
        <v>PR</v>
      </c>
      <c r="AH107" s="122" t="str">
        <f t="shared" si="12"/>
        <v>PR052</v>
      </c>
      <c r="AI107" s="163" t="s">
        <v>881</v>
      </c>
      <c r="AJ107" s="225" t="s">
        <v>781</v>
      </c>
      <c r="AK107" s="338" t="str">
        <f>IF(ISERROR(VLOOKUP($A107,'RAB Cat Lookup'!$B$4:$E$351,2,FALSE))=TRUE,"Unallocated",VLOOKUP($A107,'RAB Cat Lookup'!$B$4:$E$351,2,FALSE))</f>
        <v>Std</v>
      </c>
      <c r="AL107" s="338" t="str">
        <f>IF(ISERROR(VLOOKUP($A107,'RAB Cat Lookup'!$B$4:$E$351,4,FALSE))=TRUE,"Unallocated",VLOOKUP($A107,'RAB Cat Lookup'!$B$4:$E$351,4,FALSE))</f>
        <v>Substations</v>
      </c>
      <c r="AM107" s="121" t="str">
        <f t="shared" si="13"/>
        <v/>
      </c>
    </row>
    <row r="108" spans="1:39" x14ac:dyDescent="0.25">
      <c r="A108" s="215" t="s">
        <v>425</v>
      </c>
      <c r="B108" s="215" t="s">
        <v>426</v>
      </c>
      <c r="C108" s="123" t="s">
        <v>513</v>
      </c>
      <c r="D108" s="216">
        <f>IF('Division Lvl'!D108="","",'Division Lvl'!D108/Escalators!C$11)</f>
        <v>0</v>
      </c>
      <c r="E108" s="217">
        <f>IF('Division Lvl'!E108="","",'Division Lvl'!E108/Escalators!D$11)</f>
        <v>0</v>
      </c>
      <c r="F108" s="217">
        <f>IF('Division Lvl'!F108="","",'Division Lvl'!F108/Escalators!E$11)</f>
        <v>0</v>
      </c>
      <c r="G108" s="217">
        <f>IF('Division Lvl'!G108="","",'Division Lvl'!G108/Escalators!F$11)</f>
        <v>0</v>
      </c>
      <c r="H108" s="217">
        <f>IF('Division Lvl'!H108="","",'Division Lvl'!H108/Escalators!G$11)</f>
        <v>0</v>
      </c>
      <c r="I108" s="217">
        <f>IF('Division Lvl'!I108="","",'Division Lvl'!I108/Escalators!H$11)</f>
        <v>0</v>
      </c>
      <c r="J108" s="217">
        <f>IF('Division Lvl'!J108="","",'Division Lvl'!J108/Escalators!I$11)</f>
        <v>0</v>
      </c>
      <c r="K108" s="217">
        <f>IF('Division Lvl'!K108="","",'Division Lvl'!K108/Escalators!J$11)</f>
        <v>0</v>
      </c>
      <c r="L108" s="217">
        <f>IF('Division Lvl'!L108="","",'Division Lvl'!L108/Escalators!K$11)</f>
        <v>0</v>
      </c>
      <c r="M108" s="217">
        <f>IF('Division Lvl'!M108="","",'Division Lvl'!M108/Escalators!L$11)</f>
        <v>0</v>
      </c>
      <c r="N108" s="218">
        <v>0</v>
      </c>
      <c r="O108" s="219">
        <v>0</v>
      </c>
      <c r="P108" s="220">
        <f>E108*Config!F$40</f>
        <v>0</v>
      </c>
      <c r="Q108" s="220">
        <f>F108*Config!G$40</f>
        <v>0</v>
      </c>
      <c r="R108" s="220">
        <f>G108*Config!H$40</f>
        <v>0</v>
      </c>
      <c r="S108" s="220">
        <f>H108*Config!I$40</f>
        <v>0</v>
      </c>
      <c r="T108" s="220">
        <f>I108*Config!J$40</f>
        <v>0</v>
      </c>
      <c r="U108" s="220">
        <f>J108*Config!K$40</f>
        <v>0</v>
      </c>
      <c r="V108" s="220">
        <f>K108*Config!L$40</f>
        <v>0</v>
      </c>
      <c r="W108" s="220">
        <f>L108*Config!M$40</f>
        <v>0</v>
      </c>
      <c r="X108" s="220">
        <f>M108*Config!N$40</f>
        <v>0</v>
      </c>
      <c r="Y108" s="221">
        <f>N108*Config!O$40</f>
        <v>0</v>
      </c>
      <c r="Z108" s="222">
        <f t="shared" si="7"/>
        <v>0</v>
      </c>
      <c r="AA108" s="217">
        <f t="shared" si="8"/>
        <v>0</v>
      </c>
      <c r="AB108" s="220">
        <f t="shared" si="9"/>
        <v>0</v>
      </c>
      <c r="AC108" s="221">
        <f t="shared" si="10"/>
        <v>0</v>
      </c>
      <c r="AD108" s="223" t="str">
        <f>IF(OR(SUM(P108:Y108)&lt;&gt;0,A108="EH"),INDEX(CASH!$B:$B,MATCH(A108,CASH!$A:$A,0)),"")</f>
        <v/>
      </c>
      <c r="AE108" s="226">
        <v>4950</v>
      </c>
      <c r="AF108" s="224">
        <f t="shared" si="11"/>
        <v>0.12557407790639435</v>
      </c>
      <c r="AG108" s="122" t="str">
        <f>IF(ISERROR(VLOOKUP(A108,Config!$A$12:$A$32,1,FALSE)),LEFT(A108,2),"PRL")</f>
        <v>PR</v>
      </c>
      <c r="AH108" s="122" t="str">
        <f t="shared" si="12"/>
        <v>PR054</v>
      </c>
      <c r="AI108" s="163" t="s">
        <v>881</v>
      </c>
      <c r="AJ108" s="225" t="s">
        <v>781</v>
      </c>
      <c r="AK108" s="338" t="str">
        <f>IF(ISERROR(VLOOKUP($A108,'RAB Cat Lookup'!$B$4:$E$351,2,FALSE))=TRUE,"Unallocated",VLOOKUP($A108,'RAB Cat Lookup'!$B$4:$E$351,2,FALSE))</f>
        <v>Std</v>
      </c>
      <c r="AL108" s="338" t="str">
        <f>IF(ISERROR(VLOOKUP($A108,'RAB Cat Lookup'!$B$4:$E$351,4,FALSE))=TRUE,"Unallocated",VLOOKUP($A108,'RAB Cat Lookup'!$B$4:$E$351,4,FALSE))</f>
        <v>Sub-transmission lines and cables</v>
      </c>
      <c r="AM108" s="121" t="str">
        <f t="shared" si="13"/>
        <v/>
      </c>
    </row>
    <row r="109" spans="1:39" x14ac:dyDescent="0.25">
      <c r="A109" s="215" t="s">
        <v>403</v>
      </c>
      <c r="B109" s="215" t="s">
        <v>534</v>
      </c>
      <c r="C109" s="123" t="s">
        <v>513</v>
      </c>
      <c r="D109" s="216">
        <f>IF('Division Lvl'!D109="","",'Division Lvl'!D109/Escalators!C$11)</f>
        <v>0</v>
      </c>
      <c r="E109" s="217">
        <f>IF('Division Lvl'!E109="","",'Division Lvl'!E109/Escalators!D$11)</f>
        <v>0</v>
      </c>
      <c r="F109" s="217">
        <f>IF('Division Lvl'!F109="","",'Division Lvl'!F109/Escalators!E$11)</f>
        <v>0</v>
      </c>
      <c r="G109" s="217">
        <f>IF('Division Lvl'!G109="","",'Division Lvl'!G109/Escalators!F$11)</f>
        <v>0</v>
      </c>
      <c r="H109" s="217">
        <f>IF('Division Lvl'!H109="","",'Division Lvl'!H109/Escalators!G$11)</f>
        <v>0</v>
      </c>
      <c r="I109" s="217">
        <f>IF('Division Lvl'!I109="","",'Division Lvl'!I109/Escalators!H$11)</f>
        <v>0</v>
      </c>
      <c r="J109" s="217">
        <f>IF('Division Lvl'!J109="","",'Division Lvl'!J109/Escalators!I$11)</f>
        <v>0</v>
      </c>
      <c r="K109" s="217">
        <f>IF('Division Lvl'!K109="","",'Division Lvl'!K109/Escalators!J$11)</f>
        <v>0</v>
      </c>
      <c r="L109" s="217">
        <f>IF('Division Lvl'!L109="","",'Division Lvl'!L109/Escalators!K$11)</f>
        <v>0</v>
      </c>
      <c r="M109" s="217">
        <f>IF('Division Lvl'!M109="","",'Division Lvl'!M109/Escalators!L$11)</f>
        <v>0</v>
      </c>
      <c r="N109" s="218">
        <v>0</v>
      </c>
      <c r="O109" s="219">
        <v>0</v>
      </c>
      <c r="P109" s="220">
        <f>E109*Config!F$40</f>
        <v>0</v>
      </c>
      <c r="Q109" s="220">
        <f>F109*Config!G$40</f>
        <v>0</v>
      </c>
      <c r="R109" s="220">
        <f>G109*Config!H$40</f>
        <v>0</v>
      </c>
      <c r="S109" s="220">
        <f>H109*Config!I$40</f>
        <v>0</v>
      </c>
      <c r="T109" s="220">
        <f>I109*Config!J$40</f>
        <v>0</v>
      </c>
      <c r="U109" s="220">
        <f>J109*Config!K$40</f>
        <v>0</v>
      </c>
      <c r="V109" s="220">
        <f>K109*Config!L$40</f>
        <v>0</v>
      </c>
      <c r="W109" s="220">
        <f>L109*Config!M$40</f>
        <v>0</v>
      </c>
      <c r="X109" s="220">
        <f>M109*Config!N$40</f>
        <v>0</v>
      </c>
      <c r="Y109" s="221">
        <f>N109*Config!O$40</f>
        <v>0</v>
      </c>
      <c r="Z109" s="222">
        <f t="shared" si="7"/>
        <v>0</v>
      </c>
      <c r="AA109" s="217">
        <f t="shared" si="8"/>
        <v>0</v>
      </c>
      <c r="AB109" s="220">
        <f t="shared" si="9"/>
        <v>0</v>
      </c>
      <c r="AC109" s="221">
        <f t="shared" si="10"/>
        <v>0</v>
      </c>
      <c r="AD109" s="223" t="str">
        <f>IF(OR(SUM(P109:Y109)&lt;&gt;0,A109="EH"),INDEX(CASH!$B:$B,MATCH(A109,CASH!$A:$A,0)),"")</f>
        <v/>
      </c>
      <c r="AE109" s="226">
        <v>4950</v>
      </c>
      <c r="AF109" s="224">
        <f t="shared" si="11"/>
        <v>0.12557407790639435</v>
      </c>
      <c r="AG109" s="122" t="str">
        <f>IF(ISERROR(VLOOKUP(A109,Config!$A$12:$A$32,1,FALSE)),LEFT(A109,2),"PRL")</f>
        <v>PR</v>
      </c>
      <c r="AH109" s="122" t="str">
        <f t="shared" si="12"/>
        <v>PR059</v>
      </c>
      <c r="AI109" s="163" t="s">
        <v>881</v>
      </c>
      <c r="AJ109" s="225" t="s">
        <v>781</v>
      </c>
      <c r="AK109" s="338" t="str">
        <f>IF(ISERROR(VLOOKUP($A109,'RAB Cat Lookup'!$B$4:$E$351,2,FALSE))=TRUE,"Unallocated",VLOOKUP($A109,'RAB Cat Lookup'!$B$4:$E$351,2,FALSE))</f>
        <v>Std</v>
      </c>
      <c r="AL109" s="338" t="str">
        <f>IF(ISERROR(VLOOKUP($A109,'RAB Cat Lookup'!$B$4:$E$351,4,FALSE))=TRUE,"Unallocated",VLOOKUP($A109,'RAB Cat Lookup'!$B$4:$E$351,4,FALSE))</f>
        <v>Substations</v>
      </c>
      <c r="AM109" s="121" t="str">
        <f t="shared" si="13"/>
        <v/>
      </c>
    </row>
    <row r="110" spans="1:39" x14ac:dyDescent="0.25">
      <c r="A110" s="215" t="s">
        <v>389</v>
      </c>
      <c r="B110" s="215" t="s">
        <v>535</v>
      </c>
      <c r="C110" s="123" t="s">
        <v>513</v>
      </c>
      <c r="D110" s="216">
        <f>IF('Division Lvl'!D110="","",'Division Lvl'!D110/Escalators!C$11)</f>
        <v>0</v>
      </c>
      <c r="E110" s="217">
        <f>IF('Division Lvl'!E110="","",'Division Lvl'!E110/Escalators!D$11)</f>
        <v>0</v>
      </c>
      <c r="F110" s="217">
        <f>IF('Division Lvl'!F110="","",'Division Lvl'!F110/Escalators!E$11)</f>
        <v>0</v>
      </c>
      <c r="G110" s="217">
        <f>IF('Division Lvl'!G110="","",'Division Lvl'!G110/Escalators!F$11)</f>
        <v>0</v>
      </c>
      <c r="H110" s="217">
        <f>IF('Division Lvl'!H110="","",'Division Lvl'!H110/Escalators!G$11)</f>
        <v>0</v>
      </c>
      <c r="I110" s="217">
        <f>IF('Division Lvl'!I110="","",'Division Lvl'!I110/Escalators!H$11)</f>
        <v>0</v>
      </c>
      <c r="J110" s="217">
        <f>IF('Division Lvl'!J110="","",'Division Lvl'!J110/Escalators!I$11)</f>
        <v>0</v>
      </c>
      <c r="K110" s="217">
        <f>IF('Division Lvl'!K110="","",'Division Lvl'!K110/Escalators!J$11)</f>
        <v>0</v>
      </c>
      <c r="L110" s="217">
        <f>IF('Division Lvl'!L110="","",'Division Lvl'!L110/Escalators!K$11)</f>
        <v>0</v>
      </c>
      <c r="M110" s="217">
        <f>IF('Division Lvl'!M110="","",'Division Lvl'!M110/Escalators!L$11)</f>
        <v>0</v>
      </c>
      <c r="N110" s="218">
        <v>0</v>
      </c>
      <c r="O110" s="219">
        <v>0</v>
      </c>
      <c r="P110" s="220">
        <f>E110*Config!F$40</f>
        <v>0</v>
      </c>
      <c r="Q110" s="220">
        <f>F110*Config!G$40</f>
        <v>0</v>
      </c>
      <c r="R110" s="220">
        <f>G110*Config!H$40</f>
        <v>0</v>
      </c>
      <c r="S110" s="220">
        <f>H110*Config!I$40</f>
        <v>0</v>
      </c>
      <c r="T110" s="220">
        <f>I110*Config!J$40</f>
        <v>0</v>
      </c>
      <c r="U110" s="220">
        <f>J110*Config!K$40</f>
        <v>0</v>
      </c>
      <c r="V110" s="220">
        <f>K110*Config!L$40</f>
        <v>0</v>
      </c>
      <c r="W110" s="220">
        <f>L110*Config!M$40</f>
        <v>0</v>
      </c>
      <c r="X110" s="220">
        <f>M110*Config!N$40</f>
        <v>0</v>
      </c>
      <c r="Y110" s="221">
        <f>N110*Config!O$40</f>
        <v>0</v>
      </c>
      <c r="Z110" s="222">
        <f t="shared" si="7"/>
        <v>0</v>
      </c>
      <c r="AA110" s="217">
        <f t="shared" si="8"/>
        <v>0</v>
      </c>
      <c r="AB110" s="220">
        <f t="shared" si="9"/>
        <v>0</v>
      </c>
      <c r="AC110" s="221">
        <f t="shared" si="10"/>
        <v>0</v>
      </c>
      <c r="AD110" s="223" t="str">
        <f>IF(OR(SUM(P110:Y110)&lt;&gt;0,A110="EH"),INDEX(CASH!$B:$B,MATCH(A110,CASH!$A:$A,0)),"")</f>
        <v/>
      </c>
      <c r="AE110" s="226">
        <v>4950</v>
      </c>
      <c r="AF110" s="224">
        <f t="shared" si="11"/>
        <v>0.12557407790639435</v>
      </c>
      <c r="AG110" s="122" t="str">
        <f>IF(ISERROR(VLOOKUP(A110,Config!$A$12:$A$32,1,FALSE)),LEFT(A110,2),"PRL")</f>
        <v>PR</v>
      </c>
      <c r="AH110" s="122" t="str">
        <f t="shared" si="12"/>
        <v>PR060</v>
      </c>
      <c r="AI110" s="163" t="s">
        <v>881</v>
      </c>
      <c r="AJ110" s="225" t="s">
        <v>781</v>
      </c>
      <c r="AK110" s="338" t="str">
        <f>IF(ISERROR(VLOOKUP($A110,'RAB Cat Lookup'!$B$4:$E$351,2,FALSE))=TRUE,"Unallocated",VLOOKUP($A110,'RAB Cat Lookup'!$B$4:$E$351,2,FALSE))</f>
        <v>Std</v>
      </c>
      <c r="AL110" s="338" t="str">
        <f>IF(ISERROR(VLOOKUP($A110,'RAB Cat Lookup'!$B$4:$E$351,4,FALSE))=TRUE,"Unallocated",VLOOKUP($A110,'RAB Cat Lookup'!$B$4:$E$351,4,FALSE))</f>
        <v>Sub-transmission lines and cables</v>
      </c>
      <c r="AM110" s="121" t="str">
        <f t="shared" si="13"/>
        <v/>
      </c>
    </row>
    <row r="111" spans="1:39" x14ac:dyDescent="0.25">
      <c r="A111" s="215" t="s">
        <v>378</v>
      </c>
      <c r="B111" s="215" t="s">
        <v>536</v>
      </c>
      <c r="C111" s="123" t="s">
        <v>513</v>
      </c>
      <c r="D111" s="216">
        <f>IF('Division Lvl'!D111="","",'Division Lvl'!D111/Escalators!C$11)</f>
        <v>0</v>
      </c>
      <c r="E111" s="217">
        <f>IF('Division Lvl'!E111="","",'Division Lvl'!E111/Escalators!D$11)</f>
        <v>0</v>
      </c>
      <c r="F111" s="217">
        <f>IF('Division Lvl'!F111="","",'Division Lvl'!F111/Escalators!E$11)</f>
        <v>0</v>
      </c>
      <c r="G111" s="217">
        <f>IF('Division Lvl'!G111="","",'Division Lvl'!G111/Escalators!F$11)</f>
        <v>0</v>
      </c>
      <c r="H111" s="217">
        <f>IF('Division Lvl'!H111="","",'Division Lvl'!H111/Escalators!G$11)</f>
        <v>0</v>
      </c>
      <c r="I111" s="217">
        <f>IF('Division Lvl'!I111="","",'Division Lvl'!I111/Escalators!H$11)</f>
        <v>0</v>
      </c>
      <c r="J111" s="217">
        <f>IF('Division Lvl'!J111="","",'Division Lvl'!J111/Escalators!I$11)</f>
        <v>0</v>
      </c>
      <c r="K111" s="217">
        <f>IF('Division Lvl'!K111="","",'Division Lvl'!K111/Escalators!J$11)</f>
        <v>0</v>
      </c>
      <c r="L111" s="217">
        <f>IF('Division Lvl'!L111="","",'Division Lvl'!L111/Escalators!K$11)</f>
        <v>0</v>
      </c>
      <c r="M111" s="217">
        <f>IF('Division Lvl'!M111="","",'Division Lvl'!M111/Escalators!L$11)</f>
        <v>0</v>
      </c>
      <c r="N111" s="218">
        <v>0</v>
      </c>
      <c r="O111" s="219">
        <v>0</v>
      </c>
      <c r="P111" s="220">
        <f>E111*Config!F$40</f>
        <v>0</v>
      </c>
      <c r="Q111" s="220">
        <f>F111*Config!G$40</f>
        <v>0</v>
      </c>
      <c r="R111" s="220">
        <f>G111*Config!H$40</f>
        <v>0</v>
      </c>
      <c r="S111" s="220">
        <f>H111*Config!I$40</f>
        <v>0</v>
      </c>
      <c r="T111" s="220">
        <f>I111*Config!J$40</f>
        <v>0</v>
      </c>
      <c r="U111" s="220">
        <f>J111*Config!K$40</f>
        <v>0</v>
      </c>
      <c r="V111" s="220">
        <f>K111*Config!L$40</f>
        <v>0</v>
      </c>
      <c r="W111" s="220">
        <f>L111*Config!M$40</f>
        <v>0</v>
      </c>
      <c r="X111" s="220">
        <f>M111*Config!N$40</f>
        <v>0</v>
      </c>
      <c r="Y111" s="221">
        <f>N111*Config!O$40</f>
        <v>0</v>
      </c>
      <c r="Z111" s="222">
        <f t="shared" si="7"/>
        <v>0</v>
      </c>
      <c r="AA111" s="217">
        <f t="shared" si="8"/>
        <v>0</v>
      </c>
      <c r="AB111" s="220">
        <f t="shared" si="9"/>
        <v>0</v>
      </c>
      <c r="AC111" s="221">
        <f t="shared" si="10"/>
        <v>0</v>
      </c>
      <c r="AD111" s="223" t="str">
        <f>IF(OR(SUM(P111:Y111)&lt;&gt;0,A111="EH"),INDEX(CASH!$B:$B,MATCH(A111,CASH!$A:$A,0)),"")</f>
        <v/>
      </c>
      <c r="AE111" s="226">
        <v>5325</v>
      </c>
      <c r="AF111" s="224">
        <f t="shared" si="11"/>
        <v>1.9745622453777964E-2</v>
      </c>
      <c r="AG111" s="122" t="str">
        <f>IF(ISERROR(VLOOKUP(A111,Config!$A$12:$A$32,1,FALSE)),LEFT(A111,2),"PRL")</f>
        <v>PR</v>
      </c>
      <c r="AH111" s="122" t="str">
        <f t="shared" si="12"/>
        <v>PR061</v>
      </c>
      <c r="AI111" s="163" t="s">
        <v>881</v>
      </c>
      <c r="AJ111" s="225" t="s">
        <v>781</v>
      </c>
      <c r="AK111" s="338" t="str">
        <f>IF(ISERROR(VLOOKUP($A111,'RAB Cat Lookup'!$B$4:$E$351,2,FALSE))=TRUE,"Unallocated",VLOOKUP($A111,'RAB Cat Lookup'!$B$4:$E$351,2,FALSE))</f>
        <v>Std</v>
      </c>
      <c r="AL111" s="338" t="str">
        <f>IF(ISERROR(VLOOKUP($A111,'RAB Cat Lookup'!$B$4:$E$351,4,FALSE))=TRUE,"Unallocated",VLOOKUP($A111,'RAB Cat Lookup'!$B$4:$E$351,4,FALSE))</f>
        <v>Substations</v>
      </c>
      <c r="AM111" s="121" t="str">
        <f t="shared" si="13"/>
        <v/>
      </c>
    </row>
    <row r="112" spans="1:39" x14ac:dyDescent="0.25">
      <c r="A112" s="215" t="s">
        <v>405</v>
      </c>
      <c r="B112" s="215" t="s">
        <v>537</v>
      </c>
      <c r="C112" s="123" t="s">
        <v>513</v>
      </c>
      <c r="D112" s="216">
        <f>IF('Division Lvl'!D112="","",'Division Lvl'!D112/Escalators!C$11)</f>
        <v>0</v>
      </c>
      <c r="E112" s="217">
        <f>IF('Division Lvl'!E112="","",'Division Lvl'!E112/Escalators!D$11)</f>
        <v>0</v>
      </c>
      <c r="F112" s="217">
        <f>IF('Division Lvl'!F112="","",'Division Lvl'!F112/Escalators!E$11)</f>
        <v>0</v>
      </c>
      <c r="G112" s="217">
        <f>IF('Division Lvl'!G112="","",'Division Lvl'!G112/Escalators!F$11)</f>
        <v>0</v>
      </c>
      <c r="H112" s="217">
        <f>IF('Division Lvl'!H112="","",'Division Lvl'!H112/Escalators!G$11)</f>
        <v>0</v>
      </c>
      <c r="I112" s="217">
        <f>IF('Division Lvl'!I112="","",'Division Lvl'!I112/Escalators!H$11)</f>
        <v>0</v>
      </c>
      <c r="J112" s="217">
        <f>IF('Division Lvl'!J112="","",'Division Lvl'!J112/Escalators!I$11)</f>
        <v>0</v>
      </c>
      <c r="K112" s="217">
        <f>IF('Division Lvl'!K112="","",'Division Lvl'!K112/Escalators!J$11)</f>
        <v>0</v>
      </c>
      <c r="L112" s="217">
        <f>IF('Division Lvl'!L112="","",'Division Lvl'!L112/Escalators!K$11)</f>
        <v>0</v>
      </c>
      <c r="M112" s="217">
        <f>IF('Division Lvl'!M112="","",'Division Lvl'!M112/Escalators!L$11)</f>
        <v>0</v>
      </c>
      <c r="N112" s="218">
        <v>0</v>
      </c>
      <c r="O112" s="219">
        <v>0</v>
      </c>
      <c r="P112" s="220">
        <f>E112*Config!F$40</f>
        <v>0</v>
      </c>
      <c r="Q112" s="220">
        <f>F112*Config!G$40</f>
        <v>0</v>
      </c>
      <c r="R112" s="220">
        <f>G112*Config!H$40</f>
        <v>0</v>
      </c>
      <c r="S112" s="220">
        <f>H112*Config!I$40</f>
        <v>0</v>
      </c>
      <c r="T112" s="220">
        <f>I112*Config!J$40</f>
        <v>0</v>
      </c>
      <c r="U112" s="220">
        <f>J112*Config!K$40</f>
        <v>0</v>
      </c>
      <c r="V112" s="220">
        <f>K112*Config!L$40</f>
        <v>0</v>
      </c>
      <c r="W112" s="220">
        <f>L112*Config!M$40</f>
        <v>0</v>
      </c>
      <c r="X112" s="220">
        <f>M112*Config!N$40</f>
        <v>0</v>
      </c>
      <c r="Y112" s="221">
        <f>N112*Config!O$40</f>
        <v>0</v>
      </c>
      <c r="Z112" s="222">
        <f t="shared" si="7"/>
        <v>0</v>
      </c>
      <c r="AA112" s="217">
        <f t="shared" si="8"/>
        <v>0</v>
      </c>
      <c r="AB112" s="220">
        <f t="shared" si="9"/>
        <v>0</v>
      </c>
      <c r="AC112" s="221">
        <f t="shared" si="10"/>
        <v>0</v>
      </c>
      <c r="AD112" s="223" t="str">
        <f>IF(OR(SUM(P112:Y112)&lt;&gt;0,A112="EH"),INDEX(CASH!$B:$B,MATCH(A112,CASH!$A:$A,0)),"")</f>
        <v/>
      </c>
      <c r="AE112" s="226">
        <v>4950</v>
      </c>
      <c r="AF112" s="224">
        <f t="shared" si="11"/>
        <v>0.12557407790639435</v>
      </c>
      <c r="AG112" s="122" t="str">
        <f>IF(ISERROR(VLOOKUP(A112,Config!$A$12:$A$32,1,FALSE)),LEFT(A112,2),"PRL")</f>
        <v>PR</v>
      </c>
      <c r="AH112" s="122" t="str">
        <f t="shared" si="12"/>
        <v>PR070</v>
      </c>
      <c r="AI112" s="163" t="s">
        <v>881</v>
      </c>
      <c r="AJ112" s="225" t="s">
        <v>781</v>
      </c>
      <c r="AK112" s="338" t="str">
        <f>IF(ISERROR(VLOOKUP($A112,'RAB Cat Lookup'!$B$4:$E$351,2,FALSE))=TRUE,"Unallocated",VLOOKUP($A112,'RAB Cat Lookup'!$B$4:$E$351,2,FALSE))</f>
        <v>Std</v>
      </c>
      <c r="AL112" s="338" t="str">
        <f>IF(ISERROR(VLOOKUP($A112,'RAB Cat Lookup'!$B$4:$E$351,4,FALSE))=TRUE,"Unallocated",VLOOKUP($A112,'RAB Cat Lookup'!$B$4:$E$351,4,FALSE))</f>
        <v>Substations</v>
      </c>
      <c r="AM112" s="121" t="str">
        <f t="shared" si="13"/>
        <v/>
      </c>
    </row>
    <row r="113" spans="1:39" x14ac:dyDescent="0.25">
      <c r="A113" s="215" t="s">
        <v>475</v>
      </c>
      <c r="B113" s="215" t="s">
        <v>538</v>
      </c>
      <c r="C113" s="123" t="s">
        <v>513</v>
      </c>
      <c r="D113" s="216">
        <f>IF('Division Lvl'!D113="","",'Division Lvl'!D113/Escalators!C$11)</f>
        <v>0</v>
      </c>
      <c r="E113" s="217">
        <f>IF('Division Lvl'!E113="","",'Division Lvl'!E113/Escalators!D$11)</f>
        <v>0</v>
      </c>
      <c r="F113" s="217">
        <f>IF('Division Lvl'!F113="","",'Division Lvl'!F113/Escalators!E$11)</f>
        <v>0</v>
      </c>
      <c r="G113" s="217">
        <f>IF('Division Lvl'!G113="","",'Division Lvl'!G113/Escalators!F$11)</f>
        <v>0</v>
      </c>
      <c r="H113" s="217">
        <f>IF('Division Lvl'!H113="","",'Division Lvl'!H113/Escalators!G$11)</f>
        <v>0</v>
      </c>
      <c r="I113" s="217">
        <f>IF('Division Lvl'!I113="","",'Division Lvl'!I113/Escalators!H$11)</f>
        <v>0</v>
      </c>
      <c r="J113" s="217">
        <f>IF('Division Lvl'!J113="","",'Division Lvl'!J113/Escalators!I$11)</f>
        <v>0</v>
      </c>
      <c r="K113" s="217">
        <f>IF('Division Lvl'!K113="","",'Division Lvl'!K113/Escalators!J$11)</f>
        <v>0</v>
      </c>
      <c r="L113" s="217">
        <f>IF('Division Lvl'!L113="","",'Division Lvl'!L113/Escalators!K$11)</f>
        <v>0</v>
      </c>
      <c r="M113" s="217">
        <f>IF('Division Lvl'!M113="","",'Division Lvl'!M113/Escalators!L$11)</f>
        <v>0</v>
      </c>
      <c r="N113" s="218">
        <v>0</v>
      </c>
      <c r="O113" s="219">
        <v>0</v>
      </c>
      <c r="P113" s="220">
        <f>E113*Config!F$40</f>
        <v>0</v>
      </c>
      <c r="Q113" s="220">
        <f>F113*Config!G$40</f>
        <v>0</v>
      </c>
      <c r="R113" s="220">
        <f>G113*Config!H$40</f>
        <v>0</v>
      </c>
      <c r="S113" s="220">
        <f>H113*Config!I$40</f>
        <v>0</v>
      </c>
      <c r="T113" s="220">
        <f>I113*Config!J$40</f>
        <v>0</v>
      </c>
      <c r="U113" s="220">
        <f>J113*Config!K$40</f>
        <v>0</v>
      </c>
      <c r="V113" s="220">
        <f>K113*Config!L$40</f>
        <v>0</v>
      </c>
      <c r="W113" s="220">
        <f>L113*Config!M$40</f>
        <v>0</v>
      </c>
      <c r="X113" s="220">
        <f>M113*Config!N$40</f>
        <v>0</v>
      </c>
      <c r="Y113" s="221">
        <f>N113*Config!O$40</f>
        <v>0</v>
      </c>
      <c r="Z113" s="222">
        <f t="shared" si="7"/>
        <v>0</v>
      </c>
      <c r="AA113" s="217">
        <f t="shared" si="8"/>
        <v>0</v>
      </c>
      <c r="AB113" s="220">
        <f t="shared" si="9"/>
        <v>0</v>
      </c>
      <c r="AC113" s="221">
        <f t="shared" si="10"/>
        <v>0</v>
      </c>
      <c r="AD113" s="223" t="str">
        <f>IF(OR(SUM(P113:Y113)&lt;&gt;0,A113="EH"),INDEX(CASH!$B:$B,MATCH(A113,CASH!$A:$A,0)),"")</f>
        <v/>
      </c>
      <c r="AE113" s="227">
        <v>4950</v>
      </c>
      <c r="AF113" s="224">
        <f t="shared" si="11"/>
        <v>0.12557407790639435</v>
      </c>
      <c r="AG113" s="122" t="str">
        <f>IF(ISERROR(VLOOKUP(A113,Config!$A$12:$A$32,1,FALSE)),LEFT(A113,2),"PRL")</f>
        <v>PR</v>
      </c>
      <c r="AH113" s="122" t="str">
        <f t="shared" si="12"/>
        <v>PR073</v>
      </c>
      <c r="AI113" s="163" t="s">
        <v>881</v>
      </c>
      <c r="AJ113" s="225" t="s">
        <v>781</v>
      </c>
      <c r="AK113" s="338" t="str">
        <f>IF(ISERROR(VLOOKUP($A113,'RAB Cat Lookup'!$B$4:$E$351,2,FALSE))=TRUE,"Unallocated",VLOOKUP($A113,'RAB Cat Lookup'!$B$4:$E$351,2,FALSE))</f>
        <v>Unallocated</v>
      </c>
      <c r="AL113" s="338" t="str">
        <f>IF(ISERROR(VLOOKUP($A113,'RAB Cat Lookup'!$B$4:$E$351,4,FALSE))=TRUE,"Unallocated",VLOOKUP($A113,'RAB Cat Lookup'!$B$4:$E$351,4,FALSE))</f>
        <v>Unallocated</v>
      </c>
      <c r="AM113" s="121" t="str">
        <f t="shared" si="13"/>
        <v/>
      </c>
    </row>
    <row r="114" spans="1:39" x14ac:dyDescent="0.25">
      <c r="A114" s="215" t="s">
        <v>895</v>
      </c>
      <c r="B114" s="215" t="s">
        <v>910</v>
      </c>
      <c r="C114" s="123" t="s">
        <v>514</v>
      </c>
      <c r="D114" s="216">
        <f>IF('Division Lvl'!D114="","",'Division Lvl'!D114/Escalators!C$11)</f>
        <v>0</v>
      </c>
      <c r="E114" s="217">
        <f>IF('Division Lvl'!E114="","",'Division Lvl'!E114/Escalators!D$11)</f>
        <v>0</v>
      </c>
      <c r="F114" s="217">
        <f>IF('Division Lvl'!F114="","",'Division Lvl'!F114/Escalators!E$11)</f>
        <v>0</v>
      </c>
      <c r="G114" s="217">
        <f>IF('Division Lvl'!G114="","",'Division Lvl'!G114/Escalators!F$11)</f>
        <v>0</v>
      </c>
      <c r="H114" s="217">
        <f>IF('Division Lvl'!H114="","",'Division Lvl'!H114/Escalators!G$11)</f>
        <v>0</v>
      </c>
      <c r="I114" s="217">
        <f>IF('Division Lvl'!I114="","",'Division Lvl'!I114/Escalators!H$11)</f>
        <v>0</v>
      </c>
      <c r="J114" s="217">
        <f>IF('Division Lvl'!J114="","",'Division Lvl'!J114/Escalators!I$11)</f>
        <v>0</v>
      </c>
      <c r="K114" s="217">
        <f>IF('Division Lvl'!K114="","",'Division Lvl'!K114/Escalators!J$11)</f>
        <v>0</v>
      </c>
      <c r="L114" s="217">
        <f>IF('Division Lvl'!L114="","",'Division Lvl'!L114/Escalators!K$11)</f>
        <v>4147274.8291687262</v>
      </c>
      <c r="M114" s="217">
        <f>IF('Division Lvl'!M114="","",'Division Lvl'!M114/Escalators!L$11)</f>
        <v>12441824.487506177</v>
      </c>
      <c r="N114" s="218">
        <v>11187200</v>
      </c>
      <c r="O114" s="219">
        <v>0</v>
      </c>
      <c r="P114" s="220">
        <f>E114*Config!F$40</f>
        <v>0</v>
      </c>
      <c r="Q114" s="220">
        <f>F114*Config!G$40</f>
        <v>0</v>
      </c>
      <c r="R114" s="220">
        <f>G114*Config!H$40</f>
        <v>0</v>
      </c>
      <c r="S114" s="220">
        <f>H114*Config!I$40</f>
        <v>0</v>
      </c>
      <c r="T114" s="220">
        <f>I114*Config!J$40</f>
        <v>0</v>
      </c>
      <c r="U114" s="220">
        <f>J114*Config!K$40</f>
        <v>0</v>
      </c>
      <c r="V114" s="220">
        <f>K114*Config!L$40</f>
        <v>0</v>
      </c>
      <c r="W114" s="220">
        <f>L114*Config!M$40</f>
        <v>5053051.6686291248</v>
      </c>
      <c r="X114" s="220">
        <f>M114*Config!N$40</f>
        <v>15538133.881034555</v>
      </c>
      <c r="Y114" s="221">
        <f>N114*Config!O$40</f>
        <v>14320561.812833486</v>
      </c>
      <c r="Z114" s="222">
        <f t="shared" si="7"/>
        <v>0</v>
      </c>
      <c r="AA114" s="217">
        <f t="shared" si="8"/>
        <v>27776299.316674903</v>
      </c>
      <c r="AB114" s="220">
        <f t="shared" si="9"/>
        <v>0</v>
      </c>
      <c r="AC114" s="221">
        <f t="shared" si="10"/>
        <v>34911747.362497166</v>
      </c>
      <c r="AD114" s="223">
        <f>IF(OR(SUM(P114:Y114)&lt;&gt;0,A114="EH"),INDEX(CASH!$B:$B,MATCH(A114,CASH!$A:$A,0)),"")</f>
        <v>210</v>
      </c>
      <c r="AE114" s="122">
        <f>AD114*VLOOKUP(C114,Config!$A$3:$C$9,3,FALSE)</f>
        <v>1050</v>
      </c>
      <c r="AF114" s="224">
        <f t="shared" si="11"/>
        <v>0.95934125331139808</v>
      </c>
      <c r="AG114" s="122" t="str">
        <f>IF(ISERROR(VLOOKUP(A114,Config!$A$12:$A$32,1,FALSE)),LEFT(A114,2),"PRL")</f>
        <v>PR</v>
      </c>
      <c r="AH114" s="122" t="str">
        <f t="shared" si="12"/>
        <v>PR081</v>
      </c>
      <c r="AI114" s="163" t="s">
        <v>881</v>
      </c>
      <c r="AJ114" s="225" t="s">
        <v>781</v>
      </c>
      <c r="AK114" s="338" t="str">
        <f>IF(ISERROR(VLOOKUP($A114,'RAB Cat Lookup'!$B$4:$E$351,2,FALSE))=TRUE,"Unallocated",VLOOKUP($A114,'RAB Cat Lookup'!$B$4:$E$351,2,FALSE))</f>
        <v>Unallocated</v>
      </c>
      <c r="AL114" s="338" t="str">
        <f>IF(ISERROR(VLOOKUP($A114,'RAB Cat Lookup'!$B$4:$E$351,4,FALSE))=TRUE,"Unallocated",VLOOKUP($A114,'RAB Cat Lookup'!$B$4:$E$351,4,FALSE))</f>
        <v>Unallocated</v>
      </c>
      <c r="AM114" s="121" t="str">
        <f t="shared" si="13"/>
        <v/>
      </c>
    </row>
    <row r="115" spans="1:39" x14ac:dyDescent="0.25">
      <c r="A115" s="215" t="s">
        <v>366</v>
      </c>
      <c r="B115" s="215" t="s">
        <v>367</v>
      </c>
      <c r="C115" s="123" t="s">
        <v>513</v>
      </c>
      <c r="D115" s="216">
        <f>IF('Division Lvl'!D115="","",'Division Lvl'!D115/Escalators!C$11)</f>
        <v>0</v>
      </c>
      <c r="E115" s="217">
        <f>IF('Division Lvl'!E115="","",'Division Lvl'!E115/Escalators!D$11)</f>
        <v>0</v>
      </c>
      <c r="F115" s="217">
        <f>IF('Division Lvl'!F115="","",'Division Lvl'!F115/Escalators!E$11)</f>
        <v>0</v>
      </c>
      <c r="G115" s="217">
        <f>IF('Division Lvl'!G115="","",'Division Lvl'!G115/Escalators!F$11)</f>
        <v>0</v>
      </c>
      <c r="H115" s="217">
        <f>IF('Division Lvl'!H115="","",'Division Lvl'!H115/Escalators!G$11)</f>
        <v>0</v>
      </c>
      <c r="I115" s="217">
        <f>IF('Division Lvl'!I115="","",'Division Lvl'!I115/Escalators!H$11)</f>
        <v>0</v>
      </c>
      <c r="J115" s="217">
        <f>IF('Division Lvl'!J115="","",'Division Lvl'!J115/Escalators!I$11)</f>
        <v>0</v>
      </c>
      <c r="K115" s="217">
        <f>IF('Division Lvl'!K115="","",'Division Lvl'!K115/Escalators!J$11)</f>
        <v>0</v>
      </c>
      <c r="L115" s="217">
        <f>IF('Division Lvl'!L115="","",'Division Lvl'!L115/Escalators!K$11)</f>
        <v>0</v>
      </c>
      <c r="M115" s="217">
        <f>IF('Division Lvl'!M115="","",'Division Lvl'!M115/Escalators!L$11)</f>
        <v>0</v>
      </c>
      <c r="N115" s="218">
        <v>0</v>
      </c>
      <c r="O115" s="219">
        <v>51000</v>
      </c>
      <c r="P115" s="220">
        <f>E115*Config!F$40</f>
        <v>0</v>
      </c>
      <c r="Q115" s="220">
        <f>F115*Config!G$40</f>
        <v>0</v>
      </c>
      <c r="R115" s="220">
        <f>G115*Config!H$40</f>
        <v>0</v>
      </c>
      <c r="S115" s="220">
        <f>H115*Config!I$40</f>
        <v>0</v>
      </c>
      <c r="T115" s="220">
        <f>I115*Config!J$40</f>
        <v>0</v>
      </c>
      <c r="U115" s="220">
        <f>J115*Config!K$40</f>
        <v>0</v>
      </c>
      <c r="V115" s="220">
        <f>K115*Config!L$40</f>
        <v>0</v>
      </c>
      <c r="W115" s="220">
        <f>L115*Config!M$40</f>
        <v>0</v>
      </c>
      <c r="X115" s="220">
        <f>M115*Config!N$40</f>
        <v>0</v>
      </c>
      <c r="Y115" s="221">
        <f>N115*Config!O$40</f>
        <v>0</v>
      </c>
      <c r="Z115" s="222">
        <f t="shared" si="7"/>
        <v>0</v>
      </c>
      <c r="AA115" s="217">
        <f t="shared" si="8"/>
        <v>0</v>
      </c>
      <c r="AB115" s="220">
        <f t="shared" si="9"/>
        <v>0</v>
      </c>
      <c r="AC115" s="221">
        <f t="shared" si="10"/>
        <v>0</v>
      </c>
      <c r="AD115" s="223" t="str">
        <f>IF(OR(SUM(P115:Y115)&lt;&gt;0,A115="EH"),INDEX(CASH!$B:$B,MATCH(A115,CASH!$A:$A,0)),"")</f>
        <v/>
      </c>
      <c r="AE115" s="226">
        <v>6750</v>
      </c>
      <c r="AF115" s="224">
        <f t="shared" si="11"/>
        <v>0</v>
      </c>
      <c r="AG115" s="122" t="str">
        <f>IF(ISERROR(VLOOKUP(A115,Config!$A$12:$A$32,1,FALSE)),LEFT(A115,2),"PRL")</f>
        <v>PR</v>
      </c>
      <c r="AH115" s="122" t="str">
        <f t="shared" si="12"/>
        <v>PR090</v>
      </c>
      <c r="AI115" s="163" t="s">
        <v>881</v>
      </c>
      <c r="AJ115" s="225" t="s">
        <v>781</v>
      </c>
      <c r="AK115" s="338" t="str">
        <f>IF(ISERROR(VLOOKUP($A115,'RAB Cat Lookup'!$B$4:$E$351,2,FALSE))=TRUE,"Unallocated",VLOOKUP($A115,'RAB Cat Lookup'!$B$4:$E$351,2,FALSE))</f>
        <v>Std</v>
      </c>
      <c r="AL115" s="338" t="str">
        <f>IF(ISERROR(VLOOKUP($A115,'RAB Cat Lookup'!$B$4:$E$351,4,FALSE))=TRUE,"Unallocated",VLOOKUP($A115,'RAB Cat Lookup'!$B$4:$E$351,4,FALSE))</f>
        <v>Substations</v>
      </c>
      <c r="AM115" s="121" t="str">
        <f t="shared" si="13"/>
        <v/>
      </c>
    </row>
    <row r="116" spans="1:39" x14ac:dyDescent="0.25">
      <c r="A116" s="215" t="s">
        <v>373</v>
      </c>
      <c r="B116" s="215" t="s">
        <v>374</v>
      </c>
      <c r="C116" s="123" t="s">
        <v>513</v>
      </c>
      <c r="D116" s="216">
        <f>IF('Division Lvl'!D116="","",'Division Lvl'!D116/Escalators!C$11)</f>
        <v>0</v>
      </c>
      <c r="E116" s="217">
        <f>IF('Division Lvl'!E116="","",'Division Lvl'!E116/Escalators!D$11)</f>
        <v>0</v>
      </c>
      <c r="F116" s="217">
        <f>IF('Division Lvl'!F116="","",'Division Lvl'!F116/Escalators!E$11)</f>
        <v>0</v>
      </c>
      <c r="G116" s="217">
        <f>IF('Division Lvl'!G116="","",'Division Lvl'!G116/Escalators!F$11)</f>
        <v>0</v>
      </c>
      <c r="H116" s="217">
        <f>IF('Division Lvl'!H116="","",'Division Lvl'!H116/Escalators!G$11)</f>
        <v>0</v>
      </c>
      <c r="I116" s="217">
        <f>IF('Division Lvl'!I116="","",'Division Lvl'!I116/Escalators!H$11)</f>
        <v>0</v>
      </c>
      <c r="J116" s="217">
        <f>IF('Division Lvl'!J116="","",'Division Lvl'!J116/Escalators!I$11)</f>
        <v>0</v>
      </c>
      <c r="K116" s="217">
        <f>IF('Division Lvl'!K116="","",'Division Lvl'!K116/Escalators!J$11)</f>
        <v>0</v>
      </c>
      <c r="L116" s="217">
        <f>IF('Division Lvl'!L116="","",'Division Lvl'!L116/Escalators!K$11)</f>
        <v>0</v>
      </c>
      <c r="M116" s="217">
        <f>IF('Division Lvl'!M116="","",'Division Lvl'!M116/Escalators!L$11)</f>
        <v>0</v>
      </c>
      <c r="N116" s="218">
        <v>0</v>
      </c>
      <c r="O116" s="219">
        <v>0</v>
      </c>
      <c r="P116" s="220">
        <f>E116*Config!F$40</f>
        <v>0</v>
      </c>
      <c r="Q116" s="220">
        <f>F116*Config!G$40</f>
        <v>0</v>
      </c>
      <c r="R116" s="220">
        <f>G116*Config!H$40</f>
        <v>0</v>
      </c>
      <c r="S116" s="220">
        <f>H116*Config!I$40</f>
        <v>0</v>
      </c>
      <c r="T116" s="220">
        <f>I116*Config!J$40</f>
        <v>0</v>
      </c>
      <c r="U116" s="220">
        <f>J116*Config!K$40</f>
        <v>0</v>
      </c>
      <c r="V116" s="220">
        <f>K116*Config!L$40</f>
        <v>0</v>
      </c>
      <c r="W116" s="220">
        <f>L116*Config!M$40</f>
        <v>0</v>
      </c>
      <c r="X116" s="220">
        <f>M116*Config!N$40</f>
        <v>0</v>
      </c>
      <c r="Y116" s="221">
        <f>N116*Config!O$40</f>
        <v>0</v>
      </c>
      <c r="Z116" s="222">
        <f t="shared" si="7"/>
        <v>0</v>
      </c>
      <c r="AA116" s="217">
        <f t="shared" si="8"/>
        <v>0</v>
      </c>
      <c r="AB116" s="220">
        <f t="shared" si="9"/>
        <v>0</v>
      </c>
      <c r="AC116" s="221">
        <f t="shared" si="10"/>
        <v>0</v>
      </c>
      <c r="AD116" s="223" t="str">
        <f>IF(OR(SUM(P116:Y116)&lt;&gt;0,A116="EH"),INDEX(CASH!$B:$B,MATCH(A116,CASH!$A:$A,0)),"")</f>
        <v/>
      </c>
      <c r="AE116" s="226">
        <v>5850</v>
      </c>
      <c r="AF116" s="224">
        <f t="shared" si="11"/>
        <v>1.6730787824177452E-2</v>
      </c>
      <c r="AG116" s="122" t="str">
        <f>IF(ISERROR(VLOOKUP(A116,Config!$A$12:$A$32,1,FALSE)),LEFT(A116,2),"PRL")</f>
        <v>PR</v>
      </c>
      <c r="AH116" s="122" t="str">
        <f t="shared" si="12"/>
        <v>PR091</v>
      </c>
      <c r="AI116" s="163" t="s">
        <v>881</v>
      </c>
      <c r="AJ116" s="225" t="s">
        <v>781</v>
      </c>
      <c r="AK116" s="338" t="str">
        <f>IF(ISERROR(VLOOKUP($A116,'RAB Cat Lookup'!$B$4:$E$351,2,FALSE))=TRUE,"Unallocated",VLOOKUP($A116,'RAB Cat Lookup'!$B$4:$E$351,2,FALSE))</f>
        <v>Std</v>
      </c>
      <c r="AL116" s="338" t="str">
        <f>IF(ISERROR(VLOOKUP($A116,'RAB Cat Lookup'!$B$4:$E$351,4,FALSE))=TRUE,"Unallocated",VLOOKUP($A116,'RAB Cat Lookup'!$B$4:$E$351,4,FALSE))</f>
        <v>Substations</v>
      </c>
      <c r="AM116" s="121" t="str">
        <f t="shared" si="13"/>
        <v/>
      </c>
    </row>
    <row r="117" spans="1:39" x14ac:dyDescent="0.25">
      <c r="A117" s="215" t="s">
        <v>476</v>
      </c>
      <c r="B117" s="215" t="s">
        <v>477</v>
      </c>
      <c r="C117" s="123" t="s">
        <v>513</v>
      </c>
      <c r="D117" s="216">
        <f>IF('Division Lvl'!D117="","",'Division Lvl'!D117/Escalators!C$11)</f>
        <v>0</v>
      </c>
      <c r="E117" s="217">
        <f>IF('Division Lvl'!E117="","",'Division Lvl'!E117/Escalators!D$11)</f>
        <v>0</v>
      </c>
      <c r="F117" s="217">
        <f>IF('Division Lvl'!F117="","",'Division Lvl'!F117/Escalators!E$11)</f>
        <v>0</v>
      </c>
      <c r="G117" s="217">
        <f>IF('Division Lvl'!G117="","",'Division Lvl'!G117/Escalators!F$11)</f>
        <v>0</v>
      </c>
      <c r="H117" s="217">
        <f>IF('Division Lvl'!H117="","",'Division Lvl'!H117/Escalators!G$11)</f>
        <v>0</v>
      </c>
      <c r="I117" s="217">
        <f>IF('Division Lvl'!I117="","",'Division Lvl'!I117/Escalators!H$11)</f>
        <v>0</v>
      </c>
      <c r="J117" s="217">
        <f>IF('Division Lvl'!J117="","",'Division Lvl'!J117/Escalators!I$11)</f>
        <v>0</v>
      </c>
      <c r="K117" s="217">
        <f>IF('Division Lvl'!K117="","",'Division Lvl'!K117/Escalators!J$11)</f>
        <v>0</v>
      </c>
      <c r="L117" s="217">
        <f>IF('Division Lvl'!L117="","",'Division Lvl'!L117/Escalators!K$11)</f>
        <v>0</v>
      </c>
      <c r="M117" s="217">
        <f>IF('Division Lvl'!M117="","",'Division Lvl'!M117/Escalators!L$11)</f>
        <v>0</v>
      </c>
      <c r="N117" s="218">
        <v>0</v>
      </c>
      <c r="O117" s="219">
        <v>0</v>
      </c>
      <c r="P117" s="220">
        <f>E117*Config!F$40</f>
        <v>0</v>
      </c>
      <c r="Q117" s="220">
        <f>F117*Config!G$40</f>
        <v>0</v>
      </c>
      <c r="R117" s="220">
        <f>G117*Config!H$40</f>
        <v>0</v>
      </c>
      <c r="S117" s="220">
        <f>H117*Config!I$40</f>
        <v>0</v>
      </c>
      <c r="T117" s="220">
        <f>I117*Config!J$40</f>
        <v>0</v>
      </c>
      <c r="U117" s="220">
        <f>J117*Config!K$40</f>
        <v>0</v>
      </c>
      <c r="V117" s="220">
        <f>K117*Config!L$40</f>
        <v>0</v>
      </c>
      <c r="W117" s="220">
        <f>L117*Config!M$40</f>
        <v>0</v>
      </c>
      <c r="X117" s="220">
        <f>M117*Config!N$40</f>
        <v>0</v>
      </c>
      <c r="Y117" s="221">
        <f>N117*Config!O$40</f>
        <v>0</v>
      </c>
      <c r="Z117" s="222">
        <f t="shared" si="7"/>
        <v>0</v>
      </c>
      <c r="AA117" s="217">
        <f t="shared" si="8"/>
        <v>0</v>
      </c>
      <c r="AB117" s="220">
        <f t="shared" si="9"/>
        <v>0</v>
      </c>
      <c r="AC117" s="221">
        <f t="shared" si="10"/>
        <v>0</v>
      </c>
      <c r="AD117" s="223" t="str">
        <f>IF(OR(SUM(P117:Y117)&lt;&gt;0,A117="EH"),INDEX(CASH!$B:$B,MATCH(A117,CASH!$A:$A,0)),"")</f>
        <v/>
      </c>
      <c r="AE117" s="227">
        <v>4950</v>
      </c>
      <c r="AF117" s="224">
        <f t="shared" si="11"/>
        <v>0.12557407790639435</v>
      </c>
      <c r="AG117" s="122" t="str">
        <f>IF(ISERROR(VLOOKUP(A117,Config!$A$12:$A$32,1,FALSE)),LEFT(A117,2),"PRL")</f>
        <v>PR</v>
      </c>
      <c r="AH117" s="122" t="str">
        <f t="shared" si="12"/>
        <v>PR096</v>
      </c>
      <c r="AI117" s="163" t="s">
        <v>881</v>
      </c>
      <c r="AJ117" s="225" t="s">
        <v>781</v>
      </c>
      <c r="AK117" s="338" t="str">
        <f>IF(ISERROR(VLOOKUP($A117,'RAB Cat Lookup'!$B$4:$E$351,2,FALSE))=TRUE,"Unallocated",VLOOKUP($A117,'RAB Cat Lookup'!$B$4:$E$351,2,FALSE))</f>
        <v>Unallocated</v>
      </c>
      <c r="AL117" s="338" t="str">
        <f>IF(ISERROR(VLOOKUP($A117,'RAB Cat Lookup'!$B$4:$E$351,4,FALSE))=TRUE,"Unallocated",VLOOKUP($A117,'RAB Cat Lookup'!$B$4:$E$351,4,FALSE))</f>
        <v>Unallocated</v>
      </c>
      <c r="AM117" s="121" t="str">
        <f t="shared" si="13"/>
        <v/>
      </c>
    </row>
    <row r="118" spans="1:39" x14ac:dyDescent="0.25">
      <c r="A118" s="215" t="s">
        <v>440</v>
      </c>
      <c r="B118" s="215" t="s">
        <v>539</v>
      </c>
      <c r="C118" s="123" t="s">
        <v>513</v>
      </c>
      <c r="D118" s="216">
        <f>IF('Division Lvl'!D118="","",'Division Lvl'!D118/Escalators!C$11)</f>
        <v>0</v>
      </c>
      <c r="E118" s="217">
        <f>IF('Division Lvl'!E118="","",'Division Lvl'!E118/Escalators!D$11)</f>
        <v>0</v>
      </c>
      <c r="F118" s="217">
        <f>IF('Division Lvl'!F118="","",'Division Lvl'!F118/Escalators!E$11)</f>
        <v>0</v>
      </c>
      <c r="G118" s="217">
        <f>IF('Division Lvl'!G118="","",'Division Lvl'!G118/Escalators!F$11)</f>
        <v>0</v>
      </c>
      <c r="H118" s="217">
        <f>IF('Division Lvl'!H118="","",'Division Lvl'!H118/Escalators!G$11)</f>
        <v>0</v>
      </c>
      <c r="I118" s="217">
        <f>IF('Division Lvl'!I118="","",'Division Lvl'!I118/Escalators!H$11)</f>
        <v>0</v>
      </c>
      <c r="J118" s="217">
        <f>IF('Division Lvl'!J118="","",'Division Lvl'!J118/Escalators!I$11)</f>
        <v>0</v>
      </c>
      <c r="K118" s="217">
        <f>IF('Division Lvl'!K118="","",'Division Lvl'!K118/Escalators!J$11)</f>
        <v>0</v>
      </c>
      <c r="L118" s="217">
        <f>IF('Division Lvl'!L118="","",'Division Lvl'!L118/Escalators!K$11)</f>
        <v>0</v>
      </c>
      <c r="M118" s="217">
        <f>IF('Division Lvl'!M118="","",'Division Lvl'!M118/Escalators!L$11)</f>
        <v>0</v>
      </c>
      <c r="N118" s="218">
        <v>0</v>
      </c>
      <c r="O118" s="219">
        <v>0</v>
      </c>
      <c r="P118" s="220">
        <f>E118*Config!F$40</f>
        <v>0</v>
      </c>
      <c r="Q118" s="220">
        <f>F118*Config!G$40</f>
        <v>0</v>
      </c>
      <c r="R118" s="220">
        <f>G118*Config!H$40</f>
        <v>0</v>
      </c>
      <c r="S118" s="220">
        <f>H118*Config!I$40</f>
        <v>0</v>
      </c>
      <c r="T118" s="220">
        <f>I118*Config!J$40</f>
        <v>0</v>
      </c>
      <c r="U118" s="220">
        <f>J118*Config!K$40</f>
        <v>0</v>
      </c>
      <c r="V118" s="220">
        <f>K118*Config!L$40</f>
        <v>0</v>
      </c>
      <c r="W118" s="220">
        <f>L118*Config!M$40</f>
        <v>0</v>
      </c>
      <c r="X118" s="220">
        <f>M118*Config!N$40</f>
        <v>0</v>
      </c>
      <c r="Y118" s="221">
        <f>N118*Config!O$40</f>
        <v>0</v>
      </c>
      <c r="Z118" s="222">
        <f t="shared" si="7"/>
        <v>0</v>
      </c>
      <c r="AA118" s="217">
        <f t="shared" si="8"/>
        <v>0</v>
      </c>
      <c r="AB118" s="220">
        <f t="shared" si="9"/>
        <v>0</v>
      </c>
      <c r="AC118" s="221">
        <f t="shared" si="10"/>
        <v>0</v>
      </c>
      <c r="AD118" s="223" t="str">
        <f>IF(OR(SUM(P118:Y118)&lt;&gt;0,A118="EH"),INDEX(CASH!$B:$B,MATCH(A118,CASH!$A:$A,0)),"")</f>
        <v/>
      </c>
      <c r="AE118" s="226">
        <v>4500</v>
      </c>
      <c r="AF118" s="224">
        <f t="shared" si="11"/>
        <v>0.25549185510069911</v>
      </c>
      <c r="AG118" s="122" t="str">
        <f>IF(ISERROR(VLOOKUP(A118,Config!$A$12:$A$32,1,FALSE)),LEFT(A118,2),"PRL")</f>
        <v>PR</v>
      </c>
      <c r="AH118" s="122" t="str">
        <f t="shared" si="12"/>
        <v>PR102</v>
      </c>
      <c r="AI118" s="163" t="s">
        <v>881</v>
      </c>
      <c r="AJ118" s="225" t="s">
        <v>781</v>
      </c>
      <c r="AK118" s="338" t="str">
        <f>IF(ISERROR(VLOOKUP($A118,'RAB Cat Lookup'!$B$4:$E$351,2,FALSE))=TRUE,"Unallocated",VLOOKUP($A118,'RAB Cat Lookup'!$B$4:$E$351,2,FALSE))</f>
        <v>Std</v>
      </c>
      <c r="AL118" s="338" t="str">
        <f>IF(ISERROR(VLOOKUP($A118,'RAB Cat Lookup'!$B$4:$E$351,4,FALSE))=TRUE,"Unallocated",VLOOKUP($A118,'RAB Cat Lookup'!$B$4:$E$351,4,FALSE))</f>
        <v>Sub-transmission lines and cables</v>
      </c>
      <c r="AM118" s="121" t="str">
        <f t="shared" si="13"/>
        <v/>
      </c>
    </row>
    <row r="119" spans="1:39" x14ac:dyDescent="0.25">
      <c r="A119" s="215" t="s">
        <v>100</v>
      </c>
      <c r="B119" s="215" t="s">
        <v>312</v>
      </c>
      <c r="C119" s="123" t="s">
        <v>513</v>
      </c>
      <c r="D119" s="216">
        <f>IF('Division Lvl'!D119="","",'Division Lvl'!D119/Escalators!C$11)</f>
        <v>2187000</v>
      </c>
      <c r="E119" s="217">
        <f>IF('Division Lvl'!E119="","",'Division Lvl'!E119/Escalators!D$11)</f>
        <v>1763811.4722617536</v>
      </c>
      <c r="F119" s="217">
        <f>IF('Division Lvl'!F119="","",'Division Lvl'!F119/Escalators!E$11)</f>
        <v>5095.7892736679705</v>
      </c>
      <c r="G119" s="217">
        <f>IF('Division Lvl'!G119="","",'Division Lvl'!G119/Escalators!F$11)</f>
        <v>0</v>
      </c>
      <c r="H119" s="217">
        <f>IF('Division Lvl'!H119="","",'Division Lvl'!H119/Escalators!G$11)</f>
        <v>0</v>
      </c>
      <c r="I119" s="217">
        <f>IF('Division Lvl'!I119="","",'Division Lvl'!I119/Escalators!H$11)</f>
        <v>0</v>
      </c>
      <c r="J119" s="217">
        <f>IF('Division Lvl'!J119="","",'Division Lvl'!J119/Escalators!I$11)</f>
        <v>0</v>
      </c>
      <c r="K119" s="217">
        <f>IF('Division Lvl'!K119="","",'Division Lvl'!K119/Escalators!J$11)</f>
        <v>0</v>
      </c>
      <c r="L119" s="217">
        <f>IF('Division Lvl'!L119="","",'Division Lvl'!L119/Escalators!K$11)</f>
        <v>0</v>
      </c>
      <c r="M119" s="217">
        <f>IF('Division Lvl'!M119="","",'Division Lvl'!M119/Escalators!L$11)</f>
        <v>0</v>
      </c>
      <c r="N119" s="218">
        <v>0</v>
      </c>
      <c r="O119" s="219">
        <v>3153918</v>
      </c>
      <c r="P119" s="220">
        <f>E119*Config!F$40</f>
        <v>1807906.7590682972</v>
      </c>
      <c r="Q119" s="220">
        <f>F119*Config!G$40</f>
        <v>5353.7636056474112</v>
      </c>
      <c r="R119" s="220">
        <f>G119*Config!H$40</f>
        <v>0</v>
      </c>
      <c r="S119" s="220">
        <f>H119*Config!I$40</f>
        <v>0</v>
      </c>
      <c r="T119" s="220">
        <f>I119*Config!J$40</f>
        <v>0</v>
      </c>
      <c r="U119" s="220">
        <f>J119*Config!K$40</f>
        <v>0</v>
      </c>
      <c r="V119" s="220">
        <f>K119*Config!L$40</f>
        <v>0</v>
      </c>
      <c r="W119" s="220">
        <f>L119*Config!M$40</f>
        <v>0</v>
      </c>
      <c r="X119" s="220">
        <f>M119*Config!N$40</f>
        <v>0</v>
      </c>
      <c r="Y119" s="221">
        <f>N119*Config!O$40</f>
        <v>0</v>
      </c>
      <c r="Z119" s="222">
        <f t="shared" si="7"/>
        <v>1768907.2615354217</v>
      </c>
      <c r="AA119" s="217">
        <f t="shared" si="8"/>
        <v>1768907.2615354217</v>
      </c>
      <c r="AB119" s="220">
        <f t="shared" si="9"/>
        <v>1813260.5226739447</v>
      </c>
      <c r="AC119" s="221">
        <f t="shared" si="10"/>
        <v>1813260.5226739447</v>
      </c>
      <c r="AD119" s="223">
        <f>IF(OR(SUM(P119:Y119)&lt;&gt;0,A119="EH"),INDEX(CASH!$B:$B,MATCH(A119,CASH!$A:$A,0)),"")</f>
        <v>170</v>
      </c>
      <c r="AE119" s="122">
        <f>AD119*VLOOKUP(C119,Config!$A$3:$C$9,3,FALSE)</f>
        <v>2550</v>
      </c>
      <c r="AF119" s="224">
        <f t="shared" si="11"/>
        <v>0.6869208729126236</v>
      </c>
      <c r="AG119" s="122" t="str">
        <f>IF(ISERROR(VLOOKUP(A119,Config!$A$12:$A$32,1,FALSE)),LEFT(A119,2),"PRL")</f>
        <v>PR</v>
      </c>
      <c r="AH119" s="122" t="str">
        <f t="shared" si="12"/>
        <v>PR110</v>
      </c>
      <c r="AI119" s="163" t="s">
        <v>881</v>
      </c>
      <c r="AJ119" s="225" t="s">
        <v>781</v>
      </c>
      <c r="AK119" s="338" t="str">
        <f>IF(ISERROR(VLOOKUP($A119,'RAB Cat Lookup'!$B$4:$E$351,2,FALSE))=TRUE,"Unallocated",VLOOKUP($A119,'RAB Cat Lookup'!$B$4:$E$351,2,FALSE))</f>
        <v>Std</v>
      </c>
      <c r="AL119" s="338" t="str">
        <f>IF(ISERROR(VLOOKUP($A119,'RAB Cat Lookup'!$B$4:$E$351,4,FALSE))=TRUE,"Unallocated",VLOOKUP($A119,'RAB Cat Lookup'!$B$4:$E$351,4,FALSE))</f>
        <v>Substations</v>
      </c>
      <c r="AM119" s="121" t="str">
        <f t="shared" si="13"/>
        <v/>
      </c>
    </row>
    <row r="120" spans="1:39" x14ac:dyDescent="0.25">
      <c r="A120" s="215" t="s">
        <v>112</v>
      </c>
      <c r="B120" s="215" t="s">
        <v>294</v>
      </c>
      <c r="C120" s="123" t="s">
        <v>513</v>
      </c>
      <c r="D120" s="216">
        <f>IF('Division Lvl'!D120="","",'Division Lvl'!D120/Escalators!C$11)</f>
        <v>518000</v>
      </c>
      <c r="E120" s="217">
        <f>IF('Division Lvl'!E120="","",'Division Lvl'!E120/Escalators!D$11)</f>
        <v>1311730.9901881742</v>
      </c>
      <c r="F120" s="217">
        <f>IF('Division Lvl'!F120="","",'Division Lvl'!F120/Escalators!E$11)</f>
        <v>3928025.0031174696</v>
      </c>
      <c r="G120" s="217">
        <f>IF('Division Lvl'!G120="","",'Division Lvl'!G120/Escalators!F$11)</f>
        <v>3481866.6204755902</v>
      </c>
      <c r="H120" s="217">
        <f>IF('Division Lvl'!H120="","",'Division Lvl'!H120/Escalators!G$11)</f>
        <v>0</v>
      </c>
      <c r="I120" s="217">
        <f>IF('Division Lvl'!I120="","",'Division Lvl'!I120/Escalators!H$11)</f>
        <v>0</v>
      </c>
      <c r="J120" s="217">
        <f>IF('Division Lvl'!J120="","",'Division Lvl'!J120/Escalators!I$11)</f>
        <v>0</v>
      </c>
      <c r="K120" s="217">
        <f>IF('Division Lvl'!K120="","",'Division Lvl'!K120/Escalators!J$11)</f>
        <v>0</v>
      </c>
      <c r="L120" s="217">
        <f>IF('Division Lvl'!L120="","",'Division Lvl'!L120/Escalators!K$11)</f>
        <v>0</v>
      </c>
      <c r="M120" s="217">
        <f>IF('Division Lvl'!M120="","",'Division Lvl'!M120/Escalators!L$11)</f>
        <v>0</v>
      </c>
      <c r="N120" s="218">
        <v>0</v>
      </c>
      <c r="O120" s="219">
        <v>99996</v>
      </c>
      <c r="P120" s="220">
        <f>E120*Config!F$40</f>
        <v>1344524.2649428784</v>
      </c>
      <c r="Q120" s="220">
        <f>F120*Config!G$40</f>
        <v>4126881.2689002911</v>
      </c>
      <c r="R120" s="220">
        <f>G120*Config!H$40</f>
        <v>3749589.5210905955</v>
      </c>
      <c r="S120" s="220">
        <f>H120*Config!I$40</f>
        <v>0</v>
      </c>
      <c r="T120" s="220">
        <f>I120*Config!J$40</f>
        <v>0</v>
      </c>
      <c r="U120" s="220">
        <f>J120*Config!K$40</f>
        <v>0</v>
      </c>
      <c r="V120" s="220">
        <f>K120*Config!L$40</f>
        <v>0</v>
      </c>
      <c r="W120" s="220">
        <f>L120*Config!M$40</f>
        <v>0</v>
      </c>
      <c r="X120" s="220">
        <f>M120*Config!N$40</f>
        <v>0</v>
      </c>
      <c r="Y120" s="221">
        <f>N120*Config!O$40</f>
        <v>0</v>
      </c>
      <c r="Z120" s="222">
        <f t="shared" si="7"/>
        <v>8721622.6137812342</v>
      </c>
      <c r="AA120" s="217">
        <f t="shared" si="8"/>
        <v>8721622.6137812342</v>
      </c>
      <c r="AB120" s="220">
        <f t="shared" si="9"/>
        <v>9220995.054933764</v>
      </c>
      <c r="AC120" s="221">
        <f t="shared" si="10"/>
        <v>9220995.054933764</v>
      </c>
      <c r="AD120" s="223">
        <f>IF(OR(SUM(P120:Y120)&lt;&gt;0,A120="EH"),INDEX(CASH!$B:$B,MATCH(A120,CASH!$A:$A,0)),"")</f>
        <v>340</v>
      </c>
      <c r="AE120" s="122">
        <f>AD120*VLOOKUP(C120,Config!$A$3:$C$9,3,FALSE)</f>
        <v>5100</v>
      </c>
      <c r="AF120" s="224">
        <f t="shared" si="11"/>
        <v>9.28448390981199E-2</v>
      </c>
      <c r="AG120" s="122" t="str">
        <f>IF(ISERROR(VLOOKUP(A120,Config!$A$12:$A$32,1,FALSE)),LEFT(A120,2),"PRL")</f>
        <v>PR</v>
      </c>
      <c r="AH120" s="122" t="str">
        <f t="shared" si="12"/>
        <v>PR113</v>
      </c>
      <c r="AI120" s="163" t="s">
        <v>881</v>
      </c>
      <c r="AJ120" s="225" t="s">
        <v>781</v>
      </c>
      <c r="AK120" s="338" t="str">
        <f>IF(ISERROR(VLOOKUP($A120,'RAB Cat Lookup'!$B$4:$E$351,2,FALSE))=TRUE,"Unallocated",VLOOKUP($A120,'RAB Cat Lookup'!$B$4:$E$351,2,FALSE))</f>
        <v>Std</v>
      </c>
      <c r="AL120" s="338" t="str">
        <f>IF(ISERROR(VLOOKUP($A120,'RAB Cat Lookup'!$B$4:$E$351,4,FALSE))=TRUE,"Unallocated",VLOOKUP($A120,'RAB Cat Lookup'!$B$4:$E$351,4,FALSE))</f>
        <v>Sub-transmission lines and cables</v>
      </c>
      <c r="AM120" s="121" t="str">
        <f t="shared" si="13"/>
        <v/>
      </c>
    </row>
    <row r="121" spans="1:39" x14ac:dyDescent="0.25">
      <c r="A121" s="215" t="s">
        <v>384</v>
      </c>
      <c r="B121" s="215" t="s">
        <v>540</v>
      </c>
      <c r="C121" s="123" t="s">
        <v>513</v>
      </c>
      <c r="D121" s="216">
        <f>IF('Division Lvl'!D121="","",'Division Lvl'!D121/Escalators!C$11)</f>
        <v>0</v>
      </c>
      <c r="E121" s="217">
        <f>IF('Division Lvl'!E121="","",'Division Lvl'!E121/Escalators!D$11)</f>
        <v>0</v>
      </c>
      <c r="F121" s="217">
        <f>IF('Division Lvl'!F121="","",'Division Lvl'!F121/Escalators!E$11)</f>
        <v>0</v>
      </c>
      <c r="G121" s="217">
        <f>IF('Division Lvl'!G121="","",'Division Lvl'!G121/Escalators!F$11)</f>
        <v>0</v>
      </c>
      <c r="H121" s="217">
        <f>IF('Division Lvl'!H121="","",'Division Lvl'!H121/Escalators!G$11)</f>
        <v>0</v>
      </c>
      <c r="I121" s="217">
        <f>IF('Division Lvl'!I121="","",'Division Lvl'!I121/Escalators!H$11)</f>
        <v>0</v>
      </c>
      <c r="J121" s="217">
        <f>IF('Division Lvl'!J121="","",'Division Lvl'!J121/Escalators!I$11)</f>
        <v>0</v>
      </c>
      <c r="K121" s="217">
        <f>IF('Division Lvl'!K121="","",'Division Lvl'!K121/Escalators!J$11)</f>
        <v>0</v>
      </c>
      <c r="L121" s="217">
        <f>IF('Division Lvl'!L121="","",'Division Lvl'!L121/Escalators!K$11)</f>
        <v>0</v>
      </c>
      <c r="M121" s="217">
        <f>IF('Division Lvl'!M121="","",'Division Lvl'!M121/Escalators!L$11)</f>
        <v>0</v>
      </c>
      <c r="N121" s="218">
        <v>0</v>
      </c>
      <c r="O121" s="219">
        <v>0</v>
      </c>
      <c r="P121" s="220">
        <f>E121*Config!F$40</f>
        <v>0</v>
      </c>
      <c r="Q121" s="220">
        <f>F121*Config!G$40</f>
        <v>0</v>
      </c>
      <c r="R121" s="220">
        <f>G121*Config!H$40</f>
        <v>0</v>
      </c>
      <c r="S121" s="220">
        <f>H121*Config!I$40</f>
        <v>0</v>
      </c>
      <c r="T121" s="220">
        <f>I121*Config!J$40</f>
        <v>0</v>
      </c>
      <c r="U121" s="220">
        <f>J121*Config!K$40</f>
        <v>0</v>
      </c>
      <c r="V121" s="220">
        <f>K121*Config!L$40</f>
        <v>0</v>
      </c>
      <c r="W121" s="220">
        <f>L121*Config!M$40</f>
        <v>0</v>
      </c>
      <c r="X121" s="220">
        <f>M121*Config!N$40</f>
        <v>0</v>
      </c>
      <c r="Y121" s="221">
        <f>N121*Config!O$40</f>
        <v>0</v>
      </c>
      <c r="Z121" s="222">
        <f t="shared" si="7"/>
        <v>0</v>
      </c>
      <c r="AA121" s="217">
        <f t="shared" si="8"/>
        <v>0</v>
      </c>
      <c r="AB121" s="220">
        <f t="shared" si="9"/>
        <v>0</v>
      </c>
      <c r="AC121" s="221">
        <f t="shared" si="10"/>
        <v>0</v>
      </c>
      <c r="AD121" s="223" t="str">
        <f>IF(OR(SUM(P121:Y121)&lt;&gt;0,A121="EH"),INDEX(CASH!$B:$B,MATCH(A121,CASH!$A:$A,0)),"")</f>
        <v/>
      </c>
      <c r="AE121" s="226">
        <v>4950</v>
      </c>
      <c r="AF121" s="224">
        <f t="shared" si="11"/>
        <v>0.12557407790639435</v>
      </c>
      <c r="AG121" s="122" t="str">
        <f>IF(ISERROR(VLOOKUP(A121,Config!$A$12:$A$32,1,FALSE)),LEFT(A121,2),"PRL")</f>
        <v>PR</v>
      </c>
      <c r="AH121" s="122" t="str">
        <f t="shared" si="12"/>
        <v>PR123</v>
      </c>
      <c r="AI121" s="163" t="s">
        <v>881</v>
      </c>
      <c r="AJ121" s="225" t="s">
        <v>781</v>
      </c>
      <c r="AK121" s="338" t="str">
        <f>IF(ISERROR(VLOOKUP($A121,'RAB Cat Lookup'!$B$4:$E$351,2,FALSE))=TRUE,"Unallocated",VLOOKUP($A121,'RAB Cat Lookup'!$B$4:$E$351,2,FALSE))</f>
        <v>Std</v>
      </c>
      <c r="AL121" s="338" t="str">
        <f>IF(ISERROR(VLOOKUP($A121,'RAB Cat Lookup'!$B$4:$E$351,4,FALSE))=TRUE,"Unallocated",VLOOKUP($A121,'RAB Cat Lookup'!$B$4:$E$351,4,FALSE))</f>
        <v>Sub-transmission lines and cables</v>
      </c>
      <c r="AM121" s="121" t="str">
        <f t="shared" si="13"/>
        <v/>
      </c>
    </row>
    <row r="122" spans="1:39" x14ac:dyDescent="0.25">
      <c r="A122" s="215" t="s">
        <v>379</v>
      </c>
      <c r="B122" s="215" t="s">
        <v>380</v>
      </c>
      <c r="C122" s="123" t="s">
        <v>513</v>
      </c>
      <c r="D122" s="216">
        <f>IF('Division Lvl'!D122="","",'Division Lvl'!D122/Escalators!C$11)</f>
        <v>0</v>
      </c>
      <c r="E122" s="217">
        <f>IF('Division Lvl'!E122="","",'Division Lvl'!E122/Escalators!D$11)</f>
        <v>0</v>
      </c>
      <c r="F122" s="217">
        <f>IF('Division Lvl'!F122="","",'Division Lvl'!F122/Escalators!E$11)</f>
        <v>0</v>
      </c>
      <c r="G122" s="217">
        <f>IF('Division Lvl'!G122="","",'Division Lvl'!G122/Escalators!F$11)</f>
        <v>0</v>
      </c>
      <c r="H122" s="217">
        <f>IF('Division Lvl'!H122="","",'Division Lvl'!H122/Escalators!G$11)</f>
        <v>0</v>
      </c>
      <c r="I122" s="217">
        <f>IF('Division Lvl'!I122="","",'Division Lvl'!I122/Escalators!H$11)</f>
        <v>0</v>
      </c>
      <c r="J122" s="217">
        <f>IF('Division Lvl'!J122="","",'Division Lvl'!J122/Escalators!I$11)</f>
        <v>0</v>
      </c>
      <c r="K122" s="217">
        <f>IF('Division Lvl'!K122="","",'Division Lvl'!K122/Escalators!J$11)</f>
        <v>0</v>
      </c>
      <c r="L122" s="217">
        <f>IF('Division Lvl'!L122="","",'Division Lvl'!L122/Escalators!K$11)</f>
        <v>0</v>
      </c>
      <c r="M122" s="217">
        <f>IF('Division Lvl'!M122="","",'Division Lvl'!M122/Escalators!L$11)</f>
        <v>0</v>
      </c>
      <c r="N122" s="218">
        <v>0</v>
      </c>
      <c r="O122" s="219">
        <v>0</v>
      </c>
      <c r="P122" s="220">
        <f>E122*Config!F$40</f>
        <v>0</v>
      </c>
      <c r="Q122" s="220">
        <f>F122*Config!G$40</f>
        <v>0</v>
      </c>
      <c r="R122" s="220">
        <f>G122*Config!H$40</f>
        <v>0</v>
      </c>
      <c r="S122" s="220">
        <f>H122*Config!I$40</f>
        <v>0</v>
      </c>
      <c r="T122" s="220">
        <f>I122*Config!J$40</f>
        <v>0</v>
      </c>
      <c r="U122" s="220">
        <f>J122*Config!K$40</f>
        <v>0</v>
      </c>
      <c r="V122" s="220">
        <f>K122*Config!L$40</f>
        <v>0</v>
      </c>
      <c r="W122" s="220">
        <f>L122*Config!M$40</f>
        <v>0</v>
      </c>
      <c r="X122" s="220">
        <f>M122*Config!N$40</f>
        <v>0</v>
      </c>
      <c r="Y122" s="221">
        <f>N122*Config!O$40</f>
        <v>0</v>
      </c>
      <c r="Z122" s="222">
        <f t="shared" si="7"/>
        <v>0</v>
      </c>
      <c r="AA122" s="217">
        <f t="shared" si="8"/>
        <v>0</v>
      </c>
      <c r="AB122" s="220">
        <f t="shared" si="9"/>
        <v>0</v>
      </c>
      <c r="AC122" s="221">
        <f t="shared" si="10"/>
        <v>0</v>
      </c>
      <c r="AD122" s="223" t="str">
        <f>IF(OR(SUM(P122:Y122)&lt;&gt;0,A122="EH"),INDEX(CASH!$B:$B,MATCH(A122,CASH!$A:$A,0)),"")</f>
        <v/>
      </c>
      <c r="AE122" s="226">
        <v>4950</v>
      </c>
      <c r="AF122" s="224">
        <f t="shared" si="11"/>
        <v>0.12557407790639435</v>
      </c>
      <c r="AG122" s="122" t="str">
        <f>IF(ISERROR(VLOOKUP(A122,Config!$A$12:$A$32,1,FALSE)),LEFT(A122,2),"PRL")</f>
        <v>PR</v>
      </c>
      <c r="AH122" s="122" t="str">
        <f t="shared" si="12"/>
        <v>PR126</v>
      </c>
      <c r="AI122" s="163" t="s">
        <v>881</v>
      </c>
      <c r="AJ122" s="225" t="s">
        <v>781</v>
      </c>
      <c r="AK122" s="338" t="str">
        <f>IF(ISERROR(VLOOKUP($A122,'RAB Cat Lookup'!$B$4:$E$351,2,FALSE))=TRUE,"Unallocated",VLOOKUP($A122,'RAB Cat Lookup'!$B$4:$E$351,2,FALSE))</f>
        <v>Std</v>
      </c>
      <c r="AL122" s="338" t="str">
        <f>IF(ISERROR(VLOOKUP($A122,'RAB Cat Lookup'!$B$4:$E$351,4,FALSE))=TRUE,"Unallocated",VLOOKUP($A122,'RAB Cat Lookup'!$B$4:$E$351,4,FALSE))</f>
        <v>Substations</v>
      </c>
      <c r="AM122" s="121" t="str">
        <f t="shared" si="13"/>
        <v/>
      </c>
    </row>
    <row r="123" spans="1:39" x14ac:dyDescent="0.25">
      <c r="A123" s="215" t="s">
        <v>397</v>
      </c>
      <c r="B123" s="215" t="s">
        <v>790</v>
      </c>
      <c r="C123" s="123" t="s">
        <v>513</v>
      </c>
      <c r="D123" s="216">
        <f>IF('Division Lvl'!D123="","",'Division Lvl'!D123/Escalators!C$11)</f>
        <v>0</v>
      </c>
      <c r="E123" s="217">
        <f>IF('Division Lvl'!E123="","",'Division Lvl'!E123/Escalators!D$11)</f>
        <v>0</v>
      </c>
      <c r="F123" s="217">
        <f>IF('Division Lvl'!F123="","",'Division Lvl'!F123/Escalators!E$11)</f>
        <v>0</v>
      </c>
      <c r="G123" s="217">
        <f>IF('Division Lvl'!G123="","",'Division Lvl'!G123/Escalators!F$11)</f>
        <v>0</v>
      </c>
      <c r="H123" s="217">
        <f>IF('Division Lvl'!H123="","",'Division Lvl'!H123/Escalators!G$11)</f>
        <v>0</v>
      </c>
      <c r="I123" s="217">
        <f>IF('Division Lvl'!I123="","",'Division Lvl'!I123/Escalators!H$11)</f>
        <v>0</v>
      </c>
      <c r="J123" s="217">
        <f>IF('Division Lvl'!J123="","",'Division Lvl'!J123/Escalators!I$11)</f>
        <v>0</v>
      </c>
      <c r="K123" s="217">
        <f>IF('Division Lvl'!K123="","",'Division Lvl'!K123/Escalators!J$11)</f>
        <v>0</v>
      </c>
      <c r="L123" s="217">
        <f>IF('Division Lvl'!L123="","",'Division Lvl'!L123/Escalators!K$11)</f>
        <v>0</v>
      </c>
      <c r="M123" s="217">
        <f>IF('Division Lvl'!M123="","",'Division Lvl'!M123/Escalators!L$11)</f>
        <v>0</v>
      </c>
      <c r="N123" s="218">
        <v>0</v>
      </c>
      <c r="O123" s="219">
        <v>0</v>
      </c>
      <c r="P123" s="220">
        <f>E123*Config!F$40</f>
        <v>0</v>
      </c>
      <c r="Q123" s="220">
        <f>F123*Config!G$40</f>
        <v>0</v>
      </c>
      <c r="R123" s="220">
        <f>G123*Config!H$40</f>
        <v>0</v>
      </c>
      <c r="S123" s="220">
        <f>H123*Config!I$40</f>
        <v>0</v>
      </c>
      <c r="T123" s="220">
        <f>I123*Config!J$40</f>
        <v>0</v>
      </c>
      <c r="U123" s="220">
        <f>J123*Config!K$40</f>
        <v>0</v>
      </c>
      <c r="V123" s="220">
        <f>K123*Config!L$40</f>
        <v>0</v>
      </c>
      <c r="W123" s="220">
        <f>L123*Config!M$40</f>
        <v>0</v>
      </c>
      <c r="X123" s="220">
        <f>M123*Config!N$40</f>
        <v>0</v>
      </c>
      <c r="Y123" s="221">
        <f>N123*Config!O$40</f>
        <v>0</v>
      </c>
      <c r="Z123" s="222">
        <f t="shared" si="7"/>
        <v>0</v>
      </c>
      <c r="AA123" s="217">
        <f t="shared" si="8"/>
        <v>0</v>
      </c>
      <c r="AB123" s="220">
        <f t="shared" si="9"/>
        <v>0</v>
      </c>
      <c r="AC123" s="221">
        <f t="shared" si="10"/>
        <v>0</v>
      </c>
      <c r="AD123" s="223" t="str">
        <f>IF(OR(SUM(P123:Y123)&lt;&gt;0,A123="EH"),INDEX(CASH!$B:$B,MATCH(A123,CASH!$A:$A,0)),"")</f>
        <v/>
      </c>
      <c r="AE123" s="226">
        <v>3750</v>
      </c>
      <c r="AF123" s="224">
        <f t="shared" si="11"/>
        <v>0.38642128756419025</v>
      </c>
      <c r="AG123" s="122" t="str">
        <f>IF(ISERROR(VLOOKUP(A123,Config!$A$12:$A$32,1,FALSE)),LEFT(A123,2),"PRL")</f>
        <v>PR</v>
      </c>
      <c r="AH123" s="122" t="str">
        <f t="shared" si="12"/>
        <v>PR128</v>
      </c>
      <c r="AI123" s="163" t="s">
        <v>881</v>
      </c>
      <c r="AJ123" s="225" t="s">
        <v>781</v>
      </c>
      <c r="AK123" s="338" t="str">
        <f>IF(ISERROR(VLOOKUP($A123,'RAB Cat Lookup'!$B$4:$E$351,2,FALSE))=TRUE,"Unallocated",VLOOKUP($A123,'RAB Cat Lookup'!$B$4:$E$351,2,FALSE))</f>
        <v>Std</v>
      </c>
      <c r="AL123" s="338" t="str">
        <f>IF(ISERROR(VLOOKUP($A123,'RAB Cat Lookup'!$B$4:$E$351,4,FALSE))=TRUE,"Unallocated",VLOOKUP($A123,'RAB Cat Lookup'!$B$4:$E$351,4,FALSE))</f>
        <v>Substations</v>
      </c>
      <c r="AM123" s="121" t="str">
        <f t="shared" si="13"/>
        <v/>
      </c>
    </row>
    <row r="124" spans="1:39" x14ac:dyDescent="0.25">
      <c r="A124" s="215" t="s">
        <v>433</v>
      </c>
      <c r="B124" s="215" t="s">
        <v>541</v>
      </c>
      <c r="C124" s="123" t="s">
        <v>513</v>
      </c>
      <c r="D124" s="216">
        <f>IF('Division Lvl'!D124="","",'Division Lvl'!D124/Escalators!C$11)</f>
        <v>0</v>
      </c>
      <c r="E124" s="217">
        <f>IF('Division Lvl'!E124="","",'Division Lvl'!E124/Escalators!D$11)</f>
        <v>0</v>
      </c>
      <c r="F124" s="217">
        <f>IF('Division Lvl'!F124="","",'Division Lvl'!F124/Escalators!E$11)</f>
        <v>0</v>
      </c>
      <c r="G124" s="217">
        <f>IF('Division Lvl'!G124="","",'Division Lvl'!G124/Escalators!F$11)</f>
        <v>0</v>
      </c>
      <c r="H124" s="217">
        <f>IF('Division Lvl'!H124="","",'Division Lvl'!H124/Escalators!G$11)</f>
        <v>0</v>
      </c>
      <c r="I124" s="217">
        <f>IF('Division Lvl'!I124="","",'Division Lvl'!I124/Escalators!H$11)</f>
        <v>0</v>
      </c>
      <c r="J124" s="217">
        <f>IF('Division Lvl'!J124="","",'Division Lvl'!J124/Escalators!I$11)</f>
        <v>0</v>
      </c>
      <c r="K124" s="217">
        <f>IF('Division Lvl'!K124="","",'Division Lvl'!K124/Escalators!J$11)</f>
        <v>0</v>
      </c>
      <c r="L124" s="217">
        <f>IF('Division Lvl'!L124="","",'Division Lvl'!L124/Escalators!K$11)</f>
        <v>0</v>
      </c>
      <c r="M124" s="217">
        <f>IF('Division Lvl'!M124="","",'Division Lvl'!M124/Escalators!L$11)</f>
        <v>0</v>
      </c>
      <c r="N124" s="218">
        <v>0</v>
      </c>
      <c r="O124" s="219">
        <v>0</v>
      </c>
      <c r="P124" s="220">
        <f>E124*Config!F$40</f>
        <v>0</v>
      </c>
      <c r="Q124" s="220">
        <f>F124*Config!G$40</f>
        <v>0</v>
      </c>
      <c r="R124" s="220">
        <f>G124*Config!H$40</f>
        <v>0</v>
      </c>
      <c r="S124" s="220">
        <f>H124*Config!I$40</f>
        <v>0</v>
      </c>
      <c r="T124" s="220">
        <f>I124*Config!J$40</f>
        <v>0</v>
      </c>
      <c r="U124" s="220">
        <f>J124*Config!K$40</f>
        <v>0</v>
      </c>
      <c r="V124" s="220">
        <f>K124*Config!L$40</f>
        <v>0</v>
      </c>
      <c r="W124" s="220">
        <f>L124*Config!M$40</f>
        <v>0</v>
      </c>
      <c r="X124" s="220">
        <f>M124*Config!N$40</f>
        <v>0</v>
      </c>
      <c r="Y124" s="221">
        <f>N124*Config!O$40</f>
        <v>0</v>
      </c>
      <c r="Z124" s="222">
        <f t="shared" si="7"/>
        <v>0</v>
      </c>
      <c r="AA124" s="217">
        <f t="shared" si="8"/>
        <v>0</v>
      </c>
      <c r="AB124" s="220">
        <f t="shared" si="9"/>
        <v>0</v>
      </c>
      <c r="AC124" s="221">
        <f t="shared" si="10"/>
        <v>0</v>
      </c>
      <c r="AD124" s="223" t="str">
        <f>IF(OR(SUM(P124:Y124)&lt;&gt;0,A124="EH"),INDEX(CASH!$B:$B,MATCH(A124,CASH!$A:$A,0)),"")</f>
        <v/>
      </c>
      <c r="AE124" s="226">
        <v>4950</v>
      </c>
      <c r="AF124" s="224">
        <f t="shared" si="11"/>
        <v>0.12557407790639435</v>
      </c>
      <c r="AG124" s="122" t="str">
        <f>IF(ISERROR(VLOOKUP(A124,Config!$A$12:$A$32,1,FALSE)),LEFT(A124,2),"PRL")</f>
        <v>PR</v>
      </c>
      <c r="AH124" s="122" t="str">
        <f t="shared" si="12"/>
        <v>PR144</v>
      </c>
      <c r="AI124" s="163" t="s">
        <v>881</v>
      </c>
      <c r="AJ124" s="225" t="s">
        <v>781</v>
      </c>
      <c r="AK124" s="338" t="str">
        <f>IF(ISERROR(VLOOKUP($A124,'RAB Cat Lookup'!$B$4:$E$351,2,FALSE))=TRUE,"Unallocated",VLOOKUP($A124,'RAB Cat Lookup'!$B$4:$E$351,2,FALSE))</f>
        <v>Std</v>
      </c>
      <c r="AL124" s="338" t="str">
        <f>IF(ISERROR(VLOOKUP($A124,'RAB Cat Lookup'!$B$4:$E$351,4,FALSE))=TRUE,"Unallocated",VLOOKUP($A124,'RAB Cat Lookup'!$B$4:$E$351,4,FALSE))</f>
        <v>Substations</v>
      </c>
      <c r="AM124" s="121" t="str">
        <f t="shared" si="13"/>
        <v/>
      </c>
    </row>
    <row r="125" spans="1:39" x14ac:dyDescent="0.25">
      <c r="A125" s="215" t="s">
        <v>424</v>
      </c>
      <c r="B125" s="215" t="s">
        <v>542</v>
      </c>
      <c r="C125" s="123" t="s">
        <v>513</v>
      </c>
      <c r="D125" s="216">
        <f>IF('Division Lvl'!D125="","",'Division Lvl'!D125/Escalators!C$11)</f>
        <v>0</v>
      </c>
      <c r="E125" s="217">
        <f>IF('Division Lvl'!E125="","",'Division Lvl'!E125/Escalators!D$11)</f>
        <v>0</v>
      </c>
      <c r="F125" s="217">
        <f>IF('Division Lvl'!F125="","",'Division Lvl'!F125/Escalators!E$11)</f>
        <v>0</v>
      </c>
      <c r="G125" s="217">
        <f>IF('Division Lvl'!G125="","",'Division Lvl'!G125/Escalators!F$11)</f>
        <v>0</v>
      </c>
      <c r="H125" s="217">
        <f>IF('Division Lvl'!H125="","",'Division Lvl'!H125/Escalators!G$11)</f>
        <v>0</v>
      </c>
      <c r="I125" s="217">
        <f>IF('Division Lvl'!I125="","",'Division Lvl'!I125/Escalators!H$11)</f>
        <v>0</v>
      </c>
      <c r="J125" s="217">
        <f>IF('Division Lvl'!J125="","",'Division Lvl'!J125/Escalators!I$11)</f>
        <v>0</v>
      </c>
      <c r="K125" s="217">
        <f>IF('Division Lvl'!K125="","",'Division Lvl'!K125/Escalators!J$11)</f>
        <v>0</v>
      </c>
      <c r="L125" s="217">
        <f>IF('Division Lvl'!L125="","",'Division Lvl'!L125/Escalators!K$11)</f>
        <v>0</v>
      </c>
      <c r="M125" s="217">
        <f>IF('Division Lvl'!M125="","",'Division Lvl'!M125/Escalators!L$11)</f>
        <v>0</v>
      </c>
      <c r="N125" s="218">
        <v>0</v>
      </c>
      <c r="O125" s="219">
        <v>0</v>
      </c>
      <c r="P125" s="220">
        <f>E125*Config!F$40</f>
        <v>0</v>
      </c>
      <c r="Q125" s="220">
        <f>F125*Config!G$40</f>
        <v>0</v>
      </c>
      <c r="R125" s="220">
        <f>G125*Config!H$40</f>
        <v>0</v>
      </c>
      <c r="S125" s="220">
        <f>H125*Config!I$40</f>
        <v>0</v>
      </c>
      <c r="T125" s="220">
        <f>I125*Config!J$40</f>
        <v>0</v>
      </c>
      <c r="U125" s="220">
        <f>J125*Config!K$40</f>
        <v>0</v>
      </c>
      <c r="V125" s="220">
        <f>K125*Config!L$40</f>
        <v>0</v>
      </c>
      <c r="W125" s="220">
        <f>L125*Config!M$40</f>
        <v>0</v>
      </c>
      <c r="X125" s="220">
        <f>M125*Config!N$40</f>
        <v>0</v>
      </c>
      <c r="Y125" s="221">
        <f>N125*Config!O$40</f>
        <v>0</v>
      </c>
      <c r="Z125" s="222">
        <f t="shared" si="7"/>
        <v>0</v>
      </c>
      <c r="AA125" s="217">
        <f t="shared" si="8"/>
        <v>0</v>
      </c>
      <c r="AB125" s="220">
        <f t="shared" si="9"/>
        <v>0</v>
      </c>
      <c r="AC125" s="221">
        <f t="shared" si="10"/>
        <v>0</v>
      </c>
      <c r="AD125" s="223" t="str">
        <f>IF(OR(SUM(P125:Y125)&lt;&gt;0,A125="EH"),INDEX(CASH!$B:$B,MATCH(A125,CASH!$A:$A,0)),"")</f>
        <v/>
      </c>
      <c r="AE125" s="226">
        <v>4950</v>
      </c>
      <c r="AF125" s="224">
        <f t="shared" si="11"/>
        <v>0.12557407790639435</v>
      </c>
      <c r="AG125" s="122" t="str">
        <f>IF(ISERROR(VLOOKUP(A125,Config!$A$12:$A$32,1,FALSE)),LEFT(A125,2),"PRL")</f>
        <v>PR</v>
      </c>
      <c r="AH125" s="122" t="str">
        <f t="shared" si="12"/>
        <v>PR148</v>
      </c>
      <c r="AI125" s="163" t="s">
        <v>881</v>
      </c>
      <c r="AJ125" s="225" t="s">
        <v>781</v>
      </c>
      <c r="AK125" s="338" t="str">
        <f>IF(ISERROR(VLOOKUP($A125,'RAB Cat Lookup'!$B$4:$E$351,2,FALSE))=TRUE,"Unallocated",VLOOKUP($A125,'RAB Cat Lookup'!$B$4:$E$351,2,FALSE))</f>
        <v>Std</v>
      </c>
      <c r="AL125" s="338" t="str">
        <f>IF(ISERROR(VLOOKUP($A125,'RAB Cat Lookup'!$B$4:$E$351,4,FALSE))=TRUE,"Unallocated",VLOOKUP($A125,'RAB Cat Lookup'!$B$4:$E$351,4,FALSE))</f>
        <v>Transformers</v>
      </c>
      <c r="AM125" s="121" t="str">
        <f t="shared" si="13"/>
        <v/>
      </c>
    </row>
    <row r="126" spans="1:39" x14ac:dyDescent="0.25">
      <c r="A126" s="215" t="s">
        <v>419</v>
      </c>
      <c r="B126" s="215" t="s">
        <v>543</v>
      </c>
      <c r="C126" s="123" t="s">
        <v>513</v>
      </c>
      <c r="D126" s="216">
        <f>IF('Division Lvl'!D126="","",'Division Lvl'!D126/Escalators!C$11)</f>
        <v>0</v>
      </c>
      <c r="E126" s="217">
        <f>IF('Division Lvl'!E126="","",'Division Lvl'!E126/Escalators!D$11)</f>
        <v>0</v>
      </c>
      <c r="F126" s="217">
        <f>IF('Division Lvl'!F126="","",'Division Lvl'!F126/Escalators!E$11)</f>
        <v>0</v>
      </c>
      <c r="G126" s="217">
        <f>IF('Division Lvl'!G126="","",'Division Lvl'!G126/Escalators!F$11)</f>
        <v>0</v>
      </c>
      <c r="H126" s="217">
        <f>IF('Division Lvl'!H126="","",'Division Lvl'!H126/Escalators!G$11)</f>
        <v>0</v>
      </c>
      <c r="I126" s="217">
        <f>IF('Division Lvl'!I126="","",'Division Lvl'!I126/Escalators!H$11)</f>
        <v>0</v>
      </c>
      <c r="J126" s="217">
        <f>IF('Division Lvl'!J126="","",'Division Lvl'!J126/Escalators!I$11)</f>
        <v>0</v>
      </c>
      <c r="K126" s="217">
        <f>IF('Division Lvl'!K126="","",'Division Lvl'!K126/Escalators!J$11)</f>
        <v>0</v>
      </c>
      <c r="L126" s="217">
        <f>IF('Division Lvl'!L126="","",'Division Lvl'!L126/Escalators!K$11)</f>
        <v>0</v>
      </c>
      <c r="M126" s="217">
        <f>IF('Division Lvl'!M126="","",'Division Lvl'!M126/Escalators!L$11)</f>
        <v>0</v>
      </c>
      <c r="N126" s="218">
        <v>0</v>
      </c>
      <c r="O126" s="219">
        <v>0</v>
      </c>
      <c r="P126" s="220">
        <f>E126*Config!F$40</f>
        <v>0</v>
      </c>
      <c r="Q126" s="220">
        <f>F126*Config!G$40</f>
        <v>0</v>
      </c>
      <c r="R126" s="220">
        <f>G126*Config!H$40</f>
        <v>0</v>
      </c>
      <c r="S126" s="220">
        <f>H126*Config!I$40</f>
        <v>0</v>
      </c>
      <c r="T126" s="220">
        <f>I126*Config!J$40</f>
        <v>0</v>
      </c>
      <c r="U126" s="220">
        <f>J126*Config!K$40</f>
        <v>0</v>
      </c>
      <c r="V126" s="220">
        <f>K126*Config!L$40</f>
        <v>0</v>
      </c>
      <c r="W126" s="220">
        <f>L126*Config!M$40</f>
        <v>0</v>
      </c>
      <c r="X126" s="220">
        <f>M126*Config!N$40</f>
        <v>0</v>
      </c>
      <c r="Y126" s="221">
        <f>N126*Config!O$40</f>
        <v>0</v>
      </c>
      <c r="Z126" s="222">
        <f t="shared" si="7"/>
        <v>0</v>
      </c>
      <c r="AA126" s="217">
        <f t="shared" si="8"/>
        <v>0</v>
      </c>
      <c r="AB126" s="220">
        <f t="shared" si="9"/>
        <v>0</v>
      </c>
      <c r="AC126" s="221">
        <f t="shared" si="10"/>
        <v>0</v>
      </c>
      <c r="AD126" s="223" t="str">
        <f>IF(OR(SUM(P126:Y126)&lt;&gt;0,A126="EH"),INDEX(CASH!$B:$B,MATCH(A126,CASH!$A:$A,0)),"")</f>
        <v/>
      </c>
      <c r="AE126" s="226">
        <v>4950</v>
      </c>
      <c r="AF126" s="224">
        <f t="shared" si="11"/>
        <v>0.12557407790639435</v>
      </c>
      <c r="AG126" s="122" t="str">
        <f>IF(ISERROR(VLOOKUP(A126,Config!$A$12:$A$32,1,FALSE)),LEFT(A126,2),"PRL")</f>
        <v>PR</v>
      </c>
      <c r="AH126" s="122" t="str">
        <f t="shared" si="12"/>
        <v>PR149</v>
      </c>
      <c r="AI126" s="163" t="s">
        <v>881</v>
      </c>
      <c r="AJ126" s="225" t="s">
        <v>781</v>
      </c>
      <c r="AK126" s="338" t="str">
        <f>IF(ISERROR(VLOOKUP($A126,'RAB Cat Lookup'!$B$4:$E$351,2,FALSE))=TRUE,"Unallocated",VLOOKUP($A126,'RAB Cat Lookup'!$B$4:$E$351,2,FALSE))</f>
        <v>Std</v>
      </c>
      <c r="AL126" s="338" t="str">
        <f>IF(ISERROR(VLOOKUP($A126,'RAB Cat Lookup'!$B$4:$E$351,4,FALSE))=TRUE,"Unallocated",VLOOKUP($A126,'RAB Cat Lookup'!$B$4:$E$351,4,FALSE))</f>
        <v>Substations</v>
      </c>
      <c r="AM126" s="121" t="str">
        <f t="shared" si="13"/>
        <v/>
      </c>
    </row>
    <row r="127" spans="1:39" x14ac:dyDescent="0.25">
      <c r="A127" s="215" t="s">
        <v>368</v>
      </c>
      <c r="B127" s="215" t="s">
        <v>369</v>
      </c>
      <c r="C127" s="123" t="s">
        <v>513</v>
      </c>
      <c r="D127" s="216">
        <f>IF('Division Lvl'!D127="","",'Division Lvl'!D127/Escalators!C$11)</f>
        <v>0</v>
      </c>
      <c r="E127" s="217">
        <f>IF('Division Lvl'!E127="","",'Division Lvl'!E127/Escalators!D$11)</f>
        <v>0</v>
      </c>
      <c r="F127" s="217">
        <f>IF('Division Lvl'!F127="","",'Division Lvl'!F127/Escalators!E$11)</f>
        <v>0</v>
      </c>
      <c r="G127" s="217">
        <f>IF('Division Lvl'!G127="","",'Division Lvl'!G127/Escalators!F$11)</f>
        <v>0</v>
      </c>
      <c r="H127" s="217">
        <f>IF('Division Lvl'!H127="","",'Division Lvl'!H127/Escalators!G$11)</f>
        <v>0</v>
      </c>
      <c r="I127" s="217">
        <f>IF('Division Lvl'!I127="","",'Division Lvl'!I127/Escalators!H$11)</f>
        <v>0</v>
      </c>
      <c r="J127" s="217">
        <f>IF('Division Lvl'!J127="","",'Division Lvl'!J127/Escalators!I$11)</f>
        <v>0</v>
      </c>
      <c r="K127" s="217">
        <f>IF('Division Lvl'!K127="","",'Division Lvl'!K127/Escalators!J$11)</f>
        <v>0</v>
      </c>
      <c r="L127" s="217">
        <f>IF('Division Lvl'!L127="","",'Division Lvl'!L127/Escalators!K$11)</f>
        <v>0</v>
      </c>
      <c r="M127" s="217">
        <f>IF('Division Lvl'!M127="","",'Division Lvl'!M127/Escalators!L$11)</f>
        <v>0</v>
      </c>
      <c r="N127" s="218">
        <v>0</v>
      </c>
      <c r="O127" s="219">
        <v>0</v>
      </c>
      <c r="P127" s="220">
        <f>E127*Config!F$40</f>
        <v>0</v>
      </c>
      <c r="Q127" s="220">
        <f>F127*Config!G$40</f>
        <v>0</v>
      </c>
      <c r="R127" s="220">
        <f>G127*Config!H$40</f>
        <v>0</v>
      </c>
      <c r="S127" s="220">
        <f>H127*Config!I$40</f>
        <v>0</v>
      </c>
      <c r="T127" s="220">
        <f>I127*Config!J$40</f>
        <v>0</v>
      </c>
      <c r="U127" s="220">
        <f>J127*Config!K$40</f>
        <v>0</v>
      </c>
      <c r="V127" s="220">
        <f>K127*Config!L$40</f>
        <v>0</v>
      </c>
      <c r="W127" s="220">
        <f>L127*Config!M$40</f>
        <v>0</v>
      </c>
      <c r="X127" s="220">
        <f>M127*Config!N$40</f>
        <v>0</v>
      </c>
      <c r="Y127" s="221">
        <f>N127*Config!O$40</f>
        <v>0</v>
      </c>
      <c r="Z127" s="222">
        <f t="shared" si="7"/>
        <v>0</v>
      </c>
      <c r="AA127" s="217">
        <f t="shared" si="8"/>
        <v>0</v>
      </c>
      <c r="AB127" s="220">
        <f t="shared" si="9"/>
        <v>0</v>
      </c>
      <c r="AC127" s="221">
        <f t="shared" si="10"/>
        <v>0</v>
      </c>
      <c r="AD127" s="223" t="str">
        <f>IF(OR(SUM(P127:Y127)&lt;&gt;0,A127="EH"),INDEX(CASH!$B:$B,MATCH(A127,CASH!$A:$A,0)),"")</f>
        <v/>
      </c>
      <c r="AE127" s="226">
        <v>6450</v>
      </c>
      <c r="AF127" s="224">
        <f t="shared" si="11"/>
        <v>0</v>
      </c>
      <c r="AG127" s="122" t="str">
        <f>IF(ISERROR(VLOOKUP(A127,Config!$A$12:$A$32,1,FALSE)),LEFT(A127,2),"PRL")</f>
        <v>PR</v>
      </c>
      <c r="AH127" s="122" t="str">
        <f t="shared" si="12"/>
        <v>PR157</v>
      </c>
      <c r="AI127" s="163" t="s">
        <v>881</v>
      </c>
      <c r="AJ127" s="225" t="s">
        <v>781</v>
      </c>
      <c r="AK127" s="338" t="str">
        <f>IF(ISERROR(VLOOKUP($A127,'RAB Cat Lookup'!$B$4:$E$351,2,FALSE))=TRUE,"Unallocated",VLOOKUP($A127,'RAB Cat Lookup'!$B$4:$E$351,2,FALSE))</f>
        <v>Std</v>
      </c>
      <c r="AL127" s="338" t="str">
        <f>IF(ISERROR(VLOOKUP($A127,'RAB Cat Lookup'!$B$4:$E$351,4,FALSE))=TRUE,"Unallocated",VLOOKUP($A127,'RAB Cat Lookup'!$B$4:$E$351,4,FALSE))</f>
        <v>Substations</v>
      </c>
      <c r="AM127" s="121" t="str">
        <f t="shared" si="13"/>
        <v/>
      </c>
    </row>
    <row r="128" spans="1:39" x14ac:dyDescent="0.25">
      <c r="A128" s="215" t="s">
        <v>113</v>
      </c>
      <c r="B128" s="215" t="s">
        <v>114</v>
      </c>
      <c r="C128" s="123" t="s">
        <v>514</v>
      </c>
      <c r="D128" s="216">
        <f>IF('Division Lvl'!D128="","",'Division Lvl'!D128/Escalators!C$11)</f>
        <v>0</v>
      </c>
      <c r="E128" s="217">
        <f>IF('Division Lvl'!E128="","",'Division Lvl'!E128/Escalators!D$11)</f>
        <v>0</v>
      </c>
      <c r="F128" s="217">
        <f>IF('Division Lvl'!F128="","",'Division Lvl'!F128/Escalators!E$11)</f>
        <v>0</v>
      </c>
      <c r="G128" s="217">
        <f>IF('Division Lvl'!G128="","",'Division Lvl'!G128/Escalators!F$11)</f>
        <v>0</v>
      </c>
      <c r="H128" s="217">
        <f>IF('Division Lvl'!H128="","",'Division Lvl'!H128/Escalators!G$11)</f>
        <v>0</v>
      </c>
      <c r="I128" s="217">
        <f>IF('Division Lvl'!I128="","",'Division Lvl'!I128/Escalators!H$11)</f>
        <v>0</v>
      </c>
      <c r="J128" s="217">
        <f>IF('Division Lvl'!J128="","",'Division Lvl'!J128/Escalators!I$11)</f>
        <v>0</v>
      </c>
      <c r="K128" s="217">
        <f>IF('Division Lvl'!K128="","",'Division Lvl'!K128/Escalators!J$11)</f>
        <v>0</v>
      </c>
      <c r="L128" s="217">
        <f>IF('Division Lvl'!L128="","",'Division Lvl'!L128/Escalators!K$11)</f>
        <v>4154392.5777313728</v>
      </c>
      <c r="M128" s="217">
        <f>IF('Division Lvl'!M128="","",'Division Lvl'!M128/Escalators!L$11)</f>
        <v>8308785.1554627456</v>
      </c>
      <c r="N128" s="218">
        <v>8404800</v>
      </c>
      <c r="O128" s="219">
        <v>0</v>
      </c>
      <c r="P128" s="220">
        <f>E128*Config!F$40</f>
        <v>0</v>
      </c>
      <c r="Q128" s="220">
        <f>F128*Config!G$40</f>
        <v>0</v>
      </c>
      <c r="R128" s="220">
        <f>G128*Config!H$40</f>
        <v>0</v>
      </c>
      <c r="S128" s="220">
        <f>H128*Config!I$40</f>
        <v>0</v>
      </c>
      <c r="T128" s="220">
        <f>I128*Config!J$40</f>
        <v>0</v>
      </c>
      <c r="U128" s="220">
        <f>J128*Config!K$40</f>
        <v>0</v>
      </c>
      <c r="V128" s="220">
        <f>K128*Config!L$40</f>
        <v>0</v>
      </c>
      <c r="W128" s="220">
        <f>L128*Config!M$40</f>
        <v>5061723.9541016007</v>
      </c>
      <c r="X128" s="220">
        <f>M128*Config!N$40</f>
        <v>10376534.10590828</v>
      </c>
      <c r="Y128" s="221">
        <f>N128*Config!O$40</f>
        <v>10758854.577061541</v>
      </c>
      <c r="Z128" s="222">
        <f t="shared" si="7"/>
        <v>0</v>
      </c>
      <c r="AA128" s="217">
        <f t="shared" si="8"/>
        <v>20867977.73319412</v>
      </c>
      <c r="AB128" s="220">
        <f t="shared" si="9"/>
        <v>0</v>
      </c>
      <c r="AC128" s="221">
        <f t="shared" si="10"/>
        <v>26197112.637071423</v>
      </c>
      <c r="AD128" s="223">
        <f>IF(OR(SUM(P128:Y128)&lt;&gt;0,A128="EH"),INDEX(CASH!$B:$B,MATCH(A128,CASH!$A:$A,0)),"")</f>
        <v>40</v>
      </c>
      <c r="AE128" s="122">
        <f>AD128*VLOOKUP(C128,Config!$A$3:$C$9,3,FALSE)</f>
        <v>200</v>
      </c>
      <c r="AF128" s="224">
        <f t="shared" si="11"/>
        <v>1</v>
      </c>
      <c r="AG128" s="122" t="str">
        <f>IF(ISERROR(VLOOKUP(A128,Config!$A$12:$A$32,1,FALSE)),LEFT(A128,2),"PRL")</f>
        <v>PR</v>
      </c>
      <c r="AH128" s="122" t="str">
        <f t="shared" si="12"/>
        <v>PR170</v>
      </c>
      <c r="AI128" s="163" t="s">
        <v>881</v>
      </c>
      <c r="AJ128" s="225" t="s">
        <v>781</v>
      </c>
      <c r="AK128" s="338" t="str">
        <f>IF(ISERROR(VLOOKUP($A128,'RAB Cat Lookup'!$B$4:$E$351,2,FALSE))=TRUE,"Unallocated",VLOOKUP($A128,'RAB Cat Lookup'!$B$4:$E$351,2,FALSE))</f>
        <v>Std</v>
      </c>
      <c r="AL128" s="338" t="str">
        <f>IF(ISERROR(VLOOKUP($A128,'RAB Cat Lookup'!$B$4:$E$351,4,FALSE))=TRUE,"Unallocated",VLOOKUP($A128,'RAB Cat Lookup'!$B$4:$E$351,4,FALSE))</f>
        <v>Substations</v>
      </c>
      <c r="AM128" s="121" t="str">
        <f t="shared" si="13"/>
        <v/>
      </c>
    </row>
    <row r="129" spans="1:39" x14ac:dyDescent="0.25">
      <c r="A129" s="215" t="s">
        <v>407</v>
      </c>
      <c r="B129" s="215" t="s">
        <v>544</v>
      </c>
      <c r="C129" s="123" t="s">
        <v>513</v>
      </c>
      <c r="D129" s="216">
        <f>IF('Division Lvl'!D129="","",'Division Lvl'!D129/Escalators!C$11)</f>
        <v>0</v>
      </c>
      <c r="E129" s="217">
        <f>IF('Division Lvl'!E129="","",'Division Lvl'!E129/Escalators!D$11)</f>
        <v>0</v>
      </c>
      <c r="F129" s="217">
        <f>IF('Division Lvl'!F129="","",'Division Lvl'!F129/Escalators!E$11)</f>
        <v>0</v>
      </c>
      <c r="G129" s="217">
        <f>IF('Division Lvl'!G129="","",'Division Lvl'!G129/Escalators!F$11)</f>
        <v>0</v>
      </c>
      <c r="H129" s="217">
        <f>IF('Division Lvl'!H129="","",'Division Lvl'!H129/Escalators!G$11)</f>
        <v>0</v>
      </c>
      <c r="I129" s="217">
        <f>IF('Division Lvl'!I129="","",'Division Lvl'!I129/Escalators!H$11)</f>
        <v>0</v>
      </c>
      <c r="J129" s="217">
        <f>IF('Division Lvl'!J129="","",'Division Lvl'!J129/Escalators!I$11)</f>
        <v>0</v>
      </c>
      <c r="K129" s="217">
        <f>IF('Division Lvl'!K129="","",'Division Lvl'!K129/Escalators!J$11)</f>
        <v>0</v>
      </c>
      <c r="L129" s="217">
        <f>IF('Division Lvl'!L129="","",'Division Lvl'!L129/Escalators!K$11)</f>
        <v>0</v>
      </c>
      <c r="M129" s="217">
        <f>IF('Division Lvl'!M129="","",'Division Lvl'!M129/Escalators!L$11)</f>
        <v>0</v>
      </c>
      <c r="N129" s="218">
        <v>0</v>
      </c>
      <c r="O129" s="219">
        <v>0</v>
      </c>
      <c r="P129" s="220">
        <f>E129*Config!F$40</f>
        <v>0</v>
      </c>
      <c r="Q129" s="220">
        <f>F129*Config!G$40</f>
        <v>0</v>
      </c>
      <c r="R129" s="220">
        <f>G129*Config!H$40</f>
        <v>0</v>
      </c>
      <c r="S129" s="220">
        <f>H129*Config!I$40</f>
        <v>0</v>
      </c>
      <c r="T129" s="220">
        <f>I129*Config!J$40</f>
        <v>0</v>
      </c>
      <c r="U129" s="220">
        <f>J129*Config!K$40</f>
        <v>0</v>
      </c>
      <c r="V129" s="220">
        <f>K129*Config!L$40</f>
        <v>0</v>
      </c>
      <c r="W129" s="220">
        <f>L129*Config!M$40</f>
        <v>0</v>
      </c>
      <c r="X129" s="220">
        <f>M129*Config!N$40</f>
        <v>0</v>
      </c>
      <c r="Y129" s="221">
        <f>N129*Config!O$40</f>
        <v>0</v>
      </c>
      <c r="Z129" s="222">
        <f t="shared" si="7"/>
        <v>0</v>
      </c>
      <c r="AA129" s="217">
        <f t="shared" si="8"/>
        <v>0</v>
      </c>
      <c r="AB129" s="220">
        <f t="shared" si="9"/>
        <v>0</v>
      </c>
      <c r="AC129" s="221">
        <f t="shared" si="10"/>
        <v>0</v>
      </c>
      <c r="AD129" s="223" t="str">
        <f>IF(OR(SUM(P129:Y129)&lt;&gt;0,A129="EH"),INDEX(CASH!$B:$B,MATCH(A129,CASH!$A:$A,0)),"")</f>
        <v/>
      </c>
      <c r="AE129" s="226">
        <v>4950</v>
      </c>
      <c r="AF129" s="224">
        <f t="shared" si="11"/>
        <v>0.12557407790639435</v>
      </c>
      <c r="AG129" s="122" t="str">
        <f>IF(ISERROR(VLOOKUP(A129,Config!$A$12:$A$32,1,FALSE)),LEFT(A129,2),"PRL")</f>
        <v>PR</v>
      </c>
      <c r="AH129" s="122" t="str">
        <f t="shared" si="12"/>
        <v>PR172</v>
      </c>
      <c r="AI129" s="163" t="s">
        <v>881</v>
      </c>
      <c r="AJ129" s="225" t="s">
        <v>781</v>
      </c>
      <c r="AK129" s="338" t="str">
        <f>IF(ISERROR(VLOOKUP($A129,'RAB Cat Lookup'!$B$4:$E$351,2,FALSE))=TRUE,"Unallocated",VLOOKUP($A129,'RAB Cat Lookup'!$B$4:$E$351,2,FALSE))</f>
        <v>Std</v>
      </c>
      <c r="AL129" s="338" t="str">
        <f>IF(ISERROR(VLOOKUP($A129,'RAB Cat Lookup'!$B$4:$E$351,4,FALSE))=TRUE,"Unallocated",VLOOKUP($A129,'RAB Cat Lookup'!$B$4:$E$351,4,FALSE))</f>
        <v>Transformers</v>
      </c>
      <c r="AM129" s="121" t="str">
        <f t="shared" si="13"/>
        <v/>
      </c>
    </row>
    <row r="130" spans="1:39" x14ac:dyDescent="0.25">
      <c r="A130" s="215" t="s">
        <v>478</v>
      </c>
      <c r="B130" s="215" t="s">
        <v>515</v>
      </c>
      <c r="C130" s="123" t="s">
        <v>513</v>
      </c>
      <c r="D130" s="216">
        <f>IF('Division Lvl'!D130="","",'Division Lvl'!D130/Escalators!C$11)</f>
        <v>0</v>
      </c>
      <c r="E130" s="217">
        <f>IF('Division Lvl'!E130="","",'Division Lvl'!E130/Escalators!D$11)</f>
        <v>0</v>
      </c>
      <c r="F130" s="217">
        <f>IF('Division Lvl'!F130="","",'Division Lvl'!F130/Escalators!E$11)</f>
        <v>0</v>
      </c>
      <c r="G130" s="217">
        <f>IF('Division Lvl'!G130="","",'Division Lvl'!G130/Escalators!F$11)</f>
        <v>0</v>
      </c>
      <c r="H130" s="217">
        <f>IF('Division Lvl'!H130="","",'Division Lvl'!H130/Escalators!G$11)</f>
        <v>0</v>
      </c>
      <c r="I130" s="217">
        <f>IF('Division Lvl'!I130="","",'Division Lvl'!I130/Escalators!H$11)</f>
        <v>0</v>
      </c>
      <c r="J130" s="217">
        <f>IF('Division Lvl'!J130="","",'Division Lvl'!J130/Escalators!I$11)</f>
        <v>0</v>
      </c>
      <c r="K130" s="217">
        <f>IF('Division Lvl'!K130="","",'Division Lvl'!K130/Escalators!J$11)</f>
        <v>0</v>
      </c>
      <c r="L130" s="217">
        <f>IF('Division Lvl'!L130="","",'Division Lvl'!L130/Escalators!K$11)</f>
        <v>0</v>
      </c>
      <c r="M130" s="217">
        <f>IF('Division Lvl'!M130="","",'Division Lvl'!M130/Escalators!L$11)</f>
        <v>0</v>
      </c>
      <c r="N130" s="218">
        <v>0</v>
      </c>
      <c r="O130" s="219">
        <v>0</v>
      </c>
      <c r="P130" s="220">
        <f>E130*Config!F$40</f>
        <v>0</v>
      </c>
      <c r="Q130" s="220">
        <f>F130*Config!G$40</f>
        <v>0</v>
      </c>
      <c r="R130" s="220">
        <f>G130*Config!H$40</f>
        <v>0</v>
      </c>
      <c r="S130" s="220">
        <f>H130*Config!I$40</f>
        <v>0</v>
      </c>
      <c r="T130" s="220">
        <f>I130*Config!J$40</f>
        <v>0</v>
      </c>
      <c r="U130" s="220">
        <f>J130*Config!K$40</f>
        <v>0</v>
      </c>
      <c r="V130" s="220">
        <f>K130*Config!L$40</f>
        <v>0</v>
      </c>
      <c r="W130" s="220">
        <f>L130*Config!M$40</f>
        <v>0</v>
      </c>
      <c r="X130" s="220">
        <f>M130*Config!N$40</f>
        <v>0</v>
      </c>
      <c r="Y130" s="221">
        <f>N130*Config!O$40</f>
        <v>0</v>
      </c>
      <c r="Z130" s="222">
        <f t="shared" ref="Z130:Z193" si="14">SUM(E130:I130)</f>
        <v>0</v>
      </c>
      <c r="AA130" s="217">
        <f t="shared" ref="AA130:AA193" si="15">SUM(E130:N130)</f>
        <v>0</v>
      </c>
      <c r="AB130" s="220">
        <f t="shared" ref="AB130:AB193" si="16">SUM(P130:T130)</f>
        <v>0</v>
      </c>
      <c r="AC130" s="221">
        <f t="shared" ref="AC130:AC193" si="17">SUM(P130:Y130)</f>
        <v>0</v>
      </c>
      <c r="AD130" s="223" t="str">
        <f>IF(OR(SUM(P130:Y130)&lt;&gt;0,A130="EH"),INDEX(CASH!$B:$B,MATCH(A130,CASH!$A:$A,0)),"")</f>
        <v/>
      </c>
      <c r="AE130" s="227">
        <v>4950</v>
      </c>
      <c r="AF130" s="224">
        <f t="shared" ref="AF130:AF193" si="18">SUMIF($AE$2:$AE$418,"&gt;="&amp;AE130,$AB$2:$AB$418)/SUM($AB$2:$AB$418)</f>
        <v>0.12557407790639435</v>
      </c>
      <c r="AG130" s="122" t="str">
        <f>IF(ISERROR(VLOOKUP(A130,Config!$A$12:$A$32,1,FALSE)),LEFT(A130,2),"PRL")</f>
        <v>PR</v>
      </c>
      <c r="AH130" s="122" t="str">
        <f t="shared" ref="AH130:AH193" si="19">A130&amp;IF(LEFT(C130)="P",LOWER(MID(C130,11,1)),"")</f>
        <v>PR176</v>
      </c>
      <c r="AI130" s="163" t="s">
        <v>881</v>
      </c>
      <c r="AJ130" s="225" t="s">
        <v>781</v>
      </c>
      <c r="AK130" s="338" t="str">
        <f>IF(ISERROR(VLOOKUP($A130,'RAB Cat Lookup'!$B$4:$E$351,2,FALSE))=TRUE,"Unallocated",VLOOKUP($A130,'RAB Cat Lookup'!$B$4:$E$351,2,FALSE))</f>
        <v>Std</v>
      </c>
      <c r="AL130" s="338" t="str">
        <f>IF(ISERROR(VLOOKUP($A130,'RAB Cat Lookup'!$B$4:$E$351,4,FALSE))=TRUE,"Unallocated",VLOOKUP($A130,'RAB Cat Lookup'!$B$4:$E$351,4,FALSE))</f>
        <v>Substations</v>
      </c>
      <c r="AM130" s="121" t="str">
        <f t="shared" ref="AM130:AM193" si="20">IF(AND(AL130=1,SUM(AA130&lt;&gt;0)),A130,"")</f>
        <v/>
      </c>
    </row>
    <row r="131" spans="1:39" x14ac:dyDescent="0.25">
      <c r="A131" s="215" t="s">
        <v>479</v>
      </c>
      <c r="B131" s="215" t="s">
        <v>545</v>
      </c>
      <c r="C131" s="123" t="s">
        <v>513</v>
      </c>
      <c r="D131" s="216">
        <f>IF('Division Lvl'!D131="","",'Division Lvl'!D131/Escalators!C$11)</f>
        <v>0</v>
      </c>
      <c r="E131" s="217">
        <f>IF('Division Lvl'!E131="","",'Division Lvl'!E131/Escalators!D$11)</f>
        <v>0</v>
      </c>
      <c r="F131" s="217">
        <f>IF('Division Lvl'!F131="","",'Division Lvl'!F131/Escalators!E$11)</f>
        <v>0</v>
      </c>
      <c r="G131" s="217">
        <f>IF('Division Lvl'!G131="","",'Division Lvl'!G131/Escalators!F$11)</f>
        <v>0</v>
      </c>
      <c r="H131" s="217">
        <f>IF('Division Lvl'!H131="","",'Division Lvl'!H131/Escalators!G$11)</f>
        <v>0</v>
      </c>
      <c r="I131" s="217">
        <f>IF('Division Lvl'!I131="","",'Division Lvl'!I131/Escalators!H$11)</f>
        <v>0</v>
      </c>
      <c r="J131" s="217">
        <f>IF('Division Lvl'!J131="","",'Division Lvl'!J131/Escalators!I$11)</f>
        <v>0</v>
      </c>
      <c r="K131" s="217">
        <f>IF('Division Lvl'!K131="","",'Division Lvl'!K131/Escalators!J$11)</f>
        <v>0</v>
      </c>
      <c r="L131" s="217">
        <f>IF('Division Lvl'!L131="","",'Division Lvl'!L131/Escalators!K$11)</f>
        <v>0</v>
      </c>
      <c r="M131" s="217">
        <f>IF('Division Lvl'!M131="","",'Division Lvl'!M131/Escalators!L$11)</f>
        <v>0</v>
      </c>
      <c r="N131" s="218">
        <v>0</v>
      </c>
      <c r="O131" s="219">
        <v>0</v>
      </c>
      <c r="P131" s="220">
        <f>E131*Config!F$40</f>
        <v>0</v>
      </c>
      <c r="Q131" s="220">
        <f>F131*Config!G$40</f>
        <v>0</v>
      </c>
      <c r="R131" s="220">
        <f>G131*Config!H$40</f>
        <v>0</v>
      </c>
      <c r="S131" s="220">
        <f>H131*Config!I$40</f>
        <v>0</v>
      </c>
      <c r="T131" s="220">
        <f>I131*Config!J$40</f>
        <v>0</v>
      </c>
      <c r="U131" s="220">
        <f>J131*Config!K$40</f>
        <v>0</v>
      </c>
      <c r="V131" s="220">
        <f>K131*Config!L$40</f>
        <v>0</v>
      </c>
      <c r="W131" s="220">
        <f>L131*Config!M$40</f>
        <v>0</v>
      </c>
      <c r="X131" s="220">
        <f>M131*Config!N$40</f>
        <v>0</v>
      </c>
      <c r="Y131" s="221">
        <f>N131*Config!O$40</f>
        <v>0</v>
      </c>
      <c r="Z131" s="222">
        <f t="shared" si="14"/>
        <v>0</v>
      </c>
      <c r="AA131" s="217">
        <f t="shared" si="15"/>
        <v>0</v>
      </c>
      <c r="AB131" s="220">
        <f t="shared" si="16"/>
        <v>0</v>
      </c>
      <c r="AC131" s="221">
        <f t="shared" si="17"/>
        <v>0</v>
      </c>
      <c r="AD131" s="223" t="str">
        <f>IF(OR(SUM(P131:Y131)&lt;&gt;0,A131="EH"),INDEX(CASH!$B:$B,MATCH(A131,CASH!$A:$A,0)),"")</f>
        <v/>
      </c>
      <c r="AE131" s="227">
        <v>4950</v>
      </c>
      <c r="AF131" s="224">
        <f t="shared" si="18"/>
        <v>0.12557407790639435</v>
      </c>
      <c r="AG131" s="122" t="str">
        <f>IF(ISERROR(VLOOKUP(A131,Config!$A$12:$A$32,1,FALSE)),LEFT(A131,2),"PRL")</f>
        <v>PR</v>
      </c>
      <c r="AH131" s="122" t="str">
        <f t="shared" si="19"/>
        <v>PR183</v>
      </c>
      <c r="AI131" s="163" t="s">
        <v>881</v>
      </c>
      <c r="AJ131" s="225" t="s">
        <v>781</v>
      </c>
      <c r="AK131" s="338" t="str">
        <f>IF(ISERROR(VLOOKUP($A131,'RAB Cat Lookup'!$B$4:$E$351,2,FALSE))=TRUE,"Unallocated",VLOOKUP($A131,'RAB Cat Lookup'!$B$4:$E$351,2,FALSE))</f>
        <v>Unallocated</v>
      </c>
      <c r="AL131" s="338" t="str">
        <f>IF(ISERROR(VLOOKUP($A131,'RAB Cat Lookup'!$B$4:$E$351,4,FALSE))=TRUE,"Unallocated",VLOOKUP($A131,'RAB Cat Lookup'!$B$4:$E$351,4,FALSE))</f>
        <v>Unallocated</v>
      </c>
      <c r="AM131" s="121" t="str">
        <f t="shared" si="20"/>
        <v/>
      </c>
    </row>
    <row r="132" spans="1:39" x14ac:dyDescent="0.25">
      <c r="A132" s="215" t="s">
        <v>101</v>
      </c>
      <c r="B132" s="215" t="s">
        <v>791</v>
      </c>
      <c r="C132" s="123" t="s">
        <v>513</v>
      </c>
      <c r="D132" s="216">
        <f>IF('Division Lvl'!D132="","",'Division Lvl'!D132/Escalators!C$11)</f>
        <v>0</v>
      </c>
      <c r="E132" s="217">
        <f>IF('Division Lvl'!E132="","",'Division Lvl'!E132/Escalators!D$11)</f>
        <v>0</v>
      </c>
      <c r="F132" s="217">
        <f>IF('Division Lvl'!F132="","",'Division Lvl'!F132/Escalators!E$11)</f>
        <v>0</v>
      </c>
      <c r="G132" s="217">
        <f>IF('Division Lvl'!G132="","",'Division Lvl'!G132/Escalators!F$11)</f>
        <v>0</v>
      </c>
      <c r="H132" s="217">
        <f>IF('Division Lvl'!H132="","",'Division Lvl'!H132/Escalators!G$11)</f>
        <v>0</v>
      </c>
      <c r="I132" s="217">
        <f>IF('Division Lvl'!I132="","",'Division Lvl'!I132/Escalators!H$11)</f>
        <v>0</v>
      </c>
      <c r="J132" s="217">
        <f>IF('Division Lvl'!J132="","",'Division Lvl'!J132/Escalators!I$11)</f>
        <v>0</v>
      </c>
      <c r="K132" s="217">
        <f>IF('Division Lvl'!K132="","",'Division Lvl'!K132/Escalators!J$11)</f>
        <v>0</v>
      </c>
      <c r="L132" s="217">
        <f>IF('Division Lvl'!L132="","",'Division Lvl'!L132/Escalators!K$11)</f>
        <v>0</v>
      </c>
      <c r="M132" s="217">
        <f>IF('Division Lvl'!M132="","",'Division Lvl'!M132/Escalators!L$11)</f>
        <v>0</v>
      </c>
      <c r="N132" s="218">
        <v>0</v>
      </c>
      <c r="O132" s="219">
        <v>195.82</v>
      </c>
      <c r="P132" s="220">
        <f>E132*Config!F$40</f>
        <v>0</v>
      </c>
      <c r="Q132" s="220">
        <f>F132*Config!G$40</f>
        <v>0</v>
      </c>
      <c r="R132" s="220">
        <f>G132*Config!H$40</f>
        <v>0</v>
      </c>
      <c r="S132" s="220">
        <f>H132*Config!I$40</f>
        <v>0</v>
      </c>
      <c r="T132" s="220">
        <f>I132*Config!J$40</f>
        <v>0</v>
      </c>
      <c r="U132" s="220">
        <f>J132*Config!K$40</f>
        <v>0</v>
      </c>
      <c r="V132" s="220">
        <f>K132*Config!L$40</f>
        <v>0</v>
      </c>
      <c r="W132" s="220">
        <f>L132*Config!M$40</f>
        <v>0</v>
      </c>
      <c r="X132" s="220">
        <f>M132*Config!N$40</f>
        <v>0</v>
      </c>
      <c r="Y132" s="221">
        <f>N132*Config!O$40</f>
        <v>0</v>
      </c>
      <c r="Z132" s="222">
        <f t="shared" si="14"/>
        <v>0</v>
      </c>
      <c r="AA132" s="217">
        <f t="shared" si="15"/>
        <v>0</v>
      </c>
      <c r="AB132" s="220">
        <f t="shared" si="16"/>
        <v>0</v>
      </c>
      <c r="AC132" s="221">
        <f t="shared" si="17"/>
        <v>0</v>
      </c>
      <c r="AD132" s="223" t="str">
        <f>IF(OR(SUM(P132:Y132)&lt;&gt;0,A132="EH"),INDEX(CASH!$B:$B,MATCH(A132,CASH!$A:$A,0)),"")</f>
        <v/>
      </c>
      <c r="AE132" s="226">
        <v>3750</v>
      </c>
      <c r="AF132" s="224">
        <f t="shared" si="18"/>
        <v>0.38642128756419025</v>
      </c>
      <c r="AG132" s="122" t="str">
        <f>IF(ISERROR(VLOOKUP(A132,Config!$A$12:$A$32,1,FALSE)),LEFT(A132,2),"PRL")</f>
        <v>PR</v>
      </c>
      <c r="AH132" s="122" t="str">
        <f t="shared" si="19"/>
        <v>PR184</v>
      </c>
      <c r="AI132" s="163" t="s">
        <v>881</v>
      </c>
      <c r="AJ132" s="225" t="s">
        <v>781</v>
      </c>
      <c r="AK132" s="338" t="str">
        <f>IF(ISERROR(VLOOKUP($A132,'RAB Cat Lookup'!$B$4:$E$351,2,FALSE))=TRUE,"Unallocated",VLOOKUP($A132,'RAB Cat Lookup'!$B$4:$E$351,2,FALSE))</f>
        <v>Std</v>
      </c>
      <c r="AL132" s="338" t="str">
        <f>IF(ISERROR(VLOOKUP($A132,'RAB Cat Lookup'!$B$4:$E$351,4,FALSE))=TRUE,"Unallocated",VLOOKUP($A132,'RAB Cat Lookup'!$B$4:$E$351,4,FALSE))</f>
        <v>Substations</v>
      </c>
      <c r="AM132" s="121" t="str">
        <f t="shared" si="20"/>
        <v/>
      </c>
    </row>
    <row r="133" spans="1:39" x14ac:dyDescent="0.25">
      <c r="A133" s="215" t="s">
        <v>387</v>
      </c>
      <c r="B133" s="215" t="s">
        <v>388</v>
      </c>
      <c r="C133" s="123" t="s">
        <v>513</v>
      </c>
      <c r="D133" s="216">
        <f>IF('Division Lvl'!D133="","",'Division Lvl'!D133/Escalators!C$11)</f>
        <v>0</v>
      </c>
      <c r="E133" s="217">
        <f>IF('Division Lvl'!E133="","",'Division Lvl'!E133/Escalators!D$11)</f>
        <v>0</v>
      </c>
      <c r="F133" s="217">
        <f>IF('Division Lvl'!F133="","",'Division Lvl'!F133/Escalators!E$11)</f>
        <v>0</v>
      </c>
      <c r="G133" s="217">
        <f>IF('Division Lvl'!G133="","",'Division Lvl'!G133/Escalators!F$11)</f>
        <v>0</v>
      </c>
      <c r="H133" s="217">
        <f>IF('Division Lvl'!H133="","",'Division Lvl'!H133/Escalators!G$11)</f>
        <v>0</v>
      </c>
      <c r="I133" s="217">
        <f>IF('Division Lvl'!I133="","",'Division Lvl'!I133/Escalators!H$11)</f>
        <v>0</v>
      </c>
      <c r="J133" s="217">
        <f>IF('Division Lvl'!J133="","",'Division Lvl'!J133/Escalators!I$11)</f>
        <v>0</v>
      </c>
      <c r="K133" s="217">
        <f>IF('Division Lvl'!K133="","",'Division Lvl'!K133/Escalators!J$11)</f>
        <v>0</v>
      </c>
      <c r="L133" s="217">
        <f>IF('Division Lvl'!L133="","",'Division Lvl'!L133/Escalators!K$11)</f>
        <v>0</v>
      </c>
      <c r="M133" s="217">
        <f>IF('Division Lvl'!M133="","",'Division Lvl'!M133/Escalators!L$11)</f>
        <v>0</v>
      </c>
      <c r="N133" s="218">
        <v>0</v>
      </c>
      <c r="O133" s="219">
        <v>0</v>
      </c>
      <c r="P133" s="220">
        <f>E133*Config!F$40</f>
        <v>0</v>
      </c>
      <c r="Q133" s="220">
        <f>F133*Config!G$40</f>
        <v>0</v>
      </c>
      <c r="R133" s="220">
        <f>G133*Config!H$40</f>
        <v>0</v>
      </c>
      <c r="S133" s="220">
        <f>H133*Config!I$40</f>
        <v>0</v>
      </c>
      <c r="T133" s="220">
        <f>I133*Config!J$40</f>
        <v>0</v>
      </c>
      <c r="U133" s="220">
        <f>J133*Config!K$40</f>
        <v>0</v>
      </c>
      <c r="V133" s="220">
        <f>K133*Config!L$40</f>
        <v>0</v>
      </c>
      <c r="W133" s="220">
        <f>L133*Config!M$40</f>
        <v>0</v>
      </c>
      <c r="X133" s="220">
        <f>M133*Config!N$40</f>
        <v>0</v>
      </c>
      <c r="Y133" s="221">
        <f>N133*Config!O$40</f>
        <v>0</v>
      </c>
      <c r="Z133" s="222">
        <f t="shared" si="14"/>
        <v>0</v>
      </c>
      <c r="AA133" s="217">
        <f t="shared" si="15"/>
        <v>0</v>
      </c>
      <c r="AB133" s="220">
        <f t="shared" si="16"/>
        <v>0</v>
      </c>
      <c r="AC133" s="221">
        <f t="shared" si="17"/>
        <v>0</v>
      </c>
      <c r="AD133" s="223" t="str">
        <f>IF(OR(SUM(P133:Y133)&lt;&gt;0,A133="EH"),INDEX(CASH!$B:$B,MATCH(A133,CASH!$A:$A,0)),"")</f>
        <v/>
      </c>
      <c r="AE133" s="226">
        <v>4950</v>
      </c>
      <c r="AF133" s="224">
        <f t="shared" si="18"/>
        <v>0.12557407790639435</v>
      </c>
      <c r="AG133" s="122" t="str">
        <f>IF(ISERROR(VLOOKUP(A133,Config!$A$12:$A$32,1,FALSE)),LEFT(A133,2),"PRL")</f>
        <v>PR</v>
      </c>
      <c r="AH133" s="122" t="str">
        <f t="shared" si="19"/>
        <v>PR186</v>
      </c>
      <c r="AI133" s="163" t="s">
        <v>881</v>
      </c>
      <c r="AJ133" s="225" t="s">
        <v>781</v>
      </c>
      <c r="AK133" s="338" t="str">
        <f>IF(ISERROR(VLOOKUP($A133,'RAB Cat Lookup'!$B$4:$E$351,2,FALSE))=TRUE,"Unallocated",VLOOKUP($A133,'RAB Cat Lookup'!$B$4:$E$351,2,FALSE))</f>
        <v>Std</v>
      </c>
      <c r="AL133" s="338" t="str">
        <f>IF(ISERROR(VLOOKUP($A133,'RAB Cat Lookup'!$B$4:$E$351,4,FALSE))=TRUE,"Unallocated",VLOOKUP($A133,'RAB Cat Lookup'!$B$4:$E$351,4,FALSE))</f>
        <v>Substations</v>
      </c>
      <c r="AM133" s="121" t="str">
        <f t="shared" si="20"/>
        <v/>
      </c>
    </row>
    <row r="134" spans="1:39" x14ac:dyDescent="0.25">
      <c r="A134" s="215" t="s">
        <v>115</v>
      </c>
      <c r="B134" s="215" t="s">
        <v>313</v>
      </c>
      <c r="C134" s="123" t="s">
        <v>514</v>
      </c>
      <c r="D134" s="216">
        <f>IF('Division Lvl'!D134="","",'Division Lvl'!D134/Escalators!C$11)</f>
        <v>0</v>
      </c>
      <c r="E134" s="217">
        <f>IF('Division Lvl'!E134="","",'Division Lvl'!E134/Escalators!D$11)</f>
        <v>0</v>
      </c>
      <c r="F134" s="217">
        <f>IF('Division Lvl'!F134="","",'Division Lvl'!F134/Escalators!E$11)</f>
        <v>0</v>
      </c>
      <c r="G134" s="217">
        <f>IF('Division Lvl'!G134="","",'Division Lvl'!G134/Escalators!F$11)</f>
        <v>0</v>
      </c>
      <c r="H134" s="217">
        <f>IF('Division Lvl'!H134="","",'Division Lvl'!H134/Escalators!G$11)</f>
        <v>0</v>
      </c>
      <c r="I134" s="217">
        <f>IF('Division Lvl'!I134="","",'Division Lvl'!I134/Escalators!H$11)</f>
        <v>0</v>
      </c>
      <c r="J134" s="217">
        <f>IF('Division Lvl'!J134="","",'Division Lvl'!J134/Escalators!I$11)</f>
        <v>0</v>
      </c>
      <c r="K134" s="217">
        <f>IF('Division Lvl'!K134="","",'Division Lvl'!K134/Escalators!J$11)</f>
        <v>4378601.6574547393</v>
      </c>
      <c r="L134" s="217">
        <f>IF('Division Lvl'!L134="","",'Division Lvl'!L134/Escalators!K$11)</f>
        <v>8757203.3149094786</v>
      </c>
      <c r="M134" s="217">
        <f>IF('Division Lvl'!M134="","",'Division Lvl'!M134/Escalators!L$11)</f>
        <v>8757203.3149094786</v>
      </c>
      <c r="N134" s="218">
        <v>0</v>
      </c>
      <c r="O134" s="219">
        <v>0</v>
      </c>
      <c r="P134" s="220">
        <f>E134*Config!F$40</f>
        <v>0</v>
      </c>
      <c r="Q134" s="220">
        <f>F134*Config!G$40</f>
        <v>0</v>
      </c>
      <c r="R134" s="220">
        <f>G134*Config!H$40</f>
        <v>0</v>
      </c>
      <c r="S134" s="220">
        <f>H134*Config!I$40</f>
        <v>0</v>
      </c>
      <c r="T134" s="220">
        <f>I134*Config!J$40</f>
        <v>0</v>
      </c>
      <c r="U134" s="220">
        <f>J134*Config!K$40</f>
        <v>0</v>
      </c>
      <c r="V134" s="220">
        <f>K134*Config!L$40</f>
        <v>5204781.4112044713</v>
      </c>
      <c r="W134" s="220">
        <f>L134*Config!M$40</f>
        <v>10669801.892969165</v>
      </c>
      <c r="X134" s="220">
        <f>M134*Config!N$40</f>
        <v>10936546.940293392</v>
      </c>
      <c r="Y134" s="221">
        <f>N134*Config!O$40</f>
        <v>0</v>
      </c>
      <c r="Z134" s="222">
        <f t="shared" si="14"/>
        <v>0</v>
      </c>
      <c r="AA134" s="217">
        <f t="shared" si="15"/>
        <v>21893008.287273698</v>
      </c>
      <c r="AB134" s="220">
        <f t="shared" si="16"/>
        <v>0</v>
      </c>
      <c r="AC134" s="221">
        <f t="shared" si="17"/>
        <v>26811130.244467027</v>
      </c>
      <c r="AD134" s="223">
        <f>IF(OR(SUM(P134:Y134)&lt;&gt;0,A134="EH"),INDEX(CASH!$B:$B,MATCH(A134,CASH!$A:$A,0)),"")</f>
        <v>80</v>
      </c>
      <c r="AE134" s="122">
        <f>AD134*VLOOKUP(C134,Config!$A$3:$C$9,3,FALSE)</f>
        <v>400</v>
      </c>
      <c r="AF134" s="224">
        <f t="shared" si="18"/>
        <v>0.99707269835320178</v>
      </c>
      <c r="AG134" s="122" t="str">
        <f>IF(ISERROR(VLOOKUP(A134,Config!$A$12:$A$32,1,FALSE)),LEFT(A134,2),"PRL")</f>
        <v>PR</v>
      </c>
      <c r="AH134" s="122" t="str">
        <f t="shared" si="19"/>
        <v>PR190</v>
      </c>
      <c r="AI134" s="163" t="s">
        <v>881</v>
      </c>
      <c r="AJ134" s="225" t="s">
        <v>781</v>
      </c>
      <c r="AK134" s="338" t="str">
        <f>IF(ISERROR(VLOOKUP($A134,'RAB Cat Lookup'!$B$4:$E$351,2,FALSE))=TRUE,"Unallocated",VLOOKUP($A134,'RAB Cat Lookup'!$B$4:$E$351,2,FALSE))</f>
        <v>Std</v>
      </c>
      <c r="AL134" s="338" t="str">
        <f>IF(ISERROR(VLOOKUP($A134,'RAB Cat Lookup'!$B$4:$E$351,4,FALSE))=TRUE,"Unallocated",VLOOKUP($A134,'RAB Cat Lookup'!$B$4:$E$351,4,FALSE))</f>
        <v>Distribution lines and cables</v>
      </c>
      <c r="AM134" s="121" t="str">
        <f t="shared" si="20"/>
        <v/>
      </c>
    </row>
    <row r="135" spans="1:39" x14ac:dyDescent="0.25">
      <c r="A135" s="215" t="s">
        <v>480</v>
      </c>
      <c r="B135" s="215" t="s">
        <v>546</v>
      </c>
      <c r="C135" s="123" t="s">
        <v>513</v>
      </c>
      <c r="D135" s="216">
        <f>IF('Division Lvl'!D135="","",'Division Lvl'!D135/Escalators!C$11)</f>
        <v>0</v>
      </c>
      <c r="E135" s="217">
        <f>IF('Division Lvl'!E135="","",'Division Lvl'!E135/Escalators!D$11)</f>
        <v>0</v>
      </c>
      <c r="F135" s="217">
        <f>IF('Division Lvl'!F135="","",'Division Lvl'!F135/Escalators!E$11)</f>
        <v>0</v>
      </c>
      <c r="G135" s="217">
        <f>IF('Division Lvl'!G135="","",'Division Lvl'!G135/Escalators!F$11)</f>
        <v>0</v>
      </c>
      <c r="H135" s="217">
        <f>IF('Division Lvl'!H135="","",'Division Lvl'!H135/Escalators!G$11)</f>
        <v>0</v>
      </c>
      <c r="I135" s="217">
        <f>IF('Division Lvl'!I135="","",'Division Lvl'!I135/Escalators!H$11)</f>
        <v>0</v>
      </c>
      <c r="J135" s="217">
        <f>IF('Division Lvl'!J135="","",'Division Lvl'!J135/Escalators!I$11)</f>
        <v>0</v>
      </c>
      <c r="K135" s="217">
        <f>IF('Division Lvl'!K135="","",'Division Lvl'!K135/Escalators!J$11)</f>
        <v>0</v>
      </c>
      <c r="L135" s="217">
        <f>IF('Division Lvl'!L135="","",'Division Lvl'!L135/Escalators!K$11)</f>
        <v>0</v>
      </c>
      <c r="M135" s="217">
        <f>IF('Division Lvl'!M135="","",'Division Lvl'!M135/Escalators!L$11)</f>
        <v>0</v>
      </c>
      <c r="N135" s="218">
        <v>0</v>
      </c>
      <c r="O135" s="219">
        <v>0</v>
      </c>
      <c r="P135" s="220">
        <f>E135*Config!F$40</f>
        <v>0</v>
      </c>
      <c r="Q135" s="220">
        <f>F135*Config!G$40</f>
        <v>0</v>
      </c>
      <c r="R135" s="220">
        <f>G135*Config!H$40</f>
        <v>0</v>
      </c>
      <c r="S135" s="220">
        <f>H135*Config!I$40</f>
        <v>0</v>
      </c>
      <c r="T135" s="220">
        <f>I135*Config!J$40</f>
        <v>0</v>
      </c>
      <c r="U135" s="220">
        <f>J135*Config!K$40</f>
        <v>0</v>
      </c>
      <c r="V135" s="220">
        <f>K135*Config!L$40</f>
        <v>0</v>
      </c>
      <c r="W135" s="220">
        <f>L135*Config!M$40</f>
        <v>0</v>
      </c>
      <c r="X135" s="220">
        <f>M135*Config!N$40</f>
        <v>0</v>
      </c>
      <c r="Y135" s="221">
        <f>N135*Config!O$40</f>
        <v>0</v>
      </c>
      <c r="Z135" s="222">
        <f t="shared" si="14"/>
        <v>0</v>
      </c>
      <c r="AA135" s="217">
        <f t="shared" si="15"/>
        <v>0</v>
      </c>
      <c r="AB135" s="220">
        <f t="shared" si="16"/>
        <v>0</v>
      </c>
      <c r="AC135" s="221">
        <f t="shared" si="17"/>
        <v>0</v>
      </c>
      <c r="AD135" s="223" t="str">
        <f>IF(OR(SUM(P135:Y135)&lt;&gt;0,A135="EH"),INDEX(CASH!$B:$B,MATCH(A135,CASH!$A:$A,0)),"")</f>
        <v/>
      </c>
      <c r="AE135" s="227">
        <v>4950</v>
      </c>
      <c r="AF135" s="224">
        <f t="shared" si="18"/>
        <v>0.12557407790639435</v>
      </c>
      <c r="AG135" s="122" t="str">
        <f>IF(ISERROR(VLOOKUP(A135,Config!$A$12:$A$32,1,FALSE)),LEFT(A135,2),"PRL")</f>
        <v>PR</v>
      </c>
      <c r="AH135" s="122" t="str">
        <f t="shared" si="19"/>
        <v>PR192</v>
      </c>
      <c r="AI135" s="163" t="s">
        <v>881</v>
      </c>
      <c r="AJ135" s="225" t="s">
        <v>781</v>
      </c>
      <c r="AK135" s="338" t="str">
        <f>IF(ISERROR(VLOOKUP($A135,'RAB Cat Lookup'!$B$4:$E$351,2,FALSE))=TRUE,"Unallocated",VLOOKUP($A135,'RAB Cat Lookup'!$B$4:$E$351,2,FALSE))</f>
        <v>Unallocated</v>
      </c>
      <c r="AL135" s="338" t="str">
        <f>IF(ISERROR(VLOOKUP($A135,'RAB Cat Lookup'!$B$4:$E$351,4,FALSE))=TRUE,"Unallocated",VLOOKUP($A135,'RAB Cat Lookup'!$B$4:$E$351,4,FALSE))</f>
        <v>Unallocated</v>
      </c>
      <c r="AM135" s="121" t="str">
        <f t="shared" si="20"/>
        <v/>
      </c>
    </row>
    <row r="136" spans="1:39" x14ac:dyDescent="0.25">
      <c r="A136" s="215" t="s">
        <v>418</v>
      </c>
      <c r="B136" s="215" t="s">
        <v>547</v>
      </c>
      <c r="C136" s="123" t="s">
        <v>513</v>
      </c>
      <c r="D136" s="216">
        <f>IF('Division Lvl'!D136="","",'Division Lvl'!D136/Escalators!C$11)</f>
        <v>0</v>
      </c>
      <c r="E136" s="217">
        <f>IF('Division Lvl'!E136="","",'Division Lvl'!E136/Escalators!D$11)</f>
        <v>0</v>
      </c>
      <c r="F136" s="217">
        <f>IF('Division Lvl'!F136="","",'Division Lvl'!F136/Escalators!E$11)</f>
        <v>0</v>
      </c>
      <c r="G136" s="217">
        <f>IF('Division Lvl'!G136="","",'Division Lvl'!G136/Escalators!F$11)</f>
        <v>0</v>
      </c>
      <c r="H136" s="217">
        <f>IF('Division Lvl'!H136="","",'Division Lvl'!H136/Escalators!G$11)</f>
        <v>0</v>
      </c>
      <c r="I136" s="217">
        <f>IF('Division Lvl'!I136="","",'Division Lvl'!I136/Escalators!H$11)</f>
        <v>0</v>
      </c>
      <c r="J136" s="217">
        <f>IF('Division Lvl'!J136="","",'Division Lvl'!J136/Escalators!I$11)</f>
        <v>0</v>
      </c>
      <c r="K136" s="217">
        <f>IF('Division Lvl'!K136="","",'Division Lvl'!K136/Escalators!J$11)</f>
        <v>0</v>
      </c>
      <c r="L136" s="217">
        <f>IF('Division Lvl'!L136="","",'Division Lvl'!L136/Escalators!K$11)</f>
        <v>0</v>
      </c>
      <c r="M136" s="217">
        <f>IF('Division Lvl'!M136="","",'Division Lvl'!M136/Escalators!L$11)</f>
        <v>0</v>
      </c>
      <c r="N136" s="218">
        <v>0</v>
      </c>
      <c r="O136" s="219">
        <v>0</v>
      </c>
      <c r="P136" s="220">
        <f>E136*Config!F$40</f>
        <v>0</v>
      </c>
      <c r="Q136" s="220">
        <f>F136*Config!G$40</f>
        <v>0</v>
      </c>
      <c r="R136" s="220">
        <f>G136*Config!H$40</f>
        <v>0</v>
      </c>
      <c r="S136" s="220">
        <f>H136*Config!I$40</f>
        <v>0</v>
      </c>
      <c r="T136" s="220">
        <f>I136*Config!J$40</f>
        <v>0</v>
      </c>
      <c r="U136" s="220">
        <f>J136*Config!K$40</f>
        <v>0</v>
      </c>
      <c r="V136" s="220">
        <f>K136*Config!L$40</f>
        <v>0</v>
      </c>
      <c r="W136" s="220">
        <f>L136*Config!M$40</f>
        <v>0</v>
      </c>
      <c r="X136" s="220">
        <f>M136*Config!N$40</f>
        <v>0</v>
      </c>
      <c r="Y136" s="221">
        <f>N136*Config!O$40</f>
        <v>0</v>
      </c>
      <c r="Z136" s="222">
        <f t="shared" si="14"/>
        <v>0</v>
      </c>
      <c r="AA136" s="217">
        <f t="shared" si="15"/>
        <v>0</v>
      </c>
      <c r="AB136" s="220">
        <f t="shared" si="16"/>
        <v>0</v>
      </c>
      <c r="AC136" s="221">
        <f t="shared" si="17"/>
        <v>0</v>
      </c>
      <c r="AD136" s="223" t="str">
        <f>IF(OR(SUM(P136:Y136)&lt;&gt;0,A136="EH"),INDEX(CASH!$B:$B,MATCH(A136,CASH!$A:$A,0)),"")</f>
        <v/>
      </c>
      <c r="AE136" s="226">
        <v>4950</v>
      </c>
      <c r="AF136" s="224">
        <f t="shared" si="18"/>
        <v>0.12557407790639435</v>
      </c>
      <c r="AG136" s="122" t="str">
        <f>IF(ISERROR(VLOOKUP(A136,Config!$A$12:$A$32,1,FALSE)),LEFT(A136,2),"PRL")</f>
        <v>PR</v>
      </c>
      <c r="AH136" s="122" t="str">
        <f t="shared" si="19"/>
        <v>PR200</v>
      </c>
      <c r="AI136" s="163" t="s">
        <v>881</v>
      </c>
      <c r="AJ136" s="225" t="s">
        <v>781</v>
      </c>
      <c r="AK136" s="338" t="str">
        <f>IF(ISERROR(VLOOKUP($A136,'RAB Cat Lookup'!$B$4:$E$351,2,FALSE))=TRUE,"Unallocated",VLOOKUP($A136,'RAB Cat Lookup'!$B$4:$E$351,2,FALSE))</f>
        <v>Std</v>
      </c>
      <c r="AL136" s="338" t="str">
        <f>IF(ISERROR(VLOOKUP($A136,'RAB Cat Lookup'!$B$4:$E$351,4,FALSE))=TRUE,"Unallocated",VLOOKUP($A136,'RAB Cat Lookup'!$B$4:$E$351,4,FALSE))</f>
        <v>Substations</v>
      </c>
      <c r="AM136" s="121" t="str">
        <f t="shared" si="20"/>
        <v/>
      </c>
    </row>
    <row r="137" spans="1:39" x14ac:dyDescent="0.25">
      <c r="A137" s="215" t="s">
        <v>377</v>
      </c>
      <c r="B137" s="215" t="s">
        <v>548</v>
      </c>
      <c r="C137" s="123" t="s">
        <v>513</v>
      </c>
      <c r="D137" s="216">
        <f>IF('Division Lvl'!D137="","",'Division Lvl'!D137/Escalators!C$11)</f>
        <v>0</v>
      </c>
      <c r="E137" s="217">
        <f>IF('Division Lvl'!E137="","",'Division Lvl'!E137/Escalators!D$11)</f>
        <v>0</v>
      </c>
      <c r="F137" s="217">
        <f>IF('Division Lvl'!F137="","",'Division Lvl'!F137/Escalators!E$11)</f>
        <v>0</v>
      </c>
      <c r="G137" s="217">
        <f>IF('Division Lvl'!G137="","",'Division Lvl'!G137/Escalators!F$11)</f>
        <v>0</v>
      </c>
      <c r="H137" s="217">
        <f>IF('Division Lvl'!H137="","",'Division Lvl'!H137/Escalators!G$11)</f>
        <v>0</v>
      </c>
      <c r="I137" s="217">
        <f>IF('Division Lvl'!I137="","",'Division Lvl'!I137/Escalators!H$11)</f>
        <v>0</v>
      </c>
      <c r="J137" s="217">
        <f>IF('Division Lvl'!J137="","",'Division Lvl'!J137/Escalators!I$11)</f>
        <v>0</v>
      </c>
      <c r="K137" s="217">
        <f>IF('Division Lvl'!K137="","",'Division Lvl'!K137/Escalators!J$11)</f>
        <v>0</v>
      </c>
      <c r="L137" s="217">
        <f>IF('Division Lvl'!L137="","",'Division Lvl'!L137/Escalators!K$11)</f>
        <v>0</v>
      </c>
      <c r="M137" s="217">
        <f>IF('Division Lvl'!M137="","",'Division Lvl'!M137/Escalators!L$11)</f>
        <v>0</v>
      </c>
      <c r="N137" s="218">
        <v>0</v>
      </c>
      <c r="O137" s="219">
        <v>0</v>
      </c>
      <c r="P137" s="220">
        <f>E137*Config!F$40</f>
        <v>0</v>
      </c>
      <c r="Q137" s="220">
        <f>F137*Config!G$40</f>
        <v>0</v>
      </c>
      <c r="R137" s="220">
        <f>G137*Config!H$40</f>
        <v>0</v>
      </c>
      <c r="S137" s="220">
        <f>H137*Config!I$40</f>
        <v>0</v>
      </c>
      <c r="T137" s="220">
        <f>I137*Config!J$40</f>
        <v>0</v>
      </c>
      <c r="U137" s="220">
        <f>J137*Config!K$40</f>
        <v>0</v>
      </c>
      <c r="V137" s="220">
        <f>K137*Config!L$40</f>
        <v>0</v>
      </c>
      <c r="W137" s="220">
        <f>L137*Config!M$40</f>
        <v>0</v>
      </c>
      <c r="X137" s="220">
        <f>M137*Config!N$40</f>
        <v>0</v>
      </c>
      <c r="Y137" s="221">
        <f>N137*Config!O$40</f>
        <v>0</v>
      </c>
      <c r="Z137" s="222">
        <f t="shared" si="14"/>
        <v>0</v>
      </c>
      <c r="AA137" s="217">
        <f t="shared" si="15"/>
        <v>0</v>
      </c>
      <c r="AB137" s="220">
        <f t="shared" si="16"/>
        <v>0</v>
      </c>
      <c r="AC137" s="221">
        <f t="shared" si="17"/>
        <v>0</v>
      </c>
      <c r="AD137" s="223" t="str">
        <f>IF(OR(SUM(P137:Y137)&lt;&gt;0,A137="EH"),INDEX(CASH!$B:$B,MATCH(A137,CASH!$A:$A,0)),"")</f>
        <v/>
      </c>
      <c r="AE137" s="226">
        <v>5400</v>
      </c>
      <c r="AF137" s="224">
        <f t="shared" si="18"/>
        <v>1.9745622453777964E-2</v>
      </c>
      <c r="AG137" s="122" t="str">
        <f>IF(ISERROR(VLOOKUP(A137,Config!$A$12:$A$32,1,FALSE)),LEFT(A137,2),"PRL")</f>
        <v>PR</v>
      </c>
      <c r="AH137" s="122" t="str">
        <f t="shared" si="19"/>
        <v>PR204</v>
      </c>
      <c r="AI137" s="163" t="s">
        <v>881</v>
      </c>
      <c r="AJ137" s="225" t="s">
        <v>781</v>
      </c>
      <c r="AK137" s="338" t="str">
        <f>IF(ISERROR(VLOOKUP($A137,'RAB Cat Lookup'!$B$4:$E$351,2,FALSE))=TRUE,"Unallocated",VLOOKUP($A137,'RAB Cat Lookup'!$B$4:$E$351,2,FALSE))</f>
        <v>Std</v>
      </c>
      <c r="AL137" s="338" t="str">
        <f>IF(ISERROR(VLOOKUP($A137,'RAB Cat Lookup'!$B$4:$E$351,4,FALSE))=TRUE,"Unallocated",VLOOKUP($A137,'RAB Cat Lookup'!$B$4:$E$351,4,FALSE))</f>
        <v>Sub-transmission lines and cables</v>
      </c>
      <c r="AM137" s="121" t="str">
        <f t="shared" si="20"/>
        <v/>
      </c>
    </row>
    <row r="138" spans="1:39" x14ac:dyDescent="0.25">
      <c r="A138" s="215" t="s">
        <v>413</v>
      </c>
      <c r="B138" s="215" t="s">
        <v>549</v>
      </c>
      <c r="C138" s="123" t="s">
        <v>513</v>
      </c>
      <c r="D138" s="216">
        <f>IF('Division Lvl'!D138="","",'Division Lvl'!D138/Escalators!C$11)</f>
        <v>0</v>
      </c>
      <c r="E138" s="217">
        <f>IF('Division Lvl'!E138="","",'Division Lvl'!E138/Escalators!D$11)</f>
        <v>0</v>
      </c>
      <c r="F138" s="217">
        <f>IF('Division Lvl'!F138="","",'Division Lvl'!F138/Escalators!E$11)</f>
        <v>0</v>
      </c>
      <c r="G138" s="217">
        <f>IF('Division Lvl'!G138="","",'Division Lvl'!G138/Escalators!F$11)</f>
        <v>0</v>
      </c>
      <c r="H138" s="217">
        <f>IF('Division Lvl'!H138="","",'Division Lvl'!H138/Escalators!G$11)</f>
        <v>0</v>
      </c>
      <c r="I138" s="217">
        <f>IF('Division Lvl'!I138="","",'Division Lvl'!I138/Escalators!H$11)</f>
        <v>0</v>
      </c>
      <c r="J138" s="217">
        <f>IF('Division Lvl'!J138="","",'Division Lvl'!J138/Escalators!I$11)</f>
        <v>0</v>
      </c>
      <c r="K138" s="217">
        <f>IF('Division Lvl'!K138="","",'Division Lvl'!K138/Escalators!J$11)</f>
        <v>0</v>
      </c>
      <c r="L138" s="217">
        <f>IF('Division Lvl'!L138="","",'Division Lvl'!L138/Escalators!K$11)</f>
        <v>0</v>
      </c>
      <c r="M138" s="217">
        <f>IF('Division Lvl'!M138="","",'Division Lvl'!M138/Escalators!L$11)</f>
        <v>0</v>
      </c>
      <c r="N138" s="218">
        <v>0</v>
      </c>
      <c r="O138" s="219">
        <v>0</v>
      </c>
      <c r="P138" s="220">
        <f>E138*Config!F$40</f>
        <v>0</v>
      </c>
      <c r="Q138" s="220">
        <f>F138*Config!G$40</f>
        <v>0</v>
      </c>
      <c r="R138" s="220">
        <f>G138*Config!H$40</f>
        <v>0</v>
      </c>
      <c r="S138" s="220">
        <f>H138*Config!I$40</f>
        <v>0</v>
      </c>
      <c r="T138" s="220">
        <f>I138*Config!J$40</f>
        <v>0</v>
      </c>
      <c r="U138" s="220">
        <f>J138*Config!K$40</f>
        <v>0</v>
      </c>
      <c r="V138" s="220">
        <f>K138*Config!L$40</f>
        <v>0</v>
      </c>
      <c r="W138" s="220">
        <f>L138*Config!M$40</f>
        <v>0</v>
      </c>
      <c r="X138" s="220">
        <f>M138*Config!N$40</f>
        <v>0</v>
      </c>
      <c r="Y138" s="221">
        <f>N138*Config!O$40</f>
        <v>0</v>
      </c>
      <c r="Z138" s="222">
        <f t="shared" si="14"/>
        <v>0</v>
      </c>
      <c r="AA138" s="217">
        <f t="shared" si="15"/>
        <v>0</v>
      </c>
      <c r="AB138" s="220">
        <f t="shared" si="16"/>
        <v>0</v>
      </c>
      <c r="AC138" s="221">
        <f t="shared" si="17"/>
        <v>0</v>
      </c>
      <c r="AD138" s="223" t="str">
        <f>IF(OR(SUM(P138:Y138)&lt;&gt;0,A138="EH"),INDEX(CASH!$B:$B,MATCH(A138,CASH!$A:$A,0)),"")</f>
        <v/>
      </c>
      <c r="AE138" s="226">
        <v>4950</v>
      </c>
      <c r="AF138" s="224">
        <f t="shared" si="18"/>
        <v>0.12557407790639435</v>
      </c>
      <c r="AG138" s="122" t="str">
        <f>IF(ISERROR(VLOOKUP(A138,Config!$A$12:$A$32,1,FALSE)),LEFT(A138,2),"PRL")</f>
        <v>PR</v>
      </c>
      <c r="AH138" s="122" t="str">
        <f t="shared" si="19"/>
        <v>PR206</v>
      </c>
      <c r="AI138" s="163" t="s">
        <v>881</v>
      </c>
      <c r="AJ138" s="225" t="s">
        <v>781</v>
      </c>
      <c r="AK138" s="338" t="str">
        <f>IF(ISERROR(VLOOKUP($A138,'RAB Cat Lookup'!$B$4:$E$351,2,FALSE))=TRUE,"Unallocated",VLOOKUP($A138,'RAB Cat Lookup'!$B$4:$E$351,2,FALSE))</f>
        <v>Std</v>
      </c>
      <c r="AL138" s="338" t="str">
        <f>IF(ISERROR(VLOOKUP($A138,'RAB Cat Lookup'!$B$4:$E$351,4,FALSE))=TRUE,"Unallocated",VLOOKUP($A138,'RAB Cat Lookup'!$B$4:$E$351,4,FALSE))</f>
        <v>Substations</v>
      </c>
      <c r="AM138" s="121" t="str">
        <f t="shared" si="20"/>
        <v/>
      </c>
    </row>
    <row r="139" spans="1:39" x14ac:dyDescent="0.25">
      <c r="A139" s="215" t="s">
        <v>376</v>
      </c>
      <c r="B139" s="215" t="s">
        <v>550</v>
      </c>
      <c r="C139" s="123" t="s">
        <v>513</v>
      </c>
      <c r="D139" s="216">
        <f>IF('Division Lvl'!D139="","",'Division Lvl'!D139/Escalators!C$11)</f>
        <v>0</v>
      </c>
      <c r="E139" s="217">
        <f>IF('Division Lvl'!E139="","",'Division Lvl'!E139/Escalators!D$11)</f>
        <v>0</v>
      </c>
      <c r="F139" s="217">
        <f>IF('Division Lvl'!F139="","",'Division Lvl'!F139/Escalators!E$11)</f>
        <v>0</v>
      </c>
      <c r="G139" s="217">
        <f>IF('Division Lvl'!G139="","",'Division Lvl'!G139/Escalators!F$11)</f>
        <v>0</v>
      </c>
      <c r="H139" s="217">
        <f>IF('Division Lvl'!H139="","",'Division Lvl'!H139/Escalators!G$11)</f>
        <v>0</v>
      </c>
      <c r="I139" s="217">
        <f>IF('Division Lvl'!I139="","",'Division Lvl'!I139/Escalators!H$11)</f>
        <v>0</v>
      </c>
      <c r="J139" s="217">
        <f>IF('Division Lvl'!J139="","",'Division Lvl'!J139/Escalators!I$11)</f>
        <v>0</v>
      </c>
      <c r="K139" s="217">
        <f>IF('Division Lvl'!K139="","",'Division Lvl'!K139/Escalators!J$11)</f>
        <v>0</v>
      </c>
      <c r="L139" s="217">
        <f>IF('Division Lvl'!L139="","",'Division Lvl'!L139/Escalators!K$11)</f>
        <v>0</v>
      </c>
      <c r="M139" s="217">
        <f>IF('Division Lvl'!M139="","",'Division Lvl'!M139/Escalators!L$11)</f>
        <v>0</v>
      </c>
      <c r="N139" s="218">
        <v>0</v>
      </c>
      <c r="O139" s="219">
        <v>0</v>
      </c>
      <c r="P139" s="220">
        <f>E139*Config!F$40</f>
        <v>0</v>
      </c>
      <c r="Q139" s="220">
        <f>F139*Config!G$40</f>
        <v>0</v>
      </c>
      <c r="R139" s="220">
        <f>G139*Config!H$40</f>
        <v>0</v>
      </c>
      <c r="S139" s="220">
        <f>H139*Config!I$40</f>
        <v>0</v>
      </c>
      <c r="T139" s="220">
        <f>I139*Config!J$40</f>
        <v>0</v>
      </c>
      <c r="U139" s="220">
        <f>J139*Config!K$40</f>
        <v>0</v>
      </c>
      <c r="V139" s="220">
        <f>K139*Config!L$40</f>
        <v>0</v>
      </c>
      <c r="W139" s="220">
        <f>L139*Config!M$40</f>
        <v>0</v>
      </c>
      <c r="X139" s="220">
        <f>M139*Config!N$40</f>
        <v>0</v>
      </c>
      <c r="Y139" s="221">
        <f>N139*Config!O$40</f>
        <v>0</v>
      </c>
      <c r="Z139" s="222">
        <f t="shared" si="14"/>
        <v>0</v>
      </c>
      <c r="AA139" s="217">
        <f t="shared" si="15"/>
        <v>0</v>
      </c>
      <c r="AB139" s="220">
        <f t="shared" si="16"/>
        <v>0</v>
      </c>
      <c r="AC139" s="221">
        <f t="shared" si="17"/>
        <v>0</v>
      </c>
      <c r="AD139" s="223" t="str">
        <f>IF(OR(SUM(P139:Y139)&lt;&gt;0,A139="EH"),INDEX(CASH!$B:$B,MATCH(A139,CASH!$A:$A,0)),"")</f>
        <v/>
      </c>
      <c r="AE139" s="226">
        <v>5700</v>
      </c>
      <c r="AF139" s="224">
        <f t="shared" si="18"/>
        <v>1.6730787824177452E-2</v>
      </c>
      <c r="AG139" s="122" t="str">
        <f>IF(ISERROR(VLOOKUP(A139,Config!$A$12:$A$32,1,FALSE)),LEFT(A139,2),"PRL")</f>
        <v>PR</v>
      </c>
      <c r="AH139" s="122" t="str">
        <f t="shared" si="19"/>
        <v>PR208</v>
      </c>
      <c r="AI139" s="163" t="s">
        <v>881</v>
      </c>
      <c r="AJ139" s="225" t="s">
        <v>781</v>
      </c>
      <c r="AK139" s="338" t="str">
        <f>IF(ISERROR(VLOOKUP($A139,'RAB Cat Lookup'!$B$4:$E$351,2,FALSE))=TRUE,"Unallocated",VLOOKUP($A139,'RAB Cat Lookup'!$B$4:$E$351,2,FALSE))</f>
        <v>Std</v>
      </c>
      <c r="AL139" s="338" t="str">
        <f>IF(ISERROR(VLOOKUP($A139,'RAB Cat Lookup'!$B$4:$E$351,4,FALSE))=TRUE,"Unallocated",VLOOKUP($A139,'RAB Cat Lookup'!$B$4:$E$351,4,FALSE))</f>
        <v>Substations</v>
      </c>
      <c r="AM139" s="121" t="str">
        <f t="shared" si="20"/>
        <v/>
      </c>
    </row>
    <row r="140" spans="1:39" x14ac:dyDescent="0.25">
      <c r="A140" s="215" t="s">
        <v>481</v>
      </c>
      <c r="B140" s="215" t="s">
        <v>482</v>
      </c>
      <c r="C140" s="123" t="s">
        <v>513</v>
      </c>
      <c r="D140" s="216">
        <f>IF('Division Lvl'!D140="","",'Division Lvl'!D140/Escalators!C$11)</f>
        <v>0</v>
      </c>
      <c r="E140" s="217">
        <f>IF('Division Lvl'!E140="","",'Division Lvl'!E140/Escalators!D$11)</f>
        <v>0</v>
      </c>
      <c r="F140" s="217">
        <f>IF('Division Lvl'!F140="","",'Division Lvl'!F140/Escalators!E$11)</f>
        <v>0</v>
      </c>
      <c r="G140" s="217">
        <f>IF('Division Lvl'!G140="","",'Division Lvl'!G140/Escalators!F$11)</f>
        <v>0</v>
      </c>
      <c r="H140" s="217">
        <f>IF('Division Lvl'!H140="","",'Division Lvl'!H140/Escalators!G$11)</f>
        <v>0</v>
      </c>
      <c r="I140" s="217">
        <f>IF('Division Lvl'!I140="","",'Division Lvl'!I140/Escalators!H$11)</f>
        <v>0</v>
      </c>
      <c r="J140" s="217">
        <f>IF('Division Lvl'!J140="","",'Division Lvl'!J140/Escalators!I$11)</f>
        <v>0</v>
      </c>
      <c r="K140" s="217">
        <f>IF('Division Lvl'!K140="","",'Division Lvl'!K140/Escalators!J$11)</f>
        <v>0</v>
      </c>
      <c r="L140" s="217">
        <f>IF('Division Lvl'!L140="","",'Division Lvl'!L140/Escalators!K$11)</f>
        <v>0</v>
      </c>
      <c r="M140" s="217">
        <f>IF('Division Lvl'!M140="","",'Division Lvl'!M140/Escalators!L$11)</f>
        <v>0</v>
      </c>
      <c r="N140" s="218">
        <v>0</v>
      </c>
      <c r="O140" s="219">
        <v>0</v>
      </c>
      <c r="P140" s="220">
        <f>E140*Config!F$40</f>
        <v>0</v>
      </c>
      <c r="Q140" s="220">
        <f>F140*Config!G$40</f>
        <v>0</v>
      </c>
      <c r="R140" s="220">
        <f>G140*Config!H$40</f>
        <v>0</v>
      </c>
      <c r="S140" s="220">
        <f>H140*Config!I$40</f>
        <v>0</v>
      </c>
      <c r="T140" s="220">
        <f>I140*Config!J$40</f>
        <v>0</v>
      </c>
      <c r="U140" s="220">
        <f>J140*Config!K$40</f>
        <v>0</v>
      </c>
      <c r="V140" s="220">
        <f>K140*Config!L$40</f>
        <v>0</v>
      </c>
      <c r="W140" s="220">
        <f>L140*Config!M$40</f>
        <v>0</v>
      </c>
      <c r="X140" s="220">
        <f>M140*Config!N$40</f>
        <v>0</v>
      </c>
      <c r="Y140" s="221">
        <f>N140*Config!O$40</f>
        <v>0</v>
      </c>
      <c r="Z140" s="222">
        <f t="shared" si="14"/>
        <v>0</v>
      </c>
      <c r="AA140" s="217">
        <f t="shared" si="15"/>
        <v>0</v>
      </c>
      <c r="AB140" s="220">
        <f t="shared" si="16"/>
        <v>0</v>
      </c>
      <c r="AC140" s="221">
        <f t="shared" si="17"/>
        <v>0</v>
      </c>
      <c r="AD140" s="223" t="str">
        <f>IF(OR(SUM(P140:Y140)&lt;&gt;0,A140="EH"),INDEX(CASH!$B:$B,MATCH(A140,CASH!$A:$A,0)),"")</f>
        <v/>
      </c>
      <c r="AE140" s="227">
        <v>4950</v>
      </c>
      <c r="AF140" s="224">
        <f t="shared" si="18"/>
        <v>0.12557407790639435</v>
      </c>
      <c r="AG140" s="122" t="str">
        <f>IF(ISERROR(VLOOKUP(A140,Config!$A$12:$A$32,1,FALSE)),LEFT(A140,2),"PRL")</f>
        <v>PR</v>
      </c>
      <c r="AH140" s="122" t="str">
        <f t="shared" si="19"/>
        <v>PR244</v>
      </c>
      <c r="AI140" s="163" t="s">
        <v>881</v>
      </c>
      <c r="AJ140" s="225" t="s">
        <v>781</v>
      </c>
      <c r="AK140" s="338" t="str">
        <f>IF(ISERROR(VLOOKUP($A140,'RAB Cat Lookup'!$B$4:$E$351,2,FALSE))=TRUE,"Unallocated",VLOOKUP($A140,'RAB Cat Lookup'!$B$4:$E$351,2,FALSE))</f>
        <v>Unallocated</v>
      </c>
      <c r="AL140" s="338" t="str">
        <f>IF(ISERROR(VLOOKUP($A140,'RAB Cat Lookup'!$B$4:$E$351,4,FALSE))=TRUE,"Unallocated",VLOOKUP($A140,'RAB Cat Lookup'!$B$4:$E$351,4,FALSE))</f>
        <v>Unallocated</v>
      </c>
      <c r="AM140" s="121" t="str">
        <f t="shared" si="20"/>
        <v/>
      </c>
    </row>
    <row r="141" spans="1:39" x14ac:dyDescent="0.25">
      <c r="A141" s="215" t="s">
        <v>351</v>
      </c>
      <c r="B141" s="215" t="s">
        <v>352</v>
      </c>
      <c r="C141" s="123" t="s">
        <v>514</v>
      </c>
      <c r="D141" s="216">
        <f>IF('Division Lvl'!D141="","",'Division Lvl'!D141/Escalators!C$11)</f>
        <v>0</v>
      </c>
      <c r="E141" s="217">
        <f>IF('Division Lvl'!E141="","",'Division Lvl'!E141/Escalators!D$11)</f>
        <v>0</v>
      </c>
      <c r="F141" s="217">
        <f>IF('Division Lvl'!F141="","",'Division Lvl'!F141/Escalators!E$11)</f>
        <v>0</v>
      </c>
      <c r="G141" s="217">
        <f>IF('Division Lvl'!G141="","",'Division Lvl'!G141/Escalators!F$11)</f>
        <v>0</v>
      </c>
      <c r="H141" s="217">
        <f>IF('Division Lvl'!H141="","",'Division Lvl'!H141/Escalators!G$11)</f>
        <v>0</v>
      </c>
      <c r="I141" s="217">
        <f>IF('Division Lvl'!I141="","",'Division Lvl'!I141/Escalators!H$11)</f>
        <v>0</v>
      </c>
      <c r="J141" s="217">
        <f>IF('Division Lvl'!J141="","",'Division Lvl'!J141/Escalators!I$11)</f>
        <v>296572.85677693976</v>
      </c>
      <c r="K141" s="217">
        <f>IF('Division Lvl'!K141="","",'Division Lvl'!K141/Escalators!J$11)</f>
        <v>0</v>
      </c>
      <c r="L141" s="217">
        <f>IF('Division Lvl'!L141="","",'Division Lvl'!L141/Escalators!K$11)</f>
        <v>0</v>
      </c>
      <c r="M141" s="217">
        <f>IF('Division Lvl'!M141="","",'Division Lvl'!M141/Escalators!L$11)</f>
        <v>0</v>
      </c>
      <c r="N141" s="218">
        <v>0</v>
      </c>
      <c r="O141" s="219">
        <v>0</v>
      </c>
      <c r="P141" s="220">
        <f>E141*Config!F$40</f>
        <v>0</v>
      </c>
      <c r="Q141" s="220">
        <f>F141*Config!G$40</f>
        <v>0</v>
      </c>
      <c r="R141" s="220">
        <f>G141*Config!H$40</f>
        <v>0</v>
      </c>
      <c r="S141" s="220">
        <f>H141*Config!I$40</f>
        <v>0</v>
      </c>
      <c r="T141" s="220">
        <f>I141*Config!J$40</f>
        <v>0</v>
      </c>
      <c r="U141" s="220">
        <f>J141*Config!K$40</f>
        <v>343933.59002481122</v>
      </c>
      <c r="V141" s="220">
        <f>K141*Config!L$40</f>
        <v>0</v>
      </c>
      <c r="W141" s="220">
        <f>L141*Config!M$40</f>
        <v>0</v>
      </c>
      <c r="X141" s="220">
        <f>M141*Config!N$40</f>
        <v>0</v>
      </c>
      <c r="Y141" s="221">
        <f>N141*Config!O$40</f>
        <v>0</v>
      </c>
      <c r="Z141" s="222">
        <f t="shared" si="14"/>
        <v>0</v>
      </c>
      <c r="AA141" s="217">
        <f t="shared" si="15"/>
        <v>296572.85677693976</v>
      </c>
      <c r="AB141" s="220">
        <f t="shared" si="16"/>
        <v>0</v>
      </c>
      <c r="AC141" s="221">
        <f t="shared" si="17"/>
        <v>343933.59002481122</v>
      </c>
      <c r="AD141" s="223">
        <f>IF(OR(SUM(P141:Y141)&lt;&gt;0,A141="EH"),INDEX(CASH!$B:$B,MATCH(A141,CASH!$A:$A,0)),"")</f>
        <v>140</v>
      </c>
      <c r="AE141" s="122">
        <f>AD141*VLOOKUP(C141,Config!$A$3:$C$9,3,FALSE)</f>
        <v>700</v>
      </c>
      <c r="AF141" s="224">
        <f t="shared" si="18"/>
        <v>0.99188771190067215</v>
      </c>
      <c r="AG141" s="122" t="str">
        <f>IF(ISERROR(VLOOKUP(A141,Config!$A$12:$A$32,1,FALSE)),LEFT(A141,2),"PRL")</f>
        <v>PRL</v>
      </c>
      <c r="AH141" s="122" t="str">
        <f t="shared" si="19"/>
        <v>PR248</v>
      </c>
      <c r="AI141" s="163" t="s">
        <v>881</v>
      </c>
      <c r="AJ141" s="225" t="s">
        <v>781</v>
      </c>
      <c r="AK141" s="338" t="str">
        <f>IF(ISERROR(VLOOKUP($A141,'RAB Cat Lookup'!$B$4:$E$351,2,FALSE))=TRUE,"Unallocated",VLOOKUP($A141,'RAB Cat Lookup'!$B$4:$E$351,2,FALSE))</f>
        <v>Std</v>
      </c>
      <c r="AL141" s="338" t="str">
        <f>IF(ISERROR(VLOOKUP($A141,'RAB Cat Lookup'!$B$4:$E$351,4,FALSE))=TRUE,"Unallocated",VLOOKUP($A141,'RAB Cat Lookup'!$B$4:$E$351,4,FALSE))</f>
        <v>Land</v>
      </c>
      <c r="AM141" s="121" t="str">
        <f t="shared" si="20"/>
        <v/>
      </c>
    </row>
    <row r="142" spans="1:39" x14ac:dyDescent="0.25">
      <c r="A142" s="215" t="s">
        <v>353</v>
      </c>
      <c r="B142" s="215" t="s">
        <v>354</v>
      </c>
      <c r="C142" s="123" t="s">
        <v>514</v>
      </c>
      <c r="D142" s="216">
        <f>IF('Division Lvl'!D142="","",'Division Lvl'!D142/Escalators!C$11)</f>
        <v>0</v>
      </c>
      <c r="E142" s="217">
        <f>IF('Division Lvl'!E142="","",'Division Lvl'!E142/Escalators!D$11)</f>
        <v>0</v>
      </c>
      <c r="F142" s="217">
        <f>IF('Division Lvl'!F142="","",'Division Lvl'!F142/Escalators!E$11)</f>
        <v>0</v>
      </c>
      <c r="G142" s="217">
        <f>IF('Division Lvl'!G142="","",'Division Lvl'!G142/Escalators!F$11)</f>
        <v>0</v>
      </c>
      <c r="H142" s="217">
        <f>IF('Division Lvl'!H142="","",'Division Lvl'!H142/Escalators!G$11)</f>
        <v>0</v>
      </c>
      <c r="I142" s="217">
        <f>IF('Division Lvl'!I142="","",'Division Lvl'!I142/Escalators!H$11)</f>
        <v>0</v>
      </c>
      <c r="J142" s="217">
        <f>IF('Division Lvl'!J142="","",'Division Lvl'!J142/Escalators!I$11)</f>
        <v>1553054.1818980973</v>
      </c>
      <c r="K142" s="217">
        <f>IF('Division Lvl'!K142="","",'Division Lvl'!K142/Escalators!J$11)</f>
        <v>6212216.7275923891</v>
      </c>
      <c r="L142" s="217">
        <f>IF('Division Lvl'!L142="","",'Division Lvl'!L142/Escalators!K$11)</f>
        <v>0</v>
      </c>
      <c r="M142" s="217">
        <f>IF('Division Lvl'!M142="","",'Division Lvl'!M142/Escalators!L$11)</f>
        <v>0</v>
      </c>
      <c r="N142" s="218">
        <v>0</v>
      </c>
      <c r="O142" s="219">
        <v>0</v>
      </c>
      <c r="P142" s="220">
        <f>E142*Config!F$40</f>
        <v>0</v>
      </c>
      <c r="Q142" s="220">
        <f>F142*Config!G$40</f>
        <v>0</v>
      </c>
      <c r="R142" s="220">
        <f>G142*Config!H$40</f>
        <v>0</v>
      </c>
      <c r="S142" s="220">
        <f>H142*Config!I$40</f>
        <v>0</v>
      </c>
      <c r="T142" s="220">
        <f>I142*Config!J$40</f>
        <v>0</v>
      </c>
      <c r="U142" s="220">
        <f>J142*Config!K$40</f>
        <v>1801066.7128752281</v>
      </c>
      <c r="V142" s="220">
        <f>K142*Config!L$40</f>
        <v>7384373.5227884362</v>
      </c>
      <c r="W142" s="220">
        <f>L142*Config!M$40</f>
        <v>0</v>
      </c>
      <c r="X142" s="220">
        <f>M142*Config!N$40</f>
        <v>0</v>
      </c>
      <c r="Y142" s="221">
        <f>N142*Config!O$40</f>
        <v>0</v>
      </c>
      <c r="Z142" s="222">
        <f t="shared" si="14"/>
        <v>0</v>
      </c>
      <c r="AA142" s="217">
        <f t="shared" si="15"/>
        <v>7765270.9094904866</v>
      </c>
      <c r="AB142" s="220">
        <f t="shared" si="16"/>
        <v>0</v>
      </c>
      <c r="AC142" s="221">
        <f t="shared" si="17"/>
        <v>9185440.2356636636</v>
      </c>
      <c r="AD142" s="223">
        <f>IF(OR(SUM(P142:Y142)&lt;&gt;0,A142="EH"),INDEX(CASH!$B:$B,MATCH(A142,CASH!$A:$A,0)),"")</f>
        <v>140</v>
      </c>
      <c r="AE142" s="122">
        <f>AD142*VLOOKUP(C142,Config!$A$3:$C$9,3,FALSE)</f>
        <v>700</v>
      </c>
      <c r="AF142" s="224">
        <f t="shared" si="18"/>
        <v>0.99188771190067215</v>
      </c>
      <c r="AG142" s="122" t="str">
        <f>IF(ISERROR(VLOOKUP(A142,Config!$A$12:$A$32,1,FALSE)),LEFT(A142,2),"PRL")</f>
        <v>PR</v>
      </c>
      <c r="AH142" s="122" t="str">
        <f t="shared" si="19"/>
        <v>PR249</v>
      </c>
      <c r="AI142" s="163" t="s">
        <v>881</v>
      </c>
      <c r="AJ142" s="225" t="s">
        <v>781</v>
      </c>
      <c r="AK142" s="338" t="str">
        <f>IF(ISERROR(VLOOKUP($A142,'RAB Cat Lookup'!$B$4:$E$351,2,FALSE))=TRUE,"Unallocated",VLOOKUP($A142,'RAB Cat Lookup'!$B$4:$E$351,2,FALSE))</f>
        <v>Std</v>
      </c>
      <c r="AL142" s="338" t="str">
        <f>IF(ISERROR(VLOOKUP($A142,'RAB Cat Lookup'!$B$4:$E$351,4,FALSE))=TRUE,"Unallocated",VLOOKUP($A142,'RAB Cat Lookup'!$B$4:$E$351,4,FALSE))</f>
        <v>Substations</v>
      </c>
      <c r="AM142" s="121" t="str">
        <f t="shared" si="20"/>
        <v/>
      </c>
    </row>
    <row r="143" spans="1:39" x14ac:dyDescent="0.25">
      <c r="A143" s="215" t="s">
        <v>102</v>
      </c>
      <c r="B143" s="215" t="s">
        <v>457</v>
      </c>
      <c r="C143" s="123" t="s">
        <v>513</v>
      </c>
      <c r="D143" s="216">
        <f>IF('Division Lvl'!D143="","",'Division Lvl'!D143/Escalators!C$11)</f>
        <v>0</v>
      </c>
      <c r="E143" s="217">
        <f>IF('Division Lvl'!E143="","",'Division Lvl'!E143/Escalators!D$11)</f>
        <v>0</v>
      </c>
      <c r="F143" s="217">
        <f>IF('Division Lvl'!F143="","",'Division Lvl'!F143/Escalators!E$11)</f>
        <v>0</v>
      </c>
      <c r="G143" s="217">
        <f>IF('Division Lvl'!G143="","",'Division Lvl'!G143/Escalators!F$11)</f>
        <v>0</v>
      </c>
      <c r="H143" s="217">
        <f>IF('Division Lvl'!H143="","",'Division Lvl'!H143/Escalators!G$11)</f>
        <v>0</v>
      </c>
      <c r="I143" s="217">
        <f>IF('Division Lvl'!I143="","",'Division Lvl'!I143/Escalators!H$11)</f>
        <v>0</v>
      </c>
      <c r="J143" s="217">
        <f>IF('Division Lvl'!J143="","",'Division Lvl'!J143/Escalators!I$11)</f>
        <v>0</v>
      </c>
      <c r="K143" s="217">
        <f>IF('Division Lvl'!K143="","",'Division Lvl'!K143/Escalators!J$11)</f>
        <v>0</v>
      </c>
      <c r="L143" s="217">
        <f>IF('Division Lvl'!L143="","",'Division Lvl'!L143/Escalators!K$11)</f>
        <v>0</v>
      </c>
      <c r="M143" s="217">
        <f>IF('Division Lvl'!M143="","",'Division Lvl'!M143/Escalators!L$11)</f>
        <v>0</v>
      </c>
      <c r="N143" s="218">
        <v>0</v>
      </c>
      <c r="O143" s="219">
        <v>0</v>
      </c>
      <c r="P143" s="220">
        <f>E143*Config!F$40</f>
        <v>0</v>
      </c>
      <c r="Q143" s="220">
        <f>F143*Config!G$40</f>
        <v>0</v>
      </c>
      <c r="R143" s="220">
        <f>G143*Config!H$40</f>
        <v>0</v>
      </c>
      <c r="S143" s="220">
        <f>H143*Config!I$40</f>
        <v>0</v>
      </c>
      <c r="T143" s="220">
        <f>I143*Config!J$40</f>
        <v>0</v>
      </c>
      <c r="U143" s="220">
        <f>J143*Config!K$40</f>
        <v>0</v>
      </c>
      <c r="V143" s="220">
        <f>K143*Config!L$40</f>
        <v>0</v>
      </c>
      <c r="W143" s="220">
        <f>L143*Config!M$40</f>
        <v>0</v>
      </c>
      <c r="X143" s="220">
        <f>M143*Config!N$40</f>
        <v>0</v>
      </c>
      <c r="Y143" s="221">
        <f>N143*Config!O$40</f>
        <v>0</v>
      </c>
      <c r="Z143" s="222">
        <f t="shared" si="14"/>
        <v>0</v>
      </c>
      <c r="AA143" s="217">
        <f t="shared" si="15"/>
        <v>0</v>
      </c>
      <c r="AB143" s="220">
        <f t="shared" si="16"/>
        <v>0</v>
      </c>
      <c r="AC143" s="221">
        <f t="shared" si="17"/>
        <v>0</v>
      </c>
      <c r="AD143" s="223" t="str">
        <f>IF(OR(SUM(P143:Y143)&lt;&gt;0,A143="EH"),INDEX(CASH!$B:$B,MATCH(A143,CASH!$A:$A,0)),"")</f>
        <v/>
      </c>
      <c r="AE143" s="226">
        <v>3300</v>
      </c>
      <c r="AF143" s="224">
        <f t="shared" si="18"/>
        <v>0.5433273145722044</v>
      </c>
      <c r="AG143" s="122" t="str">
        <f>IF(ISERROR(VLOOKUP(A143,Config!$A$12:$A$32,1,FALSE)),LEFT(A143,2),"PRL")</f>
        <v>PR</v>
      </c>
      <c r="AH143" s="122" t="str">
        <f t="shared" si="19"/>
        <v>PR255</v>
      </c>
      <c r="AI143" s="163" t="s">
        <v>881</v>
      </c>
      <c r="AJ143" s="225" t="s">
        <v>781</v>
      </c>
      <c r="AK143" s="338" t="str">
        <f>IF(ISERROR(VLOOKUP($A143,'RAB Cat Lookup'!$B$4:$E$351,2,FALSE))=TRUE,"Unallocated",VLOOKUP($A143,'RAB Cat Lookup'!$B$4:$E$351,2,FALSE))</f>
        <v>Std</v>
      </c>
      <c r="AL143" s="338" t="str">
        <f>IF(ISERROR(VLOOKUP($A143,'RAB Cat Lookup'!$B$4:$E$351,4,FALSE))=TRUE,"Unallocated",VLOOKUP($A143,'RAB Cat Lookup'!$B$4:$E$351,4,FALSE))</f>
        <v>Sub-transmission lines and cables</v>
      </c>
      <c r="AM143" s="121" t="str">
        <f t="shared" si="20"/>
        <v/>
      </c>
    </row>
    <row r="144" spans="1:39" x14ac:dyDescent="0.25">
      <c r="A144" s="215" t="s">
        <v>141</v>
      </c>
      <c r="B144" s="215" t="s">
        <v>551</v>
      </c>
      <c r="C144" s="123" t="s">
        <v>513</v>
      </c>
      <c r="D144" s="216">
        <f>IF('Division Lvl'!D144="","",'Division Lvl'!D144/Escalators!C$11)</f>
        <v>0</v>
      </c>
      <c r="E144" s="217">
        <f>IF('Division Lvl'!E144="","",'Division Lvl'!E144/Escalators!D$11)</f>
        <v>0</v>
      </c>
      <c r="F144" s="217">
        <f>IF('Division Lvl'!F144="","",'Division Lvl'!F144/Escalators!E$11)</f>
        <v>0</v>
      </c>
      <c r="G144" s="217">
        <f>IF('Division Lvl'!G144="","",'Division Lvl'!G144/Escalators!F$11)</f>
        <v>0</v>
      </c>
      <c r="H144" s="217">
        <f>IF('Division Lvl'!H144="","",'Division Lvl'!H144/Escalators!G$11)</f>
        <v>0</v>
      </c>
      <c r="I144" s="217">
        <f>IF('Division Lvl'!I144="","",'Division Lvl'!I144/Escalators!H$11)</f>
        <v>0</v>
      </c>
      <c r="J144" s="217">
        <f>IF('Division Lvl'!J144="","",'Division Lvl'!J144/Escalators!I$11)</f>
        <v>0</v>
      </c>
      <c r="K144" s="217">
        <f>IF('Division Lvl'!K144="","",'Division Lvl'!K144/Escalators!J$11)</f>
        <v>0</v>
      </c>
      <c r="L144" s="217">
        <f>IF('Division Lvl'!L144="","",'Division Lvl'!L144/Escalators!K$11)</f>
        <v>0</v>
      </c>
      <c r="M144" s="217">
        <f>IF('Division Lvl'!M144="","",'Division Lvl'!M144/Escalators!L$11)</f>
        <v>0</v>
      </c>
      <c r="N144" s="218">
        <v>0</v>
      </c>
      <c r="O144" s="219">
        <v>4023</v>
      </c>
      <c r="P144" s="220">
        <f>E144*Config!F$40</f>
        <v>0</v>
      </c>
      <c r="Q144" s="220">
        <f>F144*Config!G$40</f>
        <v>0</v>
      </c>
      <c r="R144" s="220">
        <f>G144*Config!H$40</f>
        <v>0</v>
      </c>
      <c r="S144" s="220">
        <f>H144*Config!I$40</f>
        <v>0</v>
      </c>
      <c r="T144" s="220">
        <f>I144*Config!J$40</f>
        <v>0</v>
      </c>
      <c r="U144" s="220">
        <f>J144*Config!K$40</f>
        <v>0</v>
      </c>
      <c r="V144" s="220">
        <f>K144*Config!L$40</f>
        <v>0</v>
      </c>
      <c r="W144" s="220">
        <f>L144*Config!M$40</f>
        <v>0</v>
      </c>
      <c r="X144" s="220">
        <f>M144*Config!N$40</f>
        <v>0</v>
      </c>
      <c r="Y144" s="221">
        <f>N144*Config!O$40</f>
        <v>0</v>
      </c>
      <c r="Z144" s="222">
        <f t="shared" si="14"/>
        <v>0</v>
      </c>
      <c r="AA144" s="217">
        <f t="shared" si="15"/>
        <v>0</v>
      </c>
      <c r="AB144" s="220">
        <f t="shared" si="16"/>
        <v>0</v>
      </c>
      <c r="AC144" s="221">
        <f t="shared" si="17"/>
        <v>0</v>
      </c>
      <c r="AD144" s="223" t="str">
        <f>IF(OR(SUM(P144:Y144)&lt;&gt;0,A144="EH"),INDEX(CASH!$B:$B,MATCH(A144,CASH!$A:$A,0)),"")</f>
        <v/>
      </c>
      <c r="AE144" s="226">
        <v>3150</v>
      </c>
      <c r="AF144" s="224">
        <f t="shared" si="18"/>
        <v>0.5487863519610563</v>
      </c>
      <c r="AG144" s="122" t="str">
        <f>IF(ISERROR(VLOOKUP(A144,Config!$A$12:$A$32,1,FALSE)),LEFT(A144,2),"PRL")</f>
        <v>PRL</v>
      </c>
      <c r="AH144" s="122" t="str">
        <f t="shared" si="19"/>
        <v>PR257</v>
      </c>
      <c r="AI144" s="163" t="s">
        <v>881</v>
      </c>
      <c r="AJ144" s="225" t="s">
        <v>781</v>
      </c>
      <c r="AK144" s="338" t="str">
        <f>IF(ISERROR(VLOOKUP($A144,'RAB Cat Lookup'!$B$4:$E$351,2,FALSE))=TRUE,"Unallocated",VLOOKUP($A144,'RAB Cat Lookup'!$B$4:$E$351,2,FALSE))</f>
        <v>Std</v>
      </c>
      <c r="AL144" s="338" t="str">
        <f>IF(ISERROR(VLOOKUP($A144,'RAB Cat Lookup'!$B$4:$E$351,4,FALSE))=TRUE,"Unallocated",VLOOKUP($A144,'RAB Cat Lookup'!$B$4:$E$351,4,FALSE))</f>
        <v>Land</v>
      </c>
      <c r="AM144" s="121" t="str">
        <f t="shared" si="20"/>
        <v/>
      </c>
    </row>
    <row r="145" spans="1:39" x14ac:dyDescent="0.25">
      <c r="A145" s="215" t="s">
        <v>116</v>
      </c>
      <c r="B145" s="215" t="s">
        <v>851</v>
      </c>
      <c r="C145" s="123" t="s">
        <v>513</v>
      </c>
      <c r="D145" s="216">
        <f>IF('Division Lvl'!D145="","",'Division Lvl'!D145/Escalators!C$11)</f>
        <v>3800000</v>
      </c>
      <c r="E145" s="217">
        <f>IF('Division Lvl'!E145="","",'Division Lvl'!E145/Escalators!D$11)</f>
        <v>4481997.7600612929</v>
      </c>
      <c r="F145" s="217">
        <f>IF('Division Lvl'!F145="","",'Division Lvl'!F145/Escalators!E$11)</f>
        <v>8540.5069298062681</v>
      </c>
      <c r="G145" s="217">
        <f>IF('Division Lvl'!G145="","",'Division Lvl'!G145/Escalators!F$11)</f>
        <v>0</v>
      </c>
      <c r="H145" s="217">
        <f>IF('Division Lvl'!H145="","",'Division Lvl'!H145/Escalators!G$11)</f>
        <v>0</v>
      </c>
      <c r="I145" s="217">
        <f>IF('Division Lvl'!I145="","",'Division Lvl'!I145/Escalators!H$11)</f>
        <v>0</v>
      </c>
      <c r="J145" s="217">
        <f>IF('Division Lvl'!J145="","",'Division Lvl'!J145/Escalators!I$11)</f>
        <v>0</v>
      </c>
      <c r="K145" s="217">
        <f>IF('Division Lvl'!K145="","",'Division Lvl'!K145/Escalators!J$11)</f>
        <v>0</v>
      </c>
      <c r="L145" s="217">
        <f>IF('Division Lvl'!L145="","",'Division Lvl'!L145/Escalators!K$11)</f>
        <v>0</v>
      </c>
      <c r="M145" s="217">
        <f>IF('Division Lvl'!M145="","",'Division Lvl'!M145/Escalators!L$11)</f>
        <v>0</v>
      </c>
      <c r="N145" s="218">
        <v>0</v>
      </c>
      <c r="O145" s="219">
        <v>295852.70999999996</v>
      </c>
      <c r="P145" s="220">
        <f>E145*Config!F$40</f>
        <v>4594047.7040628251</v>
      </c>
      <c r="Q145" s="220">
        <f>F145*Config!G$40</f>
        <v>8972.870093127709</v>
      </c>
      <c r="R145" s="220">
        <f>G145*Config!H$40</f>
        <v>0</v>
      </c>
      <c r="S145" s="220">
        <f>H145*Config!I$40</f>
        <v>0</v>
      </c>
      <c r="T145" s="220">
        <f>I145*Config!J$40</f>
        <v>0</v>
      </c>
      <c r="U145" s="220">
        <f>J145*Config!K$40</f>
        <v>0</v>
      </c>
      <c r="V145" s="220">
        <f>K145*Config!L$40</f>
        <v>0</v>
      </c>
      <c r="W145" s="220">
        <f>L145*Config!M$40</f>
        <v>0</v>
      </c>
      <c r="X145" s="220">
        <f>M145*Config!N$40</f>
        <v>0</v>
      </c>
      <c r="Y145" s="221">
        <f>N145*Config!O$40</f>
        <v>0</v>
      </c>
      <c r="Z145" s="222">
        <f t="shared" si="14"/>
        <v>4490538.2669910993</v>
      </c>
      <c r="AA145" s="217">
        <f t="shared" si="15"/>
        <v>4490538.2669910993</v>
      </c>
      <c r="AB145" s="220">
        <f t="shared" si="16"/>
        <v>4603020.5741559528</v>
      </c>
      <c r="AC145" s="221">
        <f t="shared" si="17"/>
        <v>4603020.5741559528</v>
      </c>
      <c r="AD145" s="223">
        <f>IF(OR(SUM(P145:Y145)&lt;&gt;0,A145="EH"),INDEX(CASH!$B:$B,MATCH(A145,CASH!$A:$A,0)),"")</f>
        <v>170</v>
      </c>
      <c r="AE145" s="122">
        <f>AD145*VLOOKUP(C145,Config!$A$3:$C$9,3,FALSE)</f>
        <v>2550</v>
      </c>
      <c r="AF145" s="224">
        <f t="shared" si="18"/>
        <v>0.6869208729126236</v>
      </c>
      <c r="AG145" s="122" t="str">
        <f>IF(ISERROR(VLOOKUP(A145,Config!$A$12:$A$32,1,FALSE)),LEFT(A145,2),"PRL")</f>
        <v>PR</v>
      </c>
      <c r="AH145" s="122" t="str">
        <f t="shared" si="19"/>
        <v>PR258</v>
      </c>
      <c r="AI145" s="163" t="s">
        <v>881</v>
      </c>
      <c r="AJ145" s="225" t="s">
        <v>781</v>
      </c>
      <c r="AK145" s="338" t="str">
        <f>IF(ISERROR(VLOOKUP($A145,'RAB Cat Lookup'!$B$4:$E$351,2,FALSE))=TRUE,"Unallocated",VLOOKUP($A145,'RAB Cat Lookup'!$B$4:$E$351,2,FALSE))</f>
        <v>Std</v>
      </c>
      <c r="AL145" s="338" t="str">
        <f>IF(ISERROR(VLOOKUP($A145,'RAB Cat Lookup'!$B$4:$E$351,4,FALSE))=TRUE,"Unallocated",VLOOKUP($A145,'RAB Cat Lookup'!$B$4:$E$351,4,FALSE))</f>
        <v>Substations</v>
      </c>
      <c r="AM145" s="121" t="str">
        <f t="shared" si="20"/>
        <v/>
      </c>
    </row>
    <row r="146" spans="1:39" x14ac:dyDescent="0.25">
      <c r="A146" s="215" t="s">
        <v>391</v>
      </c>
      <c r="B146" s="215" t="s">
        <v>956</v>
      </c>
      <c r="C146" s="123" t="s">
        <v>513</v>
      </c>
      <c r="D146" s="216">
        <f>IF('Division Lvl'!D146="","",'Division Lvl'!D146/Escalators!C$11)</f>
        <v>0</v>
      </c>
      <c r="E146" s="217">
        <f>IF('Division Lvl'!E146="","",'Division Lvl'!E146/Escalators!D$11)</f>
        <v>0</v>
      </c>
      <c r="F146" s="217">
        <f>IF('Division Lvl'!F146="","",'Division Lvl'!F146/Escalators!E$11)</f>
        <v>0</v>
      </c>
      <c r="G146" s="217">
        <f>IF('Division Lvl'!G146="","",'Division Lvl'!G146/Escalators!F$11)</f>
        <v>0</v>
      </c>
      <c r="H146" s="217">
        <f>IF('Division Lvl'!H146="","",'Division Lvl'!H146/Escalators!G$11)</f>
        <v>0</v>
      </c>
      <c r="I146" s="217">
        <f>IF('Division Lvl'!I146="","",'Division Lvl'!I146/Escalators!H$11)</f>
        <v>0</v>
      </c>
      <c r="J146" s="217">
        <f>IF('Division Lvl'!J146="","",'Division Lvl'!J146/Escalators!I$11)</f>
        <v>0</v>
      </c>
      <c r="K146" s="217">
        <f>IF('Division Lvl'!K146="","",'Division Lvl'!K146/Escalators!J$11)</f>
        <v>0</v>
      </c>
      <c r="L146" s="217">
        <f>IF('Division Lvl'!L146="","",'Division Lvl'!L146/Escalators!K$11)</f>
        <v>0</v>
      </c>
      <c r="M146" s="217">
        <f>IF('Division Lvl'!M146="","",'Division Lvl'!M146/Escalators!L$11)</f>
        <v>0</v>
      </c>
      <c r="N146" s="218">
        <v>0</v>
      </c>
      <c r="O146" s="219">
        <v>0</v>
      </c>
      <c r="P146" s="220">
        <f>E146*Config!F$40</f>
        <v>0</v>
      </c>
      <c r="Q146" s="220">
        <f>F146*Config!G$40</f>
        <v>0</v>
      </c>
      <c r="R146" s="220">
        <f>G146*Config!H$40</f>
        <v>0</v>
      </c>
      <c r="S146" s="220">
        <f>H146*Config!I$40</f>
        <v>0</v>
      </c>
      <c r="T146" s="220">
        <f>I146*Config!J$40</f>
        <v>0</v>
      </c>
      <c r="U146" s="220">
        <f>J146*Config!K$40</f>
        <v>0</v>
      </c>
      <c r="V146" s="220">
        <f>K146*Config!L$40</f>
        <v>0</v>
      </c>
      <c r="W146" s="220">
        <f>L146*Config!M$40</f>
        <v>0</v>
      </c>
      <c r="X146" s="220">
        <f>M146*Config!N$40</f>
        <v>0</v>
      </c>
      <c r="Y146" s="221">
        <f>N146*Config!O$40</f>
        <v>0</v>
      </c>
      <c r="Z146" s="222">
        <f t="shared" si="14"/>
        <v>0</v>
      </c>
      <c r="AA146" s="217">
        <f t="shared" si="15"/>
        <v>0</v>
      </c>
      <c r="AB146" s="220">
        <f t="shared" si="16"/>
        <v>0</v>
      </c>
      <c r="AC146" s="221">
        <f t="shared" si="17"/>
        <v>0</v>
      </c>
      <c r="AD146" s="223" t="str">
        <f>IF(OR(SUM(P146:Y146)&lt;&gt;0,A146="EH"),INDEX(CASH!$B:$B,MATCH(A146,CASH!$A:$A,0)),"")</f>
        <v/>
      </c>
      <c r="AE146" s="226">
        <v>4950</v>
      </c>
      <c r="AF146" s="224">
        <f t="shared" si="18"/>
        <v>0.12557407790639435</v>
      </c>
      <c r="AG146" s="122" t="str">
        <f>IF(ISERROR(VLOOKUP(A146,Config!$A$12:$A$32,1,FALSE)),LEFT(A146,2),"PRL")</f>
        <v>PR</v>
      </c>
      <c r="AH146" s="122" t="str">
        <f t="shared" si="19"/>
        <v>PR261</v>
      </c>
      <c r="AI146" s="163" t="s">
        <v>881</v>
      </c>
      <c r="AJ146" s="225" t="s">
        <v>781</v>
      </c>
      <c r="AK146" s="338" t="str">
        <f>IF(ISERROR(VLOOKUP($A146,'RAB Cat Lookup'!$B$4:$E$351,2,FALSE))=TRUE,"Unallocated",VLOOKUP($A146,'RAB Cat Lookup'!$B$4:$E$351,2,FALSE))</f>
        <v>Std</v>
      </c>
      <c r="AL146" s="338" t="str">
        <f>IF(ISERROR(VLOOKUP($A146,'RAB Cat Lookup'!$B$4:$E$351,4,FALSE))=TRUE,"Unallocated",VLOOKUP($A146,'RAB Cat Lookup'!$B$4:$E$351,4,FALSE))</f>
        <v>Substations</v>
      </c>
      <c r="AM146" s="121" t="str">
        <f t="shared" si="20"/>
        <v/>
      </c>
    </row>
    <row r="147" spans="1:39" x14ac:dyDescent="0.25">
      <c r="A147" s="215" t="s">
        <v>117</v>
      </c>
      <c r="B147" s="215" t="s">
        <v>118</v>
      </c>
      <c r="C147" s="123" t="s">
        <v>514</v>
      </c>
      <c r="D147" s="216">
        <f>IF('Division Lvl'!D147="","",'Division Lvl'!D147/Escalators!C$11)</f>
        <v>0</v>
      </c>
      <c r="E147" s="217">
        <f>IF('Division Lvl'!E147="","",'Division Lvl'!E147/Escalators!D$11)</f>
        <v>0</v>
      </c>
      <c r="F147" s="217">
        <f>IF('Division Lvl'!F147="","",'Division Lvl'!F147/Escalators!E$11)</f>
        <v>0</v>
      </c>
      <c r="G147" s="217">
        <f>IF('Division Lvl'!G147="","",'Division Lvl'!G147/Escalators!F$11)</f>
        <v>0</v>
      </c>
      <c r="H147" s="217">
        <f>IF('Division Lvl'!H147="","",'Division Lvl'!H147/Escalators!G$11)</f>
        <v>0</v>
      </c>
      <c r="I147" s="217">
        <f>IF('Division Lvl'!I147="","",'Division Lvl'!I147/Escalators!H$11)</f>
        <v>0</v>
      </c>
      <c r="J147" s="217">
        <f>IF('Division Lvl'!J147="","",'Division Lvl'!J147/Escalators!I$11)</f>
        <v>0</v>
      </c>
      <c r="K147" s="217">
        <f>IF('Division Lvl'!K147="","",'Division Lvl'!K147/Escalators!J$11)</f>
        <v>0</v>
      </c>
      <c r="L147" s="217">
        <f>IF('Division Lvl'!L147="","",'Division Lvl'!L147/Escalators!K$11)</f>
        <v>1263400.3698697635</v>
      </c>
      <c r="M147" s="217">
        <f>IF('Division Lvl'!M147="","",'Division Lvl'!M147/Escalators!L$11)</f>
        <v>1263400.3698697635</v>
      </c>
      <c r="N147" s="218">
        <v>0</v>
      </c>
      <c r="O147" s="219">
        <v>0</v>
      </c>
      <c r="P147" s="220">
        <f>E147*Config!F$40</f>
        <v>0</v>
      </c>
      <c r="Q147" s="220">
        <f>F147*Config!G$40</f>
        <v>0</v>
      </c>
      <c r="R147" s="220">
        <f>G147*Config!H$40</f>
        <v>0</v>
      </c>
      <c r="S147" s="220">
        <f>H147*Config!I$40</f>
        <v>0</v>
      </c>
      <c r="T147" s="220">
        <f>I147*Config!J$40</f>
        <v>0</v>
      </c>
      <c r="U147" s="220">
        <f>J147*Config!K$40</f>
        <v>0</v>
      </c>
      <c r="V147" s="220">
        <f>K147*Config!L$40</f>
        <v>0</v>
      </c>
      <c r="W147" s="220">
        <f>L147*Config!M$40</f>
        <v>1539330.6713644215</v>
      </c>
      <c r="X147" s="220">
        <f>M147*Config!N$40</f>
        <v>1577813.9381485318</v>
      </c>
      <c r="Y147" s="221">
        <f>N147*Config!O$40</f>
        <v>0</v>
      </c>
      <c r="Z147" s="222">
        <f t="shared" si="14"/>
        <v>0</v>
      </c>
      <c r="AA147" s="217">
        <f t="shared" si="15"/>
        <v>2526800.739739527</v>
      </c>
      <c r="AB147" s="220">
        <f t="shared" si="16"/>
        <v>0</v>
      </c>
      <c r="AC147" s="221">
        <f t="shared" si="17"/>
        <v>3117144.6095129531</v>
      </c>
      <c r="AD147" s="223">
        <f>IF(OR(SUM(P147:Y147)&lt;&gt;0,A147="EH"),INDEX(CASH!$B:$B,MATCH(A147,CASH!$A:$A,0)),"")</f>
        <v>20</v>
      </c>
      <c r="AE147" s="122">
        <f>AD147*VLOOKUP(C147,Config!$A$3:$C$9,3,FALSE)</f>
        <v>100</v>
      </c>
      <c r="AF147" s="224">
        <f t="shared" si="18"/>
        <v>1</v>
      </c>
      <c r="AG147" s="122" t="str">
        <f>IF(ISERROR(VLOOKUP(A147,Config!$A$12:$A$32,1,FALSE)),LEFT(A147,2),"PRL")</f>
        <v>PR</v>
      </c>
      <c r="AH147" s="122" t="str">
        <f t="shared" si="19"/>
        <v>PR278</v>
      </c>
      <c r="AI147" s="163" t="s">
        <v>881</v>
      </c>
      <c r="AJ147" s="225" t="s">
        <v>781</v>
      </c>
      <c r="AK147" s="338" t="str">
        <f>IF(ISERROR(VLOOKUP($A147,'RAB Cat Lookup'!$B$4:$E$351,2,FALSE))=TRUE,"Unallocated",VLOOKUP($A147,'RAB Cat Lookup'!$B$4:$E$351,2,FALSE))</f>
        <v>Std</v>
      </c>
      <c r="AL147" s="338" t="str">
        <f>IF(ISERROR(VLOOKUP($A147,'RAB Cat Lookup'!$B$4:$E$351,4,FALSE))=TRUE,"Unallocated",VLOOKUP($A147,'RAB Cat Lookup'!$B$4:$E$351,4,FALSE))</f>
        <v>Sub-transmission lines and cables</v>
      </c>
      <c r="AM147" s="121" t="str">
        <f t="shared" si="20"/>
        <v/>
      </c>
    </row>
    <row r="148" spans="1:39" x14ac:dyDescent="0.25">
      <c r="A148" s="215" t="s">
        <v>416</v>
      </c>
      <c r="B148" s="215" t="s">
        <v>417</v>
      </c>
      <c r="C148" s="123" t="s">
        <v>513</v>
      </c>
      <c r="D148" s="216">
        <f>IF('Division Lvl'!D148="","",'Division Lvl'!D148/Escalators!C$11)</f>
        <v>0</v>
      </c>
      <c r="E148" s="217">
        <f>IF('Division Lvl'!E148="","",'Division Lvl'!E148/Escalators!D$11)</f>
        <v>0</v>
      </c>
      <c r="F148" s="217">
        <f>IF('Division Lvl'!F148="","",'Division Lvl'!F148/Escalators!E$11)</f>
        <v>0</v>
      </c>
      <c r="G148" s="217">
        <f>IF('Division Lvl'!G148="","",'Division Lvl'!G148/Escalators!F$11)</f>
        <v>0</v>
      </c>
      <c r="H148" s="217">
        <f>IF('Division Lvl'!H148="","",'Division Lvl'!H148/Escalators!G$11)</f>
        <v>0</v>
      </c>
      <c r="I148" s="217">
        <f>IF('Division Lvl'!I148="","",'Division Lvl'!I148/Escalators!H$11)</f>
        <v>0</v>
      </c>
      <c r="J148" s="217">
        <f>IF('Division Lvl'!J148="","",'Division Lvl'!J148/Escalators!I$11)</f>
        <v>0</v>
      </c>
      <c r="K148" s="217">
        <f>IF('Division Lvl'!K148="","",'Division Lvl'!K148/Escalators!J$11)</f>
        <v>0</v>
      </c>
      <c r="L148" s="217">
        <f>IF('Division Lvl'!L148="","",'Division Lvl'!L148/Escalators!K$11)</f>
        <v>0</v>
      </c>
      <c r="M148" s="217">
        <f>IF('Division Lvl'!M148="","",'Division Lvl'!M148/Escalators!L$11)</f>
        <v>0</v>
      </c>
      <c r="N148" s="218">
        <v>0</v>
      </c>
      <c r="O148" s="219">
        <v>0</v>
      </c>
      <c r="P148" s="220">
        <f>E148*Config!F$40</f>
        <v>0</v>
      </c>
      <c r="Q148" s="220">
        <f>F148*Config!G$40</f>
        <v>0</v>
      </c>
      <c r="R148" s="220">
        <f>G148*Config!H$40</f>
        <v>0</v>
      </c>
      <c r="S148" s="220">
        <f>H148*Config!I$40</f>
        <v>0</v>
      </c>
      <c r="T148" s="220">
        <f>I148*Config!J$40</f>
        <v>0</v>
      </c>
      <c r="U148" s="220">
        <f>J148*Config!K$40</f>
        <v>0</v>
      </c>
      <c r="V148" s="220">
        <f>K148*Config!L$40</f>
        <v>0</v>
      </c>
      <c r="W148" s="220">
        <f>L148*Config!M$40</f>
        <v>0</v>
      </c>
      <c r="X148" s="220">
        <f>M148*Config!N$40</f>
        <v>0</v>
      </c>
      <c r="Y148" s="221">
        <f>N148*Config!O$40</f>
        <v>0</v>
      </c>
      <c r="Z148" s="222">
        <f t="shared" si="14"/>
        <v>0</v>
      </c>
      <c r="AA148" s="217">
        <f t="shared" si="15"/>
        <v>0</v>
      </c>
      <c r="AB148" s="220">
        <f t="shared" si="16"/>
        <v>0</v>
      </c>
      <c r="AC148" s="221">
        <f t="shared" si="17"/>
        <v>0</v>
      </c>
      <c r="AD148" s="223" t="str">
        <f>IF(OR(SUM(P148:Y148)&lt;&gt;0,A148="EH"),INDEX(CASH!$B:$B,MATCH(A148,CASH!$A:$A,0)),"")</f>
        <v/>
      </c>
      <c r="AE148" s="226">
        <v>4950</v>
      </c>
      <c r="AF148" s="224">
        <f t="shared" si="18"/>
        <v>0.12557407790639435</v>
      </c>
      <c r="AG148" s="122" t="str">
        <f>IF(ISERROR(VLOOKUP(A148,Config!$A$12:$A$32,1,FALSE)),LEFT(A148,2),"PRL")</f>
        <v>PR</v>
      </c>
      <c r="AH148" s="122" t="str">
        <f t="shared" si="19"/>
        <v>PR280</v>
      </c>
      <c r="AI148" s="163" t="s">
        <v>881</v>
      </c>
      <c r="AJ148" s="225" t="s">
        <v>781</v>
      </c>
      <c r="AK148" s="338" t="str">
        <f>IF(ISERROR(VLOOKUP($A148,'RAB Cat Lookup'!$B$4:$E$351,2,FALSE))=TRUE,"Unallocated",VLOOKUP($A148,'RAB Cat Lookup'!$B$4:$E$351,2,FALSE))</f>
        <v>Std</v>
      </c>
      <c r="AL148" s="338" t="str">
        <f>IF(ISERROR(VLOOKUP($A148,'RAB Cat Lookup'!$B$4:$E$351,4,FALSE))=TRUE,"Unallocated",VLOOKUP($A148,'RAB Cat Lookup'!$B$4:$E$351,4,FALSE))</f>
        <v>Substations</v>
      </c>
      <c r="AM148" s="121" t="str">
        <f t="shared" si="20"/>
        <v/>
      </c>
    </row>
    <row r="149" spans="1:39" x14ac:dyDescent="0.25">
      <c r="A149" s="215" t="s">
        <v>420</v>
      </c>
      <c r="B149" s="215" t="s">
        <v>421</v>
      </c>
      <c r="C149" s="123" t="s">
        <v>513</v>
      </c>
      <c r="D149" s="216">
        <f>IF('Division Lvl'!D149="","",'Division Lvl'!D149/Escalators!C$11)</f>
        <v>0</v>
      </c>
      <c r="E149" s="217">
        <f>IF('Division Lvl'!E149="","",'Division Lvl'!E149/Escalators!D$11)</f>
        <v>0</v>
      </c>
      <c r="F149" s="217">
        <f>IF('Division Lvl'!F149="","",'Division Lvl'!F149/Escalators!E$11)</f>
        <v>0</v>
      </c>
      <c r="G149" s="217">
        <f>IF('Division Lvl'!G149="","",'Division Lvl'!G149/Escalators!F$11)</f>
        <v>0</v>
      </c>
      <c r="H149" s="217">
        <f>IF('Division Lvl'!H149="","",'Division Lvl'!H149/Escalators!G$11)</f>
        <v>0</v>
      </c>
      <c r="I149" s="217">
        <f>IF('Division Lvl'!I149="","",'Division Lvl'!I149/Escalators!H$11)</f>
        <v>0</v>
      </c>
      <c r="J149" s="217">
        <f>IF('Division Lvl'!J149="","",'Division Lvl'!J149/Escalators!I$11)</f>
        <v>0</v>
      </c>
      <c r="K149" s="217">
        <f>IF('Division Lvl'!K149="","",'Division Lvl'!K149/Escalators!J$11)</f>
        <v>0</v>
      </c>
      <c r="L149" s="217">
        <f>IF('Division Lvl'!L149="","",'Division Lvl'!L149/Escalators!K$11)</f>
        <v>0</v>
      </c>
      <c r="M149" s="217">
        <f>IF('Division Lvl'!M149="","",'Division Lvl'!M149/Escalators!L$11)</f>
        <v>0</v>
      </c>
      <c r="N149" s="218">
        <v>0</v>
      </c>
      <c r="O149" s="219">
        <v>0</v>
      </c>
      <c r="P149" s="220">
        <f>E149*Config!F$40</f>
        <v>0</v>
      </c>
      <c r="Q149" s="220">
        <f>F149*Config!G$40</f>
        <v>0</v>
      </c>
      <c r="R149" s="220">
        <f>G149*Config!H$40</f>
        <v>0</v>
      </c>
      <c r="S149" s="220">
        <f>H149*Config!I$40</f>
        <v>0</v>
      </c>
      <c r="T149" s="220">
        <f>I149*Config!J$40</f>
        <v>0</v>
      </c>
      <c r="U149" s="220">
        <f>J149*Config!K$40</f>
        <v>0</v>
      </c>
      <c r="V149" s="220">
        <f>K149*Config!L$40</f>
        <v>0</v>
      </c>
      <c r="W149" s="220">
        <f>L149*Config!M$40</f>
        <v>0</v>
      </c>
      <c r="X149" s="220">
        <f>M149*Config!N$40</f>
        <v>0</v>
      </c>
      <c r="Y149" s="221">
        <f>N149*Config!O$40</f>
        <v>0</v>
      </c>
      <c r="Z149" s="222">
        <f t="shared" si="14"/>
        <v>0</v>
      </c>
      <c r="AA149" s="217">
        <f t="shared" si="15"/>
        <v>0</v>
      </c>
      <c r="AB149" s="220">
        <f t="shared" si="16"/>
        <v>0</v>
      </c>
      <c r="AC149" s="221">
        <f t="shared" si="17"/>
        <v>0</v>
      </c>
      <c r="AD149" s="223" t="str">
        <f>IF(OR(SUM(P149:Y149)&lt;&gt;0,A149="EH"),INDEX(CASH!$B:$B,MATCH(A149,CASH!$A:$A,0)),"")</f>
        <v/>
      </c>
      <c r="AE149" s="226">
        <v>4950</v>
      </c>
      <c r="AF149" s="224">
        <f t="shared" si="18"/>
        <v>0.12557407790639435</v>
      </c>
      <c r="AG149" s="122" t="str">
        <f>IF(ISERROR(VLOOKUP(A149,Config!$A$12:$A$32,1,FALSE)),LEFT(A149,2),"PRL")</f>
        <v>PR</v>
      </c>
      <c r="AH149" s="122" t="str">
        <f t="shared" si="19"/>
        <v>PR288</v>
      </c>
      <c r="AI149" s="163" t="s">
        <v>881</v>
      </c>
      <c r="AJ149" s="225" t="s">
        <v>781</v>
      </c>
      <c r="AK149" s="338" t="str">
        <f>IF(ISERROR(VLOOKUP($A149,'RAB Cat Lookup'!$B$4:$E$351,2,FALSE))=TRUE,"Unallocated",VLOOKUP($A149,'RAB Cat Lookup'!$B$4:$E$351,2,FALSE))</f>
        <v>Std</v>
      </c>
      <c r="AL149" s="338" t="str">
        <f>IF(ISERROR(VLOOKUP($A149,'RAB Cat Lookup'!$B$4:$E$351,4,FALSE))=TRUE,"Unallocated",VLOOKUP($A149,'RAB Cat Lookup'!$B$4:$E$351,4,FALSE))</f>
        <v>Sub-transmission lines and cables</v>
      </c>
      <c r="AM149" s="121" t="str">
        <f t="shared" si="20"/>
        <v/>
      </c>
    </row>
    <row r="150" spans="1:39" x14ac:dyDescent="0.25">
      <c r="A150" s="215" t="s">
        <v>483</v>
      </c>
      <c r="B150" s="215" t="s">
        <v>552</v>
      </c>
      <c r="C150" s="123" t="s">
        <v>513</v>
      </c>
      <c r="D150" s="216">
        <f>IF('Division Lvl'!D150="","",'Division Lvl'!D150/Escalators!C$11)</f>
        <v>0</v>
      </c>
      <c r="E150" s="217">
        <f>IF('Division Lvl'!E150="","",'Division Lvl'!E150/Escalators!D$11)</f>
        <v>0</v>
      </c>
      <c r="F150" s="217">
        <f>IF('Division Lvl'!F150="","",'Division Lvl'!F150/Escalators!E$11)</f>
        <v>0</v>
      </c>
      <c r="G150" s="217">
        <f>IF('Division Lvl'!G150="","",'Division Lvl'!G150/Escalators!F$11)</f>
        <v>0</v>
      </c>
      <c r="H150" s="217">
        <f>IF('Division Lvl'!H150="","",'Division Lvl'!H150/Escalators!G$11)</f>
        <v>0</v>
      </c>
      <c r="I150" s="217">
        <f>IF('Division Lvl'!I150="","",'Division Lvl'!I150/Escalators!H$11)</f>
        <v>0</v>
      </c>
      <c r="J150" s="217">
        <f>IF('Division Lvl'!J150="","",'Division Lvl'!J150/Escalators!I$11)</f>
        <v>0</v>
      </c>
      <c r="K150" s="217">
        <f>IF('Division Lvl'!K150="","",'Division Lvl'!K150/Escalators!J$11)</f>
        <v>0</v>
      </c>
      <c r="L150" s="217">
        <f>IF('Division Lvl'!L150="","",'Division Lvl'!L150/Escalators!K$11)</f>
        <v>0</v>
      </c>
      <c r="M150" s="217">
        <f>IF('Division Lvl'!M150="","",'Division Lvl'!M150/Escalators!L$11)</f>
        <v>0</v>
      </c>
      <c r="N150" s="218">
        <v>0</v>
      </c>
      <c r="O150" s="219">
        <v>0</v>
      </c>
      <c r="P150" s="220">
        <f>E150*Config!F$40</f>
        <v>0</v>
      </c>
      <c r="Q150" s="220">
        <f>F150*Config!G$40</f>
        <v>0</v>
      </c>
      <c r="R150" s="220">
        <f>G150*Config!H$40</f>
        <v>0</v>
      </c>
      <c r="S150" s="220">
        <f>H150*Config!I$40</f>
        <v>0</v>
      </c>
      <c r="T150" s="220">
        <f>I150*Config!J$40</f>
        <v>0</v>
      </c>
      <c r="U150" s="220">
        <f>J150*Config!K$40</f>
        <v>0</v>
      </c>
      <c r="V150" s="220">
        <f>K150*Config!L$40</f>
        <v>0</v>
      </c>
      <c r="W150" s="220">
        <f>L150*Config!M$40</f>
        <v>0</v>
      </c>
      <c r="X150" s="220">
        <f>M150*Config!N$40</f>
        <v>0</v>
      </c>
      <c r="Y150" s="221">
        <f>N150*Config!O$40</f>
        <v>0</v>
      </c>
      <c r="Z150" s="222">
        <f t="shared" si="14"/>
        <v>0</v>
      </c>
      <c r="AA150" s="217">
        <f t="shared" si="15"/>
        <v>0</v>
      </c>
      <c r="AB150" s="220">
        <f t="shared" si="16"/>
        <v>0</v>
      </c>
      <c r="AC150" s="221">
        <f t="shared" si="17"/>
        <v>0</v>
      </c>
      <c r="AD150" s="223" t="str">
        <f>IF(OR(SUM(P150:Y150)&lt;&gt;0,A150="EH"),INDEX(CASH!$B:$B,MATCH(A150,CASH!$A:$A,0)),"")</f>
        <v/>
      </c>
      <c r="AE150" s="227">
        <v>4950</v>
      </c>
      <c r="AF150" s="224">
        <f t="shared" si="18"/>
        <v>0.12557407790639435</v>
      </c>
      <c r="AG150" s="122" t="str">
        <f>IF(ISERROR(VLOOKUP(A150,Config!$A$12:$A$32,1,FALSE)),LEFT(A150,2),"PRL")</f>
        <v>PRL</v>
      </c>
      <c r="AH150" s="122" t="str">
        <f t="shared" si="19"/>
        <v>PR291</v>
      </c>
      <c r="AI150" s="163" t="s">
        <v>881</v>
      </c>
      <c r="AJ150" s="225" t="s">
        <v>781</v>
      </c>
      <c r="AK150" s="338" t="str">
        <f>IF(ISERROR(VLOOKUP($A150,'RAB Cat Lookup'!$B$4:$E$351,2,FALSE))=TRUE,"Unallocated",VLOOKUP($A150,'RAB Cat Lookup'!$B$4:$E$351,2,FALSE))</f>
        <v>Unallocated</v>
      </c>
      <c r="AL150" s="338" t="str">
        <f>IF(ISERROR(VLOOKUP($A150,'RAB Cat Lookup'!$B$4:$E$351,4,FALSE))=TRUE,"Unallocated",VLOOKUP($A150,'RAB Cat Lookup'!$B$4:$E$351,4,FALSE))</f>
        <v>Unallocated</v>
      </c>
      <c r="AM150" s="121" t="str">
        <f t="shared" si="20"/>
        <v/>
      </c>
    </row>
    <row r="151" spans="1:39" x14ac:dyDescent="0.25">
      <c r="A151" s="215" t="s">
        <v>119</v>
      </c>
      <c r="B151" s="215" t="s">
        <v>314</v>
      </c>
      <c r="C151" s="123" t="s">
        <v>513</v>
      </c>
      <c r="D151" s="216">
        <f>IF('Division Lvl'!D151="","",'Division Lvl'!D151/Escalators!C$11)</f>
        <v>14500000</v>
      </c>
      <c r="E151" s="217">
        <f>IF('Division Lvl'!E151="","",'Division Lvl'!E151/Escalators!D$11)</f>
        <v>1213606.6201031897</v>
      </c>
      <c r="F151" s="217">
        <f>IF('Division Lvl'!F151="","",'Division Lvl'!F151/Escalators!E$11)</f>
        <v>0</v>
      </c>
      <c r="G151" s="217">
        <f>IF('Division Lvl'!G151="","",'Division Lvl'!G151/Escalators!F$11)</f>
        <v>0</v>
      </c>
      <c r="H151" s="217">
        <f>IF('Division Lvl'!H151="","",'Division Lvl'!H151/Escalators!G$11)</f>
        <v>0</v>
      </c>
      <c r="I151" s="217">
        <f>IF('Division Lvl'!I151="","",'Division Lvl'!I151/Escalators!H$11)</f>
        <v>0</v>
      </c>
      <c r="J151" s="217">
        <f>IF('Division Lvl'!J151="","",'Division Lvl'!J151/Escalators!I$11)</f>
        <v>0</v>
      </c>
      <c r="K151" s="217">
        <f>IF('Division Lvl'!K151="","",'Division Lvl'!K151/Escalators!J$11)</f>
        <v>0</v>
      </c>
      <c r="L151" s="217">
        <f>IF('Division Lvl'!L151="","",'Division Lvl'!L151/Escalators!K$11)</f>
        <v>0</v>
      </c>
      <c r="M151" s="217">
        <f>IF('Division Lvl'!M151="","",'Division Lvl'!M151/Escalators!L$11)</f>
        <v>0</v>
      </c>
      <c r="N151" s="218">
        <v>0</v>
      </c>
      <c r="O151" s="219">
        <v>14082714.109999999</v>
      </c>
      <c r="P151" s="220">
        <f>E151*Config!F$40</f>
        <v>1243946.7856057694</v>
      </c>
      <c r="Q151" s="220">
        <f>F151*Config!G$40</f>
        <v>0</v>
      </c>
      <c r="R151" s="220">
        <f>G151*Config!H$40</f>
        <v>0</v>
      </c>
      <c r="S151" s="220">
        <f>H151*Config!I$40</f>
        <v>0</v>
      </c>
      <c r="T151" s="220">
        <f>I151*Config!J$40</f>
        <v>0</v>
      </c>
      <c r="U151" s="220">
        <f>J151*Config!K$40</f>
        <v>0</v>
      </c>
      <c r="V151" s="220">
        <f>K151*Config!L$40</f>
        <v>0</v>
      </c>
      <c r="W151" s="220">
        <f>L151*Config!M$40</f>
        <v>0</v>
      </c>
      <c r="X151" s="220">
        <f>M151*Config!N$40</f>
        <v>0</v>
      </c>
      <c r="Y151" s="221">
        <f>N151*Config!O$40</f>
        <v>0</v>
      </c>
      <c r="Z151" s="222">
        <f t="shared" si="14"/>
        <v>1213606.6201031897</v>
      </c>
      <c r="AA151" s="217">
        <f t="shared" si="15"/>
        <v>1213606.6201031897</v>
      </c>
      <c r="AB151" s="220">
        <f t="shared" si="16"/>
        <v>1243946.7856057694</v>
      </c>
      <c r="AC151" s="221">
        <f t="shared" si="17"/>
        <v>1243946.7856057694</v>
      </c>
      <c r="AD151" s="223">
        <f>IF(OR(SUM(P151:Y151)&lt;&gt;0,A151="EH"),INDEX(CASH!$B:$B,MATCH(A151,CASH!$A:$A,0)),"")</f>
        <v>210</v>
      </c>
      <c r="AE151" s="122">
        <f>AD151*VLOOKUP(C151,Config!$A$3:$C$9,3,FALSE)</f>
        <v>3150</v>
      </c>
      <c r="AF151" s="224">
        <f t="shared" si="18"/>
        <v>0.5487863519610563</v>
      </c>
      <c r="AG151" s="122" t="str">
        <f>IF(ISERROR(VLOOKUP(A151,Config!$A$12:$A$32,1,FALSE)),LEFT(A151,2),"PRL")</f>
        <v>PR</v>
      </c>
      <c r="AH151" s="122" t="str">
        <f t="shared" si="19"/>
        <v>PR292</v>
      </c>
      <c r="AI151" s="163" t="s">
        <v>881</v>
      </c>
      <c r="AJ151" s="225" t="s">
        <v>781</v>
      </c>
      <c r="AK151" s="338" t="str">
        <f>IF(ISERROR(VLOOKUP($A151,'RAB Cat Lookup'!$B$4:$E$351,2,FALSE))=TRUE,"Unallocated",VLOOKUP($A151,'RAB Cat Lookup'!$B$4:$E$351,2,FALSE))</f>
        <v>Std</v>
      </c>
      <c r="AL151" s="338" t="str">
        <f>IF(ISERROR(VLOOKUP($A151,'RAB Cat Lookup'!$B$4:$E$351,4,FALSE))=TRUE,"Unallocated",VLOOKUP($A151,'RAB Cat Lookup'!$B$4:$E$351,4,FALSE))</f>
        <v>Substations</v>
      </c>
      <c r="AM151" s="121" t="str">
        <f t="shared" si="20"/>
        <v/>
      </c>
    </row>
    <row r="152" spans="1:39" x14ac:dyDescent="0.25">
      <c r="A152" s="215" t="s">
        <v>398</v>
      </c>
      <c r="B152" s="215" t="s">
        <v>399</v>
      </c>
      <c r="C152" s="123" t="s">
        <v>513</v>
      </c>
      <c r="D152" s="216">
        <f>IF('Division Lvl'!D152="","",'Division Lvl'!D152/Escalators!C$11)</f>
        <v>0</v>
      </c>
      <c r="E152" s="217">
        <f>IF('Division Lvl'!E152="","",'Division Lvl'!E152/Escalators!D$11)</f>
        <v>0</v>
      </c>
      <c r="F152" s="217">
        <f>IF('Division Lvl'!F152="","",'Division Lvl'!F152/Escalators!E$11)</f>
        <v>0</v>
      </c>
      <c r="G152" s="217">
        <f>IF('Division Lvl'!G152="","",'Division Lvl'!G152/Escalators!F$11)</f>
        <v>0</v>
      </c>
      <c r="H152" s="217">
        <f>IF('Division Lvl'!H152="","",'Division Lvl'!H152/Escalators!G$11)</f>
        <v>0</v>
      </c>
      <c r="I152" s="217">
        <f>IF('Division Lvl'!I152="","",'Division Lvl'!I152/Escalators!H$11)</f>
        <v>0</v>
      </c>
      <c r="J152" s="217">
        <f>IF('Division Lvl'!J152="","",'Division Lvl'!J152/Escalators!I$11)</f>
        <v>0</v>
      </c>
      <c r="K152" s="217">
        <f>IF('Division Lvl'!K152="","",'Division Lvl'!K152/Escalators!J$11)</f>
        <v>0</v>
      </c>
      <c r="L152" s="217">
        <f>IF('Division Lvl'!L152="","",'Division Lvl'!L152/Escalators!K$11)</f>
        <v>0</v>
      </c>
      <c r="M152" s="217">
        <f>IF('Division Lvl'!M152="","",'Division Lvl'!M152/Escalators!L$11)</f>
        <v>0</v>
      </c>
      <c r="N152" s="218">
        <v>0</v>
      </c>
      <c r="O152" s="219">
        <v>0</v>
      </c>
      <c r="P152" s="220">
        <f>E152*Config!F$40</f>
        <v>0</v>
      </c>
      <c r="Q152" s="220">
        <f>F152*Config!G$40</f>
        <v>0</v>
      </c>
      <c r="R152" s="220">
        <f>G152*Config!H$40</f>
        <v>0</v>
      </c>
      <c r="S152" s="220">
        <f>H152*Config!I$40</f>
        <v>0</v>
      </c>
      <c r="T152" s="220">
        <f>I152*Config!J$40</f>
        <v>0</v>
      </c>
      <c r="U152" s="220">
        <f>J152*Config!K$40</f>
        <v>0</v>
      </c>
      <c r="V152" s="220">
        <f>K152*Config!L$40</f>
        <v>0</v>
      </c>
      <c r="W152" s="220">
        <f>L152*Config!M$40</f>
        <v>0</v>
      </c>
      <c r="X152" s="220">
        <f>M152*Config!N$40</f>
        <v>0</v>
      </c>
      <c r="Y152" s="221">
        <f>N152*Config!O$40</f>
        <v>0</v>
      </c>
      <c r="Z152" s="222">
        <f t="shared" si="14"/>
        <v>0</v>
      </c>
      <c r="AA152" s="217">
        <f t="shared" si="15"/>
        <v>0</v>
      </c>
      <c r="AB152" s="220">
        <f t="shared" si="16"/>
        <v>0</v>
      </c>
      <c r="AC152" s="221">
        <f t="shared" si="17"/>
        <v>0</v>
      </c>
      <c r="AD152" s="223" t="str">
        <f>IF(OR(SUM(P152:Y152)&lt;&gt;0,A152="EH"),INDEX(CASH!$B:$B,MATCH(A152,CASH!$A:$A,0)),"")</f>
        <v/>
      </c>
      <c r="AE152" s="226">
        <v>4950</v>
      </c>
      <c r="AF152" s="224">
        <f t="shared" si="18"/>
        <v>0.12557407790639435</v>
      </c>
      <c r="AG152" s="122" t="str">
        <f>IF(ISERROR(VLOOKUP(A152,Config!$A$12:$A$32,1,FALSE)),LEFT(A152,2),"PRL")</f>
        <v>PR</v>
      </c>
      <c r="AH152" s="122" t="str">
        <f t="shared" si="19"/>
        <v>PR303</v>
      </c>
      <c r="AI152" s="163" t="s">
        <v>881</v>
      </c>
      <c r="AJ152" s="225" t="s">
        <v>781</v>
      </c>
      <c r="AK152" s="338" t="str">
        <f>IF(ISERROR(VLOOKUP($A152,'RAB Cat Lookup'!$B$4:$E$351,2,FALSE))=TRUE,"Unallocated",VLOOKUP($A152,'RAB Cat Lookup'!$B$4:$E$351,2,FALSE))</f>
        <v>Std</v>
      </c>
      <c r="AL152" s="338" t="str">
        <f>IF(ISERROR(VLOOKUP($A152,'RAB Cat Lookup'!$B$4:$E$351,4,FALSE))=TRUE,"Unallocated",VLOOKUP($A152,'RAB Cat Lookup'!$B$4:$E$351,4,FALSE))</f>
        <v>Transformers</v>
      </c>
      <c r="AM152" s="121" t="str">
        <f t="shared" si="20"/>
        <v/>
      </c>
    </row>
    <row r="153" spans="1:39" x14ac:dyDescent="0.25">
      <c r="A153" s="215" t="s">
        <v>103</v>
      </c>
      <c r="B153" s="215" t="s">
        <v>553</v>
      </c>
      <c r="C153" s="123" t="s">
        <v>513</v>
      </c>
      <c r="D153" s="216">
        <f>IF('Division Lvl'!D153="","",'Division Lvl'!D153/Escalators!C$11)</f>
        <v>0</v>
      </c>
      <c r="E153" s="217">
        <f>IF('Division Lvl'!E153="","",'Division Lvl'!E153/Escalators!D$11)</f>
        <v>0</v>
      </c>
      <c r="F153" s="217">
        <f>IF('Division Lvl'!F153="","",'Division Lvl'!F153/Escalators!E$11)</f>
        <v>0</v>
      </c>
      <c r="G153" s="217">
        <f>IF('Division Lvl'!G153="","",'Division Lvl'!G153/Escalators!F$11)</f>
        <v>0</v>
      </c>
      <c r="H153" s="217">
        <f>IF('Division Lvl'!H153="","",'Division Lvl'!H153/Escalators!G$11)</f>
        <v>0</v>
      </c>
      <c r="I153" s="217">
        <f>IF('Division Lvl'!I153="","",'Division Lvl'!I153/Escalators!H$11)</f>
        <v>0</v>
      </c>
      <c r="J153" s="217">
        <f>IF('Division Lvl'!J153="","",'Division Lvl'!J153/Escalators!I$11)</f>
        <v>0</v>
      </c>
      <c r="K153" s="217">
        <f>IF('Division Lvl'!K153="","",'Division Lvl'!K153/Escalators!J$11)</f>
        <v>0</v>
      </c>
      <c r="L153" s="217">
        <f>IF('Division Lvl'!L153="","",'Division Lvl'!L153/Escalators!K$11)</f>
        <v>0</v>
      </c>
      <c r="M153" s="217">
        <f>IF('Division Lvl'!M153="","",'Division Lvl'!M153/Escalators!L$11)</f>
        <v>0</v>
      </c>
      <c r="N153" s="218">
        <v>0</v>
      </c>
      <c r="O153" s="219">
        <v>0</v>
      </c>
      <c r="P153" s="220">
        <f>E153*Config!F$40</f>
        <v>0</v>
      </c>
      <c r="Q153" s="220">
        <f>F153*Config!G$40</f>
        <v>0</v>
      </c>
      <c r="R153" s="220">
        <f>G153*Config!H$40</f>
        <v>0</v>
      </c>
      <c r="S153" s="220">
        <f>H153*Config!I$40</f>
        <v>0</v>
      </c>
      <c r="T153" s="220">
        <f>I153*Config!J$40</f>
        <v>0</v>
      </c>
      <c r="U153" s="220">
        <f>J153*Config!K$40</f>
        <v>0</v>
      </c>
      <c r="V153" s="220">
        <f>K153*Config!L$40</f>
        <v>0</v>
      </c>
      <c r="W153" s="220">
        <f>L153*Config!M$40</f>
        <v>0</v>
      </c>
      <c r="X153" s="220">
        <f>M153*Config!N$40</f>
        <v>0</v>
      </c>
      <c r="Y153" s="221">
        <f>N153*Config!O$40</f>
        <v>0</v>
      </c>
      <c r="Z153" s="222">
        <f t="shared" si="14"/>
        <v>0</v>
      </c>
      <c r="AA153" s="217">
        <f t="shared" si="15"/>
        <v>0</v>
      </c>
      <c r="AB153" s="220">
        <f t="shared" si="16"/>
        <v>0</v>
      </c>
      <c r="AC153" s="221">
        <f t="shared" si="17"/>
        <v>0</v>
      </c>
      <c r="AD153" s="223" t="str">
        <f>IF(OR(SUM(P153:Y153)&lt;&gt;0,A153="EH"),INDEX(CASH!$B:$B,MATCH(A153,CASH!$A:$A,0)),"")</f>
        <v/>
      </c>
      <c r="AE153" s="226">
        <v>3900</v>
      </c>
      <c r="AF153" s="224">
        <f t="shared" si="18"/>
        <v>0.38537561332517917</v>
      </c>
      <c r="AG153" s="122" t="str">
        <f>IF(ISERROR(VLOOKUP(A153,Config!$A$12:$A$32,1,FALSE)),LEFT(A153,2),"PRL")</f>
        <v>PR</v>
      </c>
      <c r="AH153" s="122" t="str">
        <f t="shared" si="19"/>
        <v>PR308</v>
      </c>
      <c r="AI153" s="163" t="s">
        <v>881</v>
      </c>
      <c r="AJ153" s="225" t="s">
        <v>781</v>
      </c>
      <c r="AK153" s="338" t="str">
        <f>IF(ISERROR(VLOOKUP($A153,'RAB Cat Lookup'!$B$4:$E$351,2,FALSE))=TRUE,"Unallocated",VLOOKUP($A153,'RAB Cat Lookup'!$B$4:$E$351,2,FALSE))</f>
        <v>Std</v>
      </c>
      <c r="AL153" s="338" t="str">
        <f>IF(ISERROR(VLOOKUP($A153,'RAB Cat Lookup'!$B$4:$E$351,4,FALSE))=TRUE,"Unallocated",VLOOKUP($A153,'RAB Cat Lookup'!$B$4:$E$351,4,FALSE))</f>
        <v>Substations</v>
      </c>
      <c r="AM153" s="121" t="str">
        <f t="shared" si="20"/>
        <v/>
      </c>
    </row>
    <row r="154" spans="1:39" x14ac:dyDescent="0.25">
      <c r="A154" s="215" t="s">
        <v>484</v>
      </c>
      <c r="B154" s="215" t="s">
        <v>554</v>
      </c>
      <c r="C154" s="123" t="s">
        <v>513</v>
      </c>
      <c r="D154" s="216">
        <f>IF('Division Lvl'!D154="","",'Division Lvl'!D154/Escalators!C$11)</f>
        <v>0</v>
      </c>
      <c r="E154" s="217">
        <f>IF('Division Lvl'!E154="","",'Division Lvl'!E154/Escalators!D$11)</f>
        <v>0</v>
      </c>
      <c r="F154" s="217">
        <f>IF('Division Lvl'!F154="","",'Division Lvl'!F154/Escalators!E$11)</f>
        <v>0</v>
      </c>
      <c r="G154" s="217">
        <f>IF('Division Lvl'!G154="","",'Division Lvl'!G154/Escalators!F$11)</f>
        <v>0</v>
      </c>
      <c r="H154" s="217">
        <f>IF('Division Lvl'!H154="","",'Division Lvl'!H154/Escalators!G$11)</f>
        <v>0</v>
      </c>
      <c r="I154" s="217">
        <f>IF('Division Lvl'!I154="","",'Division Lvl'!I154/Escalators!H$11)</f>
        <v>0</v>
      </c>
      <c r="J154" s="217">
        <f>IF('Division Lvl'!J154="","",'Division Lvl'!J154/Escalators!I$11)</f>
        <v>0</v>
      </c>
      <c r="K154" s="217">
        <f>IF('Division Lvl'!K154="","",'Division Lvl'!K154/Escalators!J$11)</f>
        <v>0</v>
      </c>
      <c r="L154" s="217">
        <f>IF('Division Lvl'!L154="","",'Division Lvl'!L154/Escalators!K$11)</f>
        <v>0</v>
      </c>
      <c r="M154" s="217">
        <f>IF('Division Lvl'!M154="","",'Division Lvl'!M154/Escalators!L$11)</f>
        <v>0</v>
      </c>
      <c r="N154" s="218">
        <v>0</v>
      </c>
      <c r="O154" s="219">
        <v>0</v>
      </c>
      <c r="P154" s="220">
        <f>E154*Config!F$40</f>
        <v>0</v>
      </c>
      <c r="Q154" s="220">
        <f>F154*Config!G$40</f>
        <v>0</v>
      </c>
      <c r="R154" s="220">
        <f>G154*Config!H$40</f>
        <v>0</v>
      </c>
      <c r="S154" s="220">
        <f>H154*Config!I$40</f>
        <v>0</v>
      </c>
      <c r="T154" s="220">
        <f>I154*Config!J$40</f>
        <v>0</v>
      </c>
      <c r="U154" s="220">
        <f>J154*Config!K$40</f>
        <v>0</v>
      </c>
      <c r="V154" s="220">
        <f>K154*Config!L$40</f>
        <v>0</v>
      </c>
      <c r="W154" s="220">
        <f>L154*Config!M$40</f>
        <v>0</v>
      </c>
      <c r="X154" s="220">
        <f>M154*Config!N$40</f>
        <v>0</v>
      </c>
      <c r="Y154" s="221">
        <f>N154*Config!O$40</f>
        <v>0</v>
      </c>
      <c r="Z154" s="222">
        <f t="shared" si="14"/>
        <v>0</v>
      </c>
      <c r="AA154" s="217">
        <f t="shared" si="15"/>
        <v>0</v>
      </c>
      <c r="AB154" s="220">
        <f t="shared" si="16"/>
        <v>0</v>
      </c>
      <c r="AC154" s="221">
        <f t="shared" si="17"/>
        <v>0</v>
      </c>
      <c r="AD154" s="223" t="str">
        <f>IF(OR(SUM(P154:Y154)&lt;&gt;0,A154="EH"),INDEX(CASH!$B:$B,MATCH(A154,CASH!$A:$A,0)),"")</f>
        <v/>
      </c>
      <c r="AE154" s="227">
        <v>4950</v>
      </c>
      <c r="AF154" s="224">
        <f t="shared" si="18"/>
        <v>0.12557407790639435</v>
      </c>
      <c r="AG154" s="122" t="str">
        <f>IF(ISERROR(VLOOKUP(A154,Config!$A$12:$A$32,1,FALSE)),LEFT(A154,2),"PRL")</f>
        <v>PR</v>
      </c>
      <c r="AH154" s="122" t="str">
        <f t="shared" si="19"/>
        <v>PR311</v>
      </c>
      <c r="AI154" s="163" t="s">
        <v>881</v>
      </c>
      <c r="AJ154" s="225" t="s">
        <v>781</v>
      </c>
      <c r="AK154" s="338" t="str">
        <f>IF(ISERROR(VLOOKUP($A154,'RAB Cat Lookup'!$B$4:$E$351,2,FALSE))=TRUE,"Unallocated",VLOOKUP($A154,'RAB Cat Lookup'!$B$4:$E$351,2,FALSE))</f>
        <v>Unallocated</v>
      </c>
      <c r="AL154" s="338" t="str">
        <f>IF(ISERROR(VLOOKUP($A154,'RAB Cat Lookup'!$B$4:$E$351,4,FALSE))=TRUE,"Unallocated",VLOOKUP($A154,'RAB Cat Lookup'!$B$4:$E$351,4,FALSE))</f>
        <v>Unallocated</v>
      </c>
      <c r="AM154" s="121" t="str">
        <f t="shared" si="20"/>
        <v/>
      </c>
    </row>
    <row r="155" spans="1:39" x14ac:dyDescent="0.25">
      <c r="A155" s="215" t="s">
        <v>392</v>
      </c>
      <c r="B155" s="215" t="s">
        <v>393</v>
      </c>
      <c r="C155" s="123" t="s">
        <v>513</v>
      </c>
      <c r="D155" s="216">
        <f>IF('Division Lvl'!D155="","",'Division Lvl'!D155/Escalators!C$11)</f>
        <v>0</v>
      </c>
      <c r="E155" s="217">
        <f>IF('Division Lvl'!E155="","",'Division Lvl'!E155/Escalators!D$11)</f>
        <v>0</v>
      </c>
      <c r="F155" s="217">
        <f>IF('Division Lvl'!F155="","",'Division Lvl'!F155/Escalators!E$11)</f>
        <v>0</v>
      </c>
      <c r="G155" s="217">
        <f>IF('Division Lvl'!G155="","",'Division Lvl'!G155/Escalators!F$11)</f>
        <v>0</v>
      </c>
      <c r="H155" s="217">
        <f>IF('Division Lvl'!H155="","",'Division Lvl'!H155/Escalators!G$11)</f>
        <v>0</v>
      </c>
      <c r="I155" s="217">
        <f>IF('Division Lvl'!I155="","",'Division Lvl'!I155/Escalators!H$11)</f>
        <v>0</v>
      </c>
      <c r="J155" s="217">
        <f>IF('Division Lvl'!J155="","",'Division Lvl'!J155/Escalators!I$11)</f>
        <v>0</v>
      </c>
      <c r="K155" s="217">
        <f>IF('Division Lvl'!K155="","",'Division Lvl'!K155/Escalators!J$11)</f>
        <v>0</v>
      </c>
      <c r="L155" s="217">
        <f>IF('Division Lvl'!L155="","",'Division Lvl'!L155/Escalators!K$11)</f>
        <v>0</v>
      </c>
      <c r="M155" s="217">
        <f>IF('Division Lvl'!M155="","",'Division Lvl'!M155/Escalators!L$11)</f>
        <v>0</v>
      </c>
      <c r="N155" s="218">
        <v>0</v>
      </c>
      <c r="O155" s="219">
        <v>0</v>
      </c>
      <c r="P155" s="220">
        <f>E155*Config!F$40</f>
        <v>0</v>
      </c>
      <c r="Q155" s="220">
        <f>F155*Config!G$40</f>
        <v>0</v>
      </c>
      <c r="R155" s="220">
        <f>G155*Config!H$40</f>
        <v>0</v>
      </c>
      <c r="S155" s="220">
        <f>H155*Config!I$40</f>
        <v>0</v>
      </c>
      <c r="T155" s="220">
        <f>I155*Config!J$40</f>
        <v>0</v>
      </c>
      <c r="U155" s="220">
        <f>J155*Config!K$40</f>
        <v>0</v>
      </c>
      <c r="V155" s="220">
        <f>K155*Config!L$40</f>
        <v>0</v>
      </c>
      <c r="W155" s="220">
        <f>L155*Config!M$40</f>
        <v>0</v>
      </c>
      <c r="X155" s="220">
        <f>M155*Config!N$40</f>
        <v>0</v>
      </c>
      <c r="Y155" s="221">
        <f>N155*Config!O$40</f>
        <v>0</v>
      </c>
      <c r="Z155" s="222">
        <f t="shared" si="14"/>
        <v>0</v>
      </c>
      <c r="AA155" s="217">
        <f t="shared" si="15"/>
        <v>0</v>
      </c>
      <c r="AB155" s="220">
        <f t="shared" si="16"/>
        <v>0</v>
      </c>
      <c r="AC155" s="221">
        <f t="shared" si="17"/>
        <v>0</v>
      </c>
      <c r="AD155" s="223" t="str">
        <f>IF(OR(SUM(P155:Y155)&lt;&gt;0,A155="EH"),INDEX(CASH!$B:$B,MATCH(A155,CASH!$A:$A,0)),"")</f>
        <v/>
      </c>
      <c r="AE155" s="226">
        <v>4950</v>
      </c>
      <c r="AF155" s="224">
        <f t="shared" si="18"/>
        <v>0.12557407790639435</v>
      </c>
      <c r="AG155" s="122" t="str">
        <f>IF(ISERROR(VLOOKUP(A155,Config!$A$12:$A$32,1,FALSE)),LEFT(A155,2),"PRL")</f>
        <v>PR</v>
      </c>
      <c r="AH155" s="122" t="str">
        <f t="shared" si="19"/>
        <v>PR326</v>
      </c>
      <c r="AI155" s="163" t="s">
        <v>881</v>
      </c>
      <c r="AJ155" s="225" t="s">
        <v>781</v>
      </c>
      <c r="AK155" s="338" t="str">
        <f>IF(ISERROR(VLOOKUP($A155,'RAB Cat Lookup'!$B$4:$E$351,2,FALSE))=TRUE,"Unallocated",VLOOKUP($A155,'RAB Cat Lookup'!$B$4:$E$351,2,FALSE))</f>
        <v>Std</v>
      </c>
      <c r="AL155" s="338" t="str">
        <f>IF(ISERROR(VLOOKUP($A155,'RAB Cat Lookup'!$B$4:$E$351,4,FALSE))=TRUE,"Unallocated",VLOOKUP($A155,'RAB Cat Lookup'!$B$4:$E$351,4,FALSE))</f>
        <v>Substations</v>
      </c>
      <c r="AM155" s="121" t="str">
        <f t="shared" si="20"/>
        <v/>
      </c>
    </row>
    <row r="156" spans="1:39" x14ac:dyDescent="0.25">
      <c r="A156" s="215" t="s">
        <v>142</v>
      </c>
      <c r="B156" s="215" t="s">
        <v>361</v>
      </c>
      <c r="C156" s="123" t="s">
        <v>513</v>
      </c>
      <c r="D156" s="216">
        <f>IF('Division Lvl'!D156="","",'Division Lvl'!D156/Escalators!C$11)</f>
        <v>0</v>
      </c>
      <c r="E156" s="217">
        <f>IF('Division Lvl'!E156="","",'Division Lvl'!E156/Escalators!D$11)</f>
        <v>0</v>
      </c>
      <c r="F156" s="217">
        <f>IF('Division Lvl'!F156="","",'Division Lvl'!F156/Escalators!E$11)</f>
        <v>0</v>
      </c>
      <c r="G156" s="217">
        <f>IF('Division Lvl'!G156="","",'Division Lvl'!G156/Escalators!F$11)</f>
        <v>0</v>
      </c>
      <c r="H156" s="217">
        <f>IF('Division Lvl'!H156="","",'Division Lvl'!H156/Escalators!G$11)</f>
        <v>0</v>
      </c>
      <c r="I156" s="217">
        <f>IF('Division Lvl'!I156="","",'Division Lvl'!I156/Escalators!H$11)</f>
        <v>0</v>
      </c>
      <c r="J156" s="217">
        <f>IF('Division Lvl'!J156="","",'Division Lvl'!J156/Escalators!I$11)</f>
        <v>0</v>
      </c>
      <c r="K156" s="217">
        <f>IF('Division Lvl'!K156="","",'Division Lvl'!K156/Escalators!J$11)</f>
        <v>0</v>
      </c>
      <c r="L156" s="217">
        <f>IF('Division Lvl'!L156="","",'Division Lvl'!L156/Escalators!K$11)</f>
        <v>0</v>
      </c>
      <c r="M156" s="217">
        <f>IF('Division Lvl'!M156="","",'Division Lvl'!M156/Escalators!L$11)</f>
        <v>0</v>
      </c>
      <c r="N156" s="218">
        <v>0</v>
      </c>
      <c r="O156" s="219">
        <v>350271</v>
      </c>
      <c r="P156" s="220">
        <f>E156*Config!F$40</f>
        <v>0</v>
      </c>
      <c r="Q156" s="220">
        <f>F156*Config!G$40</f>
        <v>0</v>
      </c>
      <c r="R156" s="220">
        <f>G156*Config!H$40</f>
        <v>0</v>
      </c>
      <c r="S156" s="220">
        <f>H156*Config!I$40</f>
        <v>0</v>
      </c>
      <c r="T156" s="220">
        <f>I156*Config!J$40</f>
        <v>0</v>
      </c>
      <c r="U156" s="220">
        <f>J156*Config!K$40</f>
        <v>0</v>
      </c>
      <c r="V156" s="220">
        <f>K156*Config!L$40</f>
        <v>0</v>
      </c>
      <c r="W156" s="220">
        <f>L156*Config!M$40</f>
        <v>0</v>
      </c>
      <c r="X156" s="220">
        <f>M156*Config!N$40</f>
        <v>0</v>
      </c>
      <c r="Y156" s="221">
        <f>N156*Config!O$40</f>
        <v>0</v>
      </c>
      <c r="Z156" s="222">
        <f t="shared" si="14"/>
        <v>0</v>
      </c>
      <c r="AA156" s="217">
        <f t="shared" si="15"/>
        <v>0</v>
      </c>
      <c r="AB156" s="220">
        <f t="shared" si="16"/>
        <v>0</v>
      </c>
      <c r="AC156" s="221">
        <f t="shared" si="17"/>
        <v>0</v>
      </c>
      <c r="AD156" s="223" t="str">
        <f>IF(OR(SUM(P156:Y156)&lt;&gt;0,A156="EH"),INDEX(CASH!$B:$B,MATCH(A156,CASH!$A:$A,0)),"")</f>
        <v/>
      </c>
      <c r="AE156" s="226">
        <v>3750</v>
      </c>
      <c r="AF156" s="224">
        <f t="shared" si="18"/>
        <v>0.38642128756419025</v>
      </c>
      <c r="AG156" s="122" t="str">
        <f>IF(ISERROR(VLOOKUP(A156,Config!$A$12:$A$32,1,FALSE)),LEFT(A156,2),"PRL")</f>
        <v>PRL</v>
      </c>
      <c r="AH156" s="122" t="str">
        <f t="shared" si="19"/>
        <v>PR329</v>
      </c>
      <c r="AI156" s="163" t="s">
        <v>881</v>
      </c>
      <c r="AJ156" s="225" t="s">
        <v>781</v>
      </c>
      <c r="AK156" s="338" t="str">
        <f>IF(ISERROR(VLOOKUP($A156,'RAB Cat Lookup'!$B$4:$E$351,2,FALSE))=TRUE,"Unallocated",VLOOKUP($A156,'RAB Cat Lookup'!$B$4:$E$351,2,FALSE))</f>
        <v>Std</v>
      </c>
      <c r="AL156" s="338" t="str">
        <f>IF(ISERROR(VLOOKUP($A156,'RAB Cat Lookup'!$B$4:$E$351,4,FALSE))=TRUE,"Unallocated",VLOOKUP($A156,'RAB Cat Lookup'!$B$4:$E$351,4,FALSE))</f>
        <v>Land</v>
      </c>
      <c r="AM156" s="121" t="str">
        <f t="shared" si="20"/>
        <v/>
      </c>
    </row>
    <row r="157" spans="1:39" x14ac:dyDescent="0.25">
      <c r="A157" s="215" t="s">
        <v>411</v>
      </c>
      <c r="B157" s="215" t="s">
        <v>412</v>
      </c>
      <c r="C157" s="123" t="s">
        <v>513</v>
      </c>
      <c r="D157" s="216">
        <f>IF('Division Lvl'!D157="","",'Division Lvl'!D157/Escalators!C$11)</f>
        <v>0</v>
      </c>
      <c r="E157" s="217">
        <f>IF('Division Lvl'!E157="","",'Division Lvl'!E157/Escalators!D$11)</f>
        <v>0</v>
      </c>
      <c r="F157" s="217">
        <f>IF('Division Lvl'!F157="","",'Division Lvl'!F157/Escalators!E$11)</f>
        <v>0</v>
      </c>
      <c r="G157" s="217">
        <f>IF('Division Lvl'!G157="","",'Division Lvl'!G157/Escalators!F$11)</f>
        <v>0</v>
      </c>
      <c r="H157" s="217">
        <f>IF('Division Lvl'!H157="","",'Division Lvl'!H157/Escalators!G$11)</f>
        <v>0</v>
      </c>
      <c r="I157" s="217">
        <f>IF('Division Lvl'!I157="","",'Division Lvl'!I157/Escalators!H$11)</f>
        <v>0</v>
      </c>
      <c r="J157" s="217">
        <f>IF('Division Lvl'!J157="","",'Division Lvl'!J157/Escalators!I$11)</f>
        <v>0</v>
      </c>
      <c r="K157" s="217">
        <f>IF('Division Lvl'!K157="","",'Division Lvl'!K157/Escalators!J$11)</f>
        <v>0</v>
      </c>
      <c r="L157" s="217">
        <f>IF('Division Lvl'!L157="","",'Division Lvl'!L157/Escalators!K$11)</f>
        <v>0</v>
      </c>
      <c r="M157" s="217">
        <f>IF('Division Lvl'!M157="","",'Division Lvl'!M157/Escalators!L$11)</f>
        <v>0</v>
      </c>
      <c r="N157" s="218">
        <v>0</v>
      </c>
      <c r="O157" s="219">
        <v>0</v>
      </c>
      <c r="P157" s="220">
        <f>E157*Config!F$40</f>
        <v>0</v>
      </c>
      <c r="Q157" s="220">
        <f>F157*Config!G$40</f>
        <v>0</v>
      </c>
      <c r="R157" s="220">
        <f>G157*Config!H$40</f>
        <v>0</v>
      </c>
      <c r="S157" s="220">
        <f>H157*Config!I$40</f>
        <v>0</v>
      </c>
      <c r="T157" s="220">
        <f>I157*Config!J$40</f>
        <v>0</v>
      </c>
      <c r="U157" s="220">
        <f>J157*Config!K$40</f>
        <v>0</v>
      </c>
      <c r="V157" s="220">
        <f>K157*Config!L$40</f>
        <v>0</v>
      </c>
      <c r="W157" s="220">
        <f>L157*Config!M$40</f>
        <v>0</v>
      </c>
      <c r="X157" s="220">
        <f>M157*Config!N$40</f>
        <v>0</v>
      </c>
      <c r="Y157" s="221">
        <f>N157*Config!O$40</f>
        <v>0</v>
      </c>
      <c r="Z157" s="222">
        <f t="shared" si="14"/>
        <v>0</v>
      </c>
      <c r="AA157" s="217">
        <f t="shared" si="15"/>
        <v>0</v>
      </c>
      <c r="AB157" s="220">
        <f t="shared" si="16"/>
        <v>0</v>
      </c>
      <c r="AC157" s="221">
        <f t="shared" si="17"/>
        <v>0</v>
      </c>
      <c r="AD157" s="223" t="str">
        <f>IF(OR(SUM(P157:Y157)&lt;&gt;0,A157="EH"),INDEX(CASH!$B:$B,MATCH(A157,CASH!$A:$A,0)),"")</f>
        <v/>
      </c>
      <c r="AE157" s="226">
        <v>4950</v>
      </c>
      <c r="AF157" s="224">
        <f t="shared" si="18"/>
        <v>0.12557407790639435</v>
      </c>
      <c r="AG157" s="122" t="str">
        <f>IF(ISERROR(VLOOKUP(A157,Config!$A$12:$A$32,1,FALSE)),LEFT(A157,2),"PRL")</f>
        <v>PR</v>
      </c>
      <c r="AH157" s="122" t="str">
        <f t="shared" si="19"/>
        <v>PR339</v>
      </c>
      <c r="AI157" s="163" t="s">
        <v>881</v>
      </c>
      <c r="AJ157" s="225" t="s">
        <v>781</v>
      </c>
      <c r="AK157" s="338" t="str">
        <f>IF(ISERROR(VLOOKUP($A157,'RAB Cat Lookup'!$B$4:$E$351,2,FALSE))=TRUE,"Unallocated",VLOOKUP($A157,'RAB Cat Lookup'!$B$4:$E$351,2,FALSE))</f>
        <v>Std</v>
      </c>
      <c r="AL157" s="338" t="str">
        <f>IF(ISERROR(VLOOKUP($A157,'RAB Cat Lookup'!$B$4:$E$351,4,FALSE))=TRUE,"Unallocated",VLOOKUP($A157,'RAB Cat Lookup'!$B$4:$E$351,4,FALSE))</f>
        <v>Substations</v>
      </c>
      <c r="AM157" s="121" t="str">
        <f t="shared" si="20"/>
        <v/>
      </c>
    </row>
    <row r="158" spans="1:39" x14ac:dyDescent="0.25">
      <c r="A158" s="215" t="s">
        <v>104</v>
      </c>
      <c r="B158" s="215" t="s">
        <v>458</v>
      </c>
      <c r="C158" s="123" t="s">
        <v>513</v>
      </c>
      <c r="D158" s="216">
        <f>IF('Division Lvl'!D158="","",'Division Lvl'!D158/Escalators!C$11)</f>
        <v>0</v>
      </c>
      <c r="E158" s="217">
        <f>IF('Division Lvl'!E158="","",'Division Lvl'!E158/Escalators!D$11)</f>
        <v>0</v>
      </c>
      <c r="F158" s="217">
        <f>IF('Division Lvl'!F158="","",'Division Lvl'!F158/Escalators!E$11)</f>
        <v>0</v>
      </c>
      <c r="G158" s="217">
        <f>IF('Division Lvl'!G158="","",'Division Lvl'!G158/Escalators!F$11)</f>
        <v>0</v>
      </c>
      <c r="H158" s="217">
        <f>IF('Division Lvl'!H158="","",'Division Lvl'!H158/Escalators!G$11)</f>
        <v>0</v>
      </c>
      <c r="I158" s="217">
        <f>IF('Division Lvl'!I158="","",'Division Lvl'!I158/Escalators!H$11)</f>
        <v>0</v>
      </c>
      <c r="J158" s="217">
        <f>IF('Division Lvl'!J158="","",'Division Lvl'!J158/Escalators!I$11)</f>
        <v>0</v>
      </c>
      <c r="K158" s="217">
        <f>IF('Division Lvl'!K158="","",'Division Lvl'!K158/Escalators!J$11)</f>
        <v>0</v>
      </c>
      <c r="L158" s="217">
        <f>IF('Division Lvl'!L158="","",'Division Lvl'!L158/Escalators!K$11)</f>
        <v>0</v>
      </c>
      <c r="M158" s="217">
        <f>IF('Division Lvl'!M158="","",'Division Lvl'!M158/Escalators!L$11)</f>
        <v>0</v>
      </c>
      <c r="N158" s="218">
        <v>0</v>
      </c>
      <c r="O158" s="219">
        <v>0</v>
      </c>
      <c r="P158" s="220">
        <f>E158*Config!F$40</f>
        <v>0</v>
      </c>
      <c r="Q158" s="220">
        <f>F158*Config!G$40</f>
        <v>0</v>
      </c>
      <c r="R158" s="220">
        <f>G158*Config!H$40</f>
        <v>0</v>
      </c>
      <c r="S158" s="220">
        <f>H158*Config!I$40</f>
        <v>0</v>
      </c>
      <c r="T158" s="220">
        <f>I158*Config!J$40</f>
        <v>0</v>
      </c>
      <c r="U158" s="220">
        <f>J158*Config!K$40</f>
        <v>0</v>
      </c>
      <c r="V158" s="220">
        <f>K158*Config!L$40</f>
        <v>0</v>
      </c>
      <c r="W158" s="220">
        <f>L158*Config!M$40</f>
        <v>0</v>
      </c>
      <c r="X158" s="220">
        <f>M158*Config!N$40</f>
        <v>0</v>
      </c>
      <c r="Y158" s="221">
        <f>N158*Config!O$40</f>
        <v>0</v>
      </c>
      <c r="Z158" s="222">
        <f t="shared" si="14"/>
        <v>0</v>
      </c>
      <c r="AA158" s="217">
        <f t="shared" si="15"/>
        <v>0</v>
      </c>
      <c r="AB158" s="220">
        <f t="shared" si="16"/>
        <v>0</v>
      </c>
      <c r="AC158" s="221">
        <f t="shared" si="17"/>
        <v>0</v>
      </c>
      <c r="AD158" s="223" t="str">
        <f>IF(OR(SUM(P158:Y158)&lt;&gt;0,A158="EH"),INDEX(CASH!$B:$B,MATCH(A158,CASH!$A:$A,0)),"")</f>
        <v/>
      </c>
      <c r="AE158" s="226">
        <v>3300</v>
      </c>
      <c r="AF158" s="224">
        <f t="shared" si="18"/>
        <v>0.5433273145722044</v>
      </c>
      <c r="AG158" s="122" t="str">
        <f>IF(ISERROR(VLOOKUP(A158,Config!$A$12:$A$32,1,FALSE)),LEFT(A158,2),"PRL")</f>
        <v>PR</v>
      </c>
      <c r="AH158" s="122" t="str">
        <f t="shared" si="19"/>
        <v>PR342</v>
      </c>
      <c r="AI158" s="163" t="s">
        <v>881</v>
      </c>
      <c r="AJ158" s="225" t="s">
        <v>781</v>
      </c>
      <c r="AK158" s="338" t="str">
        <f>IF(ISERROR(VLOOKUP($A158,'RAB Cat Lookup'!$B$4:$E$351,2,FALSE))=TRUE,"Unallocated",VLOOKUP($A158,'RAB Cat Lookup'!$B$4:$E$351,2,FALSE))</f>
        <v>Std</v>
      </c>
      <c r="AL158" s="338" t="str">
        <f>IF(ISERROR(VLOOKUP($A158,'RAB Cat Lookup'!$B$4:$E$351,4,FALSE))=TRUE,"Unallocated",VLOOKUP($A158,'RAB Cat Lookup'!$B$4:$E$351,4,FALSE))</f>
        <v>Substations</v>
      </c>
      <c r="AM158" s="121" t="str">
        <f t="shared" si="20"/>
        <v/>
      </c>
    </row>
    <row r="159" spans="1:39" x14ac:dyDescent="0.25">
      <c r="A159" s="215" t="s">
        <v>485</v>
      </c>
      <c r="B159" s="215" t="s">
        <v>555</v>
      </c>
      <c r="C159" s="123" t="s">
        <v>513</v>
      </c>
      <c r="D159" s="216">
        <f>IF('Division Lvl'!D159="","",'Division Lvl'!D159/Escalators!C$11)</f>
        <v>0</v>
      </c>
      <c r="E159" s="217">
        <f>IF('Division Lvl'!E159="","",'Division Lvl'!E159/Escalators!D$11)</f>
        <v>0</v>
      </c>
      <c r="F159" s="217">
        <f>IF('Division Lvl'!F159="","",'Division Lvl'!F159/Escalators!E$11)</f>
        <v>0</v>
      </c>
      <c r="G159" s="217">
        <f>IF('Division Lvl'!G159="","",'Division Lvl'!G159/Escalators!F$11)</f>
        <v>0</v>
      </c>
      <c r="H159" s="217">
        <f>IF('Division Lvl'!H159="","",'Division Lvl'!H159/Escalators!G$11)</f>
        <v>0</v>
      </c>
      <c r="I159" s="217">
        <f>IF('Division Lvl'!I159="","",'Division Lvl'!I159/Escalators!H$11)</f>
        <v>0</v>
      </c>
      <c r="J159" s="217">
        <f>IF('Division Lvl'!J159="","",'Division Lvl'!J159/Escalators!I$11)</f>
        <v>0</v>
      </c>
      <c r="K159" s="217">
        <f>IF('Division Lvl'!K159="","",'Division Lvl'!K159/Escalators!J$11)</f>
        <v>0</v>
      </c>
      <c r="L159" s="217">
        <f>IF('Division Lvl'!L159="","",'Division Lvl'!L159/Escalators!K$11)</f>
        <v>0</v>
      </c>
      <c r="M159" s="217">
        <f>IF('Division Lvl'!M159="","",'Division Lvl'!M159/Escalators!L$11)</f>
        <v>0</v>
      </c>
      <c r="N159" s="218">
        <v>0</v>
      </c>
      <c r="O159" s="219">
        <v>0</v>
      </c>
      <c r="P159" s="220">
        <f>E159*Config!F$40</f>
        <v>0</v>
      </c>
      <c r="Q159" s="220">
        <f>F159*Config!G$40</f>
        <v>0</v>
      </c>
      <c r="R159" s="220">
        <f>G159*Config!H$40</f>
        <v>0</v>
      </c>
      <c r="S159" s="220">
        <f>H159*Config!I$40</f>
        <v>0</v>
      </c>
      <c r="T159" s="220">
        <f>I159*Config!J$40</f>
        <v>0</v>
      </c>
      <c r="U159" s="220">
        <f>J159*Config!K$40</f>
        <v>0</v>
      </c>
      <c r="V159" s="220">
        <f>K159*Config!L$40</f>
        <v>0</v>
      </c>
      <c r="W159" s="220">
        <f>L159*Config!M$40</f>
        <v>0</v>
      </c>
      <c r="X159" s="220">
        <f>M159*Config!N$40</f>
        <v>0</v>
      </c>
      <c r="Y159" s="221">
        <f>N159*Config!O$40</f>
        <v>0</v>
      </c>
      <c r="Z159" s="222">
        <f t="shared" si="14"/>
        <v>0</v>
      </c>
      <c r="AA159" s="217">
        <f t="shared" si="15"/>
        <v>0</v>
      </c>
      <c r="AB159" s="220">
        <f t="shared" si="16"/>
        <v>0</v>
      </c>
      <c r="AC159" s="221">
        <f t="shared" si="17"/>
        <v>0</v>
      </c>
      <c r="AD159" s="223" t="str">
        <f>IF(OR(SUM(P159:Y159)&lt;&gt;0,A159="EH"),INDEX(CASH!$B:$B,MATCH(A159,CASH!$A:$A,0)),"")</f>
        <v/>
      </c>
      <c r="AE159" s="227">
        <v>4950</v>
      </c>
      <c r="AF159" s="224">
        <f t="shared" si="18"/>
        <v>0.12557407790639435</v>
      </c>
      <c r="AG159" s="122" t="str">
        <f>IF(ISERROR(VLOOKUP(A159,Config!$A$12:$A$32,1,FALSE)),LEFT(A159,2),"PRL")</f>
        <v>PR</v>
      </c>
      <c r="AH159" s="122" t="str">
        <f t="shared" si="19"/>
        <v>PR343</v>
      </c>
      <c r="AI159" s="163" t="s">
        <v>881</v>
      </c>
      <c r="AJ159" s="225" t="s">
        <v>781</v>
      </c>
      <c r="AK159" s="338" t="str">
        <f>IF(ISERROR(VLOOKUP($A159,'RAB Cat Lookup'!$B$4:$E$351,2,FALSE))=TRUE,"Unallocated",VLOOKUP($A159,'RAB Cat Lookup'!$B$4:$E$351,2,FALSE))</f>
        <v>Unallocated</v>
      </c>
      <c r="AL159" s="338" t="str">
        <f>IF(ISERROR(VLOOKUP($A159,'RAB Cat Lookup'!$B$4:$E$351,4,FALSE))=TRUE,"Unallocated",VLOOKUP($A159,'RAB Cat Lookup'!$B$4:$E$351,4,FALSE))</f>
        <v>Unallocated</v>
      </c>
      <c r="AM159" s="121" t="str">
        <f t="shared" si="20"/>
        <v/>
      </c>
    </row>
    <row r="160" spans="1:39" x14ac:dyDescent="0.25">
      <c r="A160" s="215" t="s">
        <v>436</v>
      </c>
      <c r="B160" s="215" t="s">
        <v>556</v>
      </c>
      <c r="C160" s="123" t="s">
        <v>513</v>
      </c>
      <c r="D160" s="216">
        <f>IF('Division Lvl'!D160="","",'Division Lvl'!D160/Escalators!C$11)</f>
        <v>0</v>
      </c>
      <c r="E160" s="217">
        <f>IF('Division Lvl'!E160="","",'Division Lvl'!E160/Escalators!D$11)</f>
        <v>0</v>
      </c>
      <c r="F160" s="217">
        <f>IF('Division Lvl'!F160="","",'Division Lvl'!F160/Escalators!E$11)</f>
        <v>0</v>
      </c>
      <c r="G160" s="217">
        <f>IF('Division Lvl'!G160="","",'Division Lvl'!G160/Escalators!F$11)</f>
        <v>0</v>
      </c>
      <c r="H160" s="217">
        <f>IF('Division Lvl'!H160="","",'Division Lvl'!H160/Escalators!G$11)</f>
        <v>0</v>
      </c>
      <c r="I160" s="217">
        <f>IF('Division Lvl'!I160="","",'Division Lvl'!I160/Escalators!H$11)</f>
        <v>0</v>
      </c>
      <c r="J160" s="217">
        <f>IF('Division Lvl'!J160="","",'Division Lvl'!J160/Escalators!I$11)</f>
        <v>0</v>
      </c>
      <c r="K160" s="217">
        <f>IF('Division Lvl'!K160="","",'Division Lvl'!K160/Escalators!J$11)</f>
        <v>0</v>
      </c>
      <c r="L160" s="217">
        <f>IF('Division Lvl'!L160="","",'Division Lvl'!L160/Escalators!K$11)</f>
        <v>0</v>
      </c>
      <c r="M160" s="217">
        <f>IF('Division Lvl'!M160="","",'Division Lvl'!M160/Escalators!L$11)</f>
        <v>0</v>
      </c>
      <c r="N160" s="218">
        <v>0</v>
      </c>
      <c r="O160" s="219">
        <v>0</v>
      </c>
      <c r="P160" s="220">
        <f>E160*Config!F$40</f>
        <v>0</v>
      </c>
      <c r="Q160" s="220">
        <f>F160*Config!G$40</f>
        <v>0</v>
      </c>
      <c r="R160" s="220">
        <f>G160*Config!H$40</f>
        <v>0</v>
      </c>
      <c r="S160" s="220">
        <f>H160*Config!I$40</f>
        <v>0</v>
      </c>
      <c r="T160" s="220">
        <f>I160*Config!J$40</f>
        <v>0</v>
      </c>
      <c r="U160" s="220">
        <f>J160*Config!K$40</f>
        <v>0</v>
      </c>
      <c r="V160" s="220">
        <f>K160*Config!L$40</f>
        <v>0</v>
      </c>
      <c r="W160" s="220">
        <f>L160*Config!M$40</f>
        <v>0</v>
      </c>
      <c r="X160" s="220">
        <f>M160*Config!N$40</f>
        <v>0</v>
      </c>
      <c r="Y160" s="221">
        <f>N160*Config!O$40</f>
        <v>0</v>
      </c>
      <c r="Z160" s="222">
        <f t="shared" si="14"/>
        <v>0</v>
      </c>
      <c r="AA160" s="217">
        <f t="shared" si="15"/>
        <v>0</v>
      </c>
      <c r="AB160" s="220">
        <f t="shared" si="16"/>
        <v>0</v>
      </c>
      <c r="AC160" s="221">
        <f t="shared" si="17"/>
        <v>0</v>
      </c>
      <c r="AD160" s="223" t="str">
        <f>IF(OR(SUM(P160:Y160)&lt;&gt;0,A160="EH"),INDEX(CASH!$B:$B,MATCH(A160,CASH!$A:$A,0)),"")</f>
        <v/>
      </c>
      <c r="AE160" s="226">
        <v>4950</v>
      </c>
      <c r="AF160" s="224">
        <f t="shared" si="18"/>
        <v>0.12557407790639435</v>
      </c>
      <c r="AG160" s="122" t="str">
        <f>IF(ISERROR(VLOOKUP(A160,Config!$A$12:$A$32,1,FALSE)),LEFT(A160,2),"PRL")</f>
        <v>PR</v>
      </c>
      <c r="AH160" s="122" t="str">
        <f t="shared" si="19"/>
        <v>PR353</v>
      </c>
      <c r="AI160" s="163" t="s">
        <v>881</v>
      </c>
      <c r="AJ160" s="225" t="s">
        <v>781</v>
      </c>
      <c r="AK160" s="338" t="str">
        <f>IF(ISERROR(VLOOKUP($A160,'RAB Cat Lookup'!$B$4:$E$351,2,FALSE))=TRUE,"Unallocated",VLOOKUP($A160,'RAB Cat Lookup'!$B$4:$E$351,2,FALSE))</f>
        <v>Std</v>
      </c>
      <c r="AL160" s="338" t="str">
        <f>IF(ISERROR(VLOOKUP($A160,'RAB Cat Lookup'!$B$4:$E$351,4,FALSE))=TRUE,"Unallocated",VLOOKUP($A160,'RAB Cat Lookup'!$B$4:$E$351,4,FALSE))</f>
        <v>Sub-transmission lines and cables</v>
      </c>
      <c r="AM160" s="121" t="str">
        <f t="shared" si="20"/>
        <v/>
      </c>
    </row>
    <row r="161" spans="1:39" x14ac:dyDescent="0.25">
      <c r="A161" s="215" t="s">
        <v>431</v>
      </c>
      <c r="B161" s="215" t="s">
        <v>432</v>
      </c>
      <c r="C161" s="123" t="s">
        <v>513</v>
      </c>
      <c r="D161" s="216">
        <f>IF('Division Lvl'!D161="","",'Division Lvl'!D161/Escalators!C$11)</f>
        <v>0</v>
      </c>
      <c r="E161" s="217">
        <f>IF('Division Lvl'!E161="","",'Division Lvl'!E161/Escalators!D$11)</f>
        <v>0</v>
      </c>
      <c r="F161" s="217">
        <f>IF('Division Lvl'!F161="","",'Division Lvl'!F161/Escalators!E$11)</f>
        <v>0</v>
      </c>
      <c r="G161" s="217">
        <f>IF('Division Lvl'!G161="","",'Division Lvl'!G161/Escalators!F$11)</f>
        <v>0</v>
      </c>
      <c r="H161" s="217">
        <f>IF('Division Lvl'!H161="","",'Division Lvl'!H161/Escalators!G$11)</f>
        <v>0</v>
      </c>
      <c r="I161" s="217">
        <f>IF('Division Lvl'!I161="","",'Division Lvl'!I161/Escalators!H$11)</f>
        <v>0</v>
      </c>
      <c r="J161" s="217">
        <f>IF('Division Lvl'!J161="","",'Division Lvl'!J161/Escalators!I$11)</f>
        <v>0</v>
      </c>
      <c r="K161" s="217">
        <f>IF('Division Lvl'!K161="","",'Division Lvl'!K161/Escalators!J$11)</f>
        <v>0</v>
      </c>
      <c r="L161" s="217">
        <f>IF('Division Lvl'!L161="","",'Division Lvl'!L161/Escalators!K$11)</f>
        <v>0</v>
      </c>
      <c r="M161" s="217">
        <f>IF('Division Lvl'!M161="","",'Division Lvl'!M161/Escalators!L$11)</f>
        <v>0</v>
      </c>
      <c r="N161" s="218">
        <v>0</v>
      </c>
      <c r="O161" s="219">
        <v>0</v>
      </c>
      <c r="P161" s="220">
        <f>E161*Config!F$40</f>
        <v>0</v>
      </c>
      <c r="Q161" s="220">
        <f>F161*Config!G$40</f>
        <v>0</v>
      </c>
      <c r="R161" s="220">
        <f>G161*Config!H$40</f>
        <v>0</v>
      </c>
      <c r="S161" s="220">
        <f>H161*Config!I$40</f>
        <v>0</v>
      </c>
      <c r="T161" s="220">
        <f>I161*Config!J$40</f>
        <v>0</v>
      </c>
      <c r="U161" s="220">
        <f>J161*Config!K$40</f>
        <v>0</v>
      </c>
      <c r="V161" s="220">
        <f>K161*Config!L$40</f>
        <v>0</v>
      </c>
      <c r="W161" s="220">
        <f>L161*Config!M$40</f>
        <v>0</v>
      </c>
      <c r="X161" s="220">
        <f>M161*Config!N$40</f>
        <v>0</v>
      </c>
      <c r="Y161" s="221">
        <f>N161*Config!O$40</f>
        <v>0</v>
      </c>
      <c r="Z161" s="222">
        <f t="shared" si="14"/>
        <v>0</v>
      </c>
      <c r="AA161" s="217">
        <f t="shared" si="15"/>
        <v>0</v>
      </c>
      <c r="AB161" s="220">
        <f t="shared" si="16"/>
        <v>0</v>
      </c>
      <c r="AC161" s="221">
        <f t="shared" si="17"/>
        <v>0</v>
      </c>
      <c r="AD161" s="223" t="str">
        <f>IF(OR(SUM(P161:Y161)&lt;&gt;0,A161="EH"),INDEX(CASH!$B:$B,MATCH(A161,CASH!$A:$A,0)),"")</f>
        <v/>
      </c>
      <c r="AE161" s="226">
        <v>4950</v>
      </c>
      <c r="AF161" s="224">
        <f t="shared" si="18"/>
        <v>0.12557407790639435</v>
      </c>
      <c r="AG161" s="122" t="str">
        <f>IF(ISERROR(VLOOKUP(A161,Config!$A$12:$A$32,1,FALSE)),LEFT(A161,2),"PRL")</f>
        <v>PR</v>
      </c>
      <c r="AH161" s="122" t="str">
        <f t="shared" si="19"/>
        <v>PR384</v>
      </c>
      <c r="AI161" s="163" t="s">
        <v>881</v>
      </c>
      <c r="AJ161" s="225" t="s">
        <v>781</v>
      </c>
      <c r="AK161" s="338" t="str">
        <f>IF(ISERROR(VLOOKUP($A161,'RAB Cat Lookup'!$B$4:$E$351,2,FALSE))=TRUE,"Unallocated",VLOOKUP($A161,'RAB Cat Lookup'!$B$4:$E$351,2,FALSE))</f>
        <v>Std</v>
      </c>
      <c r="AL161" s="338" t="str">
        <f>IF(ISERROR(VLOOKUP($A161,'RAB Cat Lookup'!$B$4:$E$351,4,FALSE))=TRUE,"Unallocated",VLOOKUP($A161,'RAB Cat Lookup'!$B$4:$E$351,4,FALSE))</f>
        <v>Substations</v>
      </c>
      <c r="AM161" s="121" t="str">
        <f t="shared" si="20"/>
        <v/>
      </c>
    </row>
    <row r="162" spans="1:39" x14ac:dyDescent="0.25">
      <c r="A162" s="215" t="s">
        <v>442</v>
      </c>
      <c r="B162" s="215" t="s">
        <v>557</v>
      </c>
      <c r="C162" s="123" t="s">
        <v>513</v>
      </c>
      <c r="D162" s="216">
        <f>IF('Division Lvl'!D162="","",'Division Lvl'!D162/Escalators!C$11)</f>
        <v>0</v>
      </c>
      <c r="E162" s="217">
        <f>IF('Division Lvl'!E162="","",'Division Lvl'!E162/Escalators!D$11)</f>
        <v>0</v>
      </c>
      <c r="F162" s="217">
        <f>IF('Division Lvl'!F162="","",'Division Lvl'!F162/Escalators!E$11)</f>
        <v>0</v>
      </c>
      <c r="G162" s="217">
        <f>IF('Division Lvl'!G162="","",'Division Lvl'!G162/Escalators!F$11)</f>
        <v>0</v>
      </c>
      <c r="H162" s="217">
        <f>IF('Division Lvl'!H162="","",'Division Lvl'!H162/Escalators!G$11)</f>
        <v>0</v>
      </c>
      <c r="I162" s="217">
        <f>IF('Division Lvl'!I162="","",'Division Lvl'!I162/Escalators!H$11)</f>
        <v>0</v>
      </c>
      <c r="J162" s="217">
        <f>IF('Division Lvl'!J162="","",'Division Lvl'!J162/Escalators!I$11)</f>
        <v>0</v>
      </c>
      <c r="K162" s="217">
        <f>IF('Division Lvl'!K162="","",'Division Lvl'!K162/Escalators!J$11)</f>
        <v>0</v>
      </c>
      <c r="L162" s="217">
        <f>IF('Division Lvl'!L162="","",'Division Lvl'!L162/Escalators!K$11)</f>
        <v>0</v>
      </c>
      <c r="M162" s="217">
        <f>IF('Division Lvl'!M162="","",'Division Lvl'!M162/Escalators!L$11)</f>
        <v>0</v>
      </c>
      <c r="N162" s="218">
        <v>0</v>
      </c>
      <c r="O162" s="219">
        <v>0</v>
      </c>
      <c r="P162" s="220">
        <f>E162*Config!F$40</f>
        <v>0</v>
      </c>
      <c r="Q162" s="220">
        <f>F162*Config!G$40</f>
        <v>0</v>
      </c>
      <c r="R162" s="220">
        <f>G162*Config!H$40</f>
        <v>0</v>
      </c>
      <c r="S162" s="220">
        <f>H162*Config!I$40</f>
        <v>0</v>
      </c>
      <c r="T162" s="220">
        <f>I162*Config!J$40</f>
        <v>0</v>
      </c>
      <c r="U162" s="220">
        <f>J162*Config!K$40</f>
        <v>0</v>
      </c>
      <c r="V162" s="220">
        <f>K162*Config!L$40</f>
        <v>0</v>
      </c>
      <c r="W162" s="220">
        <f>L162*Config!M$40</f>
        <v>0</v>
      </c>
      <c r="X162" s="220">
        <f>M162*Config!N$40</f>
        <v>0</v>
      </c>
      <c r="Y162" s="221">
        <f>N162*Config!O$40</f>
        <v>0</v>
      </c>
      <c r="Z162" s="222">
        <f t="shared" si="14"/>
        <v>0</v>
      </c>
      <c r="AA162" s="217">
        <f t="shared" si="15"/>
        <v>0</v>
      </c>
      <c r="AB162" s="220">
        <f t="shared" si="16"/>
        <v>0</v>
      </c>
      <c r="AC162" s="221">
        <f t="shared" si="17"/>
        <v>0</v>
      </c>
      <c r="AD162" s="223" t="str">
        <f>IF(OR(SUM(P162:Y162)&lt;&gt;0,A162="EH"),INDEX(CASH!$B:$B,MATCH(A162,CASH!$A:$A,0)),"")</f>
        <v/>
      </c>
      <c r="AE162" s="226">
        <v>4350</v>
      </c>
      <c r="AF162" s="224">
        <f t="shared" si="18"/>
        <v>0.29291388772126109</v>
      </c>
      <c r="AG162" s="122" t="str">
        <f>IF(ISERROR(VLOOKUP(A162,Config!$A$12:$A$32,1,FALSE)),LEFT(A162,2),"PRL")</f>
        <v>PR</v>
      </c>
      <c r="AH162" s="122" t="str">
        <f t="shared" si="19"/>
        <v>PR406</v>
      </c>
      <c r="AI162" s="163" t="s">
        <v>881</v>
      </c>
      <c r="AJ162" s="225" t="s">
        <v>781</v>
      </c>
      <c r="AK162" s="338" t="str">
        <f>IF(ISERROR(VLOOKUP($A162,'RAB Cat Lookup'!$B$4:$E$351,2,FALSE))=TRUE,"Unallocated",VLOOKUP($A162,'RAB Cat Lookup'!$B$4:$E$351,2,FALSE))</f>
        <v>Std</v>
      </c>
      <c r="AL162" s="338" t="str">
        <f>IF(ISERROR(VLOOKUP($A162,'RAB Cat Lookup'!$B$4:$E$351,4,FALSE))=TRUE,"Unallocated",VLOOKUP($A162,'RAB Cat Lookup'!$B$4:$E$351,4,FALSE))</f>
        <v>Substations</v>
      </c>
      <c r="AM162" s="121" t="str">
        <f t="shared" si="20"/>
        <v/>
      </c>
    </row>
    <row r="163" spans="1:39" x14ac:dyDescent="0.25">
      <c r="A163" s="215" t="s">
        <v>105</v>
      </c>
      <c r="B163" s="215" t="s">
        <v>315</v>
      </c>
      <c r="C163" s="123" t="s">
        <v>513</v>
      </c>
      <c r="D163" s="216">
        <f>IF('Division Lvl'!D163="","",'Division Lvl'!D163/Escalators!C$11)</f>
        <v>0</v>
      </c>
      <c r="E163" s="217">
        <f>IF('Division Lvl'!E163="","",'Division Lvl'!E163/Escalators!D$11)</f>
        <v>0</v>
      </c>
      <c r="F163" s="217">
        <f>IF('Division Lvl'!F163="","",'Division Lvl'!F163/Escalators!E$11)</f>
        <v>0</v>
      </c>
      <c r="G163" s="217">
        <f>IF('Division Lvl'!G163="","",'Division Lvl'!G163/Escalators!F$11)</f>
        <v>0</v>
      </c>
      <c r="H163" s="217">
        <f>IF('Division Lvl'!H163="","",'Division Lvl'!H163/Escalators!G$11)</f>
        <v>0</v>
      </c>
      <c r="I163" s="217">
        <f>IF('Division Lvl'!I163="","",'Division Lvl'!I163/Escalators!H$11)</f>
        <v>0</v>
      </c>
      <c r="J163" s="217">
        <f>IF('Division Lvl'!J163="","",'Division Lvl'!J163/Escalators!I$11)</f>
        <v>0</v>
      </c>
      <c r="K163" s="217">
        <f>IF('Division Lvl'!K163="","",'Division Lvl'!K163/Escalators!J$11)</f>
        <v>0</v>
      </c>
      <c r="L163" s="217">
        <f>IF('Division Lvl'!L163="","",'Division Lvl'!L163/Escalators!K$11)</f>
        <v>0</v>
      </c>
      <c r="M163" s="217">
        <f>IF('Division Lvl'!M163="","",'Division Lvl'!M163/Escalators!L$11)</f>
        <v>0</v>
      </c>
      <c r="N163" s="218">
        <v>0</v>
      </c>
      <c r="O163" s="219">
        <v>0</v>
      </c>
      <c r="P163" s="220">
        <f>E163*Config!F$40</f>
        <v>0</v>
      </c>
      <c r="Q163" s="220">
        <f>F163*Config!G$40</f>
        <v>0</v>
      </c>
      <c r="R163" s="220">
        <f>G163*Config!H$40</f>
        <v>0</v>
      </c>
      <c r="S163" s="220">
        <f>H163*Config!I$40</f>
        <v>0</v>
      </c>
      <c r="T163" s="220">
        <f>I163*Config!J$40</f>
        <v>0</v>
      </c>
      <c r="U163" s="220">
        <f>J163*Config!K$40</f>
        <v>0</v>
      </c>
      <c r="V163" s="220">
        <f>K163*Config!L$40</f>
        <v>0</v>
      </c>
      <c r="W163" s="220">
        <f>L163*Config!M$40</f>
        <v>0</v>
      </c>
      <c r="X163" s="220">
        <f>M163*Config!N$40</f>
        <v>0</v>
      </c>
      <c r="Y163" s="221">
        <f>N163*Config!O$40</f>
        <v>0</v>
      </c>
      <c r="Z163" s="222">
        <f t="shared" si="14"/>
        <v>0</v>
      </c>
      <c r="AA163" s="217">
        <f t="shared" si="15"/>
        <v>0</v>
      </c>
      <c r="AB163" s="220">
        <f t="shared" si="16"/>
        <v>0</v>
      </c>
      <c r="AC163" s="221">
        <f t="shared" si="17"/>
        <v>0</v>
      </c>
      <c r="AD163" s="223" t="str">
        <f>IF(OR(SUM(P163:Y163)&lt;&gt;0,A163="EH"),INDEX(CASH!$B:$B,MATCH(A163,CASH!$A:$A,0)),"")</f>
        <v/>
      </c>
      <c r="AE163" s="226">
        <v>3000</v>
      </c>
      <c r="AF163" s="224">
        <f t="shared" si="18"/>
        <v>0.58534242778377188</v>
      </c>
      <c r="AG163" s="122" t="str">
        <f>IF(ISERROR(VLOOKUP(A163,Config!$A$12:$A$32,1,FALSE)),LEFT(A163,2),"PRL")</f>
        <v>PR</v>
      </c>
      <c r="AH163" s="122" t="str">
        <f t="shared" si="19"/>
        <v>PR408</v>
      </c>
      <c r="AI163" s="163" t="s">
        <v>881</v>
      </c>
      <c r="AJ163" s="225" t="s">
        <v>781</v>
      </c>
      <c r="AK163" s="338" t="str">
        <f>IF(ISERROR(VLOOKUP($A163,'RAB Cat Lookup'!$B$4:$E$351,2,FALSE))=TRUE,"Unallocated",VLOOKUP($A163,'RAB Cat Lookup'!$B$4:$E$351,2,FALSE))</f>
        <v>Std</v>
      </c>
      <c r="AL163" s="338" t="str">
        <f>IF(ISERROR(VLOOKUP($A163,'RAB Cat Lookup'!$B$4:$E$351,4,FALSE))=TRUE,"Unallocated",VLOOKUP($A163,'RAB Cat Lookup'!$B$4:$E$351,4,FALSE))</f>
        <v>Substations</v>
      </c>
      <c r="AM163" s="121" t="str">
        <f t="shared" si="20"/>
        <v/>
      </c>
    </row>
    <row r="164" spans="1:39" x14ac:dyDescent="0.25">
      <c r="A164" s="215" t="s">
        <v>459</v>
      </c>
      <c r="B164" s="215" t="s">
        <v>558</v>
      </c>
      <c r="C164" s="123" t="s">
        <v>513</v>
      </c>
      <c r="D164" s="216">
        <f>IF('Division Lvl'!D164="","",'Division Lvl'!D164/Escalators!C$11)</f>
        <v>0</v>
      </c>
      <c r="E164" s="217">
        <f>IF('Division Lvl'!E164="","",'Division Lvl'!E164/Escalators!D$11)</f>
        <v>0</v>
      </c>
      <c r="F164" s="217">
        <f>IF('Division Lvl'!F164="","",'Division Lvl'!F164/Escalators!E$11)</f>
        <v>0</v>
      </c>
      <c r="G164" s="217">
        <f>IF('Division Lvl'!G164="","",'Division Lvl'!G164/Escalators!F$11)</f>
        <v>0</v>
      </c>
      <c r="H164" s="217">
        <f>IF('Division Lvl'!H164="","",'Division Lvl'!H164/Escalators!G$11)</f>
        <v>0</v>
      </c>
      <c r="I164" s="217">
        <f>IF('Division Lvl'!I164="","",'Division Lvl'!I164/Escalators!H$11)</f>
        <v>0</v>
      </c>
      <c r="J164" s="217">
        <f>IF('Division Lvl'!J164="","",'Division Lvl'!J164/Escalators!I$11)</f>
        <v>0</v>
      </c>
      <c r="K164" s="217">
        <f>IF('Division Lvl'!K164="","",'Division Lvl'!K164/Escalators!J$11)</f>
        <v>0</v>
      </c>
      <c r="L164" s="217">
        <f>IF('Division Lvl'!L164="","",'Division Lvl'!L164/Escalators!K$11)</f>
        <v>0</v>
      </c>
      <c r="M164" s="217">
        <f>IF('Division Lvl'!M164="","",'Division Lvl'!M164/Escalators!L$11)</f>
        <v>0</v>
      </c>
      <c r="N164" s="218">
        <v>0</v>
      </c>
      <c r="O164" s="219">
        <v>0</v>
      </c>
      <c r="P164" s="220">
        <f>E164*Config!F$40</f>
        <v>0</v>
      </c>
      <c r="Q164" s="220">
        <f>F164*Config!G$40</f>
        <v>0</v>
      </c>
      <c r="R164" s="220">
        <f>G164*Config!H$40</f>
        <v>0</v>
      </c>
      <c r="S164" s="220">
        <f>H164*Config!I$40</f>
        <v>0</v>
      </c>
      <c r="T164" s="220">
        <f>I164*Config!J$40</f>
        <v>0</v>
      </c>
      <c r="U164" s="220">
        <f>J164*Config!K$40</f>
        <v>0</v>
      </c>
      <c r="V164" s="220">
        <f>K164*Config!L$40</f>
        <v>0</v>
      </c>
      <c r="W164" s="220">
        <f>L164*Config!M$40</f>
        <v>0</v>
      </c>
      <c r="X164" s="220">
        <f>M164*Config!N$40</f>
        <v>0</v>
      </c>
      <c r="Y164" s="221">
        <f>N164*Config!O$40</f>
        <v>0</v>
      </c>
      <c r="Z164" s="222">
        <f t="shared" si="14"/>
        <v>0</v>
      </c>
      <c r="AA164" s="217">
        <f t="shared" si="15"/>
        <v>0</v>
      </c>
      <c r="AB164" s="220">
        <f t="shared" si="16"/>
        <v>0</v>
      </c>
      <c r="AC164" s="221">
        <f t="shared" si="17"/>
        <v>0</v>
      </c>
      <c r="AD164" s="223" t="str">
        <f>IF(OR(SUM(P164:Y164)&lt;&gt;0,A164="EH"),INDEX(CASH!$B:$B,MATCH(A164,CASH!$A:$A,0)),"")</f>
        <v/>
      </c>
      <c r="AE164" s="226">
        <v>3300</v>
      </c>
      <c r="AF164" s="224">
        <f t="shared" si="18"/>
        <v>0.5433273145722044</v>
      </c>
      <c r="AG164" s="122" t="str">
        <f>IF(ISERROR(VLOOKUP(A164,Config!$A$12:$A$32,1,FALSE)),LEFT(A164,2),"PRL")</f>
        <v>PR</v>
      </c>
      <c r="AH164" s="122" t="str">
        <f t="shared" si="19"/>
        <v>PR413</v>
      </c>
      <c r="AI164" s="163" t="s">
        <v>881</v>
      </c>
      <c r="AJ164" s="225" t="s">
        <v>781</v>
      </c>
      <c r="AK164" s="338" t="str">
        <f>IF(ISERROR(VLOOKUP($A164,'RAB Cat Lookup'!$B$4:$E$351,2,FALSE))=TRUE,"Unallocated",VLOOKUP($A164,'RAB Cat Lookup'!$B$4:$E$351,2,FALSE))</f>
        <v>Std</v>
      </c>
      <c r="AL164" s="338" t="str">
        <f>IF(ISERROR(VLOOKUP($A164,'RAB Cat Lookup'!$B$4:$E$351,4,FALSE))=TRUE,"Unallocated",VLOOKUP($A164,'RAB Cat Lookup'!$B$4:$E$351,4,FALSE))</f>
        <v>Transformers</v>
      </c>
      <c r="AM164" s="121" t="str">
        <f t="shared" si="20"/>
        <v/>
      </c>
    </row>
    <row r="165" spans="1:39" x14ac:dyDescent="0.25">
      <c r="A165" s="215" t="s">
        <v>213</v>
      </c>
      <c r="B165" s="215" t="s">
        <v>957</v>
      </c>
      <c r="C165" s="123" t="s">
        <v>516</v>
      </c>
      <c r="D165" s="216">
        <f>IF('Division Lvl'!D165="","",'Division Lvl'!D165/Escalators!C$11)</f>
        <v>0</v>
      </c>
      <c r="E165" s="217">
        <f>IF('Division Lvl'!E165="","",'Division Lvl'!E165/Escalators!D$11)</f>
        <v>0</v>
      </c>
      <c r="F165" s="217">
        <f>IF('Division Lvl'!F165="","",'Division Lvl'!F165/Escalators!E$11)</f>
        <v>4114438.5661183894</v>
      </c>
      <c r="G165" s="217">
        <f>IF('Division Lvl'!G165="","",'Division Lvl'!G165/Escalators!F$11)</f>
        <v>8205990.0742712896</v>
      </c>
      <c r="H165" s="217">
        <f>IF('Division Lvl'!H165="","",'Division Lvl'!H165/Escalators!G$11)</f>
        <v>8180620.759588236</v>
      </c>
      <c r="I165" s="217">
        <f>IF('Division Lvl'!I165="","",'Division Lvl'!I165/Escalators!H$11)</f>
        <v>0</v>
      </c>
      <c r="J165" s="217">
        <f>IF('Division Lvl'!J165="","",'Division Lvl'!J165/Escalators!I$11)</f>
        <v>0</v>
      </c>
      <c r="K165" s="217">
        <f>IF('Division Lvl'!K165="","",'Division Lvl'!K165/Escalators!J$11)</f>
        <v>0</v>
      </c>
      <c r="L165" s="217">
        <f>IF('Division Lvl'!L165="","",'Division Lvl'!L165/Escalators!K$11)</f>
        <v>0</v>
      </c>
      <c r="M165" s="217">
        <f>IF('Division Lvl'!M165="","",'Division Lvl'!M165/Escalators!L$11)</f>
        <v>0</v>
      </c>
      <c r="N165" s="218">
        <v>0</v>
      </c>
      <c r="O165" s="219">
        <v>0</v>
      </c>
      <c r="P165" s="220">
        <f>E165*Config!F$40</f>
        <v>0</v>
      </c>
      <c r="Q165" s="220">
        <f>F165*Config!G$40</f>
        <v>4322732.0185281327</v>
      </c>
      <c r="R165" s="220">
        <f>G165*Config!H$40</f>
        <v>8836953.7798258048</v>
      </c>
      <c r="S165" s="220">
        <f>H165*Config!I$40</f>
        <v>9029874.6477479711</v>
      </c>
      <c r="T165" s="220">
        <f>I165*Config!J$40</f>
        <v>0</v>
      </c>
      <c r="U165" s="220">
        <f>J165*Config!K$40</f>
        <v>0</v>
      </c>
      <c r="V165" s="220">
        <f>K165*Config!L$40</f>
        <v>0</v>
      </c>
      <c r="W165" s="220">
        <f>L165*Config!M$40</f>
        <v>0</v>
      </c>
      <c r="X165" s="220">
        <f>M165*Config!N$40</f>
        <v>0</v>
      </c>
      <c r="Y165" s="221">
        <f>N165*Config!O$40</f>
        <v>0</v>
      </c>
      <c r="Z165" s="222">
        <f t="shared" si="14"/>
        <v>20501049.399977915</v>
      </c>
      <c r="AA165" s="217">
        <f t="shared" si="15"/>
        <v>20501049.399977915</v>
      </c>
      <c r="AB165" s="220">
        <f t="shared" si="16"/>
        <v>22189560.446101908</v>
      </c>
      <c r="AC165" s="221">
        <f t="shared" si="17"/>
        <v>22189560.446101908</v>
      </c>
      <c r="AD165" s="223">
        <f>IF(OR(SUM(P165:Y165)&lt;&gt;0,A165="EH"),INDEX(CASH!$B:$B,MATCH(A165,CASH!$A:$A,0)),"")</f>
        <v>80</v>
      </c>
      <c r="AE165" s="122">
        <f>AD165*VLOOKUP(C165,Config!$A$3:$C$9,3,FALSE)</f>
        <v>800</v>
      </c>
      <c r="AF165" s="224">
        <f t="shared" si="18"/>
        <v>0.99132997665428402</v>
      </c>
      <c r="AG165" s="122" t="str">
        <f>IF(ISERROR(VLOOKUP(A165,Config!$A$12:$A$32,1,FALSE)),LEFT(A165,2),"PRL")</f>
        <v>PR</v>
      </c>
      <c r="AH165" s="122" t="str">
        <f t="shared" si="19"/>
        <v>PR423</v>
      </c>
      <c r="AI165" s="163" t="s">
        <v>881</v>
      </c>
      <c r="AJ165" s="225" t="s">
        <v>781</v>
      </c>
      <c r="AK165" s="338" t="str">
        <f>IF(ISERROR(VLOOKUP($A165,'RAB Cat Lookup'!$B$4:$E$351,2,FALSE))=TRUE,"Unallocated",VLOOKUP($A165,'RAB Cat Lookup'!$B$4:$E$351,2,FALSE))</f>
        <v>Std</v>
      </c>
      <c r="AL165" s="338" t="str">
        <f>IF(ISERROR(VLOOKUP($A165,'RAB Cat Lookup'!$B$4:$E$351,4,FALSE))=TRUE,"Unallocated",VLOOKUP($A165,'RAB Cat Lookup'!$B$4:$E$351,4,FALSE))</f>
        <v>Substations</v>
      </c>
      <c r="AM165" s="121" t="str">
        <f t="shared" si="20"/>
        <v/>
      </c>
    </row>
    <row r="166" spans="1:39" x14ac:dyDescent="0.25">
      <c r="A166" s="215" t="s">
        <v>460</v>
      </c>
      <c r="B166" s="215" t="s">
        <v>559</v>
      </c>
      <c r="C166" s="123" t="s">
        <v>513</v>
      </c>
      <c r="D166" s="216">
        <f>IF('Division Lvl'!D166="","",'Division Lvl'!D166/Escalators!C$11)</f>
        <v>0</v>
      </c>
      <c r="E166" s="217">
        <f>IF('Division Lvl'!E166="","",'Division Lvl'!E166/Escalators!D$11)</f>
        <v>0</v>
      </c>
      <c r="F166" s="217">
        <f>IF('Division Lvl'!F166="","",'Division Lvl'!F166/Escalators!E$11)</f>
        <v>0</v>
      </c>
      <c r="G166" s="217">
        <f>IF('Division Lvl'!G166="","",'Division Lvl'!G166/Escalators!F$11)</f>
        <v>0</v>
      </c>
      <c r="H166" s="217">
        <f>IF('Division Lvl'!H166="","",'Division Lvl'!H166/Escalators!G$11)</f>
        <v>0</v>
      </c>
      <c r="I166" s="217">
        <f>IF('Division Lvl'!I166="","",'Division Lvl'!I166/Escalators!H$11)</f>
        <v>0</v>
      </c>
      <c r="J166" s="217">
        <f>IF('Division Lvl'!J166="","",'Division Lvl'!J166/Escalators!I$11)</f>
        <v>0</v>
      </c>
      <c r="K166" s="217">
        <f>IF('Division Lvl'!K166="","",'Division Lvl'!K166/Escalators!J$11)</f>
        <v>0</v>
      </c>
      <c r="L166" s="217">
        <f>IF('Division Lvl'!L166="","",'Division Lvl'!L166/Escalators!K$11)</f>
        <v>0</v>
      </c>
      <c r="M166" s="217">
        <f>IF('Division Lvl'!M166="","",'Division Lvl'!M166/Escalators!L$11)</f>
        <v>0</v>
      </c>
      <c r="N166" s="218">
        <v>0</v>
      </c>
      <c r="O166" s="219">
        <v>1520855.6</v>
      </c>
      <c r="P166" s="220">
        <f>E166*Config!F$40</f>
        <v>0</v>
      </c>
      <c r="Q166" s="220">
        <f>F166*Config!G$40</f>
        <v>0</v>
      </c>
      <c r="R166" s="220">
        <f>G166*Config!H$40</f>
        <v>0</v>
      </c>
      <c r="S166" s="220">
        <f>H166*Config!I$40</f>
        <v>0</v>
      </c>
      <c r="T166" s="220">
        <f>I166*Config!J$40</f>
        <v>0</v>
      </c>
      <c r="U166" s="220">
        <f>J166*Config!K$40</f>
        <v>0</v>
      </c>
      <c r="V166" s="220">
        <f>K166*Config!L$40</f>
        <v>0</v>
      </c>
      <c r="W166" s="220">
        <f>L166*Config!M$40</f>
        <v>0</v>
      </c>
      <c r="X166" s="220">
        <f>M166*Config!N$40</f>
        <v>0</v>
      </c>
      <c r="Y166" s="221">
        <f>N166*Config!O$40</f>
        <v>0</v>
      </c>
      <c r="Z166" s="222">
        <f t="shared" si="14"/>
        <v>0</v>
      </c>
      <c r="AA166" s="217">
        <f t="shared" si="15"/>
        <v>0</v>
      </c>
      <c r="AB166" s="220">
        <f t="shared" si="16"/>
        <v>0</v>
      </c>
      <c r="AC166" s="221">
        <f t="shared" si="17"/>
        <v>0</v>
      </c>
      <c r="AD166" s="223" t="str">
        <f>IF(OR(SUM(P166:Y166)&lt;&gt;0,A166="EH"),INDEX(CASH!$B:$B,MATCH(A166,CASH!$A:$A,0)),"")</f>
        <v/>
      </c>
      <c r="AE166" s="226">
        <v>3200</v>
      </c>
      <c r="AF166" s="224">
        <f t="shared" si="18"/>
        <v>0.5433273145722044</v>
      </c>
      <c r="AG166" s="122" t="str">
        <f>IF(ISERROR(VLOOKUP(A166,Config!$A$12:$A$32,1,FALSE)),LEFT(A166,2),"PRL")</f>
        <v>PRL</v>
      </c>
      <c r="AH166" s="122" t="str">
        <f t="shared" si="19"/>
        <v>PR424</v>
      </c>
      <c r="AI166" s="163" t="s">
        <v>881</v>
      </c>
      <c r="AJ166" s="225" t="s">
        <v>781</v>
      </c>
      <c r="AK166" s="338" t="str">
        <f>IF(ISERROR(VLOOKUP($A166,'RAB Cat Lookup'!$B$4:$E$351,2,FALSE))=TRUE,"Unallocated",VLOOKUP($A166,'RAB Cat Lookup'!$B$4:$E$351,2,FALSE))</f>
        <v>Std</v>
      </c>
      <c r="AL166" s="338" t="str">
        <f>IF(ISERROR(VLOOKUP($A166,'RAB Cat Lookup'!$B$4:$E$351,4,FALSE))=TRUE,"Unallocated",VLOOKUP($A166,'RAB Cat Lookup'!$B$4:$E$351,4,FALSE))</f>
        <v>Land</v>
      </c>
      <c r="AM166" s="121" t="str">
        <f t="shared" si="20"/>
        <v/>
      </c>
    </row>
    <row r="167" spans="1:39" x14ac:dyDescent="0.25">
      <c r="A167" s="215" t="s">
        <v>120</v>
      </c>
      <c r="B167" s="215" t="s">
        <v>316</v>
      </c>
      <c r="C167" s="123" t="s">
        <v>516</v>
      </c>
      <c r="D167" s="216">
        <f>IF('Division Lvl'!D167="","",'Division Lvl'!D167/Escalators!C$11)</f>
        <v>0</v>
      </c>
      <c r="E167" s="217">
        <f>IF('Division Lvl'!E167="","",'Division Lvl'!E167/Escalators!D$11)</f>
        <v>0</v>
      </c>
      <c r="F167" s="217">
        <f>IF('Division Lvl'!F167="","",'Division Lvl'!F167/Escalators!E$11)</f>
        <v>3545417.0724248295</v>
      </c>
      <c r="G167" s="217">
        <f>IF('Division Lvl'!G167="","",'Division Lvl'!G167/Escalators!F$11)</f>
        <v>0</v>
      </c>
      <c r="H167" s="217">
        <f>IF('Division Lvl'!H167="","",'Division Lvl'!H167/Escalators!G$11)</f>
        <v>0</v>
      </c>
      <c r="I167" s="217">
        <f>IF('Division Lvl'!I167="","",'Division Lvl'!I167/Escalators!H$11)</f>
        <v>0</v>
      </c>
      <c r="J167" s="217">
        <f>IF('Division Lvl'!J167="","",'Division Lvl'!J167/Escalators!I$11)</f>
        <v>0</v>
      </c>
      <c r="K167" s="217">
        <f>IF('Division Lvl'!K167="","",'Division Lvl'!K167/Escalators!J$11)</f>
        <v>0</v>
      </c>
      <c r="L167" s="217">
        <f>IF('Division Lvl'!L167="","",'Division Lvl'!L167/Escalators!K$11)</f>
        <v>0</v>
      </c>
      <c r="M167" s="217">
        <f>IF('Division Lvl'!M167="","",'Division Lvl'!M167/Escalators!L$11)</f>
        <v>0</v>
      </c>
      <c r="N167" s="218">
        <v>0</v>
      </c>
      <c r="O167" s="219">
        <v>0</v>
      </c>
      <c r="P167" s="220">
        <f>E167*Config!F$40</f>
        <v>0</v>
      </c>
      <c r="Q167" s="220">
        <f>F167*Config!G$40</f>
        <v>3724903.8117163363</v>
      </c>
      <c r="R167" s="220">
        <f>G167*Config!H$40</f>
        <v>0</v>
      </c>
      <c r="S167" s="220">
        <f>H167*Config!I$40</f>
        <v>0</v>
      </c>
      <c r="T167" s="220">
        <f>I167*Config!J$40</f>
        <v>0</v>
      </c>
      <c r="U167" s="220">
        <f>J167*Config!K$40</f>
        <v>0</v>
      </c>
      <c r="V167" s="220">
        <f>K167*Config!L$40</f>
        <v>0</v>
      </c>
      <c r="W167" s="220">
        <f>L167*Config!M$40</f>
        <v>0</v>
      </c>
      <c r="X167" s="220">
        <f>M167*Config!N$40</f>
        <v>0</v>
      </c>
      <c r="Y167" s="221">
        <f>N167*Config!O$40</f>
        <v>0</v>
      </c>
      <c r="Z167" s="222">
        <f t="shared" si="14"/>
        <v>3545417.0724248295</v>
      </c>
      <c r="AA167" s="217">
        <f t="shared" si="15"/>
        <v>3545417.0724248295</v>
      </c>
      <c r="AB167" s="220">
        <f t="shared" si="16"/>
        <v>3724903.8117163363</v>
      </c>
      <c r="AC167" s="221">
        <f t="shared" si="17"/>
        <v>3724903.8117163363</v>
      </c>
      <c r="AD167" s="223">
        <f>IF(OR(SUM(P167:Y167)&lt;&gt;0,A167="EH"),INDEX(CASH!$B:$B,MATCH(A167,CASH!$A:$A,0)),"")</f>
        <v>160</v>
      </c>
      <c r="AE167" s="122">
        <f>AD167*VLOOKUP(C167,Config!$A$3:$C$9,3,FALSE)</f>
        <v>1600</v>
      </c>
      <c r="AF167" s="224">
        <f t="shared" si="18"/>
        <v>0.91191490696242627</v>
      </c>
      <c r="AG167" s="122" t="str">
        <f>IF(ISERROR(VLOOKUP(A167,Config!$A$12:$A$32,1,FALSE)),LEFT(A167,2),"PRL")</f>
        <v>PR</v>
      </c>
      <c r="AH167" s="122" t="str">
        <f t="shared" si="19"/>
        <v>PR425</v>
      </c>
      <c r="AI167" s="163" t="s">
        <v>881</v>
      </c>
      <c r="AJ167" s="225" t="s">
        <v>781</v>
      </c>
      <c r="AK167" s="338" t="str">
        <f>IF(ISERROR(VLOOKUP($A167,'RAB Cat Lookup'!$B$4:$E$351,2,FALSE))=TRUE,"Unallocated",VLOOKUP($A167,'RAB Cat Lookup'!$B$4:$E$351,2,FALSE))</f>
        <v>Std</v>
      </c>
      <c r="AL167" s="338" t="str">
        <f>IF(ISERROR(VLOOKUP($A167,'RAB Cat Lookup'!$B$4:$E$351,4,FALSE))=TRUE,"Unallocated",VLOOKUP($A167,'RAB Cat Lookup'!$B$4:$E$351,4,FALSE))</f>
        <v>Substations</v>
      </c>
      <c r="AM167" s="121" t="str">
        <f t="shared" si="20"/>
        <v/>
      </c>
    </row>
    <row r="168" spans="1:39" x14ac:dyDescent="0.25">
      <c r="A168" s="215" t="s">
        <v>400</v>
      </c>
      <c r="B168" s="215" t="s">
        <v>560</v>
      </c>
      <c r="C168" s="123" t="s">
        <v>513</v>
      </c>
      <c r="D168" s="216">
        <f>IF('Division Lvl'!D168="","",'Division Lvl'!D168/Escalators!C$11)</f>
        <v>0</v>
      </c>
      <c r="E168" s="217">
        <f>IF('Division Lvl'!E168="","",'Division Lvl'!E168/Escalators!D$11)</f>
        <v>0</v>
      </c>
      <c r="F168" s="217">
        <f>IF('Division Lvl'!F168="","",'Division Lvl'!F168/Escalators!E$11)</f>
        <v>0</v>
      </c>
      <c r="G168" s="217">
        <f>IF('Division Lvl'!G168="","",'Division Lvl'!G168/Escalators!F$11)</f>
        <v>0</v>
      </c>
      <c r="H168" s="217">
        <f>IF('Division Lvl'!H168="","",'Division Lvl'!H168/Escalators!G$11)</f>
        <v>0</v>
      </c>
      <c r="I168" s="217">
        <f>IF('Division Lvl'!I168="","",'Division Lvl'!I168/Escalators!H$11)</f>
        <v>0</v>
      </c>
      <c r="J168" s="217">
        <f>IF('Division Lvl'!J168="","",'Division Lvl'!J168/Escalators!I$11)</f>
        <v>0</v>
      </c>
      <c r="K168" s="217">
        <f>IF('Division Lvl'!K168="","",'Division Lvl'!K168/Escalators!J$11)</f>
        <v>0</v>
      </c>
      <c r="L168" s="217">
        <f>IF('Division Lvl'!L168="","",'Division Lvl'!L168/Escalators!K$11)</f>
        <v>0</v>
      </c>
      <c r="M168" s="217">
        <f>IF('Division Lvl'!M168="","",'Division Lvl'!M168/Escalators!L$11)</f>
        <v>0</v>
      </c>
      <c r="N168" s="218">
        <v>0</v>
      </c>
      <c r="O168" s="219">
        <v>0</v>
      </c>
      <c r="P168" s="220">
        <f>E168*Config!F$40</f>
        <v>0</v>
      </c>
      <c r="Q168" s="220">
        <f>F168*Config!G$40</f>
        <v>0</v>
      </c>
      <c r="R168" s="220">
        <f>G168*Config!H$40</f>
        <v>0</v>
      </c>
      <c r="S168" s="220">
        <f>H168*Config!I$40</f>
        <v>0</v>
      </c>
      <c r="T168" s="220">
        <f>I168*Config!J$40</f>
        <v>0</v>
      </c>
      <c r="U168" s="220">
        <f>J168*Config!K$40</f>
        <v>0</v>
      </c>
      <c r="V168" s="220">
        <f>K168*Config!L$40</f>
        <v>0</v>
      </c>
      <c r="W168" s="220">
        <f>L168*Config!M$40</f>
        <v>0</v>
      </c>
      <c r="X168" s="220">
        <f>M168*Config!N$40</f>
        <v>0</v>
      </c>
      <c r="Y168" s="221">
        <f>N168*Config!O$40</f>
        <v>0</v>
      </c>
      <c r="Z168" s="222">
        <f t="shared" si="14"/>
        <v>0</v>
      </c>
      <c r="AA168" s="217">
        <f t="shared" si="15"/>
        <v>0</v>
      </c>
      <c r="AB168" s="220">
        <f t="shared" si="16"/>
        <v>0</v>
      </c>
      <c r="AC168" s="221">
        <f t="shared" si="17"/>
        <v>0</v>
      </c>
      <c r="AD168" s="223" t="str">
        <f>IF(OR(SUM(P168:Y168)&lt;&gt;0,A168="EH"),INDEX(CASH!$B:$B,MATCH(A168,CASH!$A:$A,0)),"")</f>
        <v/>
      </c>
      <c r="AE168" s="226">
        <v>4950</v>
      </c>
      <c r="AF168" s="224">
        <f t="shared" si="18"/>
        <v>0.12557407790639435</v>
      </c>
      <c r="AG168" s="122" t="str">
        <f>IF(ISERROR(VLOOKUP(A168,Config!$A$12:$A$32,1,FALSE)),LEFT(A168,2),"PRL")</f>
        <v>PRL</v>
      </c>
      <c r="AH168" s="122" t="str">
        <f t="shared" si="19"/>
        <v>PR426</v>
      </c>
      <c r="AI168" s="163" t="s">
        <v>881</v>
      </c>
      <c r="AJ168" s="225" t="s">
        <v>781</v>
      </c>
      <c r="AK168" s="338" t="str">
        <f>IF(ISERROR(VLOOKUP($A168,'RAB Cat Lookup'!$B$4:$E$351,2,FALSE))=TRUE,"Unallocated",VLOOKUP($A168,'RAB Cat Lookup'!$B$4:$E$351,2,FALSE))</f>
        <v>Std</v>
      </c>
      <c r="AL168" s="338" t="str">
        <f>IF(ISERROR(VLOOKUP($A168,'RAB Cat Lookup'!$B$4:$E$351,4,FALSE))=TRUE,"Unallocated",VLOOKUP($A168,'RAB Cat Lookup'!$B$4:$E$351,4,FALSE))</f>
        <v>Land</v>
      </c>
      <c r="AM168" s="121" t="str">
        <f t="shared" si="20"/>
        <v/>
      </c>
    </row>
    <row r="169" spans="1:39" x14ac:dyDescent="0.25">
      <c r="A169" s="215" t="s">
        <v>121</v>
      </c>
      <c r="B169" s="215" t="s">
        <v>855</v>
      </c>
      <c r="C169" s="123" t="s">
        <v>513</v>
      </c>
      <c r="D169" s="216">
        <f>IF('Division Lvl'!D169="","",'Division Lvl'!D169/Escalators!C$11)</f>
        <v>10000000</v>
      </c>
      <c r="E169" s="217">
        <f>IF('Division Lvl'!E169="","",'Division Lvl'!E169/Escalators!D$11)</f>
        <v>1753878.974286173</v>
      </c>
      <c r="F169" s="217">
        <f>IF('Division Lvl'!F169="","",'Division Lvl'!F169/Escalators!E$11)</f>
        <v>0</v>
      </c>
      <c r="G169" s="217">
        <f>IF('Division Lvl'!G169="","",'Division Lvl'!G169/Escalators!F$11)</f>
        <v>0</v>
      </c>
      <c r="H169" s="217">
        <f>IF('Division Lvl'!H169="","",'Division Lvl'!H169/Escalators!G$11)</f>
        <v>0</v>
      </c>
      <c r="I169" s="217">
        <f>IF('Division Lvl'!I169="","",'Division Lvl'!I169/Escalators!H$11)</f>
        <v>0</v>
      </c>
      <c r="J169" s="217">
        <f>IF('Division Lvl'!J169="","",'Division Lvl'!J169/Escalators!I$11)</f>
        <v>0</v>
      </c>
      <c r="K169" s="217">
        <f>IF('Division Lvl'!K169="","",'Division Lvl'!K169/Escalators!J$11)</f>
        <v>0</v>
      </c>
      <c r="L169" s="217">
        <f>IF('Division Lvl'!L169="","",'Division Lvl'!L169/Escalators!K$11)</f>
        <v>0</v>
      </c>
      <c r="M169" s="217">
        <f>IF('Division Lvl'!M169="","",'Division Lvl'!M169/Escalators!L$11)</f>
        <v>0</v>
      </c>
      <c r="N169" s="218">
        <v>0</v>
      </c>
      <c r="O169" s="219">
        <v>9689043</v>
      </c>
      <c r="P169" s="220">
        <f>E169*Config!F$40</f>
        <v>1797725.9486433272</v>
      </c>
      <c r="Q169" s="220">
        <f>F169*Config!G$40</f>
        <v>0</v>
      </c>
      <c r="R169" s="220">
        <f>G169*Config!H$40</f>
        <v>0</v>
      </c>
      <c r="S169" s="220">
        <f>H169*Config!I$40</f>
        <v>0</v>
      </c>
      <c r="T169" s="220">
        <f>I169*Config!J$40</f>
        <v>0</v>
      </c>
      <c r="U169" s="220">
        <f>J169*Config!K$40</f>
        <v>0</v>
      </c>
      <c r="V169" s="220">
        <f>K169*Config!L$40</f>
        <v>0</v>
      </c>
      <c r="W169" s="220">
        <f>L169*Config!M$40</f>
        <v>0</v>
      </c>
      <c r="X169" s="220">
        <f>M169*Config!N$40</f>
        <v>0</v>
      </c>
      <c r="Y169" s="221">
        <f>N169*Config!O$40</f>
        <v>0</v>
      </c>
      <c r="Z169" s="222">
        <f t="shared" si="14"/>
        <v>1753878.974286173</v>
      </c>
      <c r="AA169" s="217">
        <f t="shared" si="15"/>
        <v>1753878.974286173</v>
      </c>
      <c r="AB169" s="220">
        <f t="shared" si="16"/>
        <v>1797725.9486433272</v>
      </c>
      <c r="AC169" s="221">
        <f t="shared" si="17"/>
        <v>1797725.9486433272</v>
      </c>
      <c r="AD169" s="223">
        <f>IF(OR(SUM(P169:Y169)&lt;&gt;0,A169="EH"),INDEX(CASH!$B:$B,MATCH(A169,CASH!$A:$A,0)),"")</f>
        <v>210</v>
      </c>
      <c r="AE169" s="122">
        <f>AD169*VLOOKUP(C169,Config!$A$3:$C$9,3,FALSE)</f>
        <v>3150</v>
      </c>
      <c r="AF169" s="224">
        <f t="shared" si="18"/>
        <v>0.5487863519610563</v>
      </c>
      <c r="AG169" s="122" t="str">
        <f>IF(ISERROR(VLOOKUP(A169,Config!$A$12:$A$32,1,FALSE)),LEFT(A169,2),"PRL")</f>
        <v>PR</v>
      </c>
      <c r="AH169" s="122" t="str">
        <f t="shared" si="19"/>
        <v>PR427</v>
      </c>
      <c r="AI169" s="163" t="s">
        <v>881</v>
      </c>
      <c r="AJ169" s="225" t="s">
        <v>781</v>
      </c>
      <c r="AK169" s="338" t="str">
        <f>IF(ISERROR(VLOOKUP($A169,'RAB Cat Lookup'!$B$4:$E$351,2,FALSE))=TRUE,"Unallocated",VLOOKUP($A169,'RAB Cat Lookup'!$B$4:$E$351,2,FALSE))</f>
        <v>Std</v>
      </c>
      <c r="AL169" s="338" t="str">
        <f>IF(ISERROR(VLOOKUP($A169,'RAB Cat Lookup'!$B$4:$E$351,4,FALSE))=TRUE,"Unallocated",VLOOKUP($A169,'RAB Cat Lookup'!$B$4:$E$351,4,FALSE))</f>
        <v>Substations</v>
      </c>
      <c r="AM169" s="121" t="str">
        <f t="shared" si="20"/>
        <v/>
      </c>
    </row>
    <row r="170" spans="1:39" x14ac:dyDescent="0.25">
      <c r="A170" s="215" t="s">
        <v>454</v>
      </c>
      <c r="B170" s="215" t="s">
        <v>561</v>
      </c>
      <c r="C170" s="123" t="s">
        <v>513</v>
      </c>
      <c r="D170" s="216">
        <f>IF('Division Lvl'!D170="","",'Division Lvl'!D170/Escalators!C$11)</f>
        <v>0</v>
      </c>
      <c r="E170" s="217">
        <f>IF('Division Lvl'!E170="","",'Division Lvl'!E170/Escalators!D$11)</f>
        <v>0</v>
      </c>
      <c r="F170" s="217">
        <f>IF('Division Lvl'!F170="","",'Division Lvl'!F170/Escalators!E$11)</f>
        <v>0</v>
      </c>
      <c r="G170" s="217">
        <f>IF('Division Lvl'!G170="","",'Division Lvl'!G170/Escalators!F$11)</f>
        <v>0</v>
      </c>
      <c r="H170" s="217">
        <f>IF('Division Lvl'!H170="","",'Division Lvl'!H170/Escalators!G$11)</f>
        <v>0</v>
      </c>
      <c r="I170" s="217">
        <f>IF('Division Lvl'!I170="","",'Division Lvl'!I170/Escalators!H$11)</f>
        <v>0</v>
      </c>
      <c r="J170" s="217">
        <f>IF('Division Lvl'!J170="","",'Division Lvl'!J170/Escalators!I$11)</f>
        <v>0</v>
      </c>
      <c r="K170" s="217">
        <f>IF('Division Lvl'!K170="","",'Division Lvl'!K170/Escalators!J$11)</f>
        <v>0</v>
      </c>
      <c r="L170" s="217">
        <f>IF('Division Lvl'!L170="","",'Division Lvl'!L170/Escalators!K$11)</f>
        <v>0</v>
      </c>
      <c r="M170" s="217">
        <f>IF('Division Lvl'!M170="","",'Division Lvl'!M170/Escalators!L$11)</f>
        <v>0</v>
      </c>
      <c r="N170" s="218">
        <v>0</v>
      </c>
      <c r="O170" s="219">
        <v>0</v>
      </c>
      <c r="P170" s="220">
        <f>E170*Config!F$40</f>
        <v>0</v>
      </c>
      <c r="Q170" s="220">
        <f>F170*Config!G$40</f>
        <v>0</v>
      </c>
      <c r="R170" s="220">
        <f>G170*Config!H$40</f>
        <v>0</v>
      </c>
      <c r="S170" s="220">
        <f>H170*Config!I$40</f>
        <v>0</v>
      </c>
      <c r="T170" s="220">
        <f>I170*Config!J$40</f>
        <v>0</v>
      </c>
      <c r="U170" s="220">
        <f>J170*Config!K$40</f>
        <v>0</v>
      </c>
      <c r="V170" s="220">
        <f>K170*Config!L$40</f>
        <v>0</v>
      </c>
      <c r="W170" s="220">
        <f>L170*Config!M$40</f>
        <v>0</v>
      </c>
      <c r="X170" s="220">
        <f>M170*Config!N$40</f>
        <v>0</v>
      </c>
      <c r="Y170" s="221">
        <f>N170*Config!O$40</f>
        <v>0</v>
      </c>
      <c r="Z170" s="222">
        <f t="shared" si="14"/>
        <v>0</v>
      </c>
      <c r="AA170" s="217">
        <f t="shared" si="15"/>
        <v>0</v>
      </c>
      <c r="AB170" s="220">
        <f t="shared" si="16"/>
        <v>0</v>
      </c>
      <c r="AC170" s="221">
        <f t="shared" si="17"/>
        <v>0</v>
      </c>
      <c r="AD170" s="223" t="str">
        <f>IF(OR(SUM(P170:Y170)&lt;&gt;0,A170="EH"),INDEX(CASH!$B:$B,MATCH(A170,CASH!$A:$A,0)),"")</f>
        <v/>
      </c>
      <c r="AE170" s="226">
        <v>3675</v>
      </c>
      <c r="AF170" s="224">
        <f t="shared" si="18"/>
        <v>0.38642128756419025</v>
      </c>
      <c r="AG170" s="122" t="str">
        <f>IF(ISERROR(VLOOKUP(A170,Config!$A$12:$A$32,1,FALSE)),LEFT(A170,2),"PRL")</f>
        <v>PR</v>
      </c>
      <c r="AH170" s="122" t="str">
        <f t="shared" si="19"/>
        <v>PR429</v>
      </c>
      <c r="AI170" s="163" t="s">
        <v>881</v>
      </c>
      <c r="AJ170" s="225" t="s">
        <v>781</v>
      </c>
      <c r="AK170" s="338" t="str">
        <f>IF(ISERROR(VLOOKUP($A170,'RAB Cat Lookup'!$B$4:$E$351,2,FALSE))=TRUE,"Unallocated",VLOOKUP($A170,'RAB Cat Lookup'!$B$4:$E$351,2,FALSE))</f>
        <v>Std</v>
      </c>
      <c r="AL170" s="338" t="str">
        <f>IF(ISERROR(VLOOKUP($A170,'RAB Cat Lookup'!$B$4:$E$351,4,FALSE))=TRUE,"Unallocated",VLOOKUP($A170,'RAB Cat Lookup'!$B$4:$E$351,4,FALSE))</f>
        <v>Substations</v>
      </c>
      <c r="AM170" s="121" t="str">
        <f t="shared" si="20"/>
        <v/>
      </c>
    </row>
    <row r="171" spans="1:39" x14ac:dyDescent="0.25">
      <c r="A171" s="215" t="s">
        <v>143</v>
      </c>
      <c r="B171" s="215" t="s">
        <v>317</v>
      </c>
      <c r="C171" s="123" t="s">
        <v>516</v>
      </c>
      <c r="D171" s="216">
        <f>IF('Division Lvl'!D171="","",'Division Lvl'!D171/Escalators!C$11)</f>
        <v>0</v>
      </c>
      <c r="E171" s="217">
        <f>IF('Division Lvl'!E171="","",'Division Lvl'!E171/Escalators!D$11)</f>
        <v>0</v>
      </c>
      <c r="F171" s="217">
        <f>IF('Division Lvl'!F171="","",'Division Lvl'!F171/Escalators!E$11)</f>
        <v>0</v>
      </c>
      <c r="G171" s="217">
        <f>IF('Division Lvl'!G171="","",'Division Lvl'!G171/Escalators!F$11)</f>
        <v>0</v>
      </c>
      <c r="H171" s="217">
        <f>IF('Division Lvl'!H171="","",'Division Lvl'!H171/Escalators!G$11)</f>
        <v>2973531.3128543622</v>
      </c>
      <c r="I171" s="217">
        <f>IF('Division Lvl'!I171="","",'Division Lvl'!I171/Escalators!H$11)</f>
        <v>0</v>
      </c>
      <c r="J171" s="217">
        <f>IF('Division Lvl'!J171="","",'Division Lvl'!J171/Escalators!I$11)</f>
        <v>0</v>
      </c>
      <c r="K171" s="217">
        <f>IF('Division Lvl'!K171="","",'Division Lvl'!K171/Escalators!J$11)</f>
        <v>0</v>
      </c>
      <c r="L171" s="217">
        <f>IF('Division Lvl'!L171="","",'Division Lvl'!L171/Escalators!K$11)</f>
        <v>0</v>
      </c>
      <c r="M171" s="217">
        <f>IF('Division Lvl'!M171="","",'Division Lvl'!M171/Escalators!L$11)</f>
        <v>0</v>
      </c>
      <c r="N171" s="218">
        <v>0</v>
      </c>
      <c r="O171" s="219">
        <v>0</v>
      </c>
      <c r="P171" s="220">
        <f>E171*Config!F$40</f>
        <v>0</v>
      </c>
      <c r="Q171" s="220">
        <f>F171*Config!G$40</f>
        <v>0</v>
      </c>
      <c r="R171" s="220">
        <f>G171*Config!H$40</f>
        <v>0</v>
      </c>
      <c r="S171" s="220">
        <f>H171*Config!I$40</f>
        <v>3282222.1938057239</v>
      </c>
      <c r="T171" s="220">
        <f>I171*Config!J$40</f>
        <v>0</v>
      </c>
      <c r="U171" s="220">
        <f>J171*Config!K$40</f>
        <v>0</v>
      </c>
      <c r="V171" s="220">
        <f>K171*Config!L$40</f>
        <v>0</v>
      </c>
      <c r="W171" s="220">
        <f>L171*Config!M$40</f>
        <v>0</v>
      </c>
      <c r="X171" s="220">
        <f>M171*Config!N$40</f>
        <v>0</v>
      </c>
      <c r="Y171" s="221">
        <f>N171*Config!O$40</f>
        <v>0</v>
      </c>
      <c r="Z171" s="222">
        <f t="shared" si="14"/>
        <v>2973531.3128543622</v>
      </c>
      <c r="AA171" s="217">
        <f t="shared" si="15"/>
        <v>2973531.3128543622</v>
      </c>
      <c r="AB171" s="220">
        <f t="shared" si="16"/>
        <v>3282222.1938057239</v>
      </c>
      <c r="AC171" s="221">
        <f t="shared" si="17"/>
        <v>3282222.1938057239</v>
      </c>
      <c r="AD171" s="223">
        <f>IF(OR(SUM(P171:Y171)&lt;&gt;0,A171="EH"),INDEX(CASH!$B:$B,MATCH(A171,CASH!$A:$A,0)),"")</f>
        <v>40</v>
      </c>
      <c r="AE171" s="122">
        <f>AD171*VLOOKUP(C171,Config!$A$3:$C$9,3,FALSE)</f>
        <v>400</v>
      </c>
      <c r="AF171" s="224">
        <f t="shared" si="18"/>
        <v>0.99707269835320178</v>
      </c>
      <c r="AG171" s="122" t="str">
        <f>IF(ISERROR(VLOOKUP(A171,Config!$A$12:$A$32,1,FALSE)),LEFT(A171,2),"PRL")</f>
        <v>PRL</v>
      </c>
      <c r="AH171" s="122" t="str">
        <f t="shared" si="19"/>
        <v>PR430</v>
      </c>
      <c r="AI171" s="163" t="s">
        <v>881</v>
      </c>
      <c r="AJ171" s="225" t="s">
        <v>781</v>
      </c>
      <c r="AK171" s="338" t="str">
        <f>IF(ISERROR(VLOOKUP($A171,'RAB Cat Lookup'!$B$4:$E$351,2,FALSE))=TRUE,"Unallocated",VLOOKUP($A171,'RAB Cat Lookup'!$B$4:$E$351,2,FALSE))</f>
        <v>Std</v>
      </c>
      <c r="AL171" s="338" t="str">
        <f>IF(ISERROR(VLOOKUP($A171,'RAB Cat Lookup'!$B$4:$E$351,4,FALSE))=TRUE,"Unallocated",VLOOKUP($A171,'RAB Cat Lookup'!$B$4:$E$351,4,FALSE))</f>
        <v>Land</v>
      </c>
      <c r="AM171" s="121" t="str">
        <f t="shared" si="20"/>
        <v/>
      </c>
    </row>
    <row r="172" spans="1:39" x14ac:dyDescent="0.25">
      <c r="A172" s="215" t="s">
        <v>144</v>
      </c>
      <c r="B172" s="215" t="s">
        <v>318</v>
      </c>
      <c r="C172" s="123" t="s">
        <v>516</v>
      </c>
      <c r="D172" s="216">
        <f>IF('Division Lvl'!D172="","",'Division Lvl'!D172/Escalators!C$11)</f>
        <v>0</v>
      </c>
      <c r="E172" s="217">
        <f>IF('Division Lvl'!E172="","",'Division Lvl'!E172/Escalators!D$11)</f>
        <v>0</v>
      </c>
      <c r="F172" s="217">
        <f>IF('Division Lvl'!F172="","",'Division Lvl'!F172/Escalators!E$11)</f>
        <v>0</v>
      </c>
      <c r="G172" s="217">
        <f>IF('Division Lvl'!G172="","",'Division Lvl'!G172/Escalators!F$11)</f>
        <v>0</v>
      </c>
      <c r="H172" s="217">
        <f>IF('Division Lvl'!H172="","",'Division Lvl'!H172/Escalators!G$11)</f>
        <v>0</v>
      </c>
      <c r="I172" s="217">
        <f>IF('Division Lvl'!I172="","",'Division Lvl'!I172/Escalators!H$11)</f>
        <v>2965728.567769398</v>
      </c>
      <c r="J172" s="217">
        <f>IF('Division Lvl'!J172="","",'Division Lvl'!J172/Escalators!I$11)</f>
        <v>0</v>
      </c>
      <c r="K172" s="217">
        <f>IF('Division Lvl'!K172="","",'Division Lvl'!K172/Escalators!J$11)</f>
        <v>0</v>
      </c>
      <c r="L172" s="217">
        <f>IF('Division Lvl'!L172="","",'Division Lvl'!L172/Escalators!K$11)</f>
        <v>0</v>
      </c>
      <c r="M172" s="217">
        <f>IF('Division Lvl'!M172="","",'Division Lvl'!M172/Escalators!L$11)</f>
        <v>0</v>
      </c>
      <c r="N172" s="218">
        <v>0</v>
      </c>
      <c r="O172" s="219">
        <v>0</v>
      </c>
      <c r="P172" s="220">
        <f>E172*Config!F$40</f>
        <v>0</v>
      </c>
      <c r="Q172" s="220">
        <f>F172*Config!G$40</f>
        <v>0</v>
      </c>
      <c r="R172" s="220">
        <f>G172*Config!H$40</f>
        <v>0</v>
      </c>
      <c r="S172" s="220">
        <f>H172*Config!I$40</f>
        <v>0</v>
      </c>
      <c r="T172" s="220">
        <f>I172*Config!J$40</f>
        <v>3355449.6587786465</v>
      </c>
      <c r="U172" s="220">
        <f>J172*Config!K$40</f>
        <v>0</v>
      </c>
      <c r="V172" s="220">
        <f>K172*Config!L$40</f>
        <v>0</v>
      </c>
      <c r="W172" s="220">
        <f>L172*Config!M$40</f>
        <v>0</v>
      </c>
      <c r="X172" s="220">
        <f>M172*Config!N$40</f>
        <v>0</v>
      </c>
      <c r="Y172" s="221">
        <f>N172*Config!O$40</f>
        <v>0</v>
      </c>
      <c r="Z172" s="222">
        <f t="shared" si="14"/>
        <v>2965728.567769398</v>
      </c>
      <c r="AA172" s="217">
        <f t="shared" si="15"/>
        <v>2965728.567769398</v>
      </c>
      <c r="AB172" s="220">
        <f t="shared" si="16"/>
        <v>3355449.6587786465</v>
      </c>
      <c r="AC172" s="221">
        <f t="shared" si="17"/>
        <v>3355449.6587786465</v>
      </c>
      <c r="AD172" s="223">
        <f>IF(OR(SUM(P172:Y172)&lt;&gt;0,A172="EH"),INDEX(CASH!$B:$B,MATCH(A172,CASH!$A:$A,0)),"")</f>
        <v>40</v>
      </c>
      <c r="AE172" s="122">
        <f>AD172*VLOOKUP(C172,Config!$A$3:$C$9,3,FALSE)</f>
        <v>400</v>
      </c>
      <c r="AF172" s="224">
        <f t="shared" si="18"/>
        <v>0.99707269835320178</v>
      </c>
      <c r="AG172" s="122" t="str">
        <f>IF(ISERROR(VLOOKUP(A172,Config!$A$12:$A$32,1,FALSE)),LEFT(A172,2),"PRL")</f>
        <v>PRL</v>
      </c>
      <c r="AH172" s="122" t="str">
        <f t="shared" si="19"/>
        <v>PR432</v>
      </c>
      <c r="AI172" s="163" t="s">
        <v>881</v>
      </c>
      <c r="AJ172" s="225" t="s">
        <v>781</v>
      </c>
      <c r="AK172" s="338" t="str">
        <f>IF(ISERROR(VLOOKUP($A172,'RAB Cat Lookup'!$B$4:$E$351,2,FALSE))=TRUE,"Unallocated",VLOOKUP($A172,'RAB Cat Lookup'!$B$4:$E$351,2,FALSE))</f>
        <v>Std</v>
      </c>
      <c r="AL172" s="338" t="str">
        <f>IF(ISERROR(VLOOKUP($A172,'RAB Cat Lookup'!$B$4:$E$351,4,FALSE))=TRUE,"Unallocated",VLOOKUP($A172,'RAB Cat Lookup'!$B$4:$E$351,4,FALSE))</f>
        <v>Land</v>
      </c>
      <c r="AM172" s="121" t="str">
        <f t="shared" si="20"/>
        <v/>
      </c>
    </row>
    <row r="173" spans="1:39" x14ac:dyDescent="0.25">
      <c r="A173" s="215" t="s">
        <v>896</v>
      </c>
      <c r="B173" s="215" t="s">
        <v>907</v>
      </c>
      <c r="C173" s="123" t="s">
        <v>514</v>
      </c>
      <c r="D173" s="216">
        <f>IF('Division Lvl'!D173="","",'Division Lvl'!D173/Escalators!C$11)</f>
        <v>0</v>
      </c>
      <c r="E173" s="217">
        <f>IF('Division Lvl'!E173="","",'Division Lvl'!E173/Escalators!D$11)</f>
        <v>0</v>
      </c>
      <c r="F173" s="217">
        <f>IF('Division Lvl'!F173="","",'Division Lvl'!F173/Escalators!E$11)</f>
        <v>0</v>
      </c>
      <c r="G173" s="217">
        <f>IF('Division Lvl'!G173="","",'Division Lvl'!G173/Escalators!F$11)</f>
        <v>0</v>
      </c>
      <c r="H173" s="217">
        <f>IF('Division Lvl'!H173="","",'Division Lvl'!H173/Escalators!G$11)</f>
        <v>0</v>
      </c>
      <c r="I173" s="217">
        <f>IF('Division Lvl'!I173="","",'Division Lvl'!I173/Escalators!H$11)</f>
        <v>0</v>
      </c>
      <c r="J173" s="217">
        <f>IF('Division Lvl'!J173="","",'Division Lvl'!J173/Escalators!I$11)</f>
        <v>0</v>
      </c>
      <c r="K173" s="217">
        <f>IF('Division Lvl'!K173="","",'Division Lvl'!K173/Escalators!J$11)</f>
        <v>0</v>
      </c>
      <c r="L173" s="217">
        <f>IF('Division Lvl'!L173="","",'Division Lvl'!L173/Escalators!K$11)</f>
        <v>0</v>
      </c>
      <c r="M173" s="217">
        <f>IF('Division Lvl'!M173="","",'Division Lvl'!M173/Escalators!L$11)</f>
        <v>0</v>
      </c>
      <c r="N173" s="218">
        <v>10000000</v>
      </c>
      <c r="O173" s="219">
        <v>0</v>
      </c>
      <c r="P173" s="220">
        <f>E173*Config!F$40</f>
        <v>0</v>
      </c>
      <c r="Q173" s="220">
        <f>F173*Config!G$40</f>
        <v>0</v>
      </c>
      <c r="R173" s="220">
        <f>G173*Config!H$40</f>
        <v>0</v>
      </c>
      <c r="S173" s="220">
        <f>H173*Config!I$40</f>
        <v>0</v>
      </c>
      <c r="T173" s="220">
        <f>I173*Config!J$40</f>
        <v>0</v>
      </c>
      <c r="U173" s="220">
        <f>J173*Config!K$40</f>
        <v>0</v>
      </c>
      <c r="V173" s="220">
        <f>K173*Config!L$40</f>
        <v>0</v>
      </c>
      <c r="W173" s="220">
        <f>L173*Config!M$40</f>
        <v>0</v>
      </c>
      <c r="X173" s="220">
        <f>M173*Config!N$40</f>
        <v>0</v>
      </c>
      <c r="Y173" s="221">
        <f>N173*Config!O$40</f>
        <v>12800845.44196357</v>
      </c>
      <c r="Z173" s="222">
        <f t="shared" si="14"/>
        <v>0</v>
      </c>
      <c r="AA173" s="217">
        <f t="shared" si="15"/>
        <v>10000000</v>
      </c>
      <c r="AB173" s="220">
        <f t="shared" si="16"/>
        <v>0</v>
      </c>
      <c r="AC173" s="221">
        <f t="shared" si="17"/>
        <v>12800845.44196357</v>
      </c>
      <c r="AD173" s="223">
        <f>IF(OR(SUM(P173:Y173)&lt;&gt;0,A173="EH"),INDEX(CASH!$B:$B,MATCH(A173,CASH!$A:$A,0)),"")</f>
        <v>160</v>
      </c>
      <c r="AE173" s="122">
        <f>AD173*VLOOKUP(C173,Config!$A$3:$C$9,3,FALSE)</f>
        <v>800</v>
      </c>
      <c r="AF173" s="224">
        <f t="shared" si="18"/>
        <v>0.99132997665428402</v>
      </c>
      <c r="AG173" s="122" t="str">
        <f>IF(ISERROR(VLOOKUP(A173,Config!$A$12:$A$32,1,FALSE)),LEFT(A173,2),"PRL")</f>
        <v>PR</v>
      </c>
      <c r="AH173" s="122" t="str">
        <f t="shared" si="19"/>
        <v>PR433</v>
      </c>
      <c r="AI173" s="163" t="s">
        <v>881</v>
      </c>
      <c r="AJ173" s="225" t="s">
        <v>781</v>
      </c>
      <c r="AK173" s="338" t="str">
        <f>IF(ISERROR(VLOOKUP($A173,'RAB Cat Lookup'!$B$4:$E$351,2,FALSE))=TRUE,"Unallocated",VLOOKUP($A173,'RAB Cat Lookup'!$B$4:$E$351,2,FALSE))</f>
        <v>Unallocated</v>
      </c>
      <c r="AL173" s="338" t="str">
        <f>IF(ISERROR(VLOOKUP($A173,'RAB Cat Lookup'!$B$4:$E$351,4,FALSE))=TRUE,"Unallocated",VLOOKUP($A173,'RAB Cat Lookup'!$B$4:$E$351,4,FALSE))</f>
        <v>Unallocated</v>
      </c>
      <c r="AM173" s="121" t="str">
        <f t="shared" si="20"/>
        <v/>
      </c>
    </row>
    <row r="174" spans="1:39" x14ac:dyDescent="0.25">
      <c r="A174" s="215" t="s">
        <v>381</v>
      </c>
      <c r="B174" s="215" t="s">
        <v>562</v>
      </c>
      <c r="C174" s="123" t="s">
        <v>513</v>
      </c>
      <c r="D174" s="216">
        <f>IF('Division Lvl'!D174="","",'Division Lvl'!D174/Escalators!C$11)</f>
        <v>0</v>
      </c>
      <c r="E174" s="217">
        <f>IF('Division Lvl'!E174="","",'Division Lvl'!E174/Escalators!D$11)</f>
        <v>0</v>
      </c>
      <c r="F174" s="217">
        <f>IF('Division Lvl'!F174="","",'Division Lvl'!F174/Escalators!E$11)</f>
        <v>0</v>
      </c>
      <c r="G174" s="217">
        <f>IF('Division Lvl'!G174="","",'Division Lvl'!G174/Escalators!F$11)</f>
        <v>0</v>
      </c>
      <c r="H174" s="217">
        <f>IF('Division Lvl'!H174="","",'Division Lvl'!H174/Escalators!G$11)</f>
        <v>0</v>
      </c>
      <c r="I174" s="217">
        <f>IF('Division Lvl'!I174="","",'Division Lvl'!I174/Escalators!H$11)</f>
        <v>0</v>
      </c>
      <c r="J174" s="217">
        <f>IF('Division Lvl'!J174="","",'Division Lvl'!J174/Escalators!I$11)</f>
        <v>0</v>
      </c>
      <c r="K174" s="217">
        <f>IF('Division Lvl'!K174="","",'Division Lvl'!K174/Escalators!J$11)</f>
        <v>0</v>
      </c>
      <c r="L174" s="217">
        <f>IF('Division Lvl'!L174="","",'Division Lvl'!L174/Escalators!K$11)</f>
        <v>0</v>
      </c>
      <c r="M174" s="217">
        <f>IF('Division Lvl'!M174="","",'Division Lvl'!M174/Escalators!L$11)</f>
        <v>0</v>
      </c>
      <c r="N174" s="218">
        <v>0</v>
      </c>
      <c r="O174" s="219">
        <v>0</v>
      </c>
      <c r="P174" s="220">
        <f>E174*Config!F$40</f>
        <v>0</v>
      </c>
      <c r="Q174" s="220">
        <f>F174*Config!G$40</f>
        <v>0</v>
      </c>
      <c r="R174" s="220">
        <f>G174*Config!H$40</f>
        <v>0</v>
      </c>
      <c r="S174" s="220">
        <f>H174*Config!I$40</f>
        <v>0</v>
      </c>
      <c r="T174" s="220">
        <f>I174*Config!J$40</f>
        <v>0</v>
      </c>
      <c r="U174" s="220">
        <f>J174*Config!K$40</f>
        <v>0</v>
      </c>
      <c r="V174" s="220">
        <f>K174*Config!L$40</f>
        <v>0</v>
      </c>
      <c r="W174" s="220">
        <f>L174*Config!M$40</f>
        <v>0</v>
      </c>
      <c r="X174" s="220">
        <f>M174*Config!N$40</f>
        <v>0</v>
      </c>
      <c r="Y174" s="221">
        <f>N174*Config!O$40</f>
        <v>0</v>
      </c>
      <c r="Z174" s="222">
        <f t="shared" si="14"/>
        <v>0</v>
      </c>
      <c r="AA174" s="217">
        <f t="shared" si="15"/>
        <v>0</v>
      </c>
      <c r="AB174" s="220">
        <f t="shared" si="16"/>
        <v>0</v>
      </c>
      <c r="AC174" s="221">
        <f t="shared" si="17"/>
        <v>0</v>
      </c>
      <c r="AD174" s="223" t="str">
        <f>IF(OR(SUM(P174:Y174)&lt;&gt;0,A174="EH"),INDEX(CASH!$B:$B,MATCH(A174,CASH!$A:$A,0)),"")</f>
        <v/>
      </c>
      <c r="AE174" s="226">
        <v>4950</v>
      </c>
      <c r="AF174" s="224">
        <f t="shared" si="18"/>
        <v>0.12557407790639435</v>
      </c>
      <c r="AG174" s="122" t="str">
        <f>IF(ISERROR(VLOOKUP(A174,Config!$A$12:$A$32,1,FALSE)),LEFT(A174,2),"PRL")</f>
        <v>PRL</v>
      </c>
      <c r="AH174" s="122" t="str">
        <f t="shared" si="19"/>
        <v>PR434</v>
      </c>
      <c r="AI174" s="163" t="s">
        <v>881</v>
      </c>
      <c r="AJ174" s="225" t="s">
        <v>781</v>
      </c>
      <c r="AK174" s="338" t="str">
        <f>IF(ISERROR(VLOOKUP($A174,'RAB Cat Lookup'!$B$4:$E$351,2,FALSE))=TRUE,"Unallocated",VLOOKUP($A174,'RAB Cat Lookup'!$B$4:$E$351,2,FALSE))</f>
        <v>Unallocated</v>
      </c>
      <c r="AL174" s="338" t="str">
        <f>IF(ISERROR(VLOOKUP($A174,'RAB Cat Lookup'!$B$4:$E$351,4,FALSE))=TRUE,"Unallocated",VLOOKUP($A174,'RAB Cat Lookup'!$B$4:$E$351,4,FALSE))</f>
        <v>Unallocated</v>
      </c>
      <c r="AM174" s="121" t="str">
        <f t="shared" si="20"/>
        <v/>
      </c>
    </row>
    <row r="175" spans="1:39" x14ac:dyDescent="0.25">
      <c r="A175" s="215" t="s">
        <v>122</v>
      </c>
      <c r="B175" s="215" t="s">
        <v>319</v>
      </c>
      <c r="C175" s="123" t="s">
        <v>514</v>
      </c>
      <c r="D175" s="216">
        <f>IF('Division Lvl'!D175="","",'Division Lvl'!D175/Escalators!C$11)</f>
        <v>0</v>
      </c>
      <c r="E175" s="217">
        <f>IF('Division Lvl'!E175="","",'Division Lvl'!E175/Escalators!D$11)</f>
        <v>0</v>
      </c>
      <c r="F175" s="217">
        <f>IF('Division Lvl'!F175="","",'Division Lvl'!F175/Escalators!E$11)</f>
        <v>0</v>
      </c>
      <c r="G175" s="217">
        <f>IF('Division Lvl'!G175="","",'Division Lvl'!G175/Escalators!F$11)</f>
        <v>0</v>
      </c>
      <c r="H175" s="217">
        <f>IF('Division Lvl'!H175="","",'Division Lvl'!H175/Escalators!G$11)</f>
        <v>0</v>
      </c>
      <c r="I175" s="217">
        <f>IF('Division Lvl'!I175="","",'Division Lvl'!I175/Escalators!H$11)</f>
        <v>0</v>
      </c>
      <c r="J175" s="217">
        <f>IF('Division Lvl'!J175="","",'Division Lvl'!J175/Escalators!I$11)</f>
        <v>0</v>
      </c>
      <c r="K175" s="217">
        <f>IF('Division Lvl'!K175="","",'Division Lvl'!K175/Escalators!J$11)</f>
        <v>0</v>
      </c>
      <c r="L175" s="217">
        <f>IF('Division Lvl'!L175="","",'Division Lvl'!L175/Escalators!K$11)</f>
        <v>4242178.1433373466</v>
      </c>
      <c r="M175" s="217">
        <f>IF('Division Lvl'!M175="","",'Division Lvl'!M175/Escalators!L$11)</f>
        <v>8484356.2866746932</v>
      </c>
      <c r="N175" s="218">
        <v>8582400</v>
      </c>
      <c r="O175" s="219">
        <v>0</v>
      </c>
      <c r="P175" s="220">
        <f>E175*Config!F$40</f>
        <v>0</v>
      </c>
      <c r="Q175" s="220">
        <f>F175*Config!G$40</f>
        <v>0</v>
      </c>
      <c r="R175" s="220">
        <f>G175*Config!H$40</f>
        <v>0</v>
      </c>
      <c r="S175" s="220">
        <f>H175*Config!I$40</f>
        <v>0</v>
      </c>
      <c r="T175" s="220">
        <f>I175*Config!J$40</f>
        <v>0</v>
      </c>
      <c r="U175" s="220">
        <f>J175*Config!K$40</f>
        <v>0</v>
      </c>
      <c r="V175" s="220">
        <f>K175*Config!L$40</f>
        <v>0</v>
      </c>
      <c r="W175" s="220">
        <f>L175*Config!M$40</f>
        <v>5168682.1415954661</v>
      </c>
      <c r="X175" s="220">
        <f>M175*Config!N$40</f>
        <v>10595798.390270704</v>
      </c>
      <c r="Y175" s="221">
        <f>N175*Config!O$40</f>
        <v>10986197.592110815</v>
      </c>
      <c r="Z175" s="222">
        <f t="shared" si="14"/>
        <v>0</v>
      </c>
      <c r="AA175" s="217">
        <f t="shared" si="15"/>
        <v>21308934.43001204</v>
      </c>
      <c r="AB175" s="220">
        <f t="shared" si="16"/>
        <v>0</v>
      </c>
      <c r="AC175" s="221">
        <f t="shared" si="17"/>
        <v>26750678.123976983</v>
      </c>
      <c r="AD175" s="223">
        <f>IF(OR(SUM(P175:Y175)&lt;&gt;0,A175="EH"),INDEX(CASH!$B:$B,MATCH(A175,CASH!$A:$A,0)),"")</f>
        <v>140</v>
      </c>
      <c r="AE175" s="122">
        <f>AD175*VLOOKUP(C175,Config!$A$3:$C$9,3,FALSE)</f>
        <v>700</v>
      </c>
      <c r="AF175" s="224">
        <f t="shared" si="18"/>
        <v>0.99188771190067215</v>
      </c>
      <c r="AG175" s="122" t="str">
        <f>IF(ISERROR(VLOOKUP(A175,Config!$A$12:$A$32,1,FALSE)),LEFT(A175,2),"PRL")</f>
        <v>PR</v>
      </c>
      <c r="AH175" s="122" t="str">
        <f t="shared" si="19"/>
        <v>PR435</v>
      </c>
      <c r="AI175" s="163" t="s">
        <v>881</v>
      </c>
      <c r="AJ175" s="225" t="s">
        <v>781</v>
      </c>
      <c r="AK175" s="338" t="str">
        <f>IF(ISERROR(VLOOKUP($A175,'RAB Cat Lookup'!$B$4:$E$351,2,FALSE))=TRUE,"Unallocated",VLOOKUP($A175,'RAB Cat Lookup'!$B$4:$E$351,2,FALSE))</f>
        <v>Std</v>
      </c>
      <c r="AL175" s="338" t="str">
        <f>IF(ISERROR(VLOOKUP($A175,'RAB Cat Lookup'!$B$4:$E$351,4,FALSE))=TRUE,"Unallocated",VLOOKUP($A175,'RAB Cat Lookup'!$B$4:$E$351,4,FALSE))</f>
        <v>Substations</v>
      </c>
      <c r="AM175" s="121" t="str">
        <f t="shared" si="20"/>
        <v/>
      </c>
    </row>
    <row r="176" spans="1:39" x14ac:dyDescent="0.25">
      <c r="A176" s="215" t="s">
        <v>145</v>
      </c>
      <c r="B176" s="215" t="s">
        <v>563</v>
      </c>
      <c r="C176" s="123" t="s">
        <v>513</v>
      </c>
      <c r="D176" s="216">
        <f>IF('Division Lvl'!D176="","",'Division Lvl'!D176/Escalators!C$11)</f>
        <v>0</v>
      </c>
      <c r="E176" s="217">
        <f>IF('Division Lvl'!E176="","",'Division Lvl'!E176/Escalators!D$11)</f>
        <v>652268.66029822361</v>
      </c>
      <c r="F176" s="217">
        <f>IF('Division Lvl'!F176="","",'Division Lvl'!F176/Escalators!E$11)</f>
        <v>0</v>
      </c>
      <c r="G176" s="217">
        <f>IF('Division Lvl'!G176="","",'Division Lvl'!G176/Escalators!F$11)</f>
        <v>0</v>
      </c>
      <c r="H176" s="217">
        <f>IF('Division Lvl'!H176="","",'Division Lvl'!H176/Escalators!G$11)</f>
        <v>0</v>
      </c>
      <c r="I176" s="217">
        <f>IF('Division Lvl'!I176="","",'Division Lvl'!I176/Escalators!H$11)</f>
        <v>0</v>
      </c>
      <c r="J176" s="217">
        <f>IF('Division Lvl'!J176="","",'Division Lvl'!J176/Escalators!I$11)</f>
        <v>0</v>
      </c>
      <c r="K176" s="217">
        <f>IF('Division Lvl'!K176="","",'Division Lvl'!K176/Escalators!J$11)</f>
        <v>0</v>
      </c>
      <c r="L176" s="217">
        <f>IF('Division Lvl'!L176="","",'Division Lvl'!L176/Escalators!K$11)</f>
        <v>0</v>
      </c>
      <c r="M176" s="217">
        <f>IF('Division Lvl'!M176="","",'Division Lvl'!M176/Escalators!L$11)</f>
        <v>0</v>
      </c>
      <c r="N176" s="218">
        <v>0</v>
      </c>
      <c r="O176" s="219">
        <v>0</v>
      </c>
      <c r="P176" s="220">
        <f>E176*Config!F$40</f>
        <v>668575.37680567917</v>
      </c>
      <c r="Q176" s="220">
        <f>F176*Config!G$40</f>
        <v>0</v>
      </c>
      <c r="R176" s="220">
        <f>G176*Config!H$40</f>
        <v>0</v>
      </c>
      <c r="S176" s="220">
        <f>H176*Config!I$40</f>
        <v>0</v>
      </c>
      <c r="T176" s="220">
        <f>I176*Config!J$40</f>
        <v>0</v>
      </c>
      <c r="U176" s="220">
        <f>J176*Config!K$40</f>
        <v>0</v>
      </c>
      <c r="V176" s="220">
        <f>K176*Config!L$40</f>
        <v>0</v>
      </c>
      <c r="W176" s="220">
        <f>L176*Config!M$40</f>
        <v>0</v>
      </c>
      <c r="X176" s="220">
        <f>M176*Config!N$40</f>
        <v>0</v>
      </c>
      <c r="Y176" s="221">
        <f>N176*Config!O$40</f>
        <v>0</v>
      </c>
      <c r="Z176" s="222">
        <f t="shared" si="14"/>
        <v>652268.66029822361</v>
      </c>
      <c r="AA176" s="217">
        <f t="shared" si="15"/>
        <v>652268.66029822361</v>
      </c>
      <c r="AB176" s="220">
        <f t="shared" si="16"/>
        <v>668575.37680567917</v>
      </c>
      <c r="AC176" s="221">
        <f t="shared" si="17"/>
        <v>668575.37680567917</v>
      </c>
      <c r="AD176" s="223">
        <f>IF(OR(SUM(P176:Y176)&lt;&gt;0,A176="EH"),INDEX(CASH!$B:$B,MATCH(A176,CASH!$A:$A,0)),"")</f>
        <v>240</v>
      </c>
      <c r="AE176" s="226">
        <v>3600</v>
      </c>
      <c r="AF176" s="224">
        <f t="shared" si="18"/>
        <v>0.42681182760415159</v>
      </c>
      <c r="AG176" s="122" t="str">
        <f>IF(ISERROR(VLOOKUP(A176,Config!$A$12:$A$32,1,FALSE)),LEFT(A176,2),"PRL")</f>
        <v>PRL</v>
      </c>
      <c r="AH176" s="122" t="str">
        <f t="shared" si="19"/>
        <v>PR436</v>
      </c>
      <c r="AI176" s="163" t="s">
        <v>881</v>
      </c>
      <c r="AJ176" s="225" t="s">
        <v>781</v>
      </c>
      <c r="AK176" s="338" t="str">
        <f>IF(ISERROR(VLOOKUP($A176,'RAB Cat Lookup'!$B$4:$E$351,2,FALSE))=TRUE,"Unallocated",VLOOKUP($A176,'RAB Cat Lookup'!$B$4:$E$351,2,FALSE))</f>
        <v>Std</v>
      </c>
      <c r="AL176" s="338" t="str">
        <f>IF(ISERROR(VLOOKUP($A176,'RAB Cat Lookup'!$B$4:$E$351,4,FALSE))=TRUE,"Unallocated",VLOOKUP($A176,'RAB Cat Lookup'!$B$4:$E$351,4,FALSE))</f>
        <v>Land</v>
      </c>
      <c r="AM176" s="121" t="str">
        <f t="shared" si="20"/>
        <v/>
      </c>
    </row>
    <row r="177" spans="1:39" x14ac:dyDescent="0.25">
      <c r="A177" s="215" t="s">
        <v>123</v>
      </c>
      <c r="B177" s="215" t="s">
        <v>852</v>
      </c>
      <c r="C177" s="123" t="s">
        <v>513</v>
      </c>
      <c r="D177" s="216">
        <f>IF('Division Lvl'!D177="","",'Division Lvl'!D177/Escalators!C$11)</f>
        <v>530000</v>
      </c>
      <c r="E177" s="217">
        <f>IF('Division Lvl'!E177="","",'Division Lvl'!E177/Escalators!D$11)</f>
        <v>0</v>
      </c>
      <c r="F177" s="217">
        <f>IF('Division Lvl'!F177="","",'Division Lvl'!F177/Escalators!E$11)</f>
        <v>0</v>
      </c>
      <c r="G177" s="217">
        <f>IF('Division Lvl'!G177="","",'Division Lvl'!G177/Escalators!F$11)</f>
        <v>0</v>
      </c>
      <c r="H177" s="217">
        <f>IF('Division Lvl'!H177="","",'Division Lvl'!H177/Escalators!G$11)</f>
        <v>0</v>
      </c>
      <c r="I177" s="217">
        <f>IF('Division Lvl'!I177="","",'Division Lvl'!I177/Escalators!H$11)</f>
        <v>0</v>
      </c>
      <c r="J177" s="217">
        <f>IF('Division Lvl'!J177="","",'Division Lvl'!J177/Escalators!I$11)</f>
        <v>0</v>
      </c>
      <c r="K177" s="217">
        <f>IF('Division Lvl'!K177="","",'Division Lvl'!K177/Escalators!J$11)</f>
        <v>0</v>
      </c>
      <c r="L177" s="217">
        <f>IF('Division Lvl'!L177="","",'Division Lvl'!L177/Escalators!K$11)</f>
        <v>0</v>
      </c>
      <c r="M177" s="217">
        <f>IF('Division Lvl'!M177="","",'Division Lvl'!M177/Escalators!L$11)</f>
        <v>0</v>
      </c>
      <c r="N177" s="218">
        <v>0</v>
      </c>
      <c r="O177" s="219">
        <v>239162</v>
      </c>
      <c r="P177" s="220">
        <f>E177*Config!F$40</f>
        <v>0</v>
      </c>
      <c r="Q177" s="220">
        <f>F177*Config!G$40</f>
        <v>0</v>
      </c>
      <c r="R177" s="220">
        <f>G177*Config!H$40</f>
        <v>0</v>
      </c>
      <c r="S177" s="220">
        <f>H177*Config!I$40</f>
        <v>0</v>
      </c>
      <c r="T177" s="220">
        <f>I177*Config!J$40</f>
        <v>0</v>
      </c>
      <c r="U177" s="220">
        <f>J177*Config!K$40</f>
        <v>0</v>
      </c>
      <c r="V177" s="220">
        <f>K177*Config!L$40</f>
        <v>0</v>
      </c>
      <c r="W177" s="220">
        <f>L177*Config!M$40</f>
        <v>0</v>
      </c>
      <c r="X177" s="220">
        <f>M177*Config!N$40</f>
        <v>0</v>
      </c>
      <c r="Y177" s="221">
        <f>N177*Config!O$40</f>
        <v>0</v>
      </c>
      <c r="Z177" s="222">
        <f t="shared" si="14"/>
        <v>0</v>
      </c>
      <c r="AA177" s="217">
        <f t="shared" si="15"/>
        <v>0</v>
      </c>
      <c r="AB177" s="220">
        <f t="shared" si="16"/>
        <v>0</v>
      </c>
      <c r="AC177" s="221">
        <f t="shared" si="17"/>
        <v>0</v>
      </c>
      <c r="AD177" s="223" t="str">
        <f>IF(OR(SUM(P177:Y177)&lt;&gt;0,A177="EH"),INDEX(CASH!$B:$B,MATCH(A177,CASH!$A:$A,0)),"")</f>
        <v/>
      </c>
      <c r="AE177" s="226">
        <v>2400</v>
      </c>
      <c r="AF177" s="224">
        <f t="shared" si="18"/>
        <v>0.6976020864775403</v>
      </c>
      <c r="AG177" s="122" t="str">
        <f>IF(ISERROR(VLOOKUP(A177,Config!$A$12:$A$32,1,FALSE)),LEFT(A177,2),"PRL")</f>
        <v>PR</v>
      </c>
      <c r="AH177" s="122" t="str">
        <f t="shared" si="19"/>
        <v>PR437</v>
      </c>
      <c r="AI177" s="163" t="s">
        <v>881</v>
      </c>
      <c r="AJ177" s="225" t="s">
        <v>781</v>
      </c>
      <c r="AK177" s="338" t="str">
        <f>IF(ISERROR(VLOOKUP($A177,'RAB Cat Lookup'!$B$4:$E$351,2,FALSE))=TRUE,"Unallocated",VLOOKUP($A177,'RAB Cat Lookup'!$B$4:$E$351,2,FALSE))</f>
        <v>Std</v>
      </c>
      <c r="AL177" s="338" t="str">
        <f>IF(ISERROR(VLOOKUP($A177,'RAB Cat Lookup'!$B$4:$E$351,4,FALSE))=TRUE,"Unallocated",VLOOKUP($A177,'RAB Cat Lookup'!$B$4:$E$351,4,FALSE))</f>
        <v>Substations</v>
      </c>
      <c r="AM177" s="121" t="str">
        <f t="shared" si="20"/>
        <v/>
      </c>
    </row>
    <row r="178" spans="1:39" x14ac:dyDescent="0.25">
      <c r="A178" s="215" t="s">
        <v>146</v>
      </c>
      <c r="B178" s="215" t="s">
        <v>320</v>
      </c>
      <c r="C178" s="123" t="s">
        <v>516</v>
      </c>
      <c r="D178" s="216">
        <f>IF('Division Lvl'!D178="","",'Division Lvl'!D178/Escalators!C$11)</f>
        <v>0</v>
      </c>
      <c r="E178" s="217">
        <f>IF('Division Lvl'!E178="","",'Division Lvl'!E178/Escalators!D$11)</f>
        <v>0</v>
      </c>
      <c r="F178" s="217">
        <f>IF('Division Lvl'!F178="","",'Division Lvl'!F178/Escalators!E$11)</f>
        <v>0</v>
      </c>
      <c r="G178" s="217">
        <f>IF('Division Lvl'!G178="","",'Division Lvl'!G178/Escalators!F$11)</f>
        <v>3479878.1186934798</v>
      </c>
      <c r="H178" s="217">
        <f>IF('Division Lvl'!H178="","",'Division Lvl'!H178/Escalators!G$11)</f>
        <v>0</v>
      </c>
      <c r="I178" s="217">
        <f>IF('Division Lvl'!I178="","",'Division Lvl'!I178/Escalators!H$11)</f>
        <v>0</v>
      </c>
      <c r="J178" s="217">
        <f>IF('Division Lvl'!J178="","",'Division Lvl'!J178/Escalators!I$11)</f>
        <v>0</v>
      </c>
      <c r="K178" s="217">
        <f>IF('Division Lvl'!K178="","",'Division Lvl'!K178/Escalators!J$11)</f>
        <v>0</v>
      </c>
      <c r="L178" s="217">
        <f>IF('Division Lvl'!L178="","",'Division Lvl'!L178/Escalators!K$11)</f>
        <v>0</v>
      </c>
      <c r="M178" s="217">
        <f>IF('Division Lvl'!M178="","",'Division Lvl'!M178/Escalators!L$11)</f>
        <v>0</v>
      </c>
      <c r="N178" s="218">
        <v>0</v>
      </c>
      <c r="O178" s="219">
        <v>0</v>
      </c>
      <c r="P178" s="220">
        <f>E178*Config!F$40</f>
        <v>0</v>
      </c>
      <c r="Q178" s="220">
        <f>F178*Config!G$40</f>
        <v>0</v>
      </c>
      <c r="R178" s="220">
        <f>G178*Config!H$40</f>
        <v>3747448.1221636455</v>
      </c>
      <c r="S178" s="220">
        <f>H178*Config!I$40</f>
        <v>0</v>
      </c>
      <c r="T178" s="220">
        <f>I178*Config!J$40</f>
        <v>0</v>
      </c>
      <c r="U178" s="220">
        <f>J178*Config!K$40</f>
        <v>0</v>
      </c>
      <c r="V178" s="220">
        <f>K178*Config!L$40</f>
        <v>0</v>
      </c>
      <c r="W178" s="220">
        <f>L178*Config!M$40</f>
        <v>0</v>
      </c>
      <c r="X178" s="220">
        <f>M178*Config!N$40</f>
        <v>0</v>
      </c>
      <c r="Y178" s="221">
        <f>N178*Config!O$40</f>
        <v>0</v>
      </c>
      <c r="Z178" s="222">
        <f t="shared" si="14"/>
        <v>3479878.1186934798</v>
      </c>
      <c r="AA178" s="217">
        <f t="shared" si="15"/>
        <v>3479878.1186934798</v>
      </c>
      <c r="AB178" s="220">
        <f t="shared" si="16"/>
        <v>3747448.1221636455</v>
      </c>
      <c r="AC178" s="221">
        <f t="shared" si="17"/>
        <v>3747448.1221636455</v>
      </c>
      <c r="AD178" s="223">
        <f>IF(OR(SUM(P178:Y178)&lt;&gt;0,A178="EH"),INDEX(CASH!$B:$B,MATCH(A178,CASH!$A:$A,0)),"")</f>
        <v>20</v>
      </c>
      <c r="AE178" s="122">
        <f>AD178*VLOOKUP(C178,Config!$A$3:$C$9,3,FALSE)</f>
        <v>200</v>
      </c>
      <c r="AF178" s="224">
        <f t="shared" si="18"/>
        <v>1</v>
      </c>
      <c r="AG178" s="122" t="str">
        <f>IF(ISERROR(VLOOKUP(A178,Config!$A$12:$A$32,1,FALSE)),LEFT(A178,2),"PRL")</f>
        <v>PRL</v>
      </c>
      <c r="AH178" s="122" t="str">
        <f t="shared" si="19"/>
        <v>PR438</v>
      </c>
      <c r="AI178" s="163" t="s">
        <v>881</v>
      </c>
      <c r="AJ178" s="225" t="s">
        <v>781</v>
      </c>
      <c r="AK178" s="338" t="str">
        <f>IF(ISERROR(VLOOKUP($A178,'RAB Cat Lookup'!$B$4:$E$351,2,FALSE))=TRUE,"Unallocated",VLOOKUP($A178,'RAB Cat Lookup'!$B$4:$E$351,2,FALSE))</f>
        <v>Std</v>
      </c>
      <c r="AL178" s="338" t="str">
        <f>IF(ISERROR(VLOOKUP($A178,'RAB Cat Lookup'!$B$4:$E$351,4,FALSE))=TRUE,"Unallocated",VLOOKUP($A178,'RAB Cat Lookup'!$B$4:$E$351,4,FALSE))</f>
        <v>Land</v>
      </c>
      <c r="AM178" s="121" t="str">
        <f t="shared" si="20"/>
        <v/>
      </c>
    </row>
    <row r="179" spans="1:39" x14ac:dyDescent="0.25">
      <c r="A179" s="215" t="s">
        <v>897</v>
      </c>
      <c r="B179" s="215" t="s">
        <v>909</v>
      </c>
      <c r="C179" s="123" t="s">
        <v>514</v>
      </c>
      <c r="D179" s="216">
        <f>IF('Division Lvl'!D179="","",'Division Lvl'!D179/Escalators!C$11)</f>
        <v>0</v>
      </c>
      <c r="E179" s="217">
        <f>IF('Division Lvl'!E179="","",'Division Lvl'!E179/Escalators!D$11)</f>
        <v>0</v>
      </c>
      <c r="F179" s="217">
        <f>IF('Division Lvl'!F179="","",'Division Lvl'!F179/Escalators!E$11)</f>
        <v>0</v>
      </c>
      <c r="G179" s="217">
        <f>IF('Division Lvl'!G179="","",'Division Lvl'!G179/Escalators!F$11)</f>
        <v>0</v>
      </c>
      <c r="H179" s="217">
        <f>IF('Division Lvl'!H179="","",'Division Lvl'!H179/Escalators!G$11)</f>
        <v>0</v>
      </c>
      <c r="I179" s="217">
        <f>IF('Division Lvl'!I179="","",'Division Lvl'!I179/Escalators!H$11)</f>
        <v>0</v>
      </c>
      <c r="J179" s="217">
        <f>IF('Division Lvl'!J179="","",'Division Lvl'!J179/Escalators!I$11)</f>
        <v>0</v>
      </c>
      <c r="K179" s="217">
        <f>IF('Division Lvl'!K179="","",'Division Lvl'!K179/Escalators!J$11)</f>
        <v>4369506.7565135797</v>
      </c>
      <c r="L179" s="217">
        <f>IF('Division Lvl'!L179="","",'Division Lvl'!L179/Escalators!K$11)</f>
        <v>8739013.5130271595</v>
      </c>
      <c r="M179" s="217">
        <f>IF('Division Lvl'!M179="","",'Division Lvl'!M179/Escalators!L$11)</f>
        <v>8739013.5130271595</v>
      </c>
      <c r="N179" s="218">
        <v>0</v>
      </c>
      <c r="O179" s="219">
        <v>0</v>
      </c>
      <c r="P179" s="220">
        <f>E179*Config!F$40</f>
        <v>0</v>
      </c>
      <c r="Q179" s="220">
        <f>F179*Config!G$40</f>
        <v>0</v>
      </c>
      <c r="R179" s="220">
        <f>G179*Config!H$40</f>
        <v>0</v>
      </c>
      <c r="S179" s="220">
        <f>H179*Config!I$40</f>
        <v>0</v>
      </c>
      <c r="T179" s="220">
        <f>I179*Config!J$40</f>
        <v>0</v>
      </c>
      <c r="U179" s="220">
        <f>J179*Config!K$40</f>
        <v>0</v>
      </c>
      <c r="V179" s="220">
        <f>K179*Config!L$40</f>
        <v>5193970.4320246913</v>
      </c>
      <c r="W179" s="220">
        <f>L179*Config!M$40</f>
        <v>10647639.385650616</v>
      </c>
      <c r="X179" s="220">
        <f>M179*Config!N$40</f>
        <v>10913830.370291879</v>
      </c>
      <c r="Y179" s="221">
        <f>N179*Config!O$40</f>
        <v>0</v>
      </c>
      <c r="Z179" s="222">
        <f t="shared" si="14"/>
        <v>0</v>
      </c>
      <c r="AA179" s="217">
        <f t="shared" si="15"/>
        <v>21847533.782567896</v>
      </c>
      <c r="AB179" s="220">
        <f t="shared" si="16"/>
        <v>0</v>
      </c>
      <c r="AC179" s="221">
        <f t="shared" si="17"/>
        <v>26755440.187967189</v>
      </c>
      <c r="AD179" s="223">
        <f>IF(OR(SUM(P179:Y179)&lt;&gt;0,A179="EH"),INDEX(CASH!$B:$B,MATCH(A179,CASH!$A:$A,0)),"")</f>
        <v>40</v>
      </c>
      <c r="AE179" s="122">
        <f>AD179*VLOOKUP(C179,Config!$A$3:$C$9,3,FALSE)</f>
        <v>200</v>
      </c>
      <c r="AF179" s="224">
        <f t="shared" si="18"/>
        <v>1</v>
      </c>
      <c r="AG179" s="122" t="str">
        <f>IF(ISERROR(VLOOKUP(A179,Config!$A$12:$A$32,1,FALSE)),LEFT(A179,2),"PRL")</f>
        <v>PR</v>
      </c>
      <c r="AH179" s="122" t="str">
        <f t="shared" si="19"/>
        <v>PR439</v>
      </c>
      <c r="AI179" s="163" t="s">
        <v>881</v>
      </c>
      <c r="AJ179" s="225" t="s">
        <v>781</v>
      </c>
      <c r="AK179" s="338" t="str">
        <f>IF(ISERROR(VLOOKUP($A179,'RAB Cat Lookup'!$B$4:$E$351,2,FALSE))=TRUE,"Unallocated",VLOOKUP($A179,'RAB Cat Lookup'!$B$4:$E$351,2,FALSE))</f>
        <v>Unallocated</v>
      </c>
      <c r="AL179" s="338" t="str">
        <f>IF(ISERROR(VLOOKUP($A179,'RAB Cat Lookup'!$B$4:$E$351,4,FALSE))=TRUE,"Unallocated",VLOOKUP($A179,'RAB Cat Lookup'!$B$4:$E$351,4,FALSE))</f>
        <v>Unallocated</v>
      </c>
      <c r="AM179" s="121" t="str">
        <f t="shared" si="20"/>
        <v/>
      </c>
    </row>
    <row r="180" spans="1:39" x14ac:dyDescent="0.25">
      <c r="A180" s="215" t="s">
        <v>437</v>
      </c>
      <c r="B180" s="215" t="s">
        <v>564</v>
      </c>
      <c r="C180" s="123" t="s">
        <v>513</v>
      </c>
      <c r="D180" s="216">
        <f>IF('Division Lvl'!D180="","",'Division Lvl'!D180/Escalators!C$11)</f>
        <v>0</v>
      </c>
      <c r="E180" s="217">
        <f>IF('Division Lvl'!E180="","",'Division Lvl'!E180/Escalators!D$11)</f>
        <v>0</v>
      </c>
      <c r="F180" s="217">
        <f>IF('Division Lvl'!F180="","",'Division Lvl'!F180/Escalators!E$11)</f>
        <v>0</v>
      </c>
      <c r="G180" s="217">
        <f>IF('Division Lvl'!G180="","",'Division Lvl'!G180/Escalators!F$11)</f>
        <v>0</v>
      </c>
      <c r="H180" s="217">
        <f>IF('Division Lvl'!H180="","",'Division Lvl'!H180/Escalators!G$11)</f>
        <v>0</v>
      </c>
      <c r="I180" s="217">
        <f>IF('Division Lvl'!I180="","",'Division Lvl'!I180/Escalators!H$11)</f>
        <v>0</v>
      </c>
      <c r="J180" s="217">
        <f>IF('Division Lvl'!J180="","",'Division Lvl'!J180/Escalators!I$11)</f>
        <v>0</v>
      </c>
      <c r="K180" s="217">
        <f>IF('Division Lvl'!K180="","",'Division Lvl'!K180/Escalators!J$11)</f>
        <v>0</v>
      </c>
      <c r="L180" s="217">
        <f>IF('Division Lvl'!L180="","",'Division Lvl'!L180/Escalators!K$11)</f>
        <v>0</v>
      </c>
      <c r="M180" s="217">
        <f>IF('Division Lvl'!M180="","",'Division Lvl'!M180/Escalators!L$11)</f>
        <v>0</v>
      </c>
      <c r="N180" s="218">
        <v>0</v>
      </c>
      <c r="O180" s="219">
        <v>0</v>
      </c>
      <c r="P180" s="220">
        <f>E180*Config!F$40</f>
        <v>0</v>
      </c>
      <c r="Q180" s="220">
        <f>F180*Config!G$40</f>
        <v>0</v>
      </c>
      <c r="R180" s="220">
        <f>G180*Config!H$40</f>
        <v>0</v>
      </c>
      <c r="S180" s="220">
        <f>H180*Config!I$40</f>
        <v>0</v>
      </c>
      <c r="T180" s="220">
        <f>I180*Config!J$40</f>
        <v>0</v>
      </c>
      <c r="U180" s="220">
        <f>J180*Config!K$40</f>
        <v>0</v>
      </c>
      <c r="V180" s="220">
        <f>K180*Config!L$40</f>
        <v>0</v>
      </c>
      <c r="W180" s="220">
        <f>L180*Config!M$40</f>
        <v>0</v>
      </c>
      <c r="X180" s="220">
        <f>M180*Config!N$40</f>
        <v>0</v>
      </c>
      <c r="Y180" s="221">
        <f>N180*Config!O$40</f>
        <v>0</v>
      </c>
      <c r="Z180" s="222">
        <f t="shared" si="14"/>
        <v>0</v>
      </c>
      <c r="AA180" s="217">
        <f t="shared" si="15"/>
        <v>0</v>
      </c>
      <c r="AB180" s="220">
        <f t="shared" si="16"/>
        <v>0</v>
      </c>
      <c r="AC180" s="221">
        <f t="shared" si="17"/>
        <v>0</v>
      </c>
      <c r="AD180" s="223" t="str">
        <f>IF(OR(SUM(P180:Y180)&lt;&gt;0,A180="EH"),INDEX(CASH!$B:$B,MATCH(A180,CASH!$A:$A,0)),"")</f>
        <v/>
      </c>
      <c r="AE180" s="226">
        <v>4800</v>
      </c>
      <c r="AF180" s="224">
        <f t="shared" si="18"/>
        <v>0.12557407790639435</v>
      </c>
      <c r="AG180" s="122" t="str">
        <f>IF(ISERROR(VLOOKUP(A180,Config!$A$12:$A$32,1,FALSE)),LEFT(A180,2),"PRL")</f>
        <v>PR</v>
      </c>
      <c r="AH180" s="122" t="str">
        <f t="shared" si="19"/>
        <v>PR440</v>
      </c>
      <c r="AI180" s="163" t="s">
        <v>881</v>
      </c>
      <c r="AJ180" s="225" t="s">
        <v>781</v>
      </c>
      <c r="AK180" s="338" t="str">
        <f>IF(ISERROR(VLOOKUP($A180,'RAB Cat Lookup'!$B$4:$E$351,2,FALSE))=TRUE,"Unallocated",VLOOKUP($A180,'RAB Cat Lookup'!$B$4:$E$351,2,FALSE))</f>
        <v>Std</v>
      </c>
      <c r="AL180" s="338" t="str">
        <f>IF(ISERROR(VLOOKUP($A180,'RAB Cat Lookup'!$B$4:$E$351,4,FALSE))=TRUE,"Unallocated",VLOOKUP($A180,'RAB Cat Lookup'!$B$4:$E$351,4,FALSE))</f>
        <v>Sub-transmission lines and cables</v>
      </c>
      <c r="AM180" s="121" t="str">
        <f t="shared" si="20"/>
        <v/>
      </c>
    </row>
    <row r="181" spans="1:39" x14ac:dyDescent="0.25">
      <c r="A181" s="215" t="s">
        <v>176</v>
      </c>
      <c r="B181" s="215" t="s">
        <v>321</v>
      </c>
      <c r="C181" s="123" t="s">
        <v>514</v>
      </c>
      <c r="D181" s="216">
        <f>IF('Division Lvl'!D181="","",'Division Lvl'!D181/Escalators!C$11)</f>
        <v>0</v>
      </c>
      <c r="E181" s="217">
        <f>IF('Division Lvl'!E181="","",'Division Lvl'!E181/Escalators!D$11)</f>
        <v>0</v>
      </c>
      <c r="F181" s="217">
        <f>IF('Division Lvl'!F181="","",'Division Lvl'!F181/Escalators!E$11)</f>
        <v>0</v>
      </c>
      <c r="G181" s="217">
        <f>IF('Division Lvl'!G181="","",'Division Lvl'!G181/Escalators!F$11)</f>
        <v>0</v>
      </c>
      <c r="H181" s="217">
        <f>IF('Division Lvl'!H181="","",'Division Lvl'!H181/Escalators!G$11)</f>
        <v>0</v>
      </c>
      <c r="I181" s="217">
        <f>IF('Division Lvl'!I181="","",'Division Lvl'!I181/Escalators!H$11)</f>
        <v>0</v>
      </c>
      <c r="J181" s="217">
        <f>IF('Division Lvl'!J181="","",'Division Lvl'!J181/Escalators!I$11)</f>
        <v>0</v>
      </c>
      <c r="K181" s="217">
        <f>IF('Division Lvl'!K181="","",'Division Lvl'!K181/Escalators!J$11)</f>
        <v>3788718.2453254056</v>
      </c>
      <c r="L181" s="217">
        <f>IF('Division Lvl'!L181="","",'Division Lvl'!L181/Escalators!K$11)</f>
        <v>1894359.1226627028</v>
      </c>
      <c r="M181" s="217">
        <f>IF('Division Lvl'!M181="","",'Division Lvl'!M181/Escalators!L$11)</f>
        <v>0</v>
      </c>
      <c r="N181" s="218">
        <v>0</v>
      </c>
      <c r="O181" s="219">
        <v>0</v>
      </c>
      <c r="P181" s="220">
        <f>E181*Config!F$40</f>
        <v>0</v>
      </c>
      <c r="Q181" s="220">
        <f>F181*Config!G$40</f>
        <v>0</v>
      </c>
      <c r="R181" s="220">
        <f>G181*Config!H$40</f>
        <v>0</v>
      </c>
      <c r="S181" s="220">
        <f>H181*Config!I$40</f>
        <v>0</v>
      </c>
      <c r="T181" s="220">
        <f>I181*Config!J$40</f>
        <v>0</v>
      </c>
      <c r="U181" s="220">
        <f>J181*Config!K$40</f>
        <v>0</v>
      </c>
      <c r="V181" s="220">
        <f>K181*Config!L$40</f>
        <v>4503595.4028811371</v>
      </c>
      <c r="W181" s="220">
        <f>L181*Config!M$40</f>
        <v>2308092.6439765827</v>
      </c>
      <c r="X181" s="220">
        <f>M181*Config!N$40</f>
        <v>0</v>
      </c>
      <c r="Y181" s="221">
        <f>N181*Config!O$40</f>
        <v>0</v>
      </c>
      <c r="Z181" s="222">
        <f t="shared" si="14"/>
        <v>0</v>
      </c>
      <c r="AA181" s="217">
        <f t="shared" si="15"/>
        <v>5683077.3679881087</v>
      </c>
      <c r="AB181" s="220">
        <f t="shared" si="16"/>
        <v>0</v>
      </c>
      <c r="AC181" s="221">
        <f t="shared" si="17"/>
        <v>6811688.0468577202</v>
      </c>
      <c r="AD181" s="223">
        <f>IF(OR(SUM(P181:Y181)&lt;&gt;0,A181="EH"),INDEX(CASH!$B:$B,MATCH(A181,CASH!$A:$A,0)),"")</f>
        <v>110</v>
      </c>
      <c r="AE181" s="122">
        <f>AD181*VLOOKUP(C181,Config!$A$3:$C$9,3,FALSE)</f>
        <v>550</v>
      </c>
      <c r="AF181" s="224">
        <f t="shared" si="18"/>
        <v>0.99188771190067215</v>
      </c>
      <c r="AG181" s="122" t="str">
        <f>IF(ISERROR(VLOOKUP(A181,Config!$A$12:$A$32,1,FALSE)),LEFT(A181,2),"PRL")</f>
        <v>PR</v>
      </c>
      <c r="AH181" s="122" t="str">
        <f t="shared" si="19"/>
        <v>PR444</v>
      </c>
      <c r="AI181" s="163" t="s">
        <v>881</v>
      </c>
      <c r="AJ181" s="225" t="s">
        <v>781</v>
      </c>
      <c r="AK181" s="338" t="str">
        <f>IF(ISERROR(VLOOKUP($A181,'RAB Cat Lookup'!$B$4:$E$351,2,FALSE))=TRUE,"Unallocated",VLOOKUP($A181,'RAB Cat Lookup'!$B$4:$E$351,2,FALSE))</f>
        <v>Std</v>
      </c>
      <c r="AL181" s="338" t="str">
        <f>IF(ISERROR(VLOOKUP($A181,'RAB Cat Lookup'!$B$4:$E$351,4,FALSE))=TRUE,"Unallocated",VLOOKUP($A181,'RAB Cat Lookup'!$B$4:$E$351,4,FALSE))</f>
        <v>Substations</v>
      </c>
      <c r="AM181" s="121" t="str">
        <f t="shared" si="20"/>
        <v/>
      </c>
    </row>
    <row r="182" spans="1:39" x14ac:dyDescent="0.25">
      <c r="A182" s="215" t="s">
        <v>106</v>
      </c>
      <c r="B182" s="215" t="s">
        <v>322</v>
      </c>
      <c r="C182" s="123" t="s">
        <v>513</v>
      </c>
      <c r="D182" s="216">
        <f>IF('Division Lvl'!D182="","",'Division Lvl'!D182/Escalators!C$11)</f>
        <v>0</v>
      </c>
      <c r="E182" s="217">
        <f>IF('Division Lvl'!E182="","",'Division Lvl'!E182/Escalators!D$11)</f>
        <v>0</v>
      </c>
      <c r="F182" s="217">
        <f>IF('Division Lvl'!F182="","",'Division Lvl'!F182/Escalators!E$11)</f>
        <v>0</v>
      </c>
      <c r="G182" s="217">
        <f>IF('Division Lvl'!G182="","",'Division Lvl'!G182/Escalators!F$11)</f>
        <v>0</v>
      </c>
      <c r="H182" s="217">
        <f>IF('Division Lvl'!H182="","",'Division Lvl'!H182/Escalators!G$11)</f>
        <v>0</v>
      </c>
      <c r="I182" s="217">
        <f>IF('Division Lvl'!I182="","",'Division Lvl'!I182/Escalators!H$11)</f>
        <v>0</v>
      </c>
      <c r="J182" s="217">
        <f>IF('Division Lvl'!J182="","",'Division Lvl'!J182/Escalators!I$11)</f>
        <v>0</v>
      </c>
      <c r="K182" s="217">
        <f>IF('Division Lvl'!K182="","",'Division Lvl'!K182/Escalators!J$11)</f>
        <v>0</v>
      </c>
      <c r="L182" s="217">
        <f>IF('Division Lvl'!L182="","",'Division Lvl'!L182/Escalators!K$11)</f>
        <v>0</v>
      </c>
      <c r="M182" s="217">
        <f>IF('Division Lvl'!M182="","",'Division Lvl'!M182/Escalators!L$11)</f>
        <v>0</v>
      </c>
      <c r="N182" s="218">
        <v>0</v>
      </c>
      <c r="O182" s="219">
        <v>12266.55</v>
      </c>
      <c r="P182" s="220">
        <f>E182*Config!F$40</f>
        <v>0</v>
      </c>
      <c r="Q182" s="220">
        <f>F182*Config!G$40</f>
        <v>0</v>
      </c>
      <c r="R182" s="220">
        <f>G182*Config!H$40</f>
        <v>0</v>
      </c>
      <c r="S182" s="220">
        <f>H182*Config!I$40</f>
        <v>0</v>
      </c>
      <c r="T182" s="220">
        <f>I182*Config!J$40</f>
        <v>0</v>
      </c>
      <c r="U182" s="220">
        <f>J182*Config!K$40</f>
        <v>0</v>
      </c>
      <c r="V182" s="220">
        <f>K182*Config!L$40</f>
        <v>0</v>
      </c>
      <c r="W182" s="220">
        <f>L182*Config!M$40</f>
        <v>0</v>
      </c>
      <c r="X182" s="220">
        <f>M182*Config!N$40</f>
        <v>0</v>
      </c>
      <c r="Y182" s="221">
        <f>N182*Config!O$40</f>
        <v>0</v>
      </c>
      <c r="Z182" s="222">
        <f t="shared" si="14"/>
        <v>0</v>
      </c>
      <c r="AA182" s="217">
        <f t="shared" si="15"/>
        <v>0</v>
      </c>
      <c r="AB182" s="220">
        <f t="shared" si="16"/>
        <v>0</v>
      </c>
      <c r="AC182" s="221">
        <f t="shared" si="17"/>
        <v>0</v>
      </c>
      <c r="AD182" s="223" t="str">
        <f>IF(OR(SUM(P182:Y182)&lt;&gt;0,A182="EH"),INDEX(CASH!$B:$B,MATCH(A182,CASH!$A:$A,0)),"")</f>
        <v/>
      </c>
      <c r="AE182" s="226">
        <v>4800</v>
      </c>
      <c r="AF182" s="224">
        <f t="shared" si="18"/>
        <v>0.12557407790639435</v>
      </c>
      <c r="AG182" s="122" t="str">
        <f>IF(ISERROR(VLOOKUP(A182,Config!$A$12:$A$32,1,FALSE)),LEFT(A182,2),"PRL")</f>
        <v>PR</v>
      </c>
      <c r="AH182" s="122" t="str">
        <f t="shared" si="19"/>
        <v>PR479</v>
      </c>
      <c r="AI182" s="163" t="s">
        <v>881</v>
      </c>
      <c r="AJ182" s="225" t="s">
        <v>781</v>
      </c>
      <c r="AK182" s="338" t="str">
        <f>IF(ISERROR(VLOOKUP($A182,'RAB Cat Lookup'!$B$4:$E$351,2,FALSE))=TRUE,"Unallocated",VLOOKUP($A182,'RAB Cat Lookup'!$B$4:$E$351,2,FALSE))</f>
        <v>Std</v>
      </c>
      <c r="AL182" s="338" t="str">
        <f>IF(ISERROR(VLOOKUP($A182,'RAB Cat Lookup'!$B$4:$E$351,4,FALSE))=TRUE,"Unallocated",VLOOKUP($A182,'RAB Cat Lookup'!$B$4:$E$351,4,FALSE))</f>
        <v>Transformers</v>
      </c>
      <c r="AM182" s="121" t="str">
        <f t="shared" si="20"/>
        <v/>
      </c>
    </row>
    <row r="183" spans="1:39" x14ac:dyDescent="0.25">
      <c r="A183" s="215" t="s">
        <v>446</v>
      </c>
      <c r="B183" s="215" t="s">
        <v>565</v>
      </c>
      <c r="C183" s="123" t="s">
        <v>513</v>
      </c>
      <c r="D183" s="216">
        <f>IF('Division Lvl'!D183="","",'Division Lvl'!D183/Escalators!C$11)</f>
        <v>0</v>
      </c>
      <c r="E183" s="217">
        <f>IF('Division Lvl'!E183="","",'Division Lvl'!E183/Escalators!D$11)</f>
        <v>0</v>
      </c>
      <c r="F183" s="217">
        <f>IF('Division Lvl'!F183="","",'Division Lvl'!F183/Escalators!E$11)</f>
        <v>0</v>
      </c>
      <c r="G183" s="217">
        <f>IF('Division Lvl'!G183="","",'Division Lvl'!G183/Escalators!F$11)</f>
        <v>0</v>
      </c>
      <c r="H183" s="217">
        <f>IF('Division Lvl'!H183="","",'Division Lvl'!H183/Escalators!G$11)</f>
        <v>0</v>
      </c>
      <c r="I183" s="217">
        <f>IF('Division Lvl'!I183="","",'Division Lvl'!I183/Escalators!H$11)</f>
        <v>0</v>
      </c>
      <c r="J183" s="217">
        <f>IF('Division Lvl'!J183="","",'Division Lvl'!J183/Escalators!I$11)</f>
        <v>0</v>
      </c>
      <c r="K183" s="217">
        <f>IF('Division Lvl'!K183="","",'Division Lvl'!K183/Escalators!J$11)</f>
        <v>0</v>
      </c>
      <c r="L183" s="217">
        <f>IF('Division Lvl'!L183="","",'Division Lvl'!L183/Escalators!K$11)</f>
        <v>0</v>
      </c>
      <c r="M183" s="217">
        <f>IF('Division Lvl'!M183="","",'Division Lvl'!M183/Escalators!L$11)</f>
        <v>0</v>
      </c>
      <c r="N183" s="218">
        <v>0</v>
      </c>
      <c r="O183" s="219">
        <v>14791.17</v>
      </c>
      <c r="P183" s="220">
        <f>E183*Config!F$40</f>
        <v>0</v>
      </c>
      <c r="Q183" s="220">
        <f>F183*Config!G$40</f>
        <v>0</v>
      </c>
      <c r="R183" s="220">
        <f>G183*Config!H$40</f>
        <v>0</v>
      </c>
      <c r="S183" s="220">
        <f>H183*Config!I$40</f>
        <v>0</v>
      </c>
      <c r="T183" s="220">
        <f>I183*Config!J$40</f>
        <v>0</v>
      </c>
      <c r="U183" s="220">
        <f>J183*Config!K$40</f>
        <v>0</v>
      </c>
      <c r="V183" s="220">
        <f>K183*Config!L$40</f>
        <v>0</v>
      </c>
      <c r="W183" s="220">
        <f>L183*Config!M$40</f>
        <v>0</v>
      </c>
      <c r="X183" s="220">
        <f>M183*Config!N$40</f>
        <v>0</v>
      </c>
      <c r="Y183" s="221">
        <f>N183*Config!O$40</f>
        <v>0</v>
      </c>
      <c r="Z183" s="222">
        <f t="shared" si="14"/>
        <v>0</v>
      </c>
      <c r="AA183" s="217">
        <f t="shared" si="15"/>
        <v>0</v>
      </c>
      <c r="AB183" s="220">
        <f t="shared" si="16"/>
        <v>0</v>
      </c>
      <c r="AC183" s="221">
        <f t="shared" si="17"/>
        <v>0</v>
      </c>
      <c r="AD183" s="223" t="str">
        <f>IF(OR(SUM(P183:Y183)&lt;&gt;0,A183="EH"),INDEX(CASH!$B:$B,MATCH(A183,CASH!$A:$A,0)),"")</f>
        <v/>
      </c>
      <c r="AE183" s="226">
        <v>4050</v>
      </c>
      <c r="AF183" s="224">
        <f t="shared" si="18"/>
        <v>0.37221491724488698</v>
      </c>
      <c r="AG183" s="122" t="str">
        <f>IF(ISERROR(VLOOKUP(A183,Config!$A$12:$A$32,1,FALSE)),LEFT(A183,2),"PRL")</f>
        <v>PR</v>
      </c>
      <c r="AH183" s="122" t="str">
        <f t="shared" si="19"/>
        <v>PR487</v>
      </c>
      <c r="AI183" s="163" t="s">
        <v>881</v>
      </c>
      <c r="AJ183" s="225" t="s">
        <v>781</v>
      </c>
      <c r="AK183" s="338" t="str">
        <f>IF(ISERROR(VLOOKUP($A183,'RAB Cat Lookup'!$B$4:$E$351,2,FALSE))=TRUE,"Unallocated",VLOOKUP($A183,'RAB Cat Lookup'!$B$4:$E$351,2,FALSE))</f>
        <v>Std</v>
      </c>
      <c r="AL183" s="338" t="str">
        <f>IF(ISERROR(VLOOKUP($A183,'RAB Cat Lookup'!$B$4:$E$351,4,FALSE))=TRUE,"Unallocated",VLOOKUP($A183,'RAB Cat Lookup'!$B$4:$E$351,4,FALSE))</f>
        <v>Sub-transmission lines and cables</v>
      </c>
      <c r="AM183" s="121" t="str">
        <f t="shared" si="20"/>
        <v/>
      </c>
    </row>
    <row r="184" spans="1:39" x14ac:dyDescent="0.25">
      <c r="A184" s="215" t="s">
        <v>124</v>
      </c>
      <c r="B184" s="215" t="s">
        <v>125</v>
      </c>
      <c r="C184" s="123" t="s">
        <v>513</v>
      </c>
      <c r="D184" s="216">
        <f>IF('Division Lvl'!D184="","",'Division Lvl'!D184/Escalators!C$11)</f>
        <v>0</v>
      </c>
      <c r="E184" s="217">
        <f>IF('Division Lvl'!E184="","",'Division Lvl'!E184/Escalators!D$11)</f>
        <v>6339858.321661815</v>
      </c>
      <c r="F184" s="217">
        <f>IF('Division Lvl'!F184="","",'Division Lvl'!F184/Escalators!E$11)</f>
        <v>12656620.496116355</v>
      </c>
      <c r="G184" s="217">
        <f>IF('Division Lvl'!G184="","",'Division Lvl'!G184/Escalators!F$11)</f>
        <v>12621418.511412146</v>
      </c>
      <c r="H184" s="217">
        <f>IF('Division Lvl'!H184="","",'Division Lvl'!H184/Escalators!G$11)</f>
        <v>0</v>
      </c>
      <c r="I184" s="217">
        <f>IF('Division Lvl'!I184="","",'Division Lvl'!I184/Escalators!H$11)</f>
        <v>0</v>
      </c>
      <c r="J184" s="217">
        <f>IF('Division Lvl'!J184="","",'Division Lvl'!J184/Escalators!I$11)</f>
        <v>0</v>
      </c>
      <c r="K184" s="217">
        <f>IF('Division Lvl'!K184="","",'Division Lvl'!K184/Escalators!J$11)</f>
        <v>0</v>
      </c>
      <c r="L184" s="217">
        <f>IF('Division Lvl'!L184="","",'Division Lvl'!L184/Escalators!K$11)</f>
        <v>0</v>
      </c>
      <c r="M184" s="217">
        <f>IF('Division Lvl'!M184="","",'Division Lvl'!M184/Escalators!L$11)</f>
        <v>0</v>
      </c>
      <c r="N184" s="218">
        <v>0</v>
      </c>
      <c r="O184" s="219">
        <v>50000</v>
      </c>
      <c r="P184" s="220">
        <f>E184*Config!F$40</f>
        <v>6498354.7797033601</v>
      </c>
      <c r="Q184" s="220">
        <f>F184*Config!G$40</f>
        <v>13297361.908732245</v>
      </c>
      <c r="R184" s="220">
        <f>G184*Config!H$40</f>
        <v>13591887.269141193</v>
      </c>
      <c r="S184" s="220">
        <f>H184*Config!I$40</f>
        <v>0</v>
      </c>
      <c r="T184" s="220">
        <f>I184*Config!J$40</f>
        <v>0</v>
      </c>
      <c r="U184" s="220">
        <f>J184*Config!K$40</f>
        <v>0</v>
      </c>
      <c r="V184" s="220">
        <f>K184*Config!L$40</f>
        <v>0</v>
      </c>
      <c r="W184" s="220">
        <f>L184*Config!M$40</f>
        <v>0</v>
      </c>
      <c r="X184" s="220">
        <f>M184*Config!N$40</f>
        <v>0</v>
      </c>
      <c r="Y184" s="221">
        <f>N184*Config!O$40</f>
        <v>0</v>
      </c>
      <c r="Z184" s="222">
        <f t="shared" si="14"/>
        <v>31617897.329190314</v>
      </c>
      <c r="AA184" s="217">
        <f t="shared" si="15"/>
        <v>31617897.329190314</v>
      </c>
      <c r="AB184" s="220">
        <f t="shared" si="16"/>
        <v>33387603.9575768</v>
      </c>
      <c r="AC184" s="221">
        <f t="shared" si="17"/>
        <v>33387603.9575768</v>
      </c>
      <c r="AD184" s="223">
        <f>IF(OR(SUM(P184:Y184)&lt;&gt;0,A184="EH"),INDEX(CASH!$B:$B,MATCH(A184,CASH!$A:$A,0)),"")</f>
        <v>140</v>
      </c>
      <c r="AE184" s="122">
        <f>AD184*VLOOKUP(C184,Config!$A$3:$C$9,3,FALSE)</f>
        <v>2100</v>
      </c>
      <c r="AF184" s="224">
        <f t="shared" si="18"/>
        <v>0.78296875329960158</v>
      </c>
      <c r="AG184" s="122" t="str">
        <f>IF(ISERROR(VLOOKUP(A184,Config!$A$12:$A$32,1,FALSE)),LEFT(A184,2),"PRL")</f>
        <v>PR</v>
      </c>
      <c r="AH184" s="122" t="str">
        <f t="shared" si="19"/>
        <v>PR499</v>
      </c>
      <c r="AI184" s="163" t="s">
        <v>881</v>
      </c>
      <c r="AJ184" s="225" t="s">
        <v>781</v>
      </c>
      <c r="AK184" s="338" t="str">
        <f>IF(ISERROR(VLOOKUP($A184,'RAB Cat Lookup'!$B$4:$E$351,2,FALSE))=TRUE,"Unallocated",VLOOKUP($A184,'RAB Cat Lookup'!$B$4:$E$351,2,FALSE))</f>
        <v>Std</v>
      </c>
      <c r="AL184" s="338" t="str">
        <f>IF(ISERROR(VLOOKUP($A184,'RAB Cat Lookup'!$B$4:$E$351,4,FALSE))=TRUE,"Unallocated",VLOOKUP($A184,'RAB Cat Lookup'!$B$4:$E$351,4,FALSE))</f>
        <v>Substations</v>
      </c>
      <c r="AM184" s="121" t="str">
        <f t="shared" si="20"/>
        <v/>
      </c>
    </row>
    <row r="185" spans="1:39" x14ac:dyDescent="0.25">
      <c r="A185" s="215" t="s">
        <v>449</v>
      </c>
      <c r="B185" s="215" t="s">
        <v>450</v>
      </c>
      <c r="C185" s="123" t="s">
        <v>513</v>
      </c>
      <c r="D185" s="216">
        <f>IF('Division Lvl'!D185="","",'Division Lvl'!D185/Escalators!C$11)</f>
        <v>0</v>
      </c>
      <c r="E185" s="217">
        <f>IF('Division Lvl'!E185="","",'Division Lvl'!E185/Escalators!D$11)</f>
        <v>0</v>
      </c>
      <c r="F185" s="217">
        <f>IF('Division Lvl'!F185="","",'Division Lvl'!F185/Escalators!E$11)</f>
        <v>0</v>
      </c>
      <c r="G185" s="217">
        <f>IF('Division Lvl'!G185="","",'Division Lvl'!G185/Escalators!F$11)</f>
        <v>0</v>
      </c>
      <c r="H185" s="217">
        <f>IF('Division Lvl'!H185="","",'Division Lvl'!H185/Escalators!G$11)</f>
        <v>0</v>
      </c>
      <c r="I185" s="217">
        <f>IF('Division Lvl'!I185="","",'Division Lvl'!I185/Escalators!H$11)</f>
        <v>0</v>
      </c>
      <c r="J185" s="217">
        <f>IF('Division Lvl'!J185="","",'Division Lvl'!J185/Escalators!I$11)</f>
        <v>0</v>
      </c>
      <c r="K185" s="217">
        <f>IF('Division Lvl'!K185="","",'Division Lvl'!K185/Escalators!J$11)</f>
        <v>0</v>
      </c>
      <c r="L185" s="217">
        <f>IF('Division Lvl'!L185="","",'Division Lvl'!L185/Escalators!K$11)</f>
        <v>0</v>
      </c>
      <c r="M185" s="217">
        <f>IF('Division Lvl'!M185="","",'Division Lvl'!M185/Escalators!L$11)</f>
        <v>0</v>
      </c>
      <c r="N185" s="218">
        <v>0</v>
      </c>
      <c r="O185" s="219">
        <v>0</v>
      </c>
      <c r="P185" s="220">
        <f>E185*Config!F$40</f>
        <v>0</v>
      </c>
      <c r="Q185" s="220">
        <f>F185*Config!G$40</f>
        <v>0</v>
      </c>
      <c r="R185" s="220">
        <f>G185*Config!H$40</f>
        <v>0</v>
      </c>
      <c r="S185" s="220">
        <f>H185*Config!I$40</f>
        <v>0</v>
      </c>
      <c r="T185" s="220">
        <f>I185*Config!J$40</f>
        <v>0</v>
      </c>
      <c r="U185" s="220">
        <f>J185*Config!K$40</f>
        <v>0</v>
      </c>
      <c r="V185" s="220">
        <f>K185*Config!L$40</f>
        <v>0</v>
      </c>
      <c r="W185" s="220">
        <f>L185*Config!M$40</f>
        <v>0</v>
      </c>
      <c r="X185" s="220">
        <f>M185*Config!N$40</f>
        <v>0</v>
      </c>
      <c r="Y185" s="221">
        <f>N185*Config!O$40</f>
        <v>0</v>
      </c>
      <c r="Z185" s="222">
        <f t="shared" si="14"/>
        <v>0</v>
      </c>
      <c r="AA185" s="217">
        <f t="shared" si="15"/>
        <v>0</v>
      </c>
      <c r="AB185" s="220">
        <f t="shared" si="16"/>
        <v>0</v>
      </c>
      <c r="AC185" s="221">
        <f t="shared" si="17"/>
        <v>0</v>
      </c>
      <c r="AD185" s="223" t="str">
        <f>IF(OR(SUM(P185:Y185)&lt;&gt;0,A185="EH"),INDEX(CASH!$B:$B,MATCH(A185,CASH!$A:$A,0)),"")</f>
        <v/>
      </c>
      <c r="AE185" s="226">
        <v>3825</v>
      </c>
      <c r="AF185" s="224">
        <f t="shared" si="18"/>
        <v>0.38537561332517917</v>
      </c>
      <c r="AG185" s="122" t="str">
        <f>IF(ISERROR(VLOOKUP(A185,Config!$A$12:$A$32,1,FALSE)),LEFT(A185,2),"PRL")</f>
        <v>PR</v>
      </c>
      <c r="AH185" s="122" t="str">
        <f t="shared" si="19"/>
        <v>PR517</v>
      </c>
      <c r="AI185" s="163" t="s">
        <v>881</v>
      </c>
      <c r="AJ185" s="225" t="s">
        <v>781</v>
      </c>
      <c r="AK185" s="338" t="str">
        <f>IF(ISERROR(VLOOKUP($A185,'RAB Cat Lookup'!$B$4:$E$351,2,FALSE))=TRUE,"Unallocated",VLOOKUP($A185,'RAB Cat Lookup'!$B$4:$E$351,2,FALSE))</f>
        <v>Std</v>
      </c>
      <c r="AL185" s="338" t="str">
        <f>IF(ISERROR(VLOOKUP($A185,'RAB Cat Lookup'!$B$4:$E$351,4,FALSE))=TRUE,"Unallocated",VLOOKUP($A185,'RAB Cat Lookup'!$B$4:$E$351,4,FALSE))</f>
        <v>Sub-transmission lines and cables</v>
      </c>
      <c r="AM185" s="121" t="str">
        <f t="shared" si="20"/>
        <v/>
      </c>
    </row>
    <row r="186" spans="1:39" x14ac:dyDescent="0.25">
      <c r="A186" s="215" t="s">
        <v>464</v>
      </c>
      <c r="B186" s="215" t="s">
        <v>465</v>
      </c>
      <c r="C186" s="123" t="s">
        <v>513</v>
      </c>
      <c r="D186" s="216">
        <f>IF('Division Lvl'!D186="","",'Division Lvl'!D186/Escalators!C$11)</f>
        <v>0</v>
      </c>
      <c r="E186" s="217">
        <f>IF('Division Lvl'!E186="","",'Division Lvl'!E186/Escalators!D$11)</f>
        <v>0</v>
      </c>
      <c r="F186" s="217">
        <f>IF('Division Lvl'!F186="","",'Division Lvl'!F186/Escalators!E$11)</f>
        <v>0</v>
      </c>
      <c r="G186" s="217">
        <f>IF('Division Lvl'!G186="","",'Division Lvl'!G186/Escalators!F$11)</f>
        <v>0</v>
      </c>
      <c r="H186" s="217">
        <f>IF('Division Lvl'!H186="","",'Division Lvl'!H186/Escalators!G$11)</f>
        <v>0</v>
      </c>
      <c r="I186" s="217">
        <f>IF('Division Lvl'!I186="","",'Division Lvl'!I186/Escalators!H$11)</f>
        <v>0</v>
      </c>
      <c r="J186" s="217">
        <f>IF('Division Lvl'!J186="","",'Division Lvl'!J186/Escalators!I$11)</f>
        <v>0</v>
      </c>
      <c r="K186" s="217">
        <f>IF('Division Lvl'!K186="","",'Division Lvl'!K186/Escalators!J$11)</f>
        <v>0</v>
      </c>
      <c r="L186" s="217">
        <f>IF('Division Lvl'!L186="","",'Division Lvl'!L186/Escalators!K$11)</f>
        <v>0</v>
      </c>
      <c r="M186" s="217">
        <f>IF('Division Lvl'!M186="","",'Division Lvl'!M186/Escalators!L$11)</f>
        <v>0</v>
      </c>
      <c r="N186" s="218">
        <v>0</v>
      </c>
      <c r="O186" s="219">
        <v>0</v>
      </c>
      <c r="P186" s="220">
        <f>E186*Config!F$40</f>
        <v>0</v>
      </c>
      <c r="Q186" s="220">
        <f>F186*Config!G$40</f>
        <v>0</v>
      </c>
      <c r="R186" s="220">
        <f>G186*Config!H$40</f>
        <v>0</v>
      </c>
      <c r="S186" s="220">
        <f>H186*Config!I$40</f>
        <v>0</v>
      </c>
      <c r="T186" s="220">
        <f>I186*Config!J$40</f>
        <v>0</v>
      </c>
      <c r="U186" s="220">
        <f>J186*Config!K$40</f>
        <v>0</v>
      </c>
      <c r="V186" s="220">
        <f>K186*Config!L$40</f>
        <v>0</v>
      </c>
      <c r="W186" s="220">
        <f>L186*Config!M$40</f>
        <v>0</v>
      </c>
      <c r="X186" s="220">
        <f>M186*Config!N$40</f>
        <v>0</v>
      </c>
      <c r="Y186" s="221">
        <f>N186*Config!O$40</f>
        <v>0</v>
      </c>
      <c r="Z186" s="222">
        <f t="shared" si="14"/>
        <v>0</v>
      </c>
      <c r="AA186" s="217">
        <f t="shared" si="15"/>
        <v>0</v>
      </c>
      <c r="AB186" s="220">
        <f t="shared" si="16"/>
        <v>0</v>
      </c>
      <c r="AC186" s="221">
        <f t="shared" si="17"/>
        <v>0</v>
      </c>
      <c r="AD186" s="223" t="str">
        <f>IF(OR(SUM(P186:Y186)&lt;&gt;0,A186="EH"),INDEX(CASH!$B:$B,MATCH(A186,CASH!$A:$A,0)),"")</f>
        <v/>
      </c>
      <c r="AE186" s="226">
        <v>3150</v>
      </c>
      <c r="AF186" s="224">
        <f t="shared" si="18"/>
        <v>0.5487863519610563</v>
      </c>
      <c r="AG186" s="122" t="str">
        <f>IF(ISERROR(VLOOKUP(A186,Config!$A$12:$A$32,1,FALSE)),LEFT(A186,2),"PRL")</f>
        <v>PR</v>
      </c>
      <c r="AH186" s="122" t="str">
        <f t="shared" si="19"/>
        <v>PR521</v>
      </c>
      <c r="AI186" s="163" t="s">
        <v>881</v>
      </c>
      <c r="AJ186" s="225" t="s">
        <v>781</v>
      </c>
      <c r="AK186" s="338" t="str">
        <f>IF(ISERROR(VLOOKUP($A186,'RAB Cat Lookup'!$B$4:$E$351,2,FALSE))=TRUE,"Unallocated",VLOOKUP($A186,'RAB Cat Lookup'!$B$4:$E$351,2,FALSE))</f>
        <v>Std</v>
      </c>
      <c r="AL186" s="338" t="str">
        <f>IF(ISERROR(VLOOKUP($A186,'RAB Cat Lookup'!$B$4:$E$351,4,FALSE))=TRUE,"Unallocated",VLOOKUP($A186,'RAB Cat Lookup'!$B$4:$E$351,4,FALSE))</f>
        <v>Sub-transmission lines and cables</v>
      </c>
      <c r="AM186" s="121" t="str">
        <f t="shared" si="20"/>
        <v/>
      </c>
    </row>
    <row r="187" spans="1:39" x14ac:dyDescent="0.25">
      <c r="A187" s="215" t="s">
        <v>453</v>
      </c>
      <c r="B187" s="215" t="s">
        <v>566</v>
      </c>
      <c r="C187" s="123" t="s">
        <v>513</v>
      </c>
      <c r="D187" s="216">
        <f>IF('Division Lvl'!D187="","",'Division Lvl'!D187/Escalators!C$11)</f>
        <v>0</v>
      </c>
      <c r="E187" s="217">
        <f>IF('Division Lvl'!E187="","",'Division Lvl'!E187/Escalators!D$11)</f>
        <v>0</v>
      </c>
      <c r="F187" s="217">
        <f>IF('Division Lvl'!F187="","",'Division Lvl'!F187/Escalators!E$11)</f>
        <v>0</v>
      </c>
      <c r="G187" s="217">
        <f>IF('Division Lvl'!G187="","",'Division Lvl'!G187/Escalators!F$11)</f>
        <v>0</v>
      </c>
      <c r="H187" s="217">
        <f>IF('Division Lvl'!H187="","",'Division Lvl'!H187/Escalators!G$11)</f>
        <v>0</v>
      </c>
      <c r="I187" s="217">
        <f>IF('Division Lvl'!I187="","",'Division Lvl'!I187/Escalators!H$11)</f>
        <v>0</v>
      </c>
      <c r="J187" s="217">
        <f>IF('Division Lvl'!J187="","",'Division Lvl'!J187/Escalators!I$11)</f>
        <v>0</v>
      </c>
      <c r="K187" s="217">
        <f>IF('Division Lvl'!K187="","",'Division Lvl'!K187/Escalators!J$11)</f>
        <v>0</v>
      </c>
      <c r="L187" s="217">
        <f>IF('Division Lvl'!L187="","",'Division Lvl'!L187/Escalators!K$11)</f>
        <v>0</v>
      </c>
      <c r="M187" s="217">
        <f>IF('Division Lvl'!M187="","",'Division Lvl'!M187/Escalators!L$11)</f>
        <v>0</v>
      </c>
      <c r="N187" s="218">
        <v>0</v>
      </c>
      <c r="O187" s="219">
        <v>0</v>
      </c>
      <c r="P187" s="220">
        <f>E187*Config!F$40</f>
        <v>0</v>
      </c>
      <c r="Q187" s="220">
        <f>F187*Config!G$40</f>
        <v>0</v>
      </c>
      <c r="R187" s="220">
        <f>G187*Config!H$40</f>
        <v>0</v>
      </c>
      <c r="S187" s="220">
        <f>H187*Config!I$40</f>
        <v>0</v>
      </c>
      <c r="T187" s="220">
        <f>I187*Config!J$40</f>
        <v>0</v>
      </c>
      <c r="U187" s="220">
        <f>J187*Config!K$40</f>
        <v>0</v>
      </c>
      <c r="V187" s="220">
        <f>K187*Config!L$40</f>
        <v>0</v>
      </c>
      <c r="W187" s="220">
        <f>L187*Config!M$40</f>
        <v>0</v>
      </c>
      <c r="X187" s="220">
        <f>M187*Config!N$40</f>
        <v>0</v>
      </c>
      <c r="Y187" s="221">
        <f>N187*Config!O$40</f>
        <v>0</v>
      </c>
      <c r="Z187" s="222">
        <f t="shared" si="14"/>
        <v>0</v>
      </c>
      <c r="AA187" s="217">
        <f t="shared" si="15"/>
        <v>0</v>
      </c>
      <c r="AB187" s="220">
        <f t="shared" si="16"/>
        <v>0</v>
      </c>
      <c r="AC187" s="221">
        <f t="shared" si="17"/>
        <v>0</v>
      </c>
      <c r="AD187" s="223" t="str">
        <f>IF(OR(SUM(P187:Y187)&lt;&gt;0,A187="EH"),INDEX(CASH!$B:$B,MATCH(A187,CASH!$A:$A,0)),"")</f>
        <v/>
      </c>
      <c r="AE187" s="226">
        <v>3750</v>
      </c>
      <c r="AF187" s="224">
        <f t="shared" si="18"/>
        <v>0.38642128756419025</v>
      </c>
      <c r="AG187" s="122" t="str">
        <f>IF(ISERROR(VLOOKUP(A187,Config!$A$12:$A$32,1,FALSE)),LEFT(A187,2),"PRL")</f>
        <v>PR</v>
      </c>
      <c r="AH187" s="122" t="str">
        <f t="shared" si="19"/>
        <v>PR559</v>
      </c>
      <c r="AI187" s="163" t="s">
        <v>881</v>
      </c>
      <c r="AJ187" s="225" t="s">
        <v>781</v>
      </c>
      <c r="AK187" s="338" t="str">
        <f>IF(ISERROR(VLOOKUP($A187,'RAB Cat Lookup'!$B$4:$E$351,2,FALSE))=TRUE,"Unallocated",VLOOKUP($A187,'RAB Cat Lookup'!$B$4:$E$351,2,FALSE))</f>
        <v>Std</v>
      </c>
      <c r="AL187" s="338" t="str">
        <f>IF(ISERROR(VLOOKUP($A187,'RAB Cat Lookup'!$B$4:$E$351,4,FALSE))=TRUE,"Unallocated",VLOOKUP($A187,'RAB Cat Lookup'!$B$4:$E$351,4,FALSE))</f>
        <v>Substations</v>
      </c>
      <c r="AM187" s="121" t="str">
        <f t="shared" si="20"/>
        <v/>
      </c>
    </row>
    <row r="188" spans="1:39" x14ac:dyDescent="0.25">
      <c r="A188" s="215" t="s">
        <v>486</v>
      </c>
      <c r="B188" s="215" t="s">
        <v>567</v>
      </c>
      <c r="C188" s="123" t="s">
        <v>513</v>
      </c>
      <c r="D188" s="216">
        <f>IF('Division Lvl'!D188="","",'Division Lvl'!D188/Escalators!C$11)</f>
        <v>0</v>
      </c>
      <c r="E188" s="217">
        <f>IF('Division Lvl'!E188="","",'Division Lvl'!E188/Escalators!D$11)</f>
        <v>0</v>
      </c>
      <c r="F188" s="217">
        <f>IF('Division Lvl'!F188="","",'Division Lvl'!F188/Escalators!E$11)</f>
        <v>0</v>
      </c>
      <c r="G188" s="217">
        <f>IF('Division Lvl'!G188="","",'Division Lvl'!G188/Escalators!F$11)</f>
        <v>0</v>
      </c>
      <c r="H188" s="217">
        <f>IF('Division Lvl'!H188="","",'Division Lvl'!H188/Escalators!G$11)</f>
        <v>0</v>
      </c>
      <c r="I188" s="217">
        <f>IF('Division Lvl'!I188="","",'Division Lvl'!I188/Escalators!H$11)</f>
        <v>0</v>
      </c>
      <c r="J188" s="217">
        <f>IF('Division Lvl'!J188="","",'Division Lvl'!J188/Escalators!I$11)</f>
        <v>0</v>
      </c>
      <c r="K188" s="217">
        <f>IF('Division Lvl'!K188="","",'Division Lvl'!K188/Escalators!J$11)</f>
        <v>0</v>
      </c>
      <c r="L188" s="217">
        <f>IF('Division Lvl'!L188="","",'Division Lvl'!L188/Escalators!K$11)</f>
        <v>0</v>
      </c>
      <c r="M188" s="217">
        <f>IF('Division Lvl'!M188="","",'Division Lvl'!M188/Escalators!L$11)</f>
        <v>0</v>
      </c>
      <c r="N188" s="218">
        <v>0</v>
      </c>
      <c r="O188" s="219">
        <v>0</v>
      </c>
      <c r="P188" s="220">
        <f>E188*Config!F$40</f>
        <v>0</v>
      </c>
      <c r="Q188" s="220">
        <f>F188*Config!G$40</f>
        <v>0</v>
      </c>
      <c r="R188" s="220">
        <f>G188*Config!H$40</f>
        <v>0</v>
      </c>
      <c r="S188" s="220">
        <f>H188*Config!I$40</f>
        <v>0</v>
      </c>
      <c r="T188" s="220">
        <f>I188*Config!J$40</f>
        <v>0</v>
      </c>
      <c r="U188" s="220">
        <f>J188*Config!K$40</f>
        <v>0</v>
      </c>
      <c r="V188" s="220">
        <f>K188*Config!L$40</f>
        <v>0</v>
      </c>
      <c r="W188" s="220">
        <f>L188*Config!M$40</f>
        <v>0</v>
      </c>
      <c r="X188" s="220">
        <f>M188*Config!N$40</f>
        <v>0</v>
      </c>
      <c r="Y188" s="221">
        <f>N188*Config!O$40</f>
        <v>0</v>
      </c>
      <c r="Z188" s="222">
        <f t="shared" si="14"/>
        <v>0</v>
      </c>
      <c r="AA188" s="217">
        <f t="shared" si="15"/>
        <v>0</v>
      </c>
      <c r="AB188" s="220">
        <f t="shared" si="16"/>
        <v>0</v>
      </c>
      <c r="AC188" s="221">
        <f t="shared" si="17"/>
        <v>0</v>
      </c>
      <c r="AD188" s="223" t="str">
        <f>IF(OR(SUM(P188:Y188)&lt;&gt;0,A188="EH"),INDEX(CASH!$B:$B,MATCH(A188,CASH!$A:$A,0)),"")</f>
        <v/>
      </c>
      <c r="AE188" s="227">
        <v>4950</v>
      </c>
      <c r="AF188" s="224">
        <f t="shared" si="18"/>
        <v>0.12557407790639435</v>
      </c>
      <c r="AG188" s="122" t="str">
        <f>IF(ISERROR(VLOOKUP(A188,Config!$A$12:$A$32,1,FALSE)),LEFT(A188,2),"PRL")</f>
        <v>PR</v>
      </c>
      <c r="AH188" s="122" t="str">
        <f t="shared" si="19"/>
        <v>PR563</v>
      </c>
      <c r="AI188" s="163" t="s">
        <v>881</v>
      </c>
      <c r="AJ188" s="225" t="s">
        <v>781</v>
      </c>
      <c r="AK188" s="338" t="str">
        <f>IF(ISERROR(VLOOKUP($A188,'RAB Cat Lookup'!$B$4:$E$351,2,FALSE))=TRUE,"Unallocated",VLOOKUP($A188,'RAB Cat Lookup'!$B$4:$E$351,2,FALSE))</f>
        <v>Unallocated</v>
      </c>
      <c r="AL188" s="338" t="str">
        <f>IF(ISERROR(VLOOKUP($A188,'RAB Cat Lookup'!$B$4:$E$351,4,FALSE))=TRUE,"Unallocated",VLOOKUP($A188,'RAB Cat Lookup'!$B$4:$E$351,4,FALSE))</f>
        <v>Unallocated</v>
      </c>
      <c r="AM188" s="121" t="str">
        <f t="shared" si="20"/>
        <v/>
      </c>
    </row>
    <row r="189" spans="1:39" x14ac:dyDescent="0.25">
      <c r="A189" s="215" t="s">
        <v>487</v>
      </c>
      <c r="B189" s="215" t="s">
        <v>958</v>
      </c>
      <c r="C189" s="123" t="s">
        <v>513</v>
      </c>
      <c r="D189" s="216">
        <f>IF('Division Lvl'!D189="","",'Division Lvl'!D189/Escalators!C$11)</f>
        <v>0</v>
      </c>
      <c r="E189" s="217">
        <f>IF('Division Lvl'!E189="","",'Division Lvl'!E189/Escalators!D$11)</f>
        <v>0</v>
      </c>
      <c r="F189" s="217">
        <f>IF('Division Lvl'!F189="","",'Division Lvl'!F189/Escalators!E$11)</f>
        <v>0</v>
      </c>
      <c r="G189" s="217">
        <f>IF('Division Lvl'!G189="","",'Division Lvl'!G189/Escalators!F$11)</f>
        <v>0</v>
      </c>
      <c r="H189" s="217">
        <f>IF('Division Lvl'!H189="","",'Division Lvl'!H189/Escalators!G$11)</f>
        <v>0</v>
      </c>
      <c r="I189" s="217">
        <f>IF('Division Lvl'!I189="","",'Division Lvl'!I189/Escalators!H$11)</f>
        <v>0</v>
      </c>
      <c r="J189" s="217">
        <f>IF('Division Lvl'!J189="","",'Division Lvl'!J189/Escalators!I$11)</f>
        <v>0</v>
      </c>
      <c r="K189" s="217">
        <f>IF('Division Lvl'!K189="","",'Division Lvl'!K189/Escalators!J$11)</f>
        <v>0</v>
      </c>
      <c r="L189" s="217">
        <f>IF('Division Lvl'!L189="","",'Division Lvl'!L189/Escalators!K$11)</f>
        <v>0</v>
      </c>
      <c r="M189" s="217">
        <f>IF('Division Lvl'!M189="","",'Division Lvl'!M189/Escalators!L$11)</f>
        <v>0</v>
      </c>
      <c r="N189" s="218">
        <v>0</v>
      </c>
      <c r="O189" s="219">
        <v>0</v>
      </c>
      <c r="P189" s="220">
        <f>E189*Config!F$40</f>
        <v>0</v>
      </c>
      <c r="Q189" s="220">
        <f>F189*Config!G$40</f>
        <v>0</v>
      </c>
      <c r="R189" s="220">
        <f>G189*Config!H$40</f>
        <v>0</v>
      </c>
      <c r="S189" s="220">
        <f>H189*Config!I$40</f>
        <v>0</v>
      </c>
      <c r="T189" s="220">
        <f>I189*Config!J$40</f>
        <v>0</v>
      </c>
      <c r="U189" s="220">
        <f>J189*Config!K$40</f>
        <v>0</v>
      </c>
      <c r="V189" s="220">
        <f>K189*Config!L$40</f>
        <v>0</v>
      </c>
      <c r="W189" s="220">
        <f>L189*Config!M$40</f>
        <v>0</v>
      </c>
      <c r="X189" s="220">
        <f>M189*Config!N$40</f>
        <v>0</v>
      </c>
      <c r="Y189" s="221">
        <f>N189*Config!O$40</f>
        <v>0</v>
      </c>
      <c r="Z189" s="222">
        <f t="shared" si="14"/>
        <v>0</v>
      </c>
      <c r="AA189" s="217">
        <f t="shared" si="15"/>
        <v>0</v>
      </c>
      <c r="AB189" s="220">
        <f t="shared" si="16"/>
        <v>0</v>
      </c>
      <c r="AC189" s="221">
        <f t="shared" si="17"/>
        <v>0</v>
      </c>
      <c r="AD189" s="223" t="str">
        <f>IF(OR(SUM(P189:Y189)&lt;&gt;0,A189="EH"),INDEX(CASH!$B:$B,MATCH(A189,CASH!$A:$A,0)),"")</f>
        <v/>
      </c>
      <c r="AE189" s="227">
        <v>4950</v>
      </c>
      <c r="AF189" s="224">
        <f t="shared" si="18"/>
        <v>0.12557407790639435</v>
      </c>
      <c r="AG189" s="122" t="str">
        <f>IF(ISERROR(VLOOKUP(A189,Config!$A$12:$A$32,1,FALSE)),LEFT(A189,2),"PRL")</f>
        <v>PR</v>
      </c>
      <c r="AH189" s="122" t="str">
        <f t="shared" si="19"/>
        <v>PR595</v>
      </c>
      <c r="AI189" s="163" t="s">
        <v>881</v>
      </c>
      <c r="AJ189" s="225" t="s">
        <v>781</v>
      </c>
      <c r="AK189" s="338" t="str">
        <f>IF(ISERROR(VLOOKUP($A189,'RAB Cat Lookup'!$B$4:$E$351,2,FALSE))=TRUE,"Unallocated",VLOOKUP($A189,'RAB Cat Lookup'!$B$4:$E$351,2,FALSE))</f>
        <v>Unallocated</v>
      </c>
      <c r="AL189" s="338" t="str">
        <f>IF(ISERROR(VLOOKUP($A189,'RAB Cat Lookup'!$B$4:$E$351,4,FALSE))=TRUE,"Unallocated",VLOOKUP($A189,'RAB Cat Lookup'!$B$4:$E$351,4,FALSE))</f>
        <v>Unallocated</v>
      </c>
      <c r="AM189" s="121" t="str">
        <f t="shared" si="20"/>
        <v/>
      </c>
    </row>
    <row r="190" spans="1:39" x14ac:dyDescent="0.25">
      <c r="A190" s="215" t="s">
        <v>107</v>
      </c>
      <c r="B190" s="215" t="s">
        <v>323</v>
      </c>
      <c r="C190" s="123" t="s">
        <v>513</v>
      </c>
      <c r="D190" s="216">
        <f>IF('Division Lvl'!D190="","",'Division Lvl'!D190/Escalators!C$11)</f>
        <v>0</v>
      </c>
      <c r="E190" s="217">
        <f>IF('Division Lvl'!E190="","",'Division Lvl'!E190/Escalators!D$11)</f>
        <v>0</v>
      </c>
      <c r="F190" s="217">
        <f>IF('Division Lvl'!F190="","",'Division Lvl'!F190/Escalators!E$11)</f>
        <v>0</v>
      </c>
      <c r="G190" s="217">
        <f>IF('Division Lvl'!G190="","",'Division Lvl'!G190/Escalators!F$11)</f>
        <v>0</v>
      </c>
      <c r="H190" s="217">
        <f>IF('Division Lvl'!H190="","",'Division Lvl'!H190/Escalators!G$11)</f>
        <v>0</v>
      </c>
      <c r="I190" s="217">
        <f>IF('Division Lvl'!I190="","",'Division Lvl'!I190/Escalators!H$11)</f>
        <v>0</v>
      </c>
      <c r="J190" s="217">
        <f>IF('Division Lvl'!J190="","",'Division Lvl'!J190/Escalators!I$11)</f>
        <v>0</v>
      </c>
      <c r="K190" s="217">
        <f>IF('Division Lvl'!K190="","",'Division Lvl'!K190/Escalators!J$11)</f>
        <v>0</v>
      </c>
      <c r="L190" s="217">
        <f>IF('Division Lvl'!L190="","",'Division Lvl'!L190/Escalators!K$11)</f>
        <v>0</v>
      </c>
      <c r="M190" s="217">
        <f>IF('Division Lvl'!M190="","",'Division Lvl'!M190/Escalators!L$11)</f>
        <v>0</v>
      </c>
      <c r="N190" s="218">
        <v>0</v>
      </c>
      <c r="O190" s="219">
        <v>179571.14</v>
      </c>
      <c r="P190" s="220">
        <f>E190*Config!F$40</f>
        <v>0</v>
      </c>
      <c r="Q190" s="220">
        <f>F190*Config!G$40</f>
        <v>0</v>
      </c>
      <c r="R190" s="220">
        <f>G190*Config!H$40</f>
        <v>0</v>
      </c>
      <c r="S190" s="220">
        <f>H190*Config!I$40</f>
        <v>0</v>
      </c>
      <c r="T190" s="220">
        <f>I190*Config!J$40</f>
        <v>0</v>
      </c>
      <c r="U190" s="220">
        <f>J190*Config!K$40</f>
        <v>0</v>
      </c>
      <c r="V190" s="220">
        <f>K190*Config!L$40</f>
        <v>0</v>
      </c>
      <c r="W190" s="220">
        <f>L190*Config!M$40</f>
        <v>0</v>
      </c>
      <c r="X190" s="220">
        <f>M190*Config!N$40</f>
        <v>0</v>
      </c>
      <c r="Y190" s="221">
        <f>N190*Config!O$40</f>
        <v>0</v>
      </c>
      <c r="Z190" s="222">
        <f t="shared" si="14"/>
        <v>0</v>
      </c>
      <c r="AA190" s="217">
        <f t="shared" si="15"/>
        <v>0</v>
      </c>
      <c r="AB190" s="220">
        <f t="shared" si="16"/>
        <v>0</v>
      </c>
      <c r="AC190" s="221">
        <f t="shared" si="17"/>
        <v>0</v>
      </c>
      <c r="AD190" s="223" t="str">
        <f>IF(OR(SUM(P190:Y190)&lt;&gt;0,A190="EH"),INDEX(CASH!$B:$B,MATCH(A190,CASH!$A:$A,0)),"")</f>
        <v/>
      </c>
      <c r="AE190" s="226">
        <v>4050</v>
      </c>
      <c r="AF190" s="224">
        <f t="shared" si="18"/>
        <v>0.37221491724488698</v>
      </c>
      <c r="AG190" s="122" t="str">
        <f>IF(ISERROR(VLOOKUP(A190,Config!$A$12:$A$32,1,FALSE)),LEFT(A190,2),"PRL")</f>
        <v>PR</v>
      </c>
      <c r="AH190" s="122" t="str">
        <f t="shared" si="19"/>
        <v>PR596</v>
      </c>
      <c r="AI190" s="163" t="s">
        <v>881</v>
      </c>
      <c r="AJ190" s="225" t="s">
        <v>781</v>
      </c>
      <c r="AK190" s="338" t="str">
        <f>IF(ISERROR(VLOOKUP($A190,'RAB Cat Lookup'!$B$4:$E$351,2,FALSE))=TRUE,"Unallocated",VLOOKUP($A190,'RAB Cat Lookup'!$B$4:$E$351,2,FALSE))</f>
        <v>Std</v>
      </c>
      <c r="AL190" s="338" t="str">
        <f>IF(ISERROR(VLOOKUP($A190,'RAB Cat Lookup'!$B$4:$E$351,4,FALSE))=TRUE,"Unallocated",VLOOKUP($A190,'RAB Cat Lookup'!$B$4:$E$351,4,FALSE))</f>
        <v>Substations</v>
      </c>
      <c r="AM190" s="121" t="str">
        <f t="shared" si="20"/>
        <v/>
      </c>
    </row>
    <row r="191" spans="1:39" x14ac:dyDescent="0.25">
      <c r="A191" s="215" t="s">
        <v>147</v>
      </c>
      <c r="B191" s="215" t="s">
        <v>324</v>
      </c>
      <c r="C191" s="123" t="s">
        <v>513</v>
      </c>
      <c r="D191" s="216">
        <f>IF('Division Lvl'!D191="","",'Division Lvl'!D191/Escalators!C$11)</f>
        <v>3720000</v>
      </c>
      <c r="E191" s="217">
        <f>IF('Division Lvl'!E191="","",'Division Lvl'!E191/Escalators!D$11)</f>
        <v>0</v>
      </c>
      <c r="F191" s="217">
        <f>IF('Division Lvl'!F191="","",'Division Lvl'!F191/Escalators!E$11)</f>
        <v>0</v>
      </c>
      <c r="G191" s="217">
        <f>IF('Division Lvl'!G191="","",'Division Lvl'!G191/Escalators!F$11)</f>
        <v>0</v>
      </c>
      <c r="H191" s="217">
        <f>IF('Division Lvl'!H191="","",'Division Lvl'!H191/Escalators!G$11)</f>
        <v>0</v>
      </c>
      <c r="I191" s="217">
        <f>IF('Division Lvl'!I191="","",'Division Lvl'!I191/Escalators!H$11)</f>
        <v>0</v>
      </c>
      <c r="J191" s="217">
        <f>IF('Division Lvl'!J191="","",'Division Lvl'!J191/Escalators!I$11)</f>
        <v>0</v>
      </c>
      <c r="K191" s="217">
        <f>IF('Division Lvl'!K191="","",'Division Lvl'!K191/Escalators!J$11)</f>
        <v>0</v>
      </c>
      <c r="L191" s="217">
        <f>IF('Division Lvl'!L191="","",'Division Lvl'!L191/Escalators!K$11)</f>
        <v>0</v>
      </c>
      <c r="M191" s="217">
        <f>IF('Division Lvl'!M191="","",'Division Lvl'!M191/Escalators!L$11)</f>
        <v>0</v>
      </c>
      <c r="N191" s="218">
        <v>0</v>
      </c>
      <c r="O191" s="219">
        <v>3367600</v>
      </c>
      <c r="P191" s="220">
        <f>E191*Config!F$40</f>
        <v>0</v>
      </c>
      <c r="Q191" s="220">
        <f>F191*Config!G$40</f>
        <v>0</v>
      </c>
      <c r="R191" s="220">
        <f>G191*Config!H$40</f>
        <v>0</v>
      </c>
      <c r="S191" s="220">
        <f>H191*Config!I$40</f>
        <v>0</v>
      </c>
      <c r="T191" s="220">
        <f>I191*Config!J$40</f>
        <v>0</v>
      </c>
      <c r="U191" s="220">
        <f>J191*Config!K$40</f>
        <v>0</v>
      </c>
      <c r="V191" s="220">
        <f>K191*Config!L$40</f>
        <v>0</v>
      </c>
      <c r="W191" s="220">
        <f>L191*Config!M$40</f>
        <v>0</v>
      </c>
      <c r="X191" s="220">
        <f>M191*Config!N$40</f>
        <v>0</v>
      </c>
      <c r="Y191" s="221">
        <f>N191*Config!O$40</f>
        <v>0</v>
      </c>
      <c r="Z191" s="222">
        <f t="shared" si="14"/>
        <v>0</v>
      </c>
      <c r="AA191" s="217">
        <f t="shared" si="15"/>
        <v>0</v>
      </c>
      <c r="AB191" s="220">
        <f t="shared" si="16"/>
        <v>0</v>
      </c>
      <c r="AC191" s="221">
        <f t="shared" si="17"/>
        <v>0</v>
      </c>
      <c r="AD191" s="223" t="str">
        <f>IF(OR(SUM(P191:Y191)&lt;&gt;0,A191="EH"),INDEX(CASH!$B:$B,MATCH(A191,CASH!$A:$A,0)),"")</f>
        <v/>
      </c>
      <c r="AE191" s="226">
        <v>2100</v>
      </c>
      <c r="AF191" s="224">
        <f t="shared" si="18"/>
        <v>0.78296875329960158</v>
      </c>
      <c r="AG191" s="122" t="str">
        <f>IF(ISERROR(VLOOKUP(A191,Config!$A$12:$A$32,1,FALSE)),LEFT(A191,2),"PRL")</f>
        <v>PRL</v>
      </c>
      <c r="AH191" s="122" t="str">
        <f t="shared" si="19"/>
        <v>PR599</v>
      </c>
      <c r="AI191" s="163" t="s">
        <v>881</v>
      </c>
      <c r="AJ191" s="225" t="s">
        <v>781</v>
      </c>
      <c r="AK191" s="338" t="str">
        <f>IF(ISERROR(VLOOKUP($A191,'RAB Cat Lookup'!$B$4:$E$351,2,FALSE))=TRUE,"Unallocated",VLOOKUP($A191,'RAB Cat Lookup'!$B$4:$E$351,2,FALSE))</f>
        <v>Std</v>
      </c>
      <c r="AL191" s="338" t="str">
        <f>IF(ISERROR(VLOOKUP($A191,'RAB Cat Lookup'!$B$4:$E$351,4,FALSE))=TRUE,"Unallocated",VLOOKUP($A191,'RAB Cat Lookup'!$B$4:$E$351,4,FALSE))</f>
        <v>Land</v>
      </c>
      <c r="AM191" s="121" t="str">
        <f t="shared" si="20"/>
        <v/>
      </c>
    </row>
    <row r="192" spans="1:39" x14ac:dyDescent="0.25">
      <c r="A192" s="215" t="s">
        <v>148</v>
      </c>
      <c r="B192" s="215" t="s">
        <v>325</v>
      </c>
      <c r="C192" s="123" t="s">
        <v>514</v>
      </c>
      <c r="D192" s="216">
        <f>IF('Division Lvl'!D192="","",'Division Lvl'!D192/Escalators!C$11)</f>
        <v>0</v>
      </c>
      <c r="E192" s="217">
        <f>IF('Division Lvl'!E192="","",'Division Lvl'!E192/Escalators!D$11)</f>
        <v>0</v>
      </c>
      <c r="F192" s="217">
        <f>IF('Division Lvl'!F192="","",'Division Lvl'!F192/Escalators!E$11)</f>
        <v>0</v>
      </c>
      <c r="G192" s="217">
        <f>IF('Division Lvl'!G192="","",'Division Lvl'!G192/Escalators!F$11)</f>
        <v>0</v>
      </c>
      <c r="H192" s="217">
        <f>IF('Division Lvl'!H192="","",'Division Lvl'!H192/Escalators!G$11)</f>
        <v>0</v>
      </c>
      <c r="I192" s="217">
        <f>IF('Division Lvl'!I192="","",'Division Lvl'!I192/Escalators!H$11)</f>
        <v>0</v>
      </c>
      <c r="J192" s="217">
        <f>IF('Division Lvl'!J192="","",'Division Lvl'!J192/Escalators!I$11)</f>
        <v>0</v>
      </c>
      <c r="K192" s="217">
        <f>IF('Division Lvl'!K192="","",'Division Lvl'!K192/Escalators!J$11)</f>
        <v>0</v>
      </c>
      <c r="L192" s="217">
        <f>IF('Division Lvl'!L192="","",'Division Lvl'!L192/Escalators!K$11)</f>
        <v>4942880.94628233</v>
      </c>
      <c r="M192" s="217">
        <f>IF('Division Lvl'!M192="","",'Division Lvl'!M192/Escalators!L$11)</f>
        <v>0</v>
      </c>
      <c r="N192" s="218">
        <v>0</v>
      </c>
      <c r="O192" s="219">
        <v>0</v>
      </c>
      <c r="P192" s="220">
        <f>E192*Config!F$40</f>
        <v>0</v>
      </c>
      <c r="Q192" s="220">
        <f>F192*Config!G$40</f>
        <v>0</v>
      </c>
      <c r="R192" s="220">
        <f>G192*Config!H$40</f>
        <v>0</v>
      </c>
      <c r="S192" s="220">
        <f>H192*Config!I$40</f>
        <v>0</v>
      </c>
      <c r="T192" s="220">
        <f>I192*Config!J$40</f>
        <v>0</v>
      </c>
      <c r="U192" s="220">
        <f>J192*Config!K$40</f>
        <v>0</v>
      </c>
      <c r="V192" s="220">
        <f>K192*Config!L$40</f>
        <v>0</v>
      </c>
      <c r="W192" s="220">
        <f>L192*Config!M$40</f>
        <v>6022420.4669969548</v>
      </c>
      <c r="X192" s="220">
        <f>M192*Config!N$40</f>
        <v>0</v>
      </c>
      <c r="Y192" s="221">
        <f>N192*Config!O$40</f>
        <v>0</v>
      </c>
      <c r="Z192" s="222">
        <f t="shared" si="14"/>
        <v>0</v>
      </c>
      <c r="AA192" s="217">
        <f t="shared" si="15"/>
        <v>4942880.94628233</v>
      </c>
      <c r="AB192" s="220">
        <f t="shared" si="16"/>
        <v>0</v>
      </c>
      <c r="AC192" s="221">
        <f t="shared" si="17"/>
        <v>6022420.4669969548</v>
      </c>
      <c r="AD192" s="223">
        <f>IF(OR(SUM(P192:Y192)&lt;&gt;0,A192="EH"),INDEX(CASH!$B:$B,MATCH(A192,CASH!$A:$A,0)),"")</f>
        <v>70</v>
      </c>
      <c r="AE192" s="122">
        <f>AD192*VLOOKUP(C192,Config!$A$3:$C$9,3,FALSE)</f>
        <v>350</v>
      </c>
      <c r="AF192" s="224">
        <f t="shared" si="18"/>
        <v>0.99707269835320178</v>
      </c>
      <c r="AG192" s="122" t="str">
        <f>IF(ISERROR(VLOOKUP(A192,Config!$A$12:$A$32,1,FALSE)),LEFT(A192,2),"PRL")</f>
        <v>PRL</v>
      </c>
      <c r="AH192" s="122" t="str">
        <f t="shared" si="19"/>
        <v>PR602</v>
      </c>
      <c r="AI192" s="163" t="s">
        <v>881</v>
      </c>
      <c r="AJ192" s="225" t="s">
        <v>781</v>
      </c>
      <c r="AK192" s="338" t="str">
        <f>IF(ISERROR(VLOOKUP($A192,'RAB Cat Lookup'!$B$4:$E$351,2,FALSE))=TRUE,"Unallocated",VLOOKUP($A192,'RAB Cat Lookup'!$B$4:$E$351,2,FALSE))</f>
        <v>Std</v>
      </c>
      <c r="AL192" s="338" t="str">
        <f>IF(ISERROR(VLOOKUP($A192,'RAB Cat Lookup'!$B$4:$E$351,4,FALSE))=TRUE,"Unallocated",VLOOKUP($A192,'RAB Cat Lookup'!$B$4:$E$351,4,FALSE))</f>
        <v>Land</v>
      </c>
      <c r="AM192" s="121" t="str">
        <f t="shared" si="20"/>
        <v/>
      </c>
    </row>
    <row r="193" spans="1:39" x14ac:dyDescent="0.25">
      <c r="A193" s="215" t="s">
        <v>149</v>
      </c>
      <c r="B193" s="215" t="s">
        <v>326</v>
      </c>
      <c r="C193" s="123" t="s">
        <v>514</v>
      </c>
      <c r="D193" s="216">
        <f>IF('Division Lvl'!D193="","",'Division Lvl'!D193/Escalators!C$11)</f>
        <v>0</v>
      </c>
      <c r="E193" s="217">
        <f>IF('Division Lvl'!E193="","",'Division Lvl'!E193/Escalators!D$11)</f>
        <v>0</v>
      </c>
      <c r="F193" s="217">
        <f>IF('Division Lvl'!F193="","",'Division Lvl'!F193/Escalators!E$11)</f>
        <v>0</v>
      </c>
      <c r="G193" s="217">
        <f>IF('Division Lvl'!G193="","",'Division Lvl'!G193/Escalators!F$11)</f>
        <v>0</v>
      </c>
      <c r="H193" s="217">
        <f>IF('Division Lvl'!H193="","",'Division Lvl'!H193/Escalators!G$11)</f>
        <v>0</v>
      </c>
      <c r="I193" s="217">
        <f>IF('Division Lvl'!I193="","",'Division Lvl'!I193/Escalators!H$11)</f>
        <v>0</v>
      </c>
      <c r="J193" s="217">
        <f>IF('Division Lvl'!J193="","",'Division Lvl'!J193/Escalators!I$11)</f>
        <v>0</v>
      </c>
      <c r="K193" s="217">
        <f>IF('Division Lvl'!K193="","",'Division Lvl'!K193/Escalators!J$11)</f>
        <v>0</v>
      </c>
      <c r="L193" s="217">
        <f>IF('Division Lvl'!L193="","",'Division Lvl'!L193/Escalators!K$11)</f>
        <v>0</v>
      </c>
      <c r="M193" s="217">
        <f>IF('Division Lvl'!M193="","",'Division Lvl'!M193/Escalators!L$11)</f>
        <v>0</v>
      </c>
      <c r="N193" s="218">
        <v>5000000</v>
      </c>
      <c r="O193" s="219">
        <v>0</v>
      </c>
      <c r="P193" s="220">
        <f>E193*Config!F$40</f>
        <v>0</v>
      </c>
      <c r="Q193" s="220">
        <f>F193*Config!G$40</f>
        <v>0</v>
      </c>
      <c r="R193" s="220">
        <f>G193*Config!H$40</f>
        <v>0</v>
      </c>
      <c r="S193" s="220">
        <f>H193*Config!I$40</f>
        <v>0</v>
      </c>
      <c r="T193" s="220">
        <f>I193*Config!J$40</f>
        <v>0</v>
      </c>
      <c r="U193" s="220">
        <f>J193*Config!K$40</f>
        <v>0</v>
      </c>
      <c r="V193" s="220">
        <f>K193*Config!L$40</f>
        <v>0</v>
      </c>
      <c r="W193" s="220">
        <f>L193*Config!M$40</f>
        <v>0</v>
      </c>
      <c r="X193" s="220">
        <f>M193*Config!N$40</f>
        <v>0</v>
      </c>
      <c r="Y193" s="221">
        <f>N193*Config!O$40</f>
        <v>6400422.7209817851</v>
      </c>
      <c r="Z193" s="222">
        <f t="shared" si="14"/>
        <v>0</v>
      </c>
      <c r="AA193" s="217">
        <f t="shared" si="15"/>
        <v>5000000</v>
      </c>
      <c r="AB193" s="220">
        <f t="shared" si="16"/>
        <v>0</v>
      </c>
      <c r="AC193" s="221">
        <f t="shared" si="17"/>
        <v>6400422.7209817851</v>
      </c>
      <c r="AD193" s="223">
        <f>IF(OR(SUM(P193:Y193)&lt;&gt;0,A193="EH"),INDEX(CASH!$B:$B,MATCH(A193,CASH!$A:$A,0)),"")</f>
        <v>100</v>
      </c>
      <c r="AE193" s="122">
        <f>AD193*VLOOKUP(C193,Config!$A$3:$C$9,3,FALSE)</f>
        <v>500</v>
      </c>
      <c r="AF193" s="224">
        <f t="shared" si="18"/>
        <v>0.99188771190067215</v>
      </c>
      <c r="AG193" s="122" t="str">
        <f>IF(ISERROR(VLOOKUP(A193,Config!$A$12:$A$32,1,FALSE)),LEFT(A193,2),"PRL")</f>
        <v>PRL</v>
      </c>
      <c r="AH193" s="122" t="str">
        <f t="shared" si="19"/>
        <v>PR603</v>
      </c>
      <c r="AI193" s="163" t="s">
        <v>881</v>
      </c>
      <c r="AJ193" s="225" t="s">
        <v>781</v>
      </c>
      <c r="AK193" s="338" t="str">
        <f>IF(ISERROR(VLOOKUP($A193,'RAB Cat Lookup'!$B$4:$E$351,2,FALSE))=TRUE,"Unallocated",VLOOKUP($A193,'RAB Cat Lookup'!$B$4:$E$351,2,FALSE))</f>
        <v>Std</v>
      </c>
      <c r="AL193" s="338" t="str">
        <f>IF(ISERROR(VLOOKUP($A193,'RAB Cat Lookup'!$B$4:$E$351,4,FALSE))=TRUE,"Unallocated",VLOOKUP($A193,'RAB Cat Lookup'!$B$4:$E$351,4,FALSE))</f>
        <v>Land</v>
      </c>
      <c r="AM193" s="121" t="str">
        <f t="shared" si="20"/>
        <v/>
      </c>
    </row>
    <row r="194" spans="1:39" x14ac:dyDescent="0.25">
      <c r="A194" s="215" t="s">
        <v>108</v>
      </c>
      <c r="B194" s="215" t="s">
        <v>856</v>
      </c>
      <c r="C194" s="123" t="s">
        <v>516</v>
      </c>
      <c r="D194" s="216">
        <f>IF('Division Lvl'!D194="","",'Division Lvl'!D194/Escalators!C$11)</f>
        <v>0</v>
      </c>
      <c r="E194" s="217">
        <f>IF('Division Lvl'!E194="","",'Division Lvl'!E194/Escalators!D$11)</f>
        <v>0</v>
      </c>
      <c r="F194" s="217">
        <f>IF('Division Lvl'!F194="","",'Division Lvl'!F194/Escalators!E$11)</f>
        <v>0</v>
      </c>
      <c r="G194" s="217">
        <f>IF('Division Lvl'!G194="","",'Division Lvl'!G194/Escalators!F$11)</f>
        <v>4062111.4404954514</v>
      </c>
      <c r="H194" s="217">
        <f>IF('Division Lvl'!H194="","",'Division Lvl'!H194/Escalators!G$11)</f>
        <v>8099106.3545318553</v>
      </c>
      <c r="I194" s="217">
        <f>IF('Division Lvl'!I194="","",'Division Lvl'!I194/Escalators!H$11)</f>
        <v>4617837.095254804</v>
      </c>
      <c r="J194" s="217">
        <f>IF('Division Lvl'!J194="","",'Division Lvl'!J194/Escalators!I$11)</f>
        <v>3460016.662397631</v>
      </c>
      <c r="K194" s="217">
        <f>IF('Division Lvl'!K194="","",'Division Lvl'!K194/Escalators!J$11)</f>
        <v>0</v>
      </c>
      <c r="L194" s="217">
        <f>IF('Division Lvl'!L194="","",'Division Lvl'!L194/Escalators!K$11)</f>
        <v>0</v>
      </c>
      <c r="M194" s="217">
        <f>IF('Division Lvl'!M194="","",'Division Lvl'!M194/Escalators!L$11)</f>
        <v>0</v>
      </c>
      <c r="N194" s="218">
        <v>0</v>
      </c>
      <c r="O194" s="219">
        <v>0</v>
      </c>
      <c r="P194" s="220">
        <f>E194*Config!F$40</f>
        <v>0</v>
      </c>
      <c r="Q194" s="220">
        <f>F194*Config!G$40</f>
        <v>0</v>
      </c>
      <c r="R194" s="220">
        <f>G194*Config!H$40</f>
        <v>4374449.7279747967</v>
      </c>
      <c r="S194" s="220">
        <f>H194*Config!I$40</f>
        <v>8939897.9966751114</v>
      </c>
      <c r="T194" s="220">
        <f>I194*Config!J$40</f>
        <v>5224658.8153622709</v>
      </c>
      <c r="U194" s="220">
        <f>J194*Config!K$40</f>
        <v>4012558.5502894642</v>
      </c>
      <c r="V194" s="220">
        <f>K194*Config!L$40</f>
        <v>0</v>
      </c>
      <c r="W194" s="220">
        <f>L194*Config!M$40</f>
        <v>0</v>
      </c>
      <c r="X194" s="220">
        <f>M194*Config!N$40</f>
        <v>0</v>
      </c>
      <c r="Y194" s="221">
        <f>N194*Config!O$40</f>
        <v>0</v>
      </c>
      <c r="Z194" s="222">
        <f t="shared" ref="Z194:Z257" si="21">SUM(E194:I194)</f>
        <v>16779054.890282109</v>
      </c>
      <c r="AA194" s="217">
        <f t="shared" ref="AA194:AA257" si="22">SUM(E194:N194)</f>
        <v>20239071.55267974</v>
      </c>
      <c r="AB194" s="220">
        <f t="shared" ref="AB194:AB257" si="23">SUM(P194:T194)</f>
        <v>18539006.540012181</v>
      </c>
      <c r="AC194" s="221">
        <f t="shared" ref="AC194:AC257" si="24">SUM(P194:Y194)</f>
        <v>22551565.090301644</v>
      </c>
      <c r="AD194" s="223">
        <f>IF(OR(SUM(P194:Y194)&lt;&gt;0,A194="EH"),INDEX(CASH!$B:$B,MATCH(A194,CASH!$A:$A,0)),"")</f>
        <v>110</v>
      </c>
      <c r="AE194" s="122">
        <f>AD194*VLOOKUP(C194,Config!$A$3:$C$9,3,FALSE)</f>
        <v>1100</v>
      </c>
      <c r="AF194" s="224">
        <f t="shared" ref="AF194:AF257" si="25">SUMIF($AE$2:$AE$418,"&gt;="&amp;AE194,$AB$2:$AB$418)/SUM($AB$2:$AB$418)</f>
        <v>0.95934125331139808</v>
      </c>
      <c r="AG194" s="122" t="str">
        <f>IF(ISERROR(VLOOKUP(A194,Config!$A$12:$A$32,1,FALSE)),LEFT(A194,2),"PRL")</f>
        <v>PR</v>
      </c>
      <c r="AH194" s="122" t="str">
        <f t="shared" ref="AH194:AH257" si="26">A194&amp;IF(LEFT(C194)="P",LOWER(MID(C194,11,1)),"")</f>
        <v>PR620</v>
      </c>
      <c r="AI194" s="163" t="s">
        <v>881</v>
      </c>
      <c r="AJ194" s="225" t="s">
        <v>781</v>
      </c>
      <c r="AK194" s="338" t="str">
        <f>IF(ISERROR(VLOOKUP($A194,'RAB Cat Lookup'!$B$4:$E$351,2,FALSE))=TRUE,"Unallocated",VLOOKUP($A194,'RAB Cat Lookup'!$B$4:$E$351,2,FALSE))</f>
        <v>Std</v>
      </c>
      <c r="AL194" s="338" t="str">
        <f>IF(ISERROR(VLOOKUP($A194,'RAB Cat Lookup'!$B$4:$E$351,4,FALSE))=TRUE,"Unallocated",VLOOKUP($A194,'RAB Cat Lookup'!$B$4:$E$351,4,FALSE))</f>
        <v>Substations</v>
      </c>
      <c r="AM194" s="121" t="str">
        <f t="shared" ref="AM194:AM257" si="27">IF(AND(AL194=1,SUM(AA194&lt;&gt;0)),A194,"")</f>
        <v/>
      </c>
    </row>
    <row r="195" spans="1:39" x14ac:dyDescent="0.25">
      <c r="A195" s="215" t="s">
        <v>488</v>
      </c>
      <c r="B195" s="215" t="s">
        <v>568</v>
      </c>
      <c r="C195" s="123" t="s">
        <v>513</v>
      </c>
      <c r="D195" s="216">
        <f>IF('Division Lvl'!D195="","",'Division Lvl'!D195/Escalators!C$11)</f>
        <v>0</v>
      </c>
      <c r="E195" s="217">
        <f>IF('Division Lvl'!E195="","",'Division Lvl'!E195/Escalators!D$11)</f>
        <v>0</v>
      </c>
      <c r="F195" s="217">
        <f>IF('Division Lvl'!F195="","",'Division Lvl'!F195/Escalators!E$11)</f>
        <v>0</v>
      </c>
      <c r="G195" s="217">
        <f>IF('Division Lvl'!G195="","",'Division Lvl'!G195/Escalators!F$11)</f>
        <v>0</v>
      </c>
      <c r="H195" s="217">
        <f>IF('Division Lvl'!H195="","",'Division Lvl'!H195/Escalators!G$11)</f>
        <v>0</v>
      </c>
      <c r="I195" s="217">
        <f>IF('Division Lvl'!I195="","",'Division Lvl'!I195/Escalators!H$11)</f>
        <v>0</v>
      </c>
      <c r="J195" s="217">
        <f>IF('Division Lvl'!J195="","",'Division Lvl'!J195/Escalators!I$11)</f>
        <v>0</v>
      </c>
      <c r="K195" s="217">
        <f>IF('Division Lvl'!K195="","",'Division Lvl'!K195/Escalators!J$11)</f>
        <v>0</v>
      </c>
      <c r="L195" s="217">
        <f>IF('Division Lvl'!L195="","",'Division Lvl'!L195/Escalators!K$11)</f>
        <v>0</v>
      </c>
      <c r="M195" s="217">
        <f>IF('Division Lvl'!M195="","",'Division Lvl'!M195/Escalators!L$11)</f>
        <v>0</v>
      </c>
      <c r="N195" s="218">
        <v>0</v>
      </c>
      <c r="O195" s="219">
        <v>0</v>
      </c>
      <c r="P195" s="220">
        <f>E195*Config!F$40</f>
        <v>0</v>
      </c>
      <c r="Q195" s="220">
        <f>F195*Config!G$40</f>
        <v>0</v>
      </c>
      <c r="R195" s="220">
        <f>G195*Config!H$40</f>
        <v>0</v>
      </c>
      <c r="S195" s="220">
        <f>H195*Config!I$40</f>
        <v>0</v>
      </c>
      <c r="T195" s="220">
        <f>I195*Config!J$40</f>
        <v>0</v>
      </c>
      <c r="U195" s="220">
        <f>J195*Config!K$40</f>
        <v>0</v>
      </c>
      <c r="V195" s="220">
        <f>K195*Config!L$40</f>
        <v>0</v>
      </c>
      <c r="W195" s="220">
        <f>L195*Config!M$40</f>
        <v>0</v>
      </c>
      <c r="X195" s="220">
        <f>M195*Config!N$40</f>
        <v>0</v>
      </c>
      <c r="Y195" s="221">
        <f>N195*Config!O$40</f>
        <v>0</v>
      </c>
      <c r="Z195" s="222">
        <f t="shared" si="21"/>
        <v>0</v>
      </c>
      <c r="AA195" s="217">
        <f t="shared" si="22"/>
        <v>0</v>
      </c>
      <c r="AB195" s="220">
        <f t="shared" si="23"/>
        <v>0</v>
      </c>
      <c r="AC195" s="221">
        <f t="shared" si="24"/>
        <v>0</v>
      </c>
      <c r="AD195" s="223" t="str">
        <f>IF(OR(SUM(P195:Y195)&lt;&gt;0,A195="EH"),INDEX(CASH!$B:$B,MATCH(A195,CASH!$A:$A,0)),"")</f>
        <v/>
      </c>
      <c r="AE195" s="227">
        <v>4950</v>
      </c>
      <c r="AF195" s="224">
        <f t="shared" si="25"/>
        <v>0.12557407790639435</v>
      </c>
      <c r="AG195" s="122" t="str">
        <f>IF(ISERROR(VLOOKUP(A195,Config!$A$12:$A$32,1,FALSE)),LEFT(A195,2),"PRL")</f>
        <v>PR</v>
      </c>
      <c r="AH195" s="122" t="str">
        <f t="shared" si="26"/>
        <v>PR632</v>
      </c>
      <c r="AI195" s="163" t="s">
        <v>881</v>
      </c>
      <c r="AJ195" s="225" t="s">
        <v>781</v>
      </c>
      <c r="AK195" s="338" t="str">
        <f>IF(ISERROR(VLOOKUP($A195,'RAB Cat Lookup'!$B$4:$E$351,2,FALSE))=TRUE,"Unallocated",VLOOKUP($A195,'RAB Cat Lookup'!$B$4:$E$351,2,FALSE))</f>
        <v>Unallocated</v>
      </c>
      <c r="AL195" s="338" t="str">
        <f>IF(ISERROR(VLOOKUP($A195,'RAB Cat Lookup'!$B$4:$E$351,4,FALSE))=TRUE,"Unallocated",VLOOKUP($A195,'RAB Cat Lookup'!$B$4:$E$351,4,FALSE))</f>
        <v>Unallocated</v>
      </c>
      <c r="AM195" s="121" t="str">
        <f t="shared" si="27"/>
        <v/>
      </c>
    </row>
    <row r="196" spans="1:39" x14ac:dyDescent="0.25">
      <c r="A196" s="215" t="s">
        <v>406</v>
      </c>
      <c r="B196" s="215" t="s">
        <v>569</v>
      </c>
      <c r="C196" s="123" t="s">
        <v>513</v>
      </c>
      <c r="D196" s="216">
        <f>IF('Division Lvl'!D196="","",'Division Lvl'!D196/Escalators!C$11)</f>
        <v>0</v>
      </c>
      <c r="E196" s="217">
        <f>IF('Division Lvl'!E196="","",'Division Lvl'!E196/Escalators!D$11)</f>
        <v>0</v>
      </c>
      <c r="F196" s="217">
        <f>IF('Division Lvl'!F196="","",'Division Lvl'!F196/Escalators!E$11)</f>
        <v>0</v>
      </c>
      <c r="G196" s="217">
        <f>IF('Division Lvl'!G196="","",'Division Lvl'!G196/Escalators!F$11)</f>
        <v>0</v>
      </c>
      <c r="H196" s="217">
        <f>IF('Division Lvl'!H196="","",'Division Lvl'!H196/Escalators!G$11)</f>
        <v>0</v>
      </c>
      <c r="I196" s="217">
        <f>IF('Division Lvl'!I196="","",'Division Lvl'!I196/Escalators!H$11)</f>
        <v>0</v>
      </c>
      <c r="J196" s="217">
        <f>IF('Division Lvl'!J196="","",'Division Lvl'!J196/Escalators!I$11)</f>
        <v>0</v>
      </c>
      <c r="K196" s="217">
        <f>IF('Division Lvl'!K196="","",'Division Lvl'!K196/Escalators!J$11)</f>
        <v>0</v>
      </c>
      <c r="L196" s="217">
        <f>IF('Division Lvl'!L196="","",'Division Lvl'!L196/Escalators!K$11)</f>
        <v>0</v>
      </c>
      <c r="M196" s="217">
        <f>IF('Division Lvl'!M196="","",'Division Lvl'!M196/Escalators!L$11)</f>
        <v>0</v>
      </c>
      <c r="N196" s="218">
        <v>0</v>
      </c>
      <c r="O196" s="219">
        <v>0</v>
      </c>
      <c r="P196" s="220">
        <f>E196*Config!F$40</f>
        <v>0</v>
      </c>
      <c r="Q196" s="220">
        <f>F196*Config!G$40</f>
        <v>0</v>
      </c>
      <c r="R196" s="220">
        <f>G196*Config!H$40</f>
        <v>0</v>
      </c>
      <c r="S196" s="220">
        <f>H196*Config!I$40</f>
        <v>0</v>
      </c>
      <c r="T196" s="220">
        <f>I196*Config!J$40</f>
        <v>0</v>
      </c>
      <c r="U196" s="220">
        <f>J196*Config!K$40</f>
        <v>0</v>
      </c>
      <c r="V196" s="220">
        <f>K196*Config!L$40</f>
        <v>0</v>
      </c>
      <c r="W196" s="220">
        <f>L196*Config!M$40</f>
        <v>0</v>
      </c>
      <c r="X196" s="220">
        <f>M196*Config!N$40</f>
        <v>0</v>
      </c>
      <c r="Y196" s="221">
        <f>N196*Config!O$40</f>
        <v>0</v>
      </c>
      <c r="Z196" s="222">
        <f t="shared" si="21"/>
        <v>0</v>
      </c>
      <c r="AA196" s="217">
        <f t="shared" si="22"/>
        <v>0</v>
      </c>
      <c r="AB196" s="220">
        <f t="shared" si="23"/>
        <v>0</v>
      </c>
      <c r="AC196" s="221">
        <f t="shared" si="24"/>
        <v>0</v>
      </c>
      <c r="AD196" s="223" t="str">
        <f>IF(OR(SUM(P196:Y196)&lt;&gt;0,A196="EH"),INDEX(CASH!$B:$B,MATCH(A196,CASH!$A:$A,0)),"")</f>
        <v/>
      </c>
      <c r="AE196" s="226">
        <v>4950</v>
      </c>
      <c r="AF196" s="224">
        <f t="shared" si="25"/>
        <v>0.12557407790639435</v>
      </c>
      <c r="AG196" s="122" t="str">
        <f>IF(ISERROR(VLOOKUP(A196,Config!$A$12:$A$32,1,FALSE)),LEFT(A196,2),"PRL")</f>
        <v>PR</v>
      </c>
      <c r="AH196" s="122" t="str">
        <f t="shared" si="26"/>
        <v>PR642</v>
      </c>
      <c r="AI196" s="163" t="s">
        <v>881</v>
      </c>
      <c r="AJ196" s="225" t="s">
        <v>781</v>
      </c>
      <c r="AK196" s="338" t="str">
        <f>IF(ISERROR(VLOOKUP($A196,'RAB Cat Lookup'!$B$4:$E$351,2,FALSE))=TRUE,"Unallocated",VLOOKUP($A196,'RAB Cat Lookup'!$B$4:$E$351,2,FALSE))</f>
        <v>Unallocated</v>
      </c>
      <c r="AL196" s="338" t="str">
        <f>IF(ISERROR(VLOOKUP($A196,'RAB Cat Lookup'!$B$4:$E$351,4,FALSE))=TRUE,"Unallocated",VLOOKUP($A196,'RAB Cat Lookup'!$B$4:$E$351,4,FALSE))</f>
        <v>Unallocated</v>
      </c>
      <c r="AM196" s="121" t="str">
        <f t="shared" si="27"/>
        <v/>
      </c>
    </row>
    <row r="197" spans="1:39" x14ac:dyDescent="0.25">
      <c r="A197" s="215" t="s">
        <v>402</v>
      </c>
      <c r="B197" s="215" t="s">
        <v>570</v>
      </c>
      <c r="C197" s="123" t="s">
        <v>513</v>
      </c>
      <c r="D197" s="216">
        <f>IF('Division Lvl'!D197="","",'Division Lvl'!D197/Escalators!C$11)</f>
        <v>0</v>
      </c>
      <c r="E197" s="217">
        <f>IF('Division Lvl'!E197="","",'Division Lvl'!E197/Escalators!D$11)</f>
        <v>0</v>
      </c>
      <c r="F197" s="217">
        <f>IF('Division Lvl'!F197="","",'Division Lvl'!F197/Escalators!E$11)</f>
        <v>0</v>
      </c>
      <c r="G197" s="217">
        <f>IF('Division Lvl'!G197="","",'Division Lvl'!G197/Escalators!F$11)</f>
        <v>0</v>
      </c>
      <c r="H197" s="217">
        <f>IF('Division Lvl'!H197="","",'Division Lvl'!H197/Escalators!G$11)</f>
        <v>0</v>
      </c>
      <c r="I197" s="217">
        <f>IF('Division Lvl'!I197="","",'Division Lvl'!I197/Escalators!H$11)</f>
        <v>0</v>
      </c>
      <c r="J197" s="217">
        <f>IF('Division Lvl'!J197="","",'Division Lvl'!J197/Escalators!I$11)</f>
        <v>0</v>
      </c>
      <c r="K197" s="217">
        <f>IF('Division Lvl'!K197="","",'Division Lvl'!K197/Escalators!J$11)</f>
        <v>0</v>
      </c>
      <c r="L197" s="217">
        <f>IF('Division Lvl'!L197="","",'Division Lvl'!L197/Escalators!K$11)</f>
        <v>0</v>
      </c>
      <c r="M197" s="217">
        <f>IF('Division Lvl'!M197="","",'Division Lvl'!M197/Escalators!L$11)</f>
        <v>0</v>
      </c>
      <c r="N197" s="218">
        <v>0</v>
      </c>
      <c r="O197" s="219">
        <v>0</v>
      </c>
      <c r="P197" s="220">
        <f>E197*Config!F$40</f>
        <v>0</v>
      </c>
      <c r="Q197" s="220">
        <f>F197*Config!G$40</f>
        <v>0</v>
      </c>
      <c r="R197" s="220">
        <f>G197*Config!H$40</f>
        <v>0</v>
      </c>
      <c r="S197" s="220">
        <f>H197*Config!I$40</f>
        <v>0</v>
      </c>
      <c r="T197" s="220">
        <f>I197*Config!J$40</f>
        <v>0</v>
      </c>
      <c r="U197" s="220">
        <f>J197*Config!K$40</f>
        <v>0</v>
      </c>
      <c r="V197" s="220">
        <f>K197*Config!L$40</f>
        <v>0</v>
      </c>
      <c r="W197" s="220">
        <f>L197*Config!M$40</f>
        <v>0</v>
      </c>
      <c r="X197" s="220">
        <f>M197*Config!N$40</f>
        <v>0</v>
      </c>
      <c r="Y197" s="221">
        <f>N197*Config!O$40</f>
        <v>0</v>
      </c>
      <c r="Z197" s="222">
        <f t="shared" si="21"/>
        <v>0</v>
      </c>
      <c r="AA197" s="217">
        <f t="shared" si="22"/>
        <v>0</v>
      </c>
      <c r="AB197" s="220">
        <f t="shared" si="23"/>
        <v>0</v>
      </c>
      <c r="AC197" s="221">
        <f t="shared" si="24"/>
        <v>0</v>
      </c>
      <c r="AD197" s="223" t="str">
        <f>IF(OR(SUM(P197:Y197)&lt;&gt;0,A197="EH"),INDEX(CASH!$B:$B,MATCH(A197,CASH!$A:$A,0)),"")</f>
        <v/>
      </c>
      <c r="AE197" s="226">
        <v>4950</v>
      </c>
      <c r="AF197" s="224">
        <f t="shared" si="25"/>
        <v>0.12557407790639435</v>
      </c>
      <c r="AG197" s="122" t="str">
        <f>IF(ISERROR(VLOOKUP(A197,Config!$A$12:$A$32,1,FALSE)),LEFT(A197,2),"PRL")</f>
        <v>PR</v>
      </c>
      <c r="AH197" s="122" t="str">
        <f t="shared" si="26"/>
        <v>PR643</v>
      </c>
      <c r="AI197" s="163" t="s">
        <v>881</v>
      </c>
      <c r="AJ197" s="225" t="s">
        <v>781</v>
      </c>
      <c r="AK197" s="338" t="str">
        <f>IF(ISERROR(VLOOKUP($A197,'RAB Cat Lookup'!$B$4:$E$351,2,FALSE))=TRUE,"Unallocated",VLOOKUP($A197,'RAB Cat Lookup'!$B$4:$E$351,2,FALSE))</f>
        <v>Std</v>
      </c>
      <c r="AL197" s="338" t="str">
        <f>IF(ISERROR(VLOOKUP($A197,'RAB Cat Lookup'!$B$4:$E$351,4,FALSE))=TRUE,"Unallocated",VLOOKUP($A197,'RAB Cat Lookup'!$B$4:$E$351,4,FALSE))</f>
        <v>Substations</v>
      </c>
      <c r="AM197" s="121" t="str">
        <f t="shared" si="27"/>
        <v/>
      </c>
    </row>
    <row r="198" spans="1:39" x14ac:dyDescent="0.25">
      <c r="A198" s="215" t="s">
        <v>409</v>
      </c>
      <c r="B198" s="215" t="s">
        <v>410</v>
      </c>
      <c r="C198" s="123" t="s">
        <v>513</v>
      </c>
      <c r="D198" s="216">
        <f>IF('Division Lvl'!D198="","",'Division Lvl'!D198/Escalators!C$11)</f>
        <v>0</v>
      </c>
      <c r="E198" s="217">
        <f>IF('Division Lvl'!E198="","",'Division Lvl'!E198/Escalators!D$11)</f>
        <v>0</v>
      </c>
      <c r="F198" s="217">
        <f>IF('Division Lvl'!F198="","",'Division Lvl'!F198/Escalators!E$11)</f>
        <v>0</v>
      </c>
      <c r="G198" s="217">
        <f>IF('Division Lvl'!G198="","",'Division Lvl'!G198/Escalators!F$11)</f>
        <v>0</v>
      </c>
      <c r="H198" s="217">
        <f>IF('Division Lvl'!H198="","",'Division Lvl'!H198/Escalators!G$11)</f>
        <v>0</v>
      </c>
      <c r="I198" s="217">
        <f>IF('Division Lvl'!I198="","",'Division Lvl'!I198/Escalators!H$11)</f>
        <v>0</v>
      </c>
      <c r="J198" s="217">
        <f>IF('Division Lvl'!J198="","",'Division Lvl'!J198/Escalators!I$11)</f>
        <v>0</v>
      </c>
      <c r="K198" s="217">
        <f>IF('Division Lvl'!K198="","",'Division Lvl'!K198/Escalators!J$11)</f>
        <v>0</v>
      </c>
      <c r="L198" s="217">
        <f>IF('Division Lvl'!L198="","",'Division Lvl'!L198/Escalators!K$11)</f>
        <v>0</v>
      </c>
      <c r="M198" s="217">
        <f>IF('Division Lvl'!M198="","",'Division Lvl'!M198/Escalators!L$11)</f>
        <v>0</v>
      </c>
      <c r="N198" s="218">
        <v>0</v>
      </c>
      <c r="O198" s="219">
        <v>0</v>
      </c>
      <c r="P198" s="220">
        <f>E198*Config!F$40</f>
        <v>0</v>
      </c>
      <c r="Q198" s="220">
        <f>F198*Config!G$40</f>
        <v>0</v>
      </c>
      <c r="R198" s="220">
        <f>G198*Config!H$40</f>
        <v>0</v>
      </c>
      <c r="S198" s="220">
        <f>H198*Config!I$40</f>
        <v>0</v>
      </c>
      <c r="T198" s="220">
        <f>I198*Config!J$40</f>
        <v>0</v>
      </c>
      <c r="U198" s="220">
        <f>J198*Config!K$40</f>
        <v>0</v>
      </c>
      <c r="V198" s="220">
        <f>K198*Config!L$40</f>
        <v>0</v>
      </c>
      <c r="W198" s="220">
        <f>L198*Config!M$40</f>
        <v>0</v>
      </c>
      <c r="X198" s="220">
        <f>M198*Config!N$40</f>
        <v>0</v>
      </c>
      <c r="Y198" s="221">
        <f>N198*Config!O$40</f>
        <v>0</v>
      </c>
      <c r="Z198" s="222">
        <f t="shared" si="21"/>
        <v>0</v>
      </c>
      <c r="AA198" s="217">
        <f t="shared" si="22"/>
        <v>0</v>
      </c>
      <c r="AB198" s="220">
        <f t="shared" si="23"/>
        <v>0</v>
      </c>
      <c r="AC198" s="221">
        <f t="shared" si="24"/>
        <v>0</v>
      </c>
      <c r="AD198" s="223" t="str">
        <f>IF(OR(SUM(P198:Y198)&lt;&gt;0,A198="EH"),INDEX(CASH!$B:$B,MATCH(A198,CASH!$A:$A,0)),"")</f>
        <v/>
      </c>
      <c r="AE198" s="226">
        <v>4950</v>
      </c>
      <c r="AF198" s="224">
        <f t="shared" si="25"/>
        <v>0.12557407790639435</v>
      </c>
      <c r="AG198" s="122" t="str">
        <f>IF(ISERROR(VLOOKUP(A198,Config!$A$12:$A$32,1,FALSE)),LEFT(A198,2),"PRL")</f>
        <v>PRL</v>
      </c>
      <c r="AH198" s="122" t="str">
        <f t="shared" si="26"/>
        <v>PR652</v>
      </c>
      <c r="AI198" s="163" t="s">
        <v>881</v>
      </c>
      <c r="AJ198" s="225" t="s">
        <v>781</v>
      </c>
      <c r="AK198" s="338" t="str">
        <f>IF(ISERROR(VLOOKUP($A198,'RAB Cat Lookup'!$B$4:$E$351,2,FALSE))=TRUE,"Unallocated",VLOOKUP($A198,'RAB Cat Lookup'!$B$4:$E$351,2,FALSE))</f>
        <v>Unallocated</v>
      </c>
      <c r="AL198" s="338" t="str">
        <f>IF(ISERROR(VLOOKUP($A198,'RAB Cat Lookup'!$B$4:$E$351,4,FALSE))=TRUE,"Unallocated",VLOOKUP($A198,'RAB Cat Lookup'!$B$4:$E$351,4,FALSE))</f>
        <v>Unallocated</v>
      </c>
      <c r="AM198" s="121" t="str">
        <f t="shared" si="27"/>
        <v/>
      </c>
    </row>
    <row r="199" spans="1:39" x14ac:dyDescent="0.25">
      <c r="A199" s="215" t="s">
        <v>922</v>
      </c>
      <c r="B199" s="215" t="s">
        <v>921</v>
      </c>
      <c r="C199" s="123" t="s">
        <v>514</v>
      </c>
      <c r="D199" s="216">
        <f>IF('Division Lvl'!D199="","",'Division Lvl'!D199/Escalators!C$11)</f>
        <v>0</v>
      </c>
      <c r="E199" s="217">
        <f>IF('Division Lvl'!E199="","",'Division Lvl'!E199/Escalators!D$11)</f>
        <v>0</v>
      </c>
      <c r="F199" s="217">
        <f>IF('Division Lvl'!F199="","",'Division Lvl'!F199/Escalators!E$11)</f>
        <v>0</v>
      </c>
      <c r="G199" s="217">
        <f>IF('Division Lvl'!G199="","",'Division Lvl'!G199/Escalators!F$11)</f>
        <v>0</v>
      </c>
      <c r="H199" s="217">
        <f>IF('Division Lvl'!H199="","",'Division Lvl'!H199/Escalators!G$11)</f>
        <v>0</v>
      </c>
      <c r="I199" s="217">
        <f>IF('Division Lvl'!I199="","",'Division Lvl'!I199/Escalators!H$11)</f>
        <v>0</v>
      </c>
      <c r="J199" s="217">
        <f>IF('Division Lvl'!J199="","",'Division Lvl'!J199/Escalators!I$11)</f>
        <v>0</v>
      </c>
      <c r="K199" s="217">
        <f>IF('Division Lvl'!K199="","",'Division Lvl'!K199/Escalators!J$11)</f>
        <v>4942880.94628233</v>
      </c>
      <c r="L199" s="217">
        <f>IF('Division Lvl'!L199="","",'Division Lvl'!L199/Escalators!K$11)</f>
        <v>4942880.94628233</v>
      </c>
      <c r="M199" s="217">
        <f>IF('Division Lvl'!M199="","",'Division Lvl'!M199/Escalators!L$11)</f>
        <v>4942880.94628233</v>
      </c>
      <c r="N199" s="218">
        <v>0</v>
      </c>
      <c r="O199" s="219">
        <v>0</v>
      </c>
      <c r="P199" s="220">
        <f>E199*Config!F$40</f>
        <v>0</v>
      </c>
      <c r="Q199" s="220">
        <f>F199*Config!G$40</f>
        <v>0</v>
      </c>
      <c r="R199" s="220">
        <f>G199*Config!H$40</f>
        <v>0</v>
      </c>
      <c r="S199" s="220">
        <f>H199*Config!I$40</f>
        <v>0</v>
      </c>
      <c r="T199" s="220">
        <f>I199*Config!J$40</f>
        <v>0</v>
      </c>
      <c r="U199" s="220">
        <f>J199*Config!K$40</f>
        <v>0</v>
      </c>
      <c r="V199" s="220">
        <f>K199*Config!L$40</f>
        <v>5875532.1629238585</v>
      </c>
      <c r="W199" s="220">
        <f>L199*Config!M$40</f>
        <v>6022420.4669969548</v>
      </c>
      <c r="X199" s="220">
        <f>M199*Config!N$40</f>
        <v>6172980.9786718776</v>
      </c>
      <c r="Y199" s="221">
        <f>N199*Config!O$40</f>
        <v>0</v>
      </c>
      <c r="Z199" s="222">
        <f t="shared" si="21"/>
        <v>0</v>
      </c>
      <c r="AA199" s="217">
        <f t="shared" si="22"/>
        <v>14828642.838846989</v>
      </c>
      <c r="AB199" s="220">
        <f t="shared" si="23"/>
        <v>0</v>
      </c>
      <c r="AC199" s="221">
        <f t="shared" si="24"/>
        <v>18070933.608592693</v>
      </c>
      <c r="AD199" s="223">
        <f>IF(OR(SUM(P199:Y199)&lt;&gt;0,A199="EH"),INDEX(CASH!$B:$B,MATCH(A199,CASH!$A:$A,0)),"")</f>
        <v>110</v>
      </c>
      <c r="AE199" s="122">
        <f>AD199*VLOOKUP(C199,Config!$A$3:$C$9,3,FALSE)</f>
        <v>550</v>
      </c>
      <c r="AF199" s="224">
        <f t="shared" si="25"/>
        <v>0.99188771190067215</v>
      </c>
      <c r="AG199" s="122" t="str">
        <f>IF(ISERROR(VLOOKUP(A199,Config!$A$12:$A$32,1,FALSE)),LEFT(A199,2),"PRL")</f>
        <v>PR</v>
      </c>
      <c r="AH199" s="122" t="str">
        <f t="shared" si="26"/>
        <v>PR653</v>
      </c>
      <c r="AI199" s="163" t="s">
        <v>881</v>
      </c>
      <c r="AJ199" s="225" t="s">
        <v>781</v>
      </c>
      <c r="AK199" s="338" t="str">
        <f>IF(ISERROR(VLOOKUP($A199,'RAB Cat Lookup'!$B$4:$E$351,2,FALSE))=TRUE,"Unallocated",VLOOKUP($A199,'RAB Cat Lookup'!$B$4:$E$351,2,FALSE))</f>
        <v>Unallocated</v>
      </c>
      <c r="AL199" s="338" t="str">
        <f>IF(ISERROR(VLOOKUP($A199,'RAB Cat Lookup'!$B$4:$E$351,4,FALSE))=TRUE,"Unallocated",VLOOKUP($A199,'RAB Cat Lookup'!$B$4:$E$351,4,FALSE))</f>
        <v>Unallocated</v>
      </c>
      <c r="AM199" s="121" t="str">
        <f t="shared" si="27"/>
        <v/>
      </c>
    </row>
    <row r="200" spans="1:39" x14ac:dyDescent="0.25">
      <c r="A200" s="215" t="s">
        <v>109</v>
      </c>
      <c r="B200" s="215" t="s">
        <v>327</v>
      </c>
      <c r="C200" s="123" t="s">
        <v>513</v>
      </c>
      <c r="D200" s="216">
        <f>IF('Division Lvl'!D200="","",'Division Lvl'!D200/Escalators!C$11)</f>
        <v>10900000</v>
      </c>
      <c r="E200" s="217">
        <f>IF('Division Lvl'!E200="","",'Division Lvl'!E200/Escalators!D$11)</f>
        <v>13550952.735108655</v>
      </c>
      <c r="F200" s="217">
        <f>IF('Division Lvl'!F200="","",'Division Lvl'!F200/Escalators!E$11)</f>
        <v>3516197.2922950336</v>
      </c>
      <c r="G200" s="217">
        <f>IF('Division Lvl'!G200="","",'Division Lvl'!G200/Escalators!F$11)</f>
        <v>0</v>
      </c>
      <c r="H200" s="217">
        <f>IF('Division Lvl'!H200="","",'Division Lvl'!H200/Escalators!G$11)</f>
        <v>0</v>
      </c>
      <c r="I200" s="217">
        <f>IF('Division Lvl'!I200="","",'Division Lvl'!I200/Escalators!H$11)</f>
        <v>0</v>
      </c>
      <c r="J200" s="217">
        <f>IF('Division Lvl'!J200="","",'Division Lvl'!J200/Escalators!I$11)</f>
        <v>0</v>
      </c>
      <c r="K200" s="217">
        <f>IF('Division Lvl'!K200="","",'Division Lvl'!K200/Escalators!J$11)</f>
        <v>0</v>
      </c>
      <c r="L200" s="217">
        <f>IF('Division Lvl'!L200="","",'Division Lvl'!L200/Escalators!K$11)</f>
        <v>0</v>
      </c>
      <c r="M200" s="217">
        <f>IF('Division Lvl'!M200="","",'Division Lvl'!M200/Escalators!L$11)</f>
        <v>0</v>
      </c>
      <c r="N200" s="218">
        <v>0</v>
      </c>
      <c r="O200" s="219">
        <v>7152455</v>
      </c>
      <c r="P200" s="220">
        <f>E200*Config!F$40</f>
        <v>13889726.55348637</v>
      </c>
      <c r="Q200" s="220">
        <f>F200*Config!G$40</f>
        <v>3694204.7802174692</v>
      </c>
      <c r="R200" s="220">
        <f>G200*Config!H$40</f>
        <v>0</v>
      </c>
      <c r="S200" s="220">
        <f>H200*Config!I$40</f>
        <v>0</v>
      </c>
      <c r="T200" s="220">
        <f>I200*Config!J$40</f>
        <v>0</v>
      </c>
      <c r="U200" s="220">
        <f>J200*Config!K$40</f>
        <v>0</v>
      </c>
      <c r="V200" s="220">
        <f>K200*Config!L$40</f>
        <v>0</v>
      </c>
      <c r="W200" s="220">
        <f>L200*Config!M$40</f>
        <v>0</v>
      </c>
      <c r="X200" s="220">
        <f>M200*Config!N$40</f>
        <v>0</v>
      </c>
      <c r="Y200" s="221">
        <f>N200*Config!O$40</f>
        <v>0</v>
      </c>
      <c r="Z200" s="222">
        <f t="shared" si="21"/>
        <v>17067150.02740369</v>
      </c>
      <c r="AA200" s="217">
        <f t="shared" si="22"/>
        <v>17067150.02740369</v>
      </c>
      <c r="AB200" s="220">
        <f t="shared" si="23"/>
        <v>17583931.333703838</v>
      </c>
      <c r="AC200" s="221">
        <f t="shared" si="24"/>
        <v>17583931.333703838</v>
      </c>
      <c r="AD200" s="223">
        <f>IF(OR(SUM(P200:Y200)&lt;&gt;0,A200="EH"),INDEX(CASH!$B:$B,MATCH(A200,CASH!$A:$A,0)),"")</f>
        <v>230</v>
      </c>
      <c r="AE200" s="122">
        <f>AD200*VLOOKUP(C200,Config!$A$3:$C$9,3,FALSE)</f>
        <v>3450</v>
      </c>
      <c r="AF200" s="224">
        <f t="shared" si="25"/>
        <v>0.51296800094308148</v>
      </c>
      <c r="AG200" s="122" t="str">
        <f>IF(ISERROR(VLOOKUP(A200,Config!$A$12:$A$32,1,FALSE)),LEFT(A200,2),"PRL")</f>
        <v>PR</v>
      </c>
      <c r="AH200" s="122" t="str">
        <f t="shared" si="26"/>
        <v>PR656</v>
      </c>
      <c r="AI200" s="163" t="s">
        <v>881</v>
      </c>
      <c r="AJ200" s="225" t="s">
        <v>781</v>
      </c>
      <c r="AK200" s="338" t="str">
        <f>IF(ISERROR(VLOOKUP($A200,'RAB Cat Lookup'!$B$4:$E$351,2,FALSE))=TRUE,"Unallocated",VLOOKUP($A200,'RAB Cat Lookup'!$B$4:$E$351,2,FALSE))</f>
        <v>Std</v>
      </c>
      <c r="AL200" s="338" t="str">
        <f>IF(ISERROR(VLOOKUP($A200,'RAB Cat Lookup'!$B$4:$E$351,4,FALSE))=TRUE,"Unallocated",VLOOKUP($A200,'RAB Cat Lookup'!$B$4:$E$351,4,FALSE))</f>
        <v>Substations</v>
      </c>
      <c r="AM200" s="121" t="str">
        <f t="shared" si="27"/>
        <v/>
      </c>
    </row>
    <row r="201" spans="1:39" x14ac:dyDescent="0.25">
      <c r="A201" s="215" t="s">
        <v>126</v>
      </c>
      <c r="B201" s="215" t="s">
        <v>328</v>
      </c>
      <c r="C201" s="123" t="s">
        <v>513</v>
      </c>
      <c r="D201" s="216">
        <f>IF('Division Lvl'!D201="","",'Division Lvl'!D201/Escalators!C$11)</f>
        <v>200000</v>
      </c>
      <c r="E201" s="217">
        <f>IF('Division Lvl'!E201="","",'Division Lvl'!E201/Escalators!D$11)</f>
        <v>1474792.162202809</v>
      </c>
      <c r="F201" s="217">
        <f>IF('Division Lvl'!F201="","",'Division Lvl'!F201/Escalators!E$11)</f>
        <v>1472105.8232382622</v>
      </c>
      <c r="G201" s="217">
        <f>IF('Division Lvl'!G201="","",'Division Lvl'!G201/Escalators!F$11)</f>
        <v>0</v>
      </c>
      <c r="H201" s="217">
        <f>IF('Division Lvl'!H201="","",'Division Lvl'!H201/Escalators!G$11)</f>
        <v>0</v>
      </c>
      <c r="I201" s="217">
        <f>IF('Division Lvl'!I201="","",'Division Lvl'!I201/Escalators!H$11)</f>
        <v>0</v>
      </c>
      <c r="J201" s="217">
        <f>IF('Division Lvl'!J201="","",'Division Lvl'!J201/Escalators!I$11)</f>
        <v>0</v>
      </c>
      <c r="K201" s="217">
        <f>IF('Division Lvl'!K201="","",'Division Lvl'!K201/Escalators!J$11)</f>
        <v>0</v>
      </c>
      <c r="L201" s="217">
        <f>IF('Division Lvl'!L201="","",'Division Lvl'!L201/Escalators!K$11)</f>
        <v>0</v>
      </c>
      <c r="M201" s="217">
        <f>IF('Division Lvl'!M201="","",'Division Lvl'!M201/Escalators!L$11)</f>
        <v>0</v>
      </c>
      <c r="N201" s="218">
        <v>0</v>
      </c>
      <c r="O201" s="219">
        <v>46912.520000000004</v>
      </c>
      <c r="P201" s="220">
        <f>E201*Config!F$40</f>
        <v>1511661.966257879</v>
      </c>
      <c r="Q201" s="220">
        <f>F201*Config!G$40</f>
        <v>1546631.180539699</v>
      </c>
      <c r="R201" s="220">
        <f>G201*Config!H$40</f>
        <v>0</v>
      </c>
      <c r="S201" s="220">
        <f>H201*Config!I$40</f>
        <v>0</v>
      </c>
      <c r="T201" s="220">
        <f>I201*Config!J$40</f>
        <v>0</v>
      </c>
      <c r="U201" s="220">
        <f>J201*Config!K$40</f>
        <v>0</v>
      </c>
      <c r="V201" s="220">
        <f>K201*Config!L$40</f>
        <v>0</v>
      </c>
      <c r="W201" s="220">
        <f>L201*Config!M$40</f>
        <v>0</v>
      </c>
      <c r="X201" s="220">
        <f>M201*Config!N$40</f>
        <v>0</v>
      </c>
      <c r="Y201" s="221">
        <f>N201*Config!O$40</f>
        <v>0</v>
      </c>
      <c r="Z201" s="222">
        <f t="shared" si="21"/>
        <v>2946897.985441071</v>
      </c>
      <c r="AA201" s="217">
        <f t="shared" si="22"/>
        <v>2946897.985441071</v>
      </c>
      <c r="AB201" s="220">
        <f t="shared" si="23"/>
        <v>3058293.1467975779</v>
      </c>
      <c r="AC201" s="221">
        <f t="shared" si="24"/>
        <v>3058293.1467975779</v>
      </c>
      <c r="AD201" s="223">
        <f>IF(OR(SUM(P201:Y201)&lt;&gt;0,A201="EH"),INDEX(CASH!$B:$B,MATCH(A201,CASH!$A:$A,0)),"")</f>
        <v>170</v>
      </c>
      <c r="AE201" s="122">
        <f>AD201*VLOOKUP(C201,Config!$A$3:$C$9,3,FALSE)</f>
        <v>2550</v>
      </c>
      <c r="AF201" s="224">
        <f t="shared" si="25"/>
        <v>0.6869208729126236</v>
      </c>
      <c r="AG201" s="122" t="str">
        <f>IF(ISERROR(VLOOKUP(A201,Config!$A$12:$A$32,1,FALSE)),LEFT(A201,2),"PRL")</f>
        <v>PR</v>
      </c>
      <c r="AH201" s="122" t="str">
        <f t="shared" si="26"/>
        <v>PR657</v>
      </c>
      <c r="AI201" s="163" t="s">
        <v>881</v>
      </c>
      <c r="AJ201" s="225" t="s">
        <v>781</v>
      </c>
      <c r="AK201" s="338" t="str">
        <f>IF(ISERROR(VLOOKUP($A201,'RAB Cat Lookup'!$B$4:$E$351,2,FALSE))=TRUE,"Unallocated",VLOOKUP($A201,'RAB Cat Lookup'!$B$4:$E$351,2,FALSE))</f>
        <v>Std</v>
      </c>
      <c r="AL201" s="338" t="str">
        <f>IF(ISERROR(VLOOKUP($A201,'RAB Cat Lookup'!$B$4:$E$351,4,FALSE))=TRUE,"Unallocated",VLOOKUP($A201,'RAB Cat Lookup'!$B$4:$E$351,4,FALSE))</f>
        <v>Substations</v>
      </c>
      <c r="AM201" s="121" t="str">
        <f t="shared" si="27"/>
        <v/>
      </c>
    </row>
    <row r="202" spans="1:39" x14ac:dyDescent="0.25">
      <c r="A202" s="215" t="s">
        <v>150</v>
      </c>
      <c r="B202" s="215" t="s">
        <v>329</v>
      </c>
      <c r="C202" s="123" t="s">
        <v>514</v>
      </c>
      <c r="D202" s="216">
        <f>IF('Division Lvl'!D202="","",'Division Lvl'!D202/Escalators!C$11)</f>
        <v>0</v>
      </c>
      <c r="E202" s="217">
        <f>IF('Division Lvl'!E202="","",'Division Lvl'!E202/Escalators!D$11)</f>
        <v>0</v>
      </c>
      <c r="F202" s="217">
        <f>IF('Division Lvl'!F202="","",'Division Lvl'!F202/Escalators!E$11)</f>
        <v>0</v>
      </c>
      <c r="G202" s="217">
        <f>IF('Division Lvl'!G202="","",'Division Lvl'!G202/Escalators!F$11)</f>
        <v>0</v>
      </c>
      <c r="H202" s="217">
        <f>IF('Division Lvl'!H202="","",'Division Lvl'!H202/Escalators!G$11)</f>
        <v>0</v>
      </c>
      <c r="I202" s="217">
        <f>IF('Division Lvl'!I202="","",'Division Lvl'!I202/Escalators!H$11)</f>
        <v>0</v>
      </c>
      <c r="J202" s="217">
        <f>IF('Division Lvl'!J202="","",'Division Lvl'!J202/Escalators!I$11)</f>
        <v>2471440.473141165</v>
      </c>
      <c r="K202" s="217">
        <f>IF('Division Lvl'!K202="","",'Division Lvl'!K202/Escalators!J$11)</f>
        <v>0</v>
      </c>
      <c r="L202" s="217">
        <f>IF('Division Lvl'!L202="","",'Division Lvl'!L202/Escalators!K$11)</f>
        <v>0</v>
      </c>
      <c r="M202" s="217">
        <f>IF('Division Lvl'!M202="","",'Division Lvl'!M202/Escalators!L$11)</f>
        <v>0</v>
      </c>
      <c r="N202" s="218">
        <v>0</v>
      </c>
      <c r="O202" s="219">
        <v>0</v>
      </c>
      <c r="P202" s="220">
        <f>E202*Config!F$40</f>
        <v>0</v>
      </c>
      <c r="Q202" s="220">
        <f>F202*Config!G$40</f>
        <v>0</v>
      </c>
      <c r="R202" s="220">
        <f>G202*Config!H$40</f>
        <v>0</v>
      </c>
      <c r="S202" s="220">
        <f>H202*Config!I$40</f>
        <v>0</v>
      </c>
      <c r="T202" s="220">
        <f>I202*Config!J$40</f>
        <v>0</v>
      </c>
      <c r="U202" s="220">
        <f>J202*Config!K$40</f>
        <v>2866113.2502067601</v>
      </c>
      <c r="V202" s="220">
        <f>K202*Config!L$40</f>
        <v>0</v>
      </c>
      <c r="W202" s="220">
        <f>L202*Config!M$40</f>
        <v>0</v>
      </c>
      <c r="X202" s="220">
        <f>M202*Config!N$40</f>
        <v>0</v>
      </c>
      <c r="Y202" s="221">
        <f>N202*Config!O$40</f>
        <v>0</v>
      </c>
      <c r="Z202" s="222">
        <f t="shared" si="21"/>
        <v>0</v>
      </c>
      <c r="AA202" s="217">
        <f t="shared" si="22"/>
        <v>2471440.473141165</v>
      </c>
      <c r="AB202" s="220">
        <f t="shared" si="23"/>
        <v>0</v>
      </c>
      <c r="AC202" s="221">
        <f t="shared" si="24"/>
        <v>2866113.2502067601</v>
      </c>
      <c r="AD202" s="223">
        <f>IF(OR(SUM(P202:Y202)&lt;&gt;0,A202="EH"),INDEX(CASH!$B:$B,MATCH(A202,CASH!$A:$A,0)),"")</f>
        <v>60</v>
      </c>
      <c r="AE202" s="122">
        <f>AD202*VLOOKUP(C202,Config!$A$3:$C$9,3,FALSE)</f>
        <v>300</v>
      </c>
      <c r="AF202" s="224">
        <f t="shared" si="25"/>
        <v>0.99707269835320178</v>
      </c>
      <c r="AG202" s="122" t="str">
        <f>IF(ISERROR(VLOOKUP(A202,Config!$A$12:$A$32,1,FALSE)),LEFT(A202,2),"PRL")</f>
        <v>PRL</v>
      </c>
      <c r="AH202" s="122" t="str">
        <f t="shared" si="26"/>
        <v>PR659</v>
      </c>
      <c r="AI202" s="163" t="s">
        <v>881</v>
      </c>
      <c r="AJ202" s="225" t="s">
        <v>781</v>
      </c>
      <c r="AK202" s="338" t="str">
        <f>IF(ISERROR(VLOOKUP($A202,'RAB Cat Lookup'!$B$4:$E$351,2,FALSE))=TRUE,"Unallocated",VLOOKUP($A202,'RAB Cat Lookup'!$B$4:$E$351,2,FALSE))</f>
        <v>Std</v>
      </c>
      <c r="AL202" s="338" t="str">
        <f>IF(ISERROR(VLOOKUP($A202,'RAB Cat Lookup'!$B$4:$E$351,4,FALSE))=TRUE,"Unallocated",VLOOKUP($A202,'RAB Cat Lookup'!$B$4:$E$351,4,FALSE))</f>
        <v>Land</v>
      </c>
      <c r="AM202" s="121" t="str">
        <f t="shared" si="27"/>
        <v/>
      </c>
    </row>
    <row r="203" spans="1:39" x14ac:dyDescent="0.25">
      <c r="A203" s="215" t="s">
        <v>489</v>
      </c>
      <c r="B203" s="215" t="s">
        <v>490</v>
      </c>
      <c r="C203" s="123" t="s">
        <v>513</v>
      </c>
      <c r="D203" s="216">
        <f>IF('Division Lvl'!D203="","",'Division Lvl'!D203/Escalators!C$11)</f>
        <v>0</v>
      </c>
      <c r="E203" s="217">
        <f>IF('Division Lvl'!E203="","",'Division Lvl'!E203/Escalators!D$11)</f>
        <v>0</v>
      </c>
      <c r="F203" s="217">
        <f>IF('Division Lvl'!F203="","",'Division Lvl'!F203/Escalators!E$11)</f>
        <v>0</v>
      </c>
      <c r="G203" s="217">
        <f>IF('Division Lvl'!G203="","",'Division Lvl'!G203/Escalators!F$11)</f>
        <v>0</v>
      </c>
      <c r="H203" s="217">
        <f>IF('Division Lvl'!H203="","",'Division Lvl'!H203/Escalators!G$11)</f>
        <v>0</v>
      </c>
      <c r="I203" s="217">
        <f>IF('Division Lvl'!I203="","",'Division Lvl'!I203/Escalators!H$11)</f>
        <v>0</v>
      </c>
      <c r="J203" s="217">
        <f>IF('Division Lvl'!J203="","",'Division Lvl'!J203/Escalators!I$11)</f>
        <v>0</v>
      </c>
      <c r="K203" s="217">
        <f>IF('Division Lvl'!K203="","",'Division Lvl'!K203/Escalators!J$11)</f>
        <v>0</v>
      </c>
      <c r="L203" s="217">
        <f>IF('Division Lvl'!L203="","",'Division Lvl'!L203/Escalators!K$11)</f>
        <v>0</v>
      </c>
      <c r="M203" s="217">
        <f>IF('Division Lvl'!M203="","",'Division Lvl'!M203/Escalators!L$11)</f>
        <v>0</v>
      </c>
      <c r="N203" s="218">
        <v>0</v>
      </c>
      <c r="O203" s="219">
        <v>0</v>
      </c>
      <c r="P203" s="220">
        <f>E203*Config!F$40</f>
        <v>0</v>
      </c>
      <c r="Q203" s="220">
        <f>F203*Config!G$40</f>
        <v>0</v>
      </c>
      <c r="R203" s="220">
        <f>G203*Config!H$40</f>
        <v>0</v>
      </c>
      <c r="S203" s="220">
        <f>H203*Config!I$40</f>
        <v>0</v>
      </c>
      <c r="T203" s="220">
        <f>I203*Config!J$40</f>
        <v>0</v>
      </c>
      <c r="U203" s="220">
        <f>J203*Config!K$40</f>
        <v>0</v>
      </c>
      <c r="V203" s="220">
        <f>K203*Config!L$40</f>
        <v>0</v>
      </c>
      <c r="W203" s="220">
        <f>L203*Config!M$40</f>
        <v>0</v>
      </c>
      <c r="X203" s="220">
        <f>M203*Config!N$40</f>
        <v>0</v>
      </c>
      <c r="Y203" s="221">
        <f>N203*Config!O$40</f>
        <v>0</v>
      </c>
      <c r="Z203" s="222">
        <f t="shared" si="21"/>
        <v>0</v>
      </c>
      <c r="AA203" s="217">
        <f t="shared" si="22"/>
        <v>0</v>
      </c>
      <c r="AB203" s="220">
        <f t="shared" si="23"/>
        <v>0</v>
      </c>
      <c r="AC203" s="221">
        <f t="shared" si="24"/>
        <v>0</v>
      </c>
      <c r="AD203" s="223" t="str">
        <f>IF(OR(SUM(P203:Y203)&lt;&gt;0,A203="EH"),INDEX(CASH!$B:$B,MATCH(A203,CASH!$A:$A,0)),"")</f>
        <v/>
      </c>
      <c r="AE203" s="227">
        <v>4950</v>
      </c>
      <c r="AF203" s="224">
        <f t="shared" si="25"/>
        <v>0.12557407790639435</v>
      </c>
      <c r="AG203" s="122" t="str">
        <f>IF(ISERROR(VLOOKUP(A203,Config!$A$12:$A$32,1,FALSE)),LEFT(A203,2),"PRL")</f>
        <v>PR</v>
      </c>
      <c r="AH203" s="122" t="str">
        <f t="shared" si="26"/>
        <v>PR660</v>
      </c>
      <c r="AI203" s="163" t="s">
        <v>881</v>
      </c>
      <c r="AJ203" s="225" t="s">
        <v>781</v>
      </c>
      <c r="AK203" s="338" t="str">
        <f>IF(ISERROR(VLOOKUP($A203,'RAB Cat Lookup'!$B$4:$E$351,2,FALSE))=TRUE,"Unallocated",VLOOKUP($A203,'RAB Cat Lookup'!$B$4:$E$351,2,FALSE))</f>
        <v>Unallocated</v>
      </c>
      <c r="AL203" s="338" t="str">
        <f>IF(ISERROR(VLOOKUP($A203,'RAB Cat Lookup'!$B$4:$E$351,4,FALSE))=TRUE,"Unallocated",VLOOKUP($A203,'RAB Cat Lookup'!$B$4:$E$351,4,FALSE))</f>
        <v>Unallocated</v>
      </c>
      <c r="AM203" s="121" t="str">
        <f t="shared" si="27"/>
        <v/>
      </c>
    </row>
    <row r="204" spans="1:39" x14ac:dyDescent="0.25">
      <c r="A204" s="215" t="s">
        <v>110</v>
      </c>
      <c r="B204" s="215" t="s">
        <v>330</v>
      </c>
      <c r="C204" s="123" t="s">
        <v>513</v>
      </c>
      <c r="D204" s="216">
        <f>IF('Division Lvl'!D204="","",'Division Lvl'!D204/Escalators!C$11)</f>
        <v>950000</v>
      </c>
      <c r="E204" s="217">
        <f>IF('Division Lvl'!E204="","",'Division Lvl'!E204/Escalators!D$11)</f>
        <v>292344.45947172691</v>
      </c>
      <c r="F204" s="217">
        <f>IF('Division Lvl'!F204="","",'Division Lvl'!F204/Escalators!E$11)</f>
        <v>0</v>
      </c>
      <c r="G204" s="217">
        <f>IF('Division Lvl'!G204="","",'Division Lvl'!G204/Escalators!F$11)</f>
        <v>0</v>
      </c>
      <c r="H204" s="217">
        <f>IF('Division Lvl'!H204="","",'Division Lvl'!H204/Escalators!G$11)</f>
        <v>0</v>
      </c>
      <c r="I204" s="217">
        <f>IF('Division Lvl'!I204="","",'Division Lvl'!I204/Escalators!H$11)</f>
        <v>0</v>
      </c>
      <c r="J204" s="217">
        <f>IF('Division Lvl'!J204="","",'Division Lvl'!J204/Escalators!I$11)</f>
        <v>0</v>
      </c>
      <c r="K204" s="217">
        <f>IF('Division Lvl'!K204="","",'Division Lvl'!K204/Escalators!J$11)</f>
        <v>0</v>
      </c>
      <c r="L204" s="217">
        <f>IF('Division Lvl'!L204="","",'Division Lvl'!L204/Escalators!K$11)</f>
        <v>0</v>
      </c>
      <c r="M204" s="217">
        <f>IF('Division Lvl'!M204="","",'Division Lvl'!M204/Escalators!L$11)</f>
        <v>0</v>
      </c>
      <c r="N204" s="218">
        <v>0</v>
      </c>
      <c r="O204" s="219">
        <v>1625842</v>
      </c>
      <c r="P204" s="220">
        <f>E204*Config!F$40</f>
        <v>299653.07095852005</v>
      </c>
      <c r="Q204" s="220">
        <f>F204*Config!G$40</f>
        <v>0</v>
      </c>
      <c r="R204" s="220">
        <f>G204*Config!H$40</f>
        <v>0</v>
      </c>
      <c r="S204" s="220">
        <f>H204*Config!I$40</f>
        <v>0</v>
      </c>
      <c r="T204" s="220">
        <f>I204*Config!J$40</f>
        <v>0</v>
      </c>
      <c r="U204" s="220">
        <f>J204*Config!K$40</f>
        <v>0</v>
      </c>
      <c r="V204" s="220">
        <f>K204*Config!L$40</f>
        <v>0</v>
      </c>
      <c r="W204" s="220">
        <f>L204*Config!M$40</f>
        <v>0</v>
      </c>
      <c r="X204" s="220">
        <f>M204*Config!N$40</f>
        <v>0</v>
      </c>
      <c r="Y204" s="221">
        <f>N204*Config!O$40</f>
        <v>0</v>
      </c>
      <c r="Z204" s="222">
        <f t="shared" si="21"/>
        <v>292344.45947172691</v>
      </c>
      <c r="AA204" s="217">
        <f t="shared" si="22"/>
        <v>292344.45947172691</v>
      </c>
      <c r="AB204" s="220">
        <f t="shared" si="23"/>
        <v>299653.07095852005</v>
      </c>
      <c r="AC204" s="221">
        <f t="shared" si="24"/>
        <v>299653.07095852005</v>
      </c>
      <c r="AD204" s="223">
        <f>IF(OR(SUM(P204:Y204)&lt;&gt;0,A204="EH"),INDEX(CASH!$B:$B,MATCH(A204,CASH!$A:$A,0)),"")</f>
        <v>360</v>
      </c>
      <c r="AE204" s="122">
        <f>AD204*VLOOKUP(C204,Config!$A$3:$C$9,3,FALSE)</f>
        <v>5400</v>
      </c>
      <c r="AF204" s="224">
        <f t="shared" si="25"/>
        <v>1.9745622453777964E-2</v>
      </c>
      <c r="AG204" s="122" t="str">
        <f>IF(ISERROR(VLOOKUP(A204,Config!$A$12:$A$32,1,FALSE)),LEFT(A204,2),"PRL")</f>
        <v>PR</v>
      </c>
      <c r="AH204" s="122" t="str">
        <f t="shared" si="26"/>
        <v>PR673</v>
      </c>
      <c r="AI204" s="163" t="s">
        <v>881</v>
      </c>
      <c r="AJ204" s="225" t="s">
        <v>781</v>
      </c>
      <c r="AK204" s="338" t="str">
        <f>IF(ISERROR(VLOOKUP($A204,'RAB Cat Lookup'!$B$4:$E$351,2,FALSE))=TRUE,"Unallocated",VLOOKUP($A204,'RAB Cat Lookup'!$B$4:$E$351,2,FALSE))</f>
        <v>Std</v>
      </c>
      <c r="AL204" s="338" t="str">
        <f>IF(ISERROR(VLOOKUP($A204,'RAB Cat Lookup'!$B$4:$E$351,4,FALSE))=TRUE,"Unallocated",VLOOKUP($A204,'RAB Cat Lookup'!$B$4:$E$351,4,FALSE))</f>
        <v>Substations</v>
      </c>
      <c r="AM204" s="121" t="str">
        <f t="shared" si="27"/>
        <v/>
      </c>
    </row>
    <row r="205" spans="1:39" x14ac:dyDescent="0.25">
      <c r="A205" s="215" t="s">
        <v>111</v>
      </c>
      <c r="B205" s="215" t="s">
        <v>331</v>
      </c>
      <c r="C205" s="123" t="s">
        <v>513</v>
      </c>
      <c r="D205" s="216">
        <f>IF('Division Lvl'!D205="","",'Division Lvl'!D205/Escalators!C$11)</f>
        <v>0</v>
      </c>
      <c r="E205" s="217">
        <f>IF('Division Lvl'!E205="","",'Division Lvl'!E205/Escalators!D$11)</f>
        <v>0</v>
      </c>
      <c r="F205" s="217">
        <f>IF('Division Lvl'!F205="","",'Division Lvl'!F205/Escalators!E$11)</f>
        <v>0</v>
      </c>
      <c r="G205" s="217">
        <f>IF('Division Lvl'!G205="","",'Division Lvl'!G205/Escalators!F$11)</f>
        <v>0</v>
      </c>
      <c r="H205" s="217">
        <f>IF('Division Lvl'!H205="","",'Division Lvl'!H205/Escalators!G$11)</f>
        <v>0</v>
      </c>
      <c r="I205" s="217">
        <f>IF('Division Lvl'!I205="","",'Division Lvl'!I205/Escalators!H$11)</f>
        <v>0</v>
      </c>
      <c r="J205" s="217">
        <f>IF('Division Lvl'!J205="","",'Division Lvl'!J205/Escalators!I$11)</f>
        <v>0</v>
      </c>
      <c r="K205" s="217">
        <f>IF('Division Lvl'!K205="","",'Division Lvl'!K205/Escalators!J$11)</f>
        <v>0</v>
      </c>
      <c r="L205" s="217">
        <f>IF('Division Lvl'!L205="","",'Division Lvl'!L205/Escalators!K$11)</f>
        <v>0</v>
      </c>
      <c r="M205" s="217">
        <f>IF('Division Lvl'!M205="","",'Division Lvl'!M205/Escalators!L$11)</f>
        <v>0</v>
      </c>
      <c r="N205" s="218">
        <v>0</v>
      </c>
      <c r="O205" s="219">
        <v>0</v>
      </c>
      <c r="P205" s="220">
        <f>E205*Config!F$40</f>
        <v>0</v>
      </c>
      <c r="Q205" s="220">
        <f>F205*Config!G$40</f>
        <v>0</v>
      </c>
      <c r="R205" s="220">
        <f>G205*Config!H$40</f>
        <v>0</v>
      </c>
      <c r="S205" s="220">
        <f>H205*Config!I$40</f>
        <v>0</v>
      </c>
      <c r="T205" s="220">
        <f>I205*Config!J$40</f>
        <v>0</v>
      </c>
      <c r="U205" s="220">
        <f>J205*Config!K$40</f>
        <v>0</v>
      </c>
      <c r="V205" s="220">
        <f>K205*Config!L$40</f>
        <v>0</v>
      </c>
      <c r="W205" s="220">
        <f>L205*Config!M$40</f>
        <v>0</v>
      </c>
      <c r="X205" s="220">
        <f>M205*Config!N$40</f>
        <v>0</v>
      </c>
      <c r="Y205" s="221">
        <f>N205*Config!O$40</f>
        <v>0</v>
      </c>
      <c r="Z205" s="222">
        <f t="shared" si="21"/>
        <v>0</v>
      </c>
      <c r="AA205" s="217">
        <f t="shared" si="22"/>
        <v>0</v>
      </c>
      <c r="AB205" s="220">
        <f t="shared" si="23"/>
        <v>0</v>
      </c>
      <c r="AC205" s="221">
        <f t="shared" si="24"/>
        <v>0</v>
      </c>
      <c r="AD205" s="223" t="str">
        <f>IF(OR(SUM(P205:Y205)&lt;&gt;0,A205="EH"),INDEX(CASH!$B:$B,MATCH(A205,CASH!$A:$A,0)),"")</f>
        <v/>
      </c>
      <c r="AE205" s="226">
        <v>5100</v>
      </c>
      <c r="AF205" s="224">
        <f t="shared" si="25"/>
        <v>9.28448390981199E-2</v>
      </c>
      <c r="AG205" s="122" t="str">
        <f>IF(ISERROR(VLOOKUP(A205,Config!$A$12:$A$32,1,FALSE)),LEFT(A205,2),"PRL")</f>
        <v>PR</v>
      </c>
      <c r="AH205" s="122" t="str">
        <f t="shared" si="26"/>
        <v>PR674</v>
      </c>
      <c r="AI205" s="163" t="s">
        <v>881</v>
      </c>
      <c r="AJ205" s="225" t="s">
        <v>781</v>
      </c>
      <c r="AK205" s="338" t="str">
        <f>IF(ISERROR(VLOOKUP($A205,'RAB Cat Lookup'!$B$4:$E$351,2,FALSE))=TRUE,"Unallocated",VLOOKUP($A205,'RAB Cat Lookup'!$B$4:$E$351,2,FALSE))</f>
        <v>Std</v>
      </c>
      <c r="AL205" s="338" t="str">
        <f>IF(ISERROR(VLOOKUP($A205,'RAB Cat Lookup'!$B$4:$E$351,4,FALSE))=TRUE,"Unallocated",VLOOKUP($A205,'RAB Cat Lookup'!$B$4:$E$351,4,FALSE))</f>
        <v>Substations</v>
      </c>
      <c r="AM205" s="121" t="str">
        <f t="shared" si="27"/>
        <v/>
      </c>
    </row>
    <row r="206" spans="1:39" x14ac:dyDescent="0.25">
      <c r="A206" s="215" t="s">
        <v>127</v>
      </c>
      <c r="B206" s="215" t="s">
        <v>853</v>
      </c>
      <c r="C206" s="123" t="s">
        <v>516</v>
      </c>
      <c r="D206" s="216">
        <f>IF('Division Lvl'!D206="","",'Division Lvl'!D206/Escalators!C$11)</f>
        <v>0</v>
      </c>
      <c r="E206" s="217">
        <f>IF('Division Lvl'!E206="","",'Division Lvl'!E206/Escalators!D$11)</f>
        <v>0</v>
      </c>
      <c r="F206" s="217">
        <f>IF('Division Lvl'!F206="","",'Division Lvl'!F206/Escalators!E$11)</f>
        <v>0</v>
      </c>
      <c r="G206" s="217">
        <f>IF('Division Lvl'!G206="","",'Division Lvl'!G206/Escalators!F$11)</f>
        <v>0</v>
      </c>
      <c r="H206" s="217">
        <f>IF('Division Lvl'!H206="","",'Division Lvl'!H206/Escalators!G$11)</f>
        <v>5774597.809563172</v>
      </c>
      <c r="I206" s="217">
        <f>IF('Division Lvl'!I206="","",'Division Lvl'!I206/Escalators!H$11)</f>
        <v>11518889.757216342</v>
      </c>
      <c r="J206" s="217">
        <f>IF('Division Lvl'!J206="","",'Division Lvl'!J206/Escalators!I$11)</f>
        <v>11518889.757216342</v>
      </c>
      <c r="K206" s="217">
        <f>IF('Division Lvl'!K206="","",'Division Lvl'!K206/Escalators!J$11)</f>
        <v>0</v>
      </c>
      <c r="L206" s="217">
        <f>IF('Division Lvl'!L206="","",'Division Lvl'!L206/Escalators!K$11)</f>
        <v>0</v>
      </c>
      <c r="M206" s="217">
        <f>IF('Division Lvl'!M206="","",'Division Lvl'!M206/Escalators!L$11)</f>
        <v>0</v>
      </c>
      <c r="N206" s="218">
        <v>0</v>
      </c>
      <c r="O206" s="219">
        <v>0</v>
      </c>
      <c r="P206" s="220">
        <f>E206*Config!F$40</f>
        <v>0</v>
      </c>
      <c r="Q206" s="220">
        <f>F206*Config!G$40</f>
        <v>0</v>
      </c>
      <c r="R206" s="220">
        <f>G206*Config!H$40</f>
        <v>0</v>
      </c>
      <c r="S206" s="220">
        <f>H206*Config!I$40</f>
        <v>6374075.5003707167</v>
      </c>
      <c r="T206" s="220">
        <f>I206*Config!J$40</f>
        <v>13032566.474696262</v>
      </c>
      <c r="U206" s="220">
        <f>J206*Config!K$40</f>
        <v>13358380.636563668</v>
      </c>
      <c r="V206" s="220">
        <f>K206*Config!L$40</f>
        <v>0</v>
      </c>
      <c r="W206" s="220">
        <f>L206*Config!M$40</f>
        <v>0</v>
      </c>
      <c r="X206" s="220">
        <f>M206*Config!N$40</f>
        <v>0</v>
      </c>
      <c r="Y206" s="221">
        <f>N206*Config!O$40</f>
        <v>0</v>
      </c>
      <c r="Z206" s="222">
        <f t="shared" si="21"/>
        <v>17293487.566779513</v>
      </c>
      <c r="AA206" s="217">
        <f t="shared" si="22"/>
        <v>28812377.323995855</v>
      </c>
      <c r="AB206" s="220">
        <f t="shared" si="23"/>
        <v>19406641.975066978</v>
      </c>
      <c r="AC206" s="221">
        <f t="shared" si="24"/>
        <v>32765022.611630648</v>
      </c>
      <c r="AD206" s="223">
        <f>IF(OR(SUM(P206:Y206)&lt;&gt;0,A206="EH"),INDEX(CASH!$B:$B,MATCH(A206,CASH!$A:$A,0)),"")</f>
        <v>210</v>
      </c>
      <c r="AE206" s="122">
        <f>AD206*VLOOKUP(C206,Config!$A$3:$C$9,3,FALSE)</f>
        <v>2100</v>
      </c>
      <c r="AF206" s="224">
        <f t="shared" si="25"/>
        <v>0.78296875329960158</v>
      </c>
      <c r="AG206" s="122" t="str">
        <f>IF(ISERROR(VLOOKUP(A206,Config!$A$12:$A$32,1,FALSE)),LEFT(A206,2),"PRL")</f>
        <v>PR</v>
      </c>
      <c r="AH206" s="122" t="str">
        <f t="shared" si="26"/>
        <v>PR677</v>
      </c>
      <c r="AI206" s="163" t="s">
        <v>881</v>
      </c>
      <c r="AJ206" s="225" t="s">
        <v>781</v>
      </c>
      <c r="AK206" s="338" t="str">
        <f>IF(ISERROR(VLOOKUP($A206,'RAB Cat Lookup'!$B$4:$E$351,2,FALSE))=TRUE,"Unallocated",VLOOKUP($A206,'RAB Cat Lookup'!$B$4:$E$351,2,FALSE))</f>
        <v>Std</v>
      </c>
      <c r="AL206" s="338" t="str">
        <f>IF(ISERROR(VLOOKUP($A206,'RAB Cat Lookup'!$B$4:$E$351,4,FALSE))=TRUE,"Unallocated",VLOOKUP($A206,'RAB Cat Lookup'!$B$4:$E$351,4,FALSE))</f>
        <v>Substations</v>
      </c>
      <c r="AM206" s="121" t="str">
        <f t="shared" si="27"/>
        <v/>
      </c>
    </row>
    <row r="207" spans="1:39" x14ac:dyDescent="0.25">
      <c r="A207" s="215" t="s">
        <v>208</v>
      </c>
      <c r="B207" s="215" t="s">
        <v>332</v>
      </c>
      <c r="C207" s="123" t="s">
        <v>516</v>
      </c>
      <c r="D207" s="216">
        <f>IF('Division Lvl'!D207="","",'Division Lvl'!D207/Escalators!C$11)</f>
        <v>0</v>
      </c>
      <c r="E207" s="217">
        <f>IF('Division Lvl'!E207="","",'Division Lvl'!E207/Escalators!D$11)</f>
        <v>3060455.9329423686</v>
      </c>
      <c r="F207" s="217">
        <f>IF('Division Lvl'!F207="","",'Division Lvl'!F207/Escalators!E$11)</f>
        <v>3054881.3019993468</v>
      </c>
      <c r="G207" s="217">
        <f>IF('Division Lvl'!G207="","",'Division Lvl'!G207/Escalators!F$11)</f>
        <v>0</v>
      </c>
      <c r="H207" s="217">
        <f>IF('Division Lvl'!H207="","",'Division Lvl'!H207/Escalators!G$11)</f>
        <v>0</v>
      </c>
      <c r="I207" s="217">
        <f>IF('Division Lvl'!I207="","",'Division Lvl'!I207/Escalators!H$11)</f>
        <v>0</v>
      </c>
      <c r="J207" s="217">
        <f>IF('Division Lvl'!J207="","",'Division Lvl'!J207/Escalators!I$11)</f>
        <v>0</v>
      </c>
      <c r="K207" s="217">
        <f>IF('Division Lvl'!K207="","",'Division Lvl'!K207/Escalators!J$11)</f>
        <v>0</v>
      </c>
      <c r="L207" s="217">
        <f>IF('Division Lvl'!L207="","",'Division Lvl'!L207/Escalators!K$11)</f>
        <v>0</v>
      </c>
      <c r="M207" s="217">
        <f>IF('Division Lvl'!M207="","",'Division Lvl'!M207/Escalators!L$11)</f>
        <v>0</v>
      </c>
      <c r="N207" s="218">
        <v>0</v>
      </c>
      <c r="O207" s="219">
        <v>0</v>
      </c>
      <c r="P207" s="220">
        <f>E207*Config!F$40</f>
        <v>3136967.3312659273</v>
      </c>
      <c r="Q207" s="220">
        <f>F207*Config!G$40</f>
        <v>3209534.6679130634</v>
      </c>
      <c r="R207" s="220">
        <f>G207*Config!H$40</f>
        <v>0</v>
      </c>
      <c r="S207" s="220">
        <f>H207*Config!I$40</f>
        <v>0</v>
      </c>
      <c r="T207" s="220">
        <f>I207*Config!J$40</f>
        <v>0</v>
      </c>
      <c r="U207" s="220">
        <f>J207*Config!K$40</f>
        <v>0</v>
      </c>
      <c r="V207" s="220">
        <f>K207*Config!L$40</f>
        <v>0</v>
      </c>
      <c r="W207" s="220">
        <f>L207*Config!M$40</f>
        <v>0</v>
      </c>
      <c r="X207" s="220">
        <f>M207*Config!N$40</f>
        <v>0</v>
      </c>
      <c r="Y207" s="221">
        <f>N207*Config!O$40</f>
        <v>0</v>
      </c>
      <c r="Z207" s="222">
        <f t="shared" si="21"/>
        <v>6115337.2349417154</v>
      </c>
      <c r="AA207" s="217">
        <f t="shared" si="22"/>
        <v>6115337.2349417154</v>
      </c>
      <c r="AB207" s="220">
        <f t="shared" si="23"/>
        <v>6346501.9991789907</v>
      </c>
      <c r="AC207" s="221">
        <f t="shared" si="24"/>
        <v>6346501.9991789907</v>
      </c>
      <c r="AD207" s="223">
        <f>IF(OR(SUM(P207:Y207)&lt;&gt;0,A207="EH"),INDEX(CASH!$B:$B,MATCH(A207,CASH!$A:$A,0)),"")</f>
        <v>200</v>
      </c>
      <c r="AE207" s="122">
        <f>AD207*VLOOKUP(C207,Config!$A$3:$C$9,3,FALSE)</f>
        <v>2000</v>
      </c>
      <c r="AF207" s="224">
        <f t="shared" si="25"/>
        <v>0.80621784108474603</v>
      </c>
      <c r="AG207" s="122" t="str">
        <f>IF(ISERROR(VLOOKUP(A207,Config!$A$12:$A$32,1,FALSE)),LEFT(A207,2),"PRL")</f>
        <v>PR</v>
      </c>
      <c r="AH207" s="122" t="str">
        <f t="shared" si="26"/>
        <v>PR698</v>
      </c>
      <c r="AI207" s="163" t="s">
        <v>881</v>
      </c>
      <c r="AJ207" s="225" t="s">
        <v>781</v>
      </c>
      <c r="AK207" s="338" t="str">
        <f>IF(ISERROR(VLOOKUP($A207,'RAB Cat Lookup'!$B$4:$E$351,2,FALSE))=TRUE,"Unallocated",VLOOKUP($A207,'RAB Cat Lookup'!$B$4:$E$351,2,FALSE))</f>
        <v>Std</v>
      </c>
      <c r="AL207" s="338" t="str">
        <f>IF(ISERROR(VLOOKUP($A207,'RAB Cat Lookup'!$B$4:$E$351,4,FALSE))=TRUE,"Unallocated",VLOOKUP($A207,'RAB Cat Lookup'!$B$4:$E$351,4,FALSE))</f>
        <v>Substations</v>
      </c>
      <c r="AM207" s="121" t="str">
        <f t="shared" si="27"/>
        <v/>
      </c>
    </row>
    <row r="208" spans="1:39" x14ac:dyDescent="0.25">
      <c r="A208" s="215" t="s">
        <v>209</v>
      </c>
      <c r="B208" s="215" t="s">
        <v>959</v>
      </c>
      <c r="C208" s="123" t="s">
        <v>516</v>
      </c>
      <c r="D208" s="216">
        <f>IF('Division Lvl'!D208="","",'Division Lvl'!D208/Escalators!C$11)</f>
        <v>0</v>
      </c>
      <c r="E208" s="217">
        <f>IF('Division Lvl'!E208="","",'Division Lvl'!E208/Escalators!D$11)</f>
        <v>0</v>
      </c>
      <c r="F208" s="217">
        <f>IF('Division Lvl'!F208="","",'Division Lvl'!F208/Escalators!E$11)</f>
        <v>0</v>
      </c>
      <c r="G208" s="217">
        <f>IF('Division Lvl'!G208="","",'Division Lvl'!G208/Escalators!F$11)</f>
        <v>4062111.4404954514</v>
      </c>
      <c r="H208" s="217">
        <f>IF('Division Lvl'!H208="","",'Division Lvl'!H208/Escalators!G$11)</f>
        <v>8099106.3545318553</v>
      </c>
      <c r="I208" s="217">
        <f>IF('Division Lvl'!I208="","",'Division Lvl'!I208/Escalators!H$11)</f>
        <v>4617837.095254804</v>
      </c>
      <c r="J208" s="217">
        <f>IF('Division Lvl'!J208="","",'Division Lvl'!J208/Escalators!I$11)</f>
        <v>3460016.662397631</v>
      </c>
      <c r="K208" s="217">
        <f>IF('Division Lvl'!K208="","",'Division Lvl'!K208/Escalators!J$11)</f>
        <v>0</v>
      </c>
      <c r="L208" s="217">
        <f>IF('Division Lvl'!L208="","",'Division Lvl'!L208/Escalators!K$11)</f>
        <v>0</v>
      </c>
      <c r="M208" s="217">
        <f>IF('Division Lvl'!M208="","",'Division Lvl'!M208/Escalators!L$11)</f>
        <v>0</v>
      </c>
      <c r="N208" s="218">
        <v>0</v>
      </c>
      <c r="O208" s="219">
        <v>0</v>
      </c>
      <c r="P208" s="220">
        <f>E208*Config!F$40</f>
        <v>0</v>
      </c>
      <c r="Q208" s="220">
        <f>F208*Config!G$40</f>
        <v>0</v>
      </c>
      <c r="R208" s="220">
        <f>G208*Config!H$40</f>
        <v>4374449.7279747967</v>
      </c>
      <c r="S208" s="220">
        <f>H208*Config!I$40</f>
        <v>8939897.9966751114</v>
      </c>
      <c r="T208" s="220">
        <f>I208*Config!J$40</f>
        <v>5224658.8153622709</v>
      </c>
      <c r="U208" s="220">
        <f>J208*Config!K$40</f>
        <v>4012558.5502894642</v>
      </c>
      <c r="V208" s="220">
        <f>K208*Config!L$40</f>
        <v>0</v>
      </c>
      <c r="W208" s="220">
        <f>L208*Config!M$40</f>
        <v>0</v>
      </c>
      <c r="X208" s="220">
        <f>M208*Config!N$40</f>
        <v>0</v>
      </c>
      <c r="Y208" s="221">
        <f>N208*Config!O$40</f>
        <v>0</v>
      </c>
      <c r="Z208" s="222">
        <f t="shared" si="21"/>
        <v>16779054.890282109</v>
      </c>
      <c r="AA208" s="217">
        <f t="shared" si="22"/>
        <v>20239071.55267974</v>
      </c>
      <c r="AB208" s="220">
        <f t="shared" si="23"/>
        <v>18539006.540012181</v>
      </c>
      <c r="AC208" s="221">
        <f t="shared" si="24"/>
        <v>22551565.090301644</v>
      </c>
      <c r="AD208" s="223">
        <f>IF(OR(SUM(P208:Y208)&lt;&gt;0,A208="EH"),INDEX(CASH!$B:$B,MATCH(A208,CASH!$A:$A,0)),"")</f>
        <v>120</v>
      </c>
      <c r="AE208" s="122">
        <f>AD208*VLOOKUP(C208,Config!$A$3:$C$9,3,FALSE)</f>
        <v>1200</v>
      </c>
      <c r="AF208" s="224">
        <f t="shared" si="25"/>
        <v>0.9448595946985372</v>
      </c>
      <c r="AG208" s="122" t="str">
        <f>IF(ISERROR(VLOOKUP(A208,Config!$A$12:$A$32,1,FALSE)),LEFT(A208,2),"PRL")</f>
        <v>PR</v>
      </c>
      <c r="AH208" s="122" t="str">
        <f t="shared" si="26"/>
        <v>PR700</v>
      </c>
      <c r="AI208" s="163" t="s">
        <v>881</v>
      </c>
      <c r="AJ208" s="225" t="s">
        <v>781</v>
      </c>
      <c r="AK208" s="338" t="str">
        <f>IF(ISERROR(VLOOKUP($A208,'RAB Cat Lookup'!$B$4:$E$351,2,FALSE))=TRUE,"Unallocated",VLOOKUP($A208,'RAB Cat Lookup'!$B$4:$E$351,2,FALSE))</f>
        <v>Std</v>
      </c>
      <c r="AL208" s="338" t="str">
        <f>IF(ISERROR(VLOOKUP($A208,'RAB Cat Lookup'!$B$4:$E$351,4,FALSE))=TRUE,"Unallocated",VLOOKUP($A208,'RAB Cat Lookup'!$B$4:$E$351,4,FALSE))</f>
        <v>Substations</v>
      </c>
      <c r="AM208" s="121" t="str">
        <f t="shared" si="27"/>
        <v/>
      </c>
    </row>
    <row r="209" spans="1:39" x14ac:dyDescent="0.25">
      <c r="A209" s="215" t="s">
        <v>210</v>
      </c>
      <c r="B209" s="215" t="s">
        <v>571</v>
      </c>
      <c r="C209" s="123" t="s">
        <v>513</v>
      </c>
      <c r="D209" s="216">
        <f>IF('Division Lvl'!D209="","",'Division Lvl'!D209/Escalators!C$11)</f>
        <v>0</v>
      </c>
      <c r="E209" s="217">
        <f>IF('Division Lvl'!E209="","",'Division Lvl'!E209/Escalators!D$11)</f>
        <v>0</v>
      </c>
      <c r="F209" s="217">
        <f>IF('Division Lvl'!F209="","",'Division Lvl'!F209/Escalators!E$11)</f>
        <v>0</v>
      </c>
      <c r="G209" s="217">
        <f>IF('Division Lvl'!G209="","",'Division Lvl'!G209/Escalators!F$11)</f>
        <v>0</v>
      </c>
      <c r="H209" s="217">
        <f>IF('Division Lvl'!H209="","",'Division Lvl'!H209/Escalators!G$11)</f>
        <v>0</v>
      </c>
      <c r="I209" s="217">
        <f>IF('Division Lvl'!I209="","",'Division Lvl'!I209/Escalators!H$11)</f>
        <v>0</v>
      </c>
      <c r="J209" s="217">
        <f>IF('Division Lvl'!J209="","",'Division Lvl'!J209/Escalators!I$11)</f>
        <v>0</v>
      </c>
      <c r="K209" s="217">
        <f>IF('Division Lvl'!K209="","",'Division Lvl'!K209/Escalators!J$11)</f>
        <v>0</v>
      </c>
      <c r="L209" s="217">
        <f>IF('Division Lvl'!L209="","",'Division Lvl'!L209/Escalators!K$11)</f>
        <v>0</v>
      </c>
      <c r="M209" s="217">
        <f>IF('Division Lvl'!M209="","",'Division Lvl'!M209/Escalators!L$11)</f>
        <v>0</v>
      </c>
      <c r="N209" s="218">
        <v>0</v>
      </c>
      <c r="O209" s="219">
        <v>0</v>
      </c>
      <c r="P209" s="220">
        <f>E209*Config!F$40</f>
        <v>0</v>
      </c>
      <c r="Q209" s="220">
        <f>F209*Config!G$40</f>
        <v>0</v>
      </c>
      <c r="R209" s="220">
        <f>G209*Config!H$40</f>
        <v>0</v>
      </c>
      <c r="S209" s="220">
        <f>H209*Config!I$40</f>
        <v>0</v>
      </c>
      <c r="T209" s="220">
        <f>I209*Config!J$40</f>
        <v>0</v>
      </c>
      <c r="U209" s="220">
        <f>J209*Config!K$40</f>
        <v>0</v>
      </c>
      <c r="V209" s="220">
        <f>K209*Config!L$40</f>
        <v>0</v>
      </c>
      <c r="W209" s="220">
        <f>L209*Config!M$40</f>
        <v>0</v>
      </c>
      <c r="X209" s="220">
        <f>M209*Config!N$40</f>
        <v>0</v>
      </c>
      <c r="Y209" s="221">
        <f>N209*Config!O$40</f>
        <v>0</v>
      </c>
      <c r="Z209" s="222">
        <f t="shared" si="21"/>
        <v>0</v>
      </c>
      <c r="AA209" s="217">
        <f t="shared" si="22"/>
        <v>0</v>
      </c>
      <c r="AB209" s="220">
        <f t="shared" si="23"/>
        <v>0</v>
      </c>
      <c r="AC209" s="221">
        <f t="shared" si="24"/>
        <v>0</v>
      </c>
      <c r="AD209" s="223" t="str">
        <f>IF(OR(SUM(P209:Y209)&lt;&gt;0,A209="EH"),INDEX(CASH!$B:$B,MATCH(A209,CASH!$A:$A,0)),"")</f>
        <v/>
      </c>
      <c r="AE209" s="226">
        <v>2400</v>
      </c>
      <c r="AF209" s="224">
        <f t="shared" si="25"/>
        <v>0.6976020864775403</v>
      </c>
      <c r="AG209" s="122" t="str">
        <f>IF(ISERROR(VLOOKUP(A209,Config!$A$12:$A$32,1,FALSE)),LEFT(A209,2),"PRL")</f>
        <v>PR</v>
      </c>
      <c r="AH209" s="122" t="str">
        <f t="shared" si="26"/>
        <v>PR701</v>
      </c>
      <c r="AI209" s="163" t="s">
        <v>881</v>
      </c>
      <c r="AJ209" s="225" t="s">
        <v>781</v>
      </c>
      <c r="AK209" s="338" t="str">
        <f>IF(ISERROR(VLOOKUP($A209,'RAB Cat Lookup'!$B$4:$E$351,2,FALSE))=TRUE,"Unallocated",VLOOKUP($A209,'RAB Cat Lookup'!$B$4:$E$351,2,FALSE))</f>
        <v>Std</v>
      </c>
      <c r="AL209" s="338" t="str">
        <f>IF(ISERROR(VLOOKUP($A209,'RAB Cat Lookup'!$B$4:$E$351,4,FALSE))=TRUE,"Unallocated",VLOOKUP($A209,'RAB Cat Lookup'!$B$4:$E$351,4,FALSE))</f>
        <v>Sub-transmission lines and cables</v>
      </c>
      <c r="AM209" s="121" t="str">
        <f t="shared" si="27"/>
        <v/>
      </c>
    </row>
    <row r="210" spans="1:39" x14ac:dyDescent="0.25">
      <c r="A210" s="215" t="s">
        <v>211</v>
      </c>
      <c r="B210" s="215" t="s">
        <v>212</v>
      </c>
      <c r="C210" s="123" t="s">
        <v>513</v>
      </c>
      <c r="D210" s="216">
        <f>IF('Division Lvl'!D210="","",'Division Lvl'!D210/Escalators!C$11)</f>
        <v>50400</v>
      </c>
      <c r="E210" s="217">
        <f>IF('Division Lvl'!E210="","",'Division Lvl'!E210/Escalators!D$11)</f>
        <v>0</v>
      </c>
      <c r="F210" s="217">
        <f>IF('Division Lvl'!F210="","",'Division Lvl'!F210/Escalators!E$11)</f>
        <v>0</v>
      </c>
      <c r="G210" s="217">
        <f>IF('Division Lvl'!G210="","",'Division Lvl'!G210/Escalators!F$11)</f>
        <v>0</v>
      </c>
      <c r="H210" s="217">
        <f>IF('Division Lvl'!H210="","",'Division Lvl'!H210/Escalators!G$11)</f>
        <v>0</v>
      </c>
      <c r="I210" s="217">
        <f>IF('Division Lvl'!I210="","",'Division Lvl'!I210/Escalators!H$11)</f>
        <v>0</v>
      </c>
      <c r="J210" s="217">
        <f>IF('Division Lvl'!J210="","",'Division Lvl'!J210/Escalators!I$11)</f>
        <v>0</v>
      </c>
      <c r="K210" s="217">
        <f>IF('Division Lvl'!K210="","",'Division Lvl'!K210/Escalators!J$11)</f>
        <v>0</v>
      </c>
      <c r="L210" s="217">
        <f>IF('Division Lvl'!L210="","",'Division Lvl'!L210/Escalators!K$11)</f>
        <v>0</v>
      </c>
      <c r="M210" s="217">
        <f>IF('Division Lvl'!M210="","",'Division Lvl'!M210/Escalators!L$11)</f>
        <v>0</v>
      </c>
      <c r="N210" s="218">
        <v>0</v>
      </c>
      <c r="O210" s="219">
        <v>7722</v>
      </c>
      <c r="P210" s="220">
        <f>E210*Config!F$40</f>
        <v>0</v>
      </c>
      <c r="Q210" s="220">
        <f>F210*Config!G$40</f>
        <v>0</v>
      </c>
      <c r="R210" s="220">
        <f>G210*Config!H$40</f>
        <v>0</v>
      </c>
      <c r="S210" s="220">
        <f>H210*Config!I$40</f>
        <v>0</v>
      </c>
      <c r="T210" s="220">
        <f>I210*Config!J$40</f>
        <v>0</v>
      </c>
      <c r="U210" s="220">
        <f>J210*Config!K$40</f>
        <v>0</v>
      </c>
      <c r="V210" s="220">
        <f>K210*Config!L$40</f>
        <v>0</v>
      </c>
      <c r="W210" s="220">
        <f>L210*Config!M$40</f>
        <v>0</v>
      </c>
      <c r="X210" s="220">
        <f>M210*Config!N$40</f>
        <v>0</v>
      </c>
      <c r="Y210" s="221">
        <f>N210*Config!O$40</f>
        <v>0</v>
      </c>
      <c r="Z210" s="222">
        <f t="shared" si="21"/>
        <v>0</v>
      </c>
      <c r="AA210" s="217">
        <f t="shared" si="22"/>
        <v>0</v>
      </c>
      <c r="AB210" s="220">
        <f t="shared" si="23"/>
        <v>0</v>
      </c>
      <c r="AC210" s="221">
        <f t="shared" si="24"/>
        <v>0</v>
      </c>
      <c r="AD210" s="223" t="str">
        <f>IF(OR(SUM(P210:Y210)&lt;&gt;0,A210="EH"),INDEX(CASH!$B:$B,MATCH(A210,CASH!$A:$A,0)),"")</f>
        <v/>
      </c>
      <c r="AE210" s="226">
        <v>3750</v>
      </c>
      <c r="AF210" s="224">
        <f t="shared" si="25"/>
        <v>0.38642128756419025</v>
      </c>
      <c r="AG210" s="122" t="str">
        <f>IF(ISERROR(VLOOKUP(A210,Config!$A$12:$A$32,1,FALSE)),LEFT(A210,2),"PRL")</f>
        <v>PR</v>
      </c>
      <c r="AH210" s="122" t="str">
        <f t="shared" si="26"/>
        <v>PR702</v>
      </c>
      <c r="AI210" s="163" t="s">
        <v>881</v>
      </c>
      <c r="AJ210" s="225" t="s">
        <v>781</v>
      </c>
      <c r="AK210" s="338" t="str">
        <f>IF(ISERROR(VLOOKUP($A210,'RAB Cat Lookup'!$B$4:$E$351,2,FALSE))=TRUE,"Unallocated",VLOOKUP($A210,'RAB Cat Lookup'!$B$4:$E$351,2,FALSE))</f>
        <v>Std</v>
      </c>
      <c r="AL210" s="338" t="str">
        <f>IF(ISERROR(VLOOKUP($A210,'RAB Cat Lookup'!$B$4:$E$351,4,FALSE))=TRUE,"Unallocated",VLOOKUP($A210,'RAB Cat Lookup'!$B$4:$E$351,4,FALSE))</f>
        <v>Transformers</v>
      </c>
      <c r="AM210" s="121" t="str">
        <f t="shared" si="27"/>
        <v/>
      </c>
    </row>
    <row r="211" spans="1:39" x14ac:dyDescent="0.25">
      <c r="A211" s="215" t="s">
        <v>214</v>
      </c>
      <c r="B211" s="215" t="s">
        <v>333</v>
      </c>
      <c r="C211" s="123" t="s">
        <v>516</v>
      </c>
      <c r="D211" s="216">
        <f>IF('Division Lvl'!D211="","",'Division Lvl'!D211/Escalators!C$11)</f>
        <v>0</v>
      </c>
      <c r="E211" s="217">
        <f>IF('Division Lvl'!E211="","",'Division Lvl'!E211/Escalators!D$11)</f>
        <v>5993059.9209054215</v>
      </c>
      <c r="F211" s="217">
        <f>IF('Division Lvl'!F211="","",'Division Lvl'!F211/Escalators!E$11)</f>
        <v>0</v>
      </c>
      <c r="G211" s="217">
        <f>IF('Division Lvl'!G211="","",'Division Lvl'!G211/Escalators!F$11)</f>
        <v>0</v>
      </c>
      <c r="H211" s="217">
        <f>IF('Division Lvl'!H211="","",'Division Lvl'!H211/Escalators!G$11)</f>
        <v>0</v>
      </c>
      <c r="I211" s="217">
        <f>IF('Division Lvl'!I211="","",'Division Lvl'!I211/Escalators!H$11)</f>
        <v>0</v>
      </c>
      <c r="J211" s="217">
        <f>IF('Division Lvl'!J211="","",'Division Lvl'!J211/Escalators!I$11)</f>
        <v>0</v>
      </c>
      <c r="K211" s="217">
        <f>IF('Division Lvl'!K211="","",'Division Lvl'!K211/Escalators!J$11)</f>
        <v>0</v>
      </c>
      <c r="L211" s="217">
        <f>IF('Division Lvl'!L211="","",'Division Lvl'!L211/Escalators!K$11)</f>
        <v>0</v>
      </c>
      <c r="M211" s="217">
        <f>IF('Division Lvl'!M211="","",'Division Lvl'!M211/Escalators!L$11)</f>
        <v>0</v>
      </c>
      <c r="N211" s="218">
        <v>0</v>
      </c>
      <c r="O211" s="219">
        <v>0</v>
      </c>
      <c r="P211" s="220">
        <f>E211*Config!F$40</f>
        <v>6142886.418928057</v>
      </c>
      <c r="Q211" s="220">
        <f>F211*Config!G$40</f>
        <v>0</v>
      </c>
      <c r="R211" s="220">
        <f>G211*Config!H$40</f>
        <v>0</v>
      </c>
      <c r="S211" s="220">
        <f>H211*Config!I$40</f>
        <v>0</v>
      </c>
      <c r="T211" s="220">
        <f>I211*Config!J$40</f>
        <v>0</v>
      </c>
      <c r="U211" s="220">
        <f>J211*Config!K$40</f>
        <v>0</v>
      </c>
      <c r="V211" s="220">
        <f>K211*Config!L$40</f>
        <v>0</v>
      </c>
      <c r="W211" s="220">
        <f>L211*Config!M$40</f>
        <v>0</v>
      </c>
      <c r="X211" s="220">
        <f>M211*Config!N$40</f>
        <v>0</v>
      </c>
      <c r="Y211" s="221">
        <f>N211*Config!O$40</f>
        <v>0</v>
      </c>
      <c r="Z211" s="222">
        <f t="shared" si="21"/>
        <v>5993059.9209054215</v>
      </c>
      <c r="AA211" s="217">
        <f t="shared" si="22"/>
        <v>5993059.9209054215</v>
      </c>
      <c r="AB211" s="220">
        <f t="shared" si="23"/>
        <v>6142886.418928057</v>
      </c>
      <c r="AC211" s="221">
        <f t="shared" si="24"/>
        <v>6142886.418928057</v>
      </c>
      <c r="AD211" s="223">
        <f>IF(OR(SUM(P211:Y211)&lt;&gt;0,A211="EH"),INDEX(CASH!$B:$B,MATCH(A211,CASH!$A:$A,0)),"")</f>
        <v>120</v>
      </c>
      <c r="AE211" s="122">
        <f>AD211*VLOOKUP(C211,Config!$A$3:$C$9,3,FALSE)</f>
        <v>1200</v>
      </c>
      <c r="AF211" s="224">
        <f t="shared" si="25"/>
        <v>0.9448595946985372</v>
      </c>
      <c r="AG211" s="122" t="str">
        <f>IF(ISERROR(VLOOKUP(A211,Config!$A$12:$A$32,1,FALSE)),LEFT(A211,2),"PRL")</f>
        <v>PRL</v>
      </c>
      <c r="AH211" s="122" t="str">
        <f t="shared" si="26"/>
        <v>PR703</v>
      </c>
      <c r="AI211" s="163" t="s">
        <v>881</v>
      </c>
      <c r="AJ211" s="225" t="s">
        <v>781</v>
      </c>
      <c r="AK211" s="338" t="str">
        <f>IF(ISERROR(VLOOKUP($A211,'RAB Cat Lookup'!$B$4:$E$351,2,FALSE))=TRUE,"Unallocated",VLOOKUP($A211,'RAB Cat Lookup'!$B$4:$E$351,2,FALSE))</f>
        <v>Std</v>
      </c>
      <c r="AL211" s="338" t="str">
        <f>IF(ISERROR(VLOOKUP($A211,'RAB Cat Lookup'!$B$4:$E$351,4,FALSE))=TRUE,"Unallocated",VLOOKUP($A211,'RAB Cat Lookup'!$B$4:$E$351,4,FALSE))</f>
        <v>Land</v>
      </c>
      <c r="AM211" s="121" t="str">
        <f t="shared" si="27"/>
        <v/>
      </c>
    </row>
    <row r="212" spans="1:39" x14ac:dyDescent="0.25">
      <c r="A212" s="215" t="s">
        <v>215</v>
      </c>
      <c r="B212" s="215" t="s">
        <v>334</v>
      </c>
      <c r="C212" s="123" t="s">
        <v>513</v>
      </c>
      <c r="D212" s="216">
        <f>IF('Division Lvl'!D212="","",'Division Lvl'!D212/Escalators!C$11)</f>
        <v>300000</v>
      </c>
      <c r="E212" s="217">
        <f>IF('Division Lvl'!E212="","",'Division Lvl'!E212/Escalators!D$11)</f>
        <v>194896.30631448459</v>
      </c>
      <c r="F212" s="217">
        <f>IF('Division Lvl'!F212="","",'Division Lvl'!F212/Escalators!E$11)</f>
        <v>0</v>
      </c>
      <c r="G212" s="217">
        <f>IF('Division Lvl'!G212="","",'Division Lvl'!G212/Escalators!F$11)</f>
        <v>0</v>
      </c>
      <c r="H212" s="217">
        <f>IF('Division Lvl'!H212="","",'Division Lvl'!H212/Escalators!G$11)</f>
        <v>0</v>
      </c>
      <c r="I212" s="217">
        <f>IF('Division Lvl'!I212="","",'Division Lvl'!I212/Escalators!H$11)</f>
        <v>0</v>
      </c>
      <c r="J212" s="217">
        <f>IF('Division Lvl'!J212="","",'Division Lvl'!J212/Escalators!I$11)</f>
        <v>0</v>
      </c>
      <c r="K212" s="217">
        <f>IF('Division Lvl'!K212="","",'Division Lvl'!K212/Escalators!J$11)</f>
        <v>0</v>
      </c>
      <c r="L212" s="217">
        <f>IF('Division Lvl'!L212="","",'Division Lvl'!L212/Escalators!K$11)</f>
        <v>0</v>
      </c>
      <c r="M212" s="217">
        <f>IF('Division Lvl'!M212="","",'Division Lvl'!M212/Escalators!L$11)</f>
        <v>0</v>
      </c>
      <c r="N212" s="218">
        <v>0</v>
      </c>
      <c r="O212" s="219">
        <v>128559</v>
      </c>
      <c r="P212" s="220">
        <f>E212*Config!F$40</f>
        <v>199768.71397234668</v>
      </c>
      <c r="Q212" s="220">
        <f>F212*Config!G$40</f>
        <v>0</v>
      </c>
      <c r="R212" s="220">
        <f>G212*Config!H$40</f>
        <v>0</v>
      </c>
      <c r="S212" s="220">
        <f>H212*Config!I$40</f>
        <v>0</v>
      </c>
      <c r="T212" s="220">
        <f>I212*Config!J$40</f>
        <v>0</v>
      </c>
      <c r="U212" s="220">
        <f>J212*Config!K$40</f>
        <v>0</v>
      </c>
      <c r="V212" s="220">
        <f>K212*Config!L$40</f>
        <v>0</v>
      </c>
      <c r="W212" s="220">
        <f>L212*Config!M$40</f>
        <v>0</v>
      </c>
      <c r="X212" s="220">
        <f>M212*Config!N$40</f>
        <v>0</v>
      </c>
      <c r="Y212" s="221">
        <f>N212*Config!O$40</f>
        <v>0</v>
      </c>
      <c r="Z212" s="222">
        <f t="shared" si="21"/>
        <v>194896.30631448459</v>
      </c>
      <c r="AA212" s="217">
        <f t="shared" si="22"/>
        <v>194896.30631448459</v>
      </c>
      <c r="AB212" s="220">
        <f t="shared" si="23"/>
        <v>199768.71397234668</v>
      </c>
      <c r="AC212" s="221">
        <f t="shared" si="24"/>
        <v>199768.71397234668</v>
      </c>
      <c r="AD212" s="223">
        <f>IF(OR(SUM(P212:Y212)&lt;&gt;0,A212="EH"),INDEX(CASH!$B:$B,MATCH(A212,CASH!$A:$A,0)),"")</f>
        <v>160</v>
      </c>
      <c r="AE212" s="122">
        <f>AD212*VLOOKUP(C212,Config!$A$3:$C$9,3,FALSE)</f>
        <v>2400</v>
      </c>
      <c r="AF212" s="224">
        <f t="shared" si="25"/>
        <v>0.6976020864775403</v>
      </c>
      <c r="AG212" s="122" t="str">
        <f>IF(ISERROR(VLOOKUP(A212,Config!$A$12:$A$32,1,FALSE)),LEFT(A212,2),"PRL")</f>
        <v>PRL</v>
      </c>
      <c r="AH212" s="122" t="str">
        <f t="shared" si="26"/>
        <v>PR704</v>
      </c>
      <c r="AI212" s="163" t="s">
        <v>881</v>
      </c>
      <c r="AJ212" s="225" t="s">
        <v>781</v>
      </c>
      <c r="AK212" s="338" t="str">
        <f>IF(ISERROR(VLOOKUP($A212,'RAB Cat Lookup'!$B$4:$E$351,2,FALSE))=TRUE,"Unallocated",VLOOKUP($A212,'RAB Cat Lookup'!$B$4:$E$351,2,FALSE))</f>
        <v>Std</v>
      </c>
      <c r="AL212" s="338" t="str">
        <f>IF(ISERROR(VLOOKUP($A212,'RAB Cat Lookup'!$B$4:$E$351,4,FALSE))=TRUE,"Unallocated",VLOOKUP($A212,'RAB Cat Lookup'!$B$4:$E$351,4,FALSE))</f>
        <v>Land</v>
      </c>
      <c r="AM212" s="121" t="str">
        <f t="shared" si="27"/>
        <v/>
      </c>
    </row>
    <row r="213" spans="1:39" x14ac:dyDescent="0.25">
      <c r="A213" s="215" t="s">
        <v>360</v>
      </c>
      <c r="B213" s="215" t="s">
        <v>362</v>
      </c>
      <c r="C213" s="123" t="s">
        <v>513</v>
      </c>
      <c r="D213" s="216">
        <f>IF('Division Lvl'!D213="","",'Division Lvl'!D213/Escalators!C$11)</f>
        <v>0</v>
      </c>
      <c r="E213" s="217">
        <f>IF('Division Lvl'!E213="","",'Division Lvl'!E213/Escalators!D$11)</f>
        <v>0</v>
      </c>
      <c r="F213" s="217">
        <f>IF('Division Lvl'!F213="","",'Division Lvl'!F213/Escalators!E$11)</f>
        <v>0</v>
      </c>
      <c r="G213" s="217">
        <f>IF('Division Lvl'!G213="","",'Division Lvl'!G213/Escalators!F$11)</f>
        <v>0</v>
      </c>
      <c r="H213" s="217">
        <f>IF('Division Lvl'!H213="","",'Division Lvl'!H213/Escalators!G$11)</f>
        <v>0</v>
      </c>
      <c r="I213" s="217">
        <f>IF('Division Lvl'!I213="","",'Division Lvl'!I213/Escalators!H$11)</f>
        <v>0</v>
      </c>
      <c r="J213" s="217">
        <f>IF('Division Lvl'!J213="","",'Division Lvl'!J213/Escalators!I$11)</f>
        <v>0</v>
      </c>
      <c r="K213" s="217">
        <f>IF('Division Lvl'!K213="","",'Division Lvl'!K213/Escalators!J$11)</f>
        <v>0</v>
      </c>
      <c r="L213" s="217">
        <f>IF('Division Lvl'!L213="","",'Division Lvl'!L213/Escalators!K$11)</f>
        <v>0</v>
      </c>
      <c r="M213" s="217">
        <f>IF('Division Lvl'!M213="","",'Division Lvl'!M213/Escalators!L$11)</f>
        <v>0</v>
      </c>
      <c r="N213" s="218">
        <v>0</v>
      </c>
      <c r="O213" s="219">
        <v>850291.17999999993</v>
      </c>
      <c r="P213" s="220">
        <f>E213*Config!F$40</f>
        <v>0</v>
      </c>
      <c r="Q213" s="220">
        <f>F213*Config!G$40</f>
        <v>0</v>
      </c>
      <c r="R213" s="220">
        <f>G213*Config!H$40</f>
        <v>0</v>
      </c>
      <c r="S213" s="220">
        <f>H213*Config!I$40</f>
        <v>0</v>
      </c>
      <c r="T213" s="220">
        <f>I213*Config!J$40</f>
        <v>0</v>
      </c>
      <c r="U213" s="220">
        <f>J213*Config!K$40</f>
        <v>0</v>
      </c>
      <c r="V213" s="220">
        <f>K213*Config!L$40</f>
        <v>0</v>
      </c>
      <c r="W213" s="220">
        <f>L213*Config!M$40</f>
        <v>0</v>
      </c>
      <c r="X213" s="220">
        <f>M213*Config!N$40</f>
        <v>0</v>
      </c>
      <c r="Y213" s="221">
        <f>N213*Config!O$40</f>
        <v>0</v>
      </c>
      <c r="Z213" s="222">
        <f t="shared" si="21"/>
        <v>0</v>
      </c>
      <c r="AA213" s="217">
        <f t="shared" si="22"/>
        <v>0</v>
      </c>
      <c r="AB213" s="220">
        <f t="shared" si="23"/>
        <v>0</v>
      </c>
      <c r="AC213" s="221">
        <f t="shared" si="24"/>
        <v>0</v>
      </c>
      <c r="AD213" s="223" t="str">
        <f>IF(OR(SUM(P213:Y213)&lt;&gt;0,A213="EH"),INDEX(CASH!$B:$B,MATCH(A213,CASH!$A:$A,0)),"")</f>
        <v/>
      </c>
      <c r="AE213" s="226">
        <v>2850</v>
      </c>
      <c r="AF213" s="224">
        <f t="shared" si="25"/>
        <v>0.66126121559920048</v>
      </c>
      <c r="AG213" s="122" t="str">
        <f>IF(ISERROR(VLOOKUP(A213,Config!$A$12:$A$32,1,FALSE)),LEFT(A213,2),"PRL")</f>
        <v>PR</v>
      </c>
      <c r="AH213" s="122" t="str">
        <f t="shared" si="26"/>
        <v>PR707</v>
      </c>
      <c r="AI213" s="163" t="s">
        <v>881</v>
      </c>
      <c r="AJ213" s="225" t="s">
        <v>781</v>
      </c>
      <c r="AK213" s="338" t="str">
        <f>IF(ISERROR(VLOOKUP($A213,'RAB Cat Lookup'!$B$4:$E$351,2,FALSE))=TRUE,"Unallocated",VLOOKUP($A213,'RAB Cat Lookup'!$B$4:$E$351,2,FALSE))</f>
        <v>Std</v>
      </c>
      <c r="AL213" s="338" t="str">
        <f>IF(ISERROR(VLOOKUP($A213,'RAB Cat Lookup'!$B$4:$E$351,4,FALSE))=TRUE,"Unallocated",VLOOKUP($A213,'RAB Cat Lookup'!$B$4:$E$351,4,FALSE))</f>
        <v>Sub-transmission lines and cables</v>
      </c>
      <c r="AM213" s="121" t="str">
        <f t="shared" si="27"/>
        <v/>
      </c>
    </row>
    <row r="214" spans="1:39" x14ac:dyDescent="0.25">
      <c r="A214" s="215" t="s">
        <v>448</v>
      </c>
      <c r="B214" s="215" t="s">
        <v>572</v>
      </c>
      <c r="C214" s="123" t="s">
        <v>513</v>
      </c>
      <c r="D214" s="216">
        <f>IF('Division Lvl'!D214="","",'Division Lvl'!D214/Escalators!C$11)</f>
        <v>0</v>
      </c>
      <c r="E214" s="217">
        <f>IF('Division Lvl'!E214="","",'Division Lvl'!E214/Escalators!D$11)</f>
        <v>0</v>
      </c>
      <c r="F214" s="217">
        <f>IF('Division Lvl'!F214="","",'Division Lvl'!F214/Escalators!E$11)</f>
        <v>0</v>
      </c>
      <c r="G214" s="217">
        <f>IF('Division Lvl'!G214="","",'Division Lvl'!G214/Escalators!F$11)</f>
        <v>0</v>
      </c>
      <c r="H214" s="217">
        <f>IF('Division Lvl'!H214="","",'Division Lvl'!H214/Escalators!G$11)</f>
        <v>0</v>
      </c>
      <c r="I214" s="217">
        <f>IF('Division Lvl'!I214="","",'Division Lvl'!I214/Escalators!H$11)</f>
        <v>0</v>
      </c>
      <c r="J214" s="217">
        <f>IF('Division Lvl'!J214="","",'Division Lvl'!J214/Escalators!I$11)</f>
        <v>0</v>
      </c>
      <c r="K214" s="217">
        <f>IF('Division Lvl'!K214="","",'Division Lvl'!K214/Escalators!J$11)</f>
        <v>0</v>
      </c>
      <c r="L214" s="217">
        <f>IF('Division Lvl'!L214="","",'Division Lvl'!L214/Escalators!K$11)</f>
        <v>0</v>
      </c>
      <c r="M214" s="217">
        <f>IF('Division Lvl'!M214="","",'Division Lvl'!M214/Escalators!L$11)</f>
        <v>0</v>
      </c>
      <c r="N214" s="218">
        <v>0</v>
      </c>
      <c r="O214" s="219">
        <v>0</v>
      </c>
      <c r="P214" s="220">
        <f>E214*Config!F$40</f>
        <v>0</v>
      </c>
      <c r="Q214" s="220">
        <f>F214*Config!G$40</f>
        <v>0</v>
      </c>
      <c r="R214" s="220">
        <f>G214*Config!H$40</f>
        <v>0</v>
      </c>
      <c r="S214" s="220">
        <f>H214*Config!I$40</f>
        <v>0</v>
      </c>
      <c r="T214" s="220">
        <f>I214*Config!J$40</f>
        <v>0</v>
      </c>
      <c r="U214" s="220">
        <f>J214*Config!K$40</f>
        <v>0</v>
      </c>
      <c r="V214" s="220">
        <f>K214*Config!L$40</f>
        <v>0</v>
      </c>
      <c r="W214" s="220">
        <f>L214*Config!M$40</f>
        <v>0</v>
      </c>
      <c r="X214" s="220">
        <f>M214*Config!N$40</f>
        <v>0</v>
      </c>
      <c r="Y214" s="221">
        <f>N214*Config!O$40</f>
        <v>0</v>
      </c>
      <c r="Z214" s="222">
        <f t="shared" si="21"/>
        <v>0</v>
      </c>
      <c r="AA214" s="217">
        <f t="shared" si="22"/>
        <v>0</v>
      </c>
      <c r="AB214" s="220">
        <f t="shared" si="23"/>
        <v>0</v>
      </c>
      <c r="AC214" s="221">
        <f t="shared" si="24"/>
        <v>0</v>
      </c>
      <c r="AD214" s="223" t="str">
        <f>IF(OR(SUM(P214:Y214)&lt;&gt;0,A214="EH"),INDEX(CASH!$B:$B,MATCH(A214,CASH!$A:$A,0)),"")</f>
        <v/>
      </c>
      <c r="AE214" s="226">
        <v>3300</v>
      </c>
      <c r="AF214" s="224">
        <f t="shared" si="25"/>
        <v>0.5433273145722044</v>
      </c>
      <c r="AG214" s="122" t="str">
        <f>IF(ISERROR(VLOOKUP(A214,Config!$A$12:$A$32,1,FALSE)),LEFT(A214,2),"PRL")</f>
        <v>PR</v>
      </c>
      <c r="AH214" s="122" t="str">
        <f t="shared" si="26"/>
        <v>PR709</v>
      </c>
      <c r="AI214" s="163" t="s">
        <v>881</v>
      </c>
      <c r="AJ214" s="225" t="s">
        <v>781</v>
      </c>
      <c r="AK214" s="338" t="str">
        <f>IF(ISERROR(VLOOKUP($A214,'RAB Cat Lookup'!$B$4:$E$351,2,FALSE))=TRUE,"Unallocated",VLOOKUP($A214,'RAB Cat Lookup'!$B$4:$E$351,2,FALSE))</f>
        <v>Std</v>
      </c>
      <c r="AL214" s="338" t="str">
        <f>IF(ISERROR(VLOOKUP($A214,'RAB Cat Lookup'!$B$4:$E$351,4,FALSE))=TRUE,"Unallocated",VLOOKUP($A214,'RAB Cat Lookup'!$B$4:$E$351,4,FALSE))</f>
        <v>Sub-transmission lines and cables</v>
      </c>
      <c r="AM214" s="121" t="str">
        <f t="shared" si="27"/>
        <v/>
      </c>
    </row>
    <row r="215" spans="1:39" x14ac:dyDescent="0.25">
      <c r="A215" s="215" t="s">
        <v>808</v>
      </c>
      <c r="B215" s="215" t="s">
        <v>858</v>
      </c>
      <c r="C215" s="123" t="s">
        <v>513</v>
      </c>
      <c r="D215" s="216">
        <f>IF('Division Lvl'!D215="","",'Division Lvl'!D215/Escalators!C$11)</f>
        <v>22000</v>
      </c>
      <c r="E215" s="217">
        <f>IF('Division Lvl'!E215="","",'Division Lvl'!E215/Escalators!D$11)</f>
        <v>0</v>
      </c>
      <c r="F215" s="217">
        <f>IF('Division Lvl'!F215="","",'Division Lvl'!F215/Escalators!E$11)</f>
        <v>0</v>
      </c>
      <c r="G215" s="217">
        <f>IF('Division Lvl'!G215="","",'Division Lvl'!G215/Escalators!F$11)</f>
        <v>0</v>
      </c>
      <c r="H215" s="217">
        <f>IF('Division Lvl'!H215="","",'Division Lvl'!H215/Escalators!G$11)</f>
        <v>0</v>
      </c>
      <c r="I215" s="217">
        <f>IF('Division Lvl'!I215="","",'Division Lvl'!I215/Escalators!H$11)</f>
        <v>0</v>
      </c>
      <c r="J215" s="217">
        <f>IF('Division Lvl'!J215="","",'Division Lvl'!J215/Escalators!I$11)</f>
        <v>0</v>
      </c>
      <c r="K215" s="217">
        <f>IF('Division Lvl'!K215="","",'Division Lvl'!K215/Escalators!J$11)</f>
        <v>0</v>
      </c>
      <c r="L215" s="217">
        <f>IF('Division Lvl'!L215="","",'Division Lvl'!L215/Escalators!K$11)</f>
        <v>0</v>
      </c>
      <c r="M215" s="217">
        <f>IF('Division Lvl'!M215="","",'Division Lvl'!M215/Escalators!L$11)</f>
        <v>0</v>
      </c>
      <c r="N215" s="218">
        <v>0</v>
      </c>
      <c r="O215" s="219">
        <v>25008</v>
      </c>
      <c r="P215" s="220">
        <f>E215*Config!F$40</f>
        <v>0</v>
      </c>
      <c r="Q215" s="220">
        <f>F215*Config!G$40</f>
        <v>0</v>
      </c>
      <c r="R215" s="220">
        <f>G215*Config!H$40</f>
        <v>0</v>
      </c>
      <c r="S215" s="220">
        <f>H215*Config!I$40</f>
        <v>0</v>
      </c>
      <c r="T215" s="220">
        <f>I215*Config!J$40</f>
        <v>0</v>
      </c>
      <c r="U215" s="220">
        <f>J215*Config!K$40</f>
        <v>0</v>
      </c>
      <c r="V215" s="220">
        <f>K215*Config!L$40</f>
        <v>0</v>
      </c>
      <c r="W215" s="220">
        <f>L215*Config!M$40</f>
        <v>0</v>
      </c>
      <c r="X215" s="220">
        <f>M215*Config!N$40</f>
        <v>0</v>
      </c>
      <c r="Y215" s="221">
        <f>N215*Config!O$40</f>
        <v>0</v>
      </c>
      <c r="Z215" s="222">
        <f t="shared" si="21"/>
        <v>0</v>
      </c>
      <c r="AA215" s="217">
        <f t="shared" si="22"/>
        <v>0</v>
      </c>
      <c r="AB215" s="220">
        <f t="shared" si="23"/>
        <v>0</v>
      </c>
      <c r="AC215" s="221">
        <f t="shared" si="24"/>
        <v>0</v>
      </c>
      <c r="AD215" s="223" t="str">
        <f>IF(OR(SUM(P215:Y215)&lt;&gt;0,A215="EH"),INDEX(CASH!$B:$B,MATCH(A215,CASH!$A:$A,0)),"")</f>
        <v/>
      </c>
      <c r="AE215" s="226">
        <v>1050</v>
      </c>
      <c r="AF215" s="224">
        <f t="shared" si="25"/>
        <v>0.95934125331139808</v>
      </c>
      <c r="AG215" s="122" t="str">
        <f>IF(ISERROR(VLOOKUP(A215,Config!$A$12:$A$32,1,FALSE)),LEFT(A215,2),"PRL")</f>
        <v>PR</v>
      </c>
      <c r="AH215" s="122" t="str">
        <f t="shared" si="26"/>
        <v>PR710</v>
      </c>
      <c r="AI215" s="163" t="s">
        <v>881</v>
      </c>
      <c r="AJ215" s="225" t="s">
        <v>781</v>
      </c>
      <c r="AK215" s="338" t="str">
        <f>IF(ISERROR(VLOOKUP($A215,'RAB Cat Lookup'!$B$4:$E$351,2,FALSE))=TRUE,"Unallocated",VLOOKUP($A215,'RAB Cat Lookup'!$B$4:$E$351,2,FALSE))</f>
        <v>Std</v>
      </c>
      <c r="AL215" s="338" t="str">
        <f>IF(ISERROR(VLOOKUP($A215,'RAB Cat Lookup'!$B$4:$E$351,4,FALSE))=TRUE,"Unallocated",VLOOKUP($A215,'RAB Cat Lookup'!$B$4:$E$351,4,FALSE))</f>
        <v>Sub-transmission lines and cables</v>
      </c>
      <c r="AM215" s="121" t="str">
        <f t="shared" si="27"/>
        <v/>
      </c>
    </row>
    <row r="216" spans="1:39" x14ac:dyDescent="0.25">
      <c r="A216" s="215" t="s">
        <v>364</v>
      </c>
      <c r="B216" s="215" t="s">
        <v>365</v>
      </c>
      <c r="C216" s="123" t="s">
        <v>516</v>
      </c>
      <c r="D216" s="216">
        <f>IF('Division Lvl'!D216="","",'Division Lvl'!D216/Escalators!C$11)</f>
        <v>0</v>
      </c>
      <c r="E216" s="217">
        <f>IF('Division Lvl'!E216="","",'Division Lvl'!E216/Escalators!D$11)</f>
        <v>7161307.0681539178</v>
      </c>
      <c r="F216" s="217">
        <f>IF('Division Lvl'!F216="","",'Division Lvl'!F216/Escalators!E$11)</f>
        <v>14296525.445701383</v>
      </c>
      <c r="G216" s="217">
        <f>IF('Division Lvl'!G216="","",'Division Lvl'!G216/Escalators!F$11)</f>
        <v>14256762.377019869</v>
      </c>
      <c r="H216" s="217">
        <f>IF('Division Lvl'!H216="","",'Division Lvl'!H216/Escalators!G$11)</f>
        <v>0</v>
      </c>
      <c r="I216" s="217">
        <f>IF('Division Lvl'!I216="","",'Division Lvl'!I216/Escalators!H$11)</f>
        <v>0</v>
      </c>
      <c r="J216" s="217">
        <f>IF('Division Lvl'!J216="","",'Division Lvl'!J216/Escalators!I$11)</f>
        <v>0</v>
      </c>
      <c r="K216" s="217">
        <f>IF('Division Lvl'!K216="","",'Division Lvl'!K216/Escalators!J$11)</f>
        <v>0</v>
      </c>
      <c r="L216" s="217">
        <f>IF('Division Lvl'!L216="","",'Division Lvl'!L216/Escalators!K$11)</f>
        <v>0</v>
      </c>
      <c r="M216" s="217">
        <f>IF('Division Lvl'!M216="","",'Division Lvl'!M216/Escalators!L$11)</f>
        <v>0</v>
      </c>
      <c r="N216" s="218">
        <v>0</v>
      </c>
      <c r="O216" s="219">
        <v>0</v>
      </c>
      <c r="P216" s="220">
        <f>E216*Config!F$40</f>
        <v>7340339.7448577648</v>
      </c>
      <c r="Q216" s="220">
        <f>F216*Config!G$40</f>
        <v>15020287.046390014</v>
      </c>
      <c r="R216" s="220">
        <f>G216*Config!H$40</f>
        <v>15352973.746665411</v>
      </c>
      <c r="S216" s="220">
        <f>H216*Config!I$40</f>
        <v>0</v>
      </c>
      <c r="T216" s="220">
        <f>I216*Config!J$40</f>
        <v>0</v>
      </c>
      <c r="U216" s="220">
        <f>J216*Config!K$40</f>
        <v>0</v>
      </c>
      <c r="V216" s="220">
        <f>K216*Config!L$40</f>
        <v>0</v>
      </c>
      <c r="W216" s="220">
        <f>L216*Config!M$40</f>
        <v>0</v>
      </c>
      <c r="X216" s="220">
        <f>M216*Config!N$40</f>
        <v>0</v>
      </c>
      <c r="Y216" s="221">
        <f>N216*Config!O$40</f>
        <v>0</v>
      </c>
      <c r="Z216" s="222">
        <f t="shared" si="21"/>
        <v>35714594.890875168</v>
      </c>
      <c r="AA216" s="217">
        <f t="shared" si="22"/>
        <v>35714594.890875168</v>
      </c>
      <c r="AB216" s="220">
        <f t="shared" si="23"/>
        <v>37713600.537913188</v>
      </c>
      <c r="AC216" s="221">
        <f t="shared" si="24"/>
        <v>37713600.537913188</v>
      </c>
      <c r="AD216" s="223">
        <f>IF(OR(SUM(P216:Y216)&lt;&gt;0,A216="EH"),INDEX(CASH!$B:$B,MATCH(A216,CASH!$A:$A,0)),"")</f>
        <v>170</v>
      </c>
      <c r="AE216" s="122">
        <f>AD216*VLOOKUP(C216,Config!$A$3:$C$9,3,FALSE)</f>
        <v>1700</v>
      </c>
      <c r="AF216" s="224">
        <f t="shared" si="25"/>
        <v>0.88932081250625783</v>
      </c>
      <c r="AG216" s="122" t="str">
        <f>IF(ISERROR(VLOOKUP(A216,Config!$A$12:$A$32,1,FALSE)),LEFT(A216,2),"PRL")</f>
        <v>PR</v>
      </c>
      <c r="AH216" s="122" t="str">
        <f t="shared" si="26"/>
        <v>PR713</v>
      </c>
      <c r="AI216" s="163" t="s">
        <v>881</v>
      </c>
      <c r="AJ216" s="225" t="s">
        <v>781</v>
      </c>
      <c r="AK216" s="338" t="str">
        <f>IF(ISERROR(VLOOKUP($A216,'RAB Cat Lookup'!$B$4:$E$351,2,FALSE))=TRUE,"Unallocated",VLOOKUP($A216,'RAB Cat Lookup'!$B$4:$E$351,2,FALSE))</f>
        <v>Std</v>
      </c>
      <c r="AL216" s="338" t="str">
        <f>IF(ISERROR(VLOOKUP($A216,'RAB Cat Lookup'!$B$4:$E$351,4,FALSE))=TRUE,"Unallocated",VLOOKUP($A216,'RAB Cat Lookup'!$B$4:$E$351,4,FALSE))</f>
        <v>Substations</v>
      </c>
      <c r="AM216" s="121" t="str">
        <f t="shared" si="27"/>
        <v/>
      </c>
    </row>
    <row r="217" spans="1:39" x14ac:dyDescent="0.25">
      <c r="A217" s="215" t="s">
        <v>721</v>
      </c>
      <c r="B217" s="215" t="s">
        <v>730</v>
      </c>
      <c r="C217" s="123" t="s">
        <v>513</v>
      </c>
      <c r="D217" s="216">
        <f>IF('Division Lvl'!D217="","",'Division Lvl'!D217/Escalators!C$11)</f>
        <v>0</v>
      </c>
      <c r="E217" s="217">
        <f>IF('Division Lvl'!E217="","",'Division Lvl'!E217/Escalators!D$11)</f>
        <v>0</v>
      </c>
      <c r="F217" s="217">
        <f>IF('Division Lvl'!F217="","",'Division Lvl'!F217/Escalators!E$11)</f>
        <v>0</v>
      </c>
      <c r="G217" s="217">
        <f>IF('Division Lvl'!G217="","",'Division Lvl'!G217/Escalators!F$11)</f>
        <v>0</v>
      </c>
      <c r="H217" s="217">
        <f>IF('Division Lvl'!H217="","",'Division Lvl'!H217/Escalators!G$11)</f>
        <v>0</v>
      </c>
      <c r="I217" s="217">
        <f>IF('Division Lvl'!I217="","",'Division Lvl'!I217/Escalators!H$11)</f>
        <v>0</v>
      </c>
      <c r="J217" s="217">
        <f>IF('Division Lvl'!J217="","",'Division Lvl'!J217/Escalators!I$11)</f>
        <v>0</v>
      </c>
      <c r="K217" s="217">
        <f>IF('Division Lvl'!K217="","",'Division Lvl'!K217/Escalators!J$11)</f>
        <v>0</v>
      </c>
      <c r="L217" s="217">
        <f>IF('Division Lvl'!L217="","",'Division Lvl'!L217/Escalators!K$11)</f>
        <v>0</v>
      </c>
      <c r="M217" s="217">
        <f>IF('Division Lvl'!M217="","",'Division Lvl'!M217/Escalators!L$11)</f>
        <v>0</v>
      </c>
      <c r="N217" s="218">
        <v>0</v>
      </c>
      <c r="O217" s="219">
        <v>0</v>
      </c>
      <c r="P217" s="220">
        <f>E217*Config!F$40</f>
        <v>0</v>
      </c>
      <c r="Q217" s="220">
        <f>F217*Config!G$40</f>
        <v>0</v>
      </c>
      <c r="R217" s="220">
        <f>G217*Config!H$40</f>
        <v>0</v>
      </c>
      <c r="S217" s="220">
        <f>H217*Config!I$40</f>
        <v>0</v>
      </c>
      <c r="T217" s="220">
        <f>I217*Config!J$40</f>
        <v>0</v>
      </c>
      <c r="U217" s="220">
        <f>J217*Config!K$40</f>
        <v>0</v>
      </c>
      <c r="V217" s="220">
        <f>K217*Config!L$40</f>
        <v>0</v>
      </c>
      <c r="W217" s="220">
        <f>L217*Config!M$40</f>
        <v>0</v>
      </c>
      <c r="X217" s="220">
        <f>M217*Config!N$40</f>
        <v>0</v>
      </c>
      <c r="Y217" s="221">
        <f>N217*Config!O$40</f>
        <v>0</v>
      </c>
      <c r="Z217" s="222">
        <f t="shared" si="21"/>
        <v>0</v>
      </c>
      <c r="AA217" s="217">
        <f t="shared" si="22"/>
        <v>0</v>
      </c>
      <c r="AB217" s="220">
        <f t="shared" si="23"/>
        <v>0</v>
      </c>
      <c r="AC217" s="221">
        <f t="shared" si="24"/>
        <v>0</v>
      </c>
      <c r="AD217" s="223" t="str">
        <f>IF(OR(SUM(P217:Y217)&lt;&gt;0,A217="EH"),INDEX(CASH!$B:$B,MATCH(A217,CASH!$A:$A,0)),"")</f>
        <v/>
      </c>
      <c r="AE217" s="227">
        <v>4950</v>
      </c>
      <c r="AF217" s="224">
        <f t="shared" si="25"/>
        <v>0.12557407790639435</v>
      </c>
      <c r="AG217" s="122" t="str">
        <f>IF(ISERROR(VLOOKUP(A217,Config!$A$12:$A$32,1,FALSE)),LEFT(A217,2),"PRL")</f>
        <v>PR</v>
      </c>
      <c r="AH217" s="122" t="str">
        <f t="shared" si="26"/>
        <v>PR715</v>
      </c>
      <c r="AI217" s="163" t="s">
        <v>881</v>
      </c>
      <c r="AJ217" s="225" t="s">
        <v>781</v>
      </c>
      <c r="AK217" s="338" t="str">
        <f>IF(ISERROR(VLOOKUP($A217,'RAB Cat Lookup'!$B$4:$E$351,2,FALSE))=TRUE,"Unallocated",VLOOKUP($A217,'RAB Cat Lookup'!$B$4:$E$351,2,FALSE))</f>
        <v>Std</v>
      </c>
      <c r="AL217" s="338" t="str">
        <f>IF(ISERROR(VLOOKUP($A217,'RAB Cat Lookup'!$B$4:$E$351,4,FALSE))=TRUE,"Unallocated",VLOOKUP($A217,'RAB Cat Lookup'!$B$4:$E$351,4,FALSE))</f>
        <v>Substations</v>
      </c>
      <c r="AM217" s="121" t="str">
        <f t="shared" si="27"/>
        <v/>
      </c>
    </row>
    <row r="218" spans="1:39" x14ac:dyDescent="0.25">
      <c r="A218" s="215" t="s">
        <v>722</v>
      </c>
      <c r="B218" s="215" t="s">
        <v>731</v>
      </c>
      <c r="C218" s="123" t="s">
        <v>513</v>
      </c>
      <c r="D218" s="216">
        <f>IF('Division Lvl'!D218="","",'Division Lvl'!D218/Escalators!C$11)</f>
        <v>0</v>
      </c>
      <c r="E218" s="217">
        <f>IF('Division Lvl'!E218="","",'Division Lvl'!E218/Escalators!D$11)</f>
        <v>0</v>
      </c>
      <c r="F218" s="217">
        <f>IF('Division Lvl'!F218="","",'Division Lvl'!F218/Escalators!E$11)</f>
        <v>0</v>
      </c>
      <c r="G218" s="217">
        <f>IF('Division Lvl'!G218="","",'Division Lvl'!G218/Escalators!F$11)</f>
        <v>0</v>
      </c>
      <c r="H218" s="217">
        <f>IF('Division Lvl'!H218="","",'Division Lvl'!H218/Escalators!G$11)</f>
        <v>0</v>
      </c>
      <c r="I218" s="217">
        <f>IF('Division Lvl'!I218="","",'Division Lvl'!I218/Escalators!H$11)</f>
        <v>0</v>
      </c>
      <c r="J218" s="217">
        <f>IF('Division Lvl'!J218="","",'Division Lvl'!J218/Escalators!I$11)</f>
        <v>0</v>
      </c>
      <c r="K218" s="217">
        <f>IF('Division Lvl'!K218="","",'Division Lvl'!K218/Escalators!J$11)</f>
        <v>0</v>
      </c>
      <c r="L218" s="217">
        <f>IF('Division Lvl'!L218="","",'Division Lvl'!L218/Escalators!K$11)</f>
        <v>0</v>
      </c>
      <c r="M218" s="217">
        <f>IF('Division Lvl'!M218="","",'Division Lvl'!M218/Escalators!L$11)</f>
        <v>0</v>
      </c>
      <c r="N218" s="218">
        <v>0</v>
      </c>
      <c r="O218" s="219">
        <v>0</v>
      </c>
      <c r="P218" s="220">
        <f>E218*Config!F$40</f>
        <v>0</v>
      </c>
      <c r="Q218" s="220">
        <f>F218*Config!G$40</f>
        <v>0</v>
      </c>
      <c r="R218" s="220">
        <f>G218*Config!H$40</f>
        <v>0</v>
      </c>
      <c r="S218" s="220">
        <f>H218*Config!I$40</f>
        <v>0</v>
      </c>
      <c r="T218" s="220">
        <f>I218*Config!J$40</f>
        <v>0</v>
      </c>
      <c r="U218" s="220">
        <f>J218*Config!K$40</f>
        <v>0</v>
      </c>
      <c r="V218" s="220">
        <f>K218*Config!L$40</f>
        <v>0</v>
      </c>
      <c r="W218" s="220">
        <f>L218*Config!M$40</f>
        <v>0</v>
      </c>
      <c r="X218" s="220">
        <f>M218*Config!N$40</f>
        <v>0</v>
      </c>
      <c r="Y218" s="221">
        <f>N218*Config!O$40</f>
        <v>0</v>
      </c>
      <c r="Z218" s="222">
        <f t="shared" si="21"/>
        <v>0</v>
      </c>
      <c r="AA218" s="217">
        <f t="shared" si="22"/>
        <v>0</v>
      </c>
      <c r="AB218" s="220">
        <f t="shared" si="23"/>
        <v>0</v>
      </c>
      <c r="AC218" s="221">
        <f t="shared" si="24"/>
        <v>0</v>
      </c>
      <c r="AD218" s="223" t="str">
        <f>IF(OR(SUM(P218:Y218)&lt;&gt;0,A218="EH"),INDEX(CASH!$B:$B,MATCH(A218,CASH!$A:$A,0)),"")</f>
        <v/>
      </c>
      <c r="AE218" s="227">
        <v>4950</v>
      </c>
      <c r="AF218" s="224">
        <f t="shared" si="25"/>
        <v>0.12557407790639435</v>
      </c>
      <c r="AG218" s="122" t="str">
        <f>IF(ISERROR(VLOOKUP(A218,Config!$A$12:$A$32,1,FALSE)),LEFT(A218,2),"PRL")</f>
        <v>PR</v>
      </c>
      <c r="AH218" s="122" t="str">
        <f t="shared" si="26"/>
        <v>PR716</v>
      </c>
      <c r="AI218" s="163" t="s">
        <v>881</v>
      </c>
      <c r="AJ218" s="225" t="s">
        <v>781</v>
      </c>
      <c r="AK218" s="338" t="str">
        <f>IF(ISERROR(VLOOKUP($A218,'RAB Cat Lookup'!$B$4:$E$351,2,FALSE))=TRUE,"Unallocated",VLOOKUP($A218,'RAB Cat Lookup'!$B$4:$E$351,2,FALSE))</f>
        <v>Std</v>
      </c>
      <c r="AL218" s="338" t="str">
        <f>IF(ISERROR(VLOOKUP($A218,'RAB Cat Lookup'!$B$4:$E$351,4,FALSE))=TRUE,"Unallocated",VLOOKUP($A218,'RAB Cat Lookup'!$B$4:$E$351,4,FALSE))</f>
        <v>Sub-transmission lines and cables</v>
      </c>
      <c r="AM218" s="121" t="str">
        <f t="shared" si="27"/>
        <v/>
      </c>
    </row>
    <row r="219" spans="1:39" x14ac:dyDescent="0.25">
      <c r="A219" s="215" t="s">
        <v>736</v>
      </c>
      <c r="B219" s="215" t="s">
        <v>743</v>
      </c>
      <c r="C219" s="123" t="s">
        <v>513</v>
      </c>
      <c r="D219" s="216">
        <f>IF('Division Lvl'!D219="","",'Division Lvl'!D219/Escalators!C$11)</f>
        <v>0</v>
      </c>
      <c r="E219" s="217">
        <f>IF('Division Lvl'!E219="","",'Division Lvl'!E219/Escalators!D$11)</f>
        <v>1997686.6403018071</v>
      </c>
      <c r="F219" s="217">
        <f>IF('Division Lvl'!F219="","",'Division Lvl'!F219/Escalators!E$11)</f>
        <v>0</v>
      </c>
      <c r="G219" s="217">
        <f>IF('Division Lvl'!G219="","",'Division Lvl'!G219/Escalators!F$11)</f>
        <v>0</v>
      </c>
      <c r="H219" s="217">
        <f>IF('Division Lvl'!H219="","",'Division Lvl'!H219/Escalators!G$11)</f>
        <v>0</v>
      </c>
      <c r="I219" s="217">
        <f>IF('Division Lvl'!I219="","",'Division Lvl'!I219/Escalators!H$11)</f>
        <v>0</v>
      </c>
      <c r="J219" s="217">
        <f>IF('Division Lvl'!J219="","",'Division Lvl'!J219/Escalators!I$11)</f>
        <v>0</v>
      </c>
      <c r="K219" s="217">
        <f>IF('Division Lvl'!K219="","",'Division Lvl'!K219/Escalators!J$11)</f>
        <v>0</v>
      </c>
      <c r="L219" s="217">
        <f>IF('Division Lvl'!L219="","",'Division Lvl'!L219/Escalators!K$11)</f>
        <v>0</v>
      </c>
      <c r="M219" s="217">
        <f>IF('Division Lvl'!M219="","",'Division Lvl'!M219/Escalators!L$11)</f>
        <v>0</v>
      </c>
      <c r="N219" s="218">
        <v>0</v>
      </c>
      <c r="O219" s="219">
        <v>1250000</v>
      </c>
      <c r="P219" s="220">
        <f>E219*Config!F$40</f>
        <v>2047628.8063093522</v>
      </c>
      <c r="Q219" s="220">
        <f>F219*Config!G$40</f>
        <v>0</v>
      </c>
      <c r="R219" s="220">
        <f>G219*Config!H$40</f>
        <v>0</v>
      </c>
      <c r="S219" s="220">
        <f>H219*Config!I$40</f>
        <v>0</v>
      </c>
      <c r="T219" s="220">
        <f>I219*Config!J$40</f>
        <v>0</v>
      </c>
      <c r="U219" s="220">
        <f>J219*Config!K$40</f>
        <v>0</v>
      </c>
      <c r="V219" s="220">
        <f>K219*Config!L$40</f>
        <v>0</v>
      </c>
      <c r="W219" s="220">
        <f>L219*Config!M$40</f>
        <v>0</v>
      </c>
      <c r="X219" s="220">
        <f>M219*Config!N$40</f>
        <v>0</v>
      </c>
      <c r="Y219" s="221">
        <f>N219*Config!O$40</f>
        <v>0</v>
      </c>
      <c r="Z219" s="222">
        <f t="shared" si="21"/>
        <v>1997686.6403018071</v>
      </c>
      <c r="AA219" s="217">
        <f t="shared" si="22"/>
        <v>1997686.6403018071</v>
      </c>
      <c r="AB219" s="220">
        <f t="shared" si="23"/>
        <v>2047628.8063093522</v>
      </c>
      <c r="AC219" s="221">
        <f t="shared" si="24"/>
        <v>2047628.8063093522</v>
      </c>
      <c r="AD219" s="223">
        <f>IF(OR(SUM(P219:Y219)&lt;&gt;0,A219="EH"),INDEX(CASH!$B:$B,MATCH(A219,CASH!$A:$A,0)),"")</f>
        <v>140</v>
      </c>
      <c r="AE219" s="122">
        <f>AD219*VLOOKUP(C219,Config!$A$3:$C$9,3,FALSE)</f>
        <v>2100</v>
      </c>
      <c r="AF219" s="224">
        <f t="shared" si="25"/>
        <v>0.78296875329960158</v>
      </c>
      <c r="AG219" s="122" t="str">
        <f>IF(ISERROR(VLOOKUP(A219,Config!$A$12:$A$32,1,FALSE)),LEFT(A219,2),"PRL")</f>
        <v>PRL</v>
      </c>
      <c r="AH219" s="122" t="str">
        <f t="shared" si="26"/>
        <v>PR717</v>
      </c>
      <c r="AI219" s="163" t="s">
        <v>881</v>
      </c>
      <c r="AJ219" s="225" t="s">
        <v>781</v>
      </c>
      <c r="AK219" s="338" t="str">
        <f>IF(ISERROR(VLOOKUP($A219,'RAB Cat Lookup'!$B$4:$E$351,2,FALSE))=TRUE,"Unallocated",VLOOKUP($A219,'RAB Cat Lookup'!$B$4:$E$351,2,FALSE))</f>
        <v>Std</v>
      </c>
      <c r="AL219" s="338" t="str">
        <f>IF(ISERROR(VLOOKUP($A219,'RAB Cat Lookup'!$B$4:$E$351,4,FALSE))=TRUE,"Unallocated",VLOOKUP($A219,'RAB Cat Lookup'!$B$4:$E$351,4,FALSE))</f>
        <v>Land</v>
      </c>
      <c r="AM219" s="121" t="str">
        <f t="shared" si="27"/>
        <v/>
      </c>
    </row>
    <row r="220" spans="1:39" x14ac:dyDescent="0.25">
      <c r="A220" s="215" t="s">
        <v>737</v>
      </c>
      <c r="B220" s="215" t="s">
        <v>744</v>
      </c>
      <c r="C220" s="123" t="s">
        <v>513</v>
      </c>
      <c r="D220" s="216">
        <f>IF('Division Lvl'!D220="","",'Division Lvl'!D220/Escalators!C$11)</f>
        <v>187082</v>
      </c>
      <c r="E220" s="217">
        <f>IF('Division Lvl'!E220="","",'Division Lvl'!E220/Escalators!D$11)</f>
        <v>274654.94427185442</v>
      </c>
      <c r="F220" s="217">
        <f>IF('Division Lvl'!F220="","",'Division Lvl'!F220/Escalators!E$11)</f>
        <v>104676.5447178882</v>
      </c>
      <c r="G220" s="217">
        <f>IF('Division Lvl'!G220="","",'Division Lvl'!G220/Escalators!F$11)</f>
        <v>0</v>
      </c>
      <c r="H220" s="217">
        <f>IF('Division Lvl'!H220="","",'Division Lvl'!H220/Escalators!G$11)</f>
        <v>0</v>
      </c>
      <c r="I220" s="217">
        <f>IF('Division Lvl'!I220="","",'Division Lvl'!I220/Escalators!H$11)</f>
        <v>0</v>
      </c>
      <c r="J220" s="217">
        <f>IF('Division Lvl'!J220="","",'Division Lvl'!J220/Escalators!I$11)</f>
        <v>0</v>
      </c>
      <c r="K220" s="217">
        <f>IF('Division Lvl'!K220="","",'Division Lvl'!K220/Escalators!J$11)</f>
        <v>0</v>
      </c>
      <c r="L220" s="217">
        <f>IF('Division Lvl'!L220="","",'Division Lvl'!L220/Escalators!K$11)</f>
        <v>0</v>
      </c>
      <c r="M220" s="217">
        <f>IF('Division Lvl'!M220="","",'Division Lvl'!M220/Escalators!L$11)</f>
        <v>0</v>
      </c>
      <c r="N220" s="218">
        <v>0</v>
      </c>
      <c r="O220" s="219">
        <v>1247859</v>
      </c>
      <c r="P220" s="220">
        <f>E220*Config!F$40</f>
        <v>281521.31787865073</v>
      </c>
      <c r="Q220" s="220">
        <f>F220*Config!G$40</f>
        <v>109975.79479423129</v>
      </c>
      <c r="R220" s="220">
        <f>G220*Config!H$40</f>
        <v>0</v>
      </c>
      <c r="S220" s="220">
        <f>H220*Config!I$40</f>
        <v>0</v>
      </c>
      <c r="T220" s="220">
        <f>I220*Config!J$40</f>
        <v>0</v>
      </c>
      <c r="U220" s="220">
        <f>J220*Config!K$40</f>
        <v>0</v>
      </c>
      <c r="V220" s="220">
        <f>K220*Config!L$40</f>
        <v>0</v>
      </c>
      <c r="W220" s="220">
        <f>L220*Config!M$40</f>
        <v>0</v>
      </c>
      <c r="X220" s="220">
        <f>M220*Config!N$40</f>
        <v>0</v>
      </c>
      <c r="Y220" s="221">
        <f>N220*Config!O$40</f>
        <v>0</v>
      </c>
      <c r="Z220" s="222">
        <f t="shared" si="21"/>
        <v>379331.48898974259</v>
      </c>
      <c r="AA220" s="217">
        <f t="shared" si="22"/>
        <v>379331.48898974259</v>
      </c>
      <c r="AB220" s="220">
        <f t="shared" si="23"/>
        <v>391497.11267288204</v>
      </c>
      <c r="AC220" s="221">
        <f t="shared" si="24"/>
        <v>391497.11267288204</v>
      </c>
      <c r="AD220" s="223">
        <f>IF(OR(SUM(P220:Y220)&lt;&gt;0,A220="EH"),INDEX(CASH!$B:$B,MATCH(A220,CASH!$A:$A,0)),"")</f>
        <v>170</v>
      </c>
      <c r="AE220" s="122">
        <f>AD220*VLOOKUP(C220,Config!$A$3:$C$9,3,FALSE)</f>
        <v>2550</v>
      </c>
      <c r="AF220" s="224">
        <f t="shared" si="25"/>
        <v>0.6869208729126236</v>
      </c>
      <c r="AG220" s="122" t="str">
        <f>IF(ISERROR(VLOOKUP(A220,Config!$A$12:$A$32,1,FALSE)),LEFT(A220,2),"PRL")</f>
        <v>PR</v>
      </c>
      <c r="AH220" s="122" t="str">
        <f t="shared" si="26"/>
        <v>PR722</v>
      </c>
      <c r="AI220" s="163" t="s">
        <v>881</v>
      </c>
      <c r="AJ220" s="225" t="s">
        <v>781</v>
      </c>
      <c r="AK220" s="338" t="str">
        <f>IF(ISERROR(VLOOKUP($A220,'RAB Cat Lookup'!$B$4:$E$351,2,FALSE))=TRUE,"Unallocated",VLOOKUP($A220,'RAB Cat Lookup'!$B$4:$E$351,2,FALSE))</f>
        <v>Std</v>
      </c>
      <c r="AL220" s="338" t="str">
        <f>IF(ISERROR(VLOOKUP($A220,'RAB Cat Lookup'!$B$4:$E$351,4,FALSE))=TRUE,"Unallocated",VLOOKUP($A220,'RAB Cat Lookup'!$B$4:$E$351,4,FALSE))</f>
        <v>Substations</v>
      </c>
      <c r="AM220" s="121" t="str">
        <f t="shared" si="27"/>
        <v/>
      </c>
    </row>
    <row r="221" spans="1:39" x14ac:dyDescent="0.25">
      <c r="A221" s="215" t="s">
        <v>723</v>
      </c>
      <c r="B221" s="215" t="s">
        <v>724</v>
      </c>
      <c r="C221" s="123" t="s">
        <v>516</v>
      </c>
      <c r="D221" s="216">
        <f>IF('Division Lvl'!D221="","",'Division Lvl'!D221/Escalators!C$11)</f>
        <v>0</v>
      </c>
      <c r="E221" s="217">
        <f>IF('Division Lvl'!E221="","",'Division Lvl'!E221/Escalators!D$11)</f>
        <v>0</v>
      </c>
      <c r="F221" s="217">
        <f>IF('Division Lvl'!F221="","",'Division Lvl'!F221/Escalators!E$11)</f>
        <v>0</v>
      </c>
      <c r="G221" s="217">
        <f>IF('Division Lvl'!G221="","",'Division Lvl'!G221/Escalators!F$11)</f>
        <v>0</v>
      </c>
      <c r="H221" s="217">
        <f>IF('Division Lvl'!H221="","",'Division Lvl'!H221/Escalators!G$11)</f>
        <v>8540973.1076220144</v>
      </c>
      <c r="I221" s="217">
        <f>IF('Division Lvl'!I221="","",'Division Lvl'!I221/Escalators!H$11)</f>
        <v>17037122.045645934</v>
      </c>
      <c r="J221" s="217">
        <f>IF('Division Lvl'!J221="","",'Division Lvl'!J221/Escalators!I$11)</f>
        <v>17037122.045645934</v>
      </c>
      <c r="K221" s="217">
        <f>IF('Division Lvl'!K221="","",'Division Lvl'!K221/Escalators!J$11)</f>
        <v>0</v>
      </c>
      <c r="L221" s="217">
        <f>IF('Division Lvl'!L221="","",'Division Lvl'!L221/Escalators!K$11)</f>
        <v>0</v>
      </c>
      <c r="M221" s="217">
        <f>IF('Division Lvl'!M221="","",'Division Lvl'!M221/Escalators!L$11)</f>
        <v>0</v>
      </c>
      <c r="N221" s="218">
        <v>0</v>
      </c>
      <c r="O221" s="219">
        <v>0</v>
      </c>
      <c r="P221" s="220">
        <f>E221*Config!F$40</f>
        <v>0</v>
      </c>
      <c r="Q221" s="220">
        <f>F221*Config!G$40</f>
        <v>0</v>
      </c>
      <c r="R221" s="220">
        <f>G221*Config!H$40</f>
        <v>0</v>
      </c>
      <c r="S221" s="220">
        <f>H221*Config!I$40</f>
        <v>9427636.2146746423</v>
      </c>
      <c r="T221" s="220">
        <f>I221*Config!J$40</f>
        <v>19275939.80646373</v>
      </c>
      <c r="U221" s="220">
        <f>J221*Config!K$40</f>
        <v>19757838.301625323</v>
      </c>
      <c r="V221" s="220">
        <f>K221*Config!L$40</f>
        <v>0</v>
      </c>
      <c r="W221" s="220">
        <f>L221*Config!M$40</f>
        <v>0</v>
      </c>
      <c r="X221" s="220">
        <f>M221*Config!N$40</f>
        <v>0</v>
      </c>
      <c r="Y221" s="221">
        <f>N221*Config!O$40</f>
        <v>0</v>
      </c>
      <c r="Z221" s="222">
        <f t="shared" si="21"/>
        <v>25578095.15326795</v>
      </c>
      <c r="AA221" s="217">
        <f t="shared" si="22"/>
        <v>42615217.198913887</v>
      </c>
      <c r="AB221" s="220">
        <f t="shared" si="23"/>
        <v>28703576.02113837</v>
      </c>
      <c r="AC221" s="221">
        <f t="shared" si="24"/>
        <v>48461414.322763696</v>
      </c>
      <c r="AD221" s="223">
        <f>IF(OR(SUM(P221:Y221)&lt;&gt;0,A221="EH"),INDEX(CASH!$B:$B,MATCH(A221,CASH!$A:$A,0)),"")</f>
        <v>210</v>
      </c>
      <c r="AE221" s="122">
        <f>AD221*VLOOKUP(C221,Config!$A$3:$C$9,3,FALSE)</f>
        <v>2100</v>
      </c>
      <c r="AF221" s="224">
        <f t="shared" si="25"/>
        <v>0.78296875329960158</v>
      </c>
      <c r="AG221" s="122" t="str">
        <f>IF(ISERROR(VLOOKUP(A221,Config!$A$12:$A$32,1,FALSE)),LEFT(A221,2),"PRL")</f>
        <v>PR</v>
      </c>
      <c r="AH221" s="122" t="str">
        <f t="shared" si="26"/>
        <v>PR723</v>
      </c>
      <c r="AI221" s="163" t="s">
        <v>881</v>
      </c>
      <c r="AJ221" s="225" t="s">
        <v>781</v>
      </c>
      <c r="AK221" s="338" t="str">
        <f>IF(ISERROR(VLOOKUP($A221,'RAB Cat Lookup'!$B$4:$E$351,2,FALSE))=TRUE,"Unallocated",VLOOKUP($A221,'RAB Cat Lookup'!$B$4:$E$351,2,FALSE))</f>
        <v>Std</v>
      </c>
      <c r="AL221" s="338" t="str">
        <f>IF(ISERROR(VLOOKUP($A221,'RAB Cat Lookup'!$B$4:$E$351,4,FALSE))=TRUE,"Unallocated",VLOOKUP($A221,'RAB Cat Lookup'!$B$4:$E$351,4,FALSE))</f>
        <v>Substations</v>
      </c>
      <c r="AM221" s="121" t="str">
        <f t="shared" si="27"/>
        <v/>
      </c>
    </row>
    <row r="222" spans="1:39" x14ac:dyDescent="0.25">
      <c r="A222" s="215" t="s">
        <v>738</v>
      </c>
      <c r="B222" s="215" t="s">
        <v>745</v>
      </c>
      <c r="C222" s="123" t="s">
        <v>516</v>
      </c>
      <c r="D222" s="216">
        <f>IF('Division Lvl'!D222="","",'Division Lvl'!D222/Escalators!C$11)</f>
        <v>0</v>
      </c>
      <c r="E222" s="217">
        <f>IF('Division Lvl'!E222="","",'Division Lvl'!E222/Escalators!D$11)</f>
        <v>0</v>
      </c>
      <c r="F222" s="217">
        <f>IF('Division Lvl'!F222="","",'Division Lvl'!F222/Escalators!E$11)</f>
        <v>0</v>
      </c>
      <c r="G222" s="217">
        <f>IF('Division Lvl'!G222="","",'Division Lvl'!G222/Escalators!F$11)</f>
        <v>4021347.1539621851</v>
      </c>
      <c r="H222" s="217">
        <f>IF('Division Lvl'!H222="","",'Division Lvl'!H222/Escalators!G$11)</f>
        <v>8017829.8319805032</v>
      </c>
      <c r="I222" s="217">
        <f>IF('Division Lvl'!I222="","",'Division Lvl'!I222/Escalators!H$11)</f>
        <v>4536773.8477357738</v>
      </c>
      <c r="J222" s="217">
        <f>IF('Division Lvl'!J222="","",'Division Lvl'!J222/Escalators!I$11)</f>
        <v>3460016.662397631</v>
      </c>
      <c r="K222" s="217">
        <f>IF('Division Lvl'!K222="","",'Division Lvl'!K222/Escalators!J$11)</f>
        <v>0</v>
      </c>
      <c r="L222" s="217">
        <f>IF('Division Lvl'!L222="","",'Division Lvl'!L222/Escalators!K$11)</f>
        <v>0</v>
      </c>
      <c r="M222" s="217">
        <f>IF('Division Lvl'!M222="","",'Division Lvl'!M222/Escalators!L$11)</f>
        <v>0</v>
      </c>
      <c r="N222" s="218">
        <v>0</v>
      </c>
      <c r="O222" s="219">
        <v>0</v>
      </c>
      <c r="P222" s="220">
        <f>E222*Config!F$40</f>
        <v>0</v>
      </c>
      <c r="Q222" s="220">
        <f>F222*Config!G$40</f>
        <v>0</v>
      </c>
      <c r="R222" s="220">
        <f>G222*Config!H$40</f>
        <v>4330551.0499723079</v>
      </c>
      <c r="S222" s="220">
        <f>H222*Config!I$40</f>
        <v>8850183.923377756</v>
      </c>
      <c r="T222" s="220">
        <f>I222*Config!J$40</f>
        <v>5132943.191355655</v>
      </c>
      <c r="U222" s="220">
        <f>J222*Config!K$40</f>
        <v>4012558.5502894642</v>
      </c>
      <c r="V222" s="220">
        <f>K222*Config!L$40</f>
        <v>0</v>
      </c>
      <c r="W222" s="220">
        <f>L222*Config!M$40</f>
        <v>0</v>
      </c>
      <c r="X222" s="220">
        <f>M222*Config!N$40</f>
        <v>0</v>
      </c>
      <c r="Y222" s="221">
        <f>N222*Config!O$40</f>
        <v>0</v>
      </c>
      <c r="Z222" s="222">
        <f t="shared" si="21"/>
        <v>16575950.833678462</v>
      </c>
      <c r="AA222" s="217">
        <f t="shared" si="22"/>
        <v>20035967.496076092</v>
      </c>
      <c r="AB222" s="220">
        <f t="shared" si="23"/>
        <v>18313678.164705716</v>
      </c>
      <c r="AC222" s="221">
        <f t="shared" si="24"/>
        <v>22326236.714995179</v>
      </c>
      <c r="AD222" s="223">
        <f>IF(OR(SUM(P222:Y222)&lt;&gt;0,A222="EH"),INDEX(CASH!$B:$B,MATCH(A222,CASH!$A:$A,0)),"")</f>
        <v>200</v>
      </c>
      <c r="AE222" s="122">
        <f>AD222*VLOOKUP(C222,Config!$A$3:$C$9,3,FALSE)</f>
        <v>2000</v>
      </c>
      <c r="AF222" s="224">
        <f t="shared" si="25"/>
        <v>0.80621784108474603</v>
      </c>
      <c r="AG222" s="122" t="str">
        <f>IF(ISERROR(VLOOKUP(A222,Config!$A$12:$A$32,1,FALSE)),LEFT(A222,2),"PRL")</f>
        <v>PR</v>
      </c>
      <c r="AH222" s="122" t="str">
        <f t="shared" si="26"/>
        <v>PR724</v>
      </c>
      <c r="AI222" s="163" t="s">
        <v>881</v>
      </c>
      <c r="AJ222" s="225" t="s">
        <v>781</v>
      </c>
      <c r="AK222" s="338" t="str">
        <f>IF(ISERROR(VLOOKUP($A222,'RAB Cat Lookup'!$B$4:$E$351,2,FALSE))=TRUE,"Unallocated",VLOOKUP($A222,'RAB Cat Lookup'!$B$4:$E$351,2,FALSE))</f>
        <v>Std</v>
      </c>
      <c r="AL222" s="338" t="str">
        <f>IF(ISERROR(VLOOKUP($A222,'RAB Cat Lookup'!$B$4:$E$351,4,FALSE))=TRUE,"Unallocated",VLOOKUP($A222,'RAB Cat Lookup'!$B$4:$E$351,4,FALSE))</f>
        <v>Substations</v>
      </c>
      <c r="AM222" s="121" t="str">
        <f t="shared" si="27"/>
        <v/>
      </c>
    </row>
    <row r="223" spans="1:39" x14ac:dyDescent="0.25">
      <c r="A223" s="215" t="s">
        <v>739</v>
      </c>
      <c r="B223" s="215" t="s">
        <v>746</v>
      </c>
      <c r="C223" s="123" t="s">
        <v>513</v>
      </c>
      <c r="D223" s="216">
        <f>IF('Division Lvl'!D223="","",'Division Lvl'!D223/Escalators!C$11)</f>
        <v>0</v>
      </c>
      <c r="E223" s="217">
        <f>IF('Division Lvl'!E223="","",'Division Lvl'!E223/Escalators!D$11)</f>
        <v>0</v>
      </c>
      <c r="F223" s="217">
        <f>IF('Division Lvl'!F223="","",'Division Lvl'!F223/Escalators!E$11)</f>
        <v>0</v>
      </c>
      <c r="G223" s="217">
        <f>IF('Division Lvl'!G223="","",'Division Lvl'!G223/Escalators!F$11)</f>
        <v>0</v>
      </c>
      <c r="H223" s="217">
        <f>IF('Division Lvl'!H223="","",'Division Lvl'!H223/Escalators!G$11)</f>
        <v>0</v>
      </c>
      <c r="I223" s="217">
        <f>IF('Division Lvl'!I223="","",'Division Lvl'!I223/Escalators!H$11)</f>
        <v>0</v>
      </c>
      <c r="J223" s="217">
        <f>IF('Division Lvl'!J223="","",'Division Lvl'!J223/Escalators!I$11)</f>
        <v>0</v>
      </c>
      <c r="K223" s="217">
        <f>IF('Division Lvl'!K223="","",'Division Lvl'!K223/Escalators!J$11)</f>
        <v>0</v>
      </c>
      <c r="L223" s="217">
        <f>IF('Division Lvl'!L223="","",'Division Lvl'!L223/Escalators!K$11)</f>
        <v>0</v>
      </c>
      <c r="M223" s="217">
        <f>IF('Division Lvl'!M223="","",'Division Lvl'!M223/Escalators!L$11)</f>
        <v>0</v>
      </c>
      <c r="N223" s="218">
        <v>0</v>
      </c>
      <c r="O223" s="219">
        <v>0</v>
      </c>
      <c r="P223" s="220">
        <f>E223*Config!F$40</f>
        <v>0</v>
      </c>
      <c r="Q223" s="220">
        <f>F223*Config!G$40</f>
        <v>0</v>
      </c>
      <c r="R223" s="220">
        <f>G223*Config!H$40</f>
        <v>0</v>
      </c>
      <c r="S223" s="220">
        <f>H223*Config!I$40</f>
        <v>0</v>
      </c>
      <c r="T223" s="220">
        <f>I223*Config!J$40</f>
        <v>0</v>
      </c>
      <c r="U223" s="220">
        <f>J223*Config!K$40</f>
        <v>0</v>
      </c>
      <c r="V223" s="220">
        <f>K223*Config!L$40</f>
        <v>0</v>
      </c>
      <c r="W223" s="220">
        <f>L223*Config!M$40</f>
        <v>0</v>
      </c>
      <c r="X223" s="220">
        <f>M223*Config!N$40</f>
        <v>0</v>
      </c>
      <c r="Y223" s="221">
        <f>N223*Config!O$40</f>
        <v>0</v>
      </c>
      <c r="Z223" s="222">
        <f t="shared" si="21"/>
        <v>0</v>
      </c>
      <c r="AA223" s="217">
        <f t="shared" si="22"/>
        <v>0</v>
      </c>
      <c r="AB223" s="220">
        <f t="shared" si="23"/>
        <v>0</v>
      </c>
      <c r="AC223" s="221">
        <f t="shared" si="24"/>
        <v>0</v>
      </c>
      <c r="AD223" s="223" t="str">
        <f>IF(OR(SUM(P223:Y223)&lt;&gt;0,A223="EH"),INDEX(CASH!$B:$B,MATCH(A223,CASH!$A:$A,0)),"")</f>
        <v/>
      </c>
      <c r="AE223" s="227">
        <v>4950</v>
      </c>
      <c r="AF223" s="224">
        <f t="shared" si="25"/>
        <v>0.12557407790639435</v>
      </c>
      <c r="AG223" s="122" t="str">
        <f>IF(ISERROR(VLOOKUP(A223,Config!$A$12:$A$32,1,FALSE)),LEFT(A223,2),"PRL")</f>
        <v>PRL</v>
      </c>
      <c r="AH223" s="122" t="str">
        <f t="shared" si="26"/>
        <v>PR727</v>
      </c>
      <c r="AI223" s="163" t="s">
        <v>881</v>
      </c>
      <c r="AJ223" s="225" t="s">
        <v>781</v>
      </c>
      <c r="AK223" s="338" t="str">
        <f>IF(ISERROR(VLOOKUP($A223,'RAB Cat Lookup'!$B$4:$E$351,2,FALSE))=TRUE,"Unallocated",VLOOKUP($A223,'RAB Cat Lookup'!$B$4:$E$351,2,FALSE))</f>
        <v>Std</v>
      </c>
      <c r="AL223" s="338" t="str">
        <f>IF(ISERROR(VLOOKUP($A223,'RAB Cat Lookup'!$B$4:$E$351,4,FALSE))=TRUE,"Unallocated",VLOOKUP($A223,'RAB Cat Lookup'!$B$4:$E$351,4,FALSE))</f>
        <v>Land</v>
      </c>
      <c r="AM223" s="121" t="str">
        <f t="shared" si="27"/>
        <v/>
      </c>
    </row>
    <row r="224" spans="1:39" x14ac:dyDescent="0.25">
      <c r="A224" s="215" t="s">
        <v>740</v>
      </c>
      <c r="B224" s="215" t="s">
        <v>854</v>
      </c>
      <c r="C224" s="123" t="s">
        <v>516</v>
      </c>
      <c r="D224" s="216">
        <f>IF('Division Lvl'!D224="","",'Division Lvl'!D224/Escalators!C$11)</f>
        <v>0</v>
      </c>
      <c r="E224" s="217">
        <f>IF('Division Lvl'!E224="","",'Division Lvl'!E224/Escalators!D$11)</f>
        <v>0</v>
      </c>
      <c r="F224" s="217">
        <f>IF('Division Lvl'!F224="","",'Division Lvl'!F224/Escalators!E$11)</f>
        <v>0</v>
      </c>
      <c r="G224" s="217">
        <f>IF('Division Lvl'!G224="","",'Division Lvl'!G224/Escalators!F$11)</f>
        <v>4491031.274896699</v>
      </c>
      <c r="H224" s="217">
        <f>IF('Division Lvl'!H224="","",'Division Lvl'!H224/Escalators!G$11)</f>
        <v>8954293.9601087701</v>
      </c>
      <c r="I224" s="217">
        <f>IF('Division Lvl'!I224="","",'Division Lvl'!I224/Escalators!H$11)</f>
        <v>8930797.2937429138</v>
      </c>
      <c r="J224" s="217">
        <f>IF('Division Lvl'!J224="","",'Division Lvl'!J224/Escalators!I$11)</f>
        <v>0</v>
      </c>
      <c r="K224" s="217">
        <f>IF('Division Lvl'!K224="","",'Division Lvl'!K224/Escalators!J$11)</f>
        <v>0</v>
      </c>
      <c r="L224" s="217">
        <f>IF('Division Lvl'!L224="","",'Division Lvl'!L224/Escalators!K$11)</f>
        <v>0</v>
      </c>
      <c r="M224" s="217">
        <f>IF('Division Lvl'!M224="","",'Division Lvl'!M224/Escalators!L$11)</f>
        <v>0</v>
      </c>
      <c r="N224" s="218">
        <v>0</v>
      </c>
      <c r="O224" s="219">
        <v>0</v>
      </c>
      <c r="P224" s="220">
        <f>E224*Config!F$40</f>
        <v>0</v>
      </c>
      <c r="Q224" s="220">
        <f>F224*Config!G$40</f>
        <v>0</v>
      </c>
      <c r="R224" s="220">
        <f>G224*Config!H$40</f>
        <v>4836349.4765180526</v>
      </c>
      <c r="S224" s="220">
        <f>H224*Config!I$40</f>
        <v>9883865.0996136386</v>
      </c>
      <c r="T224" s="220">
        <f>I224*Config!J$40</f>
        <v>10104377.405802097</v>
      </c>
      <c r="U224" s="220">
        <f>J224*Config!K$40</f>
        <v>0</v>
      </c>
      <c r="V224" s="220">
        <f>K224*Config!L$40</f>
        <v>0</v>
      </c>
      <c r="W224" s="220">
        <f>L224*Config!M$40</f>
        <v>0</v>
      </c>
      <c r="X224" s="220">
        <f>M224*Config!N$40</f>
        <v>0</v>
      </c>
      <c r="Y224" s="221">
        <f>N224*Config!O$40</f>
        <v>0</v>
      </c>
      <c r="Z224" s="222">
        <f t="shared" si="21"/>
        <v>22376122.528748382</v>
      </c>
      <c r="AA224" s="217">
        <f t="shared" si="22"/>
        <v>22376122.528748382</v>
      </c>
      <c r="AB224" s="220">
        <f t="shared" si="23"/>
        <v>24824591.981933787</v>
      </c>
      <c r="AC224" s="221">
        <f t="shared" si="24"/>
        <v>24824591.981933787</v>
      </c>
      <c r="AD224" s="223">
        <f>IF(OR(SUM(P224:Y224)&lt;&gt;0,A224="EH"),INDEX(CASH!$B:$B,MATCH(A224,CASH!$A:$A,0)),"")</f>
        <v>160</v>
      </c>
      <c r="AE224" s="122">
        <f>AD224*VLOOKUP(C224,Config!$A$3:$C$9,3,FALSE)</f>
        <v>1600</v>
      </c>
      <c r="AF224" s="224">
        <f t="shared" si="25"/>
        <v>0.91191490696242627</v>
      </c>
      <c r="AG224" s="122" t="str">
        <f>IF(ISERROR(VLOOKUP(A224,Config!$A$12:$A$32,1,FALSE)),LEFT(A224,2),"PRL")</f>
        <v>PR</v>
      </c>
      <c r="AH224" s="122" t="str">
        <f t="shared" si="26"/>
        <v>PR728</v>
      </c>
      <c r="AI224" s="163" t="s">
        <v>881</v>
      </c>
      <c r="AJ224" s="225" t="s">
        <v>781</v>
      </c>
      <c r="AK224" s="338" t="str">
        <f>IF(ISERROR(VLOOKUP($A224,'RAB Cat Lookup'!$B$4:$E$351,2,FALSE))=TRUE,"Unallocated",VLOOKUP($A224,'RAB Cat Lookup'!$B$4:$E$351,2,FALSE))</f>
        <v>Std</v>
      </c>
      <c r="AL224" s="338" t="str">
        <f>IF(ISERROR(VLOOKUP($A224,'RAB Cat Lookup'!$B$4:$E$351,4,FALSE))=TRUE,"Unallocated",VLOOKUP($A224,'RAB Cat Lookup'!$B$4:$E$351,4,FALSE))</f>
        <v>Substations</v>
      </c>
      <c r="AM224" s="121" t="str">
        <f t="shared" si="27"/>
        <v/>
      </c>
    </row>
    <row r="225" spans="1:39" x14ac:dyDescent="0.25">
      <c r="A225" s="215" t="s">
        <v>741</v>
      </c>
      <c r="B225" s="215" t="s">
        <v>747</v>
      </c>
      <c r="C225" s="123" t="s">
        <v>514</v>
      </c>
      <c r="D225" s="216">
        <f>IF('Division Lvl'!D225="","",'Division Lvl'!D225/Escalators!C$11)</f>
        <v>0</v>
      </c>
      <c r="E225" s="217">
        <f>IF('Division Lvl'!E225="","",'Division Lvl'!E225/Escalators!D$11)</f>
        <v>0</v>
      </c>
      <c r="F225" s="217">
        <f>IF('Division Lvl'!F225="","",'Division Lvl'!F225/Escalators!E$11)</f>
        <v>0</v>
      </c>
      <c r="G225" s="217">
        <f>IF('Division Lvl'!G225="","",'Division Lvl'!G225/Escalators!F$11)</f>
        <v>0</v>
      </c>
      <c r="H225" s="217">
        <f>IF('Division Lvl'!H225="","",'Division Lvl'!H225/Escalators!G$11)</f>
        <v>0</v>
      </c>
      <c r="I225" s="217">
        <f>IF('Division Lvl'!I225="","",'Division Lvl'!I225/Escalators!H$11)</f>
        <v>0</v>
      </c>
      <c r="J225" s="217">
        <f>IF('Division Lvl'!J225="","",'Division Lvl'!J225/Escalators!I$11)</f>
        <v>0</v>
      </c>
      <c r="K225" s="217">
        <f>IF('Division Lvl'!K225="","",'Division Lvl'!K225/Escalators!J$11)</f>
        <v>0</v>
      </c>
      <c r="L225" s="217">
        <f>IF('Division Lvl'!L225="","",'Division Lvl'!L225/Escalators!K$11)</f>
        <v>0</v>
      </c>
      <c r="M225" s="217">
        <f>IF('Division Lvl'!M225="","",'Division Lvl'!M225/Escalators!L$11)</f>
        <v>0</v>
      </c>
      <c r="N225" s="218">
        <v>5520000</v>
      </c>
      <c r="O225" s="219">
        <v>0</v>
      </c>
      <c r="P225" s="220">
        <f>E225*Config!F$40</f>
        <v>0</v>
      </c>
      <c r="Q225" s="220">
        <f>F225*Config!G$40</f>
        <v>0</v>
      </c>
      <c r="R225" s="220">
        <f>G225*Config!H$40</f>
        <v>0</v>
      </c>
      <c r="S225" s="220">
        <f>H225*Config!I$40</f>
        <v>0</v>
      </c>
      <c r="T225" s="220">
        <f>I225*Config!J$40</f>
        <v>0</v>
      </c>
      <c r="U225" s="220">
        <f>J225*Config!K$40</f>
        <v>0</v>
      </c>
      <c r="V225" s="220">
        <f>K225*Config!L$40</f>
        <v>0</v>
      </c>
      <c r="W225" s="220">
        <f>L225*Config!M$40</f>
        <v>0</v>
      </c>
      <c r="X225" s="220">
        <f>M225*Config!N$40</f>
        <v>0</v>
      </c>
      <c r="Y225" s="221">
        <f>N225*Config!O$40</f>
        <v>7066066.6839638911</v>
      </c>
      <c r="Z225" s="222">
        <f t="shared" si="21"/>
        <v>0</v>
      </c>
      <c r="AA225" s="217">
        <f t="shared" si="22"/>
        <v>5520000</v>
      </c>
      <c r="AB225" s="220">
        <f t="shared" si="23"/>
        <v>0</v>
      </c>
      <c r="AC225" s="221">
        <f t="shared" si="24"/>
        <v>7066066.6839638911</v>
      </c>
      <c r="AD225" s="223">
        <f>IF(OR(SUM(P225:Y225)&lt;&gt;0,A225="EH"),INDEX(CASH!$B:$B,MATCH(A225,CASH!$A:$A,0)),"")</f>
        <v>210</v>
      </c>
      <c r="AE225" s="122">
        <f>AD225*VLOOKUP(C225,Config!$A$3:$C$9,3,FALSE)</f>
        <v>1050</v>
      </c>
      <c r="AF225" s="224">
        <f t="shared" si="25"/>
        <v>0.95934125331139808</v>
      </c>
      <c r="AG225" s="122" t="str">
        <f>IF(ISERROR(VLOOKUP(A225,Config!$A$12:$A$32,1,FALSE)),LEFT(A225,2),"PRL")</f>
        <v>PR</v>
      </c>
      <c r="AH225" s="122" t="str">
        <f t="shared" si="26"/>
        <v>PR729</v>
      </c>
      <c r="AI225" s="163" t="s">
        <v>881</v>
      </c>
      <c r="AJ225" s="225" t="s">
        <v>781</v>
      </c>
      <c r="AK225" s="338" t="str">
        <f>IF(ISERROR(VLOOKUP($A225,'RAB Cat Lookup'!$B$4:$E$351,2,FALSE))=TRUE,"Unallocated",VLOOKUP($A225,'RAB Cat Lookup'!$B$4:$E$351,2,FALSE))</f>
        <v>Unallocated</v>
      </c>
      <c r="AL225" s="338" t="str">
        <f>IF(ISERROR(VLOOKUP($A225,'RAB Cat Lookup'!$B$4:$E$351,4,FALSE))=TRUE,"Unallocated",VLOOKUP($A225,'RAB Cat Lookup'!$B$4:$E$351,4,FALSE))</f>
        <v>Unallocated</v>
      </c>
      <c r="AM225" s="121" t="str">
        <f t="shared" si="27"/>
        <v/>
      </c>
    </row>
    <row r="226" spans="1:39" x14ac:dyDescent="0.25">
      <c r="A226" s="215" t="s">
        <v>800</v>
      </c>
      <c r="B226" s="215" t="s">
        <v>803</v>
      </c>
      <c r="C226" s="123" t="s">
        <v>513</v>
      </c>
      <c r="D226" s="216">
        <f>IF('Division Lvl'!D226="","",'Division Lvl'!D226/Escalators!C$11)</f>
        <v>0</v>
      </c>
      <c r="E226" s="217">
        <f>IF('Division Lvl'!E226="","",'Division Lvl'!E226/Escalators!D$11)</f>
        <v>5134054.665575644</v>
      </c>
      <c r="F226" s="217">
        <f>IF('Division Lvl'!F226="","",'Division Lvl'!F226/Escalators!E$11)</f>
        <v>5124702.9674532125</v>
      </c>
      <c r="G226" s="217">
        <f>IF('Division Lvl'!G226="","",'Division Lvl'!G226/Escalators!F$11)</f>
        <v>0</v>
      </c>
      <c r="H226" s="217">
        <f>IF('Division Lvl'!H226="","",'Division Lvl'!H226/Escalators!G$11)</f>
        <v>0</v>
      </c>
      <c r="I226" s="217">
        <f>IF('Division Lvl'!I226="","",'Division Lvl'!I226/Escalators!H$11)</f>
        <v>0</v>
      </c>
      <c r="J226" s="217">
        <f>IF('Division Lvl'!J226="","",'Division Lvl'!J226/Escalators!I$11)</f>
        <v>0</v>
      </c>
      <c r="K226" s="217">
        <f>IF('Division Lvl'!K226="","",'Division Lvl'!K226/Escalators!J$11)</f>
        <v>0</v>
      </c>
      <c r="L226" s="217">
        <f>IF('Division Lvl'!L226="","",'Division Lvl'!L226/Escalators!K$11)</f>
        <v>0</v>
      </c>
      <c r="M226" s="217">
        <f>IF('Division Lvl'!M226="","",'Division Lvl'!M226/Escalators!L$11)</f>
        <v>0</v>
      </c>
      <c r="N226" s="218">
        <v>0</v>
      </c>
      <c r="O226" s="219">
        <v>0</v>
      </c>
      <c r="P226" s="220">
        <f>E226*Config!F$40</f>
        <v>5262406.0322150346</v>
      </c>
      <c r="Q226" s="220">
        <f>F226*Config!G$40</f>
        <v>5384141.055180531</v>
      </c>
      <c r="R226" s="220">
        <f>G226*Config!H$40</f>
        <v>0</v>
      </c>
      <c r="S226" s="220">
        <f>H226*Config!I$40</f>
        <v>0</v>
      </c>
      <c r="T226" s="220">
        <f>I226*Config!J$40</f>
        <v>0</v>
      </c>
      <c r="U226" s="220">
        <f>J226*Config!K$40</f>
        <v>0</v>
      </c>
      <c r="V226" s="220">
        <f>K226*Config!L$40</f>
        <v>0</v>
      </c>
      <c r="W226" s="220">
        <f>L226*Config!M$40</f>
        <v>0</v>
      </c>
      <c r="X226" s="220">
        <f>M226*Config!N$40</f>
        <v>0</v>
      </c>
      <c r="Y226" s="221">
        <f>N226*Config!O$40</f>
        <v>0</v>
      </c>
      <c r="Z226" s="222">
        <f t="shared" si="21"/>
        <v>10258757.633028857</v>
      </c>
      <c r="AA226" s="217">
        <f t="shared" si="22"/>
        <v>10258757.633028857</v>
      </c>
      <c r="AB226" s="220">
        <f t="shared" si="23"/>
        <v>10646547.087395566</v>
      </c>
      <c r="AC226" s="221">
        <f t="shared" si="24"/>
        <v>10646547.087395566</v>
      </c>
      <c r="AD226" s="223">
        <f>IF(OR(SUM(P226:Y226)&lt;&gt;0,A226="EH"),INDEX(CASH!$B:$B,MATCH(A226,CASH!$A:$A,0)),"")</f>
        <v>220</v>
      </c>
      <c r="AE226" s="122">
        <f>AD226*VLOOKUP(C226,Config!$A$3:$C$9,3,FALSE)</f>
        <v>3300</v>
      </c>
      <c r="AF226" s="224">
        <f t="shared" si="25"/>
        <v>0.5433273145722044</v>
      </c>
      <c r="AG226" s="122" t="str">
        <f>IF(ISERROR(VLOOKUP(A226,Config!$A$12:$A$32,1,FALSE)),LEFT(A226,2),"PRL")</f>
        <v>PR</v>
      </c>
      <c r="AH226" s="122" t="str">
        <f t="shared" si="26"/>
        <v>PR732</v>
      </c>
      <c r="AI226" s="163" t="s">
        <v>881</v>
      </c>
      <c r="AJ226" s="225" t="s">
        <v>781</v>
      </c>
      <c r="AK226" s="338" t="str">
        <f>IF(ISERROR(VLOOKUP($A226,'RAB Cat Lookup'!$B$4:$E$351,2,FALSE))=TRUE,"Unallocated",VLOOKUP($A226,'RAB Cat Lookup'!$B$4:$E$351,2,FALSE))</f>
        <v>Std</v>
      </c>
      <c r="AL226" s="338" t="str">
        <f>IF(ISERROR(VLOOKUP($A226,'RAB Cat Lookup'!$B$4:$E$351,4,FALSE))=TRUE,"Unallocated",VLOOKUP($A226,'RAB Cat Lookup'!$B$4:$E$351,4,FALSE))</f>
        <v>Sub-transmission lines and cables</v>
      </c>
      <c r="AM226" s="121" t="str">
        <f t="shared" si="27"/>
        <v/>
      </c>
    </row>
    <row r="227" spans="1:39" x14ac:dyDescent="0.25">
      <c r="A227" s="215" t="s">
        <v>801</v>
      </c>
      <c r="B227" s="215" t="s">
        <v>804</v>
      </c>
      <c r="C227" s="123" t="s">
        <v>514</v>
      </c>
      <c r="D227" s="216">
        <f>IF('Division Lvl'!D227="","",'Division Lvl'!D227/Escalators!C$11)</f>
        <v>0</v>
      </c>
      <c r="E227" s="217">
        <f>IF('Division Lvl'!E227="","",'Division Lvl'!E227/Escalators!D$11)</f>
        <v>0</v>
      </c>
      <c r="F227" s="217">
        <f>IF('Division Lvl'!F227="","",'Division Lvl'!F227/Escalators!E$11)</f>
        <v>0</v>
      </c>
      <c r="G227" s="217">
        <f>IF('Division Lvl'!G227="","",'Division Lvl'!G227/Escalators!F$11)</f>
        <v>0</v>
      </c>
      <c r="H227" s="217">
        <f>IF('Division Lvl'!H227="","",'Division Lvl'!H227/Escalators!G$11)</f>
        <v>0</v>
      </c>
      <c r="I227" s="217">
        <f>IF('Division Lvl'!I227="","",'Division Lvl'!I227/Escalators!H$11)</f>
        <v>0</v>
      </c>
      <c r="J227" s="217">
        <f>IF('Division Lvl'!J227="","",'Division Lvl'!J227/Escalators!I$11)</f>
        <v>4215288.8709895713</v>
      </c>
      <c r="K227" s="217">
        <f>IF('Division Lvl'!K227="","",'Division Lvl'!K227/Escalators!J$11)</f>
        <v>8430577.7419791427</v>
      </c>
      <c r="L227" s="217">
        <f>IF('Division Lvl'!L227="","",'Division Lvl'!L227/Escalators!K$11)</f>
        <v>8430577.7419791427</v>
      </c>
      <c r="M227" s="217">
        <f>IF('Division Lvl'!M227="","",'Division Lvl'!M227/Escalators!L$11)</f>
        <v>0</v>
      </c>
      <c r="N227" s="218">
        <v>0</v>
      </c>
      <c r="O227" s="219">
        <v>0</v>
      </c>
      <c r="P227" s="220">
        <f>E227*Config!F$40</f>
        <v>0</v>
      </c>
      <c r="Q227" s="220">
        <f>F227*Config!G$40</f>
        <v>0</v>
      </c>
      <c r="R227" s="220">
        <f>G227*Config!H$40</f>
        <v>0</v>
      </c>
      <c r="S227" s="220">
        <f>H227*Config!I$40</f>
        <v>0</v>
      </c>
      <c r="T227" s="220">
        <f>I227*Config!J$40</f>
        <v>0</v>
      </c>
      <c r="U227" s="220">
        <f>J227*Config!K$40</f>
        <v>4888442.7595526511</v>
      </c>
      <c r="V227" s="220">
        <f>K227*Config!L$40</f>
        <v>10021307.657082934</v>
      </c>
      <c r="W227" s="220">
        <f>L227*Config!M$40</f>
        <v>10271840.348510006</v>
      </c>
      <c r="X227" s="220">
        <f>M227*Config!N$40</f>
        <v>0</v>
      </c>
      <c r="Y227" s="221">
        <f>N227*Config!O$40</f>
        <v>0</v>
      </c>
      <c r="Z227" s="222">
        <f t="shared" si="21"/>
        <v>0</v>
      </c>
      <c r="AA227" s="217">
        <f t="shared" si="22"/>
        <v>21076444.354947858</v>
      </c>
      <c r="AB227" s="220">
        <f t="shared" si="23"/>
        <v>0</v>
      </c>
      <c r="AC227" s="221">
        <f t="shared" si="24"/>
        <v>25181590.765145592</v>
      </c>
      <c r="AD227" s="223">
        <f>IF(OR(SUM(P227:Y227)&lt;&gt;0,A227="EH"),INDEX(CASH!$B:$B,MATCH(A227,CASH!$A:$A,0)),"")</f>
        <v>140</v>
      </c>
      <c r="AE227" s="122">
        <f>AD227*VLOOKUP(C227,Config!$A$3:$C$9,3,FALSE)</f>
        <v>700</v>
      </c>
      <c r="AF227" s="224">
        <f t="shared" si="25"/>
        <v>0.99188771190067215</v>
      </c>
      <c r="AG227" s="122" t="str">
        <f>IF(ISERROR(VLOOKUP(A227,Config!$A$12:$A$32,1,FALSE)),LEFT(A227,2),"PRL")</f>
        <v>PR</v>
      </c>
      <c r="AH227" s="122" t="str">
        <f t="shared" si="26"/>
        <v>PR733</v>
      </c>
      <c r="AI227" s="163" t="s">
        <v>881</v>
      </c>
      <c r="AJ227" s="225" t="s">
        <v>781</v>
      </c>
      <c r="AK227" s="338" t="str">
        <f>IF(ISERROR(VLOOKUP($A227,'RAB Cat Lookup'!$B$4:$E$351,2,FALSE))=TRUE,"Unallocated",VLOOKUP($A227,'RAB Cat Lookup'!$B$4:$E$351,2,FALSE))</f>
        <v>Unallocated</v>
      </c>
      <c r="AL227" s="338" t="str">
        <f>IF(ISERROR(VLOOKUP($A227,'RAB Cat Lookup'!$B$4:$E$351,4,FALSE))=TRUE,"Unallocated",VLOOKUP($A227,'RAB Cat Lookup'!$B$4:$E$351,4,FALSE))</f>
        <v>Unallocated</v>
      </c>
      <c r="AM227" s="121" t="str">
        <f t="shared" si="27"/>
        <v/>
      </c>
    </row>
    <row r="228" spans="1:39" x14ac:dyDescent="0.25">
      <c r="A228" s="215" t="s">
        <v>807</v>
      </c>
      <c r="B228" s="215" t="s">
        <v>845</v>
      </c>
      <c r="C228" s="123" t="s">
        <v>513</v>
      </c>
      <c r="D228" s="216">
        <f>IF('Division Lvl'!D228="","",'Division Lvl'!D228/Escalators!C$11)</f>
        <v>0</v>
      </c>
      <c r="E228" s="217">
        <f>IF('Division Lvl'!E228="","",'Division Lvl'!E228/Escalators!D$11)</f>
        <v>0</v>
      </c>
      <c r="F228" s="217">
        <f>IF('Division Lvl'!F228="","",'Division Lvl'!F228/Escalators!E$11)</f>
        <v>0</v>
      </c>
      <c r="G228" s="217">
        <f>IF('Division Lvl'!G228="","",'Division Lvl'!G228/Escalators!F$11)</f>
        <v>0</v>
      </c>
      <c r="H228" s="217">
        <f>IF('Division Lvl'!H228="","",'Division Lvl'!H228/Escalators!G$11)</f>
        <v>0</v>
      </c>
      <c r="I228" s="217">
        <f>IF('Division Lvl'!I228="","",'Division Lvl'!I228/Escalators!H$11)</f>
        <v>0</v>
      </c>
      <c r="J228" s="217">
        <f>IF('Division Lvl'!J228="","",'Division Lvl'!J228/Escalators!I$11)</f>
        <v>0</v>
      </c>
      <c r="K228" s="217">
        <f>IF('Division Lvl'!K228="","",'Division Lvl'!K228/Escalators!J$11)</f>
        <v>0</v>
      </c>
      <c r="L228" s="217">
        <f>IF('Division Lvl'!L228="","",'Division Lvl'!L228/Escalators!K$11)</f>
        <v>0</v>
      </c>
      <c r="M228" s="217">
        <f>IF('Division Lvl'!M228="","",'Division Lvl'!M228/Escalators!L$11)</f>
        <v>0</v>
      </c>
      <c r="N228" s="218">
        <v>0</v>
      </c>
      <c r="O228" s="219">
        <v>1131110.1400000001</v>
      </c>
      <c r="P228" s="220">
        <f>E228*Config!F$40</f>
        <v>0</v>
      </c>
      <c r="Q228" s="220">
        <f>F228*Config!G$40</f>
        <v>0</v>
      </c>
      <c r="R228" s="220">
        <f>G228*Config!H$40</f>
        <v>0</v>
      </c>
      <c r="S228" s="220">
        <f>H228*Config!I$40</f>
        <v>0</v>
      </c>
      <c r="T228" s="220">
        <f>I228*Config!J$40</f>
        <v>0</v>
      </c>
      <c r="U228" s="220">
        <f>J228*Config!K$40</f>
        <v>0</v>
      </c>
      <c r="V228" s="220">
        <f>K228*Config!L$40</f>
        <v>0</v>
      </c>
      <c r="W228" s="220">
        <f>L228*Config!M$40</f>
        <v>0</v>
      </c>
      <c r="X228" s="220">
        <f>M228*Config!N$40</f>
        <v>0</v>
      </c>
      <c r="Y228" s="221">
        <f>N228*Config!O$40</f>
        <v>0</v>
      </c>
      <c r="Z228" s="222">
        <f t="shared" si="21"/>
        <v>0</v>
      </c>
      <c r="AA228" s="217">
        <f t="shared" si="22"/>
        <v>0</v>
      </c>
      <c r="AB228" s="220">
        <f t="shared" si="23"/>
        <v>0</v>
      </c>
      <c r="AC228" s="221">
        <f t="shared" si="24"/>
        <v>0</v>
      </c>
      <c r="AD228" s="223" t="str">
        <f>IF(OR(SUM(P228:Y228)&lt;&gt;0,A228="EH"),INDEX(CASH!$B:$B,MATCH(A228,CASH!$A:$A,0)),"")</f>
        <v/>
      </c>
      <c r="AE228" s="227">
        <v>4950</v>
      </c>
      <c r="AF228" s="224">
        <f t="shared" si="25"/>
        <v>0.12557407790639435</v>
      </c>
      <c r="AG228" s="122" t="str">
        <f>IF(ISERROR(VLOOKUP(A228,Config!$A$12:$A$32,1,FALSE)),LEFT(A228,2),"PRL")</f>
        <v>PR</v>
      </c>
      <c r="AH228" s="122" t="str">
        <f t="shared" si="26"/>
        <v>PR735</v>
      </c>
      <c r="AI228" s="163" t="s">
        <v>881</v>
      </c>
      <c r="AJ228" s="225" t="s">
        <v>781</v>
      </c>
      <c r="AK228" s="338" t="str">
        <f>IF(ISERROR(VLOOKUP($A228,'RAB Cat Lookup'!$B$4:$E$351,2,FALSE))=TRUE,"Unallocated",VLOOKUP($A228,'RAB Cat Lookup'!$B$4:$E$351,2,FALSE))</f>
        <v>Std</v>
      </c>
      <c r="AL228" s="338" t="str">
        <f>IF(ISERROR(VLOOKUP($A228,'RAB Cat Lookup'!$B$4:$E$351,4,FALSE))=TRUE,"Unallocated",VLOOKUP($A228,'RAB Cat Lookup'!$B$4:$E$351,4,FALSE))</f>
        <v>Distribution lines and cables</v>
      </c>
      <c r="AM228" s="121" t="str">
        <f t="shared" si="27"/>
        <v/>
      </c>
    </row>
    <row r="229" spans="1:39" x14ac:dyDescent="0.25">
      <c r="A229" s="215" t="s">
        <v>823</v>
      </c>
      <c r="B229" s="215" t="s">
        <v>841</v>
      </c>
      <c r="C229" s="123" t="s">
        <v>514</v>
      </c>
      <c r="D229" s="216">
        <f>IF('Division Lvl'!D229="","",'Division Lvl'!D229/Escalators!C$11)</f>
        <v>0</v>
      </c>
      <c r="E229" s="217">
        <f>IF('Division Lvl'!E229="","",'Division Lvl'!E229/Escalators!D$11)</f>
        <v>0</v>
      </c>
      <c r="F229" s="217">
        <f>IF('Division Lvl'!F229="","",'Division Lvl'!F229/Escalators!E$11)</f>
        <v>0</v>
      </c>
      <c r="G229" s="217">
        <f>IF('Division Lvl'!G229="","",'Division Lvl'!G229/Escalators!F$11)</f>
        <v>0</v>
      </c>
      <c r="H229" s="217">
        <f>IF('Division Lvl'!H229="","",'Division Lvl'!H229/Escalators!G$11)</f>
        <v>0</v>
      </c>
      <c r="I229" s="217">
        <f>IF('Division Lvl'!I229="","",'Division Lvl'!I229/Escalators!H$11)</f>
        <v>0</v>
      </c>
      <c r="J229" s="217">
        <f>IF('Division Lvl'!J229="","",'Division Lvl'!J229/Escalators!I$11)</f>
        <v>3998395.2550667021</v>
      </c>
      <c r="K229" s="217">
        <f>IF('Division Lvl'!K229="","",'Division Lvl'!K229/Escalators!J$11)</f>
        <v>7996790.5101334043</v>
      </c>
      <c r="L229" s="217">
        <f>IF('Division Lvl'!L229="","",'Division Lvl'!L229/Escalators!K$11)</f>
        <v>7996790.5101334043</v>
      </c>
      <c r="M229" s="217">
        <f>IF('Division Lvl'!M229="","",'Division Lvl'!M229/Escalators!L$11)</f>
        <v>0</v>
      </c>
      <c r="N229" s="218">
        <v>0</v>
      </c>
      <c r="O229" s="219">
        <v>0</v>
      </c>
      <c r="P229" s="220">
        <f>E229*Config!F$40</f>
        <v>0</v>
      </c>
      <c r="Q229" s="220">
        <f>F229*Config!G$40</f>
        <v>0</v>
      </c>
      <c r="R229" s="220">
        <f>G229*Config!H$40</f>
        <v>0</v>
      </c>
      <c r="S229" s="220">
        <f>H229*Config!I$40</f>
        <v>0</v>
      </c>
      <c r="T229" s="220">
        <f>I229*Config!J$40</f>
        <v>0</v>
      </c>
      <c r="U229" s="220">
        <f>J229*Config!K$40</f>
        <v>4636912.6607145043</v>
      </c>
      <c r="V229" s="220">
        <f>K229*Config!L$40</f>
        <v>9505670.9544647355</v>
      </c>
      <c r="W229" s="220">
        <f>L229*Config!M$40</f>
        <v>9743312.7283263523</v>
      </c>
      <c r="X229" s="220">
        <f>M229*Config!N$40</f>
        <v>0</v>
      </c>
      <c r="Y229" s="221">
        <f>N229*Config!O$40</f>
        <v>0</v>
      </c>
      <c r="Z229" s="222">
        <f t="shared" si="21"/>
        <v>0</v>
      </c>
      <c r="AA229" s="217">
        <f t="shared" si="22"/>
        <v>19991976.275333509</v>
      </c>
      <c r="AB229" s="220">
        <f t="shared" si="23"/>
        <v>0</v>
      </c>
      <c r="AC229" s="221">
        <f t="shared" si="24"/>
        <v>23885896.343505591</v>
      </c>
      <c r="AD229" s="223">
        <f>IF(OR(SUM(P229:Y229)&lt;&gt;0,A229="EH"),INDEX(CASH!$B:$B,MATCH(A229,CASH!$A:$A,0)),"")</f>
        <v>110</v>
      </c>
      <c r="AE229" s="122">
        <f>AD229*VLOOKUP(C229,Config!$A$3:$C$9,3,FALSE)</f>
        <v>550</v>
      </c>
      <c r="AF229" s="224">
        <f t="shared" si="25"/>
        <v>0.99188771190067215</v>
      </c>
      <c r="AG229" s="122" t="str">
        <f>IF(ISERROR(VLOOKUP(A229,Config!$A$12:$A$32,1,FALSE)),LEFT(A229,2),"PRL")</f>
        <v>PR</v>
      </c>
      <c r="AH229" s="122" t="str">
        <f t="shared" si="26"/>
        <v>PR739</v>
      </c>
      <c r="AI229" s="163" t="s">
        <v>881</v>
      </c>
      <c r="AJ229" s="225" t="s">
        <v>781</v>
      </c>
      <c r="AK229" s="338" t="str">
        <f>IF(ISERROR(VLOOKUP($A229,'RAB Cat Lookup'!$B$4:$E$351,2,FALSE))=TRUE,"Unallocated",VLOOKUP($A229,'RAB Cat Lookup'!$B$4:$E$351,2,FALSE))</f>
        <v>Std</v>
      </c>
      <c r="AL229" s="338" t="str">
        <f>IF(ISERROR(VLOOKUP($A229,'RAB Cat Lookup'!$B$4:$E$351,4,FALSE))=TRUE,"Unallocated",VLOOKUP($A229,'RAB Cat Lookup'!$B$4:$E$351,4,FALSE))</f>
        <v>Substations</v>
      </c>
      <c r="AM229" s="121" t="str">
        <f t="shared" si="27"/>
        <v/>
      </c>
    </row>
    <row r="230" spans="1:39" x14ac:dyDescent="0.25">
      <c r="A230" s="215" t="s">
        <v>824</v>
      </c>
      <c r="B230" s="215" t="s">
        <v>842</v>
      </c>
      <c r="C230" s="123" t="s">
        <v>513</v>
      </c>
      <c r="D230" s="216">
        <f>IF('Division Lvl'!D230="","",'Division Lvl'!D230/Escalators!C$11)</f>
        <v>1900000</v>
      </c>
      <c r="E230" s="217">
        <f>IF('Division Lvl'!E230="","",'Division Lvl'!E230/Escalators!D$11)</f>
        <v>310803.08402811561</v>
      </c>
      <c r="F230" s="217">
        <f>IF('Division Lvl'!F230="","",'Division Lvl'!F230/Escalators!E$11)</f>
        <v>0</v>
      </c>
      <c r="G230" s="217">
        <f>IF('Division Lvl'!G230="","",'Division Lvl'!G230/Escalators!F$11)</f>
        <v>0</v>
      </c>
      <c r="H230" s="217">
        <f>IF('Division Lvl'!H230="","",'Division Lvl'!H230/Escalators!G$11)</f>
        <v>0</v>
      </c>
      <c r="I230" s="217">
        <f>IF('Division Lvl'!I230="","",'Division Lvl'!I230/Escalators!H$11)</f>
        <v>0</v>
      </c>
      <c r="J230" s="217">
        <f>IF('Division Lvl'!J230="","",'Division Lvl'!J230/Escalators!I$11)</f>
        <v>0</v>
      </c>
      <c r="K230" s="217">
        <f>IF('Division Lvl'!K230="","",'Division Lvl'!K230/Escalators!J$11)</f>
        <v>0</v>
      </c>
      <c r="L230" s="217">
        <f>IF('Division Lvl'!L230="","",'Division Lvl'!L230/Escalators!K$11)</f>
        <v>0</v>
      </c>
      <c r="M230" s="217">
        <f>IF('Division Lvl'!M230="","",'Division Lvl'!M230/Escalators!L$11)</f>
        <v>0</v>
      </c>
      <c r="N230" s="218">
        <v>0</v>
      </c>
      <c r="O230" s="219">
        <v>2242841</v>
      </c>
      <c r="P230" s="220">
        <f>E230*Config!F$40</f>
        <v>318573.16112881846</v>
      </c>
      <c r="Q230" s="220">
        <f>F230*Config!G$40</f>
        <v>0</v>
      </c>
      <c r="R230" s="220">
        <f>G230*Config!H$40</f>
        <v>0</v>
      </c>
      <c r="S230" s="220">
        <f>H230*Config!I$40</f>
        <v>0</v>
      </c>
      <c r="T230" s="220">
        <f>I230*Config!J$40</f>
        <v>0</v>
      </c>
      <c r="U230" s="220">
        <f>J230*Config!K$40</f>
        <v>0</v>
      </c>
      <c r="V230" s="220">
        <f>K230*Config!L$40</f>
        <v>0</v>
      </c>
      <c r="W230" s="220">
        <f>L230*Config!M$40</f>
        <v>0</v>
      </c>
      <c r="X230" s="220">
        <f>M230*Config!N$40</f>
        <v>0</v>
      </c>
      <c r="Y230" s="221">
        <f>N230*Config!O$40</f>
        <v>0</v>
      </c>
      <c r="Z230" s="222">
        <f t="shared" si="21"/>
        <v>310803.08402811561</v>
      </c>
      <c r="AA230" s="217">
        <f t="shared" si="22"/>
        <v>310803.08402811561</v>
      </c>
      <c r="AB230" s="220">
        <f t="shared" si="23"/>
        <v>318573.16112881846</v>
      </c>
      <c r="AC230" s="221">
        <f t="shared" si="24"/>
        <v>318573.16112881846</v>
      </c>
      <c r="AD230" s="223">
        <f>IF(OR(SUM(P230:Y230)&lt;&gt;0,A230="EH"),INDEX(CASH!$B:$B,MATCH(A230,CASH!$A:$A,0)),"")</f>
        <v>150</v>
      </c>
      <c r="AE230" s="122">
        <f>AD230*VLOOKUP(C230,Config!$A$3:$C$9,3,FALSE)</f>
        <v>2250</v>
      </c>
      <c r="AF230" s="224">
        <f t="shared" si="25"/>
        <v>0.70869822867965704</v>
      </c>
      <c r="AG230" s="122" t="str">
        <f>IF(ISERROR(VLOOKUP(A230,Config!$A$12:$A$32,1,FALSE)),LEFT(A230,2),"PRL")</f>
        <v>PR</v>
      </c>
      <c r="AH230" s="122" t="str">
        <f t="shared" si="26"/>
        <v>PR740</v>
      </c>
      <c r="AI230" s="163" t="s">
        <v>881</v>
      </c>
      <c r="AJ230" s="225" t="s">
        <v>781</v>
      </c>
      <c r="AK230" s="338" t="str">
        <f>IF(ISERROR(VLOOKUP($A230,'RAB Cat Lookup'!$B$4:$E$351,2,FALSE))=TRUE,"Unallocated",VLOOKUP($A230,'RAB Cat Lookup'!$B$4:$E$351,2,FALSE))</f>
        <v>Std</v>
      </c>
      <c r="AL230" s="338" t="str">
        <f>IF(ISERROR(VLOOKUP($A230,'RAB Cat Lookup'!$B$4:$E$351,4,FALSE))=TRUE,"Unallocated",VLOOKUP($A230,'RAB Cat Lookup'!$B$4:$E$351,4,FALSE))</f>
        <v>Substations</v>
      </c>
      <c r="AM230" s="121" t="str">
        <f t="shared" si="27"/>
        <v/>
      </c>
    </row>
    <row r="231" spans="1:39" x14ac:dyDescent="0.25">
      <c r="A231" s="215" t="s">
        <v>825</v>
      </c>
      <c r="B231" s="215" t="s">
        <v>1022</v>
      </c>
      <c r="C231" s="123" t="s">
        <v>516</v>
      </c>
      <c r="D231" s="216">
        <f>IF('Division Lvl'!D231="","",'Division Lvl'!D231/Escalators!C$11)</f>
        <v>0</v>
      </c>
      <c r="E231" s="217">
        <f>IF('Division Lvl'!E231="","",'Division Lvl'!E231/Escalators!D$11)</f>
        <v>0</v>
      </c>
      <c r="F231" s="217">
        <f>IF('Division Lvl'!F231="","",'Division Lvl'!F231/Escalators!E$11)</f>
        <v>0</v>
      </c>
      <c r="G231" s="217">
        <f>IF('Division Lvl'!G231="","",'Division Lvl'!G231/Escalators!F$11)</f>
        <v>7814812.0036944998</v>
      </c>
      <c r="H231" s="217">
        <f>IF('Division Lvl'!H231="","",'Division Lvl'!H231/Escalators!G$11)</f>
        <v>15581304.079356859</v>
      </c>
      <c r="I231" s="217">
        <f>IF('Division Lvl'!I231="","",'Division Lvl'!I231/Escalators!H$11)</f>
        <v>15540417.695111645</v>
      </c>
      <c r="J231" s="217">
        <f>IF('Division Lvl'!J231="","",'Division Lvl'!J231/Escalators!I$11)</f>
        <v>0</v>
      </c>
      <c r="K231" s="217">
        <f>IF('Division Lvl'!K231="","",'Division Lvl'!K231/Escalators!J$11)</f>
        <v>0</v>
      </c>
      <c r="L231" s="217">
        <f>IF('Division Lvl'!L231="","",'Division Lvl'!L231/Escalators!K$11)</f>
        <v>0</v>
      </c>
      <c r="M231" s="217">
        <f>IF('Division Lvl'!M231="","",'Division Lvl'!M231/Escalators!L$11)</f>
        <v>0</v>
      </c>
      <c r="N231" s="218">
        <v>0</v>
      </c>
      <c r="O231" s="219">
        <v>0</v>
      </c>
      <c r="P231" s="220">
        <f>E231*Config!F$40</f>
        <v>0</v>
      </c>
      <c r="Q231" s="220">
        <f>F231*Config!G$40</f>
        <v>0</v>
      </c>
      <c r="R231" s="220">
        <f>G231*Config!H$40</f>
        <v>8415697.7829160709</v>
      </c>
      <c r="S231" s="220">
        <f>H231*Config!I$40</f>
        <v>17198844.295541994</v>
      </c>
      <c r="T231" s="220">
        <f>I231*Config!J$40</f>
        <v>17582556.212000106</v>
      </c>
      <c r="U231" s="220">
        <f>J231*Config!K$40</f>
        <v>0</v>
      </c>
      <c r="V231" s="220">
        <f>K231*Config!L$40</f>
        <v>0</v>
      </c>
      <c r="W231" s="220">
        <f>L231*Config!M$40</f>
        <v>0</v>
      </c>
      <c r="X231" s="220">
        <f>M231*Config!N$40</f>
        <v>0</v>
      </c>
      <c r="Y231" s="221">
        <f>N231*Config!O$40</f>
        <v>0</v>
      </c>
      <c r="Z231" s="222">
        <f t="shared" si="21"/>
        <v>38936533.778163001</v>
      </c>
      <c r="AA231" s="217">
        <f t="shared" si="22"/>
        <v>38936533.778163001</v>
      </c>
      <c r="AB231" s="220">
        <f t="shared" si="23"/>
        <v>43197098.290458173</v>
      </c>
      <c r="AC231" s="221">
        <f t="shared" si="24"/>
        <v>43197098.290458173</v>
      </c>
      <c r="AD231" s="223">
        <f>IF(OR(SUM(P231:Y231)&lt;&gt;0,A231="EH"),INDEX(CASH!$B:$B,MATCH(A231,CASH!$A:$A,0)),"")</f>
        <v>170</v>
      </c>
      <c r="AE231" s="122">
        <f>AD231*VLOOKUP(C231,Config!$A$3:$C$9,3,FALSE)</f>
        <v>1700</v>
      </c>
      <c r="AF231" s="224">
        <f t="shared" si="25"/>
        <v>0.88932081250625783</v>
      </c>
      <c r="AG231" s="122" t="str">
        <f>IF(ISERROR(VLOOKUP(A231,Config!$A$12:$A$32,1,FALSE)),LEFT(A231,2),"PRL")</f>
        <v>PR</v>
      </c>
      <c r="AH231" s="122" t="str">
        <f t="shared" si="26"/>
        <v>PR741</v>
      </c>
      <c r="AI231" s="163" t="s">
        <v>881</v>
      </c>
      <c r="AJ231" s="225" t="s">
        <v>1087</v>
      </c>
      <c r="AK231" s="338" t="str">
        <f>IF(ISERROR(VLOOKUP($A231,'RAB Cat Lookup'!$B$4:$E$351,2,FALSE))=TRUE,"Unallocated",VLOOKUP($A231,'RAB Cat Lookup'!$B$4:$E$351,2,FALSE))</f>
        <v>Std</v>
      </c>
      <c r="AL231" s="338" t="str">
        <f>IF(ISERROR(VLOOKUP($A231,'RAB Cat Lookup'!$B$4:$E$351,4,FALSE))=TRUE,"Unallocated",VLOOKUP($A231,'RAB Cat Lookup'!$B$4:$E$351,4,FALSE))</f>
        <v>Sub-transmission lines and cables</v>
      </c>
      <c r="AM231" s="121" t="str">
        <f t="shared" si="27"/>
        <v/>
      </c>
    </row>
    <row r="232" spans="1:39" x14ac:dyDescent="0.25">
      <c r="A232" s="215" t="s">
        <v>826</v>
      </c>
      <c r="B232" s="215" t="s">
        <v>960</v>
      </c>
      <c r="C232" s="123" t="s">
        <v>516</v>
      </c>
      <c r="D232" s="216">
        <f>IF('Division Lvl'!D232="","",'Division Lvl'!D232/Escalators!C$11)</f>
        <v>0</v>
      </c>
      <c r="E232" s="217">
        <f>IF('Division Lvl'!E232="","",'Division Lvl'!E232/Escalators!D$11)</f>
        <v>0</v>
      </c>
      <c r="F232" s="217">
        <f>IF('Division Lvl'!F232="","",'Division Lvl'!F232/Escalators!E$11)</f>
        <v>0</v>
      </c>
      <c r="G232" s="217">
        <f>IF('Division Lvl'!G232="","",'Division Lvl'!G232/Escalators!F$11)</f>
        <v>3662024.8819348067</v>
      </c>
      <c r="H232" s="217">
        <f>IF('Division Lvl'!H232="","",'Division Lvl'!H232/Escalators!G$11)</f>
        <v>7301407.0210034586</v>
      </c>
      <c r="I232" s="217">
        <f>IF('Division Lvl'!I232="","",'Division Lvl'!I232/Escalators!H$11)</f>
        <v>3822230.9781411998</v>
      </c>
      <c r="J232" s="217">
        <f>IF('Division Lvl'!J232="","",'Division Lvl'!J232/Escalators!I$11)</f>
        <v>3460016.662397631</v>
      </c>
      <c r="K232" s="217">
        <f>IF('Division Lvl'!K232="","",'Division Lvl'!K232/Escalators!J$11)</f>
        <v>0</v>
      </c>
      <c r="L232" s="217">
        <f>IF('Division Lvl'!L232="","",'Division Lvl'!L232/Escalators!K$11)</f>
        <v>0</v>
      </c>
      <c r="M232" s="217">
        <f>IF('Division Lvl'!M232="","",'Division Lvl'!M232/Escalators!L$11)</f>
        <v>0</v>
      </c>
      <c r="N232" s="218">
        <v>0</v>
      </c>
      <c r="O232" s="219">
        <v>0</v>
      </c>
      <c r="P232" s="220">
        <f>E232*Config!F$40</f>
        <v>0</v>
      </c>
      <c r="Q232" s="220">
        <f>F232*Config!G$40</f>
        <v>0</v>
      </c>
      <c r="R232" s="220">
        <f>G232*Config!H$40</f>
        <v>3943600.263872325</v>
      </c>
      <c r="S232" s="220">
        <f>H232*Config!I$40</f>
        <v>8059387.1894834964</v>
      </c>
      <c r="T232" s="220">
        <f>I232*Config!J$40</f>
        <v>4324503.5202339189</v>
      </c>
      <c r="U232" s="220">
        <f>J232*Config!K$40</f>
        <v>4012558.5502894642</v>
      </c>
      <c r="V232" s="220">
        <f>K232*Config!L$40</f>
        <v>0</v>
      </c>
      <c r="W232" s="220">
        <f>L232*Config!M$40</f>
        <v>0</v>
      </c>
      <c r="X232" s="220">
        <f>M232*Config!N$40</f>
        <v>0</v>
      </c>
      <c r="Y232" s="221">
        <f>N232*Config!O$40</f>
        <v>0</v>
      </c>
      <c r="Z232" s="222">
        <f t="shared" si="21"/>
        <v>14785662.881079465</v>
      </c>
      <c r="AA232" s="217">
        <f t="shared" si="22"/>
        <v>18245679.543477096</v>
      </c>
      <c r="AB232" s="220">
        <f t="shared" si="23"/>
        <v>16327490.973589741</v>
      </c>
      <c r="AC232" s="221">
        <f t="shared" si="24"/>
        <v>20340049.523879204</v>
      </c>
      <c r="AD232" s="223">
        <f>IF(OR(SUM(P232:Y232)&lt;&gt;0,A232="EH"),INDEX(CASH!$B:$B,MATCH(A232,CASH!$A:$A,0)),"")</f>
        <v>100</v>
      </c>
      <c r="AE232" s="122">
        <f>AD232*VLOOKUP(C232,Config!$A$3:$C$9,3,FALSE)</f>
        <v>1000</v>
      </c>
      <c r="AF232" s="224">
        <f t="shared" si="25"/>
        <v>0.97399670486022427</v>
      </c>
      <c r="AG232" s="122" t="str">
        <f>IF(ISERROR(VLOOKUP(A232,Config!$A$12:$A$32,1,FALSE)),LEFT(A232,2),"PRL")</f>
        <v>PR</v>
      </c>
      <c r="AH232" s="122" t="str">
        <f t="shared" si="26"/>
        <v>PR742</v>
      </c>
      <c r="AI232" s="163" t="s">
        <v>881</v>
      </c>
      <c r="AJ232" s="225" t="s">
        <v>781</v>
      </c>
      <c r="AK232" s="338" t="str">
        <f>IF(ISERROR(VLOOKUP($A232,'RAB Cat Lookup'!$B$4:$E$351,2,FALSE))=TRUE,"Unallocated",VLOOKUP($A232,'RAB Cat Lookup'!$B$4:$E$351,2,FALSE))</f>
        <v>Std</v>
      </c>
      <c r="AL232" s="338" t="str">
        <f>IF(ISERROR(VLOOKUP($A232,'RAB Cat Lookup'!$B$4:$E$351,4,FALSE))=TRUE,"Unallocated",VLOOKUP($A232,'RAB Cat Lookup'!$B$4:$E$351,4,FALSE))</f>
        <v>Substations</v>
      </c>
      <c r="AM232" s="121" t="str">
        <f t="shared" si="27"/>
        <v/>
      </c>
    </row>
    <row r="233" spans="1:39" x14ac:dyDescent="0.25">
      <c r="A233" s="215" t="s">
        <v>827</v>
      </c>
      <c r="B233" s="215" t="s">
        <v>961</v>
      </c>
      <c r="C233" s="123" t="s">
        <v>514</v>
      </c>
      <c r="D233" s="216">
        <f>IF('Division Lvl'!D233="","",'Division Lvl'!D233/Escalators!C$11)</f>
        <v>0</v>
      </c>
      <c r="E233" s="217">
        <f>IF('Division Lvl'!E233="","",'Division Lvl'!E233/Escalators!D$11)</f>
        <v>0</v>
      </c>
      <c r="F233" s="217">
        <f>IF('Division Lvl'!F233="","",'Division Lvl'!F233/Escalators!E$11)</f>
        <v>0</v>
      </c>
      <c r="G233" s="217">
        <f>IF('Division Lvl'!G233="","",'Division Lvl'!G233/Escalators!F$11)</f>
        <v>0</v>
      </c>
      <c r="H233" s="217">
        <f>IF('Division Lvl'!H233="","",'Division Lvl'!H233/Escalators!G$11)</f>
        <v>0</v>
      </c>
      <c r="I233" s="217">
        <f>IF('Division Lvl'!I233="","",'Division Lvl'!I233/Escalators!H$11)</f>
        <v>0</v>
      </c>
      <c r="J233" s="217">
        <f>IF('Division Lvl'!J233="","",'Division Lvl'!J233/Escalators!I$11)</f>
        <v>3935274.6653826768</v>
      </c>
      <c r="K233" s="217">
        <f>IF('Division Lvl'!K233="","",'Division Lvl'!K233/Escalators!J$11)</f>
        <v>3935274.6653826768</v>
      </c>
      <c r="L233" s="217">
        <f>IF('Division Lvl'!L233="","",'Division Lvl'!L233/Escalators!K$11)</f>
        <v>0</v>
      </c>
      <c r="M233" s="217">
        <f>IF('Division Lvl'!M233="","",'Division Lvl'!M233/Escalators!L$11)</f>
        <v>0</v>
      </c>
      <c r="N233" s="218">
        <v>0</v>
      </c>
      <c r="O233" s="219">
        <v>0</v>
      </c>
      <c r="P233" s="220">
        <f>E233*Config!F$40</f>
        <v>0</v>
      </c>
      <c r="Q233" s="220">
        <f>F233*Config!G$40</f>
        <v>0</v>
      </c>
      <c r="R233" s="220">
        <f>G233*Config!H$40</f>
        <v>0</v>
      </c>
      <c r="S233" s="220">
        <f>H233*Config!I$40</f>
        <v>0</v>
      </c>
      <c r="T233" s="220">
        <f>I233*Config!J$40</f>
        <v>0</v>
      </c>
      <c r="U233" s="220">
        <f>J233*Config!K$40</f>
        <v>4563712.1283042245</v>
      </c>
      <c r="V233" s="220">
        <f>K233*Config!L$40</f>
        <v>4677804.9315118296</v>
      </c>
      <c r="W233" s="220">
        <f>L233*Config!M$40</f>
        <v>0</v>
      </c>
      <c r="X233" s="220">
        <f>M233*Config!N$40</f>
        <v>0</v>
      </c>
      <c r="Y233" s="221">
        <f>N233*Config!O$40</f>
        <v>0</v>
      </c>
      <c r="Z233" s="222">
        <f t="shared" si="21"/>
        <v>0</v>
      </c>
      <c r="AA233" s="217">
        <f t="shared" si="22"/>
        <v>7870549.3307653535</v>
      </c>
      <c r="AB233" s="220">
        <f t="shared" si="23"/>
        <v>0</v>
      </c>
      <c r="AC233" s="221">
        <f t="shared" si="24"/>
        <v>9241517.059816055</v>
      </c>
      <c r="AD233" s="223">
        <f>IF(OR(SUM(P233:Y233)&lt;&gt;0,A233="EH"),INDEX(CASH!$B:$B,MATCH(A233,CASH!$A:$A,0)),"")</f>
        <v>270</v>
      </c>
      <c r="AE233" s="122">
        <f>AD233*VLOOKUP(C233,Config!$A$3:$C$9,3,FALSE)</f>
        <v>1350</v>
      </c>
      <c r="AF233" s="224">
        <f t="shared" si="25"/>
        <v>0.92192259014895972</v>
      </c>
      <c r="AG233" s="122" t="str">
        <f>IF(ISERROR(VLOOKUP(A233,Config!$A$12:$A$32,1,FALSE)),LEFT(A233,2),"PRL")</f>
        <v>PR</v>
      </c>
      <c r="AH233" s="122" t="str">
        <f t="shared" si="26"/>
        <v>PR744</v>
      </c>
      <c r="AI233" s="163" t="s">
        <v>881</v>
      </c>
      <c r="AJ233" s="225" t="s">
        <v>781</v>
      </c>
      <c r="AK233" s="338" t="str">
        <f>IF(ISERROR(VLOOKUP($A233,'RAB Cat Lookup'!$B$4:$E$351,2,FALSE))=TRUE,"Unallocated",VLOOKUP($A233,'RAB Cat Lookup'!$B$4:$E$351,2,FALSE))</f>
        <v>Std</v>
      </c>
      <c r="AL233" s="338" t="str">
        <f>IF(ISERROR(VLOOKUP($A233,'RAB Cat Lookup'!$B$4:$E$351,4,FALSE))=TRUE,"Unallocated",VLOOKUP($A233,'RAB Cat Lookup'!$B$4:$E$351,4,FALSE))</f>
        <v>Substations</v>
      </c>
      <c r="AM233" s="121" t="str">
        <f t="shared" si="27"/>
        <v/>
      </c>
    </row>
    <row r="234" spans="1:39" x14ac:dyDescent="0.25">
      <c r="A234" s="215" t="s">
        <v>828</v>
      </c>
      <c r="B234" s="215" t="s">
        <v>962</v>
      </c>
      <c r="C234" s="123" t="s">
        <v>514</v>
      </c>
      <c r="D234" s="216">
        <f>IF('Division Lvl'!D234="","",'Division Lvl'!D234/Escalators!C$11)</f>
        <v>0</v>
      </c>
      <c r="E234" s="217">
        <f>IF('Division Lvl'!E234="","",'Division Lvl'!E234/Escalators!D$11)</f>
        <v>0</v>
      </c>
      <c r="F234" s="217">
        <f>IF('Division Lvl'!F234="","",'Division Lvl'!F234/Escalators!E$11)</f>
        <v>0</v>
      </c>
      <c r="G234" s="217">
        <f>IF('Division Lvl'!G234="","",'Division Lvl'!G234/Escalators!F$11)</f>
        <v>0</v>
      </c>
      <c r="H234" s="217">
        <f>IF('Division Lvl'!H234="","",'Division Lvl'!H234/Escalators!G$11)</f>
        <v>0</v>
      </c>
      <c r="I234" s="217">
        <f>IF('Division Lvl'!I234="","",'Division Lvl'!I234/Escalators!H$11)</f>
        <v>0</v>
      </c>
      <c r="J234" s="217">
        <f>IF('Division Lvl'!J234="","",'Division Lvl'!J234/Escalators!I$11)</f>
        <v>10398338.646694137</v>
      </c>
      <c r="K234" s="217">
        <f>IF('Division Lvl'!K234="","",'Division Lvl'!K234/Escalators!J$11)</f>
        <v>10398338.646694137</v>
      </c>
      <c r="L234" s="217">
        <f>IF('Division Lvl'!L234="","",'Division Lvl'!L234/Escalators!K$11)</f>
        <v>0</v>
      </c>
      <c r="M234" s="217">
        <f>IF('Division Lvl'!M234="","",'Division Lvl'!M234/Escalators!L$11)</f>
        <v>0</v>
      </c>
      <c r="N234" s="218">
        <v>0</v>
      </c>
      <c r="O234" s="219">
        <v>0</v>
      </c>
      <c r="P234" s="220">
        <f>E234*Config!F$40</f>
        <v>0</v>
      </c>
      <c r="Q234" s="220">
        <f>F234*Config!G$40</f>
        <v>0</v>
      </c>
      <c r="R234" s="220">
        <f>G234*Config!H$40</f>
        <v>0</v>
      </c>
      <c r="S234" s="220">
        <f>H234*Config!I$40</f>
        <v>0</v>
      </c>
      <c r="T234" s="220">
        <f>I234*Config!J$40</f>
        <v>0</v>
      </c>
      <c r="U234" s="220">
        <f>J234*Config!K$40</f>
        <v>12058884.888919922</v>
      </c>
      <c r="V234" s="220">
        <f>K234*Config!L$40</f>
        <v>12360357.011142921</v>
      </c>
      <c r="W234" s="220">
        <f>L234*Config!M$40</f>
        <v>0</v>
      </c>
      <c r="X234" s="220">
        <f>M234*Config!N$40</f>
        <v>0</v>
      </c>
      <c r="Y234" s="221">
        <f>N234*Config!O$40</f>
        <v>0</v>
      </c>
      <c r="Z234" s="222">
        <f t="shared" si="21"/>
        <v>0</v>
      </c>
      <c r="AA234" s="217">
        <f t="shared" si="22"/>
        <v>20796677.293388274</v>
      </c>
      <c r="AB234" s="220">
        <f t="shared" si="23"/>
        <v>0</v>
      </c>
      <c r="AC234" s="221">
        <f t="shared" si="24"/>
        <v>24419241.900062844</v>
      </c>
      <c r="AD234" s="223">
        <f>IF(OR(SUM(P234:Y234)&lt;&gt;0,A234="EH"),INDEX(CASH!$B:$B,MATCH(A234,CASH!$A:$A,0)),"")</f>
        <v>160</v>
      </c>
      <c r="AE234" s="122">
        <f>AD234*VLOOKUP(C234,Config!$A$3:$C$9,3,FALSE)</f>
        <v>800</v>
      </c>
      <c r="AF234" s="224">
        <f t="shared" si="25"/>
        <v>0.99132997665428402</v>
      </c>
      <c r="AG234" s="122" t="str">
        <f>IF(ISERROR(VLOOKUP(A234,Config!$A$12:$A$32,1,FALSE)),LEFT(A234,2),"PRL")</f>
        <v>PR</v>
      </c>
      <c r="AH234" s="122" t="str">
        <f t="shared" si="26"/>
        <v>PR745</v>
      </c>
      <c r="AI234" s="163" t="s">
        <v>881</v>
      </c>
      <c r="AJ234" s="225" t="s">
        <v>781</v>
      </c>
      <c r="AK234" s="338" t="str">
        <f>IF(ISERROR(VLOOKUP($A234,'RAB Cat Lookup'!$B$4:$E$351,2,FALSE))=TRUE,"Unallocated",VLOOKUP($A234,'RAB Cat Lookup'!$B$4:$E$351,2,FALSE))</f>
        <v>Unallocated</v>
      </c>
      <c r="AL234" s="338" t="str">
        <f>IF(ISERROR(VLOOKUP($A234,'RAB Cat Lookup'!$B$4:$E$351,4,FALSE))=TRUE,"Unallocated",VLOOKUP($A234,'RAB Cat Lookup'!$B$4:$E$351,4,FALSE))</f>
        <v>Unallocated</v>
      </c>
      <c r="AM234" s="121" t="str">
        <f t="shared" si="27"/>
        <v/>
      </c>
    </row>
    <row r="235" spans="1:39" x14ac:dyDescent="0.25">
      <c r="A235" s="215" t="s">
        <v>829</v>
      </c>
      <c r="B235" s="215" t="s">
        <v>963</v>
      </c>
      <c r="C235" s="123" t="s">
        <v>514</v>
      </c>
      <c r="D235" s="216">
        <f>IF('Division Lvl'!D235="","",'Division Lvl'!D235/Escalators!C$11)</f>
        <v>0</v>
      </c>
      <c r="E235" s="217">
        <f>IF('Division Lvl'!E235="","",'Division Lvl'!E235/Escalators!D$11)</f>
        <v>0</v>
      </c>
      <c r="F235" s="217">
        <f>IF('Division Lvl'!F235="","",'Division Lvl'!F235/Escalators!E$11)</f>
        <v>0</v>
      </c>
      <c r="G235" s="217">
        <f>IF('Division Lvl'!G235="","",'Division Lvl'!G235/Escalators!F$11)</f>
        <v>0</v>
      </c>
      <c r="H235" s="217">
        <f>IF('Division Lvl'!H235="","",'Division Lvl'!H235/Escalators!G$11)</f>
        <v>0</v>
      </c>
      <c r="I235" s="217">
        <f>IF('Division Lvl'!I235="","",'Division Lvl'!I235/Escalators!H$11)</f>
        <v>0</v>
      </c>
      <c r="J235" s="217">
        <f>IF('Division Lvl'!J235="","",'Division Lvl'!J235/Escalators!I$11)</f>
        <v>0</v>
      </c>
      <c r="K235" s="217">
        <f>IF('Division Lvl'!K235="","",'Division Lvl'!K235/Escalators!J$11)</f>
        <v>0</v>
      </c>
      <c r="L235" s="217">
        <f>IF('Division Lvl'!L235="","",'Division Lvl'!L235/Escalators!K$11)</f>
        <v>12115989.775527246</v>
      </c>
      <c r="M235" s="217">
        <f>IF('Division Lvl'!M235="","",'Division Lvl'!M235/Escalators!L$11)</f>
        <v>12115989.775527246</v>
      </c>
      <c r="N235" s="218">
        <v>0</v>
      </c>
      <c r="O235" s="219">
        <v>0</v>
      </c>
      <c r="P235" s="220">
        <f>E235*Config!F$40</f>
        <v>0</v>
      </c>
      <c r="Q235" s="220">
        <f>F235*Config!G$40</f>
        <v>0</v>
      </c>
      <c r="R235" s="220">
        <f>G235*Config!H$40</f>
        <v>0</v>
      </c>
      <c r="S235" s="220">
        <f>H235*Config!I$40</f>
        <v>0</v>
      </c>
      <c r="T235" s="220">
        <f>I235*Config!J$40</f>
        <v>0</v>
      </c>
      <c r="U235" s="220">
        <f>J235*Config!K$40</f>
        <v>0</v>
      </c>
      <c r="V235" s="220">
        <f>K235*Config!L$40</f>
        <v>0</v>
      </c>
      <c r="W235" s="220">
        <f>L235*Config!M$40</f>
        <v>14762157.048702935</v>
      </c>
      <c r="X235" s="220">
        <f>M235*Config!N$40</f>
        <v>15131210.974920506</v>
      </c>
      <c r="Y235" s="221">
        <f>N235*Config!O$40</f>
        <v>0</v>
      </c>
      <c r="Z235" s="222">
        <f t="shared" si="21"/>
        <v>0</v>
      </c>
      <c r="AA235" s="217">
        <f t="shared" si="22"/>
        <v>24231979.551054493</v>
      </c>
      <c r="AB235" s="220">
        <f t="shared" si="23"/>
        <v>0</v>
      </c>
      <c r="AC235" s="221">
        <f t="shared" si="24"/>
        <v>29893368.02362344</v>
      </c>
      <c r="AD235" s="223">
        <f>IF(OR(SUM(P235:Y235)&lt;&gt;0,A235="EH"),INDEX(CASH!$B:$B,MATCH(A235,CASH!$A:$A,0)),"")</f>
        <v>80</v>
      </c>
      <c r="AE235" s="122">
        <f>AD235*VLOOKUP(C235,Config!$A$3:$C$9,3,FALSE)</f>
        <v>400</v>
      </c>
      <c r="AF235" s="224">
        <f t="shared" si="25"/>
        <v>0.99707269835320178</v>
      </c>
      <c r="AG235" s="122" t="str">
        <f>IF(ISERROR(VLOOKUP(A235,Config!$A$12:$A$32,1,FALSE)),LEFT(A235,2),"PRL")</f>
        <v>PR</v>
      </c>
      <c r="AH235" s="122" t="str">
        <f t="shared" si="26"/>
        <v>PR746</v>
      </c>
      <c r="AI235" s="163" t="s">
        <v>881</v>
      </c>
      <c r="AJ235" s="225" t="s">
        <v>781</v>
      </c>
      <c r="AK235" s="338" t="str">
        <f>IF(ISERROR(VLOOKUP($A235,'RAB Cat Lookup'!$B$4:$E$351,2,FALSE))=TRUE,"Unallocated",VLOOKUP($A235,'RAB Cat Lookup'!$B$4:$E$351,2,FALSE))</f>
        <v>Unallocated</v>
      </c>
      <c r="AL235" s="338" t="str">
        <f>IF(ISERROR(VLOOKUP($A235,'RAB Cat Lookup'!$B$4:$E$351,4,FALSE))=TRUE,"Unallocated",VLOOKUP($A235,'RAB Cat Lookup'!$B$4:$E$351,4,FALSE))</f>
        <v>Unallocated</v>
      </c>
      <c r="AM235" s="121" t="str">
        <f t="shared" si="27"/>
        <v/>
      </c>
    </row>
    <row r="236" spans="1:39" x14ac:dyDescent="0.25">
      <c r="A236" s="215" t="s">
        <v>883</v>
      </c>
      <c r="B236" s="215" t="s">
        <v>904</v>
      </c>
      <c r="C236" s="123" t="s">
        <v>516</v>
      </c>
      <c r="D236" s="216">
        <f>IF('Division Lvl'!D236="","",'Division Lvl'!D236/Escalators!C$11)</f>
        <v>0</v>
      </c>
      <c r="E236" s="217">
        <f>IF('Division Lvl'!E236="","",'Division Lvl'!E236/Escalators!D$11)</f>
        <v>0</v>
      </c>
      <c r="F236" s="217">
        <f>IF('Division Lvl'!F236="","",'Division Lvl'!F236/Escalators!E$11)</f>
        <v>0</v>
      </c>
      <c r="G236" s="217">
        <f>IF('Division Lvl'!G236="","",'Division Lvl'!G236/Escalators!F$11)</f>
        <v>0</v>
      </c>
      <c r="H236" s="217">
        <f>IF('Division Lvl'!H236="","",'Division Lvl'!H236/Escalators!G$11)</f>
        <v>0</v>
      </c>
      <c r="I236" s="217">
        <f>IF('Division Lvl'!I236="","",'Division Lvl'!I236/Escalators!H$11)</f>
        <v>1878294.7595872853</v>
      </c>
      <c r="J236" s="217">
        <f>IF('Division Lvl'!J236="","",'Division Lvl'!J236/Escalators!I$11)</f>
        <v>3756589.5191745707</v>
      </c>
      <c r="K236" s="217">
        <f>IF('Division Lvl'!K236="","",'Division Lvl'!K236/Escalators!J$11)</f>
        <v>3756589.5191745707</v>
      </c>
      <c r="L236" s="217">
        <f>IF('Division Lvl'!L236="","",'Division Lvl'!L236/Escalators!K$11)</f>
        <v>0</v>
      </c>
      <c r="M236" s="217">
        <f>IF('Division Lvl'!M236="","",'Division Lvl'!M236/Escalators!L$11)</f>
        <v>0</v>
      </c>
      <c r="N236" s="218">
        <v>0</v>
      </c>
      <c r="O236" s="219">
        <v>0</v>
      </c>
      <c r="P236" s="220">
        <f>E236*Config!F$40</f>
        <v>0</v>
      </c>
      <c r="Q236" s="220">
        <f>F236*Config!G$40</f>
        <v>0</v>
      </c>
      <c r="R236" s="220">
        <f>G236*Config!H$40</f>
        <v>0</v>
      </c>
      <c r="S236" s="220">
        <f>H236*Config!I$40</f>
        <v>0</v>
      </c>
      <c r="T236" s="220">
        <f>I236*Config!J$40</f>
        <v>2125118.1172264758</v>
      </c>
      <c r="U236" s="220">
        <f>J236*Config!K$40</f>
        <v>4356492.1403142754</v>
      </c>
      <c r="V236" s="220">
        <f>K236*Config!L$40</f>
        <v>4465404.4438221324</v>
      </c>
      <c r="W236" s="220">
        <f>L236*Config!M$40</f>
        <v>0</v>
      </c>
      <c r="X236" s="220">
        <f>M236*Config!N$40</f>
        <v>0</v>
      </c>
      <c r="Y236" s="221">
        <f>N236*Config!O$40</f>
        <v>0</v>
      </c>
      <c r="Z236" s="222">
        <f t="shared" si="21"/>
        <v>1878294.7595872853</v>
      </c>
      <c r="AA236" s="217">
        <f t="shared" si="22"/>
        <v>9391473.7979364265</v>
      </c>
      <c r="AB236" s="220">
        <f t="shared" si="23"/>
        <v>2125118.1172264758</v>
      </c>
      <c r="AC236" s="221">
        <f t="shared" si="24"/>
        <v>10947014.701362884</v>
      </c>
      <c r="AD236" s="223">
        <f>IF(OR(SUM(P236:Y236)&lt;&gt;0,A236="EH"),INDEX(CASH!$B:$B,MATCH(A236,CASH!$A:$A,0)),"")</f>
        <v>240</v>
      </c>
      <c r="AE236" s="122">
        <f>AD236*VLOOKUP(C236,Config!$A$3:$C$9,3,FALSE)</f>
        <v>2400</v>
      </c>
      <c r="AF236" s="224">
        <f t="shared" si="25"/>
        <v>0.6976020864775403</v>
      </c>
      <c r="AG236" s="122" t="str">
        <f>IF(ISERROR(VLOOKUP(A236,Config!$A$12:$A$32,1,FALSE)),LEFT(A236,2),"PRL")</f>
        <v>PR</v>
      </c>
      <c r="AH236" s="122" t="str">
        <f t="shared" si="26"/>
        <v>PR748</v>
      </c>
      <c r="AI236" s="163" t="s">
        <v>881</v>
      </c>
      <c r="AJ236" s="225" t="s">
        <v>781</v>
      </c>
      <c r="AK236" s="338" t="str">
        <f>IF(ISERROR(VLOOKUP($A236,'RAB Cat Lookup'!$B$4:$E$351,2,FALSE))=TRUE,"Unallocated",VLOOKUP($A236,'RAB Cat Lookup'!$B$4:$E$351,2,FALSE))</f>
        <v>Std</v>
      </c>
      <c r="AL236" s="338" t="str">
        <f>IF(ISERROR(VLOOKUP($A236,'RAB Cat Lookup'!$B$4:$E$351,4,FALSE))=TRUE,"Unallocated",VLOOKUP($A236,'RAB Cat Lookup'!$B$4:$E$351,4,FALSE))</f>
        <v>Substations</v>
      </c>
      <c r="AM236" s="121" t="str">
        <f t="shared" si="27"/>
        <v/>
      </c>
    </row>
    <row r="237" spans="1:39" x14ac:dyDescent="0.25">
      <c r="A237" s="215" t="s">
        <v>898</v>
      </c>
      <c r="B237" s="215" t="s">
        <v>905</v>
      </c>
      <c r="C237" s="123" t="s">
        <v>514</v>
      </c>
      <c r="D237" s="216">
        <f>IF('Division Lvl'!D237="","",'Division Lvl'!D237/Escalators!C$11)</f>
        <v>0</v>
      </c>
      <c r="E237" s="217">
        <f>IF('Division Lvl'!E237="","",'Division Lvl'!E237/Escalators!D$11)</f>
        <v>0</v>
      </c>
      <c r="F237" s="217">
        <f>IF('Division Lvl'!F237="","",'Division Lvl'!F237/Escalators!E$11)</f>
        <v>0</v>
      </c>
      <c r="G237" s="217">
        <f>IF('Division Lvl'!G237="","",'Division Lvl'!G237/Escalators!F$11)</f>
        <v>0</v>
      </c>
      <c r="H237" s="217">
        <f>IF('Division Lvl'!H237="","",'Division Lvl'!H237/Escalators!G$11)</f>
        <v>0</v>
      </c>
      <c r="I237" s="217">
        <f>IF('Division Lvl'!I237="","",'Division Lvl'!I237/Escalators!H$11)</f>
        <v>0</v>
      </c>
      <c r="J237" s="217">
        <f>IF('Division Lvl'!J237="","",'Division Lvl'!J237/Escalators!I$11)</f>
        <v>0</v>
      </c>
      <c r="K237" s="217">
        <f>IF('Division Lvl'!K237="","",'Division Lvl'!K237/Escalators!J$11)</f>
        <v>3558874.2813232774</v>
      </c>
      <c r="L237" s="217">
        <f>IF('Division Lvl'!L237="","",'Division Lvl'!L237/Escalators!K$11)</f>
        <v>0</v>
      </c>
      <c r="M237" s="217">
        <f>IF('Division Lvl'!M237="","",'Division Lvl'!M237/Escalators!L$11)</f>
        <v>0</v>
      </c>
      <c r="N237" s="218">
        <v>0</v>
      </c>
      <c r="O237" s="219">
        <v>0</v>
      </c>
      <c r="P237" s="220">
        <f>E237*Config!F$40</f>
        <v>0</v>
      </c>
      <c r="Q237" s="220">
        <f>F237*Config!G$40</f>
        <v>0</v>
      </c>
      <c r="R237" s="220">
        <f>G237*Config!H$40</f>
        <v>0</v>
      </c>
      <c r="S237" s="220">
        <f>H237*Config!I$40</f>
        <v>0</v>
      </c>
      <c r="T237" s="220">
        <f>I237*Config!J$40</f>
        <v>0</v>
      </c>
      <c r="U237" s="220">
        <f>J237*Config!K$40</f>
        <v>0</v>
      </c>
      <c r="V237" s="220">
        <f>K237*Config!L$40</f>
        <v>4230383.1573051782</v>
      </c>
      <c r="W237" s="220">
        <f>L237*Config!M$40</f>
        <v>0</v>
      </c>
      <c r="X237" s="220">
        <f>M237*Config!N$40</f>
        <v>0</v>
      </c>
      <c r="Y237" s="221">
        <f>N237*Config!O$40</f>
        <v>0</v>
      </c>
      <c r="Z237" s="222">
        <f t="shared" si="21"/>
        <v>0</v>
      </c>
      <c r="AA237" s="217">
        <f t="shared" si="22"/>
        <v>3558874.2813232774</v>
      </c>
      <c r="AB237" s="220">
        <f t="shared" si="23"/>
        <v>0</v>
      </c>
      <c r="AC237" s="221">
        <f t="shared" si="24"/>
        <v>4230383.1573051782</v>
      </c>
      <c r="AD237" s="223">
        <f>IF(OR(SUM(P237:Y237)&lt;&gt;0,A237="EH"),INDEX(CASH!$B:$B,MATCH(A237,CASH!$A:$A,0)),"")</f>
        <v>250</v>
      </c>
      <c r="AE237" s="122">
        <f>AD237*VLOOKUP(C237,Config!$A$3:$C$9,3,FALSE)</f>
        <v>1250</v>
      </c>
      <c r="AF237" s="224">
        <f t="shared" si="25"/>
        <v>0.92192259014895972</v>
      </c>
      <c r="AG237" s="122" t="str">
        <f>IF(ISERROR(VLOOKUP(A237,Config!$A$12:$A$32,1,FALSE)),LEFT(A237,2),"PRL")</f>
        <v>PR</v>
      </c>
      <c r="AH237" s="122" t="str">
        <f t="shared" si="26"/>
        <v>PR749</v>
      </c>
      <c r="AI237" s="163" t="s">
        <v>881</v>
      </c>
      <c r="AJ237" s="225" t="s">
        <v>781</v>
      </c>
      <c r="AK237" s="338" t="str">
        <f>IF(ISERROR(VLOOKUP($A237,'RAB Cat Lookup'!$B$4:$E$351,2,FALSE))=TRUE,"Unallocated",VLOOKUP($A237,'RAB Cat Lookup'!$B$4:$E$351,2,FALSE))</f>
        <v>Unallocated</v>
      </c>
      <c r="AL237" s="338" t="str">
        <f>IF(ISERROR(VLOOKUP($A237,'RAB Cat Lookup'!$B$4:$E$351,4,FALSE))=TRUE,"Unallocated",VLOOKUP($A237,'RAB Cat Lookup'!$B$4:$E$351,4,FALSE))</f>
        <v>Unallocated</v>
      </c>
      <c r="AM237" s="121" t="str">
        <f t="shared" si="27"/>
        <v/>
      </c>
    </row>
    <row r="238" spans="1:39" x14ac:dyDescent="0.25">
      <c r="A238" s="215" t="s">
        <v>899</v>
      </c>
      <c r="B238" s="215" t="s">
        <v>913</v>
      </c>
      <c r="C238" s="123" t="s">
        <v>513</v>
      </c>
      <c r="D238" s="216">
        <f>IF('Division Lvl'!D238="","",'Division Lvl'!D238/Escalators!C$11)</f>
        <v>280000</v>
      </c>
      <c r="E238" s="217">
        <f>IF('Division Lvl'!E238="","",'Division Lvl'!E238/Escalators!D$11)</f>
        <v>0</v>
      </c>
      <c r="F238" s="217">
        <f>IF('Division Lvl'!F238="","",'Division Lvl'!F238/Escalators!E$11)</f>
        <v>0</v>
      </c>
      <c r="G238" s="217">
        <f>IF('Division Lvl'!G238="","",'Division Lvl'!G238/Escalators!F$11)</f>
        <v>0</v>
      </c>
      <c r="H238" s="217">
        <f>IF('Division Lvl'!H238="","",'Division Lvl'!H238/Escalators!G$11)</f>
        <v>0</v>
      </c>
      <c r="I238" s="217">
        <f>IF('Division Lvl'!I238="","",'Division Lvl'!I238/Escalators!H$11)</f>
        <v>0</v>
      </c>
      <c r="J238" s="217">
        <f>IF('Division Lvl'!J238="","",'Division Lvl'!J238/Escalators!I$11)</f>
        <v>0</v>
      </c>
      <c r="K238" s="217">
        <f>IF('Division Lvl'!K238="","",'Division Lvl'!K238/Escalators!J$11)</f>
        <v>0</v>
      </c>
      <c r="L238" s="217">
        <f>IF('Division Lvl'!L238="","",'Division Lvl'!L238/Escalators!K$11)</f>
        <v>0</v>
      </c>
      <c r="M238" s="217">
        <f>IF('Division Lvl'!M238="","",'Division Lvl'!M238/Escalators!L$11)</f>
        <v>0</v>
      </c>
      <c r="N238" s="218">
        <v>0</v>
      </c>
      <c r="O238" s="219">
        <v>2000</v>
      </c>
      <c r="P238" s="220">
        <f>E238*Config!F$40</f>
        <v>0</v>
      </c>
      <c r="Q238" s="220">
        <f>F238*Config!G$40</f>
        <v>0</v>
      </c>
      <c r="R238" s="220">
        <f>G238*Config!H$40</f>
        <v>0</v>
      </c>
      <c r="S238" s="220">
        <f>H238*Config!I$40</f>
        <v>0</v>
      </c>
      <c r="T238" s="220">
        <f>I238*Config!J$40</f>
        <v>0</v>
      </c>
      <c r="U238" s="220">
        <f>J238*Config!K$40</f>
        <v>0</v>
      </c>
      <c r="V238" s="220">
        <f>K238*Config!L$40</f>
        <v>0</v>
      </c>
      <c r="W238" s="220">
        <f>L238*Config!M$40</f>
        <v>0</v>
      </c>
      <c r="X238" s="220">
        <f>M238*Config!N$40</f>
        <v>0</v>
      </c>
      <c r="Y238" s="221">
        <f>N238*Config!O$40</f>
        <v>0</v>
      </c>
      <c r="Z238" s="222">
        <f t="shared" si="21"/>
        <v>0</v>
      </c>
      <c r="AA238" s="217">
        <f t="shared" si="22"/>
        <v>0</v>
      </c>
      <c r="AB238" s="220">
        <f t="shared" si="23"/>
        <v>0</v>
      </c>
      <c r="AC238" s="221">
        <f t="shared" si="24"/>
        <v>0</v>
      </c>
      <c r="AD238" s="223" t="str">
        <f>IF(OR(SUM(P238:Y238)&lt;&gt;0,A238="EH"),INDEX(CASH!$B:$B,MATCH(A238,CASH!$A:$A,0)),"")</f>
        <v/>
      </c>
      <c r="AE238" s="226">
        <v>2300</v>
      </c>
      <c r="AF238" s="224">
        <f t="shared" si="25"/>
        <v>0.6976020864775403</v>
      </c>
      <c r="AG238" s="122" t="str">
        <f>IF(ISERROR(VLOOKUP(A238,Config!$A$12:$A$32,1,FALSE)),LEFT(A238,2),"PRL")</f>
        <v>PR</v>
      </c>
      <c r="AH238" s="122" t="str">
        <f t="shared" si="26"/>
        <v>PR750</v>
      </c>
      <c r="AI238" s="163" t="s">
        <v>881</v>
      </c>
      <c r="AJ238" s="225" t="s">
        <v>781</v>
      </c>
      <c r="AK238" s="338" t="str">
        <f>IF(ISERROR(VLOOKUP($A238,'RAB Cat Lookup'!$B$4:$E$351,2,FALSE))=TRUE,"Unallocated",VLOOKUP($A238,'RAB Cat Lookup'!$B$4:$E$351,2,FALSE))</f>
        <v>Std</v>
      </c>
      <c r="AL238" s="338" t="str">
        <f>IF(ISERROR(VLOOKUP($A238,'RAB Cat Lookup'!$B$4:$E$351,4,FALSE))=TRUE,"Unallocated",VLOOKUP($A238,'RAB Cat Lookup'!$B$4:$E$351,4,FALSE))</f>
        <v>Sub-transmission lines and cables</v>
      </c>
      <c r="AM238" s="121" t="str">
        <f t="shared" si="27"/>
        <v/>
      </c>
    </row>
    <row r="239" spans="1:39" x14ac:dyDescent="0.25">
      <c r="A239" s="215" t="s">
        <v>920</v>
      </c>
      <c r="B239" s="215" t="s">
        <v>923</v>
      </c>
      <c r="C239" s="123" t="s">
        <v>516</v>
      </c>
      <c r="D239" s="216">
        <f>IF('Division Lvl'!D239="","",'Division Lvl'!D239/Escalators!C$11)</f>
        <v>0</v>
      </c>
      <c r="E239" s="217">
        <f>IF('Division Lvl'!E239="","",'Division Lvl'!E239/Escalators!D$11)</f>
        <v>0</v>
      </c>
      <c r="F239" s="217">
        <f>IF('Division Lvl'!F239="","",'Division Lvl'!F239/Escalators!E$11)</f>
        <v>997023.92362902965</v>
      </c>
      <c r="G239" s="217">
        <f>IF('Division Lvl'!G239="","",'Division Lvl'!G239/Escalators!F$11)</f>
        <v>0</v>
      </c>
      <c r="H239" s="217">
        <f>IF('Division Lvl'!H239="","",'Division Lvl'!H239/Escalators!G$11)</f>
        <v>0</v>
      </c>
      <c r="I239" s="217">
        <f>IF('Division Lvl'!I239="","",'Division Lvl'!I239/Escalators!H$11)</f>
        <v>0</v>
      </c>
      <c r="J239" s="217">
        <f>IF('Division Lvl'!J239="","",'Division Lvl'!J239/Escalators!I$11)</f>
        <v>0</v>
      </c>
      <c r="K239" s="217">
        <f>IF('Division Lvl'!K239="","",'Division Lvl'!K239/Escalators!J$11)</f>
        <v>0</v>
      </c>
      <c r="L239" s="217">
        <f>IF('Division Lvl'!L239="","",'Division Lvl'!L239/Escalators!K$11)</f>
        <v>0</v>
      </c>
      <c r="M239" s="217">
        <f>IF('Division Lvl'!M239="","",'Division Lvl'!M239/Escalators!L$11)</f>
        <v>0</v>
      </c>
      <c r="N239" s="218">
        <v>0</v>
      </c>
      <c r="O239" s="219">
        <v>0</v>
      </c>
      <c r="P239" s="220">
        <f>E239*Config!F$40</f>
        <v>0</v>
      </c>
      <c r="Q239" s="220">
        <f>F239*Config!G$40</f>
        <v>1047498.2597627492</v>
      </c>
      <c r="R239" s="220">
        <f>G239*Config!H$40</f>
        <v>0</v>
      </c>
      <c r="S239" s="220">
        <f>H239*Config!I$40</f>
        <v>0</v>
      </c>
      <c r="T239" s="220">
        <f>I239*Config!J$40</f>
        <v>0</v>
      </c>
      <c r="U239" s="220">
        <f>J239*Config!K$40</f>
        <v>0</v>
      </c>
      <c r="V239" s="220">
        <f>K239*Config!L$40</f>
        <v>0</v>
      </c>
      <c r="W239" s="220">
        <f>L239*Config!M$40</f>
        <v>0</v>
      </c>
      <c r="X239" s="220">
        <f>M239*Config!N$40</f>
        <v>0</v>
      </c>
      <c r="Y239" s="221">
        <f>N239*Config!O$40</f>
        <v>0</v>
      </c>
      <c r="Z239" s="222">
        <f t="shared" si="21"/>
        <v>997023.92362902965</v>
      </c>
      <c r="AA239" s="217">
        <f t="shared" si="22"/>
        <v>997023.92362902965</v>
      </c>
      <c r="AB239" s="220">
        <f t="shared" si="23"/>
        <v>1047498.2597627492</v>
      </c>
      <c r="AC239" s="221">
        <f t="shared" si="24"/>
        <v>1047498.2597627492</v>
      </c>
      <c r="AD239" s="223">
        <f>IF(OR(SUM(P239:Y239)&lt;&gt;0,A239="EH"),INDEX(CASH!$B:$B,MATCH(A239,CASH!$A:$A,0)),"")</f>
        <v>360</v>
      </c>
      <c r="AE239" s="122">
        <f>AD239*VLOOKUP(C239,Config!$A$3:$C$9,3,FALSE)</f>
        <v>3600</v>
      </c>
      <c r="AF239" s="224">
        <f t="shared" si="25"/>
        <v>0.42681182760415159</v>
      </c>
      <c r="AG239" s="122" t="str">
        <f>IF(ISERROR(VLOOKUP(A239,Config!$A$12:$A$32,1,FALSE)),LEFT(A239,2),"PRL")</f>
        <v>PR</v>
      </c>
      <c r="AH239" s="122" t="str">
        <f t="shared" si="26"/>
        <v>PR751</v>
      </c>
      <c r="AI239" s="163" t="s">
        <v>881</v>
      </c>
      <c r="AJ239" s="225" t="s">
        <v>781</v>
      </c>
      <c r="AK239" s="338" t="str">
        <f>IF(ISERROR(VLOOKUP($A239,'RAB Cat Lookup'!$B$4:$E$351,2,FALSE))=TRUE,"Unallocated",VLOOKUP($A239,'RAB Cat Lookup'!$B$4:$E$351,2,FALSE))</f>
        <v>Std</v>
      </c>
      <c r="AL239" s="338" t="str">
        <f>IF(ISERROR(VLOOKUP($A239,'RAB Cat Lookup'!$B$4:$E$351,4,FALSE))=TRUE,"Unallocated",VLOOKUP($A239,'RAB Cat Lookup'!$B$4:$E$351,4,FALSE))</f>
        <v>Substations</v>
      </c>
      <c r="AM239" s="121" t="str">
        <f t="shared" si="27"/>
        <v/>
      </c>
    </row>
    <row r="240" spans="1:39" x14ac:dyDescent="0.25">
      <c r="A240" s="215" t="s">
        <v>900</v>
      </c>
      <c r="B240" s="215" t="s">
        <v>911</v>
      </c>
      <c r="C240" s="123" t="s">
        <v>514</v>
      </c>
      <c r="D240" s="216">
        <f>IF('Division Lvl'!D240="","",'Division Lvl'!D240/Escalators!C$11)</f>
        <v>0</v>
      </c>
      <c r="E240" s="217">
        <f>IF('Division Lvl'!E240="","",'Division Lvl'!E240/Escalators!D$11)</f>
        <v>0</v>
      </c>
      <c r="F240" s="217">
        <f>IF('Division Lvl'!F240="","",'Division Lvl'!F240/Escalators!E$11)</f>
        <v>0</v>
      </c>
      <c r="G240" s="217">
        <f>IF('Division Lvl'!G240="","",'Division Lvl'!G240/Escalators!F$11)</f>
        <v>0</v>
      </c>
      <c r="H240" s="217">
        <f>IF('Division Lvl'!H240="","",'Division Lvl'!H240/Escalators!G$11)</f>
        <v>0</v>
      </c>
      <c r="I240" s="217">
        <f>IF('Division Lvl'!I240="","",'Division Lvl'!I240/Escalators!H$11)</f>
        <v>0</v>
      </c>
      <c r="J240" s="217">
        <f>IF('Division Lvl'!J240="","",'Division Lvl'!J240/Escalators!I$11)</f>
        <v>0</v>
      </c>
      <c r="K240" s="217">
        <f>IF('Division Lvl'!K240="","",'Division Lvl'!K240/Escalators!J$11)</f>
        <v>0</v>
      </c>
      <c r="L240" s="217">
        <f>IF('Division Lvl'!L240="","",'Division Lvl'!L240/Escalators!K$11)</f>
        <v>0</v>
      </c>
      <c r="M240" s="217">
        <f>IF('Division Lvl'!M240="","",'Division Lvl'!M240/Escalators!L$11)</f>
        <v>0</v>
      </c>
      <c r="N240" s="218">
        <v>8898000</v>
      </c>
      <c r="O240" s="219">
        <v>0</v>
      </c>
      <c r="P240" s="220">
        <f>E240*Config!F$40</f>
        <v>0</v>
      </c>
      <c r="Q240" s="220">
        <f>F240*Config!G$40</f>
        <v>0</v>
      </c>
      <c r="R240" s="220">
        <f>G240*Config!H$40</f>
        <v>0</v>
      </c>
      <c r="S240" s="220">
        <f>H240*Config!I$40</f>
        <v>0</v>
      </c>
      <c r="T240" s="220">
        <f>I240*Config!J$40</f>
        <v>0</v>
      </c>
      <c r="U240" s="220">
        <f>J240*Config!K$40</f>
        <v>0</v>
      </c>
      <c r="V240" s="220">
        <f>K240*Config!L$40</f>
        <v>0</v>
      </c>
      <c r="W240" s="220">
        <f>L240*Config!M$40</f>
        <v>0</v>
      </c>
      <c r="X240" s="220">
        <f>M240*Config!N$40</f>
        <v>0</v>
      </c>
      <c r="Y240" s="221">
        <f>N240*Config!O$40</f>
        <v>11390192.274259185</v>
      </c>
      <c r="Z240" s="222">
        <f t="shared" si="21"/>
        <v>0</v>
      </c>
      <c r="AA240" s="217">
        <f t="shared" si="22"/>
        <v>8898000</v>
      </c>
      <c r="AB240" s="220">
        <f t="shared" si="23"/>
        <v>0</v>
      </c>
      <c r="AC240" s="221">
        <f t="shared" si="24"/>
        <v>11390192.274259185</v>
      </c>
      <c r="AD240" s="223">
        <f>IF(OR(SUM(P240:Y240)&lt;&gt;0,A240="EH"),INDEX(CASH!$B:$B,MATCH(A240,CASH!$A:$A,0)),"")</f>
        <v>340</v>
      </c>
      <c r="AE240" s="122">
        <f>AD240*VLOOKUP(C240,Config!$A$3:$C$9,3,FALSE)</f>
        <v>1700</v>
      </c>
      <c r="AF240" s="224">
        <f t="shared" si="25"/>
        <v>0.88932081250625783</v>
      </c>
      <c r="AG240" s="122" t="str">
        <f>IF(ISERROR(VLOOKUP(A240,Config!$A$12:$A$32,1,FALSE)),LEFT(A240,2),"PRL")</f>
        <v>PR</v>
      </c>
      <c r="AH240" s="122" t="str">
        <f t="shared" si="26"/>
        <v>PR752</v>
      </c>
      <c r="AI240" s="163" t="s">
        <v>881</v>
      </c>
      <c r="AJ240" s="225" t="s">
        <v>781</v>
      </c>
      <c r="AK240" s="338" t="str">
        <f>IF(ISERROR(VLOOKUP($A240,'RAB Cat Lookup'!$B$4:$E$351,2,FALSE))=TRUE,"Unallocated",VLOOKUP($A240,'RAB Cat Lookup'!$B$4:$E$351,2,FALSE))</f>
        <v>Unallocated</v>
      </c>
      <c r="AL240" s="338" t="str">
        <f>IF(ISERROR(VLOOKUP($A240,'RAB Cat Lookup'!$B$4:$E$351,4,FALSE))=TRUE,"Unallocated",VLOOKUP($A240,'RAB Cat Lookup'!$B$4:$E$351,4,FALSE))</f>
        <v>Unallocated</v>
      </c>
      <c r="AM240" s="121" t="str">
        <f t="shared" si="27"/>
        <v/>
      </c>
    </row>
    <row r="241" spans="1:39" x14ac:dyDescent="0.25">
      <c r="A241" s="215" t="s">
        <v>901</v>
      </c>
      <c r="B241" s="215" t="s">
        <v>914</v>
      </c>
      <c r="C241" s="123" t="s">
        <v>516</v>
      </c>
      <c r="D241" s="216">
        <f>IF('Division Lvl'!D241="","",'Division Lvl'!D241/Escalators!C$11)</f>
        <v>0</v>
      </c>
      <c r="E241" s="217">
        <f>IF('Division Lvl'!E241="","",'Division Lvl'!E241/Escalators!D$11)</f>
        <v>0</v>
      </c>
      <c r="F241" s="217">
        <f>IF('Division Lvl'!F241="","",'Division Lvl'!F241/Escalators!E$11)</f>
        <v>0</v>
      </c>
      <c r="G241" s="217">
        <f>IF('Division Lvl'!G241="","",'Division Lvl'!G241/Escalators!F$11)</f>
        <v>0</v>
      </c>
      <c r="H241" s="217">
        <f>IF('Division Lvl'!H241="","",'Division Lvl'!H241/Escalators!G$11)</f>
        <v>5081269.4251159625</v>
      </c>
      <c r="I241" s="217">
        <f>IF('Division Lvl'!I241="","",'Division Lvl'!I241/Escalators!H$11)</f>
        <v>5067935.8342232732</v>
      </c>
      <c r="J241" s="217">
        <f>IF('Division Lvl'!J241="","",'Division Lvl'!J241/Escalators!I$11)</f>
        <v>0</v>
      </c>
      <c r="K241" s="217">
        <f>IF('Division Lvl'!K241="","",'Division Lvl'!K241/Escalators!J$11)</f>
        <v>0</v>
      </c>
      <c r="L241" s="217">
        <f>IF('Division Lvl'!L241="","",'Division Lvl'!L241/Escalators!K$11)</f>
        <v>0</v>
      </c>
      <c r="M241" s="217">
        <f>IF('Division Lvl'!M241="","",'Division Lvl'!M241/Escalators!L$11)</f>
        <v>0</v>
      </c>
      <c r="N241" s="218">
        <v>0</v>
      </c>
      <c r="O241" s="219">
        <v>0</v>
      </c>
      <c r="P241" s="220">
        <f>E241*Config!F$40</f>
        <v>0</v>
      </c>
      <c r="Q241" s="220">
        <f>F241*Config!G$40</f>
        <v>0</v>
      </c>
      <c r="R241" s="220">
        <f>G241*Config!H$40</f>
        <v>0</v>
      </c>
      <c r="S241" s="220">
        <f>H241*Config!I$40</f>
        <v>5608770.6921816813</v>
      </c>
      <c r="T241" s="220">
        <f>I241*Config!J$40</f>
        <v>5733904.2252429109</v>
      </c>
      <c r="U241" s="220">
        <f>J241*Config!K$40</f>
        <v>0</v>
      </c>
      <c r="V241" s="220">
        <f>K241*Config!L$40</f>
        <v>0</v>
      </c>
      <c r="W241" s="220">
        <f>L241*Config!M$40</f>
        <v>0</v>
      </c>
      <c r="X241" s="220">
        <f>M241*Config!N$40</f>
        <v>0</v>
      </c>
      <c r="Y241" s="221">
        <f>N241*Config!O$40</f>
        <v>0</v>
      </c>
      <c r="Z241" s="222">
        <f t="shared" si="21"/>
        <v>10149205.259339236</v>
      </c>
      <c r="AA241" s="217">
        <f t="shared" si="22"/>
        <v>10149205.259339236</v>
      </c>
      <c r="AB241" s="220">
        <f t="shared" si="23"/>
        <v>11342674.917424593</v>
      </c>
      <c r="AC241" s="221">
        <f t="shared" si="24"/>
        <v>11342674.917424593</v>
      </c>
      <c r="AD241" s="223">
        <f>IF(OR(SUM(P241:Y241)&lt;&gt;0,A241="EH"),INDEX(CASH!$B:$B,MATCH(A241,CASH!$A:$A,0)),"")</f>
        <v>360</v>
      </c>
      <c r="AE241" s="122">
        <f>AD241*VLOOKUP(C241,Config!$A$3:$C$9,3,FALSE)</f>
        <v>3600</v>
      </c>
      <c r="AF241" s="224">
        <f t="shared" si="25"/>
        <v>0.42681182760415159</v>
      </c>
      <c r="AG241" s="122" t="str">
        <f>IF(ISERROR(VLOOKUP(A241,Config!$A$12:$A$32,1,FALSE)),LEFT(A241,2),"PRL")</f>
        <v>PR</v>
      </c>
      <c r="AH241" s="122" t="str">
        <f t="shared" si="26"/>
        <v>PR754</v>
      </c>
      <c r="AI241" s="163" t="s">
        <v>881</v>
      </c>
      <c r="AJ241" s="225" t="s">
        <v>781</v>
      </c>
      <c r="AK241" s="338" t="str">
        <f>IF(ISERROR(VLOOKUP($A241,'RAB Cat Lookup'!$B$4:$E$351,2,FALSE))=TRUE,"Unallocated",VLOOKUP($A241,'RAB Cat Lookup'!$B$4:$E$351,2,FALSE))</f>
        <v>Std</v>
      </c>
      <c r="AL241" s="338" t="str">
        <f>IF(ISERROR(VLOOKUP($A241,'RAB Cat Lookup'!$B$4:$E$351,4,FALSE))=TRUE,"Unallocated",VLOOKUP($A241,'RAB Cat Lookup'!$B$4:$E$351,4,FALSE))</f>
        <v>Substations</v>
      </c>
      <c r="AM241" s="121" t="str">
        <f t="shared" si="27"/>
        <v/>
      </c>
    </row>
    <row r="242" spans="1:39" x14ac:dyDescent="0.25">
      <c r="A242" s="215" t="s">
        <v>902</v>
      </c>
      <c r="B242" s="215" t="s">
        <v>906</v>
      </c>
      <c r="C242" s="123" t="s">
        <v>514</v>
      </c>
      <c r="D242" s="216">
        <f>IF('Division Lvl'!D242="","",'Division Lvl'!D242/Escalators!C$11)</f>
        <v>0</v>
      </c>
      <c r="E242" s="217">
        <f>IF('Division Lvl'!E242="","",'Division Lvl'!E242/Escalators!D$11)</f>
        <v>0</v>
      </c>
      <c r="F242" s="217">
        <f>IF('Division Lvl'!F242="","",'Division Lvl'!F242/Escalators!E$11)</f>
        <v>0</v>
      </c>
      <c r="G242" s="217">
        <f>IF('Division Lvl'!G242="","",'Division Lvl'!G242/Escalators!F$11)</f>
        <v>0</v>
      </c>
      <c r="H242" s="217">
        <f>IF('Division Lvl'!H242="","",'Division Lvl'!H242/Escalators!G$11)</f>
        <v>0</v>
      </c>
      <c r="I242" s="217">
        <f>IF('Division Lvl'!I242="","",'Division Lvl'!I242/Escalators!H$11)</f>
        <v>0</v>
      </c>
      <c r="J242" s="217">
        <f>IF('Division Lvl'!J242="","",'Division Lvl'!J242/Escalators!I$11)</f>
        <v>0</v>
      </c>
      <c r="K242" s="217">
        <f>IF('Division Lvl'!K242="","",'Division Lvl'!K242/Escalators!J$11)</f>
        <v>7196834.6577870725</v>
      </c>
      <c r="L242" s="217">
        <f>IF('Division Lvl'!L242="","",'Division Lvl'!L242/Escalators!K$11)</f>
        <v>0</v>
      </c>
      <c r="M242" s="217">
        <f>IF('Division Lvl'!M242="","",'Division Lvl'!M242/Escalators!L$11)</f>
        <v>0</v>
      </c>
      <c r="N242" s="218">
        <v>0</v>
      </c>
      <c r="O242" s="219">
        <v>0</v>
      </c>
      <c r="P242" s="220">
        <f>E242*Config!F$40</f>
        <v>0</v>
      </c>
      <c r="Q242" s="220">
        <f>F242*Config!G$40</f>
        <v>0</v>
      </c>
      <c r="R242" s="220">
        <f>G242*Config!H$40</f>
        <v>0</v>
      </c>
      <c r="S242" s="220">
        <f>H242*Config!I$40</f>
        <v>0</v>
      </c>
      <c r="T242" s="220">
        <f>I242*Config!J$40</f>
        <v>0</v>
      </c>
      <c r="U242" s="220">
        <f>J242*Config!K$40</f>
        <v>0</v>
      </c>
      <c r="V242" s="220">
        <f>K242*Config!L$40</f>
        <v>8554774.8292171378</v>
      </c>
      <c r="W242" s="220">
        <f>L242*Config!M$40</f>
        <v>0</v>
      </c>
      <c r="X242" s="220">
        <f>M242*Config!N$40</f>
        <v>0</v>
      </c>
      <c r="Y242" s="221">
        <f>N242*Config!O$40</f>
        <v>0</v>
      </c>
      <c r="Z242" s="222">
        <f t="shared" si="21"/>
        <v>0</v>
      </c>
      <c r="AA242" s="217">
        <f t="shared" si="22"/>
        <v>7196834.6577870725</v>
      </c>
      <c r="AB242" s="220">
        <f t="shared" si="23"/>
        <v>0</v>
      </c>
      <c r="AC242" s="221">
        <f t="shared" si="24"/>
        <v>8554774.8292171378</v>
      </c>
      <c r="AD242" s="223">
        <f>IF(OR(SUM(P242:Y242)&lt;&gt;0,A242="EH"),INDEX(CASH!$B:$B,MATCH(A242,CASH!$A:$A,0)),"")</f>
        <v>360</v>
      </c>
      <c r="AE242" s="122">
        <f>AD242*VLOOKUP(C242,Config!$A$3:$C$9,3,FALSE)</f>
        <v>1800</v>
      </c>
      <c r="AF242" s="224">
        <f t="shared" si="25"/>
        <v>0.8236630517994098</v>
      </c>
      <c r="AG242" s="122" t="str">
        <f>IF(ISERROR(VLOOKUP(A242,Config!$A$12:$A$32,1,FALSE)),LEFT(A242,2),"PRL")</f>
        <v>PR</v>
      </c>
      <c r="AH242" s="122" t="str">
        <f t="shared" si="26"/>
        <v>PR755</v>
      </c>
      <c r="AI242" s="163" t="s">
        <v>881</v>
      </c>
      <c r="AJ242" s="225" t="s">
        <v>781</v>
      </c>
      <c r="AK242" s="338" t="str">
        <f>IF(ISERROR(VLOOKUP($A242,'RAB Cat Lookup'!$B$4:$E$351,2,FALSE))=TRUE,"Unallocated",VLOOKUP($A242,'RAB Cat Lookup'!$B$4:$E$351,2,FALSE))</f>
        <v>Unallocated</v>
      </c>
      <c r="AL242" s="338" t="str">
        <f>IF(ISERROR(VLOOKUP($A242,'RAB Cat Lookup'!$B$4:$E$351,4,FALSE))=TRUE,"Unallocated",VLOOKUP($A242,'RAB Cat Lookup'!$B$4:$E$351,4,FALSE))</f>
        <v>Unallocated</v>
      </c>
      <c r="AM242" s="121" t="str">
        <f t="shared" si="27"/>
        <v/>
      </c>
    </row>
    <row r="243" spans="1:39" x14ac:dyDescent="0.25">
      <c r="A243" s="215" t="s">
        <v>1093</v>
      </c>
      <c r="B243" s="215" t="s">
        <v>1095</v>
      </c>
      <c r="C243" s="123" t="s">
        <v>516</v>
      </c>
      <c r="D243" s="216" t="str">
        <f>IF('Division Lvl'!D243="","",'Division Lvl'!D243/Escalators!C$11)</f>
        <v/>
      </c>
      <c r="E243" s="217">
        <f>IF('Division Lvl'!E243="","",'Division Lvl'!E243/Escalators!D$11)</f>
        <v>0</v>
      </c>
      <c r="F243" s="217">
        <f>IF('Division Lvl'!F243="","",'Division Lvl'!F243/Escalators!E$11)</f>
        <v>2991071.770887089</v>
      </c>
      <c r="G243" s="217">
        <f>IF('Division Lvl'!G243="","",'Division Lvl'!G243/Escalators!F$11)</f>
        <v>0</v>
      </c>
      <c r="H243" s="217">
        <f>IF('Division Lvl'!H243="","",'Division Lvl'!H243/Escalators!G$11)</f>
        <v>0</v>
      </c>
      <c r="I243" s="217">
        <f>IF('Division Lvl'!I243="","",'Division Lvl'!I243/Escalators!H$11)</f>
        <v>0</v>
      </c>
      <c r="J243" s="217">
        <f>IF('Division Lvl'!J243="","",'Division Lvl'!J243/Escalators!I$11)</f>
        <v>0</v>
      </c>
      <c r="K243" s="217">
        <f>IF('Division Lvl'!K243="","",'Division Lvl'!K243/Escalators!J$11)</f>
        <v>0</v>
      </c>
      <c r="L243" s="217">
        <f>IF('Division Lvl'!L243="","",'Division Lvl'!L243/Escalators!K$11)</f>
        <v>0</v>
      </c>
      <c r="M243" s="217">
        <f>IF('Division Lvl'!M243="","",'Division Lvl'!M243/Escalators!L$11)</f>
        <v>0</v>
      </c>
      <c r="N243" s="218">
        <v>0</v>
      </c>
      <c r="O243" s="219">
        <v>0</v>
      </c>
      <c r="P243" s="220">
        <f>E243*Config!F$40</f>
        <v>0</v>
      </c>
      <c r="Q243" s="220">
        <f>F243*Config!G$40</f>
        <v>3142494.7792882477</v>
      </c>
      <c r="R243" s="220">
        <f>G243*Config!H$40</f>
        <v>0</v>
      </c>
      <c r="S243" s="220">
        <f>H243*Config!I$40</f>
        <v>0</v>
      </c>
      <c r="T243" s="220">
        <f>I243*Config!J$40</f>
        <v>0</v>
      </c>
      <c r="U243" s="220">
        <f>J243*Config!K$40</f>
        <v>0</v>
      </c>
      <c r="V243" s="220">
        <f>K243*Config!L$40</f>
        <v>0</v>
      </c>
      <c r="W243" s="220">
        <f>L243*Config!M$40</f>
        <v>0</v>
      </c>
      <c r="X243" s="220">
        <f>M243*Config!N$40</f>
        <v>0</v>
      </c>
      <c r="Y243" s="221">
        <f>N243*Config!O$40</f>
        <v>0</v>
      </c>
      <c r="Z243" s="222">
        <f t="shared" si="21"/>
        <v>2991071.770887089</v>
      </c>
      <c r="AA243" s="217">
        <f t="shared" si="22"/>
        <v>2991071.770887089</v>
      </c>
      <c r="AB243" s="220">
        <f t="shared" si="23"/>
        <v>3142494.7792882477</v>
      </c>
      <c r="AC243" s="221">
        <f t="shared" si="24"/>
        <v>3142494.7792882477</v>
      </c>
      <c r="AD243" s="223">
        <f>IF(OR(SUM(P243:Y243)&lt;&gt;0,A243="EH"),INDEX(CASH!$B:$B,MATCH(A243,CASH!$A:$A,0)),"")</f>
        <v>170</v>
      </c>
      <c r="AE243" s="122">
        <f>AD243*VLOOKUP(C243,Config!$A$3:$C$9,3,FALSE)</f>
        <v>1700</v>
      </c>
      <c r="AF243" s="224">
        <f t="shared" si="25"/>
        <v>0.88932081250625783</v>
      </c>
      <c r="AG243" s="122" t="str">
        <f>IF(ISERROR(VLOOKUP(A243,Config!$A$12:$A$32,1,FALSE)),LEFT(A243,2),"PRL")</f>
        <v>PRL</v>
      </c>
      <c r="AH243" s="122" t="str">
        <f t="shared" si="26"/>
        <v>PR761</v>
      </c>
      <c r="AI243" s="163" t="s">
        <v>881</v>
      </c>
      <c r="AJ243" s="225" t="s">
        <v>781</v>
      </c>
      <c r="AK243" s="338" t="str">
        <f>IF(ISERROR(VLOOKUP($A243,'RAB Cat Lookup'!$B$4:$E$351,2,FALSE))=TRUE,"Unallocated",VLOOKUP($A243,'RAB Cat Lookup'!$B$4:$E$351,2,FALSE))</f>
        <v>Std</v>
      </c>
      <c r="AL243" s="338" t="str">
        <f>IF(ISERROR(VLOOKUP($A243,'RAB Cat Lookup'!$B$4:$E$351,4,FALSE))=TRUE,"Unallocated",VLOOKUP($A243,'RAB Cat Lookup'!$B$4:$E$351,4,FALSE))</f>
        <v>Substations</v>
      </c>
      <c r="AM243" s="121" t="str">
        <f t="shared" si="27"/>
        <v/>
      </c>
    </row>
    <row r="244" spans="1:39" x14ac:dyDescent="0.25">
      <c r="A244" s="215" t="s">
        <v>1100</v>
      </c>
      <c r="B244" s="215" t="s">
        <v>1101</v>
      </c>
      <c r="C244" s="123" t="s">
        <v>516</v>
      </c>
      <c r="D244" s="216" t="str">
        <f>IF('Division Lvl'!D244="","",'Division Lvl'!D244/Escalators!C$11)</f>
        <v/>
      </c>
      <c r="E244" s="217">
        <f>IF('Division Lvl'!E244="","",'Division Lvl'!E244/Escalators!D$11)</f>
        <v>299652.99604527105</v>
      </c>
      <c r="F244" s="217">
        <f>IF('Division Lvl'!F244="","",'Division Lvl'!F244/Escalators!E$11)</f>
        <v>398809.5694516119</v>
      </c>
      <c r="G244" s="217">
        <f>IF('Division Lvl'!G244="","",'Division Lvl'!G244/Escalators!F$11)</f>
        <v>0</v>
      </c>
      <c r="H244" s="217">
        <f>IF('Division Lvl'!H244="","",'Division Lvl'!H244/Escalators!G$11)</f>
        <v>0</v>
      </c>
      <c r="I244" s="217">
        <f>IF('Division Lvl'!I244="","",'Division Lvl'!I244/Escalators!H$11)</f>
        <v>0</v>
      </c>
      <c r="J244" s="217">
        <f>IF('Division Lvl'!J244="","",'Division Lvl'!J244/Escalators!I$11)</f>
        <v>0</v>
      </c>
      <c r="K244" s="217">
        <f>IF('Division Lvl'!K244="","",'Division Lvl'!K244/Escalators!J$11)</f>
        <v>0</v>
      </c>
      <c r="L244" s="217">
        <f>IF('Division Lvl'!L244="","",'Division Lvl'!L244/Escalators!K$11)</f>
        <v>0</v>
      </c>
      <c r="M244" s="217">
        <f>IF('Division Lvl'!M244="","",'Division Lvl'!M244/Escalators!L$11)</f>
        <v>0</v>
      </c>
      <c r="N244" s="218">
        <v>0</v>
      </c>
      <c r="O244" s="219">
        <v>0</v>
      </c>
      <c r="P244" s="220">
        <f>E244*Config!F$40</f>
        <v>307144.32094640279</v>
      </c>
      <c r="Q244" s="220">
        <f>F244*Config!G$40</f>
        <v>418999.30390509969</v>
      </c>
      <c r="R244" s="220">
        <f>G244*Config!H$40</f>
        <v>0</v>
      </c>
      <c r="S244" s="220">
        <f>H244*Config!I$40</f>
        <v>0</v>
      </c>
      <c r="T244" s="220">
        <f>I244*Config!J$40</f>
        <v>0</v>
      </c>
      <c r="U244" s="220">
        <f>J244*Config!K$40</f>
        <v>0</v>
      </c>
      <c r="V244" s="220">
        <f>K244*Config!L$40</f>
        <v>0</v>
      </c>
      <c r="W244" s="220">
        <f>L244*Config!M$40</f>
        <v>0</v>
      </c>
      <c r="X244" s="220">
        <f>M244*Config!N$40</f>
        <v>0</v>
      </c>
      <c r="Y244" s="221">
        <f>N244*Config!O$40</f>
        <v>0</v>
      </c>
      <c r="Z244" s="222">
        <f t="shared" si="21"/>
        <v>698462.56549688289</v>
      </c>
      <c r="AA244" s="217">
        <f t="shared" si="22"/>
        <v>698462.56549688289</v>
      </c>
      <c r="AB244" s="220">
        <f t="shared" si="23"/>
        <v>726143.62485150248</v>
      </c>
      <c r="AC244" s="221">
        <f t="shared" si="24"/>
        <v>726143.62485150248</v>
      </c>
      <c r="AD244" s="223">
        <f>IF(OR(SUM(P244:Y244)&lt;&gt;0,A244="EH"),INDEX(CASH!$B:$B,MATCH(A244,CASH!$A:$A,0)),"")</f>
        <v>180</v>
      </c>
      <c r="AE244" s="122">
        <f>AD244*VLOOKUP(C244,Config!$A$3:$C$9,3,FALSE)</f>
        <v>1800</v>
      </c>
      <c r="AF244" s="224">
        <f t="shared" si="25"/>
        <v>0.8236630517994098</v>
      </c>
      <c r="AG244" s="122" t="str">
        <f>IF(ISERROR(VLOOKUP(A244,Config!$A$12:$A$32,1,FALSE)),LEFT(A244,2),"PRL")</f>
        <v>PR</v>
      </c>
      <c r="AH244" s="122" t="str">
        <f t="shared" si="26"/>
        <v>PR765</v>
      </c>
      <c r="AI244" s="163" t="s">
        <v>881</v>
      </c>
      <c r="AJ244" s="225" t="s">
        <v>781</v>
      </c>
      <c r="AK244" s="338" t="str">
        <f>IF(ISERROR(VLOOKUP($A244,'RAB Cat Lookup'!$B$4:$E$351,2,FALSE))=TRUE,"Unallocated",VLOOKUP($A244,'RAB Cat Lookup'!$B$4:$E$351,2,FALSE))</f>
        <v>Std</v>
      </c>
      <c r="AL244" s="338" t="str">
        <f>IF(ISERROR(VLOOKUP($A244,'RAB Cat Lookup'!$B$4:$E$351,4,FALSE))=TRUE,"Unallocated",VLOOKUP($A244,'RAB Cat Lookup'!$B$4:$E$351,4,FALSE))</f>
        <v>Substations</v>
      </c>
      <c r="AM244" s="121" t="str">
        <f t="shared" si="27"/>
        <v/>
      </c>
    </row>
    <row r="245" spans="1:39" x14ac:dyDescent="0.25">
      <c r="A245" s="215" t="s">
        <v>1099</v>
      </c>
      <c r="B245" s="215" t="s">
        <v>1104</v>
      </c>
      <c r="C245" s="123" t="s">
        <v>516</v>
      </c>
      <c r="D245" s="216" t="str">
        <f>IF('Division Lvl'!D245="","",'Division Lvl'!D245/Escalators!C$11)</f>
        <v/>
      </c>
      <c r="E245" s="217">
        <f>IF('Division Lvl'!E245="","",'Division Lvl'!E245/Escalators!D$11)</f>
        <v>0</v>
      </c>
      <c r="F245" s="217">
        <f>IF('Division Lvl'!F245="","",'Division Lvl'!F245/Escalators!E$11)</f>
        <v>348958.3732701604</v>
      </c>
      <c r="G245" s="217">
        <f>IF('Division Lvl'!G245="","",'Division Lvl'!G245/Escalators!F$11)</f>
        <v>0</v>
      </c>
      <c r="H245" s="217">
        <f>IF('Division Lvl'!H245="","",'Division Lvl'!H245/Escalators!G$11)</f>
        <v>0</v>
      </c>
      <c r="I245" s="217">
        <f>IF('Division Lvl'!I245="","",'Division Lvl'!I245/Escalators!H$11)</f>
        <v>0</v>
      </c>
      <c r="J245" s="217">
        <f>IF('Division Lvl'!J245="","",'Division Lvl'!J245/Escalators!I$11)</f>
        <v>0</v>
      </c>
      <c r="K245" s="217">
        <f>IF('Division Lvl'!K245="","",'Division Lvl'!K245/Escalators!J$11)</f>
        <v>0</v>
      </c>
      <c r="L245" s="217">
        <f>IF('Division Lvl'!L245="","",'Division Lvl'!L245/Escalators!K$11)</f>
        <v>0</v>
      </c>
      <c r="M245" s="217">
        <f>IF('Division Lvl'!M245="","",'Division Lvl'!M245/Escalators!L$11)</f>
        <v>0</v>
      </c>
      <c r="N245" s="218">
        <v>0</v>
      </c>
      <c r="O245" s="219">
        <v>0</v>
      </c>
      <c r="P245" s="220">
        <f>E245*Config!F$40</f>
        <v>0</v>
      </c>
      <c r="Q245" s="220">
        <f>F245*Config!G$40</f>
        <v>366624.39091696223</v>
      </c>
      <c r="R245" s="220">
        <f>G245*Config!H$40</f>
        <v>0</v>
      </c>
      <c r="S245" s="220">
        <f>H245*Config!I$40</f>
        <v>0</v>
      </c>
      <c r="T245" s="220">
        <f>I245*Config!J$40</f>
        <v>0</v>
      </c>
      <c r="U245" s="220">
        <f>J245*Config!K$40</f>
        <v>0</v>
      </c>
      <c r="V245" s="220">
        <f>K245*Config!L$40</f>
        <v>0</v>
      </c>
      <c r="W245" s="220">
        <f>L245*Config!M$40</f>
        <v>0</v>
      </c>
      <c r="X245" s="220">
        <f>M245*Config!N$40</f>
        <v>0</v>
      </c>
      <c r="Y245" s="221">
        <f>N245*Config!O$40</f>
        <v>0</v>
      </c>
      <c r="Z245" s="222">
        <f t="shared" si="21"/>
        <v>348958.3732701604</v>
      </c>
      <c r="AA245" s="217">
        <f t="shared" si="22"/>
        <v>348958.3732701604</v>
      </c>
      <c r="AB245" s="220">
        <f t="shared" si="23"/>
        <v>366624.39091696223</v>
      </c>
      <c r="AC245" s="221">
        <f t="shared" si="24"/>
        <v>366624.39091696223</v>
      </c>
      <c r="AD245" s="223">
        <f>IF(OR(SUM(P245:Y245)&lt;&gt;0,A245="EH"),INDEX(CASH!$B:$B,MATCH(A245,CASH!$A:$A,0)),"")</f>
        <v>180</v>
      </c>
      <c r="AE245" s="122">
        <f>AD245*VLOOKUP(C245,Config!$A$3:$C$9,3,FALSE)</f>
        <v>1800</v>
      </c>
      <c r="AF245" s="224">
        <f t="shared" si="25"/>
        <v>0.8236630517994098</v>
      </c>
      <c r="AG245" s="122" t="str">
        <f>IF(ISERROR(VLOOKUP(A245,Config!$A$12:$A$32,1,FALSE)),LEFT(A245,2),"PRL")</f>
        <v>PR</v>
      </c>
      <c r="AH245" s="122" t="str">
        <f t="shared" si="26"/>
        <v>PR766</v>
      </c>
      <c r="AI245" s="163" t="s">
        <v>881</v>
      </c>
      <c r="AJ245" s="225" t="s">
        <v>781</v>
      </c>
      <c r="AK245" s="338" t="str">
        <f>IF(ISERROR(VLOOKUP($A245,'RAB Cat Lookup'!$B$4:$E$351,2,FALSE))=TRUE,"Unallocated",VLOOKUP($A245,'RAB Cat Lookup'!$B$4:$E$351,2,FALSE))</f>
        <v>Std</v>
      </c>
      <c r="AL245" s="338" t="str">
        <f>IF(ISERROR(VLOOKUP($A245,'RAB Cat Lookup'!$B$4:$E$351,4,FALSE))=TRUE,"Unallocated",VLOOKUP($A245,'RAB Cat Lookup'!$B$4:$E$351,4,FALSE))</f>
        <v>Substations</v>
      </c>
      <c r="AM245" s="121" t="str">
        <f t="shared" si="27"/>
        <v/>
      </c>
    </row>
    <row r="246" spans="1:39" x14ac:dyDescent="0.25">
      <c r="A246" s="215" t="s">
        <v>1098</v>
      </c>
      <c r="B246" s="215" t="s">
        <v>1103</v>
      </c>
      <c r="C246" s="123" t="s">
        <v>516</v>
      </c>
      <c r="D246" s="216" t="str">
        <f>IF('Division Lvl'!D246="","",'Division Lvl'!D246/Escalators!C$11)</f>
        <v/>
      </c>
      <c r="E246" s="217">
        <f>IF('Division Lvl'!E246="","",'Division Lvl'!E246/Escalators!D$11)</f>
        <v>0</v>
      </c>
      <c r="F246" s="217">
        <f>IF('Division Lvl'!F246="","",'Division Lvl'!F246/Escalators!E$11)</f>
        <v>0</v>
      </c>
      <c r="G246" s="217">
        <f>IF('Division Lvl'!G246="","",'Division Lvl'!G246/Escalators!F$11)</f>
        <v>397700.35642211197</v>
      </c>
      <c r="H246" s="217">
        <f>IF('Division Lvl'!H246="","",'Division Lvl'!H246/Escalators!G$11)</f>
        <v>0</v>
      </c>
      <c r="I246" s="217">
        <f>IF('Division Lvl'!I246="","",'Division Lvl'!I246/Escalators!H$11)</f>
        <v>0</v>
      </c>
      <c r="J246" s="217">
        <f>IF('Division Lvl'!J246="","",'Division Lvl'!J246/Escalators!I$11)</f>
        <v>0</v>
      </c>
      <c r="K246" s="217">
        <f>IF('Division Lvl'!K246="","",'Division Lvl'!K246/Escalators!J$11)</f>
        <v>0</v>
      </c>
      <c r="L246" s="217">
        <f>IF('Division Lvl'!L246="","",'Division Lvl'!L246/Escalators!K$11)</f>
        <v>0</v>
      </c>
      <c r="M246" s="217">
        <f>IF('Division Lvl'!M246="","",'Division Lvl'!M246/Escalators!L$11)</f>
        <v>0</v>
      </c>
      <c r="N246" s="218">
        <v>0</v>
      </c>
      <c r="O246" s="219">
        <v>0</v>
      </c>
      <c r="P246" s="220">
        <f>E246*Config!F$40</f>
        <v>0</v>
      </c>
      <c r="Q246" s="220">
        <f>F246*Config!G$40</f>
        <v>0</v>
      </c>
      <c r="R246" s="220">
        <f>G246*Config!H$40</f>
        <v>428279.78539013088</v>
      </c>
      <c r="S246" s="220">
        <f>H246*Config!I$40</f>
        <v>0</v>
      </c>
      <c r="T246" s="220">
        <f>I246*Config!J$40</f>
        <v>0</v>
      </c>
      <c r="U246" s="220">
        <f>J246*Config!K$40</f>
        <v>0</v>
      </c>
      <c r="V246" s="220">
        <f>K246*Config!L$40</f>
        <v>0</v>
      </c>
      <c r="W246" s="220">
        <f>L246*Config!M$40</f>
        <v>0</v>
      </c>
      <c r="X246" s="220">
        <f>M246*Config!N$40</f>
        <v>0</v>
      </c>
      <c r="Y246" s="221">
        <f>N246*Config!O$40</f>
        <v>0</v>
      </c>
      <c r="Z246" s="222">
        <f t="shared" si="21"/>
        <v>397700.35642211197</v>
      </c>
      <c r="AA246" s="217">
        <f t="shared" si="22"/>
        <v>397700.35642211197</v>
      </c>
      <c r="AB246" s="220">
        <f t="shared" si="23"/>
        <v>428279.78539013088</v>
      </c>
      <c r="AC246" s="221">
        <f t="shared" si="24"/>
        <v>428279.78539013088</v>
      </c>
      <c r="AD246" s="223">
        <f>IF(OR(SUM(P246:Y246)&lt;&gt;0,A246="EH"),INDEX(CASH!$B:$B,MATCH(A246,CASH!$A:$A,0)),"")</f>
        <v>180</v>
      </c>
      <c r="AE246" s="122">
        <f>AD246*VLOOKUP(C246,Config!$A$3:$C$9,3,FALSE)</f>
        <v>1800</v>
      </c>
      <c r="AF246" s="224">
        <f t="shared" si="25"/>
        <v>0.8236630517994098</v>
      </c>
      <c r="AG246" s="122" t="str">
        <f>IF(ISERROR(VLOOKUP(A246,Config!$A$12:$A$32,1,FALSE)),LEFT(A246,2),"PRL")</f>
        <v>PR</v>
      </c>
      <c r="AH246" s="122" t="str">
        <f t="shared" si="26"/>
        <v>PR767</v>
      </c>
      <c r="AI246" s="163" t="s">
        <v>881</v>
      </c>
      <c r="AJ246" s="225" t="s">
        <v>781</v>
      </c>
      <c r="AK246" s="338" t="str">
        <f>IF(ISERROR(VLOOKUP($A246,'RAB Cat Lookup'!$B$4:$E$351,2,FALSE))=TRUE,"Unallocated",VLOOKUP($A246,'RAB Cat Lookup'!$B$4:$E$351,2,FALSE))</f>
        <v>Std</v>
      </c>
      <c r="AL246" s="338" t="str">
        <f>IF(ISERROR(VLOOKUP($A246,'RAB Cat Lookup'!$B$4:$E$351,4,FALSE))=TRUE,"Unallocated",VLOOKUP($A246,'RAB Cat Lookup'!$B$4:$E$351,4,FALSE))</f>
        <v>Substations</v>
      </c>
      <c r="AM246" s="121" t="str">
        <f t="shared" si="27"/>
        <v/>
      </c>
    </row>
    <row r="247" spans="1:39" x14ac:dyDescent="0.25">
      <c r="A247" s="215" t="s">
        <v>1094</v>
      </c>
      <c r="B247" s="215" t="s">
        <v>1096</v>
      </c>
      <c r="C247" s="123" t="s">
        <v>514</v>
      </c>
      <c r="D247" s="216" t="str">
        <f>IF('Division Lvl'!D247="","",'Division Lvl'!D247/Escalators!C$11)</f>
        <v/>
      </c>
      <c r="E247" s="217">
        <f>IF('Division Lvl'!E247="","",'Division Lvl'!E247/Escalators!D$11)</f>
        <v>0</v>
      </c>
      <c r="F247" s="217">
        <f>IF('Division Lvl'!F247="","",'Division Lvl'!F247/Escalators!E$11)</f>
        <v>0</v>
      </c>
      <c r="G247" s="217">
        <f>IF('Division Lvl'!G247="","",'Division Lvl'!G247/Escalators!F$11)</f>
        <v>0</v>
      </c>
      <c r="H247" s="217">
        <f>IF('Division Lvl'!H247="","",'Division Lvl'!H247/Escalators!G$11)</f>
        <v>0</v>
      </c>
      <c r="I247" s="217">
        <f>IF('Division Lvl'!I247="","",'Division Lvl'!I247/Escalators!H$11)</f>
        <v>0</v>
      </c>
      <c r="J247" s="217">
        <f>IF('Division Lvl'!J247="","",'Division Lvl'!J247/Escalators!I$11)</f>
        <v>0</v>
      </c>
      <c r="K247" s="217">
        <f>IF('Division Lvl'!K247="","",'Division Lvl'!K247/Escalators!J$11)</f>
        <v>0</v>
      </c>
      <c r="L247" s="217">
        <f>IF('Division Lvl'!L247="","",'Division Lvl'!L247/Escalators!K$11)</f>
        <v>6148943.897175218</v>
      </c>
      <c r="M247" s="217">
        <f>IF('Division Lvl'!M247="","",'Division Lvl'!M247/Escalators!L$11)</f>
        <v>12297887.794350436</v>
      </c>
      <c r="N247" s="218">
        <v>12440000</v>
      </c>
      <c r="O247" s="219">
        <v>0</v>
      </c>
      <c r="P247" s="220">
        <f>E247*Config!F$40</f>
        <v>0</v>
      </c>
      <c r="Q247" s="220">
        <f>F247*Config!G$40</f>
        <v>0</v>
      </c>
      <c r="R247" s="220">
        <f>G247*Config!H$40</f>
        <v>0</v>
      </c>
      <c r="S247" s="220">
        <f>H247*Config!I$40</f>
        <v>0</v>
      </c>
      <c r="T247" s="220">
        <f>I247*Config!J$40</f>
        <v>0</v>
      </c>
      <c r="U247" s="220">
        <f>J247*Config!K$40</f>
        <v>0</v>
      </c>
      <c r="V247" s="220">
        <f>K247*Config!L$40</f>
        <v>0</v>
      </c>
      <c r="W247" s="220">
        <f>L247*Config!M$40</f>
        <v>7491891.0609442107</v>
      </c>
      <c r="X247" s="220">
        <f>M247*Config!N$40</f>
        <v>15358376.67493563</v>
      </c>
      <c r="Y247" s="221">
        <f>N247*Config!O$40</f>
        <v>15924251.729802683</v>
      </c>
      <c r="Z247" s="222">
        <f t="shared" si="21"/>
        <v>0</v>
      </c>
      <c r="AA247" s="217">
        <f t="shared" si="22"/>
        <v>30886831.691525653</v>
      </c>
      <c r="AB247" s="220">
        <f t="shared" si="23"/>
        <v>0</v>
      </c>
      <c r="AC247" s="221">
        <f t="shared" si="24"/>
        <v>38774519.465682521</v>
      </c>
      <c r="AD247" s="223">
        <f>IF(OR(SUM(P247:Y247)&lt;&gt;0,A247="EH"),INDEX(CASH!$B:$B,MATCH(A247,CASH!$A:$A,0)),"")</f>
        <v>170</v>
      </c>
      <c r="AE247" s="122">
        <f>AD247*VLOOKUP(C247,Config!$A$3:$C$9,3,FALSE)</f>
        <v>850</v>
      </c>
      <c r="AF247" s="224">
        <f t="shared" si="25"/>
        <v>0.97399670486022427</v>
      </c>
      <c r="AG247" s="122" t="str">
        <f>IF(ISERROR(VLOOKUP(A247,Config!$A$12:$A$32,1,FALSE)),LEFT(A247,2),"PRL")</f>
        <v>PR</v>
      </c>
      <c r="AH247" s="122" t="str">
        <f t="shared" si="26"/>
        <v>PR768</v>
      </c>
      <c r="AI247" s="163" t="s">
        <v>881</v>
      </c>
      <c r="AJ247" s="225" t="s">
        <v>781</v>
      </c>
      <c r="AK247" s="338" t="str">
        <f>IF(ISERROR(VLOOKUP($A247,'RAB Cat Lookup'!$B$4:$E$351,2,FALSE))=TRUE,"Unallocated",VLOOKUP($A247,'RAB Cat Lookup'!$B$4:$E$351,2,FALSE))</f>
        <v>Unallocated</v>
      </c>
      <c r="AL247" s="338" t="str">
        <f>IF(ISERROR(VLOOKUP($A247,'RAB Cat Lookup'!$B$4:$E$351,4,FALSE))=TRUE,"Unallocated",VLOOKUP($A247,'RAB Cat Lookup'!$B$4:$E$351,4,FALSE))</f>
        <v>Unallocated</v>
      </c>
      <c r="AM247" s="121" t="str">
        <f t="shared" si="27"/>
        <v/>
      </c>
    </row>
    <row r="248" spans="1:39" x14ac:dyDescent="0.25">
      <c r="A248" s="215" t="s">
        <v>1097</v>
      </c>
      <c r="B248" s="215" t="s">
        <v>1102</v>
      </c>
      <c r="C248" s="123" t="s">
        <v>516</v>
      </c>
      <c r="D248" s="216" t="str">
        <f>IF('Division Lvl'!D248="","",'Division Lvl'!D248/Escalators!C$11)</f>
        <v/>
      </c>
      <c r="E248" s="217">
        <f>IF('Division Lvl'!E248="","",'Division Lvl'!E248/Escalators!D$11)</f>
        <v>299652.99604527105</v>
      </c>
      <c r="F248" s="217">
        <f>IF('Division Lvl'!F248="","",'Division Lvl'!F248/Escalators!E$11)</f>
        <v>299107.17708870891</v>
      </c>
      <c r="G248" s="217">
        <f>IF('Division Lvl'!G248="","",'Division Lvl'!G248/Escalators!F$11)</f>
        <v>0</v>
      </c>
      <c r="H248" s="217">
        <f>IF('Division Lvl'!H248="","",'Division Lvl'!H248/Escalators!G$11)</f>
        <v>0</v>
      </c>
      <c r="I248" s="217">
        <f>IF('Division Lvl'!I248="","",'Division Lvl'!I248/Escalators!H$11)</f>
        <v>0</v>
      </c>
      <c r="J248" s="217">
        <f>IF('Division Lvl'!J248="","",'Division Lvl'!J248/Escalators!I$11)</f>
        <v>0</v>
      </c>
      <c r="K248" s="217">
        <f>IF('Division Lvl'!K248="","",'Division Lvl'!K248/Escalators!J$11)</f>
        <v>0</v>
      </c>
      <c r="L248" s="217">
        <f>IF('Division Lvl'!L248="","",'Division Lvl'!L248/Escalators!K$11)</f>
        <v>0</v>
      </c>
      <c r="M248" s="217">
        <f>IF('Division Lvl'!M248="","",'Division Lvl'!M248/Escalators!L$11)</f>
        <v>0</v>
      </c>
      <c r="N248" s="218">
        <v>0</v>
      </c>
      <c r="O248" s="219">
        <v>0</v>
      </c>
      <c r="P248" s="220">
        <f>E248*Config!F$40</f>
        <v>307144.32094640279</v>
      </c>
      <c r="Q248" s="220">
        <f>F248*Config!G$40</f>
        <v>314249.47792882478</v>
      </c>
      <c r="R248" s="220">
        <f>G248*Config!H$40</f>
        <v>0</v>
      </c>
      <c r="S248" s="220">
        <f>H248*Config!I$40</f>
        <v>0</v>
      </c>
      <c r="T248" s="220">
        <f>I248*Config!J$40</f>
        <v>0</v>
      </c>
      <c r="U248" s="220">
        <f>J248*Config!K$40</f>
        <v>0</v>
      </c>
      <c r="V248" s="220">
        <f>K248*Config!L$40</f>
        <v>0</v>
      </c>
      <c r="W248" s="220">
        <f>L248*Config!M$40</f>
        <v>0</v>
      </c>
      <c r="X248" s="220">
        <f>M248*Config!N$40</f>
        <v>0</v>
      </c>
      <c r="Y248" s="221">
        <f>N248*Config!O$40</f>
        <v>0</v>
      </c>
      <c r="Z248" s="222">
        <f t="shared" si="21"/>
        <v>598760.17313398002</v>
      </c>
      <c r="AA248" s="217">
        <f t="shared" si="22"/>
        <v>598760.17313398002</v>
      </c>
      <c r="AB248" s="220">
        <f t="shared" si="23"/>
        <v>621393.79887522757</v>
      </c>
      <c r="AC248" s="221">
        <f t="shared" si="24"/>
        <v>621393.79887522757</v>
      </c>
      <c r="AD248" s="223">
        <f>IF(OR(SUM(P248:Y248)&lt;&gt;0,A248="EH"),INDEX(CASH!$B:$B,MATCH(A248,CASH!$A:$A,0)),"")</f>
        <v>180</v>
      </c>
      <c r="AE248" s="122">
        <f>AD248*VLOOKUP(C248,Config!$A$3:$C$9,3,FALSE)</f>
        <v>1800</v>
      </c>
      <c r="AF248" s="224">
        <f t="shared" si="25"/>
        <v>0.8236630517994098</v>
      </c>
      <c r="AG248" s="122" t="str">
        <f>IF(ISERROR(VLOOKUP(A248,Config!$A$12:$A$32,1,FALSE)),LEFT(A248,2),"PRL")</f>
        <v>PR</v>
      </c>
      <c r="AH248" s="122" t="str">
        <f t="shared" si="26"/>
        <v>PR769</v>
      </c>
      <c r="AI248" s="163" t="s">
        <v>881</v>
      </c>
      <c r="AJ248" s="225" t="s">
        <v>781</v>
      </c>
      <c r="AK248" s="338" t="str">
        <f>IF(ISERROR(VLOOKUP($A248,'RAB Cat Lookup'!$B$4:$E$351,2,FALSE))=TRUE,"Unallocated",VLOOKUP($A248,'RAB Cat Lookup'!$B$4:$E$351,2,FALSE))</f>
        <v>Std</v>
      </c>
      <c r="AL248" s="338" t="str">
        <f>IF(ISERROR(VLOOKUP($A248,'RAB Cat Lookup'!$B$4:$E$351,4,FALSE))=TRUE,"Unallocated",VLOOKUP($A248,'RAB Cat Lookup'!$B$4:$E$351,4,FALSE))</f>
        <v>Substations</v>
      </c>
      <c r="AM248" s="121" t="str">
        <f t="shared" si="27"/>
        <v/>
      </c>
    </row>
    <row r="249" spans="1:39" x14ac:dyDescent="0.25">
      <c r="A249" s="215" t="s">
        <v>809</v>
      </c>
      <c r="B249" s="215" t="s">
        <v>846</v>
      </c>
      <c r="C249" s="123" t="s">
        <v>512</v>
      </c>
      <c r="D249" s="216">
        <f>IF('Division Lvl'!D249="","",'Division Lvl'!D249/Escalators!C$11)</f>
        <v>0</v>
      </c>
      <c r="E249" s="217">
        <f>IF('Division Lvl'!E249="","",'Division Lvl'!E249/Escalators!D$11)</f>
        <v>0</v>
      </c>
      <c r="F249" s="217">
        <f>IF('Division Lvl'!F249="","",'Division Lvl'!F249/Escalators!E$11)</f>
        <v>0</v>
      </c>
      <c r="G249" s="217">
        <f>IF('Division Lvl'!G249="","",'Division Lvl'!G249/Escalators!F$11)</f>
        <v>0</v>
      </c>
      <c r="H249" s="217">
        <f>IF('Division Lvl'!H249="","",'Division Lvl'!H249/Escalators!G$11)</f>
        <v>0</v>
      </c>
      <c r="I249" s="217">
        <f>IF('Division Lvl'!I249="","",'Division Lvl'!I249/Escalators!H$11)</f>
        <v>0</v>
      </c>
      <c r="J249" s="217">
        <f>IF('Division Lvl'!J249="","",'Division Lvl'!J249/Escalators!I$11)</f>
        <v>0</v>
      </c>
      <c r="K249" s="217">
        <f>IF('Division Lvl'!K249="","",'Division Lvl'!K249/Escalators!J$11)</f>
        <v>0</v>
      </c>
      <c r="L249" s="217">
        <f>IF('Division Lvl'!L249="","",'Division Lvl'!L249/Escalators!K$11)</f>
        <v>0</v>
      </c>
      <c r="M249" s="217">
        <f>IF('Division Lvl'!M249="","",'Division Lvl'!M249/Escalators!L$11)</f>
        <v>0</v>
      </c>
      <c r="N249" s="218">
        <v>0</v>
      </c>
      <c r="O249" s="219">
        <v>8296.02</v>
      </c>
      <c r="P249" s="220">
        <f>E249*Config!F$40</f>
        <v>0</v>
      </c>
      <c r="Q249" s="220">
        <f>F249*Config!G$40</f>
        <v>0</v>
      </c>
      <c r="R249" s="220">
        <f>G249*Config!H$40</f>
        <v>0</v>
      </c>
      <c r="S249" s="220">
        <f>H249*Config!I$40</f>
        <v>0</v>
      </c>
      <c r="T249" s="220">
        <f>I249*Config!J$40</f>
        <v>0</v>
      </c>
      <c r="U249" s="220">
        <f>J249*Config!K$40</f>
        <v>0</v>
      </c>
      <c r="V249" s="220">
        <f>K249*Config!L$40</f>
        <v>0</v>
      </c>
      <c r="W249" s="220">
        <f>L249*Config!M$40</f>
        <v>0</v>
      </c>
      <c r="X249" s="220">
        <f>M249*Config!N$40</f>
        <v>0</v>
      </c>
      <c r="Y249" s="221">
        <f>N249*Config!O$40</f>
        <v>0</v>
      </c>
      <c r="Z249" s="222">
        <f t="shared" si="21"/>
        <v>0</v>
      </c>
      <c r="AA249" s="217">
        <f t="shared" si="22"/>
        <v>0</v>
      </c>
      <c r="AB249" s="220">
        <f t="shared" si="23"/>
        <v>0</v>
      </c>
      <c r="AC249" s="221">
        <f t="shared" si="24"/>
        <v>0</v>
      </c>
      <c r="AD249" s="223" t="str">
        <f>IF(OR(SUM(P249:Y249)&lt;&gt;0,A249="EH"),INDEX(CASH!$B:$B,MATCH(A249,CASH!$A:$A,0)),"")</f>
        <v/>
      </c>
      <c r="AE249" s="227">
        <v>4950</v>
      </c>
      <c r="AF249" s="224">
        <f t="shared" si="25"/>
        <v>0.12557407790639435</v>
      </c>
      <c r="AG249" s="122" t="str">
        <f>IF(ISERROR(VLOOKUP(A249,Config!$A$12:$A$32,1,FALSE)),LEFT(A249,2),"PRL")</f>
        <v>PS</v>
      </c>
      <c r="AH249" s="122" t="str">
        <f t="shared" si="26"/>
        <v>PS002s</v>
      </c>
      <c r="AI249" s="163" t="s">
        <v>882</v>
      </c>
      <c r="AJ249" s="225" t="s">
        <v>781</v>
      </c>
      <c r="AK249" s="338" t="str">
        <f>IF(ISERROR(VLOOKUP($A249,'RAB Cat Lookup'!$B$4:$E$351,2,FALSE))=TRUE,"Unallocated",VLOOKUP($A249,'RAB Cat Lookup'!$B$4:$E$351,2,FALSE))</f>
        <v>Std</v>
      </c>
      <c r="AL249" s="338" t="str">
        <f>IF(ISERROR(VLOOKUP($A249,'RAB Cat Lookup'!$B$4:$E$351,4,FALSE))=TRUE,"Unallocated",VLOOKUP($A249,'RAB Cat Lookup'!$B$4:$E$351,4,FALSE))</f>
        <v>Substations</v>
      </c>
      <c r="AM249" s="121" t="str">
        <f t="shared" si="27"/>
        <v/>
      </c>
    </row>
    <row r="250" spans="1:39" x14ac:dyDescent="0.25">
      <c r="A250" s="215" t="s">
        <v>506</v>
      </c>
      <c r="B250" s="215" t="s">
        <v>573</v>
      </c>
      <c r="C250" s="123" t="s">
        <v>512</v>
      </c>
      <c r="D250" s="216">
        <f>IF('Division Lvl'!D250="","",'Division Lvl'!D250/Escalators!C$11)</f>
        <v>0</v>
      </c>
      <c r="E250" s="217">
        <f>IF('Division Lvl'!E250="","",'Division Lvl'!E250/Escalators!D$11)</f>
        <v>0</v>
      </c>
      <c r="F250" s="217">
        <f>IF('Division Lvl'!F250="","",'Division Lvl'!F250/Escalators!E$11)</f>
        <v>0</v>
      </c>
      <c r="G250" s="217">
        <f>IF('Division Lvl'!G250="","",'Division Lvl'!G250/Escalators!F$11)</f>
        <v>0</v>
      </c>
      <c r="H250" s="217">
        <f>IF('Division Lvl'!H250="","",'Division Lvl'!H250/Escalators!G$11)</f>
        <v>0</v>
      </c>
      <c r="I250" s="217">
        <f>IF('Division Lvl'!I250="","",'Division Lvl'!I250/Escalators!H$11)</f>
        <v>0</v>
      </c>
      <c r="J250" s="217">
        <f>IF('Division Lvl'!J250="","",'Division Lvl'!J250/Escalators!I$11)</f>
        <v>0</v>
      </c>
      <c r="K250" s="217">
        <f>IF('Division Lvl'!K250="","",'Division Lvl'!K250/Escalators!J$11)</f>
        <v>0</v>
      </c>
      <c r="L250" s="217">
        <f>IF('Division Lvl'!L250="","",'Division Lvl'!L250/Escalators!K$11)</f>
        <v>0</v>
      </c>
      <c r="M250" s="217">
        <f>IF('Division Lvl'!M250="","",'Division Lvl'!M250/Escalators!L$11)</f>
        <v>0</v>
      </c>
      <c r="N250" s="218">
        <v>0</v>
      </c>
      <c r="O250" s="219">
        <v>0</v>
      </c>
      <c r="P250" s="220">
        <f>E250*Config!F$40</f>
        <v>0</v>
      </c>
      <c r="Q250" s="220">
        <f>F250*Config!G$40</f>
        <v>0</v>
      </c>
      <c r="R250" s="220">
        <f>G250*Config!H$40</f>
        <v>0</v>
      </c>
      <c r="S250" s="220">
        <f>H250*Config!I$40</f>
        <v>0</v>
      </c>
      <c r="T250" s="220">
        <f>I250*Config!J$40</f>
        <v>0</v>
      </c>
      <c r="U250" s="220">
        <f>J250*Config!K$40</f>
        <v>0</v>
      </c>
      <c r="V250" s="220">
        <f>K250*Config!L$40</f>
        <v>0</v>
      </c>
      <c r="W250" s="220">
        <f>L250*Config!M$40</f>
        <v>0</v>
      </c>
      <c r="X250" s="220">
        <f>M250*Config!N$40</f>
        <v>0</v>
      </c>
      <c r="Y250" s="221">
        <f>N250*Config!O$40</f>
        <v>0</v>
      </c>
      <c r="Z250" s="222">
        <f t="shared" si="21"/>
        <v>0</v>
      </c>
      <c r="AA250" s="217">
        <f t="shared" si="22"/>
        <v>0</v>
      </c>
      <c r="AB250" s="220">
        <f t="shared" si="23"/>
        <v>0</v>
      </c>
      <c r="AC250" s="221">
        <f t="shared" si="24"/>
        <v>0</v>
      </c>
      <c r="AD250" s="223" t="str">
        <f>IF(OR(SUM(P250:Y250)&lt;&gt;0,A250="EH"),INDEX(CASH!$B:$B,MATCH(A250,CASH!$A:$A,0)),"")</f>
        <v/>
      </c>
      <c r="AE250" s="227">
        <v>4950</v>
      </c>
      <c r="AF250" s="224">
        <f t="shared" si="25"/>
        <v>0.12557407790639435</v>
      </c>
      <c r="AG250" s="122" t="str">
        <f>IF(ISERROR(VLOOKUP(A250,Config!$A$12:$A$32,1,FALSE)),LEFT(A250,2),"PRL")</f>
        <v>PS</v>
      </c>
      <c r="AH250" s="122" t="str">
        <f t="shared" si="26"/>
        <v>PS004s</v>
      </c>
      <c r="AI250" s="163" t="s">
        <v>882</v>
      </c>
      <c r="AJ250" s="225" t="s">
        <v>781</v>
      </c>
      <c r="AK250" s="338" t="str">
        <f>IF(ISERROR(VLOOKUP($A250,'RAB Cat Lookup'!$B$4:$E$351,2,FALSE))=TRUE,"Unallocated",VLOOKUP($A250,'RAB Cat Lookup'!$B$4:$E$351,2,FALSE))</f>
        <v>Unallocated</v>
      </c>
      <c r="AL250" s="338" t="str">
        <f>IF(ISERROR(VLOOKUP($A250,'RAB Cat Lookup'!$B$4:$E$351,4,FALSE))=TRUE,"Unallocated",VLOOKUP($A250,'RAB Cat Lookup'!$B$4:$E$351,4,FALSE))</f>
        <v>Unallocated</v>
      </c>
      <c r="AM250" s="121" t="str">
        <f t="shared" si="27"/>
        <v/>
      </c>
    </row>
    <row r="251" spans="1:39" x14ac:dyDescent="0.25">
      <c r="A251" s="215" t="s">
        <v>63</v>
      </c>
      <c r="B251" s="215" t="s">
        <v>276</v>
      </c>
      <c r="C251" s="123" t="s">
        <v>512</v>
      </c>
      <c r="D251" s="216">
        <f>IF('Division Lvl'!D251="","",'Division Lvl'!D251/Escalators!C$11)</f>
        <v>3600000</v>
      </c>
      <c r="E251" s="217">
        <f>IF('Division Lvl'!E251="","",'Division Lvl'!E251/Escalators!D$11)</f>
        <v>4369939.5256602028</v>
      </c>
      <c r="F251" s="217">
        <f>IF('Division Lvl'!F251="","",'Division Lvl'!F251/Escalators!E$11)</f>
        <v>4486607.6563306339</v>
      </c>
      <c r="G251" s="217">
        <f>IF('Division Lvl'!G251="","",'Division Lvl'!G251/Escalators!F$11)</f>
        <v>4474129.0097487597</v>
      </c>
      <c r="H251" s="217">
        <f>IF('Division Lvl'!H251="","",'Division Lvl'!H251/Escalators!G$11)</f>
        <v>4460296.969281544</v>
      </c>
      <c r="I251" s="217">
        <f>IF('Division Lvl'!I251="","",'Division Lvl'!I251/Escalators!H$11)</f>
        <v>4448592.8516540965</v>
      </c>
      <c r="J251" s="217">
        <f>IF('Division Lvl'!J251="","",'Division Lvl'!J251/Escalators!I$11)</f>
        <v>4695736.8989682132</v>
      </c>
      <c r="K251" s="217">
        <f>IF('Division Lvl'!K251="","",'Division Lvl'!K251/Escalators!J$11)</f>
        <v>4695736.8989682132</v>
      </c>
      <c r="L251" s="217">
        <f>IF('Division Lvl'!L251="","",'Division Lvl'!L251/Escalators!K$11)</f>
        <v>4695736.8989682132</v>
      </c>
      <c r="M251" s="217">
        <f>IF('Division Lvl'!M251="","",'Division Lvl'!M251/Escalators!L$11)</f>
        <v>4695736.8989682132</v>
      </c>
      <c r="N251" s="218">
        <v>4750000</v>
      </c>
      <c r="O251" s="219">
        <v>4598385</v>
      </c>
      <c r="P251" s="220">
        <f>E251*Config!F$40</f>
        <v>4479188.0138017079</v>
      </c>
      <c r="Q251" s="220">
        <f>F251*Config!G$40</f>
        <v>4713742.1689323718</v>
      </c>
      <c r="R251" s="220">
        <f>G251*Config!H$40</f>
        <v>4818147.585638972</v>
      </c>
      <c r="S251" s="220">
        <f>H251*Config!I$40</f>
        <v>4923333.2907085866</v>
      </c>
      <c r="T251" s="220">
        <f>I251*Config!J$40</f>
        <v>5033174.4881679686</v>
      </c>
      <c r="U251" s="220">
        <f>J251*Config!K$40</f>
        <v>5445615.1753928438</v>
      </c>
      <c r="V251" s="220">
        <f>K251*Config!L$40</f>
        <v>5581755.554777666</v>
      </c>
      <c r="W251" s="220">
        <f>L251*Config!M$40</f>
        <v>5721299.4436471071</v>
      </c>
      <c r="X251" s="220">
        <f>M251*Config!N$40</f>
        <v>5864331.9297382832</v>
      </c>
      <c r="Y251" s="221">
        <f>N251*Config!O$40</f>
        <v>6080401.5849326961</v>
      </c>
      <c r="Z251" s="222">
        <f t="shared" si="21"/>
        <v>22239566.012675237</v>
      </c>
      <c r="AA251" s="217">
        <f t="shared" si="22"/>
        <v>45772513.60854809</v>
      </c>
      <c r="AB251" s="220">
        <f t="shared" si="23"/>
        <v>23967585.547249604</v>
      </c>
      <c r="AC251" s="221">
        <f t="shared" si="24"/>
        <v>52660989.235738203</v>
      </c>
      <c r="AD251" s="223">
        <f>IF(OR(SUM(P251:Y251)&lt;&gt;0,A251="EH"),INDEX(CASH!$B:$B,MATCH(A251,CASH!$A:$A,0)),"")</f>
        <v>240</v>
      </c>
      <c r="AE251" s="122">
        <f>AD251*VLOOKUP(C251,Config!$A$3:$C$9,3,FALSE)</f>
        <v>3600</v>
      </c>
      <c r="AF251" s="224">
        <f t="shared" si="25"/>
        <v>0.42681182760415159</v>
      </c>
      <c r="AG251" s="122" t="str">
        <f>IF(ISERROR(VLOOKUP(A251,Config!$A$12:$A$32,1,FALSE)),LEFT(A251,2),"PRL")</f>
        <v>PS</v>
      </c>
      <c r="AH251" s="122" t="str">
        <f t="shared" si="26"/>
        <v>PS008s</v>
      </c>
      <c r="AI251" s="163" t="s">
        <v>882</v>
      </c>
      <c r="AJ251" s="225" t="s">
        <v>781</v>
      </c>
      <c r="AK251" s="338" t="str">
        <f>IF(ISERROR(VLOOKUP($A251,'RAB Cat Lookup'!$B$4:$E$351,2,FALSE))=TRUE,"Unallocated",VLOOKUP($A251,'RAB Cat Lookup'!$B$4:$E$351,2,FALSE))</f>
        <v>Std</v>
      </c>
      <c r="AL251" s="338" t="str">
        <f>IF(ISERROR(VLOOKUP($A251,'RAB Cat Lookup'!$B$4:$E$351,4,FALSE))=TRUE,"Unallocated",VLOOKUP($A251,'RAB Cat Lookup'!$B$4:$E$351,4,FALSE))</f>
        <v>Substations</v>
      </c>
      <c r="AM251" s="121" t="str">
        <f t="shared" si="27"/>
        <v/>
      </c>
    </row>
    <row r="252" spans="1:39" x14ac:dyDescent="0.25">
      <c r="A252" s="215" t="s">
        <v>64</v>
      </c>
      <c r="B252" s="215" t="s">
        <v>467</v>
      </c>
      <c r="C252" s="123" t="s">
        <v>512</v>
      </c>
      <c r="D252" s="216">
        <f>IF('Division Lvl'!D252="","",'Division Lvl'!D252/Escalators!C$11)</f>
        <v>0</v>
      </c>
      <c r="E252" s="217">
        <f>IF('Division Lvl'!E252="","",'Division Lvl'!E252/Escalators!D$11)</f>
        <v>0</v>
      </c>
      <c r="F252" s="217">
        <f>IF('Division Lvl'!F252="","",'Division Lvl'!F252/Escalators!E$11)</f>
        <v>0</v>
      </c>
      <c r="G252" s="217">
        <f>IF('Division Lvl'!G252="","",'Division Lvl'!G252/Escalators!F$11)</f>
        <v>0</v>
      </c>
      <c r="H252" s="217">
        <f>IF('Division Lvl'!H252="","",'Division Lvl'!H252/Escalators!G$11)</f>
        <v>0</v>
      </c>
      <c r="I252" s="217">
        <f>IF('Division Lvl'!I252="","",'Division Lvl'!I252/Escalators!H$11)</f>
        <v>0</v>
      </c>
      <c r="J252" s="217">
        <f>IF('Division Lvl'!J252="","",'Division Lvl'!J252/Escalators!I$11)</f>
        <v>0</v>
      </c>
      <c r="K252" s="217">
        <f>IF('Division Lvl'!K252="","",'Division Lvl'!K252/Escalators!J$11)</f>
        <v>0</v>
      </c>
      <c r="L252" s="217">
        <f>IF('Division Lvl'!L252="","",'Division Lvl'!L252/Escalators!K$11)</f>
        <v>0</v>
      </c>
      <c r="M252" s="217">
        <f>IF('Division Lvl'!M252="","",'Division Lvl'!M252/Escalators!L$11)</f>
        <v>0</v>
      </c>
      <c r="N252" s="218">
        <v>0</v>
      </c>
      <c r="O252" s="219">
        <v>0</v>
      </c>
      <c r="P252" s="220">
        <f>E252*Config!F$40</f>
        <v>0</v>
      </c>
      <c r="Q252" s="220">
        <f>F252*Config!G$40</f>
        <v>0</v>
      </c>
      <c r="R252" s="220">
        <f>G252*Config!H$40</f>
        <v>0</v>
      </c>
      <c r="S252" s="220">
        <f>H252*Config!I$40</f>
        <v>0</v>
      </c>
      <c r="T252" s="220">
        <f>I252*Config!J$40</f>
        <v>0</v>
      </c>
      <c r="U252" s="220">
        <f>J252*Config!K$40</f>
        <v>0</v>
      </c>
      <c r="V252" s="220">
        <f>K252*Config!L$40</f>
        <v>0</v>
      </c>
      <c r="W252" s="220">
        <f>L252*Config!M$40</f>
        <v>0</v>
      </c>
      <c r="X252" s="220">
        <f>M252*Config!N$40</f>
        <v>0</v>
      </c>
      <c r="Y252" s="221">
        <f>N252*Config!O$40</f>
        <v>0</v>
      </c>
      <c r="Z252" s="222">
        <f t="shared" si="21"/>
        <v>0</v>
      </c>
      <c r="AA252" s="217">
        <f t="shared" si="22"/>
        <v>0</v>
      </c>
      <c r="AB252" s="220">
        <f t="shared" si="23"/>
        <v>0</v>
      </c>
      <c r="AC252" s="221">
        <f t="shared" si="24"/>
        <v>0</v>
      </c>
      <c r="AD252" s="223" t="str">
        <f>IF(OR(SUM(P252:Y252)&lt;&gt;0,A252="EH"),INDEX(CASH!$B:$B,MATCH(A252,CASH!$A:$A,0)),"")</f>
        <v/>
      </c>
      <c r="AE252" s="226">
        <v>2850</v>
      </c>
      <c r="AF252" s="224">
        <f t="shared" si="25"/>
        <v>0.66126121559920048</v>
      </c>
      <c r="AG252" s="122" t="str">
        <f>IF(ISERROR(VLOOKUP(A252,Config!$A$12:$A$32,1,FALSE)),LEFT(A252,2),"PRL")</f>
        <v>PS</v>
      </c>
      <c r="AH252" s="122" t="str">
        <f t="shared" si="26"/>
        <v>PS009s</v>
      </c>
      <c r="AI252" s="163" t="s">
        <v>882</v>
      </c>
      <c r="AJ252" s="225" t="s">
        <v>781</v>
      </c>
      <c r="AK252" s="338" t="str">
        <f>IF(ISERROR(VLOOKUP($A252,'RAB Cat Lookup'!$B$4:$E$351,2,FALSE))=TRUE,"Unallocated",VLOOKUP($A252,'RAB Cat Lookup'!$B$4:$E$351,2,FALSE))</f>
        <v>Std</v>
      </c>
      <c r="AL252" s="338" t="str">
        <f>IF(ISERROR(VLOOKUP($A252,'RAB Cat Lookup'!$B$4:$E$351,4,FALSE))=TRUE,"Unallocated",VLOOKUP($A252,'RAB Cat Lookup'!$B$4:$E$351,4,FALSE))</f>
        <v>Substations</v>
      </c>
      <c r="AM252" s="121" t="str">
        <f t="shared" si="27"/>
        <v/>
      </c>
    </row>
    <row r="253" spans="1:39" x14ac:dyDescent="0.25">
      <c r="A253" s="215" t="s">
        <v>65</v>
      </c>
      <c r="B253" s="215" t="s">
        <v>277</v>
      </c>
      <c r="C253" s="123" t="s">
        <v>512</v>
      </c>
      <c r="D253" s="216">
        <f>IF('Division Lvl'!D253="","",'Division Lvl'!D253/Escalators!C$11)</f>
        <v>0</v>
      </c>
      <c r="E253" s="217">
        <f>IF('Division Lvl'!E253="","",'Division Lvl'!E253/Escalators!D$11)</f>
        <v>0</v>
      </c>
      <c r="F253" s="217">
        <f>IF('Division Lvl'!F253="","",'Division Lvl'!F253/Escalators!E$11)</f>
        <v>0</v>
      </c>
      <c r="G253" s="217">
        <f>IF('Division Lvl'!G253="","",'Division Lvl'!G253/Escalators!F$11)</f>
        <v>0</v>
      </c>
      <c r="H253" s="217">
        <f>IF('Division Lvl'!H253="","",'Division Lvl'!H253/Escalators!G$11)</f>
        <v>0</v>
      </c>
      <c r="I253" s="217">
        <f>IF('Division Lvl'!I253="","",'Division Lvl'!I253/Escalators!H$11)</f>
        <v>0</v>
      </c>
      <c r="J253" s="217">
        <f>IF('Division Lvl'!J253="","",'Division Lvl'!J253/Escalators!I$11)</f>
        <v>0</v>
      </c>
      <c r="K253" s="217">
        <f>IF('Division Lvl'!K253="","",'Division Lvl'!K253/Escalators!J$11)</f>
        <v>0</v>
      </c>
      <c r="L253" s="217">
        <f>IF('Division Lvl'!L253="","",'Division Lvl'!L253/Escalators!K$11)</f>
        <v>0</v>
      </c>
      <c r="M253" s="217">
        <f>IF('Division Lvl'!M253="","",'Division Lvl'!M253/Escalators!L$11)</f>
        <v>0</v>
      </c>
      <c r="N253" s="218">
        <v>0</v>
      </c>
      <c r="O253" s="219">
        <v>0</v>
      </c>
      <c r="P253" s="220">
        <f>E253*Config!F$40</f>
        <v>0</v>
      </c>
      <c r="Q253" s="220">
        <f>F253*Config!G$40</f>
        <v>0</v>
      </c>
      <c r="R253" s="220">
        <f>G253*Config!H$40</f>
        <v>0</v>
      </c>
      <c r="S253" s="220">
        <f>H253*Config!I$40</f>
        <v>0</v>
      </c>
      <c r="T253" s="220">
        <f>I253*Config!J$40</f>
        <v>0</v>
      </c>
      <c r="U253" s="220">
        <f>J253*Config!K$40</f>
        <v>0</v>
      </c>
      <c r="V253" s="220">
        <f>K253*Config!L$40</f>
        <v>0</v>
      </c>
      <c r="W253" s="220">
        <f>L253*Config!M$40</f>
        <v>0</v>
      </c>
      <c r="X253" s="220">
        <f>M253*Config!N$40</f>
        <v>0</v>
      </c>
      <c r="Y253" s="221">
        <f>N253*Config!O$40</f>
        <v>0</v>
      </c>
      <c r="Z253" s="222">
        <f t="shared" si="21"/>
        <v>0</v>
      </c>
      <c r="AA253" s="217">
        <f t="shared" si="22"/>
        <v>0</v>
      </c>
      <c r="AB253" s="220">
        <f t="shared" si="23"/>
        <v>0</v>
      </c>
      <c r="AC253" s="221">
        <f t="shared" si="24"/>
        <v>0</v>
      </c>
      <c r="AD253" s="223" t="str">
        <f>IF(OR(SUM(P253:Y253)&lt;&gt;0,A253="EH"),INDEX(CASH!$B:$B,MATCH(A253,CASH!$A:$A,0)),"")</f>
        <v/>
      </c>
      <c r="AE253" s="226">
        <v>2550</v>
      </c>
      <c r="AF253" s="224">
        <f t="shared" si="25"/>
        <v>0.6869208729126236</v>
      </c>
      <c r="AG253" s="122" t="str">
        <f>IF(ISERROR(VLOOKUP(A253,Config!$A$12:$A$32,1,FALSE)),LEFT(A253,2),"PRL")</f>
        <v>PS</v>
      </c>
      <c r="AH253" s="122" t="str">
        <f t="shared" si="26"/>
        <v>PS010s</v>
      </c>
      <c r="AI253" s="163" t="s">
        <v>882</v>
      </c>
      <c r="AJ253" s="225" t="s">
        <v>781</v>
      </c>
      <c r="AK253" s="338" t="str">
        <f>IF(ISERROR(VLOOKUP($A253,'RAB Cat Lookup'!$B$4:$E$351,2,FALSE))=TRUE,"Unallocated",VLOOKUP($A253,'RAB Cat Lookup'!$B$4:$E$351,2,FALSE))</f>
        <v>Std</v>
      </c>
      <c r="AL253" s="338" t="str">
        <f>IF(ISERROR(VLOOKUP($A253,'RAB Cat Lookup'!$B$4:$E$351,4,FALSE))=TRUE,"Unallocated",VLOOKUP($A253,'RAB Cat Lookup'!$B$4:$E$351,4,FALSE))</f>
        <v>Substations</v>
      </c>
      <c r="AM253" s="121" t="str">
        <f t="shared" si="27"/>
        <v/>
      </c>
    </row>
    <row r="254" spans="1:39" x14ac:dyDescent="0.25">
      <c r="A254" s="215" t="s">
        <v>66</v>
      </c>
      <c r="B254" s="215" t="s">
        <v>278</v>
      </c>
      <c r="C254" s="123" t="s">
        <v>512</v>
      </c>
      <c r="D254" s="216">
        <f>IF('Division Lvl'!D254="","",'Division Lvl'!D254/Escalators!C$11)</f>
        <v>895000</v>
      </c>
      <c r="E254" s="217">
        <f>IF('Division Lvl'!E254="","",'Division Lvl'!E254/Escalators!D$11)</f>
        <v>699190.32410563249</v>
      </c>
      <c r="F254" s="217">
        <f>IF('Division Lvl'!F254="","",'Division Lvl'!F254/Escalators!E$11)</f>
        <v>697916.7465403208</v>
      </c>
      <c r="G254" s="217">
        <f>IF('Division Lvl'!G254="","",'Division Lvl'!G254/Escalators!F$11)</f>
        <v>695975.62373869587</v>
      </c>
      <c r="H254" s="217">
        <f>IF('Division Lvl'!H254="","",'Division Lvl'!H254/Escalators!G$11)</f>
        <v>693823.97299935122</v>
      </c>
      <c r="I254" s="217">
        <f>IF('Division Lvl'!I254="","",'Division Lvl'!I254/Escalators!H$11)</f>
        <v>692003.33247952617</v>
      </c>
      <c r="J254" s="217">
        <f>IF('Division Lvl'!J254="","",'Division Lvl'!J254/Escalators!I$11)</f>
        <v>692003.33247952617</v>
      </c>
      <c r="K254" s="217">
        <f>IF('Division Lvl'!K254="","",'Division Lvl'!K254/Escalators!J$11)</f>
        <v>692003.33247952617</v>
      </c>
      <c r="L254" s="217">
        <f>IF('Division Lvl'!L254="","",'Division Lvl'!L254/Escalators!K$11)</f>
        <v>692003.33247952617</v>
      </c>
      <c r="M254" s="217">
        <f>IF('Division Lvl'!M254="","",'Division Lvl'!M254/Escalators!L$11)</f>
        <v>692003.33247952617</v>
      </c>
      <c r="N254" s="218">
        <v>700000</v>
      </c>
      <c r="O254" s="219">
        <v>1259449.92</v>
      </c>
      <c r="P254" s="220">
        <f>E254*Config!F$40</f>
        <v>716670.08220827323</v>
      </c>
      <c r="Q254" s="220">
        <f>F254*Config!G$40</f>
        <v>733248.78183392447</v>
      </c>
      <c r="R254" s="220">
        <f>G254*Config!H$40</f>
        <v>749489.62443272898</v>
      </c>
      <c r="S254" s="220">
        <f>H254*Config!I$40</f>
        <v>765851.84522133565</v>
      </c>
      <c r="T254" s="220">
        <f>I254*Config!J$40</f>
        <v>782938.25371501746</v>
      </c>
      <c r="U254" s="220">
        <f>J254*Config!K$40</f>
        <v>802511.71005789284</v>
      </c>
      <c r="V254" s="220">
        <f>K254*Config!L$40</f>
        <v>822574.50280934025</v>
      </c>
      <c r="W254" s="220">
        <f>L254*Config!M$40</f>
        <v>843138.86537957366</v>
      </c>
      <c r="X254" s="220">
        <f>M254*Config!N$40</f>
        <v>864217.3370140628</v>
      </c>
      <c r="Y254" s="221">
        <f>N254*Config!O$40</f>
        <v>896059.18093744991</v>
      </c>
      <c r="Z254" s="222">
        <f t="shared" si="21"/>
        <v>3478909.9998635268</v>
      </c>
      <c r="AA254" s="217">
        <f t="shared" si="22"/>
        <v>6946923.3297816319</v>
      </c>
      <c r="AB254" s="220">
        <f t="shared" si="23"/>
        <v>3748198.5874112798</v>
      </c>
      <c r="AC254" s="221">
        <f t="shared" si="24"/>
        <v>7976700.1836095992</v>
      </c>
      <c r="AD254" s="223">
        <f>IF(OR(SUM(P254:Y254)&lt;&gt;0,A254="EH"),INDEX(CASH!$B:$B,MATCH(A254,CASH!$A:$A,0)),"")</f>
        <v>150</v>
      </c>
      <c r="AE254" s="122">
        <f>AD254*VLOOKUP(C254,Config!$A$3:$C$9,3,FALSE)</f>
        <v>2250</v>
      </c>
      <c r="AF254" s="224">
        <f t="shared" si="25"/>
        <v>0.70869822867965704</v>
      </c>
      <c r="AG254" s="122" t="str">
        <f>IF(ISERROR(VLOOKUP(A254,Config!$A$12:$A$32,1,FALSE)),LEFT(A254,2),"PRL")</f>
        <v>PS</v>
      </c>
      <c r="AH254" s="122" t="str">
        <f t="shared" si="26"/>
        <v>PS011s</v>
      </c>
      <c r="AI254" s="163" t="s">
        <v>882</v>
      </c>
      <c r="AJ254" s="225" t="s">
        <v>781</v>
      </c>
      <c r="AK254" s="338" t="str">
        <f>IF(ISERROR(VLOOKUP($A254,'RAB Cat Lookup'!$B$4:$E$351,2,FALSE))=TRUE,"Unallocated",VLOOKUP($A254,'RAB Cat Lookup'!$B$4:$E$351,2,FALSE))</f>
        <v>Std</v>
      </c>
      <c r="AL254" s="338" t="str">
        <f>IF(ISERROR(VLOOKUP($A254,'RAB Cat Lookup'!$B$4:$E$351,4,FALSE))=TRUE,"Unallocated",VLOOKUP($A254,'RAB Cat Lookup'!$B$4:$E$351,4,FALSE))</f>
        <v>Substations</v>
      </c>
      <c r="AM254" s="121" t="str">
        <f t="shared" si="27"/>
        <v/>
      </c>
    </row>
    <row r="255" spans="1:39" x14ac:dyDescent="0.25">
      <c r="A255" s="215" t="s">
        <v>177</v>
      </c>
      <c r="B255" s="215" t="s">
        <v>786</v>
      </c>
      <c r="C255" s="123" t="s">
        <v>512</v>
      </c>
      <c r="D255" s="216">
        <f>IF('Division Lvl'!D255="","",'Division Lvl'!D255/Escalators!C$11)</f>
        <v>4615800</v>
      </c>
      <c r="E255" s="217">
        <f>IF('Division Lvl'!E255="","",'Division Lvl'!E255/Escalators!D$11)</f>
        <v>3096414.2924678009</v>
      </c>
      <c r="F255" s="217">
        <f>IF('Division Lvl'!F255="","",'Division Lvl'!F255/Escalators!E$11)</f>
        <v>0</v>
      </c>
      <c r="G255" s="217">
        <f>IF('Division Lvl'!G255="","",'Division Lvl'!G255/Escalators!F$11)</f>
        <v>0</v>
      </c>
      <c r="H255" s="217">
        <f>IF('Division Lvl'!H255="","",'Division Lvl'!H255/Escalators!G$11)</f>
        <v>0</v>
      </c>
      <c r="I255" s="217">
        <f>IF('Division Lvl'!I255="","",'Division Lvl'!I255/Escalators!H$11)</f>
        <v>0</v>
      </c>
      <c r="J255" s="217">
        <f>IF('Division Lvl'!J255="","",'Division Lvl'!J255/Escalators!I$11)</f>
        <v>0</v>
      </c>
      <c r="K255" s="217">
        <f>IF('Division Lvl'!K255="","",'Division Lvl'!K255/Escalators!J$11)</f>
        <v>0</v>
      </c>
      <c r="L255" s="217">
        <f>IF('Division Lvl'!L255="","",'Division Lvl'!L255/Escalators!K$11)</f>
        <v>0</v>
      </c>
      <c r="M255" s="217">
        <f>IF('Division Lvl'!M255="","",'Division Lvl'!M255/Escalators!L$11)</f>
        <v>0</v>
      </c>
      <c r="N255" s="218">
        <v>0</v>
      </c>
      <c r="O255" s="219">
        <v>2633018.75</v>
      </c>
      <c r="P255" s="220">
        <f>E255*Config!F$40</f>
        <v>3173824.6497794958</v>
      </c>
      <c r="Q255" s="220">
        <f>F255*Config!G$40</f>
        <v>0</v>
      </c>
      <c r="R255" s="220">
        <f>G255*Config!H$40</f>
        <v>0</v>
      </c>
      <c r="S255" s="220">
        <f>H255*Config!I$40</f>
        <v>0</v>
      </c>
      <c r="T255" s="220">
        <f>I255*Config!J$40</f>
        <v>0</v>
      </c>
      <c r="U255" s="220">
        <f>J255*Config!K$40</f>
        <v>0</v>
      </c>
      <c r="V255" s="220">
        <f>K255*Config!L$40</f>
        <v>0</v>
      </c>
      <c r="W255" s="220">
        <f>L255*Config!M$40</f>
        <v>0</v>
      </c>
      <c r="X255" s="220">
        <f>M255*Config!N$40</f>
        <v>0</v>
      </c>
      <c r="Y255" s="221">
        <f>N255*Config!O$40</f>
        <v>0</v>
      </c>
      <c r="Z255" s="222">
        <f t="shared" si="21"/>
        <v>3096414.2924678009</v>
      </c>
      <c r="AA255" s="217">
        <f t="shared" si="22"/>
        <v>3096414.2924678009</v>
      </c>
      <c r="AB255" s="220">
        <f t="shared" si="23"/>
        <v>3173824.6497794958</v>
      </c>
      <c r="AC255" s="221">
        <f t="shared" si="24"/>
        <v>3173824.6497794958</v>
      </c>
      <c r="AD255" s="223">
        <f>IF(OR(SUM(P255:Y255)&lt;&gt;0,A255="EH"),INDEX(CASH!$B:$B,MATCH(A255,CASH!$A:$A,0)),"")</f>
        <v>310</v>
      </c>
      <c r="AE255" s="122">
        <f>AD255*VLOOKUP(C255,Config!$A$3:$C$9,3,FALSE)</f>
        <v>4650</v>
      </c>
      <c r="AF255" s="224">
        <f t="shared" si="25"/>
        <v>0.21004279400068629</v>
      </c>
      <c r="AG255" s="122" t="str">
        <f>IF(ISERROR(VLOOKUP(A255,Config!$A$12:$A$32,1,FALSE)),LEFT(A255,2),"PRL")</f>
        <v>PS</v>
      </c>
      <c r="AH255" s="122" t="str">
        <f t="shared" si="26"/>
        <v>PS012s</v>
      </c>
      <c r="AI255" s="163" t="s">
        <v>882</v>
      </c>
      <c r="AJ255" s="225" t="s">
        <v>781</v>
      </c>
      <c r="AK255" s="338" t="str">
        <f>IF(ISERROR(VLOOKUP($A255,'RAB Cat Lookup'!$B$4:$E$351,2,FALSE))=TRUE,"Unallocated",VLOOKUP($A255,'RAB Cat Lookup'!$B$4:$E$351,2,FALSE))</f>
        <v>Std</v>
      </c>
      <c r="AL255" s="338" t="str">
        <f>IF(ISERROR(VLOOKUP($A255,'RAB Cat Lookup'!$B$4:$E$351,4,FALSE))=TRUE,"Unallocated",VLOOKUP($A255,'RAB Cat Lookup'!$B$4:$E$351,4,FALSE))</f>
        <v>Substations</v>
      </c>
      <c r="AM255" s="121" t="str">
        <f t="shared" si="27"/>
        <v/>
      </c>
    </row>
    <row r="256" spans="1:39" x14ac:dyDescent="0.25">
      <c r="A256" s="215" t="s">
        <v>814</v>
      </c>
      <c r="B256" s="215" t="s">
        <v>832</v>
      </c>
      <c r="C256" s="123" t="s">
        <v>512</v>
      </c>
      <c r="D256" s="216">
        <f>IF('Division Lvl'!D256="","",'Division Lvl'!D256/Escalators!C$11)</f>
        <v>330000</v>
      </c>
      <c r="E256" s="217">
        <f>IF('Division Lvl'!E256="","",'Division Lvl'!E256/Escalators!D$11)</f>
        <v>0</v>
      </c>
      <c r="F256" s="217">
        <f>IF('Division Lvl'!F256="","",'Division Lvl'!F256/Escalators!E$11)</f>
        <v>329017.89479757979</v>
      </c>
      <c r="G256" s="217">
        <f>IF('Division Lvl'!G256="","",'Division Lvl'!G256/Escalators!F$11)</f>
        <v>328102.79404824239</v>
      </c>
      <c r="H256" s="217">
        <f>IF('Division Lvl'!H256="","",'Division Lvl'!H256/Escalators!G$11)</f>
        <v>327088.44441397989</v>
      </c>
      <c r="I256" s="217">
        <f>IF('Division Lvl'!I256="","",'Division Lvl'!I256/Escalators!H$11)</f>
        <v>326230.14245463378</v>
      </c>
      <c r="J256" s="217">
        <f>IF('Division Lvl'!J256="","",'Division Lvl'!J256/Escalators!I$11)</f>
        <v>326230.14245463378</v>
      </c>
      <c r="K256" s="217">
        <f>IF('Division Lvl'!K256="","",'Division Lvl'!K256/Escalators!J$11)</f>
        <v>326230.14245463378</v>
      </c>
      <c r="L256" s="217">
        <f>IF('Division Lvl'!L256="","",'Division Lvl'!L256/Escalators!K$11)</f>
        <v>326230.14245463378</v>
      </c>
      <c r="M256" s="217">
        <f>IF('Division Lvl'!M256="","",'Division Lvl'!M256/Escalators!L$11)</f>
        <v>326230.14245463378</v>
      </c>
      <c r="N256" s="218">
        <v>330000</v>
      </c>
      <c r="O256" s="219">
        <v>0</v>
      </c>
      <c r="P256" s="220">
        <f>E256*Config!F$40</f>
        <v>0</v>
      </c>
      <c r="Q256" s="220">
        <f>F256*Config!G$40</f>
        <v>345674.42572170723</v>
      </c>
      <c r="R256" s="220">
        <f>G256*Config!H$40</f>
        <v>353330.82294685801</v>
      </c>
      <c r="S256" s="220">
        <f>H256*Config!I$40</f>
        <v>361044.44131862972</v>
      </c>
      <c r="T256" s="220">
        <f>I256*Config!J$40</f>
        <v>369099.4624656511</v>
      </c>
      <c r="U256" s="220">
        <f>J256*Config!K$40</f>
        <v>378326.94902729237</v>
      </c>
      <c r="V256" s="220">
        <f>K256*Config!L$40</f>
        <v>387785.12275297468</v>
      </c>
      <c r="W256" s="220">
        <f>L256*Config!M$40</f>
        <v>397479.75082179904</v>
      </c>
      <c r="X256" s="220">
        <f>M256*Config!N$40</f>
        <v>407416.74459234392</v>
      </c>
      <c r="Y256" s="221">
        <f>N256*Config!O$40</f>
        <v>422427.89958479785</v>
      </c>
      <c r="Z256" s="222">
        <f t="shared" si="21"/>
        <v>1310439.2757144358</v>
      </c>
      <c r="AA256" s="217">
        <f t="shared" si="22"/>
        <v>2945359.845532971</v>
      </c>
      <c r="AB256" s="220">
        <f t="shared" si="23"/>
        <v>1429149.1524528461</v>
      </c>
      <c r="AC256" s="221">
        <f t="shared" si="24"/>
        <v>3422585.6192320539</v>
      </c>
      <c r="AD256" s="223">
        <f>IF(OR(SUM(P256:Y256)&lt;&gt;0,A256="EH"),INDEX(CASH!$B:$B,MATCH(A256,CASH!$A:$A,0)),"")</f>
        <v>240</v>
      </c>
      <c r="AE256" s="122">
        <f>AD256*VLOOKUP(C256,Config!$A$3:$C$9,3,FALSE)</f>
        <v>3600</v>
      </c>
      <c r="AF256" s="224">
        <f t="shared" si="25"/>
        <v>0.42681182760415159</v>
      </c>
      <c r="AG256" s="122" t="str">
        <f>IF(ISERROR(VLOOKUP(A256,Config!$A$12:$A$32,1,FALSE)),LEFT(A256,2),"PRL")</f>
        <v>PS</v>
      </c>
      <c r="AH256" s="122" t="str">
        <f t="shared" si="26"/>
        <v>PS013s</v>
      </c>
      <c r="AI256" s="163" t="s">
        <v>882</v>
      </c>
      <c r="AJ256" s="225" t="s">
        <v>781</v>
      </c>
      <c r="AK256" s="338" t="str">
        <f>IF(ISERROR(VLOOKUP($A256,'RAB Cat Lookup'!$B$4:$E$351,2,FALSE))=TRUE,"Unallocated",VLOOKUP($A256,'RAB Cat Lookup'!$B$4:$E$351,2,FALSE))</f>
        <v>Std</v>
      </c>
      <c r="AL256" s="338" t="str">
        <f>IF(ISERROR(VLOOKUP($A256,'RAB Cat Lookup'!$B$4:$E$351,4,FALSE))=TRUE,"Unallocated",VLOOKUP($A256,'RAB Cat Lookup'!$B$4:$E$351,4,FALSE))</f>
        <v>Substations</v>
      </c>
      <c r="AM256" s="121" t="str">
        <f t="shared" si="27"/>
        <v/>
      </c>
    </row>
    <row r="257" spans="1:39" x14ac:dyDescent="0.25">
      <c r="A257" s="215" t="s">
        <v>815</v>
      </c>
      <c r="B257" s="215" t="s">
        <v>833</v>
      </c>
      <c r="C257" s="123" t="s">
        <v>512</v>
      </c>
      <c r="D257" s="216">
        <f>IF('Division Lvl'!D257="","",'Division Lvl'!D257/Escalators!C$11)</f>
        <v>500000</v>
      </c>
      <c r="E257" s="217">
        <f>IF('Division Lvl'!E257="","",'Division Lvl'!E257/Escalators!D$11)</f>
        <v>549363.82608299691</v>
      </c>
      <c r="F257" s="217">
        <f>IF('Division Lvl'!F257="","",'Division Lvl'!F257/Escalators!E$11)</f>
        <v>548363.15799596626</v>
      </c>
      <c r="G257" s="217">
        <f>IF('Division Lvl'!G257="","",'Division Lvl'!G257/Escalators!F$11)</f>
        <v>0</v>
      </c>
      <c r="H257" s="217">
        <f>IF('Division Lvl'!H257="","",'Division Lvl'!H257/Escalators!G$11)</f>
        <v>0</v>
      </c>
      <c r="I257" s="217">
        <f>IF('Division Lvl'!I257="","",'Division Lvl'!I257/Escalators!H$11)</f>
        <v>0</v>
      </c>
      <c r="J257" s="217">
        <f>IF('Division Lvl'!J257="","",'Division Lvl'!J257/Escalators!I$11)</f>
        <v>0</v>
      </c>
      <c r="K257" s="217">
        <f>IF('Division Lvl'!K257="","",'Division Lvl'!K257/Escalators!J$11)</f>
        <v>0</v>
      </c>
      <c r="L257" s="217">
        <f>IF('Division Lvl'!L257="","",'Division Lvl'!L257/Escalators!K$11)</f>
        <v>0</v>
      </c>
      <c r="M257" s="217">
        <f>IF('Division Lvl'!M257="","",'Division Lvl'!M257/Escalators!L$11)</f>
        <v>0</v>
      </c>
      <c r="N257" s="218">
        <v>0</v>
      </c>
      <c r="O257" s="219">
        <v>313232.73</v>
      </c>
      <c r="P257" s="220">
        <f>E257*Config!F$40</f>
        <v>563097.92173507181</v>
      </c>
      <c r="Q257" s="220">
        <f>F257*Config!G$40</f>
        <v>576124.04286951199</v>
      </c>
      <c r="R257" s="220">
        <f>G257*Config!H$40</f>
        <v>0</v>
      </c>
      <c r="S257" s="220">
        <f>H257*Config!I$40</f>
        <v>0</v>
      </c>
      <c r="T257" s="220">
        <f>I257*Config!J$40</f>
        <v>0</v>
      </c>
      <c r="U257" s="220">
        <f>J257*Config!K$40</f>
        <v>0</v>
      </c>
      <c r="V257" s="220">
        <f>K257*Config!L$40</f>
        <v>0</v>
      </c>
      <c r="W257" s="220">
        <f>L257*Config!M$40</f>
        <v>0</v>
      </c>
      <c r="X257" s="220">
        <f>M257*Config!N$40</f>
        <v>0</v>
      </c>
      <c r="Y257" s="221">
        <f>N257*Config!O$40</f>
        <v>0</v>
      </c>
      <c r="Z257" s="222">
        <f t="shared" si="21"/>
        <v>1097726.9840789633</v>
      </c>
      <c r="AA257" s="217">
        <f t="shared" si="22"/>
        <v>1097726.9840789633</v>
      </c>
      <c r="AB257" s="220">
        <f t="shared" si="23"/>
        <v>1139221.9646045838</v>
      </c>
      <c r="AC257" s="221">
        <f t="shared" si="24"/>
        <v>1139221.9646045838</v>
      </c>
      <c r="AD257" s="223">
        <f>IF(OR(SUM(P257:Y257)&lt;&gt;0,A257="EH"),INDEX(CASH!$B:$B,MATCH(A257,CASH!$A:$A,0)),"")</f>
        <v>170</v>
      </c>
      <c r="AE257" s="122">
        <f>AD257*VLOOKUP(C257,Config!$A$3:$C$9,3,FALSE)</f>
        <v>2550</v>
      </c>
      <c r="AF257" s="224">
        <f t="shared" si="25"/>
        <v>0.6869208729126236</v>
      </c>
      <c r="AG257" s="122" t="str">
        <f>IF(ISERROR(VLOOKUP(A257,Config!$A$12:$A$32,1,FALSE)),LEFT(A257,2),"PRL")</f>
        <v>PS</v>
      </c>
      <c r="AH257" s="122" t="str">
        <f t="shared" si="26"/>
        <v>PS014s</v>
      </c>
      <c r="AI257" s="163" t="s">
        <v>882</v>
      </c>
      <c r="AJ257" s="225" t="s">
        <v>781</v>
      </c>
      <c r="AK257" s="338" t="str">
        <f>IF(ISERROR(VLOOKUP($A257,'RAB Cat Lookup'!$B$4:$E$351,2,FALSE))=TRUE,"Unallocated",VLOOKUP($A257,'RAB Cat Lookup'!$B$4:$E$351,2,FALSE))</f>
        <v>Std</v>
      </c>
      <c r="AL257" s="338" t="str">
        <f>IF(ISERROR(VLOOKUP($A257,'RAB Cat Lookup'!$B$4:$E$351,4,FALSE))=TRUE,"Unallocated",VLOOKUP($A257,'RAB Cat Lookup'!$B$4:$E$351,4,FALSE))</f>
        <v>Substations</v>
      </c>
      <c r="AM257" s="121" t="str">
        <f t="shared" si="27"/>
        <v/>
      </c>
    </row>
    <row r="258" spans="1:39" x14ac:dyDescent="0.25">
      <c r="A258" s="215" t="s">
        <v>924</v>
      </c>
      <c r="B258" s="215" t="s">
        <v>925</v>
      </c>
      <c r="C258" s="123" t="s">
        <v>512</v>
      </c>
      <c r="D258" s="216">
        <f>IF('Division Lvl'!D258="","",'Division Lvl'!D258/Escalators!C$11)</f>
        <v>4000000</v>
      </c>
      <c r="E258" s="217">
        <f>IF('Division Lvl'!E258="","",'Division Lvl'!E258/Escalators!D$11)</f>
        <v>3995373.2806036142</v>
      </c>
      <c r="F258" s="217">
        <f>IF('Division Lvl'!F258="","",'Division Lvl'!F258/Escalators!E$11)</f>
        <v>3988095.6945161186</v>
      </c>
      <c r="G258" s="217">
        <f>IF('Division Lvl'!G258="","",'Division Lvl'!G258/Escalators!F$11)</f>
        <v>3977003.5642211195</v>
      </c>
      <c r="H258" s="217">
        <f>IF('Division Lvl'!H258="","",'Division Lvl'!H258/Escalators!G$11)</f>
        <v>3964708.4171391497</v>
      </c>
      <c r="I258" s="217">
        <f>IF('Division Lvl'!I258="","",'Division Lvl'!I258/Escalators!H$11)</f>
        <v>3954304.757025864</v>
      </c>
      <c r="J258" s="217">
        <f>IF('Division Lvl'!J258="","",'Division Lvl'!J258/Escalators!I$11)</f>
        <v>3954304.757025864</v>
      </c>
      <c r="K258" s="217">
        <f>IF('Division Lvl'!K258="","",'Division Lvl'!K258/Escalators!J$11)</f>
        <v>3954304.757025864</v>
      </c>
      <c r="L258" s="217">
        <f>IF('Division Lvl'!L258="","",'Division Lvl'!L258/Escalators!K$11)</f>
        <v>3954304.757025864</v>
      </c>
      <c r="M258" s="217">
        <f>IF('Division Lvl'!M258="","",'Division Lvl'!M258/Escalators!L$11)</f>
        <v>3954304.757025864</v>
      </c>
      <c r="N258" s="218">
        <v>4000000</v>
      </c>
      <c r="O258" s="219">
        <v>3685231.26</v>
      </c>
      <c r="P258" s="220">
        <f>E258*Config!F$40</f>
        <v>4095257.6126187043</v>
      </c>
      <c r="Q258" s="220">
        <f>F258*Config!G$40</f>
        <v>4189993.0390509968</v>
      </c>
      <c r="R258" s="220">
        <f>G258*Config!H$40</f>
        <v>4282797.853901309</v>
      </c>
      <c r="S258" s="220">
        <f>H258*Config!I$40</f>
        <v>4376296.2584076319</v>
      </c>
      <c r="T258" s="220">
        <f>I258*Config!J$40</f>
        <v>4473932.8783715283</v>
      </c>
      <c r="U258" s="220">
        <f>J258*Config!K$40</f>
        <v>4585781.2003308162</v>
      </c>
      <c r="V258" s="220">
        <f>K258*Config!L$40</f>
        <v>4700425.7303390866</v>
      </c>
      <c r="W258" s="220">
        <f>L258*Config!M$40</f>
        <v>4817936.3735975642</v>
      </c>
      <c r="X258" s="220">
        <f>M258*Config!N$40</f>
        <v>4938384.7829375025</v>
      </c>
      <c r="Y258" s="221">
        <f>N258*Config!O$40</f>
        <v>5120338.1767854281</v>
      </c>
      <c r="Z258" s="222">
        <f t="shared" ref="Z258:Z321" si="28">SUM(E258:I258)</f>
        <v>19879485.713505864</v>
      </c>
      <c r="AA258" s="217">
        <f t="shared" ref="AA258:AA321" si="29">SUM(E258:N258)</f>
        <v>39696704.74160932</v>
      </c>
      <c r="AB258" s="220">
        <f t="shared" ref="AB258:AB321" si="30">SUM(P258:T258)</f>
        <v>21418277.642350174</v>
      </c>
      <c r="AC258" s="221">
        <f t="shared" ref="AC258:AC321" si="31">SUM(P258:Y258)</f>
        <v>45581143.906340569</v>
      </c>
      <c r="AD258" s="223">
        <f>IF(OR(SUM(P258:Y258)&lt;&gt;0,A258="EH"),INDEX(CASH!$B:$B,MATCH(A258,CASH!$A:$A,0)),"")</f>
        <v>400</v>
      </c>
      <c r="AE258" s="122">
        <f>AD258*VLOOKUP(C258,Config!$A$3:$C$9,3,FALSE)</f>
        <v>6000</v>
      </c>
      <c r="AF258" s="224">
        <f t="shared" ref="AF258:AF321" si="32">SUMIF($AE$2:$AE$418,"&gt;="&amp;AE258,$AB$2:$AB$418)/SUM($AB$2:$AB$418)</f>
        <v>1.6730787824177452E-2</v>
      </c>
      <c r="AG258" s="122" t="str">
        <f>IF(ISERROR(VLOOKUP(A258,Config!$A$12:$A$32,1,FALSE)),LEFT(A258,2),"PRL")</f>
        <v>RC</v>
      </c>
      <c r="AH258" s="122" t="str">
        <f t="shared" ref="AH258:AH321" si="33">A258&amp;IF(LEFT(C258)="P",LOWER(MID(C258,11,1)),"")</f>
        <v>RCs</v>
      </c>
      <c r="AI258" s="163" t="s">
        <v>179</v>
      </c>
      <c r="AJ258" s="225" t="s">
        <v>781</v>
      </c>
      <c r="AK258" s="338" t="str">
        <f>IF(ISERROR(VLOOKUP($A258,'RAB Cat Lookup'!$B$4:$E$351,2,FALSE))=TRUE,"Unallocated",VLOOKUP($A258,'RAB Cat Lookup'!$B$4:$E$351,2,FALSE))</f>
        <v>Std</v>
      </c>
      <c r="AL258" s="338" t="str">
        <f>IF(ISERROR(VLOOKUP($A258,'RAB Cat Lookup'!$B$4:$E$351,4,FALSE))=TRUE,"Unallocated",VLOOKUP($A258,'RAB Cat Lookup'!$B$4:$E$351,4,FALSE))</f>
        <v>Distribution lines and cables</v>
      </c>
      <c r="AM258" s="121" t="str">
        <f t="shared" ref="AM258:AM321" si="34">IF(AND(AL258=1,SUM(AA258&lt;&gt;0)),A258,"")</f>
        <v/>
      </c>
    </row>
    <row r="259" spans="1:39" x14ac:dyDescent="0.25">
      <c r="A259" s="215" t="s">
        <v>153</v>
      </c>
      <c r="B259" s="215" t="s">
        <v>343</v>
      </c>
      <c r="C259" s="123" t="s">
        <v>512</v>
      </c>
      <c r="D259" s="216">
        <f>IF('Division Lvl'!D259="","",'Division Lvl'!D259/Escalators!C$11)</f>
        <v>0</v>
      </c>
      <c r="E259" s="217">
        <f>IF('Division Lvl'!E259="","",'Division Lvl'!E259/Escalators!D$11)</f>
        <v>0</v>
      </c>
      <c r="F259" s="217">
        <f>IF('Division Lvl'!F259="","",'Division Lvl'!F259/Escalators!E$11)</f>
        <v>0</v>
      </c>
      <c r="G259" s="217">
        <f>IF('Division Lvl'!G259="","",'Division Lvl'!G259/Escalators!F$11)</f>
        <v>0</v>
      </c>
      <c r="H259" s="217">
        <f>IF('Division Lvl'!H259="","",'Division Lvl'!H259/Escalators!G$11)</f>
        <v>0</v>
      </c>
      <c r="I259" s="217">
        <f>IF('Division Lvl'!I259="","",'Division Lvl'!I259/Escalators!H$11)</f>
        <v>0</v>
      </c>
      <c r="J259" s="217">
        <f>IF('Division Lvl'!J259="","",'Division Lvl'!J259/Escalators!I$11)</f>
        <v>0</v>
      </c>
      <c r="K259" s="217">
        <f>IF('Division Lvl'!K259="","",'Division Lvl'!K259/Escalators!J$11)</f>
        <v>0</v>
      </c>
      <c r="L259" s="217">
        <f>IF('Division Lvl'!L259="","",'Division Lvl'!L259/Escalators!K$11)</f>
        <v>0</v>
      </c>
      <c r="M259" s="217">
        <f>IF('Division Lvl'!M259="","",'Division Lvl'!M259/Escalators!L$11)</f>
        <v>0</v>
      </c>
      <c r="N259" s="218">
        <v>0</v>
      </c>
      <c r="O259" s="219">
        <v>359985.37</v>
      </c>
      <c r="P259" s="220">
        <f>E259*Config!F$40</f>
        <v>0</v>
      </c>
      <c r="Q259" s="220">
        <f>F259*Config!G$40</f>
        <v>0</v>
      </c>
      <c r="R259" s="220">
        <f>G259*Config!H$40</f>
        <v>0</v>
      </c>
      <c r="S259" s="220">
        <f>H259*Config!I$40</f>
        <v>0</v>
      </c>
      <c r="T259" s="220">
        <f>I259*Config!J$40</f>
        <v>0</v>
      </c>
      <c r="U259" s="220">
        <f>J259*Config!K$40</f>
        <v>0</v>
      </c>
      <c r="V259" s="220">
        <f>K259*Config!L$40</f>
        <v>0</v>
      </c>
      <c r="W259" s="220">
        <f>L259*Config!M$40</f>
        <v>0</v>
      </c>
      <c r="X259" s="220">
        <f>M259*Config!N$40</f>
        <v>0</v>
      </c>
      <c r="Y259" s="221">
        <f>N259*Config!O$40</f>
        <v>0</v>
      </c>
      <c r="Z259" s="222">
        <f t="shared" si="28"/>
        <v>0</v>
      </c>
      <c r="AA259" s="217">
        <f t="shared" si="29"/>
        <v>0</v>
      </c>
      <c r="AB259" s="220">
        <f t="shared" si="30"/>
        <v>0</v>
      </c>
      <c r="AC259" s="221">
        <f t="shared" si="31"/>
        <v>0</v>
      </c>
      <c r="AD259" s="223" t="str">
        <f>IF(OR(SUM(P259:Y259)&lt;&gt;0,A259="EH"),INDEX(CASH!$B:$B,MATCH(A259,CASH!$A:$A,0)),"")</f>
        <v/>
      </c>
      <c r="AE259" s="226">
        <v>6000</v>
      </c>
      <c r="AF259" s="224">
        <f t="shared" si="32"/>
        <v>1.6730787824177452E-2</v>
      </c>
      <c r="AG259" s="122" t="str">
        <f>IF(ISERROR(VLOOKUP(A259,Config!$A$12:$A$32,1,FALSE)),LEFT(A259,2),"PRL")</f>
        <v>RI</v>
      </c>
      <c r="AH259" s="122" t="str">
        <f t="shared" si="33"/>
        <v>RIs</v>
      </c>
      <c r="AI259" s="163" t="s">
        <v>179</v>
      </c>
      <c r="AJ259" s="225" t="s">
        <v>781</v>
      </c>
      <c r="AK259" s="338" t="str">
        <f>IF(ISERROR(VLOOKUP($A259,'RAB Cat Lookup'!$B$4:$E$351,2,FALSE))=TRUE,"Unallocated",VLOOKUP($A259,'RAB Cat Lookup'!$B$4:$E$351,2,FALSE))</f>
        <v>Std</v>
      </c>
      <c r="AL259" s="338" t="str">
        <f>IF(ISERROR(VLOOKUP($A259,'RAB Cat Lookup'!$B$4:$E$351,4,FALSE))=TRUE,"Unallocated",VLOOKUP($A259,'RAB Cat Lookup'!$B$4:$E$351,4,FALSE))</f>
        <v>Distribution lines and cables</v>
      </c>
      <c r="AM259" s="121" t="str">
        <f t="shared" si="34"/>
        <v/>
      </c>
    </row>
    <row r="260" spans="1:39" x14ac:dyDescent="0.25">
      <c r="A260" s="215" t="s">
        <v>508</v>
      </c>
      <c r="B260" s="215" t="s">
        <v>574</v>
      </c>
      <c r="C260" s="123" t="s">
        <v>512</v>
      </c>
      <c r="D260" s="216">
        <f>IF('Division Lvl'!D260="","",'Division Lvl'!D260/Escalators!C$11)</f>
        <v>0</v>
      </c>
      <c r="E260" s="217">
        <f>IF('Division Lvl'!E260="","",'Division Lvl'!E260/Escalators!D$11)</f>
        <v>0</v>
      </c>
      <c r="F260" s="217">
        <f>IF('Division Lvl'!F260="","",'Division Lvl'!F260/Escalators!E$11)</f>
        <v>0</v>
      </c>
      <c r="G260" s="217">
        <f>IF('Division Lvl'!G260="","",'Division Lvl'!G260/Escalators!F$11)</f>
        <v>0</v>
      </c>
      <c r="H260" s="217">
        <f>IF('Division Lvl'!H260="","",'Division Lvl'!H260/Escalators!G$11)</f>
        <v>0</v>
      </c>
      <c r="I260" s="217">
        <f>IF('Division Lvl'!I260="","",'Division Lvl'!I260/Escalators!H$11)</f>
        <v>0</v>
      </c>
      <c r="J260" s="217">
        <f>IF('Division Lvl'!J260="","",'Division Lvl'!J260/Escalators!I$11)</f>
        <v>0</v>
      </c>
      <c r="K260" s="217">
        <f>IF('Division Lvl'!K260="","",'Division Lvl'!K260/Escalators!J$11)</f>
        <v>0</v>
      </c>
      <c r="L260" s="217">
        <f>IF('Division Lvl'!L260="","",'Division Lvl'!L260/Escalators!K$11)</f>
        <v>0</v>
      </c>
      <c r="M260" s="217">
        <f>IF('Division Lvl'!M260="","",'Division Lvl'!M260/Escalators!L$11)</f>
        <v>0</v>
      </c>
      <c r="N260" s="218">
        <v>0</v>
      </c>
      <c r="O260" s="219">
        <v>0</v>
      </c>
      <c r="P260" s="220">
        <f>E260*Config!F$40</f>
        <v>0</v>
      </c>
      <c r="Q260" s="220">
        <f>F260*Config!G$40</f>
        <v>0</v>
      </c>
      <c r="R260" s="220">
        <f>G260*Config!H$40</f>
        <v>0</v>
      </c>
      <c r="S260" s="220">
        <f>H260*Config!I$40</f>
        <v>0</v>
      </c>
      <c r="T260" s="220">
        <f>I260*Config!J$40</f>
        <v>0</v>
      </c>
      <c r="U260" s="220">
        <f>J260*Config!K$40</f>
        <v>0</v>
      </c>
      <c r="V260" s="220">
        <f>K260*Config!L$40</f>
        <v>0</v>
      </c>
      <c r="W260" s="220">
        <f>L260*Config!M$40</f>
        <v>0</v>
      </c>
      <c r="X260" s="220">
        <f>M260*Config!N$40</f>
        <v>0</v>
      </c>
      <c r="Y260" s="221">
        <f>N260*Config!O$40</f>
        <v>0</v>
      </c>
      <c r="Z260" s="222">
        <f t="shared" si="28"/>
        <v>0</v>
      </c>
      <c r="AA260" s="217">
        <f t="shared" si="29"/>
        <v>0</v>
      </c>
      <c r="AB260" s="220">
        <f t="shared" si="30"/>
        <v>0</v>
      </c>
      <c r="AC260" s="221">
        <f t="shared" si="31"/>
        <v>0</v>
      </c>
      <c r="AD260" s="223" t="str">
        <f>IF(OR(SUM(P260:Y260)&lt;&gt;0,A260="EH"),INDEX(CASH!$B:$B,MATCH(A260,CASH!$A:$A,0)),"")</f>
        <v/>
      </c>
      <c r="AE260" s="227">
        <v>4950</v>
      </c>
      <c r="AF260" s="224">
        <f t="shared" si="32"/>
        <v>0.12557407790639435</v>
      </c>
      <c r="AG260" s="122" t="str">
        <f>IF(ISERROR(VLOOKUP(A260,Config!$A$12:$A$32,1,FALSE)),LEFT(A260,2),"PRL")</f>
        <v>SG</v>
      </c>
      <c r="AH260" s="122" t="str">
        <f t="shared" si="33"/>
        <v>SG001s</v>
      </c>
      <c r="AI260" s="163" t="s">
        <v>684</v>
      </c>
      <c r="AJ260" s="225" t="s">
        <v>781</v>
      </c>
      <c r="AK260" s="338" t="str">
        <f>IF(ISERROR(VLOOKUP($A260,'RAB Cat Lookup'!$B$4:$E$351,2,FALSE))=TRUE,"Unallocated",VLOOKUP($A260,'RAB Cat Lookup'!$B$4:$E$351,2,FALSE))</f>
        <v>Unallocated</v>
      </c>
      <c r="AL260" s="338" t="str">
        <f>IF(ISERROR(VLOOKUP($A260,'RAB Cat Lookup'!$B$4:$E$351,4,FALSE))=TRUE,"Unallocated",VLOOKUP($A260,'RAB Cat Lookup'!$B$4:$E$351,4,FALSE))</f>
        <v>Unallocated</v>
      </c>
      <c r="AM260" s="121" t="str">
        <f t="shared" si="34"/>
        <v/>
      </c>
    </row>
    <row r="261" spans="1:39" x14ac:dyDescent="0.25">
      <c r="A261" s="215" t="s">
        <v>509</v>
      </c>
      <c r="B261" s="215" t="s">
        <v>575</v>
      </c>
      <c r="C261" s="123" t="s">
        <v>512</v>
      </c>
      <c r="D261" s="216">
        <f>IF('Division Lvl'!D261="","",'Division Lvl'!D261/Escalators!C$11)</f>
        <v>0</v>
      </c>
      <c r="E261" s="217">
        <f>IF('Division Lvl'!E261="","",'Division Lvl'!E261/Escalators!D$11)</f>
        <v>0</v>
      </c>
      <c r="F261" s="217">
        <f>IF('Division Lvl'!F261="","",'Division Lvl'!F261/Escalators!E$11)</f>
        <v>0</v>
      </c>
      <c r="G261" s="217">
        <f>IF('Division Lvl'!G261="","",'Division Lvl'!G261/Escalators!F$11)</f>
        <v>0</v>
      </c>
      <c r="H261" s="217">
        <f>IF('Division Lvl'!H261="","",'Division Lvl'!H261/Escalators!G$11)</f>
        <v>0</v>
      </c>
      <c r="I261" s="217">
        <f>IF('Division Lvl'!I261="","",'Division Lvl'!I261/Escalators!H$11)</f>
        <v>0</v>
      </c>
      <c r="J261" s="217">
        <f>IF('Division Lvl'!J261="","",'Division Lvl'!J261/Escalators!I$11)</f>
        <v>0</v>
      </c>
      <c r="K261" s="217">
        <f>IF('Division Lvl'!K261="","",'Division Lvl'!K261/Escalators!J$11)</f>
        <v>0</v>
      </c>
      <c r="L261" s="217">
        <f>IF('Division Lvl'!L261="","",'Division Lvl'!L261/Escalators!K$11)</f>
        <v>0</v>
      </c>
      <c r="M261" s="217">
        <f>IF('Division Lvl'!M261="","",'Division Lvl'!M261/Escalators!L$11)</f>
        <v>0</v>
      </c>
      <c r="N261" s="218">
        <v>0</v>
      </c>
      <c r="O261" s="219">
        <v>0</v>
      </c>
      <c r="P261" s="220">
        <f>E261*Config!F$40</f>
        <v>0</v>
      </c>
      <c r="Q261" s="220">
        <f>F261*Config!G$40</f>
        <v>0</v>
      </c>
      <c r="R261" s="220">
        <f>G261*Config!H$40</f>
        <v>0</v>
      </c>
      <c r="S261" s="220">
        <f>H261*Config!I$40</f>
        <v>0</v>
      </c>
      <c r="T261" s="220">
        <f>I261*Config!J$40</f>
        <v>0</v>
      </c>
      <c r="U261" s="220">
        <f>J261*Config!K$40</f>
        <v>0</v>
      </c>
      <c r="V261" s="220">
        <f>K261*Config!L$40</f>
        <v>0</v>
      </c>
      <c r="W261" s="220">
        <f>L261*Config!M$40</f>
        <v>0</v>
      </c>
      <c r="X261" s="220">
        <f>M261*Config!N$40</f>
        <v>0</v>
      </c>
      <c r="Y261" s="221">
        <f>N261*Config!O$40</f>
        <v>0</v>
      </c>
      <c r="Z261" s="222">
        <f t="shared" si="28"/>
        <v>0</v>
      </c>
      <c r="AA261" s="217">
        <f t="shared" si="29"/>
        <v>0</v>
      </c>
      <c r="AB261" s="220">
        <f t="shared" si="30"/>
        <v>0</v>
      </c>
      <c r="AC261" s="221">
        <f t="shared" si="31"/>
        <v>0</v>
      </c>
      <c r="AD261" s="223" t="str">
        <f>IF(OR(SUM(P261:Y261)&lt;&gt;0,A261="EH"),INDEX(CASH!$B:$B,MATCH(A261,CASH!$A:$A,0)),"")</f>
        <v/>
      </c>
      <c r="AE261" s="227">
        <v>4950</v>
      </c>
      <c r="AF261" s="224">
        <f t="shared" si="32"/>
        <v>0.12557407790639435</v>
      </c>
      <c r="AG261" s="122" t="str">
        <f>IF(ISERROR(VLOOKUP(A261,Config!$A$12:$A$32,1,FALSE)),LEFT(A261,2),"PRL")</f>
        <v>SG</v>
      </c>
      <c r="AH261" s="122" t="str">
        <f t="shared" si="33"/>
        <v>SG002s</v>
      </c>
      <c r="AI261" s="163" t="s">
        <v>684</v>
      </c>
      <c r="AJ261" s="225" t="s">
        <v>781</v>
      </c>
      <c r="AK261" s="338" t="str">
        <f>IF(ISERROR(VLOOKUP($A261,'RAB Cat Lookup'!$B$4:$E$351,2,FALSE))=TRUE,"Unallocated",VLOOKUP($A261,'RAB Cat Lookup'!$B$4:$E$351,2,FALSE))</f>
        <v>Unallocated</v>
      </c>
      <c r="AL261" s="338" t="str">
        <f>IF(ISERROR(VLOOKUP($A261,'RAB Cat Lookup'!$B$4:$E$351,4,FALSE))=TRUE,"Unallocated",VLOOKUP($A261,'RAB Cat Lookup'!$B$4:$E$351,4,FALSE))</f>
        <v>Unallocated</v>
      </c>
      <c r="AM261" s="121" t="str">
        <f t="shared" si="34"/>
        <v/>
      </c>
    </row>
    <row r="262" spans="1:39" x14ac:dyDescent="0.25">
      <c r="A262" s="215" t="s">
        <v>131</v>
      </c>
      <c r="B262" s="215" t="s">
        <v>1023</v>
      </c>
      <c r="C262" s="123" t="s">
        <v>512</v>
      </c>
      <c r="D262" s="216">
        <f>IF('Division Lvl'!D262="","",'Division Lvl'!D262/Escalators!C$11)</f>
        <v>1400000</v>
      </c>
      <c r="E262" s="217">
        <f>IF('Division Lvl'!E262="","",'Division Lvl'!E262/Escalators!D$11)</f>
        <v>1747975.8102640812</v>
      </c>
      <c r="F262" s="217">
        <f>IF('Division Lvl'!F262="","",'Division Lvl'!F262/Escalators!E$11)</f>
        <v>1744791.8663508019</v>
      </c>
      <c r="G262" s="217">
        <f>IF('Division Lvl'!G262="","",'Division Lvl'!G262/Escalators!F$11)</f>
        <v>1739939.0593467399</v>
      </c>
      <c r="H262" s="217">
        <f>IF('Division Lvl'!H262="","",'Division Lvl'!H262/Escalators!G$11)</f>
        <v>1734559.932498378</v>
      </c>
      <c r="I262" s="217">
        <f>IF('Division Lvl'!I262="","",'Division Lvl'!I262/Escalators!H$11)</f>
        <v>1730008.3311988155</v>
      </c>
      <c r="J262" s="217">
        <f>IF('Division Lvl'!J262="","",'Division Lvl'!J262/Escalators!I$11)</f>
        <v>1730008.3311988155</v>
      </c>
      <c r="K262" s="217">
        <f>IF('Division Lvl'!K262="","",'Division Lvl'!K262/Escalators!J$11)</f>
        <v>1730008.3311988155</v>
      </c>
      <c r="L262" s="217">
        <f>IF('Division Lvl'!L262="","",'Division Lvl'!L262/Escalators!K$11)</f>
        <v>1730008.3311988155</v>
      </c>
      <c r="M262" s="217">
        <f>IF('Division Lvl'!M262="","",'Division Lvl'!M262/Escalators!L$11)</f>
        <v>1730008.3311988155</v>
      </c>
      <c r="N262" s="218">
        <v>1750000</v>
      </c>
      <c r="O262" s="219">
        <v>1100000</v>
      </c>
      <c r="P262" s="220">
        <f>E262*Config!F$40</f>
        <v>1791675.2055206832</v>
      </c>
      <c r="Q262" s="220">
        <f>F262*Config!G$40</f>
        <v>1833121.9545848111</v>
      </c>
      <c r="R262" s="220">
        <f>G262*Config!H$40</f>
        <v>1873724.0610818227</v>
      </c>
      <c r="S262" s="220">
        <f>H262*Config!I$40</f>
        <v>1914629.6130533391</v>
      </c>
      <c r="T262" s="220">
        <f>I262*Config!J$40</f>
        <v>1957345.6342875438</v>
      </c>
      <c r="U262" s="220">
        <f>J262*Config!K$40</f>
        <v>2006279.2751447321</v>
      </c>
      <c r="V262" s="220">
        <f>K262*Config!L$40</f>
        <v>2056436.2570233506</v>
      </c>
      <c r="W262" s="220">
        <f>L262*Config!M$40</f>
        <v>2107847.163448934</v>
      </c>
      <c r="X262" s="220">
        <f>M262*Config!N$40</f>
        <v>2160543.3425351572</v>
      </c>
      <c r="Y262" s="221">
        <f>N262*Config!O$40</f>
        <v>2240147.952343625</v>
      </c>
      <c r="Z262" s="222">
        <f t="shared" si="28"/>
        <v>8697274.9996588174</v>
      </c>
      <c r="AA262" s="217">
        <f t="shared" si="29"/>
        <v>17367308.324454077</v>
      </c>
      <c r="AB262" s="220">
        <f t="shared" si="30"/>
        <v>9370496.4685281999</v>
      </c>
      <c r="AC262" s="221">
        <f t="shared" si="31"/>
        <v>19941750.459023997</v>
      </c>
      <c r="AD262" s="223">
        <f>IF(OR(SUM(P262:Y262)&lt;&gt;0,A262="EH"),INDEX(CASH!$B:$B,MATCH(A262,CASH!$A:$A,0)),"")</f>
        <v>100</v>
      </c>
      <c r="AE262" s="122">
        <f>AD262*VLOOKUP(C262,Config!$A$3:$C$9,3,FALSE)</f>
        <v>1500</v>
      </c>
      <c r="AF262" s="224">
        <f t="shared" si="32"/>
        <v>0.92192259014895972</v>
      </c>
      <c r="AG262" s="122" t="str">
        <f>IF(ISERROR(VLOOKUP(A262,Config!$A$12:$A$32,1,FALSE)),LEFT(A262,2),"PRL")</f>
        <v>SL</v>
      </c>
      <c r="AH262" s="122" t="str">
        <f t="shared" si="33"/>
        <v>SL001s</v>
      </c>
      <c r="AI262" s="163" t="s">
        <v>684</v>
      </c>
      <c r="AJ262" s="225" t="s">
        <v>1026</v>
      </c>
      <c r="AK262" s="338" t="str">
        <f>IF(ISERROR(VLOOKUP($A262,'RAB Cat Lookup'!$B$4:$E$351,2,FALSE))=TRUE,"Unallocated",VLOOKUP($A262,'RAB Cat Lookup'!$B$4:$E$351,2,FALSE))</f>
        <v>Alt</v>
      </c>
      <c r="AL262" s="338" t="str">
        <f>IF(ISERROR(VLOOKUP($A262,'RAB Cat Lookup'!$B$4:$E$351,4,FALSE))=TRUE,"Unallocated",VLOOKUP($A262,'RAB Cat Lookup'!$B$4:$E$351,4,FALSE))</f>
        <v>Public lighting</v>
      </c>
      <c r="AM262" s="121" t="str">
        <f t="shared" si="34"/>
        <v/>
      </c>
    </row>
    <row r="263" spans="1:39" x14ac:dyDescent="0.25">
      <c r="A263" s="215" t="s">
        <v>132</v>
      </c>
      <c r="B263" s="215" t="s">
        <v>1024</v>
      </c>
      <c r="C263" s="123" t="s">
        <v>512</v>
      </c>
      <c r="D263" s="216">
        <f>IF('Division Lvl'!D263="","",'Division Lvl'!D263/Escalators!C$11)</f>
        <v>3000000</v>
      </c>
      <c r="E263" s="217">
        <f>IF('Division Lvl'!E263="","",'Division Lvl'!E263/Escalators!D$11)</f>
        <v>2996529.9604527107</v>
      </c>
      <c r="F263" s="217">
        <f>IF('Division Lvl'!F263="","",'Division Lvl'!F263/Escalators!E$11)</f>
        <v>2991071.770887089</v>
      </c>
      <c r="G263" s="217">
        <f>IF('Division Lvl'!G263="","",'Division Lvl'!G263/Escalators!F$11)</f>
        <v>2982752.6731658396</v>
      </c>
      <c r="H263" s="217">
        <f>IF('Division Lvl'!H263="","",'Division Lvl'!H263/Escalators!G$11)</f>
        <v>2973531.3128543622</v>
      </c>
      <c r="I263" s="217">
        <f>IF('Division Lvl'!I263="","",'Division Lvl'!I263/Escalators!H$11)</f>
        <v>2965728.567769398</v>
      </c>
      <c r="J263" s="217">
        <f>IF('Division Lvl'!J263="","",'Division Lvl'!J263/Escalators!I$11)</f>
        <v>2965728.567769398</v>
      </c>
      <c r="K263" s="217">
        <f>IF('Division Lvl'!K263="","",'Division Lvl'!K263/Escalators!J$11)</f>
        <v>2965728.567769398</v>
      </c>
      <c r="L263" s="217">
        <f>IF('Division Lvl'!L263="","",'Division Lvl'!L263/Escalators!K$11)</f>
        <v>2965728.567769398</v>
      </c>
      <c r="M263" s="217">
        <f>IF('Division Lvl'!M263="","",'Division Lvl'!M263/Escalators!L$11)</f>
        <v>2965728.567769398</v>
      </c>
      <c r="N263" s="218">
        <v>3000000</v>
      </c>
      <c r="O263" s="219">
        <v>1900000</v>
      </c>
      <c r="P263" s="220">
        <f>E263*Config!F$40</f>
        <v>3071443.2094640285</v>
      </c>
      <c r="Q263" s="220">
        <f>F263*Config!G$40</f>
        <v>3142494.7792882477</v>
      </c>
      <c r="R263" s="220">
        <f>G263*Config!H$40</f>
        <v>3212098.3904259815</v>
      </c>
      <c r="S263" s="220">
        <f>H263*Config!I$40</f>
        <v>3282222.1938057239</v>
      </c>
      <c r="T263" s="220">
        <f>I263*Config!J$40</f>
        <v>3355449.6587786465</v>
      </c>
      <c r="U263" s="220">
        <f>J263*Config!K$40</f>
        <v>3439335.9002481122</v>
      </c>
      <c r="V263" s="220">
        <f>K263*Config!L$40</f>
        <v>3525319.2977543152</v>
      </c>
      <c r="W263" s="220">
        <f>L263*Config!M$40</f>
        <v>3613452.2801981727</v>
      </c>
      <c r="X263" s="220">
        <f>M263*Config!N$40</f>
        <v>3703788.5872031264</v>
      </c>
      <c r="Y263" s="221">
        <f>N263*Config!O$40</f>
        <v>3840253.6325890711</v>
      </c>
      <c r="Z263" s="222">
        <f t="shared" si="28"/>
        <v>14909614.285129398</v>
      </c>
      <c r="AA263" s="217">
        <f t="shared" si="29"/>
        <v>29772528.556206986</v>
      </c>
      <c r="AB263" s="220">
        <f t="shared" si="30"/>
        <v>16063708.231762629</v>
      </c>
      <c r="AC263" s="221">
        <f t="shared" si="31"/>
        <v>34185857.929755427</v>
      </c>
      <c r="AD263" s="223">
        <f>IF(OR(SUM(P263:Y263)&lt;&gt;0,A263="EH"),INDEX(CASH!$B:$B,MATCH(A263,CASH!$A:$A,0)),"")</f>
        <v>220</v>
      </c>
      <c r="AE263" s="122">
        <f>AD263*VLOOKUP(C263,Config!$A$3:$C$9,3,FALSE)</f>
        <v>3300</v>
      </c>
      <c r="AF263" s="224">
        <f t="shared" si="32"/>
        <v>0.5433273145722044</v>
      </c>
      <c r="AG263" s="122" t="str">
        <f>IF(ISERROR(VLOOKUP(A263,Config!$A$12:$A$32,1,FALSE)),LEFT(A263,2),"PRL")</f>
        <v>SL</v>
      </c>
      <c r="AH263" s="122" t="str">
        <f t="shared" si="33"/>
        <v>SL002s</v>
      </c>
      <c r="AI263" s="163" t="s">
        <v>684</v>
      </c>
      <c r="AJ263" s="225" t="s">
        <v>1026</v>
      </c>
      <c r="AK263" s="338" t="str">
        <f>IF(ISERROR(VLOOKUP($A263,'RAB Cat Lookup'!$B$4:$E$351,2,FALSE))=TRUE,"Unallocated",VLOOKUP($A263,'RAB Cat Lookup'!$B$4:$E$351,2,FALSE))</f>
        <v>Alt</v>
      </c>
      <c r="AL263" s="338" t="str">
        <f>IF(ISERROR(VLOOKUP($A263,'RAB Cat Lookup'!$B$4:$E$351,4,FALSE))=TRUE,"Unallocated",VLOOKUP($A263,'RAB Cat Lookup'!$B$4:$E$351,4,FALSE))</f>
        <v>Public lighting</v>
      </c>
      <c r="AM263" s="121" t="str">
        <f t="shared" si="34"/>
        <v/>
      </c>
    </row>
    <row r="264" spans="1:39" x14ac:dyDescent="0.25">
      <c r="A264" s="215" t="s">
        <v>175</v>
      </c>
      <c r="B264" s="215" t="s">
        <v>795</v>
      </c>
      <c r="C264" s="123" t="s">
        <v>512</v>
      </c>
      <c r="D264" s="216">
        <f>IF('Division Lvl'!D264="","",'Division Lvl'!D264/Escalators!C$11)</f>
        <v>1239026</v>
      </c>
      <c r="E264" s="217">
        <f>IF('Division Lvl'!E264="","",'Division Lvl'!E264/Escalators!D$11)</f>
        <v>998843.32015090354</v>
      </c>
      <c r="F264" s="217">
        <f>IF('Division Lvl'!F264="","",'Division Lvl'!F264/Escalators!E$11)</f>
        <v>997023.92362902965</v>
      </c>
      <c r="G264" s="217">
        <f>IF('Division Lvl'!G264="","",'Division Lvl'!G264/Escalators!F$11)</f>
        <v>994250.89105527988</v>
      </c>
      <c r="H264" s="217">
        <f>IF('Division Lvl'!H264="","",'Division Lvl'!H264/Escalators!G$11)</f>
        <v>991177.10428478743</v>
      </c>
      <c r="I264" s="217">
        <f>IF('Division Lvl'!I264="","",'Division Lvl'!I264/Escalators!H$11)</f>
        <v>988576.18925646599</v>
      </c>
      <c r="J264" s="217">
        <f>IF('Division Lvl'!J264="","",'Division Lvl'!J264/Escalators!I$11)</f>
        <v>988576.18925646599</v>
      </c>
      <c r="K264" s="217">
        <f>IF('Division Lvl'!K264="","",'Division Lvl'!K264/Escalators!J$11)</f>
        <v>988576.18925646599</v>
      </c>
      <c r="L264" s="217">
        <f>IF('Division Lvl'!L264="","",'Division Lvl'!L264/Escalators!K$11)</f>
        <v>988576.18925646599</v>
      </c>
      <c r="M264" s="217">
        <f>IF('Division Lvl'!M264="","",'Division Lvl'!M264/Escalators!L$11)</f>
        <v>988576.18925646599</v>
      </c>
      <c r="N264" s="218">
        <v>1000000</v>
      </c>
      <c r="O264" s="219">
        <v>1423626.78</v>
      </c>
      <c r="P264" s="220">
        <f>E264*Config!F$40</f>
        <v>1023814.4031546761</v>
      </c>
      <c r="Q264" s="220">
        <f>F264*Config!G$40</f>
        <v>1047498.2597627492</v>
      </c>
      <c r="R264" s="220">
        <f>G264*Config!H$40</f>
        <v>1070699.4634753272</v>
      </c>
      <c r="S264" s="220">
        <f>H264*Config!I$40</f>
        <v>1094074.064601908</v>
      </c>
      <c r="T264" s="220">
        <f>I264*Config!J$40</f>
        <v>1118483.2195928821</v>
      </c>
      <c r="U264" s="220">
        <f>J264*Config!K$40</f>
        <v>1146445.3000827041</v>
      </c>
      <c r="V264" s="220">
        <f>K264*Config!L$40</f>
        <v>1175106.4325847717</v>
      </c>
      <c r="W264" s="220">
        <f>L264*Config!M$40</f>
        <v>1204484.093399391</v>
      </c>
      <c r="X264" s="220">
        <f>M264*Config!N$40</f>
        <v>1234596.1957343756</v>
      </c>
      <c r="Y264" s="221">
        <f>N264*Config!O$40</f>
        <v>1280084.544196357</v>
      </c>
      <c r="Z264" s="222">
        <f t="shared" si="28"/>
        <v>4969871.428376466</v>
      </c>
      <c r="AA264" s="217">
        <f t="shared" si="29"/>
        <v>9924176.18540233</v>
      </c>
      <c r="AB264" s="220">
        <f t="shared" si="30"/>
        <v>5354569.4105875436</v>
      </c>
      <c r="AC264" s="221">
        <f t="shared" si="31"/>
        <v>11395285.976585142</v>
      </c>
      <c r="AD264" s="223">
        <f>IF(OR(SUM(P264:Y264)&lt;&gt;0,A264="EH"),INDEX(CASH!$B:$B,MATCH(A264,CASH!$A:$A,0)),"")</f>
        <v>160</v>
      </c>
      <c r="AE264" s="122">
        <f>AD264*VLOOKUP(C264,Config!$A$3:$C$9,3,FALSE)</f>
        <v>2400</v>
      </c>
      <c r="AF264" s="224">
        <f t="shared" si="32"/>
        <v>0.6976020864775403</v>
      </c>
      <c r="AG264" s="122" t="str">
        <f>IF(ISERROR(VLOOKUP(A264,Config!$A$12:$A$32,1,FALSE)),LEFT(A264,2),"PRL")</f>
        <v>SP</v>
      </c>
      <c r="AH264" s="122" t="str">
        <f t="shared" si="33"/>
        <v>SPs</v>
      </c>
      <c r="AI264" s="163" t="s">
        <v>882</v>
      </c>
      <c r="AJ264" s="225" t="s">
        <v>781</v>
      </c>
      <c r="AK264" s="338" t="str">
        <f>IF(ISERROR(VLOOKUP($A264,'RAB Cat Lookup'!$B$4:$E$351,2,FALSE))=TRUE,"Unallocated",VLOOKUP($A264,'RAB Cat Lookup'!$B$4:$E$351,2,FALSE))</f>
        <v>Std</v>
      </c>
      <c r="AL264" s="338" t="str">
        <f>IF(ISERROR(VLOOKUP($A264,'RAB Cat Lookup'!$B$4:$E$351,4,FALSE))=TRUE,"Unallocated",VLOOKUP($A264,'RAB Cat Lookup'!$B$4:$E$351,4,FALSE))</f>
        <v>Emergency Spares (Major Plant, Excludes Inventory)</v>
      </c>
      <c r="AM264" s="121" t="str">
        <f t="shared" si="34"/>
        <v/>
      </c>
    </row>
    <row r="265" spans="1:39" x14ac:dyDescent="0.25">
      <c r="A265" s="215" t="s">
        <v>501</v>
      </c>
      <c r="B265" s="215" t="s">
        <v>502</v>
      </c>
      <c r="C265" s="123" t="s">
        <v>512</v>
      </c>
      <c r="D265" s="216">
        <f>IF('Division Lvl'!D265="","",'Division Lvl'!D265/Escalators!C$11)</f>
        <v>0</v>
      </c>
      <c r="E265" s="217">
        <f>IF('Division Lvl'!E265="","",'Division Lvl'!E265/Escalators!D$11)</f>
        <v>0</v>
      </c>
      <c r="F265" s="217">
        <f>IF('Division Lvl'!F265="","",'Division Lvl'!F265/Escalators!E$11)</f>
        <v>0</v>
      </c>
      <c r="G265" s="217">
        <f>IF('Division Lvl'!G265="","",'Division Lvl'!G265/Escalators!F$11)</f>
        <v>0</v>
      </c>
      <c r="H265" s="217">
        <f>IF('Division Lvl'!H265="","",'Division Lvl'!H265/Escalators!G$11)</f>
        <v>0</v>
      </c>
      <c r="I265" s="217">
        <f>IF('Division Lvl'!I265="","",'Division Lvl'!I265/Escalators!H$11)</f>
        <v>0</v>
      </c>
      <c r="J265" s="217">
        <f>IF('Division Lvl'!J265="","",'Division Lvl'!J265/Escalators!I$11)</f>
        <v>0</v>
      </c>
      <c r="K265" s="217">
        <f>IF('Division Lvl'!K265="","",'Division Lvl'!K265/Escalators!J$11)</f>
        <v>0</v>
      </c>
      <c r="L265" s="217">
        <f>IF('Division Lvl'!L265="","",'Division Lvl'!L265/Escalators!K$11)</f>
        <v>0</v>
      </c>
      <c r="M265" s="217">
        <f>IF('Division Lvl'!M265="","",'Division Lvl'!M265/Escalators!L$11)</f>
        <v>0</v>
      </c>
      <c r="N265" s="218">
        <v>0</v>
      </c>
      <c r="O265" s="219">
        <v>0</v>
      </c>
      <c r="P265" s="220">
        <f>E265*Config!F$40</f>
        <v>0</v>
      </c>
      <c r="Q265" s="220">
        <f>F265*Config!G$40</f>
        <v>0</v>
      </c>
      <c r="R265" s="220">
        <f>G265*Config!H$40</f>
        <v>0</v>
      </c>
      <c r="S265" s="220">
        <f>H265*Config!I$40</f>
        <v>0</v>
      </c>
      <c r="T265" s="220">
        <f>I265*Config!J$40</f>
        <v>0</v>
      </c>
      <c r="U265" s="220">
        <f>J265*Config!K$40</f>
        <v>0</v>
      </c>
      <c r="V265" s="220">
        <f>K265*Config!L$40</f>
        <v>0</v>
      </c>
      <c r="W265" s="220">
        <f>L265*Config!M$40</f>
        <v>0</v>
      </c>
      <c r="X265" s="220">
        <f>M265*Config!N$40</f>
        <v>0</v>
      </c>
      <c r="Y265" s="221">
        <f>N265*Config!O$40</f>
        <v>0</v>
      </c>
      <c r="Z265" s="222">
        <f t="shared" si="28"/>
        <v>0</v>
      </c>
      <c r="AA265" s="217">
        <f t="shared" si="29"/>
        <v>0</v>
      </c>
      <c r="AB265" s="220">
        <f t="shared" si="30"/>
        <v>0</v>
      </c>
      <c r="AC265" s="221">
        <f t="shared" si="31"/>
        <v>0</v>
      </c>
      <c r="AD265" s="223" t="str">
        <f>IF(OR(SUM(P265:Y265)&lt;&gt;0,A265="EH"),INDEX(CASH!$B:$B,MATCH(A265,CASH!$A:$A,0)),"")</f>
        <v/>
      </c>
      <c r="AE265" s="227">
        <v>4950</v>
      </c>
      <c r="AF265" s="224">
        <f t="shared" si="32"/>
        <v>0.12557407790639435</v>
      </c>
      <c r="AG265" s="122" t="str">
        <f>IF(ISERROR(VLOOKUP(A265,Config!$A$12:$A$32,1,FALSE)),LEFT(A265,2),"PRL")</f>
        <v>TM</v>
      </c>
      <c r="AH265" s="122" t="str">
        <f t="shared" si="33"/>
        <v>TM004s</v>
      </c>
      <c r="AI265" s="163" t="s">
        <v>882</v>
      </c>
      <c r="AJ265" s="225" t="s">
        <v>781</v>
      </c>
      <c r="AK265" s="338" t="str">
        <f>IF(ISERROR(VLOOKUP($A265,'RAB Cat Lookup'!$B$4:$E$351,2,FALSE))=TRUE,"Unallocated",VLOOKUP($A265,'RAB Cat Lookup'!$B$4:$E$351,2,FALSE))</f>
        <v>Unallocated</v>
      </c>
      <c r="AL265" s="338" t="str">
        <f>IF(ISERROR(VLOOKUP($A265,'RAB Cat Lookup'!$B$4:$E$351,4,FALSE))=TRUE,"Unallocated",VLOOKUP($A265,'RAB Cat Lookup'!$B$4:$E$351,4,FALSE))</f>
        <v>Unallocated</v>
      </c>
      <c r="AM265" s="121" t="str">
        <f t="shared" si="34"/>
        <v/>
      </c>
    </row>
    <row r="266" spans="1:39" x14ac:dyDescent="0.25">
      <c r="A266" s="215" t="s">
        <v>503</v>
      </c>
      <c r="B266" s="215" t="s">
        <v>576</v>
      </c>
      <c r="C266" s="123" t="s">
        <v>512</v>
      </c>
      <c r="D266" s="216">
        <f>IF('Division Lvl'!D266="","",'Division Lvl'!D266/Escalators!C$11)</f>
        <v>0</v>
      </c>
      <c r="E266" s="217">
        <f>IF('Division Lvl'!E266="","",'Division Lvl'!E266/Escalators!D$11)</f>
        <v>0</v>
      </c>
      <c r="F266" s="217">
        <f>IF('Division Lvl'!F266="","",'Division Lvl'!F266/Escalators!E$11)</f>
        <v>0</v>
      </c>
      <c r="G266" s="217">
        <f>IF('Division Lvl'!G266="","",'Division Lvl'!G266/Escalators!F$11)</f>
        <v>0</v>
      </c>
      <c r="H266" s="217">
        <f>IF('Division Lvl'!H266="","",'Division Lvl'!H266/Escalators!G$11)</f>
        <v>0</v>
      </c>
      <c r="I266" s="217">
        <f>IF('Division Lvl'!I266="","",'Division Lvl'!I266/Escalators!H$11)</f>
        <v>0</v>
      </c>
      <c r="J266" s="217">
        <f>IF('Division Lvl'!J266="","",'Division Lvl'!J266/Escalators!I$11)</f>
        <v>0</v>
      </c>
      <c r="K266" s="217">
        <f>IF('Division Lvl'!K266="","",'Division Lvl'!K266/Escalators!J$11)</f>
        <v>0</v>
      </c>
      <c r="L266" s="217">
        <f>IF('Division Lvl'!L266="","",'Division Lvl'!L266/Escalators!K$11)</f>
        <v>0</v>
      </c>
      <c r="M266" s="217">
        <f>IF('Division Lvl'!M266="","",'Division Lvl'!M266/Escalators!L$11)</f>
        <v>0</v>
      </c>
      <c r="N266" s="218">
        <v>0</v>
      </c>
      <c r="O266" s="219">
        <v>0</v>
      </c>
      <c r="P266" s="220">
        <f>E266*Config!F$40</f>
        <v>0</v>
      </c>
      <c r="Q266" s="220">
        <f>F266*Config!G$40</f>
        <v>0</v>
      </c>
      <c r="R266" s="220">
        <f>G266*Config!H$40</f>
        <v>0</v>
      </c>
      <c r="S266" s="220">
        <f>H266*Config!I$40</f>
        <v>0</v>
      </c>
      <c r="T266" s="220">
        <f>I266*Config!J$40</f>
        <v>0</v>
      </c>
      <c r="U266" s="220">
        <f>J266*Config!K$40</f>
        <v>0</v>
      </c>
      <c r="V266" s="220">
        <f>K266*Config!L$40</f>
        <v>0</v>
      </c>
      <c r="W266" s="220">
        <f>L266*Config!M$40</f>
        <v>0</v>
      </c>
      <c r="X266" s="220">
        <f>M266*Config!N$40</f>
        <v>0</v>
      </c>
      <c r="Y266" s="221">
        <f>N266*Config!O$40</f>
        <v>0</v>
      </c>
      <c r="Z266" s="222">
        <f t="shared" si="28"/>
        <v>0</v>
      </c>
      <c r="AA266" s="217">
        <f t="shared" si="29"/>
        <v>0</v>
      </c>
      <c r="AB266" s="220">
        <f t="shared" si="30"/>
        <v>0</v>
      </c>
      <c r="AC266" s="221">
        <f t="shared" si="31"/>
        <v>0</v>
      </c>
      <c r="AD266" s="223" t="str">
        <f>IF(OR(SUM(P266:Y266)&lt;&gt;0,A266="EH"),INDEX(CASH!$B:$B,MATCH(A266,CASH!$A:$A,0)),"")</f>
        <v/>
      </c>
      <c r="AE266" s="227">
        <v>4950</v>
      </c>
      <c r="AF266" s="224">
        <f t="shared" si="32"/>
        <v>0.12557407790639435</v>
      </c>
      <c r="AG266" s="122" t="str">
        <f>IF(ISERROR(VLOOKUP(A266,Config!$A$12:$A$32,1,FALSE)),LEFT(A266,2),"PRL")</f>
        <v>TM</v>
      </c>
      <c r="AH266" s="122" t="str">
        <f t="shared" si="33"/>
        <v>TM008s</v>
      </c>
      <c r="AI266" s="163" t="s">
        <v>882</v>
      </c>
      <c r="AJ266" s="225" t="s">
        <v>781</v>
      </c>
      <c r="AK266" s="338" t="str">
        <f>IF(ISERROR(VLOOKUP($A266,'RAB Cat Lookup'!$B$4:$E$351,2,FALSE))=TRUE,"Unallocated",VLOOKUP($A266,'RAB Cat Lookup'!$B$4:$E$351,2,FALSE))</f>
        <v>Std</v>
      </c>
      <c r="AL266" s="338" t="str">
        <f>IF(ISERROR(VLOOKUP($A266,'RAB Cat Lookup'!$B$4:$E$351,4,FALSE))=TRUE,"Unallocated",VLOOKUP($A266,'RAB Cat Lookup'!$B$4:$E$351,4,FALSE))</f>
        <v>Sub-transmission lines and cables</v>
      </c>
      <c r="AM266" s="121" t="str">
        <f t="shared" si="34"/>
        <v/>
      </c>
    </row>
    <row r="267" spans="1:39" x14ac:dyDescent="0.25">
      <c r="A267" s="215" t="s">
        <v>42</v>
      </c>
      <c r="B267" s="215" t="s">
        <v>250</v>
      </c>
      <c r="C267" s="123" t="s">
        <v>512</v>
      </c>
      <c r="D267" s="216">
        <f>IF('Division Lvl'!D267="","",'Division Lvl'!D267/Escalators!C$11)</f>
        <v>2500000</v>
      </c>
      <c r="E267" s="217">
        <f>IF('Division Lvl'!E267="","",'Division Lvl'!E267/Escalators!D$11)</f>
        <v>2756807.5636164937</v>
      </c>
      <c r="F267" s="217">
        <f>IF('Division Lvl'!F267="","",'Division Lvl'!F267/Escalators!E$11)</f>
        <v>2751786.0292161219</v>
      </c>
      <c r="G267" s="217">
        <f>IF('Division Lvl'!G267="","",'Division Lvl'!G267/Escalators!F$11)</f>
        <v>2744132.4593125726</v>
      </c>
      <c r="H267" s="217">
        <f>IF('Division Lvl'!H267="","",'Division Lvl'!H267/Escalators!G$11)</f>
        <v>2735648.8078260133</v>
      </c>
      <c r="I267" s="217">
        <f>IF('Division Lvl'!I267="","",'Division Lvl'!I267/Escalators!H$11)</f>
        <v>3914761.7094556051</v>
      </c>
      <c r="J267" s="217">
        <f>IF('Division Lvl'!J267="","",'Division Lvl'!J267/Escalators!I$11)</f>
        <v>4221220.3281251099</v>
      </c>
      <c r="K267" s="217">
        <f>IF('Division Lvl'!K267="","",'Division Lvl'!K267/Escalators!J$11)</f>
        <v>4221220.3281251099</v>
      </c>
      <c r="L267" s="217">
        <f>IF('Division Lvl'!L267="","",'Division Lvl'!L267/Escalators!K$11)</f>
        <v>4221220.3281251099</v>
      </c>
      <c r="M267" s="217">
        <f>IF('Division Lvl'!M267="","",'Division Lvl'!M267/Escalators!L$11)</f>
        <v>4221220.3281251099</v>
      </c>
      <c r="N267" s="218">
        <v>4270000</v>
      </c>
      <c r="O267" s="219">
        <v>2499999.9900000002</v>
      </c>
      <c r="P267" s="220">
        <f>E267*Config!F$40</f>
        <v>2825727.7527069058</v>
      </c>
      <c r="Q267" s="220">
        <f>F267*Config!G$40</f>
        <v>2891095.1969451876</v>
      </c>
      <c r="R267" s="220">
        <f>G267*Config!H$40</f>
        <v>2955130.5191919031</v>
      </c>
      <c r="S267" s="220">
        <f>H267*Config!I$40</f>
        <v>3019644.4183012662</v>
      </c>
      <c r="T267" s="220">
        <f>I267*Config!J$40</f>
        <v>4429193.5495878132</v>
      </c>
      <c r="U267" s="220">
        <f>J267*Config!K$40</f>
        <v>4895321.4313531462</v>
      </c>
      <c r="V267" s="220">
        <f>K267*Config!L$40</f>
        <v>5017704.4671369754</v>
      </c>
      <c r="W267" s="220">
        <f>L267*Config!M$40</f>
        <v>5143147.0788153997</v>
      </c>
      <c r="X267" s="220">
        <f>M267*Config!N$40</f>
        <v>5271725.7557857838</v>
      </c>
      <c r="Y267" s="221">
        <f>N267*Config!O$40</f>
        <v>5465961.0037184451</v>
      </c>
      <c r="Z267" s="222">
        <f t="shared" si="28"/>
        <v>14903136.569426809</v>
      </c>
      <c r="AA267" s="217">
        <f t="shared" si="29"/>
        <v>36058017.881927252</v>
      </c>
      <c r="AB267" s="220">
        <f t="shared" si="30"/>
        <v>16120791.436733074</v>
      </c>
      <c r="AC267" s="221">
        <f t="shared" si="31"/>
        <v>41914651.17354282</v>
      </c>
      <c r="AD267" s="223">
        <f>IF(OR(SUM(P267:Y267)&lt;&gt;0,A267="EH"),INDEX(CASH!$B:$B,MATCH(A267,CASH!$A:$A,0)),"")</f>
        <v>310</v>
      </c>
      <c r="AE267" s="122">
        <f>AD267*VLOOKUP(C267,Config!$A$3:$C$9,3,FALSE)</f>
        <v>4650</v>
      </c>
      <c r="AF267" s="224">
        <f t="shared" si="32"/>
        <v>0.21004279400068629</v>
      </c>
      <c r="AG267" s="122" t="str">
        <f>IF(ISERROR(VLOOKUP(A267,Config!$A$12:$A$32,1,FALSE)),LEFT(A267,2),"PRL")</f>
        <v>TM</v>
      </c>
      <c r="AH267" s="122" t="str">
        <f t="shared" si="33"/>
        <v>TM012s</v>
      </c>
      <c r="AI267" s="163" t="s">
        <v>882</v>
      </c>
      <c r="AJ267" s="225" t="s">
        <v>781</v>
      </c>
      <c r="AK267" s="338" t="str">
        <f>IF(ISERROR(VLOOKUP($A267,'RAB Cat Lookup'!$B$4:$E$351,2,FALSE))=TRUE,"Unallocated",VLOOKUP($A267,'RAB Cat Lookup'!$B$4:$E$351,2,FALSE))</f>
        <v>Std</v>
      </c>
      <c r="AL267" s="338" t="str">
        <f>IF(ISERROR(VLOOKUP($A267,'RAB Cat Lookup'!$B$4:$E$351,4,FALSE))=TRUE,"Unallocated",VLOOKUP($A267,'RAB Cat Lookup'!$B$4:$E$351,4,FALSE))</f>
        <v>Sub-transmission lines and cables</v>
      </c>
      <c r="AM267" s="121" t="str">
        <f t="shared" si="34"/>
        <v/>
      </c>
    </row>
    <row r="268" spans="1:39" x14ac:dyDescent="0.25">
      <c r="A268" s="215" t="s">
        <v>42</v>
      </c>
      <c r="B268" s="215" t="s">
        <v>250</v>
      </c>
      <c r="C268" s="123" t="s">
        <v>778</v>
      </c>
      <c r="D268" s="216" t="str">
        <f>IF('Division Lvl'!D268="","",'Division Lvl'!D268/Escalators!C$11)</f>
        <v/>
      </c>
      <c r="E268" s="217">
        <f>IF('Division Lvl'!E268="","",'Division Lvl'!E268/Escalators!D$11)</f>
        <v>958889.58734486741</v>
      </c>
      <c r="F268" s="217">
        <f>IF('Division Lvl'!F268="","",'Division Lvl'!F268/Escalators!E$11)</f>
        <v>957142.96668386844</v>
      </c>
      <c r="G268" s="217">
        <f>IF('Division Lvl'!G268="","",'Division Lvl'!G268/Escalators!F$11)</f>
        <v>954480.85541306867</v>
      </c>
      <c r="H268" s="217">
        <f>IF('Division Lvl'!H268="","",'Division Lvl'!H268/Escalators!G$11)</f>
        <v>951530.02011339599</v>
      </c>
      <c r="I268" s="217">
        <f>IF('Division Lvl'!I268="","",'Division Lvl'!I268/Escalators!H$11)</f>
        <v>949033.14168620727</v>
      </c>
      <c r="J268" s="217">
        <f>IF('Division Lvl'!J268="","",'Division Lvl'!J268/Escalators!I$11)</f>
        <v>1255491.7603557117</v>
      </c>
      <c r="K268" s="217">
        <f>IF('Division Lvl'!K268="","",'Division Lvl'!K268/Escalators!J$11)</f>
        <v>1255491.7603557117</v>
      </c>
      <c r="L268" s="217">
        <f>IF('Division Lvl'!L268="","",'Division Lvl'!L268/Escalators!K$11)</f>
        <v>1255491.7603557117</v>
      </c>
      <c r="M268" s="217">
        <f>IF('Division Lvl'!M268="","",'Division Lvl'!M268/Escalators!L$11)</f>
        <v>1255491.7603557117</v>
      </c>
      <c r="N268" s="218">
        <v>1270000</v>
      </c>
      <c r="O268" s="219">
        <v>0</v>
      </c>
      <c r="P268" s="220">
        <f>E268*Config!F$40</f>
        <v>982861.82702848897</v>
      </c>
      <c r="Q268" s="220">
        <f>F268*Config!G$40</f>
        <v>1005598.3293722392</v>
      </c>
      <c r="R268" s="220">
        <f>G268*Config!H$40</f>
        <v>1027871.4849363141</v>
      </c>
      <c r="S268" s="220">
        <f>H268*Config!I$40</f>
        <v>1050311.1020178318</v>
      </c>
      <c r="T268" s="220">
        <f>I268*Config!J$40</f>
        <v>1073743.8908091667</v>
      </c>
      <c r="U268" s="220">
        <f>J268*Config!K$40</f>
        <v>1455985.5311050341</v>
      </c>
      <c r="V268" s="220">
        <f>K268*Config!L$40</f>
        <v>1492385.16938266</v>
      </c>
      <c r="W268" s="220">
        <f>L268*Config!M$40</f>
        <v>1529694.7986172263</v>
      </c>
      <c r="X268" s="220">
        <f>M268*Config!N$40</f>
        <v>1567937.1685826567</v>
      </c>
      <c r="Y268" s="221">
        <f>N268*Config!O$40</f>
        <v>1625707.3711293736</v>
      </c>
      <c r="Z268" s="222">
        <f t="shared" si="28"/>
        <v>4771076.5712414077</v>
      </c>
      <c r="AA268" s="217">
        <f t="shared" si="29"/>
        <v>11063043.612664254</v>
      </c>
      <c r="AB268" s="220">
        <f t="shared" si="30"/>
        <v>5140386.6341640409</v>
      </c>
      <c r="AC268" s="221">
        <f t="shared" si="31"/>
        <v>12812096.672980992</v>
      </c>
      <c r="AD268" s="223">
        <f>IF(OR(SUM(P268:Y268)&lt;&gt;0,A268="EH"),INDEX(CASH!$B:$B,MATCH(A268,CASH!$A:$A,0)),"")</f>
        <v>310</v>
      </c>
      <c r="AE268" s="122">
        <f>AD268*VLOOKUP(C268,Config!$A$3:$C$9,3,FALSE)</f>
        <v>3100</v>
      </c>
      <c r="AF268" s="224">
        <f t="shared" si="32"/>
        <v>0.55280174103885893</v>
      </c>
      <c r="AG268" s="122" t="str">
        <f>IF(ISERROR(VLOOKUP(A268,Config!$A$12:$A$32,1,FALSE)),LEFT(A268,2),"PRL")</f>
        <v>TM</v>
      </c>
      <c r="AH268" s="122" t="str">
        <f t="shared" si="33"/>
        <v>TM012m</v>
      </c>
      <c r="AI268" s="163" t="s">
        <v>882</v>
      </c>
      <c r="AJ268" s="225" t="s">
        <v>781</v>
      </c>
      <c r="AK268" s="338" t="str">
        <f>IF(ISERROR(VLOOKUP($A268,'RAB Cat Lookup'!$B$4:$E$351,2,FALSE))=TRUE,"Unallocated",VLOOKUP($A268,'RAB Cat Lookup'!$B$4:$E$351,2,FALSE))</f>
        <v>Std</v>
      </c>
      <c r="AL268" s="338" t="str">
        <f>IF(ISERROR(VLOOKUP($A268,'RAB Cat Lookup'!$B$4:$E$351,4,FALSE))=TRUE,"Unallocated",VLOOKUP($A268,'RAB Cat Lookup'!$B$4:$E$351,4,FALSE))</f>
        <v>Sub-transmission lines and cables</v>
      </c>
      <c r="AM268" s="121" t="str">
        <f t="shared" si="34"/>
        <v/>
      </c>
    </row>
    <row r="269" spans="1:39" x14ac:dyDescent="0.25">
      <c r="A269" s="215" t="s">
        <v>504</v>
      </c>
      <c r="B269" s="215" t="s">
        <v>577</v>
      </c>
      <c r="C269" s="123" t="s">
        <v>512</v>
      </c>
      <c r="D269" s="216">
        <f>IF('Division Lvl'!D269="","",'Division Lvl'!D269/Escalators!C$11)</f>
        <v>0</v>
      </c>
      <c r="E269" s="217">
        <f>IF('Division Lvl'!E269="","",'Division Lvl'!E269/Escalators!D$11)</f>
        <v>0</v>
      </c>
      <c r="F269" s="217">
        <f>IF('Division Lvl'!F269="","",'Division Lvl'!F269/Escalators!E$11)</f>
        <v>0</v>
      </c>
      <c r="G269" s="217">
        <f>IF('Division Lvl'!G269="","",'Division Lvl'!G269/Escalators!F$11)</f>
        <v>0</v>
      </c>
      <c r="H269" s="217">
        <f>IF('Division Lvl'!H269="","",'Division Lvl'!H269/Escalators!G$11)</f>
        <v>0</v>
      </c>
      <c r="I269" s="217">
        <f>IF('Division Lvl'!I269="","",'Division Lvl'!I269/Escalators!H$11)</f>
        <v>0</v>
      </c>
      <c r="J269" s="217">
        <f>IF('Division Lvl'!J269="","",'Division Lvl'!J269/Escalators!I$11)</f>
        <v>0</v>
      </c>
      <c r="K269" s="217">
        <f>IF('Division Lvl'!K269="","",'Division Lvl'!K269/Escalators!J$11)</f>
        <v>0</v>
      </c>
      <c r="L269" s="217">
        <f>IF('Division Lvl'!L269="","",'Division Lvl'!L269/Escalators!K$11)</f>
        <v>0</v>
      </c>
      <c r="M269" s="217">
        <f>IF('Division Lvl'!M269="","",'Division Lvl'!M269/Escalators!L$11)</f>
        <v>0</v>
      </c>
      <c r="N269" s="218">
        <v>0</v>
      </c>
      <c r="O269" s="219">
        <v>0</v>
      </c>
      <c r="P269" s="220">
        <f>E269*Config!F$40</f>
        <v>0</v>
      </c>
      <c r="Q269" s="220">
        <f>F269*Config!G$40</f>
        <v>0</v>
      </c>
      <c r="R269" s="220">
        <f>G269*Config!H$40</f>
        <v>0</v>
      </c>
      <c r="S269" s="220">
        <f>H269*Config!I$40</f>
        <v>0</v>
      </c>
      <c r="T269" s="220">
        <f>I269*Config!J$40</f>
        <v>0</v>
      </c>
      <c r="U269" s="220">
        <f>J269*Config!K$40</f>
        <v>0</v>
      </c>
      <c r="V269" s="220">
        <f>K269*Config!L$40</f>
        <v>0</v>
      </c>
      <c r="W269" s="220">
        <f>L269*Config!M$40</f>
        <v>0</v>
      </c>
      <c r="X269" s="220">
        <f>M269*Config!N$40</f>
        <v>0</v>
      </c>
      <c r="Y269" s="221">
        <f>N269*Config!O$40</f>
        <v>0</v>
      </c>
      <c r="Z269" s="222">
        <f t="shared" si="28"/>
        <v>0</v>
      </c>
      <c r="AA269" s="217">
        <f t="shared" si="29"/>
        <v>0</v>
      </c>
      <c r="AB269" s="220">
        <f t="shared" si="30"/>
        <v>0</v>
      </c>
      <c r="AC269" s="221">
        <f t="shared" si="31"/>
        <v>0</v>
      </c>
      <c r="AD269" s="223" t="str">
        <f>IF(OR(SUM(P269:Y269)&lt;&gt;0,A269="EH"),INDEX(CASH!$B:$B,MATCH(A269,CASH!$A:$A,0)),"")</f>
        <v/>
      </c>
      <c r="AE269" s="227">
        <v>4950</v>
      </c>
      <c r="AF269" s="224">
        <f t="shared" si="32"/>
        <v>0.12557407790639435</v>
      </c>
      <c r="AG269" s="122" t="str">
        <f>IF(ISERROR(VLOOKUP(A269,Config!$A$12:$A$32,1,FALSE)),LEFT(A269,2),"PRL")</f>
        <v>TM</v>
      </c>
      <c r="AH269" s="122" t="str">
        <f t="shared" si="33"/>
        <v>TM013s</v>
      </c>
      <c r="AI269" s="163" t="s">
        <v>882</v>
      </c>
      <c r="AJ269" s="225" t="s">
        <v>781</v>
      </c>
      <c r="AK269" s="338" t="str">
        <f>IF(ISERROR(VLOOKUP($A269,'RAB Cat Lookup'!$B$4:$E$351,2,FALSE))=TRUE,"Unallocated",VLOOKUP($A269,'RAB Cat Lookup'!$B$4:$E$351,2,FALSE))</f>
        <v>Unallocated</v>
      </c>
      <c r="AL269" s="338" t="str">
        <f>IF(ISERROR(VLOOKUP($A269,'RAB Cat Lookup'!$B$4:$E$351,4,FALSE))=TRUE,"Unallocated",VLOOKUP($A269,'RAB Cat Lookup'!$B$4:$E$351,4,FALSE))</f>
        <v>Unallocated</v>
      </c>
      <c r="AM269" s="121" t="str">
        <f t="shared" si="34"/>
        <v/>
      </c>
    </row>
    <row r="270" spans="1:39" x14ac:dyDescent="0.25">
      <c r="A270" s="215" t="s">
        <v>43</v>
      </c>
      <c r="B270" s="215" t="s">
        <v>783</v>
      </c>
      <c r="C270" s="123" t="s">
        <v>512</v>
      </c>
      <c r="D270" s="216">
        <f>IF('Division Lvl'!D270="","",'Division Lvl'!D270/Escalators!C$11)</f>
        <v>0</v>
      </c>
      <c r="E270" s="217">
        <f>IF('Division Lvl'!E270="","",'Division Lvl'!E270/Escalators!D$11)</f>
        <v>0</v>
      </c>
      <c r="F270" s="217">
        <f>IF('Division Lvl'!F270="","",'Division Lvl'!F270/Escalators!E$11)</f>
        <v>0</v>
      </c>
      <c r="G270" s="217">
        <f>IF('Division Lvl'!G270="","",'Division Lvl'!G270/Escalators!F$11)</f>
        <v>0</v>
      </c>
      <c r="H270" s="217">
        <f>IF('Division Lvl'!H270="","",'Division Lvl'!H270/Escalators!G$11)</f>
        <v>0</v>
      </c>
      <c r="I270" s="217">
        <f>IF('Division Lvl'!I270="","",'Division Lvl'!I270/Escalators!H$11)</f>
        <v>0</v>
      </c>
      <c r="J270" s="217">
        <f>IF('Division Lvl'!J270="","",'Division Lvl'!J270/Escalators!I$11)</f>
        <v>0</v>
      </c>
      <c r="K270" s="217">
        <f>IF('Division Lvl'!K270="","",'Division Lvl'!K270/Escalators!J$11)</f>
        <v>0</v>
      </c>
      <c r="L270" s="217">
        <f>IF('Division Lvl'!L270="","",'Division Lvl'!L270/Escalators!K$11)</f>
        <v>0</v>
      </c>
      <c r="M270" s="217">
        <f>IF('Division Lvl'!M270="","",'Division Lvl'!M270/Escalators!L$11)</f>
        <v>0</v>
      </c>
      <c r="N270" s="218">
        <v>0</v>
      </c>
      <c r="O270" s="219">
        <v>0</v>
      </c>
      <c r="P270" s="220">
        <f>E270*Config!F$40</f>
        <v>0</v>
      </c>
      <c r="Q270" s="220">
        <f>F270*Config!G$40</f>
        <v>0</v>
      </c>
      <c r="R270" s="220">
        <f>G270*Config!H$40</f>
        <v>0</v>
      </c>
      <c r="S270" s="220">
        <f>H270*Config!I$40</f>
        <v>0</v>
      </c>
      <c r="T270" s="220">
        <f>I270*Config!J$40</f>
        <v>0</v>
      </c>
      <c r="U270" s="220">
        <f>J270*Config!K$40</f>
        <v>0</v>
      </c>
      <c r="V270" s="220">
        <f>K270*Config!L$40</f>
        <v>0</v>
      </c>
      <c r="W270" s="220">
        <f>L270*Config!M$40</f>
        <v>0</v>
      </c>
      <c r="X270" s="220">
        <f>M270*Config!N$40</f>
        <v>0</v>
      </c>
      <c r="Y270" s="221">
        <f>N270*Config!O$40</f>
        <v>0</v>
      </c>
      <c r="Z270" s="222">
        <f t="shared" si="28"/>
        <v>0</v>
      </c>
      <c r="AA270" s="217">
        <f t="shared" si="29"/>
        <v>0</v>
      </c>
      <c r="AB270" s="220">
        <f t="shared" si="30"/>
        <v>0</v>
      </c>
      <c r="AC270" s="221">
        <f t="shared" si="31"/>
        <v>0</v>
      </c>
      <c r="AD270" s="223" t="str">
        <f>IF(OR(SUM(P270:Y270)&lt;&gt;0,A270="EH"),INDEX(CASH!$B:$B,MATCH(A270,CASH!$A:$A,0)),"")</f>
        <v/>
      </c>
      <c r="AE270" s="227">
        <v>2700</v>
      </c>
      <c r="AF270" s="224">
        <f t="shared" si="32"/>
        <v>0.66488045847782185</v>
      </c>
      <c r="AG270" s="122" t="str">
        <f>IF(ISERROR(VLOOKUP(A270,Config!$A$12:$A$32,1,FALSE)),LEFT(A270,2),"PRL")</f>
        <v>TM</v>
      </c>
      <c r="AH270" s="122" t="str">
        <f t="shared" si="33"/>
        <v>TM014s</v>
      </c>
      <c r="AI270" s="163" t="s">
        <v>882</v>
      </c>
      <c r="AJ270" s="225" t="s">
        <v>781</v>
      </c>
      <c r="AK270" s="338" t="str">
        <f>IF(ISERROR(VLOOKUP($A270,'RAB Cat Lookup'!$B$4:$E$351,2,FALSE))=TRUE,"Unallocated",VLOOKUP($A270,'RAB Cat Lookup'!$B$4:$E$351,2,FALSE))</f>
        <v>Std</v>
      </c>
      <c r="AL270" s="338" t="str">
        <f>IF(ISERROR(VLOOKUP($A270,'RAB Cat Lookup'!$B$4:$E$351,4,FALSE))=TRUE,"Unallocated",VLOOKUP($A270,'RAB Cat Lookup'!$B$4:$E$351,4,FALSE))</f>
        <v>Sub-transmission lines and cables</v>
      </c>
      <c r="AM270" s="121" t="str">
        <f t="shared" si="34"/>
        <v/>
      </c>
    </row>
    <row r="271" spans="1:39" x14ac:dyDescent="0.25">
      <c r="A271" s="215" t="s">
        <v>43</v>
      </c>
      <c r="B271" s="215" t="s">
        <v>783</v>
      </c>
      <c r="C271" s="123" t="s">
        <v>778</v>
      </c>
      <c r="D271" s="216">
        <f>IF('Division Lvl'!D271="","",'Division Lvl'!D271/Escalators!C$11)</f>
        <v>0</v>
      </c>
      <c r="E271" s="217">
        <f>IF('Division Lvl'!E271="","",'Division Lvl'!E271/Escalators!D$11)</f>
        <v>0</v>
      </c>
      <c r="F271" s="217">
        <f>IF('Division Lvl'!F271="","",'Division Lvl'!F271/Escalators!E$11)</f>
        <v>0</v>
      </c>
      <c r="G271" s="217">
        <f>IF('Division Lvl'!G271="","",'Division Lvl'!G271/Escalators!F$11)</f>
        <v>0</v>
      </c>
      <c r="H271" s="217">
        <f>IF('Division Lvl'!H271="","",'Division Lvl'!H271/Escalators!G$11)</f>
        <v>0</v>
      </c>
      <c r="I271" s="217">
        <f>IF('Division Lvl'!I271="","",'Division Lvl'!I271/Escalators!H$11)</f>
        <v>0</v>
      </c>
      <c r="J271" s="217">
        <f>IF('Division Lvl'!J271="","",'Division Lvl'!J271/Escalators!I$11)</f>
        <v>0</v>
      </c>
      <c r="K271" s="217">
        <f>IF('Division Lvl'!K271="","",'Division Lvl'!K271/Escalators!J$11)</f>
        <v>2224296.4258270483</v>
      </c>
      <c r="L271" s="217">
        <f>IF('Division Lvl'!L271="","",'Division Lvl'!L271/Escalators!K$11)</f>
        <v>2224296.4258270483</v>
      </c>
      <c r="M271" s="217">
        <f>IF('Division Lvl'!M271="","",'Division Lvl'!M271/Escalators!L$11)</f>
        <v>2224296.4258270483</v>
      </c>
      <c r="N271" s="218">
        <v>2250000</v>
      </c>
      <c r="O271" s="219">
        <v>0</v>
      </c>
      <c r="P271" s="220">
        <f>E271*Config!F$40</f>
        <v>0</v>
      </c>
      <c r="Q271" s="220">
        <f>F271*Config!G$40</f>
        <v>0</v>
      </c>
      <c r="R271" s="220">
        <f>G271*Config!H$40</f>
        <v>0</v>
      </c>
      <c r="S271" s="220">
        <f>H271*Config!I$40</f>
        <v>0</v>
      </c>
      <c r="T271" s="220">
        <f>I271*Config!J$40</f>
        <v>0</v>
      </c>
      <c r="U271" s="220">
        <f>J271*Config!K$40</f>
        <v>0</v>
      </c>
      <c r="V271" s="220">
        <f>K271*Config!L$40</f>
        <v>2643989.4733157363</v>
      </c>
      <c r="W271" s="220">
        <f>L271*Config!M$40</f>
        <v>2710089.2101486293</v>
      </c>
      <c r="X271" s="220">
        <f>M271*Config!N$40</f>
        <v>2777841.4404023448</v>
      </c>
      <c r="Y271" s="221">
        <f>N271*Config!O$40</f>
        <v>2880190.2244418035</v>
      </c>
      <c r="Z271" s="222">
        <f t="shared" si="28"/>
        <v>0</v>
      </c>
      <c r="AA271" s="217">
        <f t="shared" si="29"/>
        <v>8922889.2774811443</v>
      </c>
      <c r="AB271" s="220">
        <f t="shared" si="30"/>
        <v>0</v>
      </c>
      <c r="AC271" s="221">
        <f t="shared" si="31"/>
        <v>11012110.348308513</v>
      </c>
      <c r="AD271" s="223">
        <f>IF(OR(SUM(P271:Y271)&lt;&gt;0,A271="EH"),INDEX(CASH!$B:$B,MATCH(A271,CASH!$A:$A,0)),"")</f>
        <v>180</v>
      </c>
      <c r="AE271" s="122">
        <f>AD271*VLOOKUP(C271,Config!$A$3:$C$9,3,FALSE)</f>
        <v>1800</v>
      </c>
      <c r="AF271" s="224">
        <f t="shared" si="32"/>
        <v>0.8236630517994098</v>
      </c>
      <c r="AG271" s="122" t="str">
        <f>IF(ISERROR(VLOOKUP(A271,Config!$A$12:$A$32,1,FALSE)),LEFT(A271,2),"PRL")</f>
        <v>TM</v>
      </c>
      <c r="AH271" s="122" t="str">
        <f t="shared" si="33"/>
        <v>TM014m</v>
      </c>
      <c r="AI271" s="163" t="s">
        <v>882</v>
      </c>
      <c r="AJ271" s="225" t="s">
        <v>781</v>
      </c>
      <c r="AK271" s="338" t="str">
        <f>IF(ISERROR(VLOOKUP($A271,'RAB Cat Lookup'!$B$4:$E$351,2,FALSE))=TRUE,"Unallocated",VLOOKUP($A271,'RAB Cat Lookup'!$B$4:$E$351,2,FALSE))</f>
        <v>Std</v>
      </c>
      <c r="AL271" s="338" t="str">
        <f>IF(ISERROR(VLOOKUP($A271,'RAB Cat Lookup'!$B$4:$E$351,4,FALSE))=TRUE,"Unallocated",VLOOKUP($A271,'RAB Cat Lookup'!$B$4:$E$351,4,FALSE))</f>
        <v>Sub-transmission lines and cables</v>
      </c>
      <c r="AM271" s="121" t="str">
        <f t="shared" si="34"/>
        <v/>
      </c>
    </row>
    <row r="272" spans="1:39" x14ac:dyDescent="0.25">
      <c r="A272" s="215" t="s">
        <v>877</v>
      </c>
      <c r="B272" s="215" t="s">
        <v>878</v>
      </c>
      <c r="C272" s="123" t="s">
        <v>512</v>
      </c>
      <c r="D272" s="216">
        <f>IF('Division Lvl'!D272="","",'Division Lvl'!D272/Escalators!C$11)</f>
        <v>1600000</v>
      </c>
      <c r="E272" s="217">
        <f>IF('Division Lvl'!E272="","",'Division Lvl'!E272/Escalators!D$11)</f>
        <v>958889.58734486741</v>
      </c>
      <c r="F272" s="217">
        <f>IF('Division Lvl'!F272="","",'Division Lvl'!F272/Escalators!E$11)</f>
        <v>957142.96668386844</v>
      </c>
      <c r="G272" s="217">
        <f>IF('Division Lvl'!G272="","",'Division Lvl'!G272/Escalators!F$11)</f>
        <v>954480.85541306867</v>
      </c>
      <c r="H272" s="217">
        <f>IF('Division Lvl'!H272="","",'Division Lvl'!H272/Escalators!G$11)</f>
        <v>951530.02011339599</v>
      </c>
      <c r="I272" s="217">
        <f>IF('Division Lvl'!I272="","",'Division Lvl'!I272/Escalators!H$11)</f>
        <v>949033.14168620727</v>
      </c>
      <c r="J272" s="217">
        <f>IF('Division Lvl'!J272="","",'Division Lvl'!J272/Escalators!I$11)</f>
        <v>1898066.2833724145</v>
      </c>
      <c r="K272" s="217">
        <f>IF('Division Lvl'!K272="","",'Division Lvl'!K272/Escalators!J$11)</f>
        <v>1898066.2833724145</v>
      </c>
      <c r="L272" s="217">
        <f>IF('Division Lvl'!L272="","",'Division Lvl'!L272/Escalators!K$11)</f>
        <v>1898066.2833724145</v>
      </c>
      <c r="M272" s="217">
        <f>IF('Division Lvl'!M272="","",'Division Lvl'!M272/Escalators!L$11)</f>
        <v>1898066.2833724145</v>
      </c>
      <c r="N272" s="218">
        <v>1920000</v>
      </c>
      <c r="O272" s="219">
        <v>0</v>
      </c>
      <c r="P272" s="220">
        <f>E272*Config!F$40</f>
        <v>982861.82702848897</v>
      </c>
      <c r="Q272" s="220">
        <f>F272*Config!G$40</f>
        <v>1005598.3293722392</v>
      </c>
      <c r="R272" s="220">
        <f>G272*Config!H$40</f>
        <v>1027871.4849363141</v>
      </c>
      <c r="S272" s="220">
        <f>H272*Config!I$40</f>
        <v>1050311.1020178318</v>
      </c>
      <c r="T272" s="220">
        <f>I272*Config!J$40</f>
        <v>1073743.8908091667</v>
      </c>
      <c r="U272" s="220">
        <f>J272*Config!K$40</f>
        <v>2201174.9761587917</v>
      </c>
      <c r="V272" s="220">
        <f>K272*Config!L$40</f>
        <v>2256204.3505627615</v>
      </c>
      <c r="W272" s="220">
        <f>L272*Config!M$40</f>
        <v>2312609.4593268302</v>
      </c>
      <c r="X272" s="220">
        <f>M272*Config!N$40</f>
        <v>2370424.6958100009</v>
      </c>
      <c r="Y272" s="221">
        <f>N272*Config!O$40</f>
        <v>2457762.3248570054</v>
      </c>
      <c r="Z272" s="222">
        <f t="shared" si="28"/>
        <v>4771076.5712414077</v>
      </c>
      <c r="AA272" s="217">
        <f t="shared" si="29"/>
        <v>14283341.704731068</v>
      </c>
      <c r="AB272" s="220">
        <f t="shared" si="30"/>
        <v>5140386.6341640409</v>
      </c>
      <c r="AC272" s="221">
        <f t="shared" si="31"/>
        <v>16738562.440879432</v>
      </c>
      <c r="AD272" s="223">
        <f>IF(OR(SUM(P272:Y272)&lt;&gt;0,A272="EH"),INDEX(CASH!$B:$B,MATCH(A272,CASH!$A:$A,0)),"")</f>
        <v>310</v>
      </c>
      <c r="AE272" s="122">
        <f>AD272*VLOOKUP(C272,Config!$A$3:$C$9,3,FALSE)</f>
        <v>4650</v>
      </c>
      <c r="AF272" s="224">
        <f t="shared" si="32"/>
        <v>0.21004279400068629</v>
      </c>
      <c r="AG272" s="122" t="str">
        <f>IF(ISERROR(VLOOKUP(A272,Config!$A$12:$A$32,1,FALSE)),LEFT(A272,2),"PRL")</f>
        <v>TM</v>
      </c>
      <c r="AH272" s="122" t="str">
        <f t="shared" si="33"/>
        <v>TM015s</v>
      </c>
      <c r="AI272" s="163" t="s">
        <v>882</v>
      </c>
      <c r="AJ272" s="225" t="s">
        <v>781</v>
      </c>
      <c r="AK272" s="338" t="str">
        <f>IF(ISERROR(VLOOKUP($A272,'RAB Cat Lookup'!$B$4:$E$351,2,FALSE))=TRUE,"Unallocated",VLOOKUP($A272,'RAB Cat Lookup'!$B$4:$E$351,2,FALSE))</f>
        <v>Std</v>
      </c>
      <c r="AL272" s="338" t="str">
        <f>IF(ISERROR(VLOOKUP($A272,'RAB Cat Lookup'!$B$4:$E$351,4,FALSE))=TRUE,"Unallocated",VLOOKUP($A272,'RAB Cat Lookup'!$B$4:$E$351,4,FALSE))</f>
        <v>Sub-transmission lines and cables</v>
      </c>
      <c r="AM272" s="121" t="str">
        <f t="shared" si="34"/>
        <v/>
      </c>
    </row>
    <row r="273" spans="1:39" x14ac:dyDescent="0.25">
      <c r="A273" s="215" t="s">
        <v>44</v>
      </c>
      <c r="B273" s="215" t="s">
        <v>251</v>
      </c>
      <c r="C273" s="123" t="s">
        <v>512</v>
      </c>
      <c r="D273" s="216">
        <f>IF('Division Lvl'!D273="","",'Division Lvl'!D273/Escalators!C$11)</f>
        <v>0</v>
      </c>
      <c r="E273" s="217">
        <f>IF('Division Lvl'!E273="","",'Division Lvl'!E273/Escalators!D$11)</f>
        <v>0</v>
      </c>
      <c r="F273" s="217">
        <f>IF('Division Lvl'!F273="","",'Division Lvl'!F273/Escalators!E$11)</f>
        <v>0</v>
      </c>
      <c r="G273" s="217">
        <f>IF('Division Lvl'!G273="","",'Division Lvl'!G273/Escalators!F$11)</f>
        <v>0</v>
      </c>
      <c r="H273" s="217">
        <f>IF('Division Lvl'!H273="","",'Division Lvl'!H273/Escalators!G$11)</f>
        <v>0</v>
      </c>
      <c r="I273" s="217">
        <f>IF('Division Lvl'!I273="","",'Division Lvl'!I273/Escalators!H$11)</f>
        <v>0</v>
      </c>
      <c r="J273" s="217">
        <f>IF('Division Lvl'!J273="","",'Division Lvl'!J273/Escalators!I$11)</f>
        <v>0</v>
      </c>
      <c r="K273" s="217">
        <f>IF('Division Lvl'!K273="","",'Division Lvl'!K273/Escalators!J$11)</f>
        <v>0</v>
      </c>
      <c r="L273" s="217">
        <f>IF('Division Lvl'!L273="","",'Division Lvl'!L273/Escalators!K$11)</f>
        <v>0</v>
      </c>
      <c r="M273" s="217">
        <f>IF('Division Lvl'!M273="","",'Division Lvl'!M273/Escalators!L$11)</f>
        <v>0</v>
      </c>
      <c r="N273" s="218">
        <v>0</v>
      </c>
      <c r="O273" s="219">
        <v>0</v>
      </c>
      <c r="P273" s="220">
        <f>E273*Config!F$40</f>
        <v>0</v>
      </c>
      <c r="Q273" s="220">
        <f>F273*Config!G$40</f>
        <v>0</v>
      </c>
      <c r="R273" s="220">
        <f>G273*Config!H$40</f>
        <v>0</v>
      </c>
      <c r="S273" s="220">
        <f>H273*Config!I$40</f>
        <v>0</v>
      </c>
      <c r="T273" s="220">
        <f>I273*Config!J$40</f>
        <v>0</v>
      </c>
      <c r="U273" s="220">
        <f>J273*Config!K$40</f>
        <v>0</v>
      </c>
      <c r="V273" s="220">
        <f>K273*Config!L$40</f>
        <v>0</v>
      </c>
      <c r="W273" s="220">
        <f>L273*Config!M$40</f>
        <v>0</v>
      </c>
      <c r="X273" s="220">
        <f>M273*Config!N$40</f>
        <v>0</v>
      </c>
      <c r="Y273" s="221">
        <f>N273*Config!O$40</f>
        <v>0</v>
      </c>
      <c r="Z273" s="222">
        <f t="shared" si="28"/>
        <v>0</v>
      </c>
      <c r="AA273" s="217">
        <f t="shared" si="29"/>
        <v>0</v>
      </c>
      <c r="AB273" s="220">
        <f t="shared" si="30"/>
        <v>0</v>
      </c>
      <c r="AC273" s="221">
        <f t="shared" si="31"/>
        <v>0</v>
      </c>
      <c r="AD273" s="223" t="str">
        <f>IF(OR(SUM(P273:Y273)&lt;&gt;0,A273="EH"),INDEX(CASH!$B:$B,MATCH(A273,CASH!$A:$A,0)),"")</f>
        <v/>
      </c>
      <c r="AE273" s="226">
        <v>3750</v>
      </c>
      <c r="AF273" s="224">
        <f t="shared" si="32"/>
        <v>0.38642128756419025</v>
      </c>
      <c r="AG273" s="122" t="str">
        <f>IF(ISERROR(VLOOKUP(A273,Config!$A$12:$A$32,1,FALSE)),LEFT(A273,2),"PRL")</f>
        <v>TM</v>
      </c>
      <c r="AH273" s="122" t="str">
        <f t="shared" si="33"/>
        <v>TM016s</v>
      </c>
      <c r="AI273" s="163" t="s">
        <v>882</v>
      </c>
      <c r="AJ273" s="225" t="s">
        <v>781</v>
      </c>
      <c r="AK273" s="338" t="str">
        <f>IF(ISERROR(VLOOKUP($A273,'RAB Cat Lookup'!$B$4:$E$351,2,FALSE))=TRUE,"Unallocated",VLOOKUP($A273,'RAB Cat Lookup'!$B$4:$E$351,2,FALSE))</f>
        <v>Std</v>
      </c>
      <c r="AL273" s="338" t="str">
        <f>IF(ISERROR(VLOOKUP($A273,'RAB Cat Lookup'!$B$4:$E$351,4,FALSE))=TRUE,"Unallocated",VLOOKUP($A273,'RAB Cat Lookup'!$B$4:$E$351,4,FALSE))</f>
        <v>Sub-transmission lines and cables</v>
      </c>
      <c r="AM273" s="121" t="str">
        <f t="shared" si="34"/>
        <v/>
      </c>
    </row>
    <row r="274" spans="1:39" x14ac:dyDescent="0.25">
      <c r="A274" s="215" t="s">
        <v>505</v>
      </c>
      <c r="B274" s="215" t="s">
        <v>578</v>
      </c>
      <c r="C274" s="123" t="s">
        <v>512</v>
      </c>
      <c r="D274" s="216">
        <f>IF('Division Lvl'!D274="","",'Division Lvl'!D274/Escalators!C$11)</f>
        <v>0</v>
      </c>
      <c r="E274" s="217">
        <f>IF('Division Lvl'!E274="","",'Division Lvl'!E274/Escalators!D$11)</f>
        <v>0</v>
      </c>
      <c r="F274" s="217">
        <f>IF('Division Lvl'!F274="","",'Division Lvl'!F274/Escalators!E$11)</f>
        <v>0</v>
      </c>
      <c r="G274" s="217">
        <f>IF('Division Lvl'!G274="","",'Division Lvl'!G274/Escalators!F$11)</f>
        <v>0</v>
      </c>
      <c r="H274" s="217">
        <f>IF('Division Lvl'!H274="","",'Division Lvl'!H274/Escalators!G$11)</f>
        <v>0</v>
      </c>
      <c r="I274" s="217">
        <f>IF('Division Lvl'!I274="","",'Division Lvl'!I274/Escalators!H$11)</f>
        <v>0</v>
      </c>
      <c r="J274" s="217">
        <f>IF('Division Lvl'!J274="","",'Division Lvl'!J274/Escalators!I$11)</f>
        <v>0</v>
      </c>
      <c r="K274" s="217">
        <f>IF('Division Lvl'!K274="","",'Division Lvl'!K274/Escalators!J$11)</f>
        <v>0</v>
      </c>
      <c r="L274" s="217">
        <f>IF('Division Lvl'!L274="","",'Division Lvl'!L274/Escalators!K$11)</f>
        <v>0</v>
      </c>
      <c r="M274" s="217">
        <f>IF('Division Lvl'!M274="","",'Division Lvl'!M274/Escalators!L$11)</f>
        <v>0</v>
      </c>
      <c r="N274" s="218">
        <v>0</v>
      </c>
      <c r="O274" s="219">
        <v>0</v>
      </c>
      <c r="P274" s="220">
        <f>E274*Config!F$40</f>
        <v>0</v>
      </c>
      <c r="Q274" s="220">
        <f>F274*Config!G$40</f>
        <v>0</v>
      </c>
      <c r="R274" s="220">
        <f>G274*Config!H$40</f>
        <v>0</v>
      </c>
      <c r="S274" s="220">
        <f>H274*Config!I$40</f>
        <v>0</v>
      </c>
      <c r="T274" s="220">
        <f>I274*Config!J$40</f>
        <v>0</v>
      </c>
      <c r="U274" s="220">
        <f>J274*Config!K$40</f>
        <v>0</v>
      </c>
      <c r="V274" s="220">
        <f>K274*Config!L$40</f>
        <v>0</v>
      </c>
      <c r="W274" s="220">
        <f>L274*Config!M$40</f>
        <v>0</v>
      </c>
      <c r="X274" s="220">
        <f>M274*Config!N$40</f>
        <v>0</v>
      </c>
      <c r="Y274" s="221">
        <f>N274*Config!O$40</f>
        <v>0</v>
      </c>
      <c r="Z274" s="222">
        <f t="shared" si="28"/>
        <v>0</v>
      </c>
      <c r="AA274" s="217">
        <f t="shared" si="29"/>
        <v>0</v>
      </c>
      <c r="AB274" s="220">
        <f t="shared" si="30"/>
        <v>0</v>
      </c>
      <c r="AC274" s="221">
        <f t="shared" si="31"/>
        <v>0</v>
      </c>
      <c r="AD274" s="223" t="str">
        <f>IF(OR(SUM(P274:Y274)&lt;&gt;0,A274="EH"),INDEX(CASH!$B:$B,MATCH(A274,CASH!$A:$A,0)),"")</f>
        <v/>
      </c>
      <c r="AE274" s="227">
        <v>4950</v>
      </c>
      <c r="AF274" s="224">
        <f t="shared" si="32"/>
        <v>0.12557407790639435</v>
      </c>
      <c r="AG274" s="122" t="str">
        <f>IF(ISERROR(VLOOKUP(A274,Config!$A$12:$A$32,1,FALSE)),LEFT(A274,2),"PRL")</f>
        <v>TM</v>
      </c>
      <c r="AH274" s="122" t="str">
        <f t="shared" si="33"/>
        <v>TM017s</v>
      </c>
      <c r="AI274" s="163" t="s">
        <v>882</v>
      </c>
      <c r="AJ274" s="225" t="s">
        <v>781</v>
      </c>
      <c r="AK274" s="338" t="str">
        <f>IF(ISERROR(VLOOKUP($A274,'RAB Cat Lookup'!$B$4:$E$351,2,FALSE))=TRUE,"Unallocated",VLOOKUP($A274,'RAB Cat Lookup'!$B$4:$E$351,2,FALSE))</f>
        <v>Unallocated</v>
      </c>
      <c r="AL274" s="338" t="str">
        <f>IF(ISERROR(VLOOKUP($A274,'RAB Cat Lookup'!$B$4:$E$351,4,FALSE))=TRUE,"Unallocated",VLOOKUP($A274,'RAB Cat Lookup'!$B$4:$E$351,4,FALSE))</f>
        <v>Unallocated</v>
      </c>
      <c r="AM274" s="121" t="str">
        <f t="shared" si="34"/>
        <v/>
      </c>
    </row>
    <row r="275" spans="1:39" x14ac:dyDescent="0.25">
      <c r="A275" s="215" t="s">
        <v>45</v>
      </c>
      <c r="B275" s="215" t="s">
        <v>46</v>
      </c>
      <c r="C275" s="123" t="s">
        <v>512</v>
      </c>
      <c r="D275" s="216">
        <f>IF('Division Lvl'!D275="","",'Division Lvl'!D275/Escalators!C$11)</f>
        <v>0</v>
      </c>
      <c r="E275" s="217">
        <f>IF('Division Lvl'!E275="","",'Division Lvl'!E275/Escalators!D$11)</f>
        <v>0</v>
      </c>
      <c r="F275" s="217">
        <f>IF('Division Lvl'!F275="","",'Division Lvl'!F275/Escalators!E$11)</f>
        <v>0</v>
      </c>
      <c r="G275" s="217">
        <f>IF('Division Lvl'!G275="","",'Division Lvl'!G275/Escalators!F$11)</f>
        <v>0</v>
      </c>
      <c r="H275" s="217">
        <f>IF('Division Lvl'!H275="","",'Division Lvl'!H275/Escalators!G$11)</f>
        <v>0</v>
      </c>
      <c r="I275" s="217">
        <f>IF('Division Lvl'!I275="","",'Division Lvl'!I275/Escalators!H$11)</f>
        <v>0</v>
      </c>
      <c r="J275" s="217">
        <f>IF('Division Lvl'!J275="","",'Division Lvl'!J275/Escalators!I$11)</f>
        <v>0</v>
      </c>
      <c r="K275" s="217">
        <f>IF('Division Lvl'!K275="","",'Division Lvl'!K275/Escalators!J$11)</f>
        <v>0</v>
      </c>
      <c r="L275" s="217">
        <f>IF('Division Lvl'!L275="","",'Division Lvl'!L275/Escalators!K$11)</f>
        <v>0</v>
      </c>
      <c r="M275" s="217">
        <f>IF('Division Lvl'!M275="","",'Division Lvl'!M275/Escalators!L$11)</f>
        <v>0</v>
      </c>
      <c r="N275" s="218">
        <v>0</v>
      </c>
      <c r="O275" s="219">
        <v>0</v>
      </c>
      <c r="P275" s="220">
        <f>E275*Config!F$40</f>
        <v>0</v>
      </c>
      <c r="Q275" s="220">
        <f>F275*Config!G$40</f>
        <v>0</v>
      </c>
      <c r="R275" s="220">
        <f>G275*Config!H$40</f>
        <v>0</v>
      </c>
      <c r="S275" s="220">
        <f>H275*Config!I$40</f>
        <v>0</v>
      </c>
      <c r="T275" s="220">
        <f>I275*Config!J$40</f>
        <v>0</v>
      </c>
      <c r="U275" s="220">
        <f>J275*Config!K$40</f>
        <v>0</v>
      </c>
      <c r="V275" s="220">
        <f>K275*Config!L$40</f>
        <v>0</v>
      </c>
      <c r="W275" s="220">
        <f>L275*Config!M$40</f>
        <v>0</v>
      </c>
      <c r="X275" s="220">
        <f>M275*Config!N$40</f>
        <v>0</v>
      </c>
      <c r="Y275" s="221">
        <f>N275*Config!O$40</f>
        <v>0</v>
      </c>
      <c r="Z275" s="222">
        <f t="shared" si="28"/>
        <v>0</v>
      </c>
      <c r="AA275" s="217">
        <f t="shared" si="29"/>
        <v>0</v>
      </c>
      <c r="AB275" s="220">
        <f t="shared" si="30"/>
        <v>0</v>
      </c>
      <c r="AC275" s="221">
        <f t="shared" si="31"/>
        <v>0</v>
      </c>
      <c r="AD275" s="223" t="str">
        <f>IF(OR(SUM(P275:Y275)&lt;&gt;0,A275="EH"),INDEX(CASH!$B:$B,MATCH(A275,CASH!$A:$A,0)),"")</f>
        <v/>
      </c>
      <c r="AE275" s="226">
        <v>4500</v>
      </c>
      <c r="AF275" s="224">
        <f t="shared" si="32"/>
        <v>0.25549185510069911</v>
      </c>
      <c r="AG275" s="122" t="str">
        <f>IF(ISERROR(VLOOKUP(A275,Config!$A$12:$A$32,1,FALSE)),LEFT(A275,2),"PRL")</f>
        <v>TM</v>
      </c>
      <c r="AH275" s="122" t="str">
        <f t="shared" si="33"/>
        <v>TM019s</v>
      </c>
      <c r="AI275" s="163" t="s">
        <v>882</v>
      </c>
      <c r="AJ275" s="225" t="s">
        <v>781</v>
      </c>
      <c r="AK275" s="338" t="str">
        <f>IF(ISERROR(VLOOKUP($A275,'RAB Cat Lookup'!$B$4:$E$351,2,FALSE))=TRUE,"Unallocated",VLOOKUP($A275,'RAB Cat Lookup'!$B$4:$E$351,2,FALSE))</f>
        <v>Std</v>
      </c>
      <c r="AL275" s="338" t="str">
        <f>IF(ISERROR(VLOOKUP($A275,'RAB Cat Lookup'!$B$4:$E$351,4,FALSE))=TRUE,"Unallocated",VLOOKUP($A275,'RAB Cat Lookup'!$B$4:$E$351,4,FALSE))</f>
        <v>Sub-transmission lines and cables</v>
      </c>
      <c r="AM275" s="121" t="str">
        <f t="shared" si="34"/>
        <v/>
      </c>
    </row>
    <row r="276" spans="1:39" x14ac:dyDescent="0.25">
      <c r="A276" s="215" t="s">
        <v>435</v>
      </c>
      <c r="B276" s="215" t="s">
        <v>579</v>
      </c>
      <c r="C276" s="123" t="s">
        <v>513</v>
      </c>
      <c r="D276" s="216">
        <f>IF('Division Lvl'!D276="","",'Division Lvl'!D276/Escalators!C$11)</f>
        <v>0</v>
      </c>
      <c r="E276" s="217">
        <f>IF('Division Lvl'!E276="","",'Division Lvl'!E276/Escalators!D$11)</f>
        <v>0</v>
      </c>
      <c r="F276" s="217">
        <f>IF('Division Lvl'!F276="","",'Division Lvl'!F276/Escalators!E$11)</f>
        <v>0</v>
      </c>
      <c r="G276" s="217">
        <f>IF('Division Lvl'!G276="","",'Division Lvl'!G276/Escalators!F$11)</f>
        <v>0</v>
      </c>
      <c r="H276" s="217">
        <f>IF('Division Lvl'!H276="","",'Division Lvl'!H276/Escalators!G$11)</f>
        <v>0</v>
      </c>
      <c r="I276" s="217">
        <f>IF('Division Lvl'!I276="","",'Division Lvl'!I276/Escalators!H$11)</f>
        <v>0</v>
      </c>
      <c r="J276" s="217">
        <f>IF('Division Lvl'!J276="","",'Division Lvl'!J276/Escalators!I$11)</f>
        <v>0</v>
      </c>
      <c r="K276" s="217">
        <f>IF('Division Lvl'!K276="","",'Division Lvl'!K276/Escalators!J$11)</f>
        <v>0</v>
      </c>
      <c r="L276" s="217">
        <f>IF('Division Lvl'!L276="","",'Division Lvl'!L276/Escalators!K$11)</f>
        <v>0</v>
      </c>
      <c r="M276" s="217">
        <f>IF('Division Lvl'!M276="","",'Division Lvl'!M276/Escalators!L$11)</f>
        <v>0</v>
      </c>
      <c r="N276" s="218">
        <v>0</v>
      </c>
      <c r="O276" s="219">
        <v>0</v>
      </c>
      <c r="P276" s="220">
        <f>E276*Config!F$40</f>
        <v>0</v>
      </c>
      <c r="Q276" s="220">
        <f>F276*Config!G$40</f>
        <v>0</v>
      </c>
      <c r="R276" s="220">
        <f>G276*Config!H$40</f>
        <v>0</v>
      </c>
      <c r="S276" s="220">
        <f>H276*Config!I$40</f>
        <v>0</v>
      </c>
      <c r="T276" s="220">
        <f>I276*Config!J$40</f>
        <v>0</v>
      </c>
      <c r="U276" s="220">
        <f>J276*Config!K$40</f>
        <v>0</v>
      </c>
      <c r="V276" s="220">
        <f>K276*Config!L$40</f>
        <v>0</v>
      </c>
      <c r="W276" s="220">
        <f>L276*Config!M$40</f>
        <v>0</v>
      </c>
      <c r="X276" s="220">
        <f>M276*Config!N$40</f>
        <v>0</v>
      </c>
      <c r="Y276" s="221">
        <f>N276*Config!O$40</f>
        <v>0</v>
      </c>
      <c r="Z276" s="222">
        <f t="shared" si="28"/>
        <v>0</v>
      </c>
      <c r="AA276" s="217">
        <f t="shared" si="29"/>
        <v>0</v>
      </c>
      <c r="AB276" s="220">
        <f t="shared" si="30"/>
        <v>0</v>
      </c>
      <c r="AC276" s="221">
        <f t="shared" si="31"/>
        <v>0</v>
      </c>
      <c r="AD276" s="223" t="str">
        <f>IF(OR(SUM(P276:Y276)&lt;&gt;0,A276="EH"),INDEX(CASH!$B:$B,MATCH(A276,CASH!$A:$A,0)),"")</f>
        <v/>
      </c>
      <c r="AE276" s="226">
        <v>4950</v>
      </c>
      <c r="AF276" s="224">
        <f t="shared" si="32"/>
        <v>0.12557407790639435</v>
      </c>
      <c r="AG276" s="122" t="str">
        <f>IF(ISERROR(VLOOKUP(A276,Config!$A$12:$A$32,1,FALSE)),LEFT(A276,2),"PRL")</f>
        <v>TM</v>
      </c>
      <c r="AH276" s="122" t="str">
        <f t="shared" si="33"/>
        <v>TM020</v>
      </c>
      <c r="AI276" s="163" t="s">
        <v>882</v>
      </c>
      <c r="AJ276" s="225" t="s">
        <v>781</v>
      </c>
      <c r="AK276" s="338" t="str">
        <f>IF(ISERROR(VLOOKUP($A276,'RAB Cat Lookup'!$B$4:$E$351,2,FALSE))=TRUE,"Unallocated",VLOOKUP($A276,'RAB Cat Lookup'!$B$4:$E$351,2,FALSE))</f>
        <v>Unallocated</v>
      </c>
      <c r="AL276" s="338" t="str">
        <f>IF(ISERROR(VLOOKUP($A276,'RAB Cat Lookup'!$B$4:$E$351,4,FALSE))=TRUE,"Unallocated",VLOOKUP($A276,'RAB Cat Lookup'!$B$4:$E$351,4,FALSE))</f>
        <v>Unallocated</v>
      </c>
      <c r="AM276" s="121" t="str">
        <f t="shared" si="34"/>
        <v/>
      </c>
    </row>
    <row r="277" spans="1:39" x14ac:dyDescent="0.25">
      <c r="A277" s="215" t="s">
        <v>434</v>
      </c>
      <c r="B277" s="215" t="s">
        <v>580</v>
      </c>
      <c r="C277" s="123" t="s">
        <v>513</v>
      </c>
      <c r="D277" s="216">
        <f>IF('Division Lvl'!D277="","",'Division Lvl'!D277/Escalators!C$11)</f>
        <v>0</v>
      </c>
      <c r="E277" s="217">
        <f>IF('Division Lvl'!E277="","",'Division Lvl'!E277/Escalators!D$11)</f>
        <v>0</v>
      </c>
      <c r="F277" s="217">
        <f>IF('Division Lvl'!F277="","",'Division Lvl'!F277/Escalators!E$11)</f>
        <v>0</v>
      </c>
      <c r="G277" s="217">
        <f>IF('Division Lvl'!G277="","",'Division Lvl'!G277/Escalators!F$11)</f>
        <v>0</v>
      </c>
      <c r="H277" s="217">
        <f>IF('Division Lvl'!H277="","",'Division Lvl'!H277/Escalators!G$11)</f>
        <v>0</v>
      </c>
      <c r="I277" s="217">
        <f>IF('Division Lvl'!I277="","",'Division Lvl'!I277/Escalators!H$11)</f>
        <v>0</v>
      </c>
      <c r="J277" s="217">
        <f>IF('Division Lvl'!J277="","",'Division Lvl'!J277/Escalators!I$11)</f>
        <v>0</v>
      </c>
      <c r="K277" s="217">
        <f>IF('Division Lvl'!K277="","",'Division Lvl'!K277/Escalators!J$11)</f>
        <v>0</v>
      </c>
      <c r="L277" s="217">
        <f>IF('Division Lvl'!L277="","",'Division Lvl'!L277/Escalators!K$11)</f>
        <v>0</v>
      </c>
      <c r="M277" s="217">
        <f>IF('Division Lvl'!M277="","",'Division Lvl'!M277/Escalators!L$11)</f>
        <v>0</v>
      </c>
      <c r="N277" s="218">
        <v>0</v>
      </c>
      <c r="O277" s="219">
        <v>0</v>
      </c>
      <c r="P277" s="220">
        <f>E277*Config!F$40</f>
        <v>0</v>
      </c>
      <c r="Q277" s="220">
        <f>F277*Config!G$40</f>
        <v>0</v>
      </c>
      <c r="R277" s="220">
        <f>G277*Config!H$40</f>
        <v>0</v>
      </c>
      <c r="S277" s="220">
        <f>H277*Config!I$40</f>
        <v>0</v>
      </c>
      <c r="T277" s="220">
        <f>I277*Config!J$40</f>
        <v>0</v>
      </c>
      <c r="U277" s="220">
        <f>J277*Config!K$40</f>
        <v>0</v>
      </c>
      <c r="V277" s="220">
        <f>K277*Config!L$40</f>
        <v>0</v>
      </c>
      <c r="W277" s="220">
        <f>L277*Config!M$40</f>
        <v>0</v>
      </c>
      <c r="X277" s="220">
        <f>M277*Config!N$40</f>
        <v>0</v>
      </c>
      <c r="Y277" s="221">
        <f>N277*Config!O$40</f>
        <v>0</v>
      </c>
      <c r="Z277" s="222">
        <f t="shared" si="28"/>
        <v>0</v>
      </c>
      <c r="AA277" s="217">
        <f t="shared" si="29"/>
        <v>0</v>
      </c>
      <c r="AB277" s="220">
        <f t="shared" si="30"/>
        <v>0</v>
      </c>
      <c r="AC277" s="221">
        <f t="shared" si="31"/>
        <v>0</v>
      </c>
      <c r="AD277" s="223" t="str">
        <f>IF(OR(SUM(P277:Y277)&lt;&gt;0,A277="EH"),INDEX(CASH!$B:$B,MATCH(A277,CASH!$A:$A,0)),"")</f>
        <v/>
      </c>
      <c r="AE277" s="226">
        <v>4950</v>
      </c>
      <c r="AF277" s="224">
        <f t="shared" si="32"/>
        <v>0.12557407790639435</v>
      </c>
      <c r="AG277" s="122" t="str">
        <f>IF(ISERROR(VLOOKUP(A277,Config!$A$12:$A$32,1,FALSE)),LEFT(A277,2),"PRL")</f>
        <v>TM</v>
      </c>
      <c r="AH277" s="122" t="str">
        <f t="shared" si="33"/>
        <v>TM021</v>
      </c>
      <c r="AI277" s="163" t="s">
        <v>882</v>
      </c>
      <c r="AJ277" s="225" t="s">
        <v>781</v>
      </c>
      <c r="AK277" s="338" t="str">
        <f>IF(ISERROR(VLOOKUP($A277,'RAB Cat Lookup'!$B$4:$E$351,2,FALSE))=TRUE,"Unallocated",VLOOKUP($A277,'RAB Cat Lookup'!$B$4:$E$351,2,FALSE))</f>
        <v>Std</v>
      </c>
      <c r="AL277" s="338" t="str">
        <f>IF(ISERROR(VLOOKUP($A277,'RAB Cat Lookup'!$B$4:$E$351,4,FALSE))=TRUE,"Unallocated",VLOOKUP($A277,'RAB Cat Lookup'!$B$4:$E$351,4,FALSE))</f>
        <v>Sub-transmission lines and cables</v>
      </c>
      <c r="AM277" s="121" t="str">
        <f t="shared" si="34"/>
        <v/>
      </c>
    </row>
    <row r="278" spans="1:39" x14ac:dyDescent="0.25">
      <c r="A278" s="215" t="s">
        <v>47</v>
      </c>
      <c r="B278" s="215" t="s">
        <v>452</v>
      </c>
      <c r="C278" s="123" t="s">
        <v>513</v>
      </c>
      <c r="D278" s="216">
        <f>IF('Division Lvl'!D278="","",'Division Lvl'!D278/Escalators!C$11)</f>
        <v>0</v>
      </c>
      <c r="E278" s="217">
        <f>IF('Division Lvl'!E278="","",'Division Lvl'!E278/Escalators!D$11)</f>
        <v>0</v>
      </c>
      <c r="F278" s="217">
        <f>IF('Division Lvl'!F278="","",'Division Lvl'!F278/Escalators!E$11)</f>
        <v>0</v>
      </c>
      <c r="G278" s="217">
        <f>IF('Division Lvl'!G278="","",'Division Lvl'!G278/Escalators!F$11)</f>
        <v>0</v>
      </c>
      <c r="H278" s="217">
        <f>IF('Division Lvl'!H278="","",'Division Lvl'!H278/Escalators!G$11)</f>
        <v>0</v>
      </c>
      <c r="I278" s="217">
        <f>IF('Division Lvl'!I278="","",'Division Lvl'!I278/Escalators!H$11)</f>
        <v>0</v>
      </c>
      <c r="J278" s="217">
        <f>IF('Division Lvl'!J278="","",'Division Lvl'!J278/Escalators!I$11)</f>
        <v>0</v>
      </c>
      <c r="K278" s="217">
        <f>IF('Division Lvl'!K278="","",'Division Lvl'!K278/Escalators!J$11)</f>
        <v>0</v>
      </c>
      <c r="L278" s="217">
        <f>IF('Division Lvl'!L278="","",'Division Lvl'!L278/Escalators!K$11)</f>
        <v>0</v>
      </c>
      <c r="M278" s="217">
        <f>IF('Division Lvl'!M278="","",'Division Lvl'!M278/Escalators!L$11)</f>
        <v>0</v>
      </c>
      <c r="N278" s="218">
        <v>0</v>
      </c>
      <c r="O278" s="219">
        <v>0</v>
      </c>
      <c r="P278" s="220">
        <f>E278*Config!F$40</f>
        <v>0</v>
      </c>
      <c r="Q278" s="220">
        <f>F278*Config!G$40</f>
        <v>0</v>
      </c>
      <c r="R278" s="220">
        <f>G278*Config!H$40</f>
        <v>0</v>
      </c>
      <c r="S278" s="220">
        <f>H278*Config!I$40</f>
        <v>0</v>
      </c>
      <c r="T278" s="220">
        <f>I278*Config!J$40</f>
        <v>0</v>
      </c>
      <c r="U278" s="220">
        <f>J278*Config!K$40</f>
        <v>0</v>
      </c>
      <c r="V278" s="220">
        <f>K278*Config!L$40</f>
        <v>0</v>
      </c>
      <c r="W278" s="220">
        <f>L278*Config!M$40</f>
        <v>0</v>
      </c>
      <c r="X278" s="220">
        <f>M278*Config!N$40</f>
        <v>0</v>
      </c>
      <c r="Y278" s="221">
        <f>N278*Config!O$40</f>
        <v>0</v>
      </c>
      <c r="Z278" s="222">
        <f t="shared" si="28"/>
        <v>0</v>
      </c>
      <c r="AA278" s="217">
        <f t="shared" si="29"/>
        <v>0</v>
      </c>
      <c r="AB278" s="220">
        <f t="shared" si="30"/>
        <v>0</v>
      </c>
      <c r="AC278" s="221">
        <f t="shared" si="31"/>
        <v>0</v>
      </c>
      <c r="AD278" s="223" t="str">
        <f>IF(OR(SUM(P278:Y278)&lt;&gt;0,A278="EH"),INDEX(CASH!$B:$B,MATCH(A278,CASH!$A:$A,0)),"")</f>
        <v/>
      </c>
      <c r="AE278" s="226">
        <v>3750</v>
      </c>
      <c r="AF278" s="224">
        <f t="shared" si="32"/>
        <v>0.38642128756419025</v>
      </c>
      <c r="AG278" s="122" t="str">
        <f>IF(ISERROR(VLOOKUP(A278,Config!$A$12:$A$32,1,FALSE)),LEFT(A278,2),"PRL")</f>
        <v>TM</v>
      </c>
      <c r="AH278" s="122" t="str">
        <f t="shared" si="33"/>
        <v>TM023</v>
      </c>
      <c r="AI278" s="163" t="s">
        <v>882</v>
      </c>
      <c r="AJ278" s="225" t="s">
        <v>781</v>
      </c>
      <c r="AK278" s="338" t="str">
        <f>IF(ISERROR(VLOOKUP($A278,'RAB Cat Lookup'!$B$4:$E$351,2,FALSE))=TRUE,"Unallocated",VLOOKUP($A278,'RAB Cat Lookup'!$B$4:$E$351,2,FALSE))</f>
        <v>Std</v>
      </c>
      <c r="AL278" s="338" t="str">
        <f>IF(ISERROR(VLOOKUP($A278,'RAB Cat Lookup'!$B$4:$E$351,4,FALSE))=TRUE,"Unallocated",VLOOKUP($A278,'RAB Cat Lookup'!$B$4:$E$351,4,FALSE))</f>
        <v>Sub-transmission lines and cables</v>
      </c>
      <c r="AM278" s="121" t="str">
        <f t="shared" si="34"/>
        <v/>
      </c>
    </row>
    <row r="279" spans="1:39" x14ac:dyDescent="0.25">
      <c r="A279" s="215" t="s">
        <v>201</v>
      </c>
      <c r="B279" s="215" t="s">
        <v>335</v>
      </c>
      <c r="C279" s="123" t="s">
        <v>513</v>
      </c>
      <c r="D279" s="216">
        <f>IF('Division Lvl'!D279="","",'Division Lvl'!D279/Escalators!C$11)</f>
        <v>3013000</v>
      </c>
      <c r="E279" s="217">
        <f>IF('Division Lvl'!E279="","",'Division Lvl'!E279/Escalators!D$11)</f>
        <v>0</v>
      </c>
      <c r="F279" s="217">
        <f>IF('Division Lvl'!F279="","",'Division Lvl'!F279/Escalators!E$11)</f>
        <v>0</v>
      </c>
      <c r="G279" s="217">
        <f>IF('Division Lvl'!G279="","",'Division Lvl'!G279/Escalators!F$11)</f>
        <v>0</v>
      </c>
      <c r="H279" s="217">
        <f>IF('Division Lvl'!H279="","",'Division Lvl'!H279/Escalators!G$11)</f>
        <v>0</v>
      </c>
      <c r="I279" s="217">
        <f>IF('Division Lvl'!I279="","",'Division Lvl'!I279/Escalators!H$11)</f>
        <v>0</v>
      </c>
      <c r="J279" s="217">
        <f>IF('Division Lvl'!J279="","",'Division Lvl'!J279/Escalators!I$11)</f>
        <v>0</v>
      </c>
      <c r="K279" s="217">
        <f>IF('Division Lvl'!K279="","",'Division Lvl'!K279/Escalators!J$11)</f>
        <v>0</v>
      </c>
      <c r="L279" s="217">
        <f>IF('Division Lvl'!L279="","",'Division Lvl'!L279/Escalators!K$11)</f>
        <v>0</v>
      </c>
      <c r="M279" s="217">
        <f>IF('Division Lvl'!M279="","",'Division Lvl'!M279/Escalators!L$11)</f>
        <v>0</v>
      </c>
      <c r="N279" s="218">
        <v>0</v>
      </c>
      <c r="O279" s="219">
        <v>0</v>
      </c>
      <c r="P279" s="220">
        <f>E279*Config!F$40</f>
        <v>0</v>
      </c>
      <c r="Q279" s="220">
        <f>F279*Config!G$40</f>
        <v>0</v>
      </c>
      <c r="R279" s="220">
        <f>G279*Config!H$40</f>
        <v>0</v>
      </c>
      <c r="S279" s="220">
        <f>H279*Config!I$40</f>
        <v>0</v>
      </c>
      <c r="T279" s="220">
        <f>I279*Config!J$40</f>
        <v>0</v>
      </c>
      <c r="U279" s="220">
        <f>J279*Config!K$40</f>
        <v>0</v>
      </c>
      <c r="V279" s="220">
        <f>K279*Config!L$40</f>
        <v>0</v>
      </c>
      <c r="W279" s="220">
        <f>L279*Config!M$40</f>
        <v>0</v>
      </c>
      <c r="X279" s="220">
        <f>M279*Config!N$40</f>
        <v>0</v>
      </c>
      <c r="Y279" s="221">
        <f>N279*Config!O$40</f>
        <v>0</v>
      </c>
      <c r="Z279" s="222">
        <f t="shared" si="28"/>
        <v>0</v>
      </c>
      <c r="AA279" s="217">
        <f t="shared" si="29"/>
        <v>0</v>
      </c>
      <c r="AB279" s="220">
        <f t="shared" si="30"/>
        <v>0</v>
      </c>
      <c r="AC279" s="221">
        <f t="shared" si="31"/>
        <v>0</v>
      </c>
      <c r="AD279" s="223" t="str">
        <f>IF(OR(SUM(P279:Y279)&lt;&gt;0,A279="EH"),INDEX(CASH!$B:$B,MATCH(A279,CASH!$A:$A,0)),"")</f>
        <v/>
      </c>
      <c r="AE279" s="226">
        <v>3900</v>
      </c>
      <c r="AF279" s="224">
        <f t="shared" si="32"/>
        <v>0.38537561332517917</v>
      </c>
      <c r="AG279" s="122" t="str">
        <f>IF(ISERROR(VLOOKUP(A279,Config!$A$12:$A$32,1,FALSE)),LEFT(A279,2),"PRL")</f>
        <v>TM</v>
      </c>
      <c r="AH279" s="122" t="str">
        <f t="shared" si="33"/>
        <v>TM027</v>
      </c>
      <c r="AI279" s="163" t="s">
        <v>882</v>
      </c>
      <c r="AJ279" s="225" t="s">
        <v>781</v>
      </c>
      <c r="AK279" s="338" t="str">
        <f>IF(ISERROR(VLOOKUP($A279,'RAB Cat Lookup'!$B$4:$E$351,2,FALSE))=TRUE,"Unallocated",VLOOKUP($A279,'RAB Cat Lookup'!$B$4:$E$351,2,FALSE))</f>
        <v>Std</v>
      </c>
      <c r="AL279" s="338" t="str">
        <f>IF(ISERROR(VLOOKUP($A279,'RAB Cat Lookup'!$B$4:$E$351,4,FALSE))=TRUE,"Unallocated",VLOOKUP($A279,'RAB Cat Lookup'!$B$4:$E$351,4,FALSE))</f>
        <v>Sub-transmission lines and cables</v>
      </c>
      <c r="AM279" s="121" t="str">
        <f t="shared" si="34"/>
        <v/>
      </c>
    </row>
    <row r="280" spans="1:39" x14ac:dyDescent="0.25">
      <c r="A280" s="215" t="s">
        <v>202</v>
      </c>
      <c r="B280" s="215" t="s">
        <v>1025</v>
      </c>
      <c r="C280" s="123" t="s">
        <v>777</v>
      </c>
      <c r="D280" s="216">
        <f>IF('Division Lvl'!D280="","",'Division Lvl'!D280/Escalators!C$11)</f>
        <v>0</v>
      </c>
      <c r="E280" s="217">
        <f>IF('Division Lvl'!E280="","",'Division Lvl'!E280/Escalators!D$11)</f>
        <v>0</v>
      </c>
      <c r="F280" s="217">
        <f>IF('Division Lvl'!F280="","",'Division Lvl'!F280/Escalators!E$11)</f>
        <v>0</v>
      </c>
      <c r="G280" s="217">
        <f>IF('Division Lvl'!G280="","",'Division Lvl'!G280/Escalators!F$11)</f>
        <v>0</v>
      </c>
      <c r="H280" s="217">
        <f>IF('Division Lvl'!H280="","",'Division Lvl'!H280/Escalators!G$11)</f>
        <v>0</v>
      </c>
      <c r="I280" s="217">
        <f>IF('Division Lvl'!I280="","",'Division Lvl'!I280/Escalators!H$11)</f>
        <v>0</v>
      </c>
      <c r="J280" s="217">
        <f>IF('Division Lvl'!J280="","",'Division Lvl'!J280/Escalators!I$11)</f>
        <v>10083477.130415954</v>
      </c>
      <c r="K280" s="217">
        <f>IF('Division Lvl'!K280="","",'Division Lvl'!K280/Escalators!J$11)</f>
        <v>9786904.2736390121</v>
      </c>
      <c r="L280" s="217">
        <f>IF('Division Lvl'!L280="","",'Division Lvl'!L280/Escalators!K$11)</f>
        <v>9786904.2736390121</v>
      </c>
      <c r="M280" s="217">
        <f>IF('Division Lvl'!M280="","",'Division Lvl'!M280/Escalators!L$11)</f>
        <v>10083477.130415954</v>
      </c>
      <c r="N280" s="218">
        <v>10200000</v>
      </c>
      <c r="O280" s="219">
        <v>0</v>
      </c>
      <c r="P280" s="220">
        <f>E280*Config!F$40</f>
        <v>0</v>
      </c>
      <c r="Q280" s="220">
        <f>F280*Config!G$40</f>
        <v>0</v>
      </c>
      <c r="R280" s="220">
        <f>G280*Config!H$40</f>
        <v>0</v>
      </c>
      <c r="S280" s="220">
        <f>H280*Config!I$40</f>
        <v>0</v>
      </c>
      <c r="T280" s="220">
        <f>I280*Config!J$40</f>
        <v>0</v>
      </c>
      <c r="U280" s="220">
        <f>J280*Config!K$40</f>
        <v>11693742.060843583</v>
      </c>
      <c r="V280" s="220">
        <f>K280*Config!L$40</f>
        <v>11633553.682589239</v>
      </c>
      <c r="W280" s="220">
        <f>L280*Config!M$40</f>
        <v>11924392.524653969</v>
      </c>
      <c r="X280" s="220">
        <f>M280*Config!N$40</f>
        <v>12592881.196490631</v>
      </c>
      <c r="Y280" s="221">
        <f>N280*Config!O$40</f>
        <v>13056862.350802843</v>
      </c>
      <c r="Z280" s="222">
        <f t="shared" si="28"/>
        <v>0</v>
      </c>
      <c r="AA280" s="217">
        <f t="shared" si="29"/>
        <v>49940762.808109932</v>
      </c>
      <c r="AB280" s="220">
        <f t="shared" si="30"/>
        <v>0</v>
      </c>
      <c r="AC280" s="221">
        <f t="shared" si="31"/>
        <v>60901431.81538026</v>
      </c>
      <c r="AD280" s="223">
        <f>IF(OR(SUM(P280:Y280)&lt;&gt;0,A280="EH"),INDEX(CASH!$B:$B,MATCH(A280,CASH!$A:$A,0)),"")</f>
        <v>260</v>
      </c>
      <c r="AE280" s="122">
        <f>AD280*VLOOKUP(C280,Config!$A$3:$C$9,3,FALSE)</f>
        <v>1300</v>
      </c>
      <c r="AF280" s="224">
        <f t="shared" si="32"/>
        <v>0.92192259014895972</v>
      </c>
      <c r="AG280" s="122" t="str">
        <f>IF(ISERROR(VLOOKUP(A280,Config!$A$12:$A$32,1,FALSE)),LEFT(A280,2),"PRL")</f>
        <v>TM</v>
      </c>
      <c r="AH280" s="122" t="str">
        <f t="shared" si="33"/>
        <v>TM028l</v>
      </c>
      <c r="AI280" s="163" t="s">
        <v>882</v>
      </c>
      <c r="AJ280" s="225" t="s">
        <v>781</v>
      </c>
      <c r="AK280" s="338" t="str">
        <f>IF(ISERROR(VLOOKUP($A280,'RAB Cat Lookup'!$B$4:$E$351,2,FALSE))=TRUE,"Unallocated",VLOOKUP($A280,'RAB Cat Lookup'!$B$4:$E$351,2,FALSE))</f>
        <v>Std</v>
      </c>
      <c r="AL280" s="338" t="str">
        <f>IF(ISERROR(VLOOKUP($A280,'RAB Cat Lookup'!$B$4:$E$351,4,FALSE))=TRUE,"Unallocated",VLOOKUP($A280,'RAB Cat Lookup'!$B$4:$E$351,4,FALSE))</f>
        <v>Sub-transmission lines and cables</v>
      </c>
      <c r="AM280" s="121" t="str">
        <f t="shared" si="34"/>
        <v/>
      </c>
    </row>
    <row r="281" spans="1:39" x14ac:dyDescent="0.25">
      <c r="A281" s="215" t="s">
        <v>820</v>
      </c>
      <c r="B281" s="215" t="s">
        <v>838</v>
      </c>
      <c r="C281" s="123" t="s">
        <v>512</v>
      </c>
      <c r="D281" s="216">
        <f>IF('Division Lvl'!D281="","",'Division Lvl'!D281/Escalators!C$11)</f>
        <v>0</v>
      </c>
      <c r="E281" s="217">
        <f>IF('Division Lvl'!E281="","",'Division Lvl'!E281/Escalators!D$11)</f>
        <v>0</v>
      </c>
      <c r="F281" s="217">
        <f>IF('Division Lvl'!F281="","",'Division Lvl'!F281/Escalators!E$11)</f>
        <v>0</v>
      </c>
      <c r="G281" s="217">
        <f>IF('Division Lvl'!G281="","",'Division Lvl'!G281/Escalators!F$11)</f>
        <v>0</v>
      </c>
      <c r="H281" s="217">
        <f>IF('Division Lvl'!H281="","",'Division Lvl'!H281/Escalators!G$11)</f>
        <v>0</v>
      </c>
      <c r="I281" s="217">
        <f>IF('Division Lvl'!I281="","",'Division Lvl'!I281/Escalators!H$11)</f>
        <v>0</v>
      </c>
      <c r="J281" s="217">
        <f>IF('Division Lvl'!J281="","",'Division Lvl'!J281/Escalators!I$11)</f>
        <v>0</v>
      </c>
      <c r="K281" s="217">
        <f>IF('Division Lvl'!K281="","",'Division Lvl'!K281/Escalators!J$11)</f>
        <v>0</v>
      </c>
      <c r="L281" s="217">
        <f>IF('Division Lvl'!L281="","",'Division Lvl'!L281/Escalators!K$11)</f>
        <v>0</v>
      </c>
      <c r="M281" s="217">
        <f>IF('Division Lvl'!M281="","",'Division Lvl'!M281/Escalators!L$11)</f>
        <v>0</v>
      </c>
      <c r="N281" s="218">
        <v>0</v>
      </c>
      <c r="O281" s="219">
        <v>122585.18</v>
      </c>
      <c r="P281" s="220">
        <f>E281*Config!F$40</f>
        <v>0</v>
      </c>
      <c r="Q281" s="220">
        <f>F281*Config!G$40</f>
        <v>0</v>
      </c>
      <c r="R281" s="220">
        <f>G281*Config!H$40</f>
        <v>0</v>
      </c>
      <c r="S281" s="220">
        <f>H281*Config!I$40</f>
        <v>0</v>
      </c>
      <c r="T281" s="220">
        <f>I281*Config!J$40</f>
        <v>0</v>
      </c>
      <c r="U281" s="220">
        <f>J281*Config!K$40</f>
        <v>0</v>
      </c>
      <c r="V281" s="220">
        <f>K281*Config!L$40</f>
        <v>0</v>
      </c>
      <c r="W281" s="220">
        <f>L281*Config!M$40</f>
        <v>0</v>
      </c>
      <c r="X281" s="220">
        <f>M281*Config!N$40</f>
        <v>0</v>
      </c>
      <c r="Y281" s="221">
        <f>N281*Config!O$40</f>
        <v>0</v>
      </c>
      <c r="Z281" s="222">
        <f t="shared" si="28"/>
        <v>0</v>
      </c>
      <c r="AA281" s="217">
        <f t="shared" si="29"/>
        <v>0</v>
      </c>
      <c r="AB281" s="220">
        <f t="shared" si="30"/>
        <v>0</v>
      </c>
      <c r="AC281" s="221">
        <f t="shared" si="31"/>
        <v>0</v>
      </c>
      <c r="AD281" s="223" t="str">
        <f>IF(OR(SUM(P281:Y281)&lt;&gt;0,A281="EH"),INDEX(CASH!$B:$B,MATCH(A281,CASH!$A:$A,0)),"")</f>
        <v/>
      </c>
      <c r="AE281" s="226">
        <v>2100</v>
      </c>
      <c r="AF281" s="224">
        <f t="shared" si="32"/>
        <v>0.78296875329960158</v>
      </c>
      <c r="AG281" s="122" t="str">
        <f>IF(ISERROR(VLOOKUP(A281,Config!$A$12:$A$32,1,FALSE)),LEFT(A281,2),"PRL")</f>
        <v>TM</v>
      </c>
      <c r="AH281" s="122" t="str">
        <f t="shared" si="33"/>
        <v>TM029s</v>
      </c>
      <c r="AI281" s="163" t="s">
        <v>882</v>
      </c>
      <c r="AJ281" s="225" t="s">
        <v>781</v>
      </c>
      <c r="AK281" s="338" t="str">
        <f>IF(ISERROR(VLOOKUP($A281,'RAB Cat Lookup'!$B$4:$E$351,2,FALSE))=TRUE,"Unallocated",VLOOKUP($A281,'RAB Cat Lookup'!$B$4:$E$351,2,FALSE))</f>
        <v>Std</v>
      </c>
      <c r="AL281" s="338" t="str">
        <f>IF(ISERROR(VLOOKUP($A281,'RAB Cat Lookup'!$B$4:$E$351,4,FALSE))=TRUE,"Unallocated",VLOOKUP($A281,'RAB Cat Lookup'!$B$4:$E$351,4,FALSE))</f>
        <v>Sub-transmission lines and cables</v>
      </c>
      <c r="AM281" s="121" t="str">
        <f t="shared" si="34"/>
        <v/>
      </c>
    </row>
    <row r="282" spans="1:39" x14ac:dyDescent="0.25">
      <c r="A282" s="215" t="s">
        <v>879</v>
      </c>
      <c r="B282" s="215" t="s">
        <v>880</v>
      </c>
      <c r="C282" s="123" t="s">
        <v>516</v>
      </c>
      <c r="D282" s="216">
        <f>IF('Division Lvl'!D282="","",'Division Lvl'!D282/Escalators!C$11)</f>
        <v>500000</v>
      </c>
      <c r="E282" s="217">
        <f>IF('Division Lvl'!E282="","",'Division Lvl'!E282/Escalators!D$11)</f>
        <v>1598149.3122414458</v>
      </c>
      <c r="F282" s="217">
        <f>IF('Division Lvl'!F282="","",'Division Lvl'!F282/Escalators!E$11)</f>
        <v>1595238.2778064476</v>
      </c>
      <c r="G282" s="217">
        <f>IF('Division Lvl'!G282="","",'Division Lvl'!G282/Escalators!F$11)</f>
        <v>1590801.4256884479</v>
      </c>
      <c r="H282" s="217">
        <f>IF('Division Lvl'!H282="","",'Division Lvl'!H282/Escalators!G$11)</f>
        <v>0</v>
      </c>
      <c r="I282" s="217">
        <f>IF('Division Lvl'!I282="","",'Division Lvl'!I282/Escalators!H$11)</f>
        <v>0</v>
      </c>
      <c r="J282" s="217">
        <f>IF('Division Lvl'!J282="","",'Division Lvl'!J282/Escalators!I$11)</f>
        <v>0</v>
      </c>
      <c r="K282" s="217">
        <f>IF('Division Lvl'!K282="","",'Division Lvl'!K282/Escalators!J$11)</f>
        <v>0</v>
      </c>
      <c r="L282" s="217">
        <f>IF('Division Lvl'!L282="","",'Division Lvl'!L282/Escalators!K$11)</f>
        <v>0</v>
      </c>
      <c r="M282" s="217">
        <f>IF('Division Lvl'!M282="","",'Division Lvl'!M282/Escalators!L$11)</f>
        <v>0</v>
      </c>
      <c r="N282" s="218">
        <v>0</v>
      </c>
      <c r="O282" s="219">
        <v>0</v>
      </c>
      <c r="P282" s="220">
        <f>E282*Config!F$40</f>
        <v>1638103.0450474818</v>
      </c>
      <c r="Q282" s="220">
        <f>F282*Config!G$40</f>
        <v>1675997.2156203988</v>
      </c>
      <c r="R282" s="220">
        <f>G282*Config!H$40</f>
        <v>1713119.1415605235</v>
      </c>
      <c r="S282" s="220">
        <f>H282*Config!I$40</f>
        <v>0</v>
      </c>
      <c r="T282" s="220">
        <f>I282*Config!J$40</f>
        <v>0</v>
      </c>
      <c r="U282" s="220">
        <f>J282*Config!K$40</f>
        <v>0</v>
      </c>
      <c r="V282" s="220">
        <f>K282*Config!L$40</f>
        <v>0</v>
      </c>
      <c r="W282" s="220">
        <f>L282*Config!M$40</f>
        <v>0</v>
      </c>
      <c r="X282" s="220">
        <f>M282*Config!N$40</f>
        <v>0</v>
      </c>
      <c r="Y282" s="221">
        <f>N282*Config!O$40</f>
        <v>0</v>
      </c>
      <c r="Z282" s="222">
        <f t="shared" si="28"/>
        <v>4784189.0157363415</v>
      </c>
      <c r="AA282" s="217">
        <f t="shared" si="29"/>
        <v>4784189.0157363415</v>
      </c>
      <c r="AB282" s="220">
        <f t="shared" si="30"/>
        <v>5027219.4022284038</v>
      </c>
      <c r="AC282" s="221">
        <f t="shared" si="31"/>
        <v>5027219.4022284038</v>
      </c>
      <c r="AD282" s="223">
        <f>IF(OR(SUM(P282:Y282)&lt;&gt;0,A282="EH"),INDEX(CASH!$B:$B,MATCH(A282,CASH!$A:$A,0)),"")</f>
        <v>200</v>
      </c>
      <c r="AE282" s="122">
        <f>AD282*VLOOKUP(C282,Config!$A$3:$C$9,3,FALSE)</f>
        <v>2000</v>
      </c>
      <c r="AF282" s="224">
        <f t="shared" si="32"/>
        <v>0.80621784108474603</v>
      </c>
      <c r="AG282" s="122" t="str">
        <f>IF(ISERROR(VLOOKUP(A282,Config!$A$12:$A$32,1,FALSE)),LEFT(A282,2),"PRL")</f>
        <v>TM</v>
      </c>
      <c r="AH282" s="122" t="str">
        <f t="shared" si="33"/>
        <v>TM030</v>
      </c>
      <c r="AI282" s="163" t="s">
        <v>882</v>
      </c>
      <c r="AJ282" s="225" t="s">
        <v>781</v>
      </c>
      <c r="AK282" s="338" t="str">
        <f>IF(ISERROR(VLOOKUP($A282,'RAB Cat Lookup'!$B$4:$E$351,2,FALSE))=TRUE,"Unallocated",VLOOKUP($A282,'RAB Cat Lookup'!$B$4:$E$351,2,FALSE))</f>
        <v>Std</v>
      </c>
      <c r="AL282" s="338" t="str">
        <f>IF(ISERROR(VLOOKUP($A282,'RAB Cat Lookup'!$B$4:$E$351,4,FALSE))=TRUE,"Unallocated",VLOOKUP($A282,'RAB Cat Lookup'!$B$4:$E$351,4,FALSE))</f>
        <v>Sub-transmission lines and cables</v>
      </c>
      <c r="AM282" s="121" t="str">
        <f t="shared" si="34"/>
        <v/>
      </c>
    </row>
    <row r="283" spans="1:39" x14ac:dyDescent="0.25">
      <c r="A283" s="215" t="s">
        <v>1105</v>
      </c>
      <c r="B283" s="215" t="s">
        <v>335</v>
      </c>
      <c r="C283" s="123" t="s">
        <v>512</v>
      </c>
      <c r="D283" s="216" t="str">
        <f>IF('Division Lvl'!D283="","",'Division Lvl'!D283/Escalators!C$11)</f>
        <v/>
      </c>
      <c r="E283" s="217">
        <f>IF('Division Lvl'!E283="","",'Division Lvl'!E283/Escalators!D$11)</f>
        <v>12180.894289240268</v>
      </c>
      <c r="F283" s="217">
        <f>IF('Division Lvl'!F283="","",'Division Lvl'!F283/Escalators!E$11)</f>
        <v>0</v>
      </c>
      <c r="G283" s="217">
        <f>IF('Division Lvl'!G283="","",'Division Lvl'!G283/Escalators!F$11)</f>
        <v>0</v>
      </c>
      <c r="H283" s="217">
        <f>IF('Division Lvl'!H283="","",'Division Lvl'!H283/Escalators!G$11)</f>
        <v>0</v>
      </c>
      <c r="I283" s="217">
        <f>IF('Division Lvl'!I283="","",'Division Lvl'!I283/Escalators!H$11)</f>
        <v>0</v>
      </c>
      <c r="J283" s="217">
        <f>IF('Division Lvl'!J283="","",'Division Lvl'!J283/Escalators!I$11)</f>
        <v>0</v>
      </c>
      <c r="K283" s="217">
        <f>IF('Division Lvl'!K283="","",'Division Lvl'!K283/Escalators!J$11)</f>
        <v>0</v>
      </c>
      <c r="L283" s="217">
        <f>IF('Division Lvl'!L283="","",'Division Lvl'!L283/Escalators!K$11)</f>
        <v>0</v>
      </c>
      <c r="M283" s="217">
        <f>IF('Division Lvl'!M283="","",'Division Lvl'!M283/Escalators!L$11)</f>
        <v>0</v>
      </c>
      <c r="N283" s="218">
        <v>0</v>
      </c>
      <c r="O283" s="219">
        <v>112125</v>
      </c>
      <c r="P283" s="220">
        <f>E283*Config!F$40</f>
        <v>12485.416646471274</v>
      </c>
      <c r="Q283" s="220">
        <f>F283*Config!G$40</f>
        <v>0</v>
      </c>
      <c r="R283" s="220">
        <f>G283*Config!H$40</f>
        <v>0</v>
      </c>
      <c r="S283" s="220">
        <f>H283*Config!I$40</f>
        <v>0</v>
      </c>
      <c r="T283" s="220">
        <f>I283*Config!J$40</f>
        <v>0</v>
      </c>
      <c r="U283" s="220">
        <f>J283*Config!K$40</f>
        <v>0</v>
      </c>
      <c r="V283" s="220">
        <f>K283*Config!L$40</f>
        <v>0</v>
      </c>
      <c r="W283" s="220">
        <f>L283*Config!M$40</f>
        <v>0</v>
      </c>
      <c r="X283" s="220">
        <f>M283*Config!N$40</f>
        <v>0</v>
      </c>
      <c r="Y283" s="221">
        <f>N283*Config!O$40</f>
        <v>0</v>
      </c>
      <c r="Z283" s="222">
        <f t="shared" si="28"/>
        <v>12180.894289240268</v>
      </c>
      <c r="AA283" s="217">
        <f t="shared" si="29"/>
        <v>12180.894289240268</v>
      </c>
      <c r="AB283" s="220">
        <f t="shared" si="30"/>
        <v>12485.416646471274</v>
      </c>
      <c r="AC283" s="221">
        <f t="shared" si="31"/>
        <v>12485.416646471274</v>
      </c>
      <c r="AD283" s="223">
        <f>IF(OR(SUM(P283:Y283)&lt;&gt;0,A283="EH"),INDEX(CASH!$B:$B,MATCH(A283,CASH!$A:$A,0)),"")</f>
        <v>260</v>
      </c>
      <c r="AE283" s="122">
        <f>AD283*VLOOKUP(C283,Config!$A$3:$C$9,3,FALSE)</f>
        <v>3900</v>
      </c>
      <c r="AF283" s="224">
        <f t="shared" si="32"/>
        <v>0.38537561332517917</v>
      </c>
      <c r="AG283" s="122" t="str">
        <f>IF(ISERROR(VLOOKUP(A283,Config!$A$12:$A$32,1,FALSE)),LEFT(A283,2),"PRL")</f>
        <v>TM</v>
      </c>
      <c r="AH283" s="122" t="str">
        <f t="shared" si="33"/>
        <v>TM031s</v>
      </c>
      <c r="AI283" s="163" t="s">
        <v>882</v>
      </c>
      <c r="AJ283" s="225" t="s">
        <v>781</v>
      </c>
      <c r="AK283" s="338" t="str">
        <f>IF(ISERROR(VLOOKUP($A283,'RAB Cat Lookup'!$B$4:$E$351,2,FALSE))=TRUE,"Unallocated",VLOOKUP($A283,'RAB Cat Lookup'!$B$4:$E$351,2,FALSE))</f>
        <v>Std</v>
      </c>
      <c r="AL283" s="338" t="str">
        <f>IF(ISERROR(VLOOKUP($A283,'RAB Cat Lookup'!$B$4:$E$351,4,FALSE))=TRUE,"Unallocated",VLOOKUP($A283,'RAB Cat Lookup'!$B$4:$E$351,4,FALSE))</f>
        <v>Sub-transmission lines and cables</v>
      </c>
      <c r="AM283" s="121" t="str">
        <f t="shared" si="34"/>
        <v/>
      </c>
    </row>
    <row r="284" spans="1:39" x14ac:dyDescent="0.25">
      <c r="A284" s="215" t="s">
        <v>1105</v>
      </c>
      <c r="B284" s="215" t="s">
        <v>335</v>
      </c>
      <c r="C284" s="123" t="s">
        <v>778</v>
      </c>
      <c r="D284" s="216" t="str">
        <f>IF('Division Lvl'!D284="","",'Division Lvl'!D284/Escalators!C$11)</f>
        <v/>
      </c>
      <c r="E284" s="217">
        <f>IF('Division Lvl'!E284="","",'Division Lvl'!E284/Escalators!D$11)</f>
        <v>2796761.29642253</v>
      </c>
      <c r="F284" s="217">
        <f>IF('Division Lvl'!F284="","",'Division Lvl'!F284/Escalators!E$11)</f>
        <v>0</v>
      </c>
      <c r="G284" s="217">
        <f>IF('Division Lvl'!G284="","",'Division Lvl'!G284/Escalators!F$11)</f>
        <v>0</v>
      </c>
      <c r="H284" s="217">
        <f>IF('Division Lvl'!H284="","",'Division Lvl'!H284/Escalators!G$11)</f>
        <v>0</v>
      </c>
      <c r="I284" s="217">
        <f>IF('Division Lvl'!I284="","",'Division Lvl'!I284/Escalators!H$11)</f>
        <v>0</v>
      </c>
      <c r="J284" s="217">
        <f>IF('Division Lvl'!J284="","",'Division Lvl'!J284/Escalators!I$11)</f>
        <v>0</v>
      </c>
      <c r="K284" s="217">
        <f>IF('Division Lvl'!K284="","",'Division Lvl'!K284/Escalators!J$11)</f>
        <v>0</v>
      </c>
      <c r="L284" s="217">
        <f>IF('Division Lvl'!L284="","",'Division Lvl'!L284/Escalators!K$11)</f>
        <v>0</v>
      </c>
      <c r="M284" s="217">
        <f>IF('Division Lvl'!M284="","",'Division Lvl'!M284/Escalators!L$11)</f>
        <v>0</v>
      </c>
      <c r="N284" s="218">
        <v>0</v>
      </c>
      <c r="O284" s="219">
        <v>0</v>
      </c>
      <c r="P284" s="220">
        <f>E284*Config!F$40</f>
        <v>2866680.3288330929</v>
      </c>
      <c r="Q284" s="220">
        <f>F284*Config!G$40</f>
        <v>0</v>
      </c>
      <c r="R284" s="220">
        <f>G284*Config!H$40</f>
        <v>0</v>
      </c>
      <c r="S284" s="220">
        <f>H284*Config!I$40</f>
        <v>0</v>
      </c>
      <c r="T284" s="220">
        <f>I284*Config!J$40</f>
        <v>0</v>
      </c>
      <c r="U284" s="220">
        <f>J284*Config!K$40</f>
        <v>0</v>
      </c>
      <c r="V284" s="220">
        <f>K284*Config!L$40</f>
        <v>0</v>
      </c>
      <c r="W284" s="220">
        <f>L284*Config!M$40</f>
        <v>0</v>
      </c>
      <c r="X284" s="220">
        <f>M284*Config!N$40</f>
        <v>0</v>
      </c>
      <c r="Y284" s="221">
        <f>N284*Config!O$40</f>
        <v>0</v>
      </c>
      <c r="Z284" s="222">
        <f t="shared" si="28"/>
        <v>2796761.29642253</v>
      </c>
      <c r="AA284" s="217">
        <f t="shared" si="29"/>
        <v>2796761.29642253</v>
      </c>
      <c r="AB284" s="220">
        <f t="shared" si="30"/>
        <v>2866680.3288330929</v>
      </c>
      <c r="AC284" s="221">
        <f t="shared" si="31"/>
        <v>2866680.3288330929</v>
      </c>
      <c r="AD284" s="223">
        <f>IF(OR(SUM(P284:Y284)&lt;&gt;0,A284="EH"),INDEX(CASH!$B:$B,MATCH(A284,CASH!$A:$A,0)),"")</f>
        <v>260</v>
      </c>
      <c r="AE284" s="122">
        <f>AD284*VLOOKUP(C284,Config!$A$3:$C$9,3,FALSE)</f>
        <v>2600</v>
      </c>
      <c r="AF284" s="224">
        <f t="shared" si="32"/>
        <v>0.66719339481987494</v>
      </c>
      <c r="AG284" s="122" t="str">
        <f>IF(ISERROR(VLOOKUP(A284,Config!$A$12:$A$32,1,FALSE)),LEFT(A284,2),"PRL")</f>
        <v>TM</v>
      </c>
      <c r="AH284" s="122" t="str">
        <f t="shared" si="33"/>
        <v>TM031m</v>
      </c>
      <c r="AI284" s="163" t="s">
        <v>882</v>
      </c>
      <c r="AJ284" s="225" t="s">
        <v>781</v>
      </c>
      <c r="AK284" s="338" t="str">
        <f>IF(ISERROR(VLOOKUP($A284,'RAB Cat Lookup'!$B$4:$E$351,2,FALSE))=TRUE,"Unallocated",VLOOKUP($A284,'RAB Cat Lookup'!$B$4:$E$351,2,FALSE))</f>
        <v>Std</v>
      </c>
      <c r="AL284" s="338" t="str">
        <f>IF(ISERROR(VLOOKUP($A284,'RAB Cat Lookup'!$B$4:$E$351,4,FALSE))=TRUE,"Unallocated",VLOOKUP($A284,'RAB Cat Lookup'!$B$4:$E$351,4,FALSE))</f>
        <v>Sub-transmission lines and cables</v>
      </c>
      <c r="AM284" s="121" t="str">
        <f t="shared" si="34"/>
        <v/>
      </c>
    </row>
    <row r="285" spans="1:39" x14ac:dyDescent="0.25">
      <c r="A285" s="215" t="s">
        <v>1076</v>
      </c>
      <c r="B285" s="215" t="s">
        <v>1077</v>
      </c>
      <c r="C285" s="123" t="s">
        <v>512</v>
      </c>
      <c r="D285" s="216" t="str">
        <f>IF('Division Lvl'!D285="","",'Division Lvl'!D285/Escalators!C$11)</f>
        <v/>
      </c>
      <c r="E285" s="217">
        <f>IF('Division Lvl'!E285="","",'Division Lvl'!E285/Escalators!D$11)</f>
        <v>1346111.1772677682</v>
      </c>
      <c r="F285" s="217">
        <f>IF('Division Lvl'!F285="","",'Division Lvl'!F285/Escalators!E$11)</f>
        <v>1343659.2311571345</v>
      </c>
      <c r="G285" s="217">
        <f>IF('Division Lvl'!G285="","",'Division Lvl'!G285/Escalators!F$11)</f>
        <v>1339922.098348469</v>
      </c>
      <c r="H285" s="217">
        <f>IF('Division Lvl'!H285="","",'Division Lvl'!H285/Escalators!G$11)</f>
        <v>1335779.6481314795</v>
      </c>
      <c r="I285" s="217">
        <f>IF('Division Lvl'!I285="","",'Division Lvl'!I285/Escalators!H$11)</f>
        <v>1332274.4729752615</v>
      </c>
      <c r="J285" s="217">
        <f>IF('Division Lvl'!J285="","",'Division Lvl'!J285/Escalators!I$11)</f>
        <v>1332274.4729752615</v>
      </c>
      <c r="K285" s="217">
        <f>IF('Division Lvl'!K285="","",'Division Lvl'!K285/Escalators!J$11)</f>
        <v>1332274.4729752615</v>
      </c>
      <c r="L285" s="217">
        <f>IF('Division Lvl'!L285="","",'Division Lvl'!L285/Escalators!K$11)</f>
        <v>1332274.4729752615</v>
      </c>
      <c r="M285" s="217">
        <f>IF('Division Lvl'!M285="","",'Division Lvl'!M285/Escalators!L$11)</f>
        <v>1332274.4729752615</v>
      </c>
      <c r="N285" s="218">
        <v>1347670</v>
      </c>
      <c r="O285" s="219">
        <v>734759.36</v>
      </c>
      <c r="P285" s="220">
        <f>E285*Config!F$40</f>
        <v>1379763.9566994624</v>
      </c>
      <c r="Q285" s="220">
        <f>F285*Config!G$40</f>
        <v>1411681.9797344643</v>
      </c>
      <c r="R285" s="220">
        <f>G285*Config!H$40</f>
        <v>1442949.5459417941</v>
      </c>
      <c r="S285" s="220">
        <f>H285*Config!I$40</f>
        <v>1474450.7946420535</v>
      </c>
      <c r="T285" s="220">
        <f>I285*Config!J$40</f>
        <v>1507346.2805487395</v>
      </c>
      <c r="U285" s="220">
        <f>J285*Config!K$40</f>
        <v>1545029.9375624578</v>
      </c>
      <c r="V285" s="220">
        <f>K285*Config!L$40</f>
        <v>1583655.6860015194</v>
      </c>
      <c r="W285" s="220">
        <f>L285*Config!M$40</f>
        <v>1623247.0781515571</v>
      </c>
      <c r="X285" s="220">
        <f>M285*Config!N$40</f>
        <v>1663828.2551053457</v>
      </c>
      <c r="Y285" s="221">
        <f>N285*Config!O$40</f>
        <v>1725131.5376771046</v>
      </c>
      <c r="Z285" s="222">
        <f t="shared" si="28"/>
        <v>6697746.6278801132</v>
      </c>
      <c r="AA285" s="217">
        <f t="shared" si="29"/>
        <v>13374514.519781159</v>
      </c>
      <c r="AB285" s="220">
        <f t="shared" si="30"/>
        <v>7216192.5575665133</v>
      </c>
      <c r="AC285" s="221">
        <f t="shared" si="31"/>
        <v>15357085.052064497</v>
      </c>
      <c r="AD285" s="223">
        <f>IF(OR(SUM(P285:Y285)&lt;&gt;0,A285="EH"),INDEX(CASH!$B:$B,MATCH(A285,CASH!$A:$A,0)),"")</f>
        <v>330</v>
      </c>
      <c r="AE285" s="122">
        <f>AD285*VLOOKUP(C285,Config!$A$3:$C$9,3,FALSE)</f>
        <v>4950</v>
      </c>
      <c r="AF285" s="224">
        <f t="shared" si="32"/>
        <v>0.12557407790639435</v>
      </c>
      <c r="AG285" s="122" t="str">
        <f>IF(ISERROR(VLOOKUP(A285,Config!$A$12:$A$32,1,FALSE)),LEFT(A285,2),"PRL")</f>
        <v>TM</v>
      </c>
      <c r="AH285" s="122" t="str">
        <f t="shared" si="33"/>
        <v>TM033s</v>
      </c>
      <c r="AI285" s="163" t="s">
        <v>882</v>
      </c>
      <c r="AJ285" s="225" t="s">
        <v>781</v>
      </c>
      <c r="AK285" s="338" t="str">
        <f>IF(ISERROR(VLOOKUP($A285,'RAB Cat Lookup'!$B$4:$E$351,2,FALSE))=TRUE,"Unallocated",VLOOKUP($A285,'RAB Cat Lookup'!$B$4:$E$351,2,FALSE))</f>
        <v>Std</v>
      </c>
      <c r="AL285" s="338" t="str">
        <f>IF(ISERROR(VLOOKUP($A285,'RAB Cat Lookup'!$B$4:$E$351,4,FALSE))=TRUE,"Unallocated",VLOOKUP($A285,'RAB Cat Lookup'!$B$4:$E$351,4,FALSE))</f>
        <v>Sub-transmission lines and cables</v>
      </c>
      <c r="AM285" s="121" t="str">
        <f t="shared" si="34"/>
        <v/>
      </c>
    </row>
    <row r="286" spans="1:39" x14ac:dyDescent="0.25">
      <c r="A286" s="215" t="s">
        <v>355</v>
      </c>
      <c r="B286" s="215" t="s">
        <v>356</v>
      </c>
      <c r="C286" s="123" t="s">
        <v>512</v>
      </c>
      <c r="D286" s="216">
        <f>IF('Division Lvl'!D286="","",'Division Lvl'!D286/Escalators!C$11)</f>
        <v>0</v>
      </c>
      <c r="E286" s="217">
        <f>IF('Division Lvl'!E286="","",'Division Lvl'!E286/Escalators!D$11)</f>
        <v>0</v>
      </c>
      <c r="F286" s="217">
        <f>IF('Division Lvl'!F286="","",'Division Lvl'!F286/Escalators!E$11)</f>
        <v>0</v>
      </c>
      <c r="G286" s="217">
        <f>IF('Division Lvl'!G286="","",'Division Lvl'!G286/Escalators!F$11)</f>
        <v>0</v>
      </c>
      <c r="H286" s="217">
        <f>IF('Division Lvl'!H286="","",'Division Lvl'!H286/Escalators!G$11)</f>
        <v>0</v>
      </c>
      <c r="I286" s="217">
        <f>IF('Division Lvl'!I286="","",'Division Lvl'!I286/Escalators!H$11)</f>
        <v>0</v>
      </c>
      <c r="J286" s="217">
        <f>IF('Division Lvl'!J286="","",'Division Lvl'!J286/Escalators!I$11)</f>
        <v>0</v>
      </c>
      <c r="K286" s="217">
        <f>IF('Division Lvl'!K286="","",'Division Lvl'!K286/Escalators!J$11)</f>
        <v>0</v>
      </c>
      <c r="L286" s="217">
        <f>IF('Division Lvl'!L286="","",'Division Lvl'!L286/Escalators!K$11)</f>
        <v>0</v>
      </c>
      <c r="M286" s="217">
        <f>IF('Division Lvl'!M286="","",'Division Lvl'!M286/Escalators!L$11)</f>
        <v>0</v>
      </c>
      <c r="N286" s="218">
        <v>0</v>
      </c>
      <c r="O286" s="219">
        <v>0</v>
      </c>
      <c r="P286" s="220">
        <f>E286*Config!F$40</f>
        <v>0</v>
      </c>
      <c r="Q286" s="220">
        <f>F286*Config!G$40</f>
        <v>0</v>
      </c>
      <c r="R286" s="220">
        <f>G286*Config!H$40</f>
        <v>0</v>
      </c>
      <c r="S286" s="220">
        <f>H286*Config!I$40</f>
        <v>0</v>
      </c>
      <c r="T286" s="220">
        <f>I286*Config!J$40</f>
        <v>0</v>
      </c>
      <c r="U286" s="220">
        <f>J286*Config!K$40</f>
        <v>0</v>
      </c>
      <c r="V286" s="220">
        <f>K286*Config!L$40</f>
        <v>0</v>
      </c>
      <c r="W286" s="220">
        <f>L286*Config!M$40</f>
        <v>0</v>
      </c>
      <c r="X286" s="220">
        <f>M286*Config!N$40</f>
        <v>0</v>
      </c>
      <c r="Y286" s="221">
        <f>N286*Config!O$40</f>
        <v>0</v>
      </c>
      <c r="Z286" s="222">
        <f t="shared" si="28"/>
        <v>0</v>
      </c>
      <c r="AA286" s="217">
        <f t="shared" si="29"/>
        <v>0</v>
      </c>
      <c r="AB286" s="220">
        <f t="shared" si="30"/>
        <v>0</v>
      </c>
      <c r="AC286" s="221">
        <f t="shared" si="31"/>
        <v>0</v>
      </c>
      <c r="AD286" s="223" t="str">
        <f>IF(OR(SUM(P286:Y286)&lt;&gt;0,A286="EH"),INDEX(CASH!$B:$B,MATCH(A286,CASH!$A:$A,0)),"")</f>
        <v/>
      </c>
      <c r="AE286" s="226">
        <v>1950</v>
      </c>
      <c r="AF286" s="224">
        <f t="shared" si="32"/>
        <v>0.80621784108474603</v>
      </c>
      <c r="AG286" s="122" t="str">
        <f>IF(ISERROR(VLOOKUP(A286,Config!$A$12:$A$32,1,FALSE)),LEFT(A286,2),"PRL")</f>
        <v>TM</v>
      </c>
      <c r="AH286" s="122" t="str">
        <f t="shared" si="33"/>
        <v>TM131s</v>
      </c>
      <c r="AI286" s="163" t="s">
        <v>882</v>
      </c>
      <c r="AJ286" s="225" t="s">
        <v>781</v>
      </c>
      <c r="AK286" s="338" t="str">
        <f>IF(ISERROR(VLOOKUP($A286,'RAB Cat Lookup'!$B$4:$E$351,2,FALSE))=TRUE,"Unallocated",VLOOKUP($A286,'RAB Cat Lookup'!$B$4:$E$351,2,FALSE))</f>
        <v>Std</v>
      </c>
      <c r="AL286" s="338" t="str">
        <f>IF(ISERROR(VLOOKUP($A286,'RAB Cat Lookup'!$B$4:$E$351,4,FALSE))=TRUE,"Unallocated",VLOOKUP($A286,'RAB Cat Lookup'!$B$4:$E$351,4,FALSE))</f>
        <v>Sub-transmission lines and cables</v>
      </c>
      <c r="AM286" s="121" t="str">
        <f t="shared" si="34"/>
        <v/>
      </c>
    </row>
    <row r="287" spans="1:39" x14ac:dyDescent="0.25">
      <c r="A287" s="215" t="s">
        <v>357</v>
      </c>
      <c r="B287" s="215" t="s">
        <v>358</v>
      </c>
      <c r="C287" s="123" t="s">
        <v>512</v>
      </c>
      <c r="D287" s="216">
        <f>IF('Division Lvl'!D287="","",'Division Lvl'!D287/Escalators!C$11)</f>
        <v>0</v>
      </c>
      <c r="E287" s="217">
        <f>IF('Division Lvl'!E287="","",'Division Lvl'!E287/Escalators!D$11)</f>
        <v>0</v>
      </c>
      <c r="F287" s="217">
        <f>IF('Division Lvl'!F287="","",'Division Lvl'!F287/Escalators!E$11)</f>
        <v>0</v>
      </c>
      <c r="G287" s="217">
        <f>IF('Division Lvl'!G287="","",'Division Lvl'!G287/Escalators!F$11)</f>
        <v>0</v>
      </c>
      <c r="H287" s="217">
        <f>IF('Division Lvl'!H287="","",'Division Lvl'!H287/Escalators!G$11)</f>
        <v>0</v>
      </c>
      <c r="I287" s="217">
        <f>IF('Division Lvl'!I287="","",'Division Lvl'!I287/Escalators!H$11)</f>
        <v>0</v>
      </c>
      <c r="J287" s="217">
        <f>IF('Division Lvl'!J287="","",'Division Lvl'!J287/Escalators!I$11)</f>
        <v>0</v>
      </c>
      <c r="K287" s="217">
        <f>IF('Division Lvl'!K287="","",'Division Lvl'!K287/Escalators!J$11)</f>
        <v>1102262.4510209595</v>
      </c>
      <c r="L287" s="217">
        <f>IF('Division Lvl'!L287="","",'Division Lvl'!L287/Escalators!K$11)</f>
        <v>1102262.4510209595</v>
      </c>
      <c r="M287" s="217">
        <f>IF('Division Lvl'!M287="","",'Division Lvl'!M287/Escalators!L$11)</f>
        <v>1102262.4510209595</v>
      </c>
      <c r="N287" s="218">
        <v>1115000</v>
      </c>
      <c r="O287" s="219">
        <v>0</v>
      </c>
      <c r="P287" s="220">
        <f>E287*Config!F$40</f>
        <v>0</v>
      </c>
      <c r="Q287" s="220">
        <f>F287*Config!G$40</f>
        <v>0</v>
      </c>
      <c r="R287" s="220">
        <f>G287*Config!H$40</f>
        <v>0</v>
      </c>
      <c r="S287" s="220">
        <f>H287*Config!I$40</f>
        <v>0</v>
      </c>
      <c r="T287" s="220">
        <f>I287*Config!J$40</f>
        <v>0</v>
      </c>
      <c r="U287" s="220">
        <f>J287*Config!K$40</f>
        <v>0</v>
      </c>
      <c r="V287" s="220">
        <f>K287*Config!L$40</f>
        <v>1310243.6723320205</v>
      </c>
      <c r="W287" s="220">
        <f>L287*Config!M$40</f>
        <v>1342999.7641403209</v>
      </c>
      <c r="X287" s="220">
        <f>M287*Config!N$40</f>
        <v>1376574.7582438285</v>
      </c>
      <c r="Y287" s="221">
        <f>N287*Config!O$40</f>
        <v>1427294.2667789382</v>
      </c>
      <c r="Z287" s="222">
        <f t="shared" si="28"/>
        <v>0</v>
      </c>
      <c r="AA287" s="217">
        <f t="shared" si="29"/>
        <v>4421787.3530628784</v>
      </c>
      <c r="AB287" s="220">
        <f t="shared" si="30"/>
        <v>0</v>
      </c>
      <c r="AC287" s="221">
        <f t="shared" si="31"/>
        <v>5457112.461495108</v>
      </c>
      <c r="AD287" s="223">
        <f>IF(OR(SUM(P287:Y287)&lt;&gt;0,A287="EH"),INDEX(CASH!$B:$B,MATCH(A287,CASH!$A:$A,0)),"")</f>
        <v>160</v>
      </c>
      <c r="AE287" s="122">
        <f>AD287*VLOOKUP(C287,Config!$A$3:$C$9,3,FALSE)</f>
        <v>2400</v>
      </c>
      <c r="AF287" s="224">
        <f t="shared" si="32"/>
        <v>0.6976020864775403</v>
      </c>
      <c r="AG287" s="122" t="str">
        <f>IF(ISERROR(VLOOKUP(A287,Config!$A$12:$A$32,1,FALSE)),LEFT(A287,2),"PRL")</f>
        <v>TM</v>
      </c>
      <c r="AH287" s="122" t="str">
        <f t="shared" si="33"/>
        <v>TM132s</v>
      </c>
      <c r="AI287" s="163" t="s">
        <v>882</v>
      </c>
      <c r="AJ287" s="225" t="s">
        <v>781</v>
      </c>
      <c r="AK287" s="338" t="str">
        <f>IF(ISERROR(VLOOKUP($A287,'RAB Cat Lookup'!$B$4:$E$351,2,FALSE))=TRUE,"Unallocated",VLOOKUP($A287,'RAB Cat Lookup'!$B$4:$E$351,2,FALSE))</f>
        <v>Std</v>
      </c>
      <c r="AL287" s="338" t="str">
        <f>IF(ISERROR(VLOOKUP($A287,'RAB Cat Lookup'!$B$4:$E$351,4,FALSE))=TRUE,"Unallocated",VLOOKUP($A287,'RAB Cat Lookup'!$B$4:$E$351,4,FALSE))</f>
        <v>Sub-transmission lines and cables</v>
      </c>
      <c r="AM287" s="121" t="str">
        <f t="shared" si="34"/>
        <v/>
      </c>
    </row>
    <row r="288" spans="1:39" x14ac:dyDescent="0.25">
      <c r="A288" s="215" t="s">
        <v>84</v>
      </c>
      <c r="B288" s="215" t="s">
        <v>456</v>
      </c>
      <c r="C288" s="123" t="s">
        <v>512</v>
      </c>
      <c r="D288" s="216">
        <f>IF('Division Lvl'!D288="","",'Division Lvl'!D288/Escalators!C$11)</f>
        <v>0</v>
      </c>
      <c r="E288" s="217">
        <f>IF('Division Lvl'!E288="","",'Division Lvl'!E288/Escalators!D$11)</f>
        <v>0</v>
      </c>
      <c r="F288" s="217">
        <f>IF('Division Lvl'!F288="","",'Division Lvl'!F288/Escalators!E$11)</f>
        <v>0</v>
      </c>
      <c r="G288" s="217">
        <f>IF('Division Lvl'!G288="","",'Division Lvl'!G288/Escalators!F$11)</f>
        <v>0</v>
      </c>
      <c r="H288" s="217">
        <f>IF('Division Lvl'!H288="","",'Division Lvl'!H288/Escalators!G$11)</f>
        <v>0</v>
      </c>
      <c r="I288" s="217">
        <f>IF('Division Lvl'!I288="","",'Division Lvl'!I288/Escalators!H$11)</f>
        <v>0</v>
      </c>
      <c r="J288" s="217">
        <f>IF('Division Lvl'!J288="","",'Division Lvl'!J288/Escalators!I$11)</f>
        <v>0</v>
      </c>
      <c r="K288" s="217">
        <f>IF('Division Lvl'!K288="","",'Division Lvl'!K288/Escalators!J$11)</f>
        <v>0</v>
      </c>
      <c r="L288" s="217">
        <f>IF('Division Lvl'!L288="","",'Division Lvl'!L288/Escalators!K$11)</f>
        <v>0</v>
      </c>
      <c r="M288" s="217">
        <f>IF('Division Lvl'!M288="","",'Division Lvl'!M288/Escalators!L$11)</f>
        <v>0</v>
      </c>
      <c r="N288" s="218">
        <v>0</v>
      </c>
      <c r="O288" s="219">
        <v>0</v>
      </c>
      <c r="P288" s="220">
        <f>E288*Config!F$40</f>
        <v>0</v>
      </c>
      <c r="Q288" s="220">
        <f>F288*Config!G$40</f>
        <v>0</v>
      </c>
      <c r="R288" s="220">
        <f>G288*Config!H$40</f>
        <v>0</v>
      </c>
      <c r="S288" s="220">
        <f>H288*Config!I$40</f>
        <v>0</v>
      </c>
      <c r="T288" s="220">
        <f>I288*Config!J$40</f>
        <v>0</v>
      </c>
      <c r="U288" s="220">
        <f>J288*Config!K$40</f>
        <v>0</v>
      </c>
      <c r="V288" s="220">
        <f>K288*Config!L$40</f>
        <v>0</v>
      </c>
      <c r="W288" s="220">
        <f>L288*Config!M$40</f>
        <v>0</v>
      </c>
      <c r="X288" s="220">
        <f>M288*Config!N$40</f>
        <v>0</v>
      </c>
      <c r="Y288" s="221">
        <f>N288*Config!O$40</f>
        <v>0</v>
      </c>
      <c r="Z288" s="222">
        <f t="shared" si="28"/>
        <v>0</v>
      </c>
      <c r="AA288" s="217">
        <f t="shared" si="29"/>
        <v>0</v>
      </c>
      <c r="AB288" s="220">
        <f t="shared" si="30"/>
        <v>0</v>
      </c>
      <c r="AC288" s="221">
        <f t="shared" si="31"/>
        <v>0</v>
      </c>
      <c r="AD288" s="223" t="str">
        <f>IF(OR(SUM(P288:Y288)&lt;&gt;0,A288="EH"),INDEX(CASH!$B:$B,MATCH(A288,CASH!$A:$A,0)),"")</f>
        <v/>
      </c>
      <c r="AE288" s="226">
        <v>3300</v>
      </c>
      <c r="AF288" s="224">
        <f t="shared" si="32"/>
        <v>0.5433273145722044</v>
      </c>
      <c r="AG288" s="122" t="str">
        <f>IF(ISERROR(VLOOKUP(A288,Config!$A$12:$A$32,1,FALSE)),LEFT(A288,2),"PRL")</f>
        <v>TM</v>
      </c>
      <c r="AH288" s="122" t="str">
        <f t="shared" si="33"/>
        <v>TM133s</v>
      </c>
      <c r="AI288" s="163" t="s">
        <v>882</v>
      </c>
      <c r="AJ288" s="225" t="s">
        <v>781</v>
      </c>
      <c r="AK288" s="338" t="str">
        <f>IF(ISERROR(VLOOKUP($A288,'RAB Cat Lookup'!$B$4:$E$351,2,FALSE))=TRUE,"Unallocated",VLOOKUP($A288,'RAB Cat Lookup'!$B$4:$E$351,2,FALSE))</f>
        <v>Std</v>
      </c>
      <c r="AL288" s="338" t="str">
        <f>IF(ISERROR(VLOOKUP($A288,'RAB Cat Lookup'!$B$4:$E$351,4,FALSE))=TRUE,"Unallocated",VLOOKUP($A288,'RAB Cat Lookup'!$B$4:$E$351,4,FALSE))</f>
        <v>Sub-transmission lines and cables</v>
      </c>
      <c r="AM288" s="121" t="str">
        <f t="shared" si="34"/>
        <v/>
      </c>
    </row>
    <row r="289" spans="1:39" x14ac:dyDescent="0.25">
      <c r="A289" s="215" t="s">
        <v>182</v>
      </c>
      <c r="B289" s="215" t="s">
        <v>252</v>
      </c>
      <c r="C289" s="123" t="s">
        <v>512</v>
      </c>
      <c r="D289" s="216">
        <f>IF('Division Lvl'!D289="","",'Division Lvl'!D289/Escalators!C$11)</f>
        <v>0</v>
      </c>
      <c r="E289" s="217">
        <f>IF('Division Lvl'!E289="","",'Division Lvl'!E289/Escalators!D$11)</f>
        <v>0</v>
      </c>
      <c r="F289" s="217">
        <f>IF('Division Lvl'!F289="","",'Division Lvl'!F289/Escalators!E$11)</f>
        <v>0</v>
      </c>
      <c r="G289" s="217">
        <f>IF('Division Lvl'!G289="","",'Division Lvl'!G289/Escalators!F$11)</f>
        <v>0</v>
      </c>
      <c r="H289" s="217">
        <f>IF('Division Lvl'!H289="","",'Division Lvl'!H289/Escalators!G$11)</f>
        <v>0</v>
      </c>
      <c r="I289" s="217">
        <f>IF('Division Lvl'!I289="","",'Division Lvl'!I289/Escalators!H$11)</f>
        <v>0</v>
      </c>
      <c r="J289" s="217">
        <f>IF('Division Lvl'!J289="","",'Division Lvl'!J289/Escalators!I$11)</f>
        <v>0</v>
      </c>
      <c r="K289" s="217">
        <f>IF('Division Lvl'!K289="","",'Division Lvl'!K289/Escalators!J$11)</f>
        <v>1645979.3551120157</v>
      </c>
      <c r="L289" s="217">
        <f>IF('Division Lvl'!L289="","",'Division Lvl'!L289/Escalators!K$11)</f>
        <v>1645979.3551120157</v>
      </c>
      <c r="M289" s="217">
        <f>IF('Division Lvl'!M289="","",'Division Lvl'!M289/Escalators!L$11)</f>
        <v>1645979.3551120157</v>
      </c>
      <c r="N289" s="218">
        <v>1665000</v>
      </c>
      <c r="O289" s="219">
        <v>0</v>
      </c>
      <c r="P289" s="220">
        <f>E289*Config!F$40</f>
        <v>0</v>
      </c>
      <c r="Q289" s="220">
        <f>F289*Config!G$40</f>
        <v>0</v>
      </c>
      <c r="R289" s="220">
        <f>G289*Config!H$40</f>
        <v>0</v>
      </c>
      <c r="S289" s="220">
        <f>H289*Config!I$40</f>
        <v>0</v>
      </c>
      <c r="T289" s="220">
        <f>I289*Config!J$40</f>
        <v>0</v>
      </c>
      <c r="U289" s="220">
        <f>J289*Config!K$40</f>
        <v>0</v>
      </c>
      <c r="V289" s="220">
        <f>K289*Config!L$40</f>
        <v>1956552.2102536447</v>
      </c>
      <c r="W289" s="220">
        <f>L289*Config!M$40</f>
        <v>2005466.0155099859</v>
      </c>
      <c r="X289" s="220">
        <f>M289*Config!N$40</f>
        <v>2055602.6658977349</v>
      </c>
      <c r="Y289" s="221">
        <f>N289*Config!O$40</f>
        <v>2131340.7660869346</v>
      </c>
      <c r="Z289" s="222">
        <f t="shared" si="28"/>
        <v>0</v>
      </c>
      <c r="AA289" s="217">
        <f t="shared" si="29"/>
        <v>6602938.0653360467</v>
      </c>
      <c r="AB289" s="220">
        <f t="shared" si="30"/>
        <v>0</v>
      </c>
      <c r="AC289" s="221">
        <f t="shared" si="31"/>
        <v>8148961.6577483006</v>
      </c>
      <c r="AD289" s="223">
        <f>IF(OR(SUM(P289:Y289)&lt;&gt;0,A289="EH"),INDEX(CASH!$B:$B,MATCH(A289,CASH!$A:$A,0)),"")</f>
        <v>110</v>
      </c>
      <c r="AE289" s="122">
        <f>AD289*VLOOKUP(C289,Config!$A$3:$C$9,3,FALSE)</f>
        <v>1650</v>
      </c>
      <c r="AF289" s="224">
        <f t="shared" si="32"/>
        <v>0.8896136012931809</v>
      </c>
      <c r="AG289" s="122" t="str">
        <f>IF(ISERROR(VLOOKUP(A289,Config!$A$12:$A$32,1,FALSE)),LEFT(A289,2),"PRL")</f>
        <v>TM</v>
      </c>
      <c r="AH289" s="122" t="str">
        <f t="shared" si="33"/>
        <v>TM134s</v>
      </c>
      <c r="AI289" s="163" t="s">
        <v>882</v>
      </c>
      <c r="AJ289" s="225" t="s">
        <v>781</v>
      </c>
      <c r="AK289" s="338" t="str">
        <f>IF(ISERROR(VLOOKUP($A289,'RAB Cat Lookup'!$B$4:$E$351,2,FALSE))=TRUE,"Unallocated",VLOOKUP($A289,'RAB Cat Lookup'!$B$4:$E$351,2,FALSE))</f>
        <v>Std</v>
      </c>
      <c r="AL289" s="338" t="str">
        <f>IF(ISERROR(VLOOKUP($A289,'RAB Cat Lookup'!$B$4:$E$351,4,FALSE))=TRUE,"Unallocated",VLOOKUP($A289,'RAB Cat Lookup'!$B$4:$E$351,4,FALSE))</f>
        <v>Sub-transmission lines and cables</v>
      </c>
      <c r="AM289" s="121" t="str">
        <f t="shared" si="34"/>
        <v/>
      </c>
    </row>
    <row r="290" spans="1:39" x14ac:dyDescent="0.25">
      <c r="A290" s="215" t="s">
        <v>183</v>
      </c>
      <c r="B290" s="215" t="s">
        <v>253</v>
      </c>
      <c r="C290" s="123" t="s">
        <v>512</v>
      </c>
      <c r="D290" s="216">
        <f>IF('Division Lvl'!D290="","",'Division Lvl'!D290/Escalators!C$11)</f>
        <v>0</v>
      </c>
      <c r="E290" s="217">
        <f>IF('Division Lvl'!E290="","",'Division Lvl'!E290/Escalators!D$11)</f>
        <v>0</v>
      </c>
      <c r="F290" s="217">
        <f>IF('Division Lvl'!F290="","",'Division Lvl'!F290/Escalators!E$11)</f>
        <v>0</v>
      </c>
      <c r="G290" s="217">
        <f>IF('Division Lvl'!G290="","",'Division Lvl'!G290/Escalators!F$11)</f>
        <v>0</v>
      </c>
      <c r="H290" s="217">
        <f>IF('Division Lvl'!H290="","",'Division Lvl'!H290/Escalators!G$11)</f>
        <v>0</v>
      </c>
      <c r="I290" s="217">
        <f>IF('Division Lvl'!I290="","",'Division Lvl'!I290/Escalators!H$11)</f>
        <v>0</v>
      </c>
      <c r="J290" s="217">
        <f>IF('Division Lvl'!J290="","",'Division Lvl'!J290/Escalators!I$11)</f>
        <v>0</v>
      </c>
      <c r="K290" s="217">
        <f>IF('Division Lvl'!K290="","",'Division Lvl'!K290/Escalators!J$11)</f>
        <v>917398.70363000047</v>
      </c>
      <c r="L290" s="217">
        <f>IF('Division Lvl'!L290="","",'Division Lvl'!L290/Escalators!K$11)</f>
        <v>917398.70363000047</v>
      </c>
      <c r="M290" s="217">
        <f>IF('Division Lvl'!M290="","",'Division Lvl'!M290/Escalators!L$11)</f>
        <v>917398.70363000047</v>
      </c>
      <c r="N290" s="218">
        <v>928000</v>
      </c>
      <c r="O290" s="219">
        <v>0</v>
      </c>
      <c r="P290" s="220">
        <f>E290*Config!F$40</f>
        <v>0</v>
      </c>
      <c r="Q290" s="220">
        <f>F290*Config!G$40</f>
        <v>0</v>
      </c>
      <c r="R290" s="220">
        <f>G290*Config!H$40</f>
        <v>0</v>
      </c>
      <c r="S290" s="220">
        <f>H290*Config!I$40</f>
        <v>0</v>
      </c>
      <c r="T290" s="220">
        <f>I290*Config!J$40</f>
        <v>0</v>
      </c>
      <c r="U290" s="220">
        <f>J290*Config!K$40</f>
        <v>0</v>
      </c>
      <c r="V290" s="220">
        <f>K290*Config!L$40</f>
        <v>1090498.7694386682</v>
      </c>
      <c r="W290" s="220">
        <f>L290*Config!M$40</f>
        <v>1117761.2386746348</v>
      </c>
      <c r="X290" s="220">
        <f>M290*Config!N$40</f>
        <v>1145705.2696415004</v>
      </c>
      <c r="Y290" s="221">
        <f>N290*Config!O$40</f>
        <v>1187918.4570142194</v>
      </c>
      <c r="Z290" s="222">
        <f t="shared" si="28"/>
        <v>0</v>
      </c>
      <c r="AA290" s="217">
        <f t="shared" si="29"/>
        <v>3680196.1108900015</v>
      </c>
      <c r="AB290" s="220">
        <f t="shared" si="30"/>
        <v>0</v>
      </c>
      <c r="AC290" s="221">
        <f t="shared" si="31"/>
        <v>4541883.734769023</v>
      </c>
      <c r="AD290" s="223">
        <f>IF(OR(SUM(P290:Y290)&lt;&gt;0,A290="EH"),INDEX(CASH!$B:$B,MATCH(A290,CASH!$A:$A,0)),"")</f>
        <v>110</v>
      </c>
      <c r="AE290" s="122">
        <f>AD290*VLOOKUP(C290,Config!$A$3:$C$9,3,FALSE)</f>
        <v>1650</v>
      </c>
      <c r="AF290" s="224">
        <f t="shared" si="32"/>
        <v>0.8896136012931809</v>
      </c>
      <c r="AG290" s="122" t="str">
        <f>IF(ISERROR(VLOOKUP(A290,Config!$A$12:$A$32,1,FALSE)),LEFT(A290,2),"PRL")</f>
        <v>TM</v>
      </c>
      <c r="AH290" s="122" t="str">
        <f t="shared" si="33"/>
        <v>TM135s</v>
      </c>
      <c r="AI290" s="163" t="s">
        <v>882</v>
      </c>
      <c r="AJ290" s="225" t="s">
        <v>781</v>
      </c>
      <c r="AK290" s="338" t="str">
        <f>IF(ISERROR(VLOOKUP($A290,'RAB Cat Lookup'!$B$4:$E$351,2,FALSE))=TRUE,"Unallocated",VLOOKUP($A290,'RAB Cat Lookup'!$B$4:$E$351,2,FALSE))</f>
        <v>Std</v>
      </c>
      <c r="AL290" s="338" t="str">
        <f>IF(ISERROR(VLOOKUP($A290,'RAB Cat Lookup'!$B$4:$E$351,4,FALSE))=TRUE,"Unallocated",VLOOKUP($A290,'RAB Cat Lookup'!$B$4:$E$351,4,FALSE))</f>
        <v>Sub-transmission lines and cables</v>
      </c>
      <c r="AM290" s="121" t="str">
        <f t="shared" si="34"/>
        <v/>
      </c>
    </row>
    <row r="291" spans="1:39" x14ac:dyDescent="0.25">
      <c r="A291" s="215" t="s">
        <v>184</v>
      </c>
      <c r="B291" s="215" t="s">
        <v>254</v>
      </c>
      <c r="C291" s="123" t="s">
        <v>512</v>
      </c>
      <c r="D291" s="216">
        <f>IF('Division Lvl'!D291="","",'Division Lvl'!D291/Escalators!C$11)</f>
        <v>0</v>
      </c>
      <c r="E291" s="217">
        <f>IF('Division Lvl'!E291="","",'Division Lvl'!E291/Escalators!D$11)</f>
        <v>0</v>
      </c>
      <c r="F291" s="217">
        <f>IF('Division Lvl'!F291="","",'Division Lvl'!F291/Escalators!E$11)</f>
        <v>0</v>
      </c>
      <c r="G291" s="217">
        <f>IF('Division Lvl'!G291="","",'Division Lvl'!G291/Escalators!F$11)</f>
        <v>0</v>
      </c>
      <c r="H291" s="217">
        <f>IF('Division Lvl'!H291="","",'Division Lvl'!H291/Escalators!G$11)</f>
        <v>0</v>
      </c>
      <c r="I291" s="217">
        <f>IF('Division Lvl'!I291="","",'Division Lvl'!I291/Escalators!H$11)</f>
        <v>0</v>
      </c>
      <c r="J291" s="217">
        <f>IF('Division Lvl'!J291="","",'Division Lvl'!J291/Escalators!I$11)</f>
        <v>0</v>
      </c>
      <c r="K291" s="217">
        <f>IF('Division Lvl'!K291="","",'Division Lvl'!K291/Escalators!J$11)</f>
        <v>897627.17984487105</v>
      </c>
      <c r="L291" s="217">
        <f>IF('Division Lvl'!L291="","",'Division Lvl'!L291/Escalators!K$11)</f>
        <v>897627.17984487105</v>
      </c>
      <c r="M291" s="217">
        <f>IF('Division Lvl'!M291="","",'Division Lvl'!M291/Escalators!L$11)</f>
        <v>897627.17984487105</v>
      </c>
      <c r="N291" s="218">
        <v>908000</v>
      </c>
      <c r="O291" s="219">
        <v>0</v>
      </c>
      <c r="P291" s="220">
        <f>E291*Config!F$40</f>
        <v>0</v>
      </c>
      <c r="Q291" s="220">
        <f>F291*Config!G$40</f>
        <v>0</v>
      </c>
      <c r="R291" s="220">
        <f>G291*Config!H$40</f>
        <v>0</v>
      </c>
      <c r="S291" s="220">
        <f>H291*Config!I$40</f>
        <v>0</v>
      </c>
      <c r="T291" s="220">
        <f>I291*Config!J$40</f>
        <v>0</v>
      </c>
      <c r="U291" s="220">
        <f>J291*Config!K$40</f>
        <v>0</v>
      </c>
      <c r="V291" s="220">
        <f>K291*Config!L$40</f>
        <v>1066996.6407869726</v>
      </c>
      <c r="W291" s="220">
        <f>L291*Config!M$40</f>
        <v>1093671.556806647</v>
      </c>
      <c r="X291" s="220">
        <f>M291*Config!N$40</f>
        <v>1121013.345726813</v>
      </c>
      <c r="Y291" s="221">
        <f>N291*Config!O$40</f>
        <v>1162316.7661302923</v>
      </c>
      <c r="Z291" s="222">
        <f t="shared" si="28"/>
        <v>0</v>
      </c>
      <c r="AA291" s="217">
        <f t="shared" si="29"/>
        <v>3600881.539534613</v>
      </c>
      <c r="AB291" s="220">
        <f t="shared" si="30"/>
        <v>0</v>
      </c>
      <c r="AC291" s="221">
        <f t="shared" si="31"/>
        <v>4443998.3094507251</v>
      </c>
      <c r="AD291" s="223">
        <f>IF(OR(SUM(P291:Y291)&lt;&gt;0,A291="EH"),INDEX(CASH!$B:$B,MATCH(A291,CASH!$A:$A,0)),"")</f>
        <v>110</v>
      </c>
      <c r="AE291" s="122">
        <f>AD291*VLOOKUP(C291,Config!$A$3:$C$9,3,FALSE)</f>
        <v>1650</v>
      </c>
      <c r="AF291" s="224">
        <f t="shared" si="32"/>
        <v>0.8896136012931809</v>
      </c>
      <c r="AG291" s="122" t="str">
        <f>IF(ISERROR(VLOOKUP(A291,Config!$A$12:$A$32,1,FALSE)),LEFT(A291,2),"PRL")</f>
        <v>TM</v>
      </c>
      <c r="AH291" s="122" t="str">
        <f t="shared" si="33"/>
        <v>TM137s</v>
      </c>
      <c r="AI291" s="163" t="s">
        <v>882</v>
      </c>
      <c r="AJ291" s="225" t="s">
        <v>781</v>
      </c>
      <c r="AK291" s="338" t="str">
        <f>IF(ISERROR(VLOOKUP($A291,'RAB Cat Lookup'!$B$4:$E$351,2,FALSE))=TRUE,"Unallocated",VLOOKUP($A291,'RAB Cat Lookup'!$B$4:$E$351,2,FALSE))</f>
        <v>Std</v>
      </c>
      <c r="AL291" s="338" t="str">
        <f>IF(ISERROR(VLOOKUP($A291,'RAB Cat Lookup'!$B$4:$E$351,4,FALSE))=TRUE,"Unallocated",VLOOKUP($A291,'RAB Cat Lookup'!$B$4:$E$351,4,FALSE))</f>
        <v>Sub-transmission lines and cables</v>
      </c>
      <c r="AM291" s="121" t="str">
        <f t="shared" si="34"/>
        <v/>
      </c>
    </row>
    <row r="292" spans="1:39" x14ac:dyDescent="0.25">
      <c r="A292" s="215" t="s">
        <v>725</v>
      </c>
      <c r="B292" s="215" t="s">
        <v>732</v>
      </c>
      <c r="C292" s="123" t="s">
        <v>513</v>
      </c>
      <c r="D292" s="216">
        <f>IF('Division Lvl'!D292="","",'Division Lvl'!D292/Escalators!C$11)</f>
        <v>5000</v>
      </c>
      <c r="E292" s="217">
        <f>IF('Division Lvl'!E292="","",'Division Lvl'!E292/Escalators!D$11)</f>
        <v>0</v>
      </c>
      <c r="F292" s="217">
        <f>IF('Division Lvl'!F292="","",'Division Lvl'!F292/Escalators!E$11)</f>
        <v>0</v>
      </c>
      <c r="G292" s="217">
        <f>IF('Division Lvl'!G292="","",'Division Lvl'!G292/Escalators!F$11)</f>
        <v>0</v>
      </c>
      <c r="H292" s="217">
        <f>IF('Division Lvl'!H292="","",'Division Lvl'!H292/Escalators!G$11)</f>
        <v>0</v>
      </c>
      <c r="I292" s="217">
        <f>IF('Division Lvl'!I292="","",'Division Lvl'!I292/Escalators!H$11)</f>
        <v>0</v>
      </c>
      <c r="J292" s="217">
        <f>IF('Division Lvl'!J292="","",'Division Lvl'!J292/Escalators!I$11)</f>
        <v>0</v>
      </c>
      <c r="K292" s="217">
        <f>IF('Division Lvl'!K292="","",'Division Lvl'!K292/Escalators!J$11)</f>
        <v>0</v>
      </c>
      <c r="L292" s="217">
        <f>IF('Division Lvl'!L292="","",'Division Lvl'!L292/Escalators!K$11)</f>
        <v>0</v>
      </c>
      <c r="M292" s="217">
        <f>IF('Division Lvl'!M292="","",'Division Lvl'!M292/Escalators!L$11)</f>
        <v>0</v>
      </c>
      <c r="N292" s="218">
        <v>0</v>
      </c>
      <c r="O292" s="219">
        <v>5000</v>
      </c>
      <c r="P292" s="220">
        <f>E292*Config!F$40</f>
        <v>0</v>
      </c>
      <c r="Q292" s="220">
        <f>F292*Config!G$40</f>
        <v>0</v>
      </c>
      <c r="R292" s="220">
        <f>G292*Config!H$40</f>
        <v>0</v>
      </c>
      <c r="S292" s="220">
        <f>H292*Config!I$40</f>
        <v>0</v>
      </c>
      <c r="T292" s="220">
        <f>I292*Config!J$40</f>
        <v>0</v>
      </c>
      <c r="U292" s="220">
        <f>J292*Config!K$40</f>
        <v>0</v>
      </c>
      <c r="V292" s="220">
        <f>K292*Config!L$40</f>
        <v>0</v>
      </c>
      <c r="W292" s="220">
        <f>L292*Config!M$40</f>
        <v>0</v>
      </c>
      <c r="X292" s="220">
        <f>M292*Config!N$40</f>
        <v>0</v>
      </c>
      <c r="Y292" s="221">
        <f>N292*Config!O$40</f>
        <v>0</v>
      </c>
      <c r="Z292" s="222">
        <f t="shared" si="28"/>
        <v>0</v>
      </c>
      <c r="AA292" s="217">
        <f t="shared" si="29"/>
        <v>0</v>
      </c>
      <c r="AB292" s="220">
        <f t="shared" si="30"/>
        <v>0</v>
      </c>
      <c r="AC292" s="221">
        <f t="shared" si="31"/>
        <v>0</v>
      </c>
      <c r="AD292" s="223" t="str">
        <f>IF(OR(SUM(P292:Y292)&lt;&gt;0,A292="EH"),INDEX(CASH!$B:$B,MATCH(A292,CASH!$A:$A,0)),"")</f>
        <v/>
      </c>
      <c r="AE292" s="226">
        <v>1650</v>
      </c>
      <c r="AF292" s="224">
        <f t="shared" si="32"/>
        <v>0.8896136012931809</v>
      </c>
      <c r="AG292" s="122" t="str">
        <f>IF(ISERROR(VLOOKUP(A292,Config!$A$12:$A$32,1,FALSE)),LEFT(A292,2),"PRL")</f>
        <v>TM</v>
      </c>
      <c r="AH292" s="122" t="str">
        <f t="shared" si="33"/>
        <v>TM138</v>
      </c>
      <c r="AI292" s="163" t="s">
        <v>882</v>
      </c>
      <c r="AJ292" s="225" t="s">
        <v>781</v>
      </c>
      <c r="AK292" s="338" t="str">
        <f>IF(ISERROR(VLOOKUP($A292,'RAB Cat Lookup'!$B$4:$E$351,2,FALSE))=TRUE,"Unallocated",VLOOKUP($A292,'RAB Cat Lookup'!$B$4:$E$351,2,FALSE))</f>
        <v>Std</v>
      </c>
      <c r="AL292" s="338" t="str">
        <f>IF(ISERROR(VLOOKUP($A292,'RAB Cat Lookup'!$B$4:$E$351,4,FALSE))=TRUE,"Unallocated",VLOOKUP($A292,'RAB Cat Lookup'!$B$4:$E$351,4,FALSE))</f>
        <v>Sub-transmission lines and cables</v>
      </c>
      <c r="AM292" s="121" t="str">
        <f t="shared" si="34"/>
        <v/>
      </c>
    </row>
    <row r="293" spans="1:39" x14ac:dyDescent="0.25">
      <c r="A293" s="215" t="s">
        <v>86</v>
      </c>
      <c r="B293" s="215" t="s">
        <v>255</v>
      </c>
      <c r="C293" s="123" t="s">
        <v>512</v>
      </c>
      <c r="D293" s="216">
        <f>IF('Division Lvl'!D293="","",'Division Lvl'!D293/Escalators!C$11)</f>
        <v>2000000</v>
      </c>
      <c r="E293" s="217">
        <f>IF('Division Lvl'!E293="","",'Division Lvl'!E293/Escalators!D$11)</f>
        <v>0</v>
      </c>
      <c r="F293" s="217">
        <f>IF('Division Lvl'!F293="","",'Division Lvl'!F293/Escalators!E$11)</f>
        <v>0</v>
      </c>
      <c r="G293" s="217">
        <f>IF('Division Lvl'!G293="","",'Division Lvl'!G293/Escalators!F$11)</f>
        <v>0</v>
      </c>
      <c r="H293" s="217">
        <f>IF('Division Lvl'!H293="","",'Division Lvl'!H293/Escalators!G$11)</f>
        <v>0</v>
      </c>
      <c r="I293" s="217">
        <f>IF('Division Lvl'!I293="","",'Division Lvl'!I293/Escalators!H$11)</f>
        <v>136423.5141173923</v>
      </c>
      <c r="J293" s="217">
        <f>IF('Division Lvl'!J293="","",'Division Lvl'!J293/Escalators!I$11)</f>
        <v>886752.84176304995</v>
      </c>
      <c r="K293" s="217">
        <f>IF('Division Lvl'!K293="","",'Division Lvl'!K293/Escalators!J$11)</f>
        <v>886752.84176304995</v>
      </c>
      <c r="L293" s="217">
        <f>IF('Division Lvl'!L293="","",'Division Lvl'!L293/Escalators!K$11)</f>
        <v>886752.84176304995</v>
      </c>
      <c r="M293" s="217">
        <f>IF('Division Lvl'!M293="","",'Division Lvl'!M293/Escalators!L$11)</f>
        <v>886752.84176304995</v>
      </c>
      <c r="N293" s="218">
        <v>897000</v>
      </c>
      <c r="O293" s="219">
        <v>3545011.83</v>
      </c>
      <c r="P293" s="220">
        <f>E293*Config!F$40</f>
        <v>0</v>
      </c>
      <c r="Q293" s="220">
        <f>F293*Config!G$40</f>
        <v>0</v>
      </c>
      <c r="R293" s="220">
        <f>G293*Config!H$40</f>
        <v>0</v>
      </c>
      <c r="S293" s="220">
        <f>H293*Config!I$40</f>
        <v>0</v>
      </c>
      <c r="T293" s="220">
        <f>I293*Config!J$40</f>
        <v>154350.68430381772</v>
      </c>
      <c r="U293" s="220">
        <f>J293*Config!K$40</f>
        <v>1028361.4341741855</v>
      </c>
      <c r="V293" s="220">
        <f>K293*Config!L$40</f>
        <v>1054070.4700285401</v>
      </c>
      <c r="W293" s="220">
        <f>L293*Config!M$40</f>
        <v>1080422.2317792536</v>
      </c>
      <c r="X293" s="220">
        <f>M293*Config!N$40</f>
        <v>1107432.7875737348</v>
      </c>
      <c r="Y293" s="221">
        <f>N293*Config!O$40</f>
        <v>1148235.8361441323</v>
      </c>
      <c r="Z293" s="222">
        <f t="shared" si="28"/>
        <v>136423.5141173923</v>
      </c>
      <c r="AA293" s="217">
        <f t="shared" si="29"/>
        <v>4580434.881169592</v>
      </c>
      <c r="AB293" s="220">
        <f t="shared" si="30"/>
        <v>154350.68430381772</v>
      </c>
      <c r="AC293" s="221">
        <f t="shared" si="31"/>
        <v>5572873.444003664</v>
      </c>
      <c r="AD293" s="223">
        <f>IF(OR(SUM(P293:Y293)&lt;&gt;0,A293="EH"),INDEX(CASH!$B:$B,MATCH(A293,CASH!$A:$A,0)),"")</f>
        <v>270</v>
      </c>
      <c r="AE293" s="122">
        <f>AD293*VLOOKUP(C293,Config!$A$3:$C$9,3,FALSE)</f>
        <v>4050</v>
      </c>
      <c r="AF293" s="224">
        <f t="shared" si="32"/>
        <v>0.37221491724488698</v>
      </c>
      <c r="AG293" s="122" t="str">
        <f>IF(ISERROR(VLOOKUP(A293,Config!$A$12:$A$32,1,FALSE)),LEFT(A293,2),"PRL")</f>
        <v>TM</v>
      </c>
      <c r="AH293" s="122" t="str">
        <f t="shared" si="33"/>
        <v>TM171s</v>
      </c>
      <c r="AI293" s="163" t="s">
        <v>882</v>
      </c>
      <c r="AJ293" s="225" t="s">
        <v>781</v>
      </c>
      <c r="AK293" s="338" t="str">
        <f>IF(ISERROR(VLOOKUP($A293,'RAB Cat Lookup'!$B$4:$E$351,2,FALSE))=TRUE,"Unallocated",VLOOKUP($A293,'RAB Cat Lookup'!$B$4:$E$351,2,FALSE))</f>
        <v>Std</v>
      </c>
      <c r="AL293" s="338" t="str">
        <f>IF(ISERROR(VLOOKUP($A293,'RAB Cat Lookup'!$B$4:$E$351,4,FALSE))=TRUE,"Unallocated",VLOOKUP($A293,'RAB Cat Lookup'!$B$4:$E$351,4,FALSE))</f>
        <v>Sub-transmission lines and cables</v>
      </c>
      <c r="AM293" s="121" t="str">
        <f t="shared" si="34"/>
        <v/>
      </c>
    </row>
    <row r="294" spans="1:39" x14ac:dyDescent="0.25">
      <c r="A294" s="215" t="s">
        <v>87</v>
      </c>
      <c r="B294" s="215" t="s">
        <v>256</v>
      </c>
      <c r="C294" s="123" t="s">
        <v>512</v>
      </c>
      <c r="D294" s="216">
        <f>IF('Division Lvl'!D294="","",'Division Lvl'!D294/Escalators!C$11)</f>
        <v>0</v>
      </c>
      <c r="E294" s="217">
        <f>IF('Division Lvl'!E294="","",'Division Lvl'!E294/Escalators!D$11)</f>
        <v>0</v>
      </c>
      <c r="F294" s="217">
        <f>IF('Division Lvl'!F294="","",'Division Lvl'!F294/Escalators!E$11)</f>
        <v>997023.92362902965</v>
      </c>
      <c r="G294" s="217">
        <f>IF('Division Lvl'!G294="","",'Division Lvl'!G294/Escalators!F$11)</f>
        <v>994250.89105527988</v>
      </c>
      <c r="H294" s="217">
        <f>IF('Division Lvl'!H294="","",'Division Lvl'!H294/Escalators!G$11)</f>
        <v>0</v>
      </c>
      <c r="I294" s="217">
        <f>IF('Division Lvl'!I294="","",'Division Lvl'!I294/Escalators!H$11)</f>
        <v>0</v>
      </c>
      <c r="J294" s="217">
        <f>IF('Division Lvl'!J294="","",'Division Lvl'!J294/Escalators!I$11)</f>
        <v>0</v>
      </c>
      <c r="K294" s="217">
        <f>IF('Division Lvl'!K294="","",'Division Lvl'!K294/Escalators!J$11)</f>
        <v>0</v>
      </c>
      <c r="L294" s="217">
        <f>IF('Division Lvl'!L294="","",'Division Lvl'!L294/Escalators!K$11)</f>
        <v>0</v>
      </c>
      <c r="M294" s="217">
        <f>IF('Division Lvl'!M294="","",'Division Lvl'!M294/Escalators!L$11)</f>
        <v>0</v>
      </c>
      <c r="N294" s="218">
        <v>0</v>
      </c>
      <c r="O294" s="219">
        <v>0</v>
      </c>
      <c r="P294" s="220">
        <f>E294*Config!F$40</f>
        <v>0</v>
      </c>
      <c r="Q294" s="220">
        <f>F294*Config!G$40</f>
        <v>1047498.2597627492</v>
      </c>
      <c r="R294" s="220">
        <f>G294*Config!H$40</f>
        <v>1070699.4634753272</v>
      </c>
      <c r="S294" s="220">
        <f>H294*Config!I$40</f>
        <v>0</v>
      </c>
      <c r="T294" s="220">
        <f>I294*Config!J$40</f>
        <v>0</v>
      </c>
      <c r="U294" s="220">
        <f>J294*Config!K$40</f>
        <v>0</v>
      </c>
      <c r="V294" s="220">
        <f>K294*Config!L$40</f>
        <v>0</v>
      </c>
      <c r="W294" s="220">
        <f>L294*Config!M$40</f>
        <v>0</v>
      </c>
      <c r="X294" s="220">
        <f>M294*Config!N$40</f>
        <v>0</v>
      </c>
      <c r="Y294" s="221">
        <f>N294*Config!O$40</f>
        <v>0</v>
      </c>
      <c r="Z294" s="222">
        <f t="shared" si="28"/>
        <v>1991274.8146843095</v>
      </c>
      <c r="AA294" s="217">
        <f t="shared" si="29"/>
        <v>1991274.8146843095</v>
      </c>
      <c r="AB294" s="220">
        <f t="shared" si="30"/>
        <v>2118197.7232380765</v>
      </c>
      <c r="AC294" s="221">
        <f t="shared" si="31"/>
        <v>2118197.7232380765</v>
      </c>
      <c r="AD294" s="223">
        <f>IF(OR(SUM(P294:Y294)&lt;&gt;0,A294="EH"),INDEX(CASH!$B:$B,MATCH(A294,CASH!$A:$A,0)),"")</f>
        <v>170</v>
      </c>
      <c r="AE294" s="122">
        <f>AD294*VLOOKUP(C294,Config!$A$3:$C$9,3,FALSE)</f>
        <v>2550</v>
      </c>
      <c r="AF294" s="224">
        <f t="shared" si="32"/>
        <v>0.6869208729126236</v>
      </c>
      <c r="AG294" s="122" t="str">
        <f>IF(ISERROR(VLOOKUP(A294,Config!$A$12:$A$32,1,FALSE)),LEFT(A294,2),"PRL")</f>
        <v>TM</v>
      </c>
      <c r="AH294" s="122" t="str">
        <f t="shared" si="33"/>
        <v>TM172s</v>
      </c>
      <c r="AI294" s="163" t="s">
        <v>882</v>
      </c>
      <c r="AJ294" s="225" t="s">
        <v>781</v>
      </c>
      <c r="AK294" s="338" t="str">
        <f>IF(ISERROR(VLOOKUP($A294,'RAB Cat Lookup'!$B$4:$E$351,2,FALSE))=TRUE,"Unallocated",VLOOKUP($A294,'RAB Cat Lookup'!$B$4:$E$351,2,FALSE))</f>
        <v>Std</v>
      </c>
      <c r="AL294" s="338" t="str">
        <f>IF(ISERROR(VLOOKUP($A294,'RAB Cat Lookup'!$B$4:$E$351,4,FALSE))=TRUE,"Unallocated",VLOOKUP($A294,'RAB Cat Lookup'!$B$4:$E$351,4,FALSE))</f>
        <v>Sub-transmission lines and cables</v>
      </c>
      <c r="AM294" s="121" t="str">
        <f t="shared" si="34"/>
        <v/>
      </c>
    </row>
    <row r="295" spans="1:39" x14ac:dyDescent="0.25">
      <c r="A295" s="215" t="s">
        <v>200</v>
      </c>
      <c r="B295" s="215" t="s">
        <v>336</v>
      </c>
      <c r="C295" s="123" t="s">
        <v>512</v>
      </c>
      <c r="D295" s="216">
        <f>IF('Division Lvl'!D295="","",'Division Lvl'!D295/Escalators!C$11)</f>
        <v>0</v>
      </c>
      <c r="E295" s="217">
        <f>IF('Division Lvl'!E295="","",'Division Lvl'!E295/Escalators!D$11)</f>
        <v>0</v>
      </c>
      <c r="F295" s="217">
        <f>IF('Division Lvl'!F295="","",'Division Lvl'!F295/Escalators!E$11)</f>
        <v>997023.92362902965</v>
      </c>
      <c r="G295" s="217">
        <f>IF('Division Lvl'!G295="","",'Division Lvl'!G295/Escalators!F$11)</f>
        <v>994250.89105527988</v>
      </c>
      <c r="H295" s="217">
        <f>IF('Division Lvl'!H295="","",'Division Lvl'!H295/Escalators!G$11)</f>
        <v>991177.10428478743</v>
      </c>
      <c r="I295" s="217">
        <f>IF('Division Lvl'!I295="","",'Division Lvl'!I295/Escalators!H$11)</f>
        <v>988576.18925646599</v>
      </c>
      <c r="J295" s="217">
        <f>IF('Division Lvl'!J295="","",'Division Lvl'!J295/Escalators!I$11)</f>
        <v>988576.18925646599</v>
      </c>
      <c r="K295" s="217">
        <f>IF('Division Lvl'!K295="","",'Division Lvl'!K295/Escalators!J$11)</f>
        <v>988576.18925646599</v>
      </c>
      <c r="L295" s="217">
        <f>IF('Division Lvl'!L295="","",'Division Lvl'!L295/Escalators!K$11)</f>
        <v>988576.18925646599</v>
      </c>
      <c r="M295" s="217">
        <f>IF('Division Lvl'!M295="","",'Division Lvl'!M295/Escalators!L$11)</f>
        <v>988576.18925646599</v>
      </c>
      <c r="N295" s="218">
        <v>1000000</v>
      </c>
      <c r="O295" s="219">
        <v>0</v>
      </c>
      <c r="P295" s="220">
        <f>E295*Config!F$40</f>
        <v>0</v>
      </c>
      <c r="Q295" s="220">
        <f>F295*Config!G$40</f>
        <v>1047498.2597627492</v>
      </c>
      <c r="R295" s="220">
        <f>G295*Config!H$40</f>
        <v>1070699.4634753272</v>
      </c>
      <c r="S295" s="220">
        <f>H295*Config!I$40</f>
        <v>1094074.064601908</v>
      </c>
      <c r="T295" s="220">
        <f>I295*Config!J$40</f>
        <v>1118483.2195928821</v>
      </c>
      <c r="U295" s="220">
        <f>J295*Config!K$40</f>
        <v>1146445.3000827041</v>
      </c>
      <c r="V295" s="220">
        <f>K295*Config!L$40</f>
        <v>1175106.4325847717</v>
      </c>
      <c r="W295" s="220">
        <f>L295*Config!M$40</f>
        <v>1204484.093399391</v>
      </c>
      <c r="X295" s="220">
        <f>M295*Config!N$40</f>
        <v>1234596.1957343756</v>
      </c>
      <c r="Y295" s="221">
        <f>N295*Config!O$40</f>
        <v>1280084.544196357</v>
      </c>
      <c r="Z295" s="222">
        <f t="shared" si="28"/>
        <v>3971028.1082255631</v>
      </c>
      <c r="AA295" s="217">
        <f t="shared" si="29"/>
        <v>8925332.8652514257</v>
      </c>
      <c r="AB295" s="220">
        <f t="shared" si="30"/>
        <v>4330755.0074328668</v>
      </c>
      <c r="AC295" s="221">
        <f t="shared" si="31"/>
        <v>10371471.573430467</v>
      </c>
      <c r="AD295" s="223">
        <f>IF(OR(SUM(P295:Y295)&lt;&gt;0,A295="EH"),INDEX(CASH!$B:$B,MATCH(A295,CASH!$A:$A,0)),"")</f>
        <v>240</v>
      </c>
      <c r="AE295" s="122">
        <f>AD295*VLOOKUP(C295,Config!$A$3:$C$9,3,FALSE)</f>
        <v>3600</v>
      </c>
      <c r="AF295" s="224">
        <f t="shared" si="32"/>
        <v>0.42681182760415159</v>
      </c>
      <c r="AG295" s="122" t="str">
        <f>IF(ISERROR(VLOOKUP(A295,Config!$A$12:$A$32,1,FALSE)),LEFT(A295,2),"PRL")</f>
        <v>TM</v>
      </c>
      <c r="AH295" s="122" t="str">
        <f t="shared" si="33"/>
        <v>TM174s</v>
      </c>
      <c r="AI295" s="163" t="s">
        <v>882</v>
      </c>
      <c r="AJ295" s="225" t="s">
        <v>781</v>
      </c>
      <c r="AK295" s="338" t="str">
        <f>IF(ISERROR(VLOOKUP($A295,'RAB Cat Lookup'!$B$4:$E$351,2,FALSE))=TRUE,"Unallocated",VLOOKUP($A295,'RAB Cat Lookup'!$B$4:$E$351,2,FALSE))</f>
        <v>Std</v>
      </c>
      <c r="AL295" s="338" t="str">
        <f>IF(ISERROR(VLOOKUP($A295,'RAB Cat Lookup'!$B$4:$E$351,4,FALSE))=TRUE,"Unallocated",VLOOKUP($A295,'RAB Cat Lookup'!$B$4:$E$351,4,FALSE))</f>
        <v>Sub-transmission lines and cables</v>
      </c>
      <c r="AM295" s="121" t="str">
        <f t="shared" si="34"/>
        <v/>
      </c>
    </row>
    <row r="296" spans="1:39" x14ac:dyDescent="0.25">
      <c r="A296" s="215" t="s">
        <v>77</v>
      </c>
      <c r="B296" s="215" t="s">
        <v>784</v>
      </c>
      <c r="C296" s="123" t="s">
        <v>512</v>
      </c>
      <c r="D296" s="216">
        <f>IF('Division Lvl'!D296="","",'Division Lvl'!D296/Escalators!C$11)</f>
        <v>0</v>
      </c>
      <c r="E296" s="217">
        <f>IF('Division Lvl'!E296="","",'Division Lvl'!E296/Escalators!D$11)</f>
        <v>0</v>
      </c>
      <c r="F296" s="217">
        <f>IF('Division Lvl'!F296="","",'Division Lvl'!F296/Escalators!E$11)</f>
        <v>0</v>
      </c>
      <c r="G296" s="217">
        <f>IF('Division Lvl'!G296="","",'Division Lvl'!G296/Escalators!F$11)</f>
        <v>0</v>
      </c>
      <c r="H296" s="217">
        <f>IF('Division Lvl'!H296="","",'Division Lvl'!H296/Escalators!G$11)</f>
        <v>0</v>
      </c>
      <c r="I296" s="217">
        <f>IF('Division Lvl'!I296="","",'Division Lvl'!I296/Escalators!H$11)</f>
        <v>0</v>
      </c>
      <c r="J296" s="217">
        <f>IF('Division Lvl'!J296="","",'Division Lvl'!J296/Escalators!I$11)</f>
        <v>0</v>
      </c>
      <c r="K296" s="217">
        <f>IF('Division Lvl'!K296="","",'Division Lvl'!K296/Escalators!J$11)</f>
        <v>0</v>
      </c>
      <c r="L296" s="217">
        <f>IF('Division Lvl'!L296="","",'Division Lvl'!L296/Escalators!K$11)</f>
        <v>0</v>
      </c>
      <c r="M296" s="217">
        <f>IF('Division Lvl'!M296="","",'Division Lvl'!M296/Escalators!L$11)</f>
        <v>0</v>
      </c>
      <c r="N296" s="218">
        <v>0</v>
      </c>
      <c r="O296" s="219">
        <v>321511</v>
      </c>
      <c r="P296" s="220">
        <f>E296*Config!F$40</f>
        <v>0</v>
      </c>
      <c r="Q296" s="220">
        <f>F296*Config!G$40</f>
        <v>0</v>
      </c>
      <c r="R296" s="220">
        <f>G296*Config!H$40</f>
        <v>0</v>
      </c>
      <c r="S296" s="220">
        <f>H296*Config!I$40</f>
        <v>0</v>
      </c>
      <c r="T296" s="220">
        <f>I296*Config!J$40</f>
        <v>0</v>
      </c>
      <c r="U296" s="220">
        <f>J296*Config!K$40</f>
        <v>0</v>
      </c>
      <c r="V296" s="220">
        <f>K296*Config!L$40</f>
        <v>0</v>
      </c>
      <c r="W296" s="220">
        <f>L296*Config!M$40</f>
        <v>0</v>
      </c>
      <c r="X296" s="220">
        <f>M296*Config!N$40</f>
        <v>0</v>
      </c>
      <c r="Y296" s="221">
        <f>N296*Config!O$40</f>
        <v>0</v>
      </c>
      <c r="Z296" s="222">
        <f t="shared" si="28"/>
        <v>0</v>
      </c>
      <c r="AA296" s="217">
        <f t="shared" si="29"/>
        <v>0</v>
      </c>
      <c r="AB296" s="220">
        <f t="shared" si="30"/>
        <v>0</v>
      </c>
      <c r="AC296" s="221">
        <f t="shared" si="31"/>
        <v>0</v>
      </c>
      <c r="AD296" s="223" t="str">
        <f>IF(OR(SUM(P296:Y296)&lt;&gt;0,A296="EH"),INDEX(CASH!$B:$B,MATCH(A296,CASH!$A:$A,0)),"")</f>
        <v/>
      </c>
      <c r="AE296" s="226">
        <v>3000</v>
      </c>
      <c r="AF296" s="224">
        <f t="shared" si="32"/>
        <v>0.58534242778377188</v>
      </c>
      <c r="AG296" s="122" t="str">
        <f>IF(ISERROR(VLOOKUP(A296,Config!$A$12:$A$32,1,FALSE)),LEFT(A296,2),"PRL")</f>
        <v>TM</v>
      </c>
      <c r="AH296" s="122" t="str">
        <f t="shared" si="33"/>
        <v>TM302s</v>
      </c>
      <c r="AI296" s="163" t="s">
        <v>882</v>
      </c>
      <c r="AJ296" s="225" t="s">
        <v>781</v>
      </c>
      <c r="AK296" s="338" t="str">
        <f>IF(ISERROR(VLOOKUP($A296,'RAB Cat Lookup'!$B$4:$E$351,2,FALSE))=TRUE,"Unallocated",VLOOKUP($A296,'RAB Cat Lookup'!$B$4:$E$351,2,FALSE))</f>
        <v>Std</v>
      </c>
      <c r="AL296" s="338" t="str">
        <f>IF(ISERROR(VLOOKUP($A296,'RAB Cat Lookup'!$B$4:$E$351,4,FALSE))=TRUE,"Unallocated",VLOOKUP($A296,'RAB Cat Lookup'!$B$4:$E$351,4,FALSE))</f>
        <v>Sub-transmission lines and cables</v>
      </c>
      <c r="AM296" s="121" t="str">
        <f t="shared" si="34"/>
        <v/>
      </c>
    </row>
    <row r="297" spans="1:39" x14ac:dyDescent="0.25">
      <c r="A297" s="215" t="s">
        <v>77</v>
      </c>
      <c r="B297" s="215" t="s">
        <v>784</v>
      </c>
      <c r="C297" s="123" t="s">
        <v>778</v>
      </c>
      <c r="D297" s="216">
        <f>IF('Division Lvl'!D297="","",'Division Lvl'!D297/Escalators!C$11)</f>
        <v>0</v>
      </c>
      <c r="E297" s="217">
        <f>IF('Division Lvl'!E297="","",'Division Lvl'!E297/Escalators!D$11)</f>
        <v>0</v>
      </c>
      <c r="F297" s="217">
        <f>IF('Division Lvl'!F297="","",'Division Lvl'!F297/Escalators!E$11)</f>
        <v>71785.722501290133</v>
      </c>
      <c r="G297" s="217">
        <f>IF('Division Lvl'!G297="","",'Division Lvl'!G297/Escalators!F$11)</f>
        <v>0</v>
      </c>
      <c r="H297" s="217">
        <f>IF('Division Lvl'!H297="","",'Division Lvl'!H297/Escalators!G$11)</f>
        <v>0</v>
      </c>
      <c r="I297" s="217">
        <f>IF('Division Lvl'!I297="","",'Division Lvl'!I297/Escalators!H$11)</f>
        <v>0</v>
      </c>
      <c r="J297" s="217">
        <f>IF('Division Lvl'!J297="","",'Division Lvl'!J297/Escalators!I$11)</f>
        <v>0</v>
      </c>
      <c r="K297" s="217">
        <f>IF('Division Lvl'!K297="","",'Division Lvl'!K297/Escalators!J$11)</f>
        <v>71177.485626465554</v>
      </c>
      <c r="L297" s="217">
        <f>IF('Division Lvl'!L297="","",'Division Lvl'!L297/Escalators!K$11)</f>
        <v>0</v>
      </c>
      <c r="M297" s="217">
        <f>IF('Division Lvl'!M297="","",'Division Lvl'!M297/Escalators!L$11)</f>
        <v>0</v>
      </c>
      <c r="N297" s="218">
        <v>0</v>
      </c>
      <c r="O297" s="219">
        <v>0</v>
      </c>
      <c r="P297" s="220">
        <f>E297*Config!F$40</f>
        <v>0</v>
      </c>
      <c r="Q297" s="220">
        <f>F297*Config!G$40</f>
        <v>75419.874702917936</v>
      </c>
      <c r="R297" s="220">
        <f>G297*Config!H$40</f>
        <v>0</v>
      </c>
      <c r="S297" s="220">
        <f>H297*Config!I$40</f>
        <v>0</v>
      </c>
      <c r="T297" s="220">
        <f>I297*Config!J$40</f>
        <v>0</v>
      </c>
      <c r="U297" s="220">
        <f>J297*Config!K$40</f>
        <v>0</v>
      </c>
      <c r="V297" s="220">
        <f>K297*Config!L$40</f>
        <v>84607.663146103572</v>
      </c>
      <c r="W297" s="220">
        <f>L297*Config!M$40</f>
        <v>0</v>
      </c>
      <c r="X297" s="220">
        <f>M297*Config!N$40</f>
        <v>0</v>
      </c>
      <c r="Y297" s="221">
        <f>N297*Config!O$40</f>
        <v>0</v>
      </c>
      <c r="Z297" s="222">
        <f t="shared" si="28"/>
        <v>71785.722501290133</v>
      </c>
      <c r="AA297" s="217">
        <f t="shared" si="29"/>
        <v>142963.20812775567</v>
      </c>
      <c r="AB297" s="220">
        <f t="shared" si="30"/>
        <v>75419.874702917936</v>
      </c>
      <c r="AC297" s="221">
        <f t="shared" si="31"/>
        <v>160027.53784902149</v>
      </c>
      <c r="AD297" s="223">
        <f>IF(OR(SUM(P297:Y297)&lt;&gt;0,A297="EH"),INDEX(CASH!$B:$B,MATCH(A297,CASH!$A:$A,0)),"")</f>
        <v>200</v>
      </c>
      <c r="AE297" s="122">
        <f>AD297*VLOOKUP(C297,Config!$A$3:$C$9,3,FALSE)</f>
        <v>2000</v>
      </c>
      <c r="AF297" s="224">
        <f t="shared" si="32"/>
        <v>0.80621784108474603</v>
      </c>
      <c r="AG297" s="122" t="str">
        <f>IF(ISERROR(VLOOKUP(A297,Config!$A$12:$A$32,1,FALSE)),LEFT(A297,2),"PRL")</f>
        <v>TM</v>
      </c>
      <c r="AH297" s="122" t="str">
        <f t="shared" si="33"/>
        <v>TM302m</v>
      </c>
      <c r="AI297" s="163" t="s">
        <v>882</v>
      </c>
      <c r="AJ297" s="225" t="s">
        <v>781</v>
      </c>
      <c r="AK297" s="338" t="str">
        <f>IF(ISERROR(VLOOKUP($A297,'RAB Cat Lookup'!$B$4:$E$351,2,FALSE))=TRUE,"Unallocated",VLOOKUP($A297,'RAB Cat Lookup'!$B$4:$E$351,2,FALSE))</f>
        <v>Std</v>
      </c>
      <c r="AL297" s="338" t="str">
        <f>IF(ISERROR(VLOOKUP($A297,'RAB Cat Lookup'!$B$4:$E$351,4,FALSE))=TRUE,"Unallocated",VLOOKUP($A297,'RAB Cat Lookup'!$B$4:$E$351,4,FALSE))</f>
        <v>Sub-transmission lines and cables</v>
      </c>
      <c r="AM297" s="121" t="str">
        <f t="shared" si="34"/>
        <v/>
      </c>
    </row>
    <row r="298" spans="1:39" x14ac:dyDescent="0.25">
      <c r="A298" s="215" t="s">
        <v>78</v>
      </c>
      <c r="B298" s="215" t="s">
        <v>337</v>
      </c>
      <c r="C298" s="123" t="s">
        <v>512</v>
      </c>
      <c r="D298" s="216">
        <f>IF('Division Lvl'!D298="","",'Division Lvl'!D298/Escalators!C$11)</f>
        <v>465136</v>
      </c>
      <c r="E298" s="217">
        <f>IF('Division Lvl'!E298="","",'Division Lvl'!E298/Escalators!D$11)</f>
        <v>0</v>
      </c>
      <c r="F298" s="217">
        <f>IF('Division Lvl'!F298="","",'Division Lvl'!F298/Escalators!E$11)</f>
        <v>0</v>
      </c>
      <c r="G298" s="217">
        <f>IF('Division Lvl'!G298="","",'Division Lvl'!G298/Escalators!F$11)</f>
        <v>0</v>
      </c>
      <c r="H298" s="217">
        <f>IF('Division Lvl'!H298="","",'Division Lvl'!H298/Escalators!G$11)</f>
        <v>0</v>
      </c>
      <c r="I298" s="217">
        <f>IF('Division Lvl'!I298="","",'Division Lvl'!I298/Escalators!H$11)</f>
        <v>0</v>
      </c>
      <c r="J298" s="217">
        <f>IF('Division Lvl'!J298="","",'Division Lvl'!J298/Escalators!I$11)</f>
        <v>0</v>
      </c>
      <c r="K298" s="217">
        <f>IF('Division Lvl'!K298="","",'Division Lvl'!K298/Escalators!J$11)</f>
        <v>0</v>
      </c>
      <c r="L298" s="217">
        <f>IF('Division Lvl'!L298="","",'Division Lvl'!L298/Escalators!K$11)</f>
        <v>0</v>
      </c>
      <c r="M298" s="217">
        <f>IF('Division Lvl'!M298="","",'Division Lvl'!M298/Escalators!L$11)</f>
        <v>0</v>
      </c>
      <c r="N298" s="218">
        <v>0</v>
      </c>
      <c r="O298" s="219">
        <v>168040</v>
      </c>
      <c r="P298" s="220">
        <f>E298*Config!F$40</f>
        <v>0</v>
      </c>
      <c r="Q298" s="220">
        <f>F298*Config!G$40</f>
        <v>0</v>
      </c>
      <c r="R298" s="220">
        <f>G298*Config!H$40</f>
        <v>0</v>
      </c>
      <c r="S298" s="220">
        <f>H298*Config!I$40</f>
        <v>0</v>
      </c>
      <c r="T298" s="220">
        <f>I298*Config!J$40</f>
        <v>0</v>
      </c>
      <c r="U298" s="220">
        <f>J298*Config!K$40</f>
        <v>0</v>
      </c>
      <c r="V298" s="220">
        <f>K298*Config!L$40</f>
        <v>0</v>
      </c>
      <c r="W298" s="220">
        <f>L298*Config!M$40</f>
        <v>0</v>
      </c>
      <c r="X298" s="220">
        <f>M298*Config!N$40</f>
        <v>0</v>
      </c>
      <c r="Y298" s="221">
        <f>N298*Config!O$40</f>
        <v>0</v>
      </c>
      <c r="Z298" s="222">
        <f t="shared" si="28"/>
        <v>0</v>
      </c>
      <c r="AA298" s="217">
        <f t="shared" si="29"/>
        <v>0</v>
      </c>
      <c r="AB298" s="220">
        <f t="shared" si="30"/>
        <v>0</v>
      </c>
      <c r="AC298" s="221">
        <f t="shared" si="31"/>
        <v>0</v>
      </c>
      <c r="AD298" s="223" t="str">
        <f>IF(OR(SUM(P298:Y298)&lt;&gt;0,A298="EH"),INDEX(CASH!$B:$B,MATCH(A298,CASH!$A:$A,0)),"")</f>
        <v/>
      </c>
      <c r="AE298" s="226">
        <v>3900</v>
      </c>
      <c r="AF298" s="224">
        <f t="shared" si="32"/>
        <v>0.38537561332517917</v>
      </c>
      <c r="AG298" s="122" t="str">
        <f>IF(ISERROR(VLOOKUP(A298,Config!$A$12:$A$32,1,FALSE)),LEFT(A298,2),"PRL")</f>
        <v>TM</v>
      </c>
      <c r="AH298" s="122" t="str">
        <f t="shared" si="33"/>
        <v>TM303s</v>
      </c>
      <c r="AI298" s="163" t="s">
        <v>882</v>
      </c>
      <c r="AJ298" s="225" t="s">
        <v>781</v>
      </c>
      <c r="AK298" s="338" t="str">
        <f>IF(ISERROR(VLOOKUP($A298,'RAB Cat Lookup'!$B$4:$E$351,2,FALSE))=TRUE,"Unallocated",VLOOKUP($A298,'RAB Cat Lookup'!$B$4:$E$351,2,FALSE))</f>
        <v>Std</v>
      </c>
      <c r="AL298" s="338" t="str">
        <f>IF(ISERROR(VLOOKUP($A298,'RAB Cat Lookup'!$B$4:$E$351,4,FALSE))=TRUE,"Unallocated",VLOOKUP($A298,'RAB Cat Lookup'!$B$4:$E$351,4,FALSE))</f>
        <v>Sub-transmission lines and cables</v>
      </c>
      <c r="AM298" s="121" t="str">
        <f t="shared" si="34"/>
        <v/>
      </c>
    </row>
    <row r="299" spans="1:39" x14ac:dyDescent="0.25">
      <c r="A299" s="215" t="s">
        <v>78</v>
      </c>
      <c r="B299" s="215" t="s">
        <v>337</v>
      </c>
      <c r="C299" s="123" t="s">
        <v>778</v>
      </c>
      <c r="D299" s="216" t="str">
        <f>IF('Division Lvl'!D299="","",'Division Lvl'!D299/Escalators!C$11)</f>
        <v/>
      </c>
      <c r="E299" s="217">
        <f>IF('Division Lvl'!E299="","",'Division Lvl'!E299/Escalators!D$11)</f>
        <v>0</v>
      </c>
      <c r="F299" s="217">
        <f>IF('Division Lvl'!F299="","",'Division Lvl'!F299/Escalators!E$11)</f>
        <v>89732.153126612669</v>
      </c>
      <c r="G299" s="217">
        <f>IF('Division Lvl'!G299="","",'Division Lvl'!G299/Escalators!F$11)</f>
        <v>0</v>
      </c>
      <c r="H299" s="217">
        <f>IF('Division Lvl'!H299="","",'Division Lvl'!H299/Escalators!G$11)</f>
        <v>0</v>
      </c>
      <c r="I299" s="217">
        <f>IF('Division Lvl'!I299="","",'Division Lvl'!I299/Escalators!H$11)</f>
        <v>0</v>
      </c>
      <c r="J299" s="217">
        <f>IF('Division Lvl'!J299="","",'Division Lvl'!J299/Escalators!I$11)</f>
        <v>0</v>
      </c>
      <c r="K299" s="217">
        <f>IF('Division Lvl'!K299="","",'Division Lvl'!K299/Escalators!J$11)</f>
        <v>88971.857033081935</v>
      </c>
      <c r="L299" s="217">
        <f>IF('Division Lvl'!L299="","",'Division Lvl'!L299/Escalators!K$11)</f>
        <v>0</v>
      </c>
      <c r="M299" s="217">
        <f>IF('Division Lvl'!M299="","",'Division Lvl'!M299/Escalators!L$11)</f>
        <v>0</v>
      </c>
      <c r="N299" s="218">
        <v>0</v>
      </c>
      <c r="O299" s="219">
        <v>0</v>
      </c>
      <c r="P299" s="220">
        <f>E299*Config!F$40</f>
        <v>0</v>
      </c>
      <c r="Q299" s="220">
        <f>F299*Config!G$40</f>
        <v>94274.843378647434</v>
      </c>
      <c r="R299" s="220">
        <f>G299*Config!H$40</f>
        <v>0</v>
      </c>
      <c r="S299" s="220">
        <f>H299*Config!I$40</f>
        <v>0</v>
      </c>
      <c r="T299" s="220">
        <f>I299*Config!J$40</f>
        <v>0</v>
      </c>
      <c r="U299" s="220">
        <f>J299*Config!K$40</f>
        <v>0</v>
      </c>
      <c r="V299" s="220">
        <f>K299*Config!L$40</f>
        <v>105759.57893262945</v>
      </c>
      <c r="W299" s="220">
        <f>L299*Config!M$40</f>
        <v>0</v>
      </c>
      <c r="X299" s="220">
        <f>M299*Config!N$40</f>
        <v>0</v>
      </c>
      <c r="Y299" s="221">
        <f>N299*Config!O$40</f>
        <v>0</v>
      </c>
      <c r="Z299" s="222">
        <f t="shared" si="28"/>
        <v>89732.153126612669</v>
      </c>
      <c r="AA299" s="217">
        <f t="shared" si="29"/>
        <v>178704.01015969459</v>
      </c>
      <c r="AB299" s="220">
        <f t="shared" si="30"/>
        <v>94274.843378647434</v>
      </c>
      <c r="AC299" s="221">
        <f t="shared" si="31"/>
        <v>200034.4223112769</v>
      </c>
      <c r="AD299" s="223">
        <f>IF(OR(SUM(P299:Y299)&lt;&gt;0,A299="EH"),INDEX(CASH!$B:$B,MATCH(A299,CASH!$A:$A,0)),"")</f>
        <v>260</v>
      </c>
      <c r="AE299" s="122">
        <f>AD299*VLOOKUP(C299,Config!$A$3:$C$9,3,FALSE)</f>
        <v>2600</v>
      </c>
      <c r="AF299" s="224">
        <f t="shared" si="32"/>
        <v>0.66719339481987494</v>
      </c>
      <c r="AG299" s="122" t="str">
        <f>IF(ISERROR(VLOOKUP(A299,Config!$A$12:$A$32,1,FALSE)),LEFT(A299,2),"PRL")</f>
        <v>TM</v>
      </c>
      <c r="AH299" s="122" t="str">
        <f t="shared" si="33"/>
        <v>TM303m</v>
      </c>
      <c r="AI299" s="163" t="s">
        <v>882</v>
      </c>
      <c r="AJ299" s="225" t="s">
        <v>781</v>
      </c>
      <c r="AK299" s="338" t="str">
        <f>IF(ISERROR(VLOOKUP($A299,'RAB Cat Lookup'!$B$4:$E$351,2,FALSE))=TRUE,"Unallocated",VLOOKUP($A299,'RAB Cat Lookup'!$B$4:$E$351,2,FALSE))</f>
        <v>Std</v>
      </c>
      <c r="AL299" s="338" t="str">
        <f>IF(ISERROR(VLOOKUP($A299,'RAB Cat Lookup'!$B$4:$E$351,4,FALSE))=TRUE,"Unallocated",VLOOKUP($A299,'RAB Cat Lookup'!$B$4:$E$351,4,FALSE))</f>
        <v>Sub-transmission lines and cables</v>
      </c>
      <c r="AM299" s="121" t="str">
        <f t="shared" si="34"/>
        <v/>
      </c>
    </row>
    <row r="300" spans="1:39" x14ac:dyDescent="0.25">
      <c r="A300" s="215" t="s">
        <v>79</v>
      </c>
      <c r="B300" s="215" t="s">
        <v>80</v>
      </c>
      <c r="C300" s="123" t="s">
        <v>512</v>
      </c>
      <c r="D300" s="216">
        <f>IF('Division Lvl'!D300="","",'Division Lvl'!D300/Escalators!C$11)</f>
        <v>998000</v>
      </c>
      <c r="E300" s="217">
        <f>IF('Division Lvl'!E300="","",'Division Lvl'!E300/Escalators!D$11)</f>
        <v>0</v>
      </c>
      <c r="F300" s="217">
        <f>IF('Division Lvl'!F300="","",'Division Lvl'!F300/Escalators!E$11)</f>
        <v>0</v>
      </c>
      <c r="G300" s="217">
        <f>IF('Division Lvl'!G300="","",'Division Lvl'!G300/Escalators!F$11)</f>
        <v>0</v>
      </c>
      <c r="H300" s="217">
        <f>IF('Division Lvl'!H300="","",'Division Lvl'!H300/Escalators!G$11)</f>
        <v>0</v>
      </c>
      <c r="I300" s="217">
        <f>IF('Division Lvl'!I300="","",'Division Lvl'!I300/Escalators!H$11)</f>
        <v>0</v>
      </c>
      <c r="J300" s="217">
        <f>IF('Division Lvl'!J300="","",'Division Lvl'!J300/Escalators!I$11)</f>
        <v>0</v>
      </c>
      <c r="K300" s="217">
        <f>IF('Division Lvl'!K300="","",'Division Lvl'!K300/Escalators!J$11)</f>
        <v>0</v>
      </c>
      <c r="L300" s="217">
        <f>IF('Division Lvl'!L300="","",'Division Lvl'!L300/Escalators!K$11)</f>
        <v>0</v>
      </c>
      <c r="M300" s="217">
        <f>IF('Division Lvl'!M300="","",'Division Lvl'!M300/Escalators!L$11)</f>
        <v>0</v>
      </c>
      <c r="N300" s="218">
        <v>0</v>
      </c>
      <c r="O300" s="219">
        <v>932355.84</v>
      </c>
      <c r="P300" s="220">
        <f>E300*Config!F$40</f>
        <v>0</v>
      </c>
      <c r="Q300" s="220">
        <f>F300*Config!G$40</f>
        <v>0</v>
      </c>
      <c r="R300" s="220">
        <f>G300*Config!H$40</f>
        <v>0</v>
      </c>
      <c r="S300" s="220">
        <f>H300*Config!I$40</f>
        <v>0</v>
      </c>
      <c r="T300" s="220">
        <f>I300*Config!J$40</f>
        <v>0</v>
      </c>
      <c r="U300" s="220">
        <f>J300*Config!K$40</f>
        <v>0</v>
      </c>
      <c r="V300" s="220">
        <f>K300*Config!L$40</f>
        <v>0</v>
      </c>
      <c r="W300" s="220">
        <f>L300*Config!M$40</f>
        <v>0</v>
      </c>
      <c r="X300" s="220">
        <f>M300*Config!N$40</f>
        <v>0</v>
      </c>
      <c r="Y300" s="221">
        <f>N300*Config!O$40</f>
        <v>0</v>
      </c>
      <c r="Z300" s="222">
        <f t="shared" si="28"/>
        <v>0</v>
      </c>
      <c r="AA300" s="217">
        <f t="shared" si="29"/>
        <v>0</v>
      </c>
      <c r="AB300" s="220">
        <f t="shared" si="30"/>
        <v>0</v>
      </c>
      <c r="AC300" s="221">
        <f t="shared" si="31"/>
        <v>0</v>
      </c>
      <c r="AD300" s="223" t="str">
        <f>IF(OR(SUM(P300:Y300)&lt;&gt;0,A300="EH"),INDEX(CASH!$B:$B,MATCH(A300,CASH!$A:$A,0)),"")</f>
        <v/>
      </c>
      <c r="AE300" s="226">
        <v>3600</v>
      </c>
      <c r="AF300" s="224">
        <f t="shared" si="32"/>
        <v>0.42681182760415159</v>
      </c>
      <c r="AG300" s="122" t="str">
        <f>IF(ISERROR(VLOOKUP(A300,Config!$A$12:$A$32,1,FALSE)),LEFT(A300,2),"PRL")</f>
        <v>TM</v>
      </c>
      <c r="AH300" s="122" t="str">
        <f t="shared" si="33"/>
        <v>TM401s</v>
      </c>
      <c r="AI300" s="163" t="s">
        <v>882</v>
      </c>
      <c r="AJ300" s="225" t="s">
        <v>781</v>
      </c>
      <c r="AK300" s="338" t="str">
        <f>IF(ISERROR(VLOOKUP($A300,'RAB Cat Lookup'!$B$4:$E$351,2,FALSE))=TRUE,"Unallocated",VLOOKUP($A300,'RAB Cat Lookup'!$B$4:$E$351,2,FALSE))</f>
        <v>Std</v>
      </c>
      <c r="AL300" s="338" t="str">
        <f>IF(ISERROR(VLOOKUP($A300,'RAB Cat Lookup'!$B$4:$E$351,4,FALSE))=TRUE,"Unallocated",VLOOKUP($A300,'RAB Cat Lookup'!$B$4:$E$351,4,FALSE))</f>
        <v>Sub-transmission lines and cables</v>
      </c>
      <c r="AM300" s="121" t="str">
        <f t="shared" si="34"/>
        <v/>
      </c>
    </row>
    <row r="301" spans="1:39" x14ac:dyDescent="0.25">
      <c r="A301" s="215" t="s">
        <v>81</v>
      </c>
      <c r="B301" s="215" t="s">
        <v>257</v>
      </c>
      <c r="C301" s="123" t="s">
        <v>513</v>
      </c>
      <c r="D301" s="216">
        <f>IF('Division Lvl'!D301="","",'Division Lvl'!D301/Escalators!C$11)</f>
        <v>0</v>
      </c>
      <c r="E301" s="217">
        <f>IF('Division Lvl'!E301="","",'Division Lvl'!E301/Escalators!D$11)</f>
        <v>0</v>
      </c>
      <c r="F301" s="217">
        <f>IF('Division Lvl'!F301="","",'Division Lvl'!F301/Escalators!E$11)</f>
        <v>0</v>
      </c>
      <c r="G301" s="217">
        <f>IF('Division Lvl'!G301="","",'Division Lvl'!G301/Escalators!F$11)</f>
        <v>0</v>
      </c>
      <c r="H301" s="217">
        <f>IF('Division Lvl'!H301="","",'Division Lvl'!H301/Escalators!G$11)</f>
        <v>0</v>
      </c>
      <c r="I301" s="217">
        <f>IF('Division Lvl'!I301="","",'Division Lvl'!I301/Escalators!H$11)</f>
        <v>0</v>
      </c>
      <c r="J301" s="217">
        <f>IF('Division Lvl'!J301="","",'Division Lvl'!J301/Escalators!I$11)</f>
        <v>0</v>
      </c>
      <c r="K301" s="217">
        <f>IF('Division Lvl'!K301="","",'Division Lvl'!K301/Escalators!J$11)</f>
        <v>0</v>
      </c>
      <c r="L301" s="217">
        <f>IF('Division Lvl'!L301="","",'Division Lvl'!L301/Escalators!K$11)</f>
        <v>0</v>
      </c>
      <c r="M301" s="217">
        <f>IF('Division Lvl'!M301="","",'Division Lvl'!M301/Escalators!L$11)</f>
        <v>0</v>
      </c>
      <c r="N301" s="218">
        <v>0</v>
      </c>
      <c r="O301" s="219">
        <v>0</v>
      </c>
      <c r="P301" s="220">
        <f>E301*Config!F$40</f>
        <v>0</v>
      </c>
      <c r="Q301" s="220">
        <f>F301*Config!G$40</f>
        <v>0</v>
      </c>
      <c r="R301" s="220">
        <f>G301*Config!H$40</f>
        <v>0</v>
      </c>
      <c r="S301" s="220">
        <f>H301*Config!I$40</f>
        <v>0</v>
      </c>
      <c r="T301" s="220">
        <f>I301*Config!J$40</f>
        <v>0</v>
      </c>
      <c r="U301" s="220">
        <f>J301*Config!K$40</f>
        <v>0</v>
      </c>
      <c r="V301" s="220">
        <f>K301*Config!L$40</f>
        <v>0</v>
      </c>
      <c r="W301" s="220">
        <f>L301*Config!M$40</f>
        <v>0</v>
      </c>
      <c r="X301" s="220">
        <f>M301*Config!N$40</f>
        <v>0</v>
      </c>
      <c r="Y301" s="221">
        <f>N301*Config!O$40</f>
        <v>0</v>
      </c>
      <c r="Z301" s="222">
        <f t="shared" si="28"/>
        <v>0</v>
      </c>
      <c r="AA301" s="217">
        <f t="shared" si="29"/>
        <v>0</v>
      </c>
      <c r="AB301" s="220">
        <f t="shared" si="30"/>
        <v>0</v>
      </c>
      <c r="AC301" s="221">
        <f t="shared" si="31"/>
        <v>0</v>
      </c>
      <c r="AD301" s="223" t="str">
        <f>IF(OR(SUM(P301:Y301)&lt;&gt;0,A301="EH"),INDEX(CASH!$B:$B,MATCH(A301,CASH!$A:$A,0)),"")</f>
        <v/>
      </c>
      <c r="AE301" s="226">
        <v>5250</v>
      </c>
      <c r="AF301" s="224">
        <f t="shared" si="32"/>
        <v>4.7115139794294054E-2</v>
      </c>
      <c r="AG301" s="122" t="str">
        <f>IF(ISERROR(VLOOKUP(A301,Config!$A$12:$A$32,1,FALSE)),LEFT(A301,2),"PRL")</f>
        <v>TM</v>
      </c>
      <c r="AH301" s="122" t="str">
        <f t="shared" si="33"/>
        <v>TM404</v>
      </c>
      <c r="AI301" s="163" t="s">
        <v>882</v>
      </c>
      <c r="AJ301" s="225" t="s">
        <v>781</v>
      </c>
      <c r="AK301" s="338" t="str">
        <f>IF(ISERROR(VLOOKUP($A301,'RAB Cat Lookup'!$B$4:$E$351,2,FALSE))=TRUE,"Unallocated",VLOOKUP($A301,'RAB Cat Lookup'!$B$4:$E$351,2,FALSE))</f>
        <v>Std</v>
      </c>
      <c r="AL301" s="338" t="str">
        <f>IF(ISERROR(VLOOKUP($A301,'RAB Cat Lookup'!$B$4:$E$351,4,FALSE))=TRUE,"Unallocated",VLOOKUP($A301,'RAB Cat Lookup'!$B$4:$E$351,4,FALSE))</f>
        <v>Sub-transmission lines and cables</v>
      </c>
      <c r="AM301" s="121" t="str">
        <f t="shared" si="34"/>
        <v/>
      </c>
    </row>
    <row r="302" spans="1:39" x14ac:dyDescent="0.25">
      <c r="A302" s="215" t="s">
        <v>796</v>
      </c>
      <c r="B302" s="215" t="s">
        <v>797</v>
      </c>
      <c r="C302" s="123" t="s">
        <v>513</v>
      </c>
      <c r="D302" s="216">
        <f>IF('Division Lvl'!D302="","",'Division Lvl'!D302/Escalators!C$11)</f>
        <v>0</v>
      </c>
      <c r="E302" s="217">
        <f>IF('Division Lvl'!E302="","",'Division Lvl'!E302/Escalators!D$11)</f>
        <v>0</v>
      </c>
      <c r="F302" s="217">
        <f>IF('Division Lvl'!F302="","",'Division Lvl'!F302/Escalators!E$11)</f>
        <v>0</v>
      </c>
      <c r="G302" s="217">
        <f>IF('Division Lvl'!G302="","",'Division Lvl'!G302/Escalators!F$11)</f>
        <v>0</v>
      </c>
      <c r="H302" s="217">
        <f>IF('Division Lvl'!H302="","",'Division Lvl'!H302/Escalators!G$11)</f>
        <v>0</v>
      </c>
      <c r="I302" s="217">
        <f>IF('Division Lvl'!I302="","",'Division Lvl'!I302/Escalators!H$11)</f>
        <v>0</v>
      </c>
      <c r="J302" s="217">
        <f>IF('Division Lvl'!J302="","",'Division Lvl'!J302/Escalators!I$11)</f>
        <v>0</v>
      </c>
      <c r="K302" s="217">
        <f>IF('Division Lvl'!K302="","",'Division Lvl'!K302/Escalators!J$11)</f>
        <v>0</v>
      </c>
      <c r="L302" s="217">
        <f>IF('Division Lvl'!L302="","",'Division Lvl'!L302/Escalators!K$11)</f>
        <v>0</v>
      </c>
      <c r="M302" s="217">
        <f>IF('Division Lvl'!M302="","",'Division Lvl'!M302/Escalators!L$11)</f>
        <v>0</v>
      </c>
      <c r="N302" s="218">
        <v>0</v>
      </c>
      <c r="O302" s="219">
        <v>0</v>
      </c>
      <c r="P302" s="220">
        <f>E302*Config!F$40</f>
        <v>0</v>
      </c>
      <c r="Q302" s="220">
        <f>F302*Config!G$40</f>
        <v>0</v>
      </c>
      <c r="R302" s="220">
        <f>G302*Config!H$40</f>
        <v>0</v>
      </c>
      <c r="S302" s="220">
        <f>H302*Config!I$40</f>
        <v>0</v>
      </c>
      <c r="T302" s="220">
        <f>I302*Config!J$40</f>
        <v>0</v>
      </c>
      <c r="U302" s="220">
        <f>J302*Config!K$40</f>
        <v>0</v>
      </c>
      <c r="V302" s="220">
        <f>K302*Config!L$40</f>
        <v>0</v>
      </c>
      <c r="W302" s="220">
        <f>L302*Config!M$40</f>
        <v>0</v>
      </c>
      <c r="X302" s="220">
        <f>M302*Config!N$40</f>
        <v>0</v>
      </c>
      <c r="Y302" s="221">
        <f>N302*Config!O$40</f>
        <v>0</v>
      </c>
      <c r="Z302" s="222">
        <f t="shared" si="28"/>
        <v>0</v>
      </c>
      <c r="AA302" s="217">
        <f t="shared" si="29"/>
        <v>0</v>
      </c>
      <c r="AB302" s="220">
        <f t="shared" si="30"/>
        <v>0</v>
      </c>
      <c r="AC302" s="221">
        <f t="shared" si="31"/>
        <v>0</v>
      </c>
      <c r="AD302" s="223" t="str">
        <f>IF(OR(SUM(P302:Y302)&lt;&gt;0,A302="EH"),INDEX(CASH!$B:$B,MATCH(A302,CASH!$A:$A,0)),"")</f>
        <v/>
      </c>
      <c r="AE302" s="226">
        <v>3200</v>
      </c>
      <c r="AF302" s="224">
        <f t="shared" si="32"/>
        <v>0.5433273145722044</v>
      </c>
      <c r="AG302" s="122" t="str">
        <f>IF(ISERROR(VLOOKUP(A302,Config!$A$12:$A$32,1,FALSE)),LEFT(A302,2),"PRL")</f>
        <v>TM</v>
      </c>
      <c r="AH302" s="122" t="str">
        <f t="shared" si="33"/>
        <v>TM408</v>
      </c>
      <c r="AI302" s="163" t="s">
        <v>882</v>
      </c>
      <c r="AJ302" s="225" t="s">
        <v>781</v>
      </c>
      <c r="AK302" s="338" t="str">
        <f>IF(ISERROR(VLOOKUP($A302,'RAB Cat Lookup'!$B$4:$E$351,2,FALSE))=TRUE,"Unallocated",VLOOKUP($A302,'RAB Cat Lookup'!$B$4:$E$351,2,FALSE))</f>
        <v>Std</v>
      </c>
      <c r="AL302" s="338" t="str">
        <f>IF(ISERROR(VLOOKUP($A302,'RAB Cat Lookup'!$B$4:$E$351,4,FALSE))=TRUE,"Unallocated",VLOOKUP($A302,'RAB Cat Lookup'!$B$4:$E$351,4,FALSE))</f>
        <v>Sub-transmission lines and cables</v>
      </c>
      <c r="AM302" s="121" t="str">
        <f t="shared" si="34"/>
        <v/>
      </c>
    </row>
    <row r="303" spans="1:39" x14ac:dyDescent="0.25">
      <c r="A303" s="215" t="s">
        <v>85</v>
      </c>
      <c r="B303" s="215" t="s">
        <v>441</v>
      </c>
      <c r="C303" s="123" t="s">
        <v>513</v>
      </c>
      <c r="D303" s="216">
        <f>IF('Division Lvl'!D303="","",'Division Lvl'!D303/Escalators!C$11)</f>
        <v>0</v>
      </c>
      <c r="E303" s="217">
        <f>IF('Division Lvl'!E303="","",'Division Lvl'!E303/Escalators!D$11)</f>
        <v>0</v>
      </c>
      <c r="F303" s="217">
        <f>IF('Division Lvl'!F303="","",'Division Lvl'!F303/Escalators!E$11)</f>
        <v>0</v>
      </c>
      <c r="G303" s="217">
        <f>IF('Division Lvl'!G303="","",'Division Lvl'!G303/Escalators!F$11)</f>
        <v>0</v>
      </c>
      <c r="H303" s="217">
        <f>IF('Division Lvl'!H303="","",'Division Lvl'!H303/Escalators!G$11)</f>
        <v>0</v>
      </c>
      <c r="I303" s="217">
        <f>IF('Division Lvl'!I303="","",'Division Lvl'!I303/Escalators!H$11)</f>
        <v>0</v>
      </c>
      <c r="J303" s="217">
        <f>IF('Division Lvl'!J303="","",'Division Lvl'!J303/Escalators!I$11)</f>
        <v>0</v>
      </c>
      <c r="K303" s="217">
        <f>IF('Division Lvl'!K303="","",'Division Lvl'!K303/Escalators!J$11)</f>
        <v>0</v>
      </c>
      <c r="L303" s="217">
        <f>IF('Division Lvl'!L303="","",'Division Lvl'!L303/Escalators!K$11)</f>
        <v>0</v>
      </c>
      <c r="M303" s="217">
        <f>IF('Division Lvl'!M303="","",'Division Lvl'!M303/Escalators!L$11)</f>
        <v>0</v>
      </c>
      <c r="N303" s="218">
        <v>0</v>
      </c>
      <c r="O303" s="219">
        <v>13970</v>
      </c>
      <c r="P303" s="220">
        <f>E303*Config!F$40</f>
        <v>0</v>
      </c>
      <c r="Q303" s="220">
        <f>F303*Config!G$40</f>
        <v>0</v>
      </c>
      <c r="R303" s="220">
        <f>G303*Config!H$40</f>
        <v>0</v>
      </c>
      <c r="S303" s="220">
        <f>H303*Config!I$40</f>
        <v>0</v>
      </c>
      <c r="T303" s="220">
        <f>I303*Config!J$40</f>
        <v>0</v>
      </c>
      <c r="U303" s="220">
        <f>J303*Config!K$40</f>
        <v>0</v>
      </c>
      <c r="V303" s="220">
        <f>K303*Config!L$40</f>
        <v>0</v>
      </c>
      <c r="W303" s="220">
        <f>L303*Config!M$40</f>
        <v>0</v>
      </c>
      <c r="X303" s="220">
        <f>M303*Config!N$40</f>
        <v>0</v>
      </c>
      <c r="Y303" s="221">
        <f>N303*Config!O$40</f>
        <v>0</v>
      </c>
      <c r="Z303" s="222">
        <f t="shared" si="28"/>
        <v>0</v>
      </c>
      <c r="AA303" s="217">
        <f t="shared" si="29"/>
        <v>0</v>
      </c>
      <c r="AB303" s="220">
        <f t="shared" si="30"/>
        <v>0</v>
      </c>
      <c r="AC303" s="221">
        <f t="shared" si="31"/>
        <v>0</v>
      </c>
      <c r="AD303" s="223" t="str">
        <f>IF(OR(SUM(P303:Y303)&lt;&gt;0,A303="EH"),INDEX(CASH!$B:$B,MATCH(A303,CASH!$A:$A,0)),"")</f>
        <v/>
      </c>
      <c r="AE303" s="226">
        <v>4350</v>
      </c>
      <c r="AF303" s="224">
        <f t="shared" si="32"/>
        <v>0.29291388772126109</v>
      </c>
      <c r="AG303" s="122" t="str">
        <f>IF(ISERROR(VLOOKUP(A303,Config!$A$12:$A$32,1,FALSE)),LEFT(A303,2),"PRL")</f>
        <v>TM</v>
      </c>
      <c r="AH303" s="122" t="str">
        <f t="shared" si="33"/>
        <v>TM410</v>
      </c>
      <c r="AI303" s="163" t="s">
        <v>882</v>
      </c>
      <c r="AJ303" s="225" t="s">
        <v>781</v>
      </c>
      <c r="AK303" s="338" t="str">
        <f>IF(ISERROR(VLOOKUP($A303,'RAB Cat Lookup'!$B$4:$E$351,2,FALSE))=TRUE,"Unallocated",VLOOKUP($A303,'RAB Cat Lookup'!$B$4:$E$351,2,FALSE))</f>
        <v>Std</v>
      </c>
      <c r="AL303" s="338" t="str">
        <f>IF(ISERROR(VLOOKUP($A303,'RAB Cat Lookup'!$B$4:$E$351,4,FALSE))=TRUE,"Unallocated",VLOOKUP($A303,'RAB Cat Lookup'!$B$4:$E$351,4,FALSE))</f>
        <v>Sub-transmission lines and cables</v>
      </c>
      <c r="AM303" s="121" t="str">
        <f t="shared" si="34"/>
        <v/>
      </c>
    </row>
    <row r="304" spans="1:39" x14ac:dyDescent="0.25">
      <c r="A304" s="215" t="s">
        <v>94</v>
      </c>
      <c r="B304" s="215" t="s">
        <v>917</v>
      </c>
      <c r="C304" s="123" t="s">
        <v>512</v>
      </c>
      <c r="D304" s="216">
        <f>IF('Division Lvl'!D304="","",'Division Lvl'!D304/Escalators!C$11)</f>
        <v>0</v>
      </c>
      <c r="E304" s="217">
        <f>IF('Division Lvl'!E304="","",'Division Lvl'!E304/Escalators!D$11)</f>
        <v>0</v>
      </c>
      <c r="F304" s="217">
        <f>IF('Division Lvl'!F304="","",'Division Lvl'!F304/Escalators!E$11)</f>
        <v>0</v>
      </c>
      <c r="G304" s="217">
        <f>IF('Division Lvl'!G304="","",'Division Lvl'!G304/Escalators!F$11)</f>
        <v>0</v>
      </c>
      <c r="H304" s="217">
        <f>IF('Division Lvl'!H304="","",'Division Lvl'!H304/Escalators!G$11)</f>
        <v>0</v>
      </c>
      <c r="I304" s="217">
        <f>IF('Division Lvl'!I304="","",'Division Lvl'!I304/Escalators!H$11)</f>
        <v>0</v>
      </c>
      <c r="J304" s="217">
        <f>IF('Division Lvl'!J304="","",'Division Lvl'!J304/Escalators!I$11)</f>
        <v>0</v>
      </c>
      <c r="K304" s="217">
        <f>IF('Division Lvl'!K304="","",'Division Lvl'!K304/Escalators!J$11)</f>
        <v>0</v>
      </c>
      <c r="L304" s="217">
        <f>IF('Division Lvl'!L304="","",'Division Lvl'!L304/Escalators!K$11)</f>
        <v>3460016.662397631</v>
      </c>
      <c r="M304" s="217">
        <f>IF('Division Lvl'!M304="","",'Division Lvl'!M304/Escalators!L$11)</f>
        <v>7414321.4194234945</v>
      </c>
      <c r="N304" s="218">
        <v>12000000</v>
      </c>
      <c r="O304" s="219">
        <v>0</v>
      </c>
      <c r="P304" s="220">
        <f>E304*Config!F$40</f>
        <v>0</v>
      </c>
      <c r="Q304" s="220">
        <f>F304*Config!G$40</f>
        <v>0</v>
      </c>
      <c r="R304" s="220">
        <f>G304*Config!H$40</f>
        <v>0</v>
      </c>
      <c r="S304" s="220">
        <f>H304*Config!I$40</f>
        <v>0</v>
      </c>
      <c r="T304" s="220">
        <f>I304*Config!J$40</f>
        <v>0</v>
      </c>
      <c r="U304" s="220">
        <f>J304*Config!K$40</f>
        <v>0</v>
      </c>
      <c r="V304" s="220">
        <f>K304*Config!L$40</f>
        <v>0</v>
      </c>
      <c r="W304" s="220">
        <f>L304*Config!M$40</f>
        <v>4215694.326897868</v>
      </c>
      <c r="X304" s="220">
        <f>M304*Config!N$40</f>
        <v>9259471.468007816</v>
      </c>
      <c r="Y304" s="221">
        <f>N304*Config!O$40</f>
        <v>15361014.530356284</v>
      </c>
      <c r="Z304" s="222">
        <f t="shared" si="28"/>
        <v>0</v>
      </c>
      <c r="AA304" s="217">
        <f t="shared" si="29"/>
        <v>22874338.081821125</v>
      </c>
      <c r="AB304" s="220">
        <f t="shared" si="30"/>
        <v>0</v>
      </c>
      <c r="AC304" s="221">
        <f t="shared" si="31"/>
        <v>28836180.325261969</v>
      </c>
      <c r="AD304" s="223">
        <f>IF(OR(SUM(P304:Y304)&lt;&gt;0,A304="EH"),INDEX(CASH!$B:$B,MATCH(A304,CASH!$A:$A,0)),"")</f>
        <v>150</v>
      </c>
      <c r="AE304" s="122">
        <f>AD304*VLOOKUP(C304,Config!$A$3:$C$9,3,FALSE)</f>
        <v>2250</v>
      </c>
      <c r="AF304" s="224">
        <f t="shared" si="32"/>
        <v>0.70869822867965704</v>
      </c>
      <c r="AG304" s="122" t="str">
        <f>IF(ISERROR(VLOOKUP(A304,Config!$A$12:$A$32,1,FALSE)),LEFT(A304,2),"PRL")</f>
        <v>TM</v>
      </c>
      <c r="AH304" s="122" t="str">
        <f t="shared" si="33"/>
        <v>TM419s</v>
      </c>
      <c r="AI304" s="163" t="s">
        <v>882</v>
      </c>
      <c r="AJ304" s="225" t="s">
        <v>781</v>
      </c>
      <c r="AK304" s="338" t="str">
        <f>IF(ISERROR(VLOOKUP($A304,'RAB Cat Lookup'!$B$4:$E$351,2,FALSE))=TRUE,"Unallocated",VLOOKUP($A304,'RAB Cat Lookup'!$B$4:$E$351,2,FALSE))</f>
        <v>Std</v>
      </c>
      <c r="AL304" s="338" t="str">
        <f>IF(ISERROR(VLOOKUP($A304,'RAB Cat Lookup'!$B$4:$E$351,4,FALSE))=TRUE,"Unallocated",VLOOKUP($A304,'RAB Cat Lookup'!$B$4:$E$351,4,FALSE))</f>
        <v>Sub-transmission lines and cables</v>
      </c>
      <c r="AM304" s="121" t="str">
        <f t="shared" si="34"/>
        <v/>
      </c>
    </row>
    <row r="305" spans="1:39" x14ac:dyDescent="0.25">
      <c r="A305" s="215" t="s">
        <v>94</v>
      </c>
      <c r="B305" s="215" t="s">
        <v>917</v>
      </c>
      <c r="C305" s="123" t="s">
        <v>778</v>
      </c>
      <c r="D305" s="216">
        <f>IF('Division Lvl'!D305="","",'Division Lvl'!D305/Escalators!C$11)</f>
        <v>0</v>
      </c>
      <c r="E305" s="217">
        <f>IF('Division Lvl'!E305="","",'Division Lvl'!E305/Escalators!D$11)</f>
        <v>0</v>
      </c>
      <c r="F305" s="217">
        <f>IF('Division Lvl'!F305="","",'Division Lvl'!F305/Escalators!E$11)</f>
        <v>0</v>
      </c>
      <c r="G305" s="217">
        <f>IF('Division Lvl'!G305="","",'Division Lvl'!G305/Escalators!F$11)</f>
        <v>0</v>
      </c>
      <c r="H305" s="217">
        <f>IF('Division Lvl'!H305="","",'Division Lvl'!H305/Escalators!G$11)</f>
        <v>0</v>
      </c>
      <c r="I305" s="217">
        <f>IF('Division Lvl'!I305="","",'Division Lvl'!I305/Escalators!H$11)</f>
        <v>0</v>
      </c>
      <c r="J305" s="217">
        <f>IF('Division Lvl'!J305="","",'Division Lvl'!J305/Escalators!I$11)</f>
        <v>0</v>
      </c>
      <c r="K305" s="217">
        <f>IF('Division Lvl'!K305="","",'Division Lvl'!K305/Escalators!J$11)</f>
        <v>0</v>
      </c>
      <c r="L305" s="217">
        <f>IF('Division Lvl'!L305="","",'Division Lvl'!L305/Escalators!K$11)</f>
        <v>494288.094628233</v>
      </c>
      <c r="M305" s="217">
        <f>IF('Division Lvl'!M305="","",'Division Lvl'!M305/Escalators!L$11)</f>
        <v>889718.57033081935</v>
      </c>
      <c r="N305" s="218">
        <v>1500000</v>
      </c>
      <c r="O305" s="219">
        <v>0</v>
      </c>
      <c r="P305" s="220">
        <f>E305*Config!F$40</f>
        <v>0</v>
      </c>
      <c r="Q305" s="220">
        <f>F305*Config!G$40</f>
        <v>0</v>
      </c>
      <c r="R305" s="220">
        <f>G305*Config!H$40</f>
        <v>0</v>
      </c>
      <c r="S305" s="220">
        <f>H305*Config!I$40</f>
        <v>0</v>
      </c>
      <c r="T305" s="220">
        <f>I305*Config!J$40</f>
        <v>0</v>
      </c>
      <c r="U305" s="220">
        <f>J305*Config!K$40</f>
        <v>0</v>
      </c>
      <c r="V305" s="220">
        <f>K305*Config!L$40</f>
        <v>0</v>
      </c>
      <c r="W305" s="220">
        <f>L305*Config!M$40</f>
        <v>602242.04669969552</v>
      </c>
      <c r="X305" s="220">
        <f>M305*Config!N$40</f>
        <v>1111136.576160938</v>
      </c>
      <c r="Y305" s="221">
        <f>N305*Config!O$40</f>
        <v>1920126.8162945355</v>
      </c>
      <c r="Z305" s="222">
        <f t="shared" si="28"/>
        <v>0</v>
      </c>
      <c r="AA305" s="217">
        <f t="shared" si="29"/>
        <v>2884006.6649590526</v>
      </c>
      <c r="AB305" s="220">
        <f t="shared" si="30"/>
        <v>0</v>
      </c>
      <c r="AC305" s="221">
        <f t="shared" si="31"/>
        <v>3633505.4391551688</v>
      </c>
      <c r="AD305" s="223">
        <f>IF(OR(SUM(P305:Y305)&lt;&gt;0,A305="EH"),INDEX(CASH!$B:$B,MATCH(A305,CASH!$A:$A,0)),"")</f>
        <v>150</v>
      </c>
      <c r="AE305" s="122">
        <f>AD305*VLOOKUP(C305,Config!$A$3:$C$9,3,FALSE)</f>
        <v>1500</v>
      </c>
      <c r="AF305" s="224">
        <f t="shared" si="32"/>
        <v>0.92192259014895972</v>
      </c>
      <c r="AG305" s="122" t="str">
        <f>IF(ISERROR(VLOOKUP(A305,Config!$A$12:$A$32,1,FALSE)),LEFT(A305,2),"PRL")</f>
        <v>TM</v>
      </c>
      <c r="AH305" s="122" t="str">
        <f t="shared" si="33"/>
        <v>TM419m</v>
      </c>
      <c r="AI305" s="163" t="s">
        <v>882</v>
      </c>
      <c r="AJ305" s="225" t="s">
        <v>781</v>
      </c>
      <c r="AK305" s="338" t="str">
        <f>IF(ISERROR(VLOOKUP($A305,'RAB Cat Lookup'!$B$4:$E$351,2,FALSE))=TRUE,"Unallocated",VLOOKUP($A305,'RAB Cat Lookup'!$B$4:$E$351,2,FALSE))</f>
        <v>Std</v>
      </c>
      <c r="AL305" s="338" t="str">
        <f>IF(ISERROR(VLOOKUP($A305,'RAB Cat Lookup'!$B$4:$E$351,4,FALSE))=TRUE,"Unallocated",VLOOKUP($A305,'RAB Cat Lookup'!$B$4:$E$351,4,FALSE))</f>
        <v>Sub-transmission lines and cables</v>
      </c>
      <c r="AM305" s="121" t="str">
        <f t="shared" si="34"/>
        <v/>
      </c>
    </row>
    <row r="306" spans="1:39" x14ac:dyDescent="0.25">
      <c r="A306" s="215" t="s">
        <v>94</v>
      </c>
      <c r="B306" s="215" t="s">
        <v>917</v>
      </c>
      <c r="C306" s="123" t="s">
        <v>777</v>
      </c>
      <c r="D306" s="216">
        <f>IF('Division Lvl'!D306="","",'Division Lvl'!D306/Escalators!C$11)</f>
        <v>0</v>
      </c>
      <c r="E306" s="217">
        <f>IF('Division Lvl'!E306="","",'Division Lvl'!E306/Escalators!D$11)</f>
        <v>0</v>
      </c>
      <c r="F306" s="217">
        <f>IF('Division Lvl'!F306="","",'Division Lvl'!F306/Escalators!E$11)</f>
        <v>0</v>
      </c>
      <c r="G306" s="217">
        <f>IF('Division Lvl'!G306="","",'Division Lvl'!G306/Escalators!F$11)</f>
        <v>0</v>
      </c>
      <c r="H306" s="217">
        <f>IF('Division Lvl'!H306="","",'Division Lvl'!H306/Escalators!G$11)</f>
        <v>0</v>
      </c>
      <c r="I306" s="217">
        <f>IF('Division Lvl'!I306="","",'Division Lvl'!I306/Escalators!H$11)</f>
        <v>0</v>
      </c>
      <c r="J306" s="217">
        <f>IF('Division Lvl'!J306="","",'Division Lvl'!J306/Escalators!I$11)</f>
        <v>0</v>
      </c>
      <c r="K306" s="217">
        <f>IF('Division Lvl'!K306="","",'Division Lvl'!K306/Escalators!J$11)</f>
        <v>0</v>
      </c>
      <c r="L306" s="217">
        <f>IF('Division Lvl'!L306="","",'Division Lvl'!L306/Escalators!K$11)</f>
        <v>494288.094628233</v>
      </c>
      <c r="M306" s="217">
        <f>IF('Division Lvl'!M306="","",'Division Lvl'!M306/Escalators!L$11)</f>
        <v>889718.57033081935</v>
      </c>
      <c r="N306" s="218">
        <v>1500000</v>
      </c>
      <c r="O306" s="219">
        <v>0</v>
      </c>
      <c r="P306" s="220">
        <f>E306*Config!F$40</f>
        <v>0</v>
      </c>
      <c r="Q306" s="220">
        <f>F306*Config!G$40</f>
        <v>0</v>
      </c>
      <c r="R306" s="220">
        <f>G306*Config!H$40</f>
        <v>0</v>
      </c>
      <c r="S306" s="220">
        <f>H306*Config!I$40</f>
        <v>0</v>
      </c>
      <c r="T306" s="220">
        <f>I306*Config!J$40</f>
        <v>0</v>
      </c>
      <c r="U306" s="220">
        <f>J306*Config!K$40</f>
        <v>0</v>
      </c>
      <c r="V306" s="220">
        <f>K306*Config!L$40</f>
        <v>0</v>
      </c>
      <c r="W306" s="220">
        <f>L306*Config!M$40</f>
        <v>602242.04669969552</v>
      </c>
      <c r="X306" s="220">
        <f>M306*Config!N$40</f>
        <v>1111136.576160938</v>
      </c>
      <c r="Y306" s="221">
        <f>N306*Config!O$40</f>
        <v>1920126.8162945355</v>
      </c>
      <c r="Z306" s="222">
        <f t="shared" si="28"/>
        <v>0</v>
      </c>
      <c r="AA306" s="217">
        <f t="shared" si="29"/>
        <v>2884006.6649590526</v>
      </c>
      <c r="AB306" s="220">
        <f t="shared" si="30"/>
        <v>0</v>
      </c>
      <c r="AC306" s="221">
        <f t="shared" si="31"/>
        <v>3633505.4391551688</v>
      </c>
      <c r="AD306" s="223">
        <f>IF(OR(SUM(P306:Y306)&lt;&gt;0,A306="EH"),INDEX(CASH!$B:$B,MATCH(A306,CASH!$A:$A,0)),"")</f>
        <v>150</v>
      </c>
      <c r="AE306" s="122">
        <f>AD306*VLOOKUP(C306,Config!$A$3:$C$9,3,FALSE)</f>
        <v>750</v>
      </c>
      <c r="AF306" s="224">
        <f t="shared" si="32"/>
        <v>0.99188771190067215</v>
      </c>
      <c r="AG306" s="122" t="str">
        <f>IF(ISERROR(VLOOKUP(A306,Config!$A$12:$A$32,1,FALSE)),LEFT(A306,2),"PRL")</f>
        <v>TM</v>
      </c>
      <c r="AH306" s="122" t="str">
        <f t="shared" si="33"/>
        <v>TM419l</v>
      </c>
      <c r="AI306" s="163" t="s">
        <v>882</v>
      </c>
      <c r="AJ306" s="225" t="s">
        <v>781</v>
      </c>
      <c r="AK306" s="338" t="str">
        <f>IF(ISERROR(VLOOKUP($A306,'RAB Cat Lookup'!$B$4:$E$351,2,FALSE))=TRUE,"Unallocated",VLOOKUP($A306,'RAB Cat Lookup'!$B$4:$E$351,2,FALSE))</f>
        <v>Std</v>
      </c>
      <c r="AL306" s="338" t="str">
        <f>IF(ISERROR(VLOOKUP($A306,'RAB Cat Lookup'!$B$4:$E$351,4,FALSE))=TRUE,"Unallocated",VLOOKUP($A306,'RAB Cat Lookup'!$B$4:$E$351,4,FALSE))</f>
        <v>Sub-transmission lines and cables</v>
      </c>
      <c r="AM306" s="121" t="str">
        <f t="shared" si="34"/>
        <v/>
      </c>
    </row>
    <row r="307" spans="1:39" x14ac:dyDescent="0.25">
      <c r="A307" s="215" t="s">
        <v>82</v>
      </c>
      <c r="B307" s="215" t="s">
        <v>258</v>
      </c>
      <c r="C307" s="123" t="s">
        <v>512</v>
      </c>
      <c r="D307" s="216">
        <f>IF('Division Lvl'!D307="","",'Division Lvl'!D307/Escalators!C$11)</f>
        <v>0</v>
      </c>
      <c r="E307" s="217">
        <f>IF('Division Lvl'!E307="","",'Division Lvl'!E307/Escalators!D$11)</f>
        <v>0</v>
      </c>
      <c r="F307" s="217">
        <f>IF('Division Lvl'!F307="","",'Division Lvl'!F307/Escalators!E$11)</f>
        <v>0</v>
      </c>
      <c r="G307" s="217">
        <f>IF('Division Lvl'!G307="","",'Division Lvl'!G307/Escalators!F$11)</f>
        <v>0</v>
      </c>
      <c r="H307" s="217">
        <f>IF('Division Lvl'!H307="","",'Division Lvl'!H307/Escalators!G$11)</f>
        <v>0</v>
      </c>
      <c r="I307" s="217">
        <f>IF('Division Lvl'!I307="","",'Division Lvl'!I307/Escalators!H$11)</f>
        <v>0</v>
      </c>
      <c r="J307" s="217">
        <f>IF('Division Lvl'!J307="","",'Division Lvl'!J307/Escalators!I$11)</f>
        <v>790860.95140517282</v>
      </c>
      <c r="K307" s="217">
        <f>IF('Division Lvl'!K307="","",'Division Lvl'!K307/Escalators!J$11)</f>
        <v>790860.95140517282</v>
      </c>
      <c r="L307" s="217">
        <f>IF('Division Lvl'!L307="","",'Division Lvl'!L307/Escalators!K$11)</f>
        <v>790860.95140517282</v>
      </c>
      <c r="M307" s="217">
        <f>IF('Division Lvl'!M307="","",'Division Lvl'!M307/Escalators!L$11)</f>
        <v>790860.95140517282</v>
      </c>
      <c r="N307" s="218">
        <v>800000</v>
      </c>
      <c r="O307" s="219">
        <v>0</v>
      </c>
      <c r="P307" s="220">
        <f>E307*Config!F$40</f>
        <v>0</v>
      </c>
      <c r="Q307" s="220">
        <f>F307*Config!G$40</f>
        <v>0</v>
      </c>
      <c r="R307" s="220">
        <f>G307*Config!H$40</f>
        <v>0</v>
      </c>
      <c r="S307" s="220">
        <f>H307*Config!I$40</f>
        <v>0</v>
      </c>
      <c r="T307" s="220">
        <f>I307*Config!J$40</f>
        <v>0</v>
      </c>
      <c r="U307" s="220">
        <f>J307*Config!K$40</f>
        <v>917156.24006616324</v>
      </c>
      <c r="V307" s="220">
        <f>K307*Config!L$40</f>
        <v>940085.14606781746</v>
      </c>
      <c r="W307" s="220">
        <f>L307*Config!M$40</f>
        <v>963587.27471951279</v>
      </c>
      <c r="X307" s="220">
        <f>M307*Config!N$40</f>
        <v>987676.9565875004</v>
      </c>
      <c r="Y307" s="221">
        <f>N307*Config!O$40</f>
        <v>1024067.6353570856</v>
      </c>
      <c r="Z307" s="222">
        <f t="shared" si="28"/>
        <v>0</v>
      </c>
      <c r="AA307" s="217">
        <f t="shared" si="29"/>
        <v>3963443.8056206913</v>
      </c>
      <c r="AB307" s="220">
        <f t="shared" si="30"/>
        <v>0</v>
      </c>
      <c r="AC307" s="221">
        <f t="shared" si="31"/>
        <v>4832573.2527980795</v>
      </c>
      <c r="AD307" s="223">
        <f>IF(OR(SUM(P307:Y307)&lt;&gt;0,A307="EH"),INDEX(CASH!$B:$B,MATCH(A307,CASH!$A:$A,0)),"")</f>
        <v>170</v>
      </c>
      <c r="AE307" s="122">
        <f>AD307*VLOOKUP(C307,Config!$A$3:$C$9,3,FALSE)</f>
        <v>2550</v>
      </c>
      <c r="AF307" s="224">
        <f t="shared" si="32"/>
        <v>0.6869208729126236</v>
      </c>
      <c r="AG307" s="122" t="str">
        <f>IF(ISERROR(VLOOKUP(A307,Config!$A$12:$A$32,1,FALSE)),LEFT(A307,2),"PRL")</f>
        <v>TM</v>
      </c>
      <c r="AH307" s="122" t="str">
        <f t="shared" si="33"/>
        <v>TM801s</v>
      </c>
      <c r="AI307" s="163" t="s">
        <v>882</v>
      </c>
      <c r="AJ307" s="225" t="s">
        <v>781</v>
      </c>
      <c r="AK307" s="338" t="str">
        <f>IF(ISERROR(VLOOKUP($A307,'RAB Cat Lookup'!$B$4:$E$351,2,FALSE))=TRUE,"Unallocated",VLOOKUP($A307,'RAB Cat Lookup'!$B$4:$E$351,2,FALSE))</f>
        <v>Std</v>
      </c>
      <c r="AL307" s="338" t="str">
        <f>IF(ISERROR(VLOOKUP($A307,'RAB Cat Lookup'!$B$4:$E$351,4,FALSE))=TRUE,"Unallocated",VLOOKUP($A307,'RAB Cat Lookup'!$B$4:$E$351,4,FALSE))</f>
        <v>Sub-transmission lines and cables</v>
      </c>
      <c r="AM307" s="121" t="str">
        <f t="shared" si="34"/>
        <v/>
      </c>
    </row>
    <row r="308" spans="1:39" x14ac:dyDescent="0.25">
      <c r="A308" s="215" t="s">
        <v>83</v>
      </c>
      <c r="B308" s="215" t="s">
        <v>259</v>
      </c>
      <c r="C308" s="123" t="s">
        <v>512</v>
      </c>
      <c r="D308" s="216">
        <f>IF('Division Lvl'!D308="","",'Division Lvl'!D308/Escalators!C$11)</f>
        <v>2599999.92</v>
      </c>
      <c r="E308" s="217">
        <f>IF('Division Lvl'!E308="","",'Division Lvl'!E308/Escalators!D$11)</f>
        <v>0</v>
      </c>
      <c r="F308" s="217">
        <f>IF('Division Lvl'!F308="","",'Division Lvl'!F308/Escalators!E$11)</f>
        <v>1495535.8854435445</v>
      </c>
      <c r="G308" s="217">
        <f>IF('Division Lvl'!G308="","",'Division Lvl'!G308/Escalators!F$11)</f>
        <v>1491376.3365829198</v>
      </c>
      <c r="H308" s="217">
        <f>IF('Division Lvl'!H308="","",'Division Lvl'!H308/Escalators!G$11)</f>
        <v>1486765.6564271811</v>
      </c>
      <c r="I308" s="217">
        <f>IF('Division Lvl'!I308="","",'Division Lvl'!I308/Escalators!H$11)</f>
        <v>1482864.283884699</v>
      </c>
      <c r="J308" s="217">
        <f>IF('Division Lvl'!J308="","",'Division Lvl'!J308/Escalators!I$11)</f>
        <v>1482864.283884699</v>
      </c>
      <c r="K308" s="217">
        <f>IF('Division Lvl'!K308="","",'Division Lvl'!K308/Escalators!J$11)</f>
        <v>1482864.283884699</v>
      </c>
      <c r="L308" s="217">
        <f>IF('Division Lvl'!L308="","",'Division Lvl'!L308/Escalators!K$11)</f>
        <v>1186291.4271077591</v>
      </c>
      <c r="M308" s="217">
        <f>IF('Division Lvl'!M308="","",'Division Lvl'!M308/Escalators!L$11)</f>
        <v>741432.1419423495</v>
      </c>
      <c r="N308" s="218">
        <v>750000</v>
      </c>
      <c r="O308" s="219">
        <v>4408559.1199999992</v>
      </c>
      <c r="P308" s="220">
        <f>E308*Config!F$40</f>
        <v>0</v>
      </c>
      <c r="Q308" s="220">
        <f>F308*Config!G$40</f>
        <v>1571247.3896441238</v>
      </c>
      <c r="R308" s="220">
        <f>G308*Config!H$40</f>
        <v>1606049.1952129907</v>
      </c>
      <c r="S308" s="220">
        <f>H308*Config!I$40</f>
        <v>1641111.096902862</v>
      </c>
      <c r="T308" s="220">
        <f>I308*Config!J$40</f>
        <v>1677724.8293893232</v>
      </c>
      <c r="U308" s="220">
        <f>J308*Config!K$40</f>
        <v>1719667.9501240561</v>
      </c>
      <c r="V308" s="220">
        <f>K308*Config!L$40</f>
        <v>1762659.6488771576</v>
      </c>
      <c r="W308" s="220">
        <f>L308*Config!M$40</f>
        <v>1445380.9120792691</v>
      </c>
      <c r="X308" s="220">
        <f>M308*Config!N$40</f>
        <v>925947.1468007816</v>
      </c>
      <c r="Y308" s="221">
        <f>N308*Config!O$40</f>
        <v>960063.40814726776</v>
      </c>
      <c r="Z308" s="222">
        <f t="shared" si="28"/>
        <v>5956542.1623383444</v>
      </c>
      <c r="AA308" s="217">
        <f t="shared" si="29"/>
        <v>11599994.29915785</v>
      </c>
      <c r="AB308" s="220">
        <f t="shared" si="30"/>
        <v>6496132.5111493003</v>
      </c>
      <c r="AC308" s="221">
        <f t="shared" si="31"/>
        <v>13309851.577177834</v>
      </c>
      <c r="AD308" s="223">
        <f>IF(OR(SUM(P308:Y308)&lt;&gt;0,A308="EH"),INDEX(CASH!$B:$B,MATCH(A308,CASH!$A:$A,0)),"")</f>
        <v>310</v>
      </c>
      <c r="AE308" s="122">
        <f>AD308*VLOOKUP(C308,Config!$A$3:$C$9,3,FALSE)</f>
        <v>4650</v>
      </c>
      <c r="AF308" s="224">
        <f t="shared" si="32"/>
        <v>0.21004279400068629</v>
      </c>
      <c r="AG308" s="122" t="str">
        <f>IF(ISERROR(VLOOKUP(A308,Config!$A$12:$A$32,1,FALSE)),LEFT(A308,2),"PRL")</f>
        <v>TM</v>
      </c>
      <c r="AH308" s="122" t="str">
        <f t="shared" si="33"/>
        <v>TM803s</v>
      </c>
      <c r="AI308" s="163" t="s">
        <v>882</v>
      </c>
      <c r="AJ308" s="225" t="s">
        <v>781</v>
      </c>
      <c r="AK308" s="338" t="str">
        <f>IF(ISERROR(VLOOKUP($A308,'RAB Cat Lookup'!$B$4:$E$351,2,FALSE))=TRUE,"Unallocated",VLOOKUP($A308,'RAB Cat Lookup'!$B$4:$E$351,2,FALSE))</f>
        <v>Std</v>
      </c>
      <c r="AL308" s="338" t="str">
        <f>IF(ISERROR(VLOOKUP($A308,'RAB Cat Lookup'!$B$4:$E$351,4,FALSE))=TRUE,"Unallocated",VLOOKUP($A308,'RAB Cat Lookup'!$B$4:$E$351,4,FALSE))</f>
        <v>Sub-transmission lines and cables</v>
      </c>
      <c r="AM308" s="121" t="str">
        <f t="shared" si="34"/>
        <v/>
      </c>
    </row>
    <row r="309" spans="1:39" x14ac:dyDescent="0.25">
      <c r="A309" s="215" t="s">
        <v>363</v>
      </c>
      <c r="B309" s="215" t="s">
        <v>787</v>
      </c>
      <c r="C309" s="123" t="s">
        <v>512</v>
      </c>
      <c r="D309" s="216">
        <f>IF('Division Lvl'!D309="","",'Division Lvl'!D309/Escalators!C$11)</f>
        <v>178388.89</v>
      </c>
      <c r="E309" s="217">
        <f>IF('Division Lvl'!E309="","",'Division Lvl'!E309/Escalators!D$11)</f>
        <v>199768.66403018072</v>
      </c>
      <c r="F309" s="217">
        <f>IF('Division Lvl'!F309="","",'Division Lvl'!F309/Escalators!E$11)</f>
        <v>199404.78472580595</v>
      </c>
      <c r="G309" s="217">
        <f>IF('Division Lvl'!G309="","",'Division Lvl'!G309/Escalators!F$11)</f>
        <v>198850.17821105599</v>
      </c>
      <c r="H309" s="217">
        <f>IF('Division Lvl'!H309="","",'Division Lvl'!H309/Escalators!G$11)</f>
        <v>198235.4208569575</v>
      </c>
      <c r="I309" s="217">
        <f>IF('Division Lvl'!I309="","",'Division Lvl'!I309/Escalators!H$11)</f>
        <v>19771.52378512932</v>
      </c>
      <c r="J309" s="217">
        <f>IF('Division Lvl'!J309="","",'Division Lvl'!J309/Escalators!I$11)</f>
        <v>19771.52378512932</v>
      </c>
      <c r="K309" s="217">
        <f>IF('Division Lvl'!K309="","",'Division Lvl'!K309/Escalators!J$11)</f>
        <v>19771.52378512932</v>
      </c>
      <c r="L309" s="217">
        <f>IF('Division Lvl'!L309="","",'Division Lvl'!L309/Escalators!K$11)</f>
        <v>19771.52378512932</v>
      </c>
      <c r="M309" s="217">
        <f>IF('Division Lvl'!M309="","",'Division Lvl'!M309/Escalators!L$11)</f>
        <v>19771.52378512932</v>
      </c>
      <c r="N309" s="218">
        <v>20000</v>
      </c>
      <c r="O309" s="219">
        <v>46970</v>
      </c>
      <c r="P309" s="220">
        <f>E309*Config!F$40</f>
        <v>204762.88063093522</v>
      </c>
      <c r="Q309" s="220">
        <f>F309*Config!G$40</f>
        <v>209499.65195254984</v>
      </c>
      <c r="R309" s="220">
        <f>G309*Config!H$40</f>
        <v>214139.89269506544</v>
      </c>
      <c r="S309" s="220">
        <f>H309*Config!I$40</f>
        <v>218814.81292038164</v>
      </c>
      <c r="T309" s="220">
        <f>I309*Config!J$40</f>
        <v>22369.664391857645</v>
      </c>
      <c r="U309" s="220">
        <f>J309*Config!K$40</f>
        <v>22928.906001654083</v>
      </c>
      <c r="V309" s="220">
        <f>K309*Config!L$40</f>
        <v>23502.128651695435</v>
      </c>
      <c r="W309" s="220">
        <f>L309*Config!M$40</f>
        <v>24089.68186798782</v>
      </c>
      <c r="X309" s="220">
        <f>M309*Config!N$40</f>
        <v>24691.923914687512</v>
      </c>
      <c r="Y309" s="221">
        <f>N309*Config!O$40</f>
        <v>25601.690883927142</v>
      </c>
      <c r="Z309" s="222">
        <f t="shared" si="28"/>
        <v>816030.57160912955</v>
      </c>
      <c r="AA309" s="217">
        <f t="shared" si="29"/>
        <v>915116.66674964677</v>
      </c>
      <c r="AB309" s="220">
        <f t="shared" si="30"/>
        <v>869586.90259078983</v>
      </c>
      <c r="AC309" s="221">
        <f t="shared" si="31"/>
        <v>990401.23391074187</v>
      </c>
      <c r="AD309" s="223">
        <f>IF(OR(SUM(P309:Y309)&lt;&gt;0,A309="EH"),INDEX(CASH!$B:$B,MATCH(A309,CASH!$A:$A,0)),"")</f>
        <v>270</v>
      </c>
      <c r="AE309" s="122">
        <f>AD309*VLOOKUP(C309,Config!$A$3:$C$9,3,FALSE)</f>
        <v>4050</v>
      </c>
      <c r="AF309" s="224">
        <f t="shared" si="32"/>
        <v>0.37221491724488698</v>
      </c>
      <c r="AG309" s="122" t="str">
        <f>IF(ISERROR(VLOOKUP(A309,Config!$A$12:$A$32,1,FALSE)),LEFT(A309,2),"PRL")</f>
        <v>TM</v>
      </c>
      <c r="AH309" s="122" t="str">
        <f t="shared" si="33"/>
        <v>TM805s</v>
      </c>
      <c r="AI309" s="163" t="s">
        <v>882</v>
      </c>
      <c r="AJ309" s="225" t="s">
        <v>781</v>
      </c>
      <c r="AK309" s="338" t="str">
        <f>IF(ISERROR(VLOOKUP($A309,'RAB Cat Lookup'!$B$4:$E$351,2,FALSE))=TRUE,"Unallocated",VLOOKUP($A309,'RAB Cat Lookup'!$B$4:$E$351,2,FALSE))</f>
        <v>Std</v>
      </c>
      <c r="AL309" s="338" t="str">
        <f>IF(ISERROR(VLOOKUP($A309,'RAB Cat Lookup'!$B$4:$E$351,4,FALSE))=TRUE,"Unallocated",VLOOKUP($A309,'RAB Cat Lookup'!$B$4:$E$351,4,FALSE))</f>
        <v>Sub-transmission lines and cables</v>
      </c>
      <c r="AM309" s="121" t="str">
        <f t="shared" si="34"/>
        <v/>
      </c>
    </row>
    <row r="310" spans="1:39" x14ac:dyDescent="0.25">
      <c r="A310" s="215" t="s">
        <v>363</v>
      </c>
      <c r="B310" s="215" t="s">
        <v>787</v>
      </c>
      <c r="C310" s="123" t="s">
        <v>778</v>
      </c>
      <c r="D310" s="216" t="str">
        <f>IF('Division Lvl'!D310="","",'Division Lvl'!D310/Escalators!C$11)</f>
        <v/>
      </c>
      <c r="E310" s="217">
        <f>IF('Division Lvl'!E310="","",'Division Lvl'!E310/Escalators!D$11)</f>
        <v>79907.465612072279</v>
      </c>
      <c r="F310" s="217">
        <f>IF('Division Lvl'!F310="","",'Division Lvl'!F310/Escalators!E$11)</f>
        <v>79761.913890322379</v>
      </c>
      <c r="G310" s="217">
        <f>IF('Division Lvl'!G310="","",'Division Lvl'!G310/Escalators!F$11)</f>
        <v>79540.071284422389</v>
      </c>
      <c r="H310" s="217">
        <f>IF('Division Lvl'!H310="","",'Division Lvl'!H310/Escalators!G$11)</f>
        <v>79294.168342782999</v>
      </c>
      <c r="I310" s="217">
        <f>IF('Division Lvl'!I310="","",'Division Lvl'!I310/Escalators!H$11)</f>
        <v>0</v>
      </c>
      <c r="J310" s="217">
        <f>IF('Division Lvl'!J310="","",'Division Lvl'!J310/Escalators!I$11)</f>
        <v>0</v>
      </c>
      <c r="K310" s="217">
        <f>IF('Division Lvl'!K310="","",'Division Lvl'!K310/Escalators!J$11)</f>
        <v>0</v>
      </c>
      <c r="L310" s="217">
        <f>IF('Division Lvl'!L310="","",'Division Lvl'!L310/Escalators!K$11)</f>
        <v>0</v>
      </c>
      <c r="M310" s="217">
        <f>IF('Division Lvl'!M310="","",'Division Lvl'!M310/Escalators!L$11)</f>
        <v>0</v>
      </c>
      <c r="N310" s="218">
        <v>0</v>
      </c>
      <c r="O310" s="219">
        <v>0</v>
      </c>
      <c r="P310" s="220">
        <f>E310*Config!F$40</f>
        <v>81905.152252374086</v>
      </c>
      <c r="Q310" s="220">
        <f>F310*Config!G$40</f>
        <v>83799.860781019946</v>
      </c>
      <c r="R310" s="220">
        <f>G310*Config!H$40</f>
        <v>85655.957078026171</v>
      </c>
      <c r="S310" s="220">
        <f>H310*Config!I$40</f>
        <v>87525.925168152651</v>
      </c>
      <c r="T310" s="220">
        <f>I310*Config!J$40</f>
        <v>0</v>
      </c>
      <c r="U310" s="220">
        <f>J310*Config!K$40</f>
        <v>0</v>
      </c>
      <c r="V310" s="220">
        <f>K310*Config!L$40</f>
        <v>0</v>
      </c>
      <c r="W310" s="220">
        <f>L310*Config!M$40</f>
        <v>0</v>
      </c>
      <c r="X310" s="220">
        <f>M310*Config!N$40</f>
        <v>0</v>
      </c>
      <c r="Y310" s="221">
        <f>N310*Config!O$40</f>
        <v>0</v>
      </c>
      <c r="Z310" s="222">
        <f t="shared" si="28"/>
        <v>318503.6191296</v>
      </c>
      <c r="AA310" s="217">
        <f t="shared" si="29"/>
        <v>318503.6191296</v>
      </c>
      <c r="AB310" s="220">
        <f t="shared" si="30"/>
        <v>338886.89527957287</v>
      </c>
      <c r="AC310" s="221">
        <f t="shared" si="31"/>
        <v>338886.89527957287</v>
      </c>
      <c r="AD310" s="223">
        <f>IF(OR(SUM(P310:Y310)&lt;&gt;0,A310="EH"),INDEX(CASH!$B:$B,MATCH(A310,CASH!$A:$A,0)),"")</f>
        <v>270</v>
      </c>
      <c r="AE310" s="122">
        <f>AD310*VLOOKUP(C310,Config!$A$3:$C$9,3,FALSE)</f>
        <v>2700</v>
      </c>
      <c r="AF310" s="224">
        <f t="shared" si="32"/>
        <v>0.66488045847782185</v>
      </c>
      <c r="AG310" s="122" t="str">
        <f>IF(ISERROR(VLOOKUP(A310,Config!$A$12:$A$32,1,FALSE)),LEFT(A310,2),"PRL")</f>
        <v>TM</v>
      </c>
      <c r="AH310" s="122" t="str">
        <f t="shared" si="33"/>
        <v>TM805m</v>
      </c>
      <c r="AI310" s="163" t="s">
        <v>882</v>
      </c>
      <c r="AJ310" s="225" t="s">
        <v>781</v>
      </c>
      <c r="AK310" s="338" t="str">
        <f>IF(ISERROR(VLOOKUP($A310,'RAB Cat Lookup'!$B$4:$E$351,2,FALSE))=TRUE,"Unallocated",VLOOKUP($A310,'RAB Cat Lookup'!$B$4:$E$351,2,FALSE))</f>
        <v>Std</v>
      </c>
      <c r="AL310" s="338" t="str">
        <f>IF(ISERROR(VLOOKUP($A310,'RAB Cat Lookup'!$B$4:$E$351,4,FALSE))=TRUE,"Unallocated",VLOOKUP($A310,'RAB Cat Lookup'!$B$4:$E$351,4,FALSE))</f>
        <v>Sub-transmission lines and cables</v>
      </c>
      <c r="AM310" s="121" t="str">
        <f t="shared" si="34"/>
        <v/>
      </c>
    </row>
    <row r="311" spans="1:39" x14ac:dyDescent="0.25">
      <c r="A311" s="215" t="s">
        <v>95</v>
      </c>
      <c r="B311" s="215" t="s">
        <v>785</v>
      </c>
      <c r="C311" s="123" t="s">
        <v>512</v>
      </c>
      <c r="D311" s="216">
        <f>IF('Division Lvl'!D311="","",'Division Lvl'!D311/Escalators!C$11)</f>
        <v>0</v>
      </c>
      <c r="E311" s="217">
        <f>IF('Division Lvl'!E311="","",'Division Lvl'!E311/Escalators!D$11)</f>
        <v>0</v>
      </c>
      <c r="F311" s="217">
        <f>IF('Division Lvl'!F311="","",'Division Lvl'!F311/Escalators!E$11)</f>
        <v>299107.17708870891</v>
      </c>
      <c r="G311" s="217">
        <f>IF('Division Lvl'!G311="","",'Division Lvl'!G311/Escalators!F$11)</f>
        <v>298275.26731658395</v>
      </c>
      <c r="H311" s="217">
        <f>IF('Division Lvl'!H311="","",'Division Lvl'!H311/Escalators!G$11)</f>
        <v>297353.13128543622</v>
      </c>
      <c r="I311" s="217">
        <f>IF('Division Lvl'!I311="","",'Division Lvl'!I311/Escalators!H$11)</f>
        <v>296572.85677693976</v>
      </c>
      <c r="J311" s="217">
        <f>IF('Division Lvl'!J311="","",'Division Lvl'!J311/Escalators!I$11)</f>
        <v>296572.85677693976</v>
      </c>
      <c r="K311" s="217">
        <f>IF('Division Lvl'!K311="","",'Division Lvl'!K311/Escalators!J$11)</f>
        <v>296572.85677693976</v>
      </c>
      <c r="L311" s="217">
        <f>IF('Division Lvl'!L311="","",'Division Lvl'!L311/Escalators!K$11)</f>
        <v>296572.85677693976</v>
      </c>
      <c r="M311" s="217">
        <f>IF('Division Lvl'!M311="","",'Division Lvl'!M311/Escalators!L$11)</f>
        <v>296572.85677693976</v>
      </c>
      <c r="N311" s="218">
        <v>300000</v>
      </c>
      <c r="O311" s="219">
        <v>0</v>
      </c>
      <c r="P311" s="220">
        <f>E311*Config!F$40</f>
        <v>0</v>
      </c>
      <c r="Q311" s="220">
        <f>F311*Config!G$40</f>
        <v>314249.47792882478</v>
      </c>
      <c r="R311" s="220">
        <f>G311*Config!H$40</f>
        <v>321209.83904259815</v>
      </c>
      <c r="S311" s="220">
        <f>H311*Config!I$40</f>
        <v>328222.21938057238</v>
      </c>
      <c r="T311" s="220">
        <f>I311*Config!J$40</f>
        <v>335544.96587786463</v>
      </c>
      <c r="U311" s="220">
        <f>J311*Config!K$40</f>
        <v>343933.59002481122</v>
      </c>
      <c r="V311" s="220">
        <f>K311*Config!L$40</f>
        <v>352531.92977543146</v>
      </c>
      <c r="W311" s="220">
        <f>L311*Config!M$40</f>
        <v>361345.22801981727</v>
      </c>
      <c r="X311" s="220">
        <f>M311*Config!N$40</f>
        <v>370378.85872031259</v>
      </c>
      <c r="Y311" s="221">
        <f>N311*Config!O$40</f>
        <v>384025.36325890711</v>
      </c>
      <c r="Z311" s="222">
        <f t="shared" si="28"/>
        <v>1191308.4324676688</v>
      </c>
      <c r="AA311" s="217">
        <f t="shared" si="29"/>
        <v>2677599.8595754276</v>
      </c>
      <c r="AB311" s="220">
        <f t="shared" si="30"/>
        <v>1299226.5022298601</v>
      </c>
      <c r="AC311" s="221">
        <f t="shared" si="31"/>
        <v>3111441.4720291398</v>
      </c>
      <c r="AD311" s="223">
        <f>IF(OR(SUM(P311:Y311)&lt;&gt;0,A311="EH"),INDEX(CASH!$B:$B,MATCH(A311,CASH!$A:$A,0)),"")</f>
        <v>150</v>
      </c>
      <c r="AE311" s="122">
        <f>AD311*VLOOKUP(C311,Config!$A$3:$C$9,3,FALSE)</f>
        <v>2250</v>
      </c>
      <c r="AF311" s="224">
        <f t="shared" si="32"/>
        <v>0.70869822867965704</v>
      </c>
      <c r="AG311" s="122" t="str">
        <f>IF(ISERROR(VLOOKUP(A311,Config!$A$12:$A$32,1,FALSE)),LEFT(A311,2),"PRL")</f>
        <v>TM</v>
      </c>
      <c r="AH311" s="122" t="str">
        <f t="shared" si="33"/>
        <v>TM809s</v>
      </c>
      <c r="AI311" s="163" t="s">
        <v>882</v>
      </c>
      <c r="AJ311" s="225" t="s">
        <v>781</v>
      </c>
      <c r="AK311" s="338" t="str">
        <f>IF(ISERROR(VLOOKUP($A311,'RAB Cat Lookup'!$B$4:$E$351,2,FALSE))=TRUE,"Unallocated",VLOOKUP($A311,'RAB Cat Lookup'!$B$4:$E$351,2,FALSE))</f>
        <v>Std</v>
      </c>
      <c r="AL311" s="338" t="str">
        <f>IF(ISERROR(VLOOKUP($A311,'RAB Cat Lookup'!$B$4:$E$351,4,FALSE))=TRUE,"Unallocated",VLOOKUP($A311,'RAB Cat Lookup'!$B$4:$E$351,4,FALSE))</f>
        <v>Sub-transmission lines and cables</v>
      </c>
      <c r="AM311" s="121" t="str">
        <f t="shared" si="34"/>
        <v/>
      </c>
    </row>
    <row r="312" spans="1:39" x14ac:dyDescent="0.25">
      <c r="A312" s="215" t="s">
        <v>95</v>
      </c>
      <c r="B312" s="215" t="s">
        <v>785</v>
      </c>
      <c r="C312" s="123" t="s">
        <v>778</v>
      </c>
      <c r="D312" s="216">
        <f>IF('Division Lvl'!D312="","",'Division Lvl'!D312/Escalators!C$11)</f>
        <v>0</v>
      </c>
      <c r="E312" s="217">
        <f>IF('Division Lvl'!E312="","",'Division Lvl'!E312/Escalators!D$11)</f>
        <v>0</v>
      </c>
      <c r="F312" s="217">
        <f>IF('Division Lvl'!F312="","",'Division Lvl'!F312/Escalators!E$11)</f>
        <v>299107.17708870891</v>
      </c>
      <c r="G312" s="217">
        <f>IF('Division Lvl'!G312="","",'Division Lvl'!G312/Escalators!F$11)</f>
        <v>298275.26731658395</v>
      </c>
      <c r="H312" s="217">
        <f>IF('Division Lvl'!H312="","",'Division Lvl'!H312/Escalators!G$11)</f>
        <v>297353.13128543622</v>
      </c>
      <c r="I312" s="217">
        <f>IF('Division Lvl'!I312="","",'Division Lvl'!I312/Escalators!H$11)</f>
        <v>296572.85677693976</v>
      </c>
      <c r="J312" s="217">
        <f>IF('Division Lvl'!J312="","",'Division Lvl'!J312/Escalators!I$11)</f>
        <v>296572.85677693976</v>
      </c>
      <c r="K312" s="217">
        <f>IF('Division Lvl'!K312="","",'Division Lvl'!K312/Escalators!J$11)</f>
        <v>296572.85677693976</v>
      </c>
      <c r="L312" s="217">
        <f>IF('Division Lvl'!L312="","",'Division Lvl'!L312/Escalators!K$11)</f>
        <v>296572.85677693976</v>
      </c>
      <c r="M312" s="217">
        <f>IF('Division Lvl'!M312="","",'Division Lvl'!M312/Escalators!L$11)</f>
        <v>296572.85677693976</v>
      </c>
      <c r="N312" s="218">
        <v>300000</v>
      </c>
      <c r="O312" s="219">
        <v>0</v>
      </c>
      <c r="P312" s="220">
        <f>E312*Config!F$40</f>
        <v>0</v>
      </c>
      <c r="Q312" s="220">
        <f>F312*Config!G$40</f>
        <v>314249.47792882478</v>
      </c>
      <c r="R312" s="220">
        <f>G312*Config!H$40</f>
        <v>321209.83904259815</v>
      </c>
      <c r="S312" s="220">
        <f>H312*Config!I$40</f>
        <v>328222.21938057238</v>
      </c>
      <c r="T312" s="220">
        <f>I312*Config!J$40</f>
        <v>335544.96587786463</v>
      </c>
      <c r="U312" s="220">
        <f>J312*Config!K$40</f>
        <v>343933.59002481122</v>
      </c>
      <c r="V312" s="220">
        <f>K312*Config!L$40</f>
        <v>352531.92977543146</v>
      </c>
      <c r="W312" s="220">
        <f>L312*Config!M$40</f>
        <v>361345.22801981727</v>
      </c>
      <c r="X312" s="220">
        <f>M312*Config!N$40</f>
        <v>370378.85872031259</v>
      </c>
      <c r="Y312" s="221">
        <f>N312*Config!O$40</f>
        <v>384025.36325890711</v>
      </c>
      <c r="Z312" s="222">
        <f t="shared" si="28"/>
        <v>1191308.4324676688</v>
      </c>
      <c r="AA312" s="217">
        <f t="shared" si="29"/>
        <v>2677599.8595754276</v>
      </c>
      <c r="AB312" s="220">
        <f t="shared" si="30"/>
        <v>1299226.5022298601</v>
      </c>
      <c r="AC312" s="221">
        <f t="shared" si="31"/>
        <v>3111441.4720291398</v>
      </c>
      <c r="AD312" s="223">
        <f>IF(OR(SUM(P312:Y312)&lt;&gt;0,A312="EH"),INDEX(CASH!$B:$B,MATCH(A312,CASH!$A:$A,0)),"")</f>
        <v>150</v>
      </c>
      <c r="AE312" s="122">
        <f>AD312*VLOOKUP(C312,Config!$A$3:$C$9,3,FALSE)</f>
        <v>1500</v>
      </c>
      <c r="AF312" s="224">
        <f t="shared" si="32"/>
        <v>0.92192259014895972</v>
      </c>
      <c r="AG312" s="122" t="str">
        <f>IF(ISERROR(VLOOKUP(A312,Config!$A$12:$A$32,1,FALSE)),LEFT(A312,2),"PRL")</f>
        <v>TM</v>
      </c>
      <c r="AH312" s="122" t="str">
        <f t="shared" si="33"/>
        <v>TM809m</v>
      </c>
      <c r="AI312" s="163" t="s">
        <v>882</v>
      </c>
      <c r="AJ312" s="225" t="s">
        <v>781</v>
      </c>
      <c r="AK312" s="338" t="str">
        <f>IF(ISERROR(VLOOKUP($A312,'RAB Cat Lookup'!$B$4:$E$351,2,FALSE))=TRUE,"Unallocated",VLOOKUP($A312,'RAB Cat Lookup'!$B$4:$E$351,2,FALSE))</f>
        <v>Std</v>
      </c>
      <c r="AL312" s="338" t="str">
        <f>IF(ISERROR(VLOOKUP($A312,'RAB Cat Lookup'!$B$4:$E$351,4,FALSE))=TRUE,"Unallocated",VLOOKUP($A312,'RAB Cat Lookup'!$B$4:$E$351,4,FALSE))</f>
        <v>Sub-transmission lines and cables</v>
      </c>
      <c r="AM312" s="121" t="str">
        <f t="shared" si="34"/>
        <v/>
      </c>
    </row>
    <row r="313" spans="1:39" x14ac:dyDescent="0.25">
      <c r="A313" s="215" t="s">
        <v>494</v>
      </c>
      <c r="B313" s="215" t="s">
        <v>217</v>
      </c>
      <c r="C313" s="123" t="s">
        <v>512</v>
      </c>
      <c r="D313" s="216">
        <f>IF('Division Lvl'!D313="","",'Division Lvl'!D313/Escalators!C$11)</f>
        <v>0</v>
      </c>
      <c r="E313" s="217">
        <f>IF('Division Lvl'!E313="","",'Division Lvl'!E313/Escalators!D$11)</f>
        <v>0</v>
      </c>
      <c r="F313" s="217">
        <f>IF('Division Lvl'!F313="","",'Division Lvl'!F313/Escalators!E$11)</f>
        <v>0</v>
      </c>
      <c r="G313" s="217">
        <f>IF('Division Lvl'!G313="","",'Division Lvl'!G313/Escalators!F$11)</f>
        <v>0</v>
      </c>
      <c r="H313" s="217">
        <f>IF('Division Lvl'!H313="","",'Division Lvl'!H313/Escalators!G$11)</f>
        <v>0</v>
      </c>
      <c r="I313" s="217">
        <f>IF('Division Lvl'!I313="","",'Division Lvl'!I313/Escalators!H$11)</f>
        <v>0</v>
      </c>
      <c r="J313" s="217">
        <f>IF('Division Lvl'!J313="","",'Division Lvl'!J313/Escalators!I$11)</f>
        <v>0</v>
      </c>
      <c r="K313" s="217">
        <f>IF('Division Lvl'!K313="","",'Division Lvl'!K313/Escalators!J$11)</f>
        <v>0</v>
      </c>
      <c r="L313" s="217">
        <f>IF('Division Lvl'!L313="","",'Division Lvl'!L313/Escalators!K$11)</f>
        <v>0</v>
      </c>
      <c r="M313" s="217">
        <f>IF('Division Lvl'!M313="","",'Division Lvl'!M313/Escalators!L$11)</f>
        <v>0</v>
      </c>
      <c r="N313" s="218">
        <v>0</v>
      </c>
      <c r="O313" s="219">
        <v>0</v>
      </c>
      <c r="P313" s="220">
        <f>E313*Config!F$40</f>
        <v>0</v>
      </c>
      <c r="Q313" s="220">
        <f>F313*Config!G$40</f>
        <v>0</v>
      </c>
      <c r="R313" s="220">
        <f>G313*Config!H$40</f>
        <v>0</v>
      </c>
      <c r="S313" s="220">
        <f>H313*Config!I$40</f>
        <v>0</v>
      </c>
      <c r="T313" s="220">
        <f>I313*Config!J$40</f>
        <v>0</v>
      </c>
      <c r="U313" s="220">
        <f>J313*Config!K$40</f>
        <v>0</v>
      </c>
      <c r="V313" s="220">
        <f>K313*Config!L$40</f>
        <v>0</v>
      </c>
      <c r="W313" s="220">
        <f>L313*Config!M$40</f>
        <v>0</v>
      </c>
      <c r="X313" s="220">
        <f>M313*Config!N$40</f>
        <v>0</v>
      </c>
      <c r="Y313" s="221">
        <f>N313*Config!O$40</f>
        <v>0</v>
      </c>
      <c r="Z313" s="222">
        <f t="shared" si="28"/>
        <v>0</v>
      </c>
      <c r="AA313" s="217">
        <f t="shared" si="29"/>
        <v>0</v>
      </c>
      <c r="AB313" s="220">
        <f t="shared" si="30"/>
        <v>0</v>
      </c>
      <c r="AC313" s="221">
        <f t="shared" si="31"/>
        <v>0</v>
      </c>
      <c r="AD313" s="223" t="str">
        <f>IF(OR(SUM(P313:Y313)&lt;&gt;0,A313="EH"),INDEX(CASH!$B:$B,MATCH(A313,CASH!$A:$A,0)),"")</f>
        <v/>
      </c>
      <c r="AE313" s="227">
        <v>4950</v>
      </c>
      <c r="AF313" s="224">
        <f t="shared" si="32"/>
        <v>0.12557407790639435</v>
      </c>
      <c r="AG313" s="122" t="str">
        <f>IF(ISERROR(VLOOKUP(A313,Config!$A$12:$A$32,1,FALSE)),LEFT(A313,2),"PRL")</f>
        <v>TS</v>
      </c>
      <c r="AH313" s="122" t="str">
        <f t="shared" si="33"/>
        <v>TS001s</v>
      </c>
      <c r="AI313" s="163" t="s">
        <v>882</v>
      </c>
      <c r="AJ313" s="225" t="s">
        <v>781</v>
      </c>
      <c r="AK313" s="338" t="str">
        <f>IF(ISERROR(VLOOKUP($A313,'RAB Cat Lookup'!$B$4:$E$351,2,FALSE))=TRUE,"Unallocated",VLOOKUP($A313,'RAB Cat Lookup'!$B$4:$E$351,2,FALSE))</f>
        <v>Unallocated</v>
      </c>
      <c r="AL313" s="338" t="str">
        <f>IF(ISERROR(VLOOKUP($A313,'RAB Cat Lookup'!$B$4:$E$351,4,FALSE))=TRUE,"Unallocated",VLOOKUP($A313,'RAB Cat Lookup'!$B$4:$E$351,4,FALSE))</f>
        <v>Unallocated</v>
      </c>
      <c r="AM313" s="121" t="str">
        <f t="shared" si="34"/>
        <v/>
      </c>
    </row>
    <row r="314" spans="1:39" x14ac:dyDescent="0.25">
      <c r="A314" s="215" t="s">
        <v>2</v>
      </c>
      <c r="B314" s="215" t="s">
        <v>218</v>
      </c>
      <c r="C314" s="123" t="s">
        <v>512</v>
      </c>
      <c r="D314" s="216">
        <f>IF('Division Lvl'!D314="","",'Division Lvl'!D314/Escalators!C$11)</f>
        <v>903000</v>
      </c>
      <c r="E314" s="217">
        <f>IF('Division Lvl'!E314="","",'Division Lvl'!E314/Escalators!D$11)</f>
        <v>0</v>
      </c>
      <c r="F314" s="217">
        <f>IF('Division Lvl'!F314="","",'Division Lvl'!F314/Escalators!E$11)</f>
        <v>0</v>
      </c>
      <c r="G314" s="217">
        <f>IF('Division Lvl'!G314="","",'Division Lvl'!G314/Escalators!F$11)</f>
        <v>0</v>
      </c>
      <c r="H314" s="217">
        <f>IF('Division Lvl'!H314="","",'Division Lvl'!H314/Escalators!G$11)</f>
        <v>358806.11175109306</v>
      </c>
      <c r="I314" s="217">
        <f>IF('Division Lvl'!I314="","",'Division Lvl'!I314/Escalators!H$11)</f>
        <v>357864.58051084069</v>
      </c>
      <c r="J314" s="217">
        <f>IF('Division Lvl'!J314="","",'Division Lvl'!J314/Escalators!I$11)</f>
        <v>357864.58051084069</v>
      </c>
      <c r="K314" s="217">
        <f>IF('Division Lvl'!K314="","",'Division Lvl'!K314/Escalators!J$11)</f>
        <v>357864.58051084069</v>
      </c>
      <c r="L314" s="217">
        <f>IF('Division Lvl'!L314="","",'Division Lvl'!L314/Escalators!K$11)</f>
        <v>357864.58051084069</v>
      </c>
      <c r="M314" s="217">
        <f>IF('Division Lvl'!M314="","",'Division Lvl'!M314/Escalators!L$11)</f>
        <v>357864.58051084069</v>
      </c>
      <c r="N314" s="218">
        <v>362000</v>
      </c>
      <c r="O314" s="219">
        <v>100000</v>
      </c>
      <c r="P314" s="220">
        <f>E314*Config!F$40</f>
        <v>0</v>
      </c>
      <c r="Q314" s="220">
        <f>F314*Config!G$40</f>
        <v>0</v>
      </c>
      <c r="R314" s="220">
        <f>G314*Config!H$40</f>
        <v>0</v>
      </c>
      <c r="S314" s="220">
        <f>H314*Config!I$40</f>
        <v>396054.8113858907</v>
      </c>
      <c r="T314" s="220">
        <f>I314*Config!J$40</f>
        <v>404890.92549262336</v>
      </c>
      <c r="U314" s="220">
        <f>J314*Config!K$40</f>
        <v>415013.19862993888</v>
      </c>
      <c r="V314" s="220">
        <f>K314*Config!L$40</f>
        <v>425388.52859568736</v>
      </c>
      <c r="W314" s="220">
        <f>L314*Config!M$40</f>
        <v>436023.24181057955</v>
      </c>
      <c r="X314" s="220">
        <f>M314*Config!N$40</f>
        <v>446923.82285584393</v>
      </c>
      <c r="Y314" s="221">
        <f>N314*Config!O$40</f>
        <v>463390.60499908129</v>
      </c>
      <c r="Z314" s="222">
        <f t="shared" si="28"/>
        <v>716670.69226193381</v>
      </c>
      <c r="AA314" s="217">
        <f t="shared" si="29"/>
        <v>2510129.0143052968</v>
      </c>
      <c r="AB314" s="220">
        <f t="shared" si="30"/>
        <v>800945.73687851406</v>
      </c>
      <c r="AC314" s="221">
        <f t="shared" si="31"/>
        <v>2987685.1337696449</v>
      </c>
      <c r="AD314" s="223">
        <f>IF(OR(SUM(P314:Y314)&lt;&gt;0,A314="EH"),INDEX(CASH!$B:$B,MATCH(A314,CASH!$A:$A,0)),"")</f>
        <v>240</v>
      </c>
      <c r="AE314" s="122">
        <f>AD314*VLOOKUP(C314,Config!$A$3:$C$9,3,FALSE)</f>
        <v>3600</v>
      </c>
      <c r="AF314" s="224">
        <f t="shared" si="32"/>
        <v>0.42681182760415159</v>
      </c>
      <c r="AG314" s="122" t="str">
        <f>IF(ISERROR(VLOOKUP(A314,Config!$A$12:$A$32,1,FALSE)),LEFT(A314,2),"PRL")</f>
        <v>TS</v>
      </c>
      <c r="AH314" s="122" t="str">
        <f t="shared" si="33"/>
        <v>TS004s</v>
      </c>
      <c r="AI314" s="163" t="s">
        <v>882</v>
      </c>
      <c r="AJ314" s="225" t="s">
        <v>781</v>
      </c>
      <c r="AK314" s="338" t="str">
        <f>IF(ISERROR(VLOOKUP($A314,'RAB Cat Lookup'!$B$4:$E$351,2,FALSE))=TRUE,"Unallocated",VLOOKUP($A314,'RAB Cat Lookup'!$B$4:$E$351,2,FALSE))</f>
        <v>Std</v>
      </c>
      <c r="AL314" s="338" t="str">
        <f>IF(ISERROR(VLOOKUP($A314,'RAB Cat Lookup'!$B$4:$E$351,4,FALSE))=TRUE,"Unallocated",VLOOKUP($A314,'RAB Cat Lookup'!$B$4:$E$351,4,FALSE))</f>
        <v>Substations</v>
      </c>
      <c r="AM314" s="121" t="str">
        <f t="shared" si="34"/>
        <v/>
      </c>
    </row>
    <row r="315" spans="1:39" x14ac:dyDescent="0.25">
      <c r="A315" s="215" t="s">
        <v>4</v>
      </c>
      <c r="B315" s="215" t="s">
        <v>219</v>
      </c>
      <c r="C315" s="123" t="s">
        <v>512</v>
      </c>
      <c r="D315" s="216">
        <f>IF('Division Lvl'!D315="","",'Division Lvl'!D315/Escalators!C$11)</f>
        <v>3410000</v>
      </c>
      <c r="E315" s="217">
        <f>IF('Division Lvl'!E315="","",'Division Lvl'!E315/Escalators!D$11)</f>
        <v>0</v>
      </c>
      <c r="F315" s="217">
        <f>IF('Division Lvl'!F315="","",'Division Lvl'!F315/Escalators!E$11)</f>
        <v>0</v>
      </c>
      <c r="G315" s="217">
        <f>IF('Division Lvl'!G315="","",'Division Lvl'!G315/Escalators!F$11)</f>
        <v>0</v>
      </c>
      <c r="H315" s="217">
        <f>IF('Division Lvl'!H315="","",'Division Lvl'!H315/Escalators!G$11)</f>
        <v>763206.37029928633</v>
      </c>
      <c r="I315" s="217">
        <f>IF('Division Lvl'!I315="","",'Division Lvl'!I315/Escalators!H$11)</f>
        <v>761203.6657274788</v>
      </c>
      <c r="J315" s="217">
        <f>IF('Division Lvl'!J315="","",'Division Lvl'!J315/Escalators!I$11)</f>
        <v>1170474.2080796557</v>
      </c>
      <c r="K315" s="217">
        <f>IF('Division Lvl'!K315="","",'Division Lvl'!K315/Escalators!J$11)</f>
        <v>1170474.2080796557</v>
      </c>
      <c r="L315" s="217">
        <f>IF('Division Lvl'!L315="","",'Division Lvl'!L315/Escalators!K$11)</f>
        <v>1170474.2080796557</v>
      </c>
      <c r="M315" s="217">
        <f>IF('Division Lvl'!M315="","",'Division Lvl'!M315/Escalators!L$11)</f>
        <v>1170474.2080796557</v>
      </c>
      <c r="N315" s="218">
        <v>1184000</v>
      </c>
      <c r="O315" s="219">
        <v>1522311.5100000002</v>
      </c>
      <c r="P315" s="220">
        <f>E315*Config!F$40</f>
        <v>0</v>
      </c>
      <c r="Q315" s="220">
        <f>F315*Config!G$40</f>
        <v>0</v>
      </c>
      <c r="R315" s="220">
        <f>G315*Config!H$40</f>
        <v>0</v>
      </c>
      <c r="S315" s="220">
        <f>H315*Config!I$40</f>
        <v>842437.0297434692</v>
      </c>
      <c r="T315" s="220">
        <f>I315*Config!J$40</f>
        <v>861232.0790865192</v>
      </c>
      <c r="U315" s="220">
        <f>J315*Config!K$40</f>
        <v>1357391.2352979216</v>
      </c>
      <c r="V315" s="220">
        <f>K315*Config!L$40</f>
        <v>1391326.0161803698</v>
      </c>
      <c r="W315" s="220">
        <f>L315*Config!M$40</f>
        <v>1426109.1665848787</v>
      </c>
      <c r="X315" s="220">
        <f>M315*Config!N$40</f>
        <v>1461761.8957495005</v>
      </c>
      <c r="Y315" s="221">
        <f>N315*Config!O$40</f>
        <v>1515620.1003284869</v>
      </c>
      <c r="Z315" s="222">
        <f t="shared" si="28"/>
        <v>1524410.0360267651</v>
      </c>
      <c r="AA315" s="217">
        <f t="shared" si="29"/>
        <v>7390306.8683453882</v>
      </c>
      <c r="AB315" s="220">
        <f t="shared" si="30"/>
        <v>1703669.1088299884</v>
      </c>
      <c r="AC315" s="221">
        <f t="shared" si="31"/>
        <v>8855877.5229711458</v>
      </c>
      <c r="AD315" s="223">
        <f>IF(OR(SUM(P315:Y315)&lt;&gt;0,A315="EH"),INDEX(CASH!$B:$B,MATCH(A315,CASH!$A:$A,0)),"")</f>
        <v>240</v>
      </c>
      <c r="AE315" s="122">
        <f>AD315*VLOOKUP(C315,Config!$A$3:$C$9,3,FALSE)</f>
        <v>3600</v>
      </c>
      <c r="AF315" s="224">
        <f t="shared" si="32"/>
        <v>0.42681182760415159</v>
      </c>
      <c r="AG315" s="122" t="str">
        <f>IF(ISERROR(VLOOKUP(A315,Config!$A$12:$A$32,1,FALSE)),LEFT(A315,2),"PRL")</f>
        <v>TS</v>
      </c>
      <c r="AH315" s="122" t="str">
        <f t="shared" si="33"/>
        <v>TS005s</v>
      </c>
      <c r="AI315" s="163" t="s">
        <v>882</v>
      </c>
      <c r="AJ315" s="225" t="s">
        <v>781</v>
      </c>
      <c r="AK315" s="338" t="str">
        <f>IF(ISERROR(VLOOKUP($A315,'RAB Cat Lookup'!$B$4:$E$351,2,FALSE))=TRUE,"Unallocated",VLOOKUP($A315,'RAB Cat Lookup'!$B$4:$E$351,2,FALSE))</f>
        <v>Std</v>
      </c>
      <c r="AL315" s="338" t="str">
        <f>IF(ISERROR(VLOOKUP($A315,'RAB Cat Lookup'!$B$4:$E$351,4,FALSE))=TRUE,"Unallocated",VLOOKUP($A315,'RAB Cat Lookup'!$B$4:$E$351,4,FALSE))</f>
        <v>Substations</v>
      </c>
      <c r="AM315" s="121" t="str">
        <f t="shared" si="34"/>
        <v/>
      </c>
    </row>
    <row r="316" spans="1:39" x14ac:dyDescent="0.25">
      <c r="A316" s="215" t="s">
        <v>5</v>
      </c>
      <c r="B316" s="215" t="s">
        <v>220</v>
      </c>
      <c r="C316" s="123" t="s">
        <v>512</v>
      </c>
      <c r="D316" s="216">
        <f>IF('Division Lvl'!D316="","",'Division Lvl'!D316/Escalators!C$11)</f>
        <v>0</v>
      </c>
      <c r="E316" s="217">
        <f>IF('Division Lvl'!E316="","",'Division Lvl'!E316/Escalators!D$11)</f>
        <v>0</v>
      </c>
      <c r="F316" s="217">
        <f>IF('Division Lvl'!F316="","",'Division Lvl'!F316/Escalators!E$11)</f>
        <v>348958.3732701604</v>
      </c>
      <c r="G316" s="217">
        <f>IF('Division Lvl'!G316="","",'Division Lvl'!G316/Escalators!F$11)</f>
        <v>347987.81186934793</v>
      </c>
      <c r="H316" s="217">
        <f>IF('Division Lvl'!H316="","",'Division Lvl'!H316/Escalators!G$11)</f>
        <v>0</v>
      </c>
      <c r="I316" s="217">
        <f>IF('Division Lvl'!I316="","",'Division Lvl'!I316/Escalators!H$11)</f>
        <v>0</v>
      </c>
      <c r="J316" s="217">
        <f>IF('Division Lvl'!J316="","",'Division Lvl'!J316/Escalators!I$11)</f>
        <v>0</v>
      </c>
      <c r="K316" s="217">
        <f>IF('Division Lvl'!K316="","",'Division Lvl'!K316/Escalators!J$11)</f>
        <v>0</v>
      </c>
      <c r="L316" s="217">
        <f>IF('Division Lvl'!L316="","",'Division Lvl'!L316/Escalators!K$11)</f>
        <v>0</v>
      </c>
      <c r="M316" s="217">
        <f>IF('Division Lvl'!M316="","",'Division Lvl'!M316/Escalators!L$11)</f>
        <v>0</v>
      </c>
      <c r="N316" s="218">
        <v>0</v>
      </c>
      <c r="O316" s="219">
        <v>33.590000000000003</v>
      </c>
      <c r="P316" s="220">
        <f>E316*Config!F$40</f>
        <v>0</v>
      </c>
      <c r="Q316" s="220">
        <f>F316*Config!G$40</f>
        <v>366624.39091696223</v>
      </c>
      <c r="R316" s="220">
        <f>G316*Config!H$40</f>
        <v>374744.81221636449</v>
      </c>
      <c r="S316" s="220">
        <f>H316*Config!I$40</f>
        <v>0</v>
      </c>
      <c r="T316" s="220">
        <f>I316*Config!J$40</f>
        <v>0</v>
      </c>
      <c r="U316" s="220">
        <f>J316*Config!K$40</f>
        <v>0</v>
      </c>
      <c r="V316" s="220">
        <f>K316*Config!L$40</f>
        <v>0</v>
      </c>
      <c r="W316" s="220">
        <f>L316*Config!M$40</f>
        <v>0</v>
      </c>
      <c r="X316" s="220">
        <f>M316*Config!N$40</f>
        <v>0</v>
      </c>
      <c r="Y316" s="221">
        <f>N316*Config!O$40</f>
        <v>0</v>
      </c>
      <c r="Z316" s="222">
        <f t="shared" si="28"/>
        <v>696946.18513950834</v>
      </c>
      <c r="AA316" s="217">
        <f t="shared" si="29"/>
        <v>696946.18513950834</v>
      </c>
      <c r="AB316" s="220">
        <f t="shared" si="30"/>
        <v>741369.20313332672</v>
      </c>
      <c r="AC316" s="221">
        <f t="shared" si="31"/>
        <v>741369.20313332672</v>
      </c>
      <c r="AD316" s="223">
        <f>IF(OR(SUM(P316:Y316)&lt;&gt;0,A316="EH"),INDEX(CASH!$B:$B,MATCH(A316,CASH!$A:$A,0)),"")</f>
        <v>230</v>
      </c>
      <c r="AE316" s="122">
        <f>AD316*VLOOKUP(C316,Config!$A$3:$C$9,3,FALSE)</f>
        <v>3450</v>
      </c>
      <c r="AF316" s="224">
        <f t="shared" si="32"/>
        <v>0.51296800094308148</v>
      </c>
      <c r="AG316" s="122" t="str">
        <f>IF(ISERROR(VLOOKUP(A316,Config!$A$12:$A$32,1,FALSE)),LEFT(A316,2),"PRL")</f>
        <v>TS</v>
      </c>
      <c r="AH316" s="122" t="str">
        <f t="shared" si="33"/>
        <v>TS007s</v>
      </c>
      <c r="AI316" s="163" t="s">
        <v>882</v>
      </c>
      <c r="AJ316" s="225" t="s">
        <v>781</v>
      </c>
      <c r="AK316" s="338" t="str">
        <f>IF(ISERROR(VLOOKUP($A316,'RAB Cat Lookup'!$B$4:$E$351,2,FALSE))=TRUE,"Unallocated",VLOOKUP($A316,'RAB Cat Lookup'!$B$4:$E$351,2,FALSE))</f>
        <v>Std</v>
      </c>
      <c r="AL316" s="338" t="str">
        <f>IF(ISERROR(VLOOKUP($A316,'RAB Cat Lookup'!$B$4:$E$351,4,FALSE))=TRUE,"Unallocated",VLOOKUP($A316,'RAB Cat Lookup'!$B$4:$E$351,4,FALSE))</f>
        <v>Substations</v>
      </c>
      <c r="AM316" s="121" t="str">
        <f t="shared" si="34"/>
        <v/>
      </c>
    </row>
    <row r="317" spans="1:39" x14ac:dyDescent="0.25">
      <c r="A317" s="215" t="s">
        <v>6</v>
      </c>
      <c r="B317" s="215" t="s">
        <v>222</v>
      </c>
      <c r="C317" s="123" t="s">
        <v>512</v>
      </c>
      <c r="D317" s="216">
        <f>IF('Division Lvl'!D317="","",'Division Lvl'!D317/Escalators!C$11)</f>
        <v>1253792</v>
      </c>
      <c r="E317" s="217">
        <f>IF('Division Lvl'!E317="","",'Division Lvl'!E317/Escalators!D$11)</f>
        <v>519398.52647846984</v>
      </c>
      <c r="F317" s="217">
        <f>IF('Division Lvl'!F317="","",'Division Lvl'!F317/Escalators!E$11)</f>
        <v>518452.44028709544</v>
      </c>
      <c r="G317" s="217">
        <f>IF('Division Lvl'!G317="","",'Division Lvl'!G317/Escalators!F$11)</f>
        <v>517010.46334874554</v>
      </c>
      <c r="H317" s="217">
        <f>IF('Division Lvl'!H317="","",'Division Lvl'!H317/Escalators!G$11)</f>
        <v>515412.0942280895</v>
      </c>
      <c r="I317" s="217">
        <f>IF('Division Lvl'!I317="","",'Division Lvl'!I317/Escalators!H$11)</f>
        <v>514059.6184133623</v>
      </c>
      <c r="J317" s="217">
        <f>IF('Division Lvl'!J317="","",'Division Lvl'!J317/Escalators!I$11)</f>
        <v>514059.6184133623</v>
      </c>
      <c r="K317" s="217">
        <f>IF('Division Lvl'!K317="","",'Division Lvl'!K317/Escalators!J$11)</f>
        <v>514059.6184133623</v>
      </c>
      <c r="L317" s="217">
        <f>IF('Division Lvl'!L317="","",'Division Lvl'!L317/Escalators!K$11)</f>
        <v>514059.6184133623</v>
      </c>
      <c r="M317" s="217">
        <f>IF('Division Lvl'!M317="","",'Division Lvl'!M317/Escalators!L$11)</f>
        <v>514059.6184133623</v>
      </c>
      <c r="N317" s="218">
        <v>520000</v>
      </c>
      <c r="O317" s="219">
        <v>1300326.8399999999</v>
      </c>
      <c r="P317" s="220">
        <f>E317*Config!F$40</f>
        <v>532383.4896404316</v>
      </c>
      <c r="Q317" s="220">
        <f>F317*Config!G$40</f>
        <v>544699.09507662966</v>
      </c>
      <c r="R317" s="220">
        <f>G317*Config!H$40</f>
        <v>556763.72100717016</v>
      </c>
      <c r="S317" s="220">
        <f>H317*Config!I$40</f>
        <v>568918.51359299221</v>
      </c>
      <c r="T317" s="220">
        <f>I317*Config!J$40</f>
        <v>581611.27418829873</v>
      </c>
      <c r="U317" s="220">
        <f>J317*Config!K$40</f>
        <v>596151.55604300613</v>
      </c>
      <c r="V317" s="220">
        <f>K317*Config!L$40</f>
        <v>611055.34494408127</v>
      </c>
      <c r="W317" s="220">
        <f>L317*Config!M$40</f>
        <v>626331.72856768325</v>
      </c>
      <c r="X317" s="220">
        <f>M317*Config!N$40</f>
        <v>641990.02178187529</v>
      </c>
      <c r="Y317" s="221">
        <f>N317*Config!O$40</f>
        <v>665643.96298210567</v>
      </c>
      <c r="Z317" s="222">
        <f t="shared" si="28"/>
        <v>2584333.1427557627</v>
      </c>
      <c r="AA317" s="217">
        <f t="shared" si="29"/>
        <v>5160571.6164092114</v>
      </c>
      <c r="AB317" s="220">
        <f t="shared" si="30"/>
        <v>2784376.0935055222</v>
      </c>
      <c r="AC317" s="221">
        <f t="shared" si="31"/>
        <v>5925548.707824274</v>
      </c>
      <c r="AD317" s="223">
        <f>IF(OR(SUM(P317:Y317)&lt;&gt;0,A317="EH"),INDEX(CASH!$B:$B,MATCH(A317,CASH!$A:$A,0)),"")</f>
        <v>370</v>
      </c>
      <c r="AE317" s="122">
        <f>AD317*VLOOKUP(C317,Config!$A$3:$C$9,3,FALSE)</f>
        <v>5550</v>
      </c>
      <c r="AF317" s="224">
        <f t="shared" si="32"/>
        <v>1.9511549853040121E-2</v>
      </c>
      <c r="AG317" s="122" t="str">
        <f>IF(ISERROR(VLOOKUP(A317,Config!$A$12:$A$32,1,FALSE)),LEFT(A317,2),"PRL")</f>
        <v>TS</v>
      </c>
      <c r="AH317" s="122" t="str">
        <f t="shared" si="33"/>
        <v>TS008s</v>
      </c>
      <c r="AI317" s="163" t="s">
        <v>882</v>
      </c>
      <c r="AJ317" s="225" t="s">
        <v>781</v>
      </c>
      <c r="AK317" s="338" t="str">
        <f>IF(ISERROR(VLOOKUP($A317,'RAB Cat Lookup'!$B$4:$E$351,2,FALSE))=TRUE,"Unallocated",VLOOKUP($A317,'RAB Cat Lookup'!$B$4:$E$351,2,FALSE))</f>
        <v>Std</v>
      </c>
      <c r="AL317" s="338" t="str">
        <f>IF(ISERROR(VLOOKUP($A317,'RAB Cat Lookup'!$B$4:$E$351,4,FALSE))=TRUE,"Unallocated",VLOOKUP($A317,'RAB Cat Lookup'!$B$4:$E$351,4,FALSE))</f>
        <v>Substations</v>
      </c>
      <c r="AM317" s="121" t="str">
        <f t="shared" si="34"/>
        <v/>
      </c>
    </row>
    <row r="318" spans="1:39" x14ac:dyDescent="0.25">
      <c r="A318" s="215" t="s">
        <v>6</v>
      </c>
      <c r="B318" s="215" t="s">
        <v>222</v>
      </c>
      <c r="C318" s="123" t="s">
        <v>778</v>
      </c>
      <c r="D318" s="216" t="str">
        <f>IF('Division Lvl'!D318="","",'Division Lvl'!D318/Escalators!C$11)</f>
        <v/>
      </c>
      <c r="E318" s="217">
        <f>IF('Division Lvl'!E318="","",'Division Lvl'!E318/Escalators!D$11)</f>
        <v>0</v>
      </c>
      <c r="F318" s="217">
        <f>IF('Division Lvl'!F318="","",'Division Lvl'!F318/Escalators!E$11)</f>
        <v>0</v>
      </c>
      <c r="G318" s="217">
        <f>IF('Division Lvl'!G318="","",'Division Lvl'!G318/Escalators!F$11)</f>
        <v>0</v>
      </c>
      <c r="H318" s="217">
        <f>IF('Division Lvl'!H318="","",'Division Lvl'!H318/Escalators!G$11)</f>
        <v>0</v>
      </c>
      <c r="I318" s="217">
        <f>IF('Division Lvl'!I318="","",'Division Lvl'!I318/Escalators!H$11)</f>
        <v>0</v>
      </c>
      <c r="J318" s="217">
        <f>IF('Division Lvl'!J318="","",'Division Lvl'!J318/Escalators!I$11)</f>
        <v>514059.6184133623</v>
      </c>
      <c r="K318" s="217">
        <f>IF('Division Lvl'!K318="","",'Division Lvl'!K318/Escalators!J$11)</f>
        <v>514059.6184133623</v>
      </c>
      <c r="L318" s="217">
        <f>IF('Division Lvl'!L318="","",'Division Lvl'!L318/Escalators!K$11)</f>
        <v>514059.6184133623</v>
      </c>
      <c r="M318" s="217">
        <f>IF('Division Lvl'!M318="","",'Division Lvl'!M318/Escalators!L$11)</f>
        <v>514059.6184133623</v>
      </c>
      <c r="N318" s="218">
        <v>520000</v>
      </c>
      <c r="O318" s="219">
        <v>0</v>
      </c>
      <c r="P318" s="220">
        <f>E318*Config!F$40</f>
        <v>0</v>
      </c>
      <c r="Q318" s="220">
        <f>F318*Config!G$40</f>
        <v>0</v>
      </c>
      <c r="R318" s="220">
        <f>G318*Config!H$40</f>
        <v>0</v>
      </c>
      <c r="S318" s="220">
        <f>H318*Config!I$40</f>
        <v>0</v>
      </c>
      <c r="T318" s="220">
        <f>I318*Config!J$40</f>
        <v>0</v>
      </c>
      <c r="U318" s="220">
        <f>J318*Config!K$40</f>
        <v>596151.55604300613</v>
      </c>
      <c r="V318" s="220">
        <f>K318*Config!L$40</f>
        <v>611055.34494408127</v>
      </c>
      <c r="W318" s="220">
        <f>L318*Config!M$40</f>
        <v>626331.72856768325</v>
      </c>
      <c r="X318" s="220">
        <f>M318*Config!N$40</f>
        <v>641990.02178187529</v>
      </c>
      <c r="Y318" s="221">
        <f>N318*Config!O$40</f>
        <v>665643.96298210567</v>
      </c>
      <c r="Z318" s="222">
        <f t="shared" si="28"/>
        <v>0</v>
      </c>
      <c r="AA318" s="217">
        <f t="shared" si="29"/>
        <v>2576238.4736534492</v>
      </c>
      <c r="AB318" s="220">
        <f t="shared" si="30"/>
        <v>0</v>
      </c>
      <c r="AC318" s="221">
        <f t="shared" si="31"/>
        <v>3141172.6143187513</v>
      </c>
      <c r="AD318" s="223">
        <f>IF(OR(SUM(P318:Y318)&lt;&gt;0,A318="EH"),INDEX(CASH!$B:$B,MATCH(A318,CASH!$A:$A,0)),"")</f>
        <v>370</v>
      </c>
      <c r="AE318" s="122">
        <f>AD318*VLOOKUP(C318,Config!$A$3:$C$9,3,FALSE)</f>
        <v>3700</v>
      </c>
      <c r="AF318" s="224">
        <f t="shared" si="32"/>
        <v>0.38642128756419025</v>
      </c>
      <c r="AG318" s="122" t="str">
        <f>IF(ISERROR(VLOOKUP(A318,Config!$A$12:$A$32,1,FALSE)),LEFT(A318,2),"PRL")</f>
        <v>TS</v>
      </c>
      <c r="AH318" s="122" t="str">
        <f t="shared" si="33"/>
        <v>TS008m</v>
      </c>
      <c r="AI318" s="163" t="s">
        <v>882</v>
      </c>
      <c r="AJ318" s="225" t="s">
        <v>781</v>
      </c>
      <c r="AK318" s="338" t="str">
        <f>IF(ISERROR(VLOOKUP($A318,'RAB Cat Lookup'!$B$4:$E$351,2,FALSE))=TRUE,"Unallocated",VLOOKUP($A318,'RAB Cat Lookup'!$B$4:$E$351,2,FALSE))</f>
        <v>Std</v>
      </c>
      <c r="AL318" s="338" t="str">
        <f>IF(ISERROR(VLOOKUP($A318,'RAB Cat Lookup'!$B$4:$E$351,4,FALSE))=TRUE,"Unallocated",VLOOKUP($A318,'RAB Cat Lookup'!$B$4:$E$351,4,FALSE))</f>
        <v>Substations</v>
      </c>
      <c r="AM318" s="121" t="str">
        <f t="shared" si="34"/>
        <v/>
      </c>
    </row>
    <row r="319" spans="1:39" x14ac:dyDescent="0.25">
      <c r="A319" s="215" t="s">
        <v>7</v>
      </c>
      <c r="B319" s="215" t="s">
        <v>223</v>
      </c>
      <c r="C319" s="123" t="s">
        <v>512</v>
      </c>
      <c r="D319" s="216">
        <f>IF('Division Lvl'!D319="","",'Division Lvl'!D319/Escalators!C$11)</f>
        <v>817000</v>
      </c>
      <c r="E319" s="217">
        <f>IF('Division Lvl'!E319="","",'Division Lvl'!E319/Escalators!D$11)</f>
        <v>0</v>
      </c>
      <c r="F319" s="217">
        <f>IF('Division Lvl'!F319="","",'Division Lvl'!F319/Escalators!E$11)</f>
        <v>0</v>
      </c>
      <c r="G319" s="217">
        <f>IF('Division Lvl'!G319="","",'Division Lvl'!G319/Escalators!F$11)</f>
        <v>0</v>
      </c>
      <c r="H319" s="217">
        <f>IF('Division Lvl'!H319="","",'Division Lvl'!H319/Escalators!G$11)</f>
        <v>279511.94340831006</v>
      </c>
      <c r="I319" s="217">
        <f>IF('Division Lvl'!I319="","",'Division Lvl'!I319/Escalators!H$11)</f>
        <v>0</v>
      </c>
      <c r="J319" s="217">
        <f>IF('Division Lvl'!J319="","",'Division Lvl'!J319/Escalators!I$11)</f>
        <v>278778.48537032341</v>
      </c>
      <c r="K319" s="217">
        <f>IF('Division Lvl'!K319="","",'Division Lvl'!K319/Escalators!J$11)</f>
        <v>0</v>
      </c>
      <c r="L319" s="217">
        <f>IF('Division Lvl'!L319="","",'Division Lvl'!L319/Escalators!K$11)</f>
        <v>0</v>
      </c>
      <c r="M319" s="217">
        <f>IF('Division Lvl'!M319="","",'Division Lvl'!M319/Escalators!L$11)</f>
        <v>0</v>
      </c>
      <c r="N319" s="218">
        <v>0</v>
      </c>
      <c r="O319" s="219">
        <v>647392</v>
      </c>
      <c r="P319" s="220">
        <f>E319*Config!F$40</f>
        <v>0</v>
      </c>
      <c r="Q319" s="220">
        <f>F319*Config!G$40</f>
        <v>0</v>
      </c>
      <c r="R319" s="220">
        <f>G319*Config!H$40</f>
        <v>0</v>
      </c>
      <c r="S319" s="220">
        <f>H319*Config!I$40</f>
        <v>308528.88621773809</v>
      </c>
      <c r="T319" s="220">
        <f>I319*Config!J$40</f>
        <v>0</v>
      </c>
      <c r="U319" s="220">
        <f>J319*Config!K$40</f>
        <v>323297.57462332258</v>
      </c>
      <c r="V319" s="220">
        <f>K319*Config!L$40</f>
        <v>0</v>
      </c>
      <c r="W319" s="220">
        <f>L319*Config!M$40</f>
        <v>0</v>
      </c>
      <c r="X319" s="220">
        <f>M319*Config!N$40</f>
        <v>0</v>
      </c>
      <c r="Y319" s="221">
        <f>N319*Config!O$40</f>
        <v>0</v>
      </c>
      <c r="Z319" s="222">
        <f t="shared" si="28"/>
        <v>279511.94340831006</v>
      </c>
      <c r="AA319" s="217">
        <f t="shared" si="29"/>
        <v>558290.42877863348</v>
      </c>
      <c r="AB319" s="220">
        <f t="shared" si="30"/>
        <v>308528.88621773809</v>
      </c>
      <c r="AC319" s="221">
        <f t="shared" si="31"/>
        <v>631826.46084106062</v>
      </c>
      <c r="AD319" s="223">
        <f>IF(OR(SUM(P319:Y319)&lt;&gt;0,A319="EH"),INDEX(CASH!$B:$B,MATCH(A319,CASH!$A:$A,0)),"")</f>
        <v>190</v>
      </c>
      <c r="AE319" s="122">
        <f>AD319*VLOOKUP(C319,Config!$A$3:$C$9,3,FALSE)</f>
        <v>2850</v>
      </c>
      <c r="AF319" s="224">
        <f t="shared" si="32"/>
        <v>0.66126121559920048</v>
      </c>
      <c r="AG319" s="122" t="str">
        <f>IF(ISERROR(VLOOKUP(A319,Config!$A$12:$A$32,1,FALSE)),LEFT(A319,2),"PRL")</f>
        <v>TS</v>
      </c>
      <c r="AH319" s="122" t="str">
        <f t="shared" si="33"/>
        <v>TS009s</v>
      </c>
      <c r="AI319" s="163" t="s">
        <v>882</v>
      </c>
      <c r="AJ319" s="225" t="s">
        <v>781</v>
      </c>
      <c r="AK319" s="338" t="str">
        <f>IF(ISERROR(VLOOKUP($A319,'RAB Cat Lookup'!$B$4:$E$351,2,FALSE))=TRUE,"Unallocated",VLOOKUP($A319,'RAB Cat Lookup'!$B$4:$E$351,2,FALSE))</f>
        <v>Std</v>
      </c>
      <c r="AL319" s="338" t="str">
        <f>IF(ISERROR(VLOOKUP($A319,'RAB Cat Lookup'!$B$4:$E$351,4,FALSE))=TRUE,"Unallocated",VLOOKUP($A319,'RAB Cat Lookup'!$B$4:$E$351,4,FALSE))</f>
        <v>Substations</v>
      </c>
      <c r="AM319" s="121" t="str">
        <f t="shared" si="34"/>
        <v/>
      </c>
    </row>
    <row r="320" spans="1:39" x14ac:dyDescent="0.25">
      <c r="A320" s="215" t="s">
        <v>495</v>
      </c>
      <c r="B320" s="215" t="s">
        <v>581</v>
      </c>
      <c r="C320" s="123" t="s">
        <v>512</v>
      </c>
      <c r="D320" s="216">
        <f>IF('Division Lvl'!D320="","",'Division Lvl'!D320/Escalators!C$11)</f>
        <v>0</v>
      </c>
      <c r="E320" s="217">
        <f>IF('Division Lvl'!E320="","",'Division Lvl'!E320/Escalators!D$11)</f>
        <v>0</v>
      </c>
      <c r="F320" s="217">
        <f>IF('Division Lvl'!F320="","",'Division Lvl'!F320/Escalators!E$11)</f>
        <v>0</v>
      </c>
      <c r="G320" s="217">
        <f>IF('Division Lvl'!G320="","",'Division Lvl'!G320/Escalators!F$11)</f>
        <v>0</v>
      </c>
      <c r="H320" s="217">
        <f>IF('Division Lvl'!H320="","",'Division Lvl'!H320/Escalators!G$11)</f>
        <v>0</v>
      </c>
      <c r="I320" s="217">
        <f>IF('Division Lvl'!I320="","",'Division Lvl'!I320/Escalators!H$11)</f>
        <v>0</v>
      </c>
      <c r="J320" s="217">
        <f>IF('Division Lvl'!J320="","",'Division Lvl'!J320/Escalators!I$11)</f>
        <v>0</v>
      </c>
      <c r="K320" s="217">
        <f>IF('Division Lvl'!K320="","",'Division Lvl'!K320/Escalators!J$11)</f>
        <v>0</v>
      </c>
      <c r="L320" s="217">
        <f>IF('Division Lvl'!L320="","",'Division Lvl'!L320/Escalators!K$11)</f>
        <v>0</v>
      </c>
      <c r="M320" s="217">
        <f>IF('Division Lvl'!M320="","",'Division Lvl'!M320/Escalators!L$11)</f>
        <v>0</v>
      </c>
      <c r="N320" s="218">
        <v>0</v>
      </c>
      <c r="O320" s="219">
        <v>0</v>
      </c>
      <c r="P320" s="220">
        <f>E320*Config!F$40</f>
        <v>0</v>
      </c>
      <c r="Q320" s="220">
        <f>F320*Config!G$40</f>
        <v>0</v>
      </c>
      <c r="R320" s="220">
        <f>G320*Config!H$40</f>
        <v>0</v>
      </c>
      <c r="S320" s="220">
        <f>H320*Config!I$40</f>
        <v>0</v>
      </c>
      <c r="T320" s="220">
        <f>I320*Config!J$40</f>
        <v>0</v>
      </c>
      <c r="U320" s="220">
        <f>J320*Config!K$40</f>
        <v>0</v>
      </c>
      <c r="V320" s="220">
        <f>K320*Config!L$40</f>
        <v>0</v>
      </c>
      <c r="W320" s="220">
        <f>L320*Config!M$40</f>
        <v>0</v>
      </c>
      <c r="X320" s="220">
        <f>M320*Config!N$40</f>
        <v>0</v>
      </c>
      <c r="Y320" s="221">
        <f>N320*Config!O$40</f>
        <v>0</v>
      </c>
      <c r="Z320" s="222">
        <f t="shared" si="28"/>
        <v>0</v>
      </c>
      <c r="AA320" s="217">
        <f t="shared" si="29"/>
        <v>0</v>
      </c>
      <c r="AB320" s="220">
        <f t="shared" si="30"/>
        <v>0</v>
      </c>
      <c r="AC320" s="221">
        <f t="shared" si="31"/>
        <v>0</v>
      </c>
      <c r="AD320" s="223" t="str">
        <f>IF(OR(SUM(P320:Y320)&lt;&gt;0,A320="EH"),INDEX(CASH!$B:$B,MATCH(A320,CASH!$A:$A,0)),"")</f>
        <v/>
      </c>
      <c r="AE320" s="227">
        <v>4950</v>
      </c>
      <c r="AF320" s="224">
        <f t="shared" si="32"/>
        <v>0.12557407790639435</v>
      </c>
      <c r="AG320" s="122" t="str">
        <f>IF(ISERROR(VLOOKUP(A320,Config!$A$12:$A$32,1,FALSE)),LEFT(A320,2),"PRL")</f>
        <v>TS</v>
      </c>
      <c r="AH320" s="122" t="str">
        <f t="shared" si="33"/>
        <v>TS011s</v>
      </c>
      <c r="AI320" s="163" t="s">
        <v>882</v>
      </c>
      <c r="AJ320" s="225" t="s">
        <v>781</v>
      </c>
      <c r="AK320" s="338" t="str">
        <f>IF(ISERROR(VLOOKUP($A320,'RAB Cat Lookup'!$B$4:$E$351,2,FALSE))=TRUE,"Unallocated",VLOOKUP($A320,'RAB Cat Lookup'!$B$4:$E$351,2,FALSE))</f>
        <v>Unallocated</v>
      </c>
      <c r="AL320" s="338" t="str">
        <f>IF(ISERROR(VLOOKUP($A320,'RAB Cat Lookup'!$B$4:$E$351,4,FALSE))=TRUE,"Unallocated",VLOOKUP($A320,'RAB Cat Lookup'!$B$4:$E$351,4,FALSE))</f>
        <v>Unallocated</v>
      </c>
      <c r="AM320" s="121" t="str">
        <f t="shared" si="34"/>
        <v/>
      </c>
    </row>
    <row r="321" spans="1:39" x14ac:dyDescent="0.25">
      <c r="A321" s="215" t="s">
        <v>8</v>
      </c>
      <c r="B321" s="215" t="s">
        <v>224</v>
      </c>
      <c r="C321" s="123" t="s">
        <v>512</v>
      </c>
      <c r="D321" s="216">
        <f>IF('Division Lvl'!D321="","",'Division Lvl'!D321/Escalators!C$11)</f>
        <v>132000</v>
      </c>
      <c r="E321" s="217">
        <f>IF('Division Lvl'!E321="","",'Division Lvl'!E321/Escalators!D$11)</f>
        <v>36957.20284558343</v>
      </c>
      <c r="F321" s="217">
        <f>IF('Division Lvl'!F321="","",'Division Lvl'!F321/Escalators!E$11)</f>
        <v>49851.196181451487</v>
      </c>
      <c r="G321" s="217">
        <f>IF('Division Lvl'!G321="","",'Division Lvl'!G321/Escalators!F$11)</f>
        <v>49712.544552763997</v>
      </c>
      <c r="H321" s="217">
        <f>IF('Division Lvl'!H321="","",'Division Lvl'!H321/Escalators!G$11)</f>
        <v>49558.855214239375</v>
      </c>
      <c r="I321" s="217">
        <f>IF('Division Lvl'!I321="","",'Division Lvl'!I321/Escalators!H$11)</f>
        <v>24714.404731411651</v>
      </c>
      <c r="J321" s="217">
        <f>IF('Division Lvl'!J321="","",'Division Lvl'!J321/Escalators!I$11)</f>
        <v>49428.809462823301</v>
      </c>
      <c r="K321" s="217">
        <f>IF('Division Lvl'!K321="","",'Division Lvl'!K321/Escalators!J$11)</f>
        <v>49428.809462823301</v>
      </c>
      <c r="L321" s="217">
        <f>IF('Division Lvl'!L321="","",'Division Lvl'!L321/Escalators!K$11)</f>
        <v>49428.809462823301</v>
      </c>
      <c r="M321" s="217">
        <f>IF('Division Lvl'!M321="","",'Division Lvl'!M321/Escalators!L$11)</f>
        <v>49428.809462823301</v>
      </c>
      <c r="N321" s="218">
        <v>50000</v>
      </c>
      <c r="O321" s="219">
        <v>57400</v>
      </c>
      <c r="P321" s="220">
        <f>E321*Config!F$40</f>
        <v>37881.132916723014</v>
      </c>
      <c r="Q321" s="220">
        <f>F321*Config!G$40</f>
        <v>52374.912988137461</v>
      </c>
      <c r="R321" s="220">
        <f>G321*Config!H$40</f>
        <v>53534.973173766361</v>
      </c>
      <c r="S321" s="220">
        <f>H321*Config!I$40</f>
        <v>54703.703230095409</v>
      </c>
      <c r="T321" s="220">
        <f>I321*Config!J$40</f>
        <v>27962.080489822052</v>
      </c>
      <c r="U321" s="220">
        <f>J321*Config!K$40</f>
        <v>57322.265004135203</v>
      </c>
      <c r="V321" s="220">
        <f>K321*Config!L$40</f>
        <v>58755.321629238591</v>
      </c>
      <c r="W321" s="220">
        <f>L321*Config!M$40</f>
        <v>60224.204669969549</v>
      </c>
      <c r="X321" s="220">
        <f>M321*Config!N$40</f>
        <v>61729.809786718775</v>
      </c>
      <c r="Y321" s="221">
        <f>N321*Config!O$40</f>
        <v>64004.227209817851</v>
      </c>
      <c r="Z321" s="222">
        <f t="shared" si="28"/>
        <v>210794.20352544996</v>
      </c>
      <c r="AA321" s="217">
        <f t="shared" si="29"/>
        <v>458509.4413767432</v>
      </c>
      <c r="AB321" s="220">
        <f t="shared" si="30"/>
        <v>226456.80279854432</v>
      </c>
      <c r="AC321" s="221">
        <f t="shared" si="31"/>
        <v>528492.63109842432</v>
      </c>
      <c r="AD321" s="223">
        <f>IF(OR(SUM(P321:Y321)&lt;&gt;0,A321="EH"),INDEX(CASH!$B:$B,MATCH(A321,CASH!$A:$A,0)),"")</f>
        <v>190</v>
      </c>
      <c r="AE321" s="122">
        <f>AD321*VLOOKUP(C321,Config!$A$3:$C$9,3,FALSE)</f>
        <v>2850</v>
      </c>
      <c r="AF321" s="224">
        <f t="shared" si="32"/>
        <v>0.66126121559920048</v>
      </c>
      <c r="AG321" s="122" t="str">
        <f>IF(ISERROR(VLOOKUP(A321,Config!$A$12:$A$32,1,FALSE)),LEFT(A321,2),"PRL")</f>
        <v>TS</v>
      </c>
      <c r="AH321" s="122" t="str">
        <f t="shared" si="33"/>
        <v>TS015s</v>
      </c>
      <c r="AI321" s="163" t="s">
        <v>882</v>
      </c>
      <c r="AJ321" s="225" t="s">
        <v>781</v>
      </c>
      <c r="AK321" s="338" t="str">
        <f>IF(ISERROR(VLOOKUP($A321,'RAB Cat Lookup'!$B$4:$E$351,2,FALSE))=TRUE,"Unallocated",VLOOKUP($A321,'RAB Cat Lookup'!$B$4:$E$351,2,FALSE))</f>
        <v>Std</v>
      </c>
      <c r="AL321" s="338" t="str">
        <f>IF(ISERROR(VLOOKUP($A321,'RAB Cat Lookup'!$B$4:$E$351,4,FALSE))=TRUE,"Unallocated",VLOOKUP($A321,'RAB Cat Lookup'!$B$4:$E$351,4,FALSE))</f>
        <v>Substations</v>
      </c>
      <c r="AM321" s="121" t="str">
        <f t="shared" si="34"/>
        <v/>
      </c>
    </row>
    <row r="322" spans="1:39" x14ac:dyDescent="0.25">
      <c r="A322" s="215" t="s">
        <v>8</v>
      </c>
      <c r="B322" s="215" t="s">
        <v>224</v>
      </c>
      <c r="C322" s="123" t="s">
        <v>778</v>
      </c>
      <c r="D322" s="216" t="str">
        <f>IF('Division Lvl'!D322="","",'Division Lvl'!D322/Escalators!C$11)</f>
        <v/>
      </c>
      <c r="E322" s="217">
        <f>IF('Division Lvl'!E322="","",'Division Lvl'!E322/Escalators!D$11)</f>
        <v>0</v>
      </c>
      <c r="F322" s="217">
        <f>IF('Division Lvl'!F322="","",'Division Lvl'!F322/Escalators!E$11)</f>
        <v>67797.626806774017</v>
      </c>
      <c r="G322" s="217">
        <f>IF('Division Lvl'!G322="","",'Division Lvl'!G322/Escalators!F$11)</f>
        <v>67609.060591759029</v>
      </c>
      <c r="H322" s="217">
        <f>IF('Division Lvl'!H322="","",'Division Lvl'!H322/Escalators!G$11)</f>
        <v>67400.043091365544</v>
      </c>
      <c r="I322" s="217">
        <f>IF('Division Lvl'!I322="","",'Division Lvl'!I322/Escalators!H$11)</f>
        <v>24714.404731411651</v>
      </c>
      <c r="J322" s="217">
        <f>IF('Division Lvl'!J322="","",'Division Lvl'!J322/Escalators!I$11)</f>
        <v>0</v>
      </c>
      <c r="K322" s="217">
        <f>IF('Division Lvl'!K322="","",'Division Lvl'!K322/Escalators!J$11)</f>
        <v>0</v>
      </c>
      <c r="L322" s="217">
        <f>IF('Division Lvl'!L322="","",'Division Lvl'!L322/Escalators!K$11)</f>
        <v>0</v>
      </c>
      <c r="M322" s="217">
        <f>IF('Division Lvl'!M322="","",'Division Lvl'!M322/Escalators!L$11)</f>
        <v>0</v>
      </c>
      <c r="N322" s="218">
        <v>0</v>
      </c>
      <c r="O322" s="219">
        <v>0</v>
      </c>
      <c r="P322" s="220">
        <f>E322*Config!F$40</f>
        <v>0</v>
      </c>
      <c r="Q322" s="220">
        <f>F322*Config!G$40</f>
        <v>71229.881663866952</v>
      </c>
      <c r="R322" s="220">
        <f>G322*Config!H$40</f>
        <v>72807.563516322247</v>
      </c>
      <c r="S322" s="220">
        <f>H322*Config!I$40</f>
        <v>74397.036392929745</v>
      </c>
      <c r="T322" s="220">
        <f>I322*Config!J$40</f>
        <v>27962.080489822052</v>
      </c>
      <c r="U322" s="220">
        <f>J322*Config!K$40</f>
        <v>0</v>
      </c>
      <c r="V322" s="220">
        <f>K322*Config!L$40</f>
        <v>0</v>
      </c>
      <c r="W322" s="220">
        <f>L322*Config!M$40</f>
        <v>0</v>
      </c>
      <c r="X322" s="220">
        <f>M322*Config!N$40</f>
        <v>0</v>
      </c>
      <c r="Y322" s="221">
        <f>N322*Config!O$40</f>
        <v>0</v>
      </c>
      <c r="Z322" s="222">
        <f t="shared" ref="Z322:Z385" si="35">SUM(E322:I322)</f>
        <v>227521.13522131025</v>
      </c>
      <c r="AA322" s="217">
        <f t="shared" ref="AA322:AA385" si="36">SUM(E322:N322)</f>
        <v>227521.13522131025</v>
      </c>
      <c r="AB322" s="220">
        <f t="shared" ref="AB322:AB385" si="37">SUM(P322:T322)</f>
        <v>246396.562062941</v>
      </c>
      <c r="AC322" s="221">
        <f t="shared" ref="AC322:AC385" si="38">SUM(P322:Y322)</f>
        <v>246396.562062941</v>
      </c>
      <c r="AD322" s="223">
        <f>IF(OR(SUM(P322:Y322)&lt;&gt;0,A322="EH"),INDEX(CASH!$B:$B,MATCH(A322,CASH!$A:$A,0)),"")</f>
        <v>190</v>
      </c>
      <c r="AE322" s="122">
        <f>AD322*VLOOKUP(C322,Config!$A$3:$C$9,3,FALSE)</f>
        <v>1900</v>
      </c>
      <c r="AF322" s="224">
        <f t="shared" ref="AF322:AF385" si="39">SUMIF($AE$2:$AE$418,"&gt;="&amp;AE322,$AB$2:$AB$418)/SUM($AB$2:$AB$418)</f>
        <v>0.80697079400371352</v>
      </c>
      <c r="AG322" s="122" t="str">
        <f>IF(ISERROR(VLOOKUP(A322,Config!$A$12:$A$32,1,FALSE)),LEFT(A322,2),"PRL")</f>
        <v>TS</v>
      </c>
      <c r="AH322" s="122" t="str">
        <f t="shared" ref="AH322:AH385" si="40">A322&amp;IF(LEFT(C322)="P",LOWER(MID(C322,11,1)),"")</f>
        <v>TS015m</v>
      </c>
      <c r="AI322" s="163" t="s">
        <v>882</v>
      </c>
      <c r="AJ322" s="225" t="s">
        <v>781</v>
      </c>
      <c r="AK322" s="338" t="str">
        <f>IF(ISERROR(VLOOKUP($A322,'RAB Cat Lookup'!$B$4:$E$351,2,FALSE))=TRUE,"Unallocated",VLOOKUP($A322,'RAB Cat Lookup'!$B$4:$E$351,2,FALSE))</f>
        <v>Std</v>
      </c>
      <c r="AL322" s="338" t="str">
        <f>IF(ISERROR(VLOOKUP($A322,'RAB Cat Lookup'!$B$4:$E$351,4,FALSE))=TRUE,"Unallocated",VLOOKUP($A322,'RAB Cat Lookup'!$B$4:$E$351,4,FALSE))</f>
        <v>Substations</v>
      </c>
      <c r="AM322" s="121" t="str">
        <f t="shared" ref="AM322:AM385" si="41">IF(AND(AL322=1,SUM(AA322&lt;&gt;0)),A322,"")</f>
        <v/>
      </c>
    </row>
    <row r="323" spans="1:39" x14ac:dyDescent="0.25">
      <c r="A323" s="215" t="s">
        <v>9</v>
      </c>
      <c r="B323" s="215" t="s">
        <v>225</v>
      </c>
      <c r="C323" s="123" t="s">
        <v>512</v>
      </c>
      <c r="D323" s="216">
        <f>IF('Division Lvl'!D323="","",'Division Lvl'!D323/Escalators!C$11)</f>
        <v>1095000</v>
      </c>
      <c r="E323" s="217">
        <f>IF('Division Lvl'!E323="","",'Division Lvl'!E323/Escalators!D$11)</f>
        <v>0</v>
      </c>
      <c r="F323" s="217">
        <f>IF('Division Lvl'!F323="","",'Division Lvl'!F323/Escalators!E$11)</f>
        <v>0</v>
      </c>
      <c r="G323" s="217">
        <f>IF('Division Lvl'!G323="","",'Division Lvl'!G323/Escalators!F$11)</f>
        <v>0</v>
      </c>
      <c r="H323" s="217">
        <f>IF('Division Lvl'!H323="","",'Division Lvl'!H323/Escalators!G$11)</f>
        <v>691841.61879078171</v>
      </c>
      <c r="I323" s="217">
        <f>IF('Division Lvl'!I323="","",'Division Lvl'!I323/Escalators!H$11)</f>
        <v>690026.18010101328</v>
      </c>
      <c r="J323" s="217">
        <f>IF('Division Lvl'!J323="","",'Division Lvl'!J323/Escalators!I$11)</f>
        <v>690026.18010101328</v>
      </c>
      <c r="K323" s="217">
        <f>IF('Division Lvl'!K323="","",'Division Lvl'!K323/Escalators!J$11)</f>
        <v>690026.18010101328</v>
      </c>
      <c r="L323" s="217">
        <f>IF('Division Lvl'!L323="","",'Division Lvl'!L323/Escalators!K$11)</f>
        <v>690026.18010101328</v>
      </c>
      <c r="M323" s="217">
        <f>IF('Division Lvl'!M323="","",'Division Lvl'!M323/Escalators!L$11)</f>
        <v>690026.18010101328</v>
      </c>
      <c r="N323" s="218">
        <v>698000</v>
      </c>
      <c r="O323" s="219">
        <v>1131559.1599999999</v>
      </c>
      <c r="P323" s="220">
        <f>E323*Config!F$40</f>
        <v>0</v>
      </c>
      <c r="Q323" s="220">
        <f>F323*Config!G$40</f>
        <v>0</v>
      </c>
      <c r="R323" s="220">
        <f>G323*Config!H$40</f>
        <v>0</v>
      </c>
      <c r="S323" s="220">
        <f>H323*Config!I$40</f>
        <v>763663.69709213194</v>
      </c>
      <c r="T323" s="220">
        <f>I323*Config!J$40</f>
        <v>780701.28727583168</v>
      </c>
      <c r="U323" s="220">
        <f>J323*Config!K$40</f>
        <v>800218.81945772748</v>
      </c>
      <c r="V323" s="220">
        <f>K323*Config!L$40</f>
        <v>820224.28994417074</v>
      </c>
      <c r="W323" s="220">
        <f>L323*Config!M$40</f>
        <v>840729.89719277492</v>
      </c>
      <c r="X323" s="220">
        <f>M323*Config!N$40</f>
        <v>861748.14462259412</v>
      </c>
      <c r="Y323" s="221">
        <f>N323*Config!O$40</f>
        <v>893499.01184905728</v>
      </c>
      <c r="Z323" s="222">
        <f t="shared" si="35"/>
        <v>1381867.7988917949</v>
      </c>
      <c r="AA323" s="217">
        <f t="shared" si="36"/>
        <v>4839972.519295848</v>
      </c>
      <c r="AB323" s="220">
        <f t="shared" si="37"/>
        <v>1544364.9843679636</v>
      </c>
      <c r="AC323" s="221">
        <f t="shared" si="38"/>
        <v>5760785.1474342886</v>
      </c>
      <c r="AD323" s="223">
        <f>IF(OR(SUM(P323:Y323)&lt;&gt;0,A323="EH"),INDEX(CASH!$B:$B,MATCH(A323,CASH!$A:$A,0)),"")</f>
        <v>240</v>
      </c>
      <c r="AE323" s="122">
        <f>AD323*VLOOKUP(C323,Config!$A$3:$C$9,3,FALSE)</f>
        <v>3600</v>
      </c>
      <c r="AF323" s="224">
        <f t="shared" si="39"/>
        <v>0.42681182760415159</v>
      </c>
      <c r="AG323" s="122" t="str">
        <f>IF(ISERROR(VLOOKUP(A323,Config!$A$12:$A$32,1,FALSE)),LEFT(A323,2),"PRL")</f>
        <v>TS</v>
      </c>
      <c r="AH323" s="122" t="str">
        <f t="shared" si="40"/>
        <v>TS016s</v>
      </c>
      <c r="AI323" s="163" t="s">
        <v>882</v>
      </c>
      <c r="AJ323" s="225" t="s">
        <v>781</v>
      </c>
      <c r="AK323" s="338" t="str">
        <f>IF(ISERROR(VLOOKUP($A323,'RAB Cat Lookup'!$B$4:$E$351,2,FALSE))=TRUE,"Unallocated",VLOOKUP($A323,'RAB Cat Lookup'!$B$4:$E$351,2,FALSE))</f>
        <v>Std</v>
      </c>
      <c r="AL323" s="338" t="str">
        <f>IF(ISERROR(VLOOKUP($A323,'RAB Cat Lookup'!$B$4:$E$351,4,FALSE))=TRUE,"Unallocated",VLOOKUP($A323,'RAB Cat Lookup'!$B$4:$E$351,4,FALSE))</f>
        <v>Substations</v>
      </c>
      <c r="AM323" s="121" t="str">
        <f t="shared" si="41"/>
        <v/>
      </c>
    </row>
    <row r="324" spans="1:39" x14ac:dyDescent="0.25">
      <c r="A324" s="215" t="s">
        <v>386</v>
      </c>
      <c r="B324" s="215" t="s">
        <v>582</v>
      </c>
      <c r="C324" s="123" t="s">
        <v>512</v>
      </c>
      <c r="D324" s="216">
        <f>IF('Division Lvl'!D324="","",'Division Lvl'!D324/Escalators!C$11)</f>
        <v>600000</v>
      </c>
      <c r="E324" s="217">
        <f>IF('Division Lvl'!E324="","",'Division Lvl'!E324/Escalators!D$11)</f>
        <v>0</v>
      </c>
      <c r="F324" s="217">
        <f>IF('Division Lvl'!F324="","",'Division Lvl'!F324/Escalators!E$11)</f>
        <v>0</v>
      </c>
      <c r="G324" s="217">
        <f>IF('Division Lvl'!G324="","",'Division Lvl'!G324/Escalators!F$11)</f>
        <v>0</v>
      </c>
      <c r="H324" s="217">
        <f>IF('Division Lvl'!H324="","",'Division Lvl'!H324/Escalators!G$11)</f>
        <v>0</v>
      </c>
      <c r="I324" s="217">
        <f>IF('Division Lvl'!I324="","",'Division Lvl'!I324/Escalators!H$11)</f>
        <v>0</v>
      </c>
      <c r="J324" s="217">
        <f>IF('Division Lvl'!J324="","",'Division Lvl'!J324/Escalators!I$11)</f>
        <v>0</v>
      </c>
      <c r="K324" s="217">
        <f>IF('Division Lvl'!K324="","",'Division Lvl'!K324/Escalators!J$11)</f>
        <v>0</v>
      </c>
      <c r="L324" s="217">
        <f>IF('Division Lvl'!L324="","",'Division Lvl'!L324/Escalators!K$11)</f>
        <v>0</v>
      </c>
      <c r="M324" s="217">
        <f>IF('Division Lvl'!M324="","",'Division Lvl'!M324/Escalators!L$11)</f>
        <v>0</v>
      </c>
      <c r="N324" s="218">
        <v>0</v>
      </c>
      <c r="O324" s="219">
        <v>0</v>
      </c>
      <c r="P324" s="220">
        <f>E324*Config!F$40</f>
        <v>0</v>
      </c>
      <c r="Q324" s="220">
        <f>F324*Config!G$40</f>
        <v>0</v>
      </c>
      <c r="R324" s="220">
        <f>G324*Config!H$40</f>
        <v>0</v>
      </c>
      <c r="S324" s="220">
        <f>H324*Config!I$40</f>
        <v>0</v>
      </c>
      <c r="T324" s="220">
        <f>I324*Config!J$40</f>
        <v>0</v>
      </c>
      <c r="U324" s="220">
        <f>J324*Config!K$40</f>
        <v>0</v>
      </c>
      <c r="V324" s="220">
        <f>K324*Config!L$40</f>
        <v>0</v>
      </c>
      <c r="W324" s="220">
        <f>L324*Config!M$40</f>
        <v>0</v>
      </c>
      <c r="X324" s="220">
        <f>M324*Config!N$40</f>
        <v>0</v>
      </c>
      <c r="Y324" s="221">
        <f>N324*Config!O$40</f>
        <v>0</v>
      </c>
      <c r="Z324" s="222">
        <f t="shared" si="35"/>
        <v>0</v>
      </c>
      <c r="AA324" s="217">
        <f t="shared" si="36"/>
        <v>0</v>
      </c>
      <c r="AB324" s="220">
        <f t="shared" si="37"/>
        <v>0</v>
      </c>
      <c r="AC324" s="221">
        <f t="shared" si="38"/>
        <v>0</v>
      </c>
      <c r="AD324" s="223" t="str">
        <f>IF(OR(SUM(P324:Y324)&lt;&gt;0,A324="EH"),INDEX(CASH!$B:$B,MATCH(A324,CASH!$A:$A,0)),"")</f>
        <v/>
      </c>
      <c r="AE324" s="226">
        <v>2100</v>
      </c>
      <c r="AF324" s="224">
        <f t="shared" si="39"/>
        <v>0.78296875329960158</v>
      </c>
      <c r="AG324" s="122" t="str">
        <f>IF(ISERROR(VLOOKUP(A324,Config!$A$12:$A$32,1,FALSE)),LEFT(A324,2),"PRL")</f>
        <v>TS</v>
      </c>
      <c r="AH324" s="122" t="str">
        <f t="shared" si="40"/>
        <v>TS017s</v>
      </c>
      <c r="AI324" s="163" t="s">
        <v>882</v>
      </c>
      <c r="AJ324" s="225" t="s">
        <v>781</v>
      </c>
      <c r="AK324" s="338" t="str">
        <f>IF(ISERROR(VLOOKUP($A324,'RAB Cat Lookup'!$B$4:$E$351,2,FALSE))=TRUE,"Unallocated",VLOOKUP($A324,'RAB Cat Lookup'!$B$4:$E$351,2,FALSE))</f>
        <v>Std</v>
      </c>
      <c r="AL324" s="338" t="str">
        <f>IF(ISERROR(VLOOKUP($A324,'RAB Cat Lookup'!$B$4:$E$351,4,FALSE))=TRUE,"Unallocated",VLOOKUP($A324,'RAB Cat Lookup'!$B$4:$E$351,4,FALSE))</f>
        <v>Transformers</v>
      </c>
      <c r="AM324" s="121" t="str">
        <f t="shared" si="41"/>
        <v/>
      </c>
    </row>
    <row r="325" spans="1:39" x14ac:dyDescent="0.25">
      <c r="A325" s="215" t="s">
        <v>10</v>
      </c>
      <c r="B325" s="215" t="s">
        <v>471</v>
      </c>
      <c r="C325" s="123" t="s">
        <v>512</v>
      </c>
      <c r="D325" s="216">
        <f>IF('Division Lvl'!D325="","",'Division Lvl'!D325/Escalators!C$11)</f>
        <v>0</v>
      </c>
      <c r="E325" s="217">
        <f>IF('Division Lvl'!E325="","",'Division Lvl'!E325/Escalators!D$11)</f>
        <v>0</v>
      </c>
      <c r="F325" s="217">
        <f>IF('Division Lvl'!F325="","",'Division Lvl'!F325/Escalators!E$11)</f>
        <v>0</v>
      </c>
      <c r="G325" s="217">
        <f>IF('Division Lvl'!G325="","",'Division Lvl'!G325/Escalators!F$11)</f>
        <v>0</v>
      </c>
      <c r="H325" s="217">
        <f>IF('Division Lvl'!H325="","",'Division Lvl'!H325/Escalators!G$11)</f>
        <v>0</v>
      </c>
      <c r="I325" s="217">
        <f>IF('Division Lvl'!I325="","",'Division Lvl'!I325/Escalators!H$11)</f>
        <v>0</v>
      </c>
      <c r="J325" s="217">
        <f>IF('Division Lvl'!J325="","",'Division Lvl'!J325/Escalators!I$11)</f>
        <v>0</v>
      </c>
      <c r="K325" s="217">
        <f>IF('Division Lvl'!K325="","",'Division Lvl'!K325/Escalators!J$11)</f>
        <v>0</v>
      </c>
      <c r="L325" s="217">
        <f>IF('Division Lvl'!L325="","",'Division Lvl'!L325/Escalators!K$11)</f>
        <v>0</v>
      </c>
      <c r="M325" s="217">
        <f>IF('Division Lvl'!M325="","",'Division Lvl'!M325/Escalators!L$11)</f>
        <v>0</v>
      </c>
      <c r="N325" s="218">
        <v>0</v>
      </c>
      <c r="O325" s="219">
        <v>0</v>
      </c>
      <c r="P325" s="220">
        <f>E325*Config!F$40</f>
        <v>0</v>
      </c>
      <c r="Q325" s="220">
        <f>F325*Config!G$40</f>
        <v>0</v>
      </c>
      <c r="R325" s="220">
        <f>G325*Config!H$40</f>
        <v>0</v>
      </c>
      <c r="S325" s="220">
        <f>H325*Config!I$40</f>
        <v>0</v>
      </c>
      <c r="T325" s="220">
        <f>I325*Config!J$40</f>
        <v>0</v>
      </c>
      <c r="U325" s="220">
        <f>J325*Config!K$40</f>
        <v>0</v>
      </c>
      <c r="V325" s="220">
        <f>K325*Config!L$40</f>
        <v>0</v>
      </c>
      <c r="W325" s="220">
        <f>L325*Config!M$40</f>
        <v>0</v>
      </c>
      <c r="X325" s="220">
        <f>M325*Config!N$40</f>
        <v>0</v>
      </c>
      <c r="Y325" s="221">
        <f>N325*Config!O$40</f>
        <v>0</v>
      </c>
      <c r="Z325" s="222">
        <f t="shared" si="35"/>
        <v>0</v>
      </c>
      <c r="AA325" s="217">
        <f t="shared" si="36"/>
        <v>0</v>
      </c>
      <c r="AB325" s="220">
        <f t="shared" si="37"/>
        <v>0</v>
      </c>
      <c r="AC325" s="221">
        <f t="shared" si="38"/>
        <v>0</v>
      </c>
      <c r="AD325" s="223" t="str">
        <f>IF(OR(SUM(P325:Y325)&lt;&gt;0,A325="EH"),INDEX(CASH!$B:$B,MATCH(A325,CASH!$A:$A,0)),"")</f>
        <v/>
      </c>
      <c r="AE325" s="226">
        <v>1350</v>
      </c>
      <c r="AF325" s="224">
        <f t="shared" si="39"/>
        <v>0.92192259014895972</v>
      </c>
      <c r="AG325" s="122" t="str">
        <f>IF(ISERROR(VLOOKUP(A325,Config!$A$12:$A$32,1,FALSE)),LEFT(A325,2),"PRL")</f>
        <v>TS</v>
      </c>
      <c r="AH325" s="122" t="str">
        <f t="shared" si="40"/>
        <v>TS020s</v>
      </c>
      <c r="AI325" s="163" t="s">
        <v>882</v>
      </c>
      <c r="AJ325" s="225" t="s">
        <v>781</v>
      </c>
      <c r="AK325" s="338" t="str">
        <f>IF(ISERROR(VLOOKUP($A325,'RAB Cat Lookup'!$B$4:$E$351,2,FALSE))=TRUE,"Unallocated",VLOOKUP($A325,'RAB Cat Lookup'!$B$4:$E$351,2,FALSE))</f>
        <v>Std</v>
      </c>
      <c r="AL325" s="338" t="str">
        <f>IF(ISERROR(VLOOKUP($A325,'RAB Cat Lookup'!$B$4:$E$351,4,FALSE))=TRUE,"Unallocated",VLOOKUP($A325,'RAB Cat Lookup'!$B$4:$E$351,4,FALSE))</f>
        <v>Substations</v>
      </c>
      <c r="AM325" s="121" t="str">
        <f t="shared" si="41"/>
        <v/>
      </c>
    </row>
    <row r="326" spans="1:39" x14ac:dyDescent="0.25">
      <c r="A326" s="215" t="s">
        <v>28</v>
      </c>
      <c r="B326" s="215" t="s">
        <v>241</v>
      </c>
      <c r="C326" s="123" t="s">
        <v>512</v>
      </c>
      <c r="D326" s="216">
        <f>IF('Division Lvl'!D326="","",'Division Lvl'!D326/Escalators!C$11)</f>
        <v>500000</v>
      </c>
      <c r="E326" s="217">
        <f>IF('Division Lvl'!E326="","",'Division Lvl'!E326/Escalators!D$11)</f>
        <v>1498264.9802263554</v>
      </c>
      <c r="F326" s="217">
        <f>IF('Division Lvl'!F326="","",'Division Lvl'!F326/Escalators!E$11)</f>
        <v>1495535.8854435445</v>
      </c>
      <c r="G326" s="217">
        <f>IF('Division Lvl'!G326="","",'Division Lvl'!G326/Escalators!F$11)</f>
        <v>1491376.3365829198</v>
      </c>
      <c r="H326" s="217">
        <f>IF('Division Lvl'!H326="","",'Division Lvl'!H326/Escalators!G$11)</f>
        <v>1486765.6564271811</v>
      </c>
      <c r="I326" s="217">
        <f>IF('Division Lvl'!I326="","",'Division Lvl'!I326/Escalators!H$11)</f>
        <v>1482864.283884699</v>
      </c>
      <c r="J326" s="217">
        <f>IF('Division Lvl'!J326="","",'Division Lvl'!J326/Escalators!I$11)</f>
        <v>988576.18925646599</v>
      </c>
      <c r="K326" s="217">
        <f>IF('Division Lvl'!K326="","",'Division Lvl'!K326/Escalators!J$11)</f>
        <v>988576.18925646599</v>
      </c>
      <c r="L326" s="217">
        <f>IF('Division Lvl'!L326="","",'Division Lvl'!L326/Escalators!K$11)</f>
        <v>988576.18925646599</v>
      </c>
      <c r="M326" s="217">
        <f>IF('Division Lvl'!M326="","",'Division Lvl'!M326/Escalators!L$11)</f>
        <v>988576.18925646599</v>
      </c>
      <c r="N326" s="218">
        <v>1000000</v>
      </c>
      <c r="O326" s="219">
        <v>740909.15</v>
      </c>
      <c r="P326" s="220">
        <f>E326*Config!F$40</f>
        <v>1535721.6047320142</v>
      </c>
      <c r="Q326" s="220">
        <f>F326*Config!G$40</f>
        <v>1571247.3896441238</v>
      </c>
      <c r="R326" s="220">
        <f>G326*Config!H$40</f>
        <v>1606049.1952129907</v>
      </c>
      <c r="S326" s="220">
        <f>H326*Config!I$40</f>
        <v>1641111.096902862</v>
      </c>
      <c r="T326" s="220">
        <f>I326*Config!J$40</f>
        <v>1677724.8293893232</v>
      </c>
      <c r="U326" s="220">
        <f>J326*Config!K$40</f>
        <v>1146445.3000827041</v>
      </c>
      <c r="V326" s="220">
        <f>K326*Config!L$40</f>
        <v>1175106.4325847717</v>
      </c>
      <c r="W326" s="220">
        <f>L326*Config!M$40</f>
        <v>1204484.093399391</v>
      </c>
      <c r="X326" s="220">
        <f>M326*Config!N$40</f>
        <v>1234596.1957343756</v>
      </c>
      <c r="Y326" s="221">
        <f>N326*Config!O$40</f>
        <v>1280084.544196357</v>
      </c>
      <c r="Z326" s="222">
        <f t="shared" si="35"/>
        <v>7454807.1425646991</v>
      </c>
      <c r="AA326" s="217">
        <f t="shared" si="36"/>
        <v>12409111.899590567</v>
      </c>
      <c r="AB326" s="220">
        <f t="shared" si="37"/>
        <v>8031854.1158813145</v>
      </c>
      <c r="AC326" s="221">
        <f t="shared" si="38"/>
        <v>14072570.681878913</v>
      </c>
      <c r="AD326" s="223">
        <f>IF(OR(SUM(P326:Y326)&lt;&gt;0,A326="EH"),INDEX(CASH!$B:$B,MATCH(A326,CASH!$A:$A,0)),"")</f>
        <v>200</v>
      </c>
      <c r="AE326" s="122">
        <f>AD326*VLOOKUP(C326,Config!$A$3:$C$9,3,FALSE)</f>
        <v>3000</v>
      </c>
      <c r="AF326" s="224">
        <f t="shared" si="39"/>
        <v>0.58534242778377188</v>
      </c>
      <c r="AG326" s="122" t="str">
        <f>IF(ISERROR(VLOOKUP(A326,Config!$A$12:$A$32,1,FALSE)),LEFT(A326,2),"PRL")</f>
        <v>TS</v>
      </c>
      <c r="AH326" s="122" t="str">
        <f t="shared" si="40"/>
        <v>TS024s</v>
      </c>
      <c r="AI326" s="163" t="s">
        <v>882</v>
      </c>
      <c r="AJ326" s="225" t="s">
        <v>781</v>
      </c>
      <c r="AK326" s="338" t="str">
        <f>IF(ISERROR(VLOOKUP($A326,'RAB Cat Lookup'!$B$4:$E$351,2,FALSE))=TRUE,"Unallocated",VLOOKUP($A326,'RAB Cat Lookup'!$B$4:$E$351,2,FALSE))</f>
        <v>Std</v>
      </c>
      <c r="AL326" s="338" t="str">
        <f>IF(ISERROR(VLOOKUP($A326,'RAB Cat Lookup'!$B$4:$E$351,4,FALSE))=TRUE,"Unallocated",VLOOKUP($A326,'RAB Cat Lookup'!$B$4:$E$351,4,FALSE))</f>
        <v>Substations</v>
      </c>
      <c r="AM326" s="121" t="str">
        <f t="shared" si="41"/>
        <v/>
      </c>
    </row>
    <row r="327" spans="1:39" x14ac:dyDescent="0.25">
      <c r="A327" s="215" t="s">
        <v>28</v>
      </c>
      <c r="B327" s="215" t="s">
        <v>241</v>
      </c>
      <c r="C327" s="123" t="s">
        <v>778</v>
      </c>
      <c r="D327" s="216" t="str">
        <f>IF('Division Lvl'!D327="","",'Division Lvl'!D327/Escalators!C$11)</f>
        <v/>
      </c>
      <c r="E327" s="217">
        <f>IF('Division Lvl'!E327="","",'Division Lvl'!E327/Escalators!D$11)</f>
        <v>0</v>
      </c>
      <c r="F327" s="217">
        <f>IF('Division Lvl'!F327="","",'Division Lvl'!F327/Escalators!E$11)</f>
        <v>0</v>
      </c>
      <c r="G327" s="217">
        <f>IF('Division Lvl'!G327="","",'Division Lvl'!G327/Escalators!F$11)</f>
        <v>0</v>
      </c>
      <c r="H327" s="217">
        <f>IF('Division Lvl'!H327="","",'Division Lvl'!H327/Escalators!G$11)</f>
        <v>0</v>
      </c>
      <c r="I327" s="217">
        <f>IF('Division Lvl'!I327="","",'Division Lvl'!I327/Escalators!H$11)</f>
        <v>0</v>
      </c>
      <c r="J327" s="217">
        <f>IF('Division Lvl'!J327="","",'Division Lvl'!J327/Escalators!I$11)</f>
        <v>988576.18925646599</v>
      </c>
      <c r="K327" s="217">
        <f>IF('Division Lvl'!K327="","",'Division Lvl'!K327/Escalators!J$11)</f>
        <v>988576.18925646599</v>
      </c>
      <c r="L327" s="217">
        <f>IF('Division Lvl'!L327="","",'Division Lvl'!L327/Escalators!K$11)</f>
        <v>988576.18925646599</v>
      </c>
      <c r="M327" s="217">
        <f>IF('Division Lvl'!M327="","",'Division Lvl'!M327/Escalators!L$11)</f>
        <v>988576.18925646599</v>
      </c>
      <c r="N327" s="218">
        <v>1000000</v>
      </c>
      <c r="O327" s="219">
        <v>0</v>
      </c>
      <c r="P327" s="220">
        <f>E327*Config!F$40</f>
        <v>0</v>
      </c>
      <c r="Q327" s="220">
        <f>F327*Config!G$40</f>
        <v>0</v>
      </c>
      <c r="R327" s="220">
        <f>G327*Config!H$40</f>
        <v>0</v>
      </c>
      <c r="S327" s="220">
        <f>H327*Config!I$40</f>
        <v>0</v>
      </c>
      <c r="T327" s="220">
        <f>I327*Config!J$40</f>
        <v>0</v>
      </c>
      <c r="U327" s="220">
        <f>J327*Config!K$40</f>
        <v>1146445.3000827041</v>
      </c>
      <c r="V327" s="220">
        <f>K327*Config!L$40</f>
        <v>1175106.4325847717</v>
      </c>
      <c r="W327" s="220">
        <f>L327*Config!M$40</f>
        <v>1204484.093399391</v>
      </c>
      <c r="X327" s="220">
        <f>M327*Config!N$40</f>
        <v>1234596.1957343756</v>
      </c>
      <c r="Y327" s="221">
        <f>N327*Config!O$40</f>
        <v>1280084.544196357</v>
      </c>
      <c r="Z327" s="222">
        <f t="shared" si="35"/>
        <v>0</v>
      </c>
      <c r="AA327" s="217">
        <f t="shared" si="36"/>
        <v>4954304.757025864</v>
      </c>
      <c r="AB327" s="220">
        <f t="shared" si="37"/>
        <v>0</v>
      </c>
      <c r="AC327" s="221">
        <f t="shared" si="38"/>
        <v>6040716.5659975996</v>
      </c>
      <c r="AD327" s="223">
        <f>IF(OR(SUM(P327:Y327)&lt;&gt;0,A327="EH"),INDEX(CASH!$B:$B,MATCH(A327,CASH!$A:$A,0)),"")</f>
        <v>200</v>
      </c>
      <c r="AE327" s="122">
        <f>AD327*VLOOKUP(C327,Config!$A$3:$C$9,3,FALSE)</f>
        <v>2000</v>
      </c>
      <c r="AF327" s="224">
        <f t="shared" si="39"/>
        <v>0.80621784108474603</v>
      </c>
      <c r="AG327" s="122" t="str">
        <f>IF(ISERROR(VLOOKUP(A327,Config!$A$12:$A$32,1,FALSE)),LEFT(A327,2),"PRL")</f>
        <v>TS</v>
      </c>
      <c r="AH327" s="122" t="str">
        <f t="shared" si="40"/>
        <v>TS024m</v>
      </c>
      <c r="AI327" s="163" t="s">
        <v>882</v>
      </c>
      <c r="AJ327" s="225" t="s">
        <v>781</v>
      </c>
      <c r="AK327" s="338" t="str">
        <f>IF(ISERROR(VLOOKUP($A327,'RAB Cat Lookup'!$B$4:$E$351,2,FALSE))=TRUE,"Unallocated",VLOOKUP($A327,'RAB Cat Lookup'!$B$4:$E$351,2,FALSE))</f>
        <v>Std</v>
      </c>
      <c r="AL327" s="338" t="str">
        <f>IF(ISERROR(VLOOKUP($A327,'RAB Cat Lookup'!$B$4:$E$351,4,FALSE))=TRUE,"Unallocated",VLOOKUP($A327,'RAB Cat Lookup'!$B$4:$E$351,4,FALSE))</f>
        <v>Substations</v>
      </c>
      <c r="AM327" s="121" t="str">
        <f t="shared" si="41"/>
        <v/>
      </c>
    </row>
    <row r="328" spans="1:39" x14ac:dyDescent="0.25">
      <c r="A328" s="215" t="s">
        <v>29</v>
      </c>
      <c r="B328" s="215" t="s">
        <v>293</v>
      </c>
      <c r="C328" s="123" t="s">
        <v>512</v>
      </c>
      <c r="D328" s="216">
        <f>IF('Division Lvl'!D328="","",'Division Lvl'!D328/Escalators!C$11)</f>
        <v>650000</v>
      </c>
      <c r="E328" s="217">
        <f>IF('Division Lvl'!E328="","",'Division Lvl'!E328/Escalators!D$11)</f>
        <v>88897.055493430424</v>
      </c>
      <c r="F328" s="217">
        <f>IF('Division Lvl'!F328="","",'Division Lvl'!F328/Escalators!E$11)</f>
        <v>448660.76563306333</v>
      </c>
      <c r="G328" s="217">
        <f>IF('Division Lvl'!G328="","",'Division Lvl'!G328/Escalators!F$11)</f>
        <v>447412.90097487596</v>
      </c>
      <c r="H328" s="217">
        <f>IF('Division Lvl'!H328="","",'Division Lvl'!H328/Escalators!G$11)</f>
        <v>513429.74001951993</v>
      </c>
      <c r="I328" s="217">
        <f>IF('Division Lvl'!I328="","",'Division Lvl'!I328/Escalators!H$11)</f>
        <v>514059.6184133623</v>
      </c>
      <c r="J328" s="217">
        <f>IF('Division Lvl'!J328="","",'Division Lvl'!J328/Escalators!I$11)</f>
        <v>532842.5660092351</v>
      </c>
      <c r="K328" s="217">
        <f>IF('Division Lvl'!K328="","",'Division Lvl'!K328/Escalators!J$11)</f>
        <v>444859.28516540967</v>
      </c>
      <c r="L328" s="217">
        <f>IF('Division Lvl'!L328="","",'Division Lvl'!L328/Escalators!K$11)</f>
        <v>444859.28516540967</v>
      </c>
      <c r="M328" s="217">
        <f>IF('Division Lvl'!M328="","",'Division Lvl'!M328/Escalators!L$11)</f>
        <v>512082.46603484935</v>
      </c>
      <c r="N328" s="218">
        <v>520000</v>
      </c>
      <c r="O328" s="219">
        <v>641743.65</v>
      </c>
      <c r="P328" s="220">
        <f>E328*Config!F$40</f>
        <v>91119.48188076618</v>
      </c>
      <c r="Q328" s="220">
        <f>F328*Config!G$40</f>
        <v>471374.21689323714</v>
      </c>
      <c r="R328" s="220">
        <f>G328*Config!H$40</f>
        <v>481814.75856389722</v>
      </c>
      <c r="S328" s="220">
        <f>H328*Config!I$40</f>
        <v>566730.36546378839</v>
      </c>
      <c r="T328" s="220">
        <f>I328*Config!J$40</f>
        <v>581611.27418829873</v>
      </c>
      <c r="U328" s="220">
        <f>J328*Config!K$40</f>
        <v>617934.01674457744</v>
      </c>
      <c r="V328" s="220">
        <f>K328*Config!L$40</f>
        <v>528797.89466314728</v>
      </c>
      <c r="W328" s="220">
        <f>L328*Config!M$40</f>
        <v>542017.8420297259</v>
      </c>
      <c r="X328" s="220">
        <f>M328*Config!N$40</f>
        <v>639520.82939040649</v>
      </c>
      <c r="Y328" s="221">
        <f>N328*Config!O$40</f>
        <v>665643.96298210567</v>
      </c>
      <c r="Z328" s="222">
        <f t="shared" si="35"/>
        <v>2012460.0805342519</v>
      </c>
      <c r="AA328" s="217">
        <f t="shared" si="36"/>
        <v>4467103.6829091553</v>
      </c>
      <c r="AB328" s="220">
        <f t="shared" si="37"/>
        <v>2192650.0969899874</v>
      </c>
      <c r="AC328" s="221">
        <f t="shared" si="38"/>
        <v>5186564.6427999502</v>
      </c>
      <c r="AD328" s="223">
        <f>IF(OR(SUM(P328:Y328)&lt;&gt;0,A328="EH"),INDEX(CASH!$B:$B,MATCH(A328,CASH!$A:$A,0)),"")</f>
        <v>160</v>
      </c>
      <c r="AE328" s="122">
        <f>AD328*VLOOKUP(C328,Config!$A$3:$C$9,3,FALSE)</f>
        <v>2400</v>
      </c>
      <c r="AF328" s="224">
        <f t="shared" si="39"/>
        <v>0.6976020864775403</v>
      </c>
      <c r="AG328" s="122" t="str">
        <f>IF(ISERROR(VLOOKUP(A328,Config!$A$12:$A$32,1,FALSE)),LEFT(A328,2),"PRL")</f>
        <v>TS</v>
      </c>
      <c r="AH328" s="122" t="str">
        <f t="shared" si="40"/>
        <v>TS025s</v>
      </c>
      <c r="AI328" s="163" t="s">
        <v>882</v>
      </c>
      <c r="AJ328" s="225" t="s">
        <v>781</v>
      </c>
      <c r="AK328" s="338" t="str">
        <f>IF(ISERROR(VLOOKUP($A328,'RAB Cat Lookup'!$B$4:$E$351,2,FALSE))=TRUE,"Unallocated",VLOOKUP($A328,'RAB Cat Lookup'!$B$4:$E$351,2,FALSE))</f>
        <v>Std</v>
      </c>
      <c r="AL328" s="338" t="str">
        <f>IF(ISERROR(VLOOKUP($A328,'RAB Cat Lookup'!$B$4:$E$351,4,FALSE))=TRUE,"Unallocated",VLOOKUP($A328,'RAB Cat Lookup'!$B$4:$E$351,4,FALSE))</f>
        <v>Substations</v>
      </c>
      <c r="AM328" s="121" t="str">
        <f t="shared" si="41"/>
        <v/>
      </c>
    </row>
    <row r="329" spans="1:39" x14ac:dyDescent="0.25">
      <c r="A329" s="215" t="s">
        <v>1</v>
      </c>
      <c r="B329" s="215" t="s">
        <v>216</v>
      </c>
      <c r="C329" s="123" t="s">
        <v>512</v>
      </c>
      <c r="D329" s="216">
        <f>IF('Division Lvl'!D329="","",'Division Lvl'!D329/Escalators!C$11)</f>
        <v>0</v>
      </c>
      <c r="E329" s="217">
        <f>IF('Division Lvl'!E329="","",'Division Lvl'!E329/Escalators!D$11)</f>
        <v>0</v>
      </c>
      <c r="F329" s="217">
        <f>IF('Division Lvl'!F329="","",'Division Lvl'!F329/Escalators!E$11)</f>
        <v>0</v>
      </c>
      <c r="G329" s="217">
        <f>IF('Division Lvl'!G329="","",'Division Lvl'!G329/Escalators!F$11)</f>
        <v>994250.89105527988</v>
      </c>
      <c r="H329" s="217">
        <f>IF('Division Lvl'!H329="","",'Division Lvl'!H329/Escalators!G$11)</f>
        <v>0</v>
      </c>
      <c r="I329" s="217">
        <f>IF('Division Lvl'!I329="","",'Division Lvl'!I329/Escalators!H$11)</f>
        <v>988576.18925646599</v>
      </c>
      <c r="J329" s="217">
        <f>IF('Division Lvl'!J329="","",'Division Lvl'!J329/Escalators!I$11)</f>
        <v>0</v>
      </c>
      <c r="K329" s="217">
        <f>IF('Division Lvl'!K329="","",'Division Lvl'!K329/Escalators!J$11)</f>
        <v>988576.18925646599</v>
      </c>
      <c r="L329" s="217">
        <f>IF('Division Lvl'!L329="","",'Division Lvl'!L329/Escalators!K$11)</f>
        <v>0</v>
      </c>
      <c r="M329" s="217">
        <f>IF('Division Lvl'!M329="","",'Division Lvl'!M329/Escalators!L$11)</f>
        <v>988576.18925646599</v>
      </c>
      <c r="N329" s="218">
        <v>0</v>
      </c>
      <c r="O329" s="219">
        <v>0</v>
      </c>
      <c r="P329" s="220">
        <f>E329*Config!F$40</f>
        <v>0</v>
      </c>
      <c r="Q329" s="220">
        <f>F329*Config!G$40</f>
        <v>0</v>
      </c>
      <c r="R329" s="220">
        <f>G329*Config!H$40</f>
        <v>1070699.4634753272</v>
      </c>
      <c r="S329" s="220">
        <f>H329*Config!I$40</f>
        <v>0</v>
      </c>
      <c r="T329" s="220">
        <f>I329*Config!J$40</f>
        <v>1118483.2195928821</v>
      </c>
      <c r="U329" s="220">
        <f>J329*Config!K$40</f>
        <v>0</v>
      </c>
      <c r="V329" s="220">
        <f>K329*Config!L$40</f>
        <v>1175106.4325847717</v>
      </c>
      <c r="W329" s="220">
        <f>L329*Config!M$40</f>
        <v>0</v>
      </c>
      <c r="X329" s="220">
        <f>M329*Config!N$40</f>
        <v>1234596.1957343756</v>
      </c>
      <c r="Y329" s="221">
        <f>N329*Config!O$40</f>
        <v>0</v>
      </c>
      <c r="Z329" s="222">
        <f t="shared" si="35"/>
        <v>1982827.0803117459</v>
      </c>
      <c r="AA329" s="217">
        <f t="shared" si="36"/>
        <v>3959979.4588246779</v>
      </c>
      <c r="AB329" s="220">
        <f t="shared" si="37"/>
        <v>2189182.6830682093</v>
      </c>
      <c r="AC329" s="221">
        <f t="shared" si="38"/>
        <v>4598885.3113873564</v>
      </c>
      <c r="AD329" s="223">
        <f>IF(OR(SUM(P329:Y329)&lt;&gt;0,A329="EH"),INDEX(CASH!$B:$B,MATCH(A329,CASH!$A:$A,0)),"")</f>
        <v>210</v>
      </c>
      <c r="AE329" s="122">
        <f>AD329*VLOOKUP(C329,Config!$A$3:$C$9,3,FALSE)</f>
        <v>3150</v>
      </c>
      <c r="AF329" s="224">
        <f t="shared" si="39"/>
        <v>0.5487863519610563</v>
      </c>
      <c r="AG329" s="122" t="str">
        <f>IF(ISERROR(VLOOKUP(A329,Config!$A$12:$A$32,1,FALSE)),LEFT(A329,2),"PRL")</f>
        <v>TS</v>
      </c>
      <c r="AH329" s="122" t="str">
        <f t="shared" si="40"/>
        <v>TS026s</v>
      </c>
      <c r="AI329" s="163" t="s">
        <v>882</v>
      </c>
      <c r="AJ329" s="225" t="s">
        <v>781</v>
      </c>
      <c r="AK329" s="338" t="str">
        <f>IF(ISERROR(VLOOKUP($A329,'RAB Cat Lookup'!$B$4:$E$351,2,FALSE))=TRUE,"Unallocated",VLOOKUP($A329,'RAB Cat Lookup'!$B$4:$E$351,2,FALSE))</f>
        <v>Std</v>
      </c>
      <c r="AL329" s="338" t="str">
        <f>IF(ISERROR(VLOOKUP($A329,'RAB Cat Lookup'!$B$4:$E$351,4,FALSE))=TRUE,"Unallocated",VLOOKUP($A329,'RAB Cat Lookup'!$B$4:$E$351,4,FALSE))</f>
        <v>Substations</v>
      </c>
      <c r="AM329" s="121" t="str">
        <f t="shared" si="41"/>
        <v/>
      </c>
    </row>
    <row r="330" spans="1:39" x14ac:dyDescent="0.25">
      <c r="A330" s="215" t="s">
        <v>11</v>
      </c>
      <c r="B330" s="215" t="s">
        <v>242</v>
      </c>
      <c r="C330" s="123" t="s">
        <v>512</v>
      </c>
      <c r="D330" s="216">
        <f>IF('Division Lvl'!D330="","",'Division Lvl'!D330/Escalators!C$11)</f>
        <v>0</v>
      </c>
      <c r="E330" s="217">
        <f>IF('Division Lvl'!E330="","",'Division Lvl'!E330/Escalators!D$11)</f>
        <v>109872.76521659939</v>
      </c>
      <c r="F330" s="217">
        <f>IF('Division Lvl'!F330="","",'Division Lvl'!F330/Escalators!E$11)</f>
        <v>109672.63159919326</v>
      </c>
      <c r="G330" s="217">
        <f>IF('Division Lvl'!G330="","",'Division Lvl'!G330/Escalators!F$11)</f>
        <v>109367.59801608078</v>
      </c>
      <c r="H330" s="217">
        <f>IF('Division Lvl'!H330="","",'Division Lvl'!H330/Escalators!G$11)</f>
        <v>109029.48147132662</v>
      </c>
      <c r="I330" s="217">
        <f>IF('Division Lvl'!I330="","",'Division Lvl'!I330/Escalators!H$11)</f>
        <v>108743.38081821126</v>
      </c>
      <c r="J330" s="217">
        <f>IF('Division Lvl'!J330="","",'Division Lvl'!J330/Escalators!I$11)</f>
        <v>108743.38081821126</v>
      </c>
      <c r="K330" s="217">
        <f>IF('Division Lvl'!K330="","",'Division Lvl'!K330/Escalators!J$11)</f>
        <v>108743.38081821126</v>
      </c>
      <c r="L330" s="217">
        <f>IF('Division Lvl'!L330="","",'Division Lvl'!L330/Escalators!K$11)</f>
        <v>108743.38081821126</v>
      </c>
      <c r="M330" s="217">
        <f>IF('Division Lvl'!M330="","",'Division Lvl'!M330/Escalators!L$11)</f>
        <v>108743.38081821126</v>
      </c>
      <c r="N330" s="218">
        <v>110000</v>
      </c>
      <c r="O330" s="219">
        <v>0</v>
      </c>
      <c r="P330" s="220">
        <f>E330*Config!F$40</f>
        <v>112619.58434701437</v>
      </c>
      <c r="Q330" s="220">
        <f>F330*Config!G$40</f>
        <v>115224.80857390241</v>
      </c>
      <c r="R330" s="220">
        <f>G330*Config!H$40</f>
        <v>117776.94098228597</v>
      </c>
      <c r="S330" s="220">
        <f>H330*Config!I$40</f>
        <v>120348.14710620989</v>
      </c>
      <c r="T330" s="220">
        <f>I330*Config!J$40</f>
        <v>123033.15415521702</v>
      </c>
      <c r="U330" s="220">
        <f>J330*Config!K$40</f>
        <v>126108.98300909744</v>
      </c>
      <c r="V330" s="220">
        <f>K330*Config!L$40</f>
        <v>129261.70758432489</v>
      </c>
      <c r="W330" s="220">
        <f>L330*Config!M$40</f>
        <v>132493.25027393299</v>
      </c>
      <c r="X330" s="220">
        <f>M330*Config!N$40</f>
        <v>135805.58153078129</v>
      </c>
      <c r="Y330" s="221">
        <f>N330*Config!O$40</f>
        <v>140809.29986159928</v>
      </c>
      <c r="Z330" s="222">
        <f t="shared" si="35"/>
        <v>546685.85712141136</v>
      </c>
      <c r="AA330" s="217">
        <f t="shared" si="36"/>
        <v>1091659.3803942562</v>
      </c>
      <c r="AB330" s="220">
        <f t="shared" si="37"/>
        <v>589002.63516462967</v>
      </c>
      <c r="AC330" s="221">
        <f t="shared" si="38"/>
        <v>1253481.4574243654</v>
      </c>
      <c r="AD330" s="223">
        <f>IF(OR(SUM(P330:Y330)&lt;&gt;0,A330="EH"),INDEX(CASH!$B:$B,MATCH(A330,CASH!$A:$A,0)),"")</f>
        <v>140</v>
      </c>
      <c r="AE330" s="122">
        <f>AD330*VLOOKUP(C330,Config!$A$3:$C$9,3,FALSE)</f>
        <v>2100</v>
      </c>
      <c r="AF330" s="224">
        <f t="shared" si="39"/>
        <v>0.78296875329960158</v>
      </c>
      <c r="AG330" s="122" t="str">
        <f>IF(ISERROR(VLOOKUP(A330,Config!$A$12:$A$32,1,FALSE)),LEFT(A330,2),"PRL")</f>
        <v>TS</v>
      </c>
      <c r="AH330" s="122" t="str">
        <f t="shared" si="40"/>
        <v>TS027s</v>
      </c>
      <c r="AI330" s="163" t="s">
        <v>882</v>
      </c>
      <c r="AJ330" s="225" t="s">
        <v>781</v>
      </c>
      <c r="AK330" s="338" t="str">
        <f>IF(ISERROR(VLOOKUP($A330,'RAB Cat Lookup'!$B$4:$E$351,2,FALSE))=TRUE,"Unallocated",VLOOKUP($A330,'RAB Cat Lookup'!$B$4:$E$351,2,FALSE))</f>
        <v>Std</v>
      </c>
      <c r="AL330" s="338" t="str">
        <f>IF(ISERROR(VLOOKUP($A330,'RAB Cat Lookup'!$B$4:$E$351,4,FALSE))=TRUE,"Unallocated",VLOOKUP($A330,'RAB Cat Lookup'!$B$4:$E$351,4,FALSE))</f>
        <v>Substations</v>
      </c>
      <c r="AM330" s="121" t="str">
        <f t="shared" si="41"/>
        <v/>
      </c>
    </row>
    <row r="331" spans="1:39" x14ac:dyDescent="0.25">
      <c r="A331" s="215" t="s">
        <v>30</v>
      </c>
      <c r="B331" s="215" t="s">
        <v>473</v>
      </c>
      <c r="C331" s="123" t="s">
        <v>512</v>
      </c>
      <c r="D331" s="216">
        <f>IF('Division Lvl'!D331="","",'Division Lvl'!D331/Escalators!C$11)</f>
        <v>0</v>
      </c>
      <c r="E331" s="217">
        <f>IF('Division Lvl'!E331="","",'Division Lvl'!E331/Escalators!D$11)</f>
        <v>0</v>
      </c>
      <c r="F331" s="217">
        <f>IF('Division Lvl'!F331="","",'Division Lvl'!F331/Escalators!E$11)</f>
        <v>0</v>
      </c>
      <c r="G331" s="217">
        <f>IF('Division Lvl'!G331="","",'Division Lvl'!G331/Escalators!F$11)</f>
        <v>0</v>
      </c>
      <c r="H331" s="217">
        <f>IF('Division Lvl'!H331="","",'Division Lvl'!H331/Escalators!G$11)</f>
        <v>0</v>
      </c>
      <c r="I331" s="217">
        <f>IF('Division Lvl'!I331="","",'Division Lvl'!I331/Escalators!H$11)</f>
        <v>0</v>
      </c>
      <c r="J331" s="217">
        <f>IF('Division Lvl'!J331="","",'Division Lvl'!J331/Escalators!I$11)</f>
        <v>0</v>
      </c>
      <c r="K331" s="217">
        <f>IF('Division Lvl'!K331="","",'Division Lvl'!K331/Escalators!J$11)</f>
        <v>0</v>
      </c>
      <c r="L331" s="217">
        <f>IF('Division Lvl'!L331="","",'Division Lvl'!L331/Escalators!K$11)</f>
        <v>0</v>
      </c>
      <c r="M331" s="217">
        <f>IF('Division Lvl'!M331="","",'Division Lvl'!M331/Escalators!L$11)</f>
        <v>0</v>
      </c>
      <c r="N331" s="218">
        <v>0</v>
      </c>
      <c r="O331" s="219">
        <v>0</v>
      </c>
      <c r="P331" s="220">
        <f>E331*Config!F$40</f>
        <v>0</v>
      </c>
      <c r="Q331" s="220">
        <f>F331*Config!G$40</f>
        <v>0</v>
      </c>
      <c r="R331" s="220">
        <f>G331*Config!H$40</f>
        <v>0</v>
      </c>
      <c r="S331" s="220">
        <f>H331*Config!I$40</f>
        <v>0</v>
      </c>
      <c r="T331" s="220">
        <f>I331*Config!J$40</f>
        <v>0</v>
      </c>
      <c r="U331" s="220">
        <f>J331*Config!K$40</f>
        <v>0</v>
      </c>
      <c r="V331" s="220">
        <f>K331*Config!L$40</f>
        <v>0</v>
      </c>
      <c r="W331" s="220">
        <f>L331*Config!M$40</f>
        <v>0</v>
      </c>
      <c r="X331" s="220">
        <f>M331*Config!N$40</f>
        <v>0</v>
      </c>
      <c r="Y331" s="221">
        <f>N331*Config!O$40</f>
        <v>0</v>
      </c>
      <c r="Z331" s="222">
        <f t="shared" si="35"/>
        <v>0</v>
      </c>
      <c r="AA331" s="217">
        <f t="shared" si="36"/>
        <v>0</v>
      </c>
      <c r="AB331" s="220">
        <f t="shared" si="37"/>
        <v>0</v>
      </c>
      <c r="AC331" s="221">
        <f t="shared" si="38"/>
        <v>0</v>
      </c>
      <c r="AD331" s="223" t="str">
        <f>IF(OR(SUM(P331:Y331)&lt;&gt;0,A331="EH"),INDEX(CASH!$B:$B,MATCH(A331,CASH!$A:$A,0)),"")</f>
        <v/>
      </c>
      <c r="AE331" s="226">
        <v>600</v>
      </c>
      <c r="AF331" s="224">
        <f t="shared" si="39"/>
        <v>0.99188771190067215</v>
      </c>
      <c r="AG331" s="122" t="str">
        <f>IF(ISERROR(VLOOKUP(A331,Config!$A$12:$A$32,1,FALSE)),LEFT(A331,2),"PRL")</f>
        <v>TS</v>
      </c>
      <c r="AH331" s="122" t="str">
        <f t="shared" si="40"/>
        <v>TS028s</v>
      </c>
      <c r="AI331" s="163" t="s">
        <v>882</v>
      </c>
      <c r="AJ331" s="225" t="s">
        <v>781</v>
      </c>
      <c r="AK331" s="338" t="str">
        <f>IF(ISERROR(VLOOKUP($A331,'RAB Cat Lookup'!$B$4:$E$351,2,FALSE))=TRUE,"Unallocated",VLOOKUP($A331,'RAB Cat Lookup'!$B$4:$E$351,2,FALSE))</f>
        <v>Std</v>
      </c>
      <c r="AL331" s="338" t="str">
        <f>IF(ISERROR(VLOOKUP($A331,'RAB Cat Lookup'!$B$4:$E$351,4,FALSE))=TRUE,"Unallocated",VLOOKUP($A331,'RAB Cat Lookup'!$B$4:$E$351,4,FALSE))</f>
        <v>Substations</v>
      </c>
      <c r="AM331" s="121" t="str">
        <f t="shared" si="41"/>
        <v/>
      </c>
    </row>
    <row r="332" spans="1:39" x14ac:dyDescent="0.25">
      <c r="A332" s="215" t="s">
        <v>31</v>
      </c>
      <c r="B332" s="215" t="s">
        <v>469</v>
      </c>
      <c r="C332" s="123" t="s">
        <v>512</v>
      </c>
      <c r="D332" s="216">
        <f>IF('Division Lvl'!D332="","",'Division Lvl'!D332/Escalators!C$11)</f>
        <v>0</v>
      </c>
      <c r="E332" s="217">
        <f>IF('Division Lvl'!E332="","",'Division Lvl'!E332/Escalators!D$11)</f>
        <v>0</v>
      </c>
      <c r="F332" s="217">
        <f>IF('Division Lvl'!F332="","",'Division Lvl'!F332/Escalators!E$11)</f>
        <v>0</v>
      </c>
      <c r="G332" s="217">
        <f>IF('Division Lvl'!G332="","",'Division Lvl'!G332/Escalators!F$11)</f>
        <v>0</v>
      </c>
      <c r="H332" s="217">
        <f>IF('Division Lvl'!H332="","",'Division Lvl'!H332/Escalators!G$11)</f>
        <v>0</v>
      </c>
      <c r="I332" s="217">
        <f>IF('Division Lvl'!I332="","",'Division Lvl'!I332/Escalators!H$11)</f>
        <v>0</v>
      </c>
      <c r="J332" s="217">
        <f>IF('Division Lvl'!J332="","",'Division Lvl'!J332/Escalators!I$11)</f>
        <v>0</v>
      </c>
      <c r="K332" s="217">
        <f>IF('Division Lvl'!K332="","",'Division Lvl'!K332/Escalators!J$11)</f>
        <v>0</v>
      </c>
      <c r="L332" s="217">
        <f>IF('Division Lvl'!L332="","",'Division Lvl'!L332/Escalators!K$11)</f>
        <v>0</v>
      </c>
      <c r="M332" s="217">
        <f>IF('Division Lvl'!M332="","",'Division Lvl'!M332/Escalators!L$11)</f>
        <v>0</v>
      </c>
      <c r="N332" s="218">
        <v>0</v>
      </c>
      <c r="O332" s="219">
        <v>0</v>
      </c>
      <c r="P332" s="220">
        <f>E332*Config!F$40</f>
        <v>0</v>
      </c>
      <c r="Q332" s="220">
        <f>F332*Config!G$40</f>
        <v>0</v>
      </c>
      <c r="R332" s="220">
        <f>G332*Config!H$40</f>
        <v>0</v>
      </c>
      <c r="S332" s="220">
        <f>H332*Config!I$40</f>
        <v>0</v>
      </c>
      <c r="T332" s="220">
        <f>I332*Config!J$40</f>
        <v>0</v>
      </c>
      <c r="U332" s="220">
        <f>J332*Config!K$40</f>
        <v>0</v>
      </c>
      <c r="V332" s="220">
        <f>K332*Config!L$40</f>
        <v>0</v>
      </c>
      <c r="W332" s="220">
        <f>L332*Config!M$40</f>
        <v>0</v>
      </c>
      <c r="X332" s="220">
        <f>M332*Config!N$40</f>
        <v>0</v>
      </c>
      <c r="Y332" s="221">
        <f>N332*Config!O$40</f>
        <v>0</v>
      </c>
      <c r="Z332" s="222">
        <f t="shared" si="35"/>
        <v>0</v>
      </c>
      <c r="AA332" s="217">
        <f t="shared" si="36"/>
        <v>0</v>
      </c>
      <c r="AB332" s="220">
        <f t="shared" si="37"/>
        <v>0</v>
      </c>
      <c r="AC332" s="221">
        <f t="shared" si="38"/>
        <v>0</v>
      </c>
      <c r="AD332" s="223" t="str">
        <f>IF(OR(SUM(P332:Y332)&lt;&gt;0,A332="EH"),INDEX(CASH!$B:$B,MATCH(A332,CASH!$A:$A,0)),"")</f>
        <v/>
      </c>
      <c r="AE332" s="226">
        <v>1500</v>
      </c>
      <c r="AF332" s="224">
        <f t="shared" si="39"/>
        <v>0.92192259014895972</v>
      </c>
      <c r="AG332" s="122" t="str">
        <f>IF(ISERROR(VLOOKUP(A332,Config!$A$12:$A$32,1,FALSE)),LEFT(A332,2),"PRL")</f>
        <v>TS</v>
      </c>
      <c r="AH332" s="122" t="str">
        <f t="shared" si="40"/>
        <v>TS029s</v>
      </c>
      <c r="AI332" s="163" t="s">
        <v>882</v>
      </c>
      <c r="AJ332" s="225" t="s">
        <v>781</v>
      </c>
      <c r="AK332" s="338" t="str">
        <f>IF(ISERROR(VLOOKUP($A332,'RAB Cat Lookup'!$B$4:$E$351,2,FALSE))=TRUE,"Unallocated",VLOOKUP($A332,'RAB Cat Lookup'!$B$4:$E$351,2,FALSE))</f>
        <v>Std</v>
      </c>
      <c r="AL332" s="338" t="str">
        <f>IF(ISERROR(VLOOKUP($A332,'RAB Cat Lookup'!$B$4:$E$351,4,FALSE))=TRUE,"Unallocated",VLOOKUP($A332,'RAB Cat Lookup'!$B$4:$E$351,4,FALSE))</f>
        <v>Substations</v>
      </c>
      <c r="AM332" s="121" t="str">
        <f t="shared" si="41"/>
        <v/>
      </c>
    </row>
    <row r="333" spans="1:39" x14ac:dyDescent="0.25">
      <c r="A333" s="215" t="s">
        <v>32</v>
      </c>
      <c r="B333" s="215" t="s">
        <v>243</v>
      </c>
      <c r="C333" s="123" t="s">
        <v>512</v>
      </c>
      <c r="D333" s="216">
        <f>IF('Division Lvl'!D333="","",'Division Lvl'!D333/Escalators!C$11)</f>
        <v>300000</v>
      </c>
      <c r="E333" s="217">
        <f>IF('Division Lvl'!E333="","",'Division Lvl'!E333/Escalators!D$11)</f>
        <v>99884.33201509036</v>
      </c>
      <c r="F333" s="217">
        <f>IF('Division Lvl'!F333="","",'Division Lvl'!F333/Escalators!E$11)</f>
        <v>99702.392362902974</v>
      </c>
      <c r="G333" s="217">
        <f>IF('Division Lvl'!G333="","",'Division Lvl'!G333/Escalators!F$11)</f>
        <v>99425.089105527994</v>
      </c>
      <c r="H333" s="217">
        <f>IF('Division Lvl'!H333="","",'Division Lvl'!H333/Escalators!G$11)</f>
        <v>99117.710428478749</v>
      </c>
      <c r="I333" s="217">
        <f>IF('Division Lvl'!I333="","",'Division Lvl'!I333/Escalators!H$11)</f>
        <v>98857.618925646602</v>
      </c>
      <c r="J333" s="217">
        <f>IF('Division Lvl'!J333="","",'Division Lvl'!J333/Escalators!I$11)</f>
        <v>98857.618925646602</v>
      </c>
      <c r="K333" s="217">
        <f>IF('Division Lvl'!K333="","",'Division Lvl'!K333/Escalators!J$11)</f>
        <v>98857.618925646602</v>
      </c>
      <c r="L333" s="217">
        <f>IF('Division Lvl'!L333="","",'Division Lvl'!L333/Escalators!K$11)</f>
        <v>98857.618925646602</v>
      </c>
      <c r="M333" s="217">
        <f>IF('Division Lvl'!M333="","",'Division Lvl'!M333/Escalators!L$11)</f>
        <v>98857.618925646602</v>
      </c>
      <c r="N333" s="218">
        <v>100000</v>
      </c>
      <c r="O333" s="219">
        <v>646105.78</v>
      </c>
      <c r="P333" s="220">
        <f>E333*Config!F$40</f>
        <v>102381.44031546761</v>
      </c>
      <c r="Q333" s="220">
        <f>F333*Config!G$40</f>
        <v>104749.82597627492</v>
      </c>
      <c r="R333" s="220">
        <f>G333*Config!H$40</f>
        <v>107069.94634753272</v>
      </c>
      <c r="S333" s="220">
        <f>H333*Config!I$40</f>
        <v>109407.40646019082</v>
      </c>
      <c r="T333" s="220">
        <f>I333*Config!J$40</f>
        <v>111848.32195928821</v>
      </c>
      <c r="U333" s="220">
        <f>J333*Config!K$40</f>
        <v>114644.53000827041</v>
      </c>
      <c r="V333" s="220">
        <f>K333*Config!L$40</f>
        <v>117510.64325847718</v>
      </c>
      <c r="W333" s="220">
        <f>L333*Config!M$40</f>
        <v>120448.4093399391</v>
      </c>
      <c r="X333" s="220">
        <f>M333*Config!N$40</f>
        <v>123459.61957343755</v>
      </c>
      <c r="Y333" s="221">
        <f>N333*Config!O$40</f>
        <v>128008.4544196357</v>
      </c>
      <c r="Z333" s="222">
        <f t="shared" si="35"/>
        <v>496987.14283764671</v>
      </c>
      <c r="AA333" s="217">
        <f t="shared" si="36"/>
        <v>992417.61854023323</v>
      </c>
      <c r="AB333" s="220">
        <f t="shared" si="37"/>
        <v>535456.94105875422</v>
      </c>
      <c r="AC333" s="221">
        <f t="shared" si="38"/>
        <v>1139528.5976585143</v>
      </c>
      <c r="AD333" s="223">
        <f>IF(OR(SUM(P333:Y333)&lt;&gt;0,A333="EH"),INDEX(CASH!$B:$B,MATCH(A333,CASH!$A:$A,0)),"")</f>
        <v>230</v>
      </c>
      <c r="AE333" s="122">
        <f>AD333*VLOOKUP(C333,Config!$A$3:$C$9,3,FALSE)</f>
        <v>3450</v>
      </c>
      <c r="AF333" s="224">
        <f t="shared" si="39"/>
        <v>0.51296800094308148</v>
      </c>
      <c r="AG333" s="122" t="str">
        <f>IF(ISERROR(VLOOKUP(A333,Config!$A$12:$A$32,1,FALSE)),LEFT(A333,2),"PRL")</f>
        <v>TS</v>
      </c>
      <c r="AH333" s="122" t="str">
        <f t="shared" si="40"/>
        <v>TS031s</v>
      </c>
      <c r="AI333" s="163" t="s">
        <v>882</v>
      </c>
      <c r="AJ333" s="225" t="s">
        <v>781</v>
      </c>
      <c r="AK333" s="338" t="str">
        <f>IF(ISERROR(VLOOKUP($A333,'RAB Cat Lookup'!$B$4:$E$351,2,FALSE))=TRUE,"Unallocated",VLOOKUP($A333,'RAB Cat Lookup'!$B$4:$E$351,2,FALSE))</f>
        <v>Std</v>
      </c>
      <c r="AL333" s="338" t="str">
        <f>IF(ISERROR(VLOOKUP($A333,'RAB Cat Lookup'!$B$4:$E$351,4,FALSE))=TRUE,"Unallocated",VLOOKUP($A333,'RAB Cat Lookup'!$B$4:$E$351,4,FALSE))</f>
        <v>Substations</v>
      </c>
      <c r="AM333" s="121" t="str">
        <f t="shared" si="41"/>
        <v/>
      </c>
    </row>
    <row r="334" spans="1:39" x14ac:dyDescent="0.25">
      <c r="A334" s="215" t="s">
        <v>33</v>
      </c>
      <c r="B334" s="215" t="s">
        <v>244</v>
      </c>
      <c r="C334" s="123" t="s">
        <v>512</v>
      </c>
      <c r="D334" s="216">
        <f>IF('Division Lvl'!D334="","",'Division Lvl'!D334/Escalators!C$11)</f>
        <v>0</v>
      </c>
      <c r="E334" s="217">
        <f>IF('Division Lvl'!E334="","",'Division Lvl'!E334/Escalators!D$11)</f>
        <v>149826.49802263553</v>
      </c>
      <c r="F334" s="217">
        <f>IF('Division Lvl'!F334="","",'Division Lvl'!F334/Escalators!E$11)</f>
        <v>149553.58854435445</v>
      </c>
      <c r="G334" s="217">
        <f>IF('Division Lvl'!G334="","",'Division Lvl'!G334/Escalators!F$11)</f>
        <v>149137.63365829198</v>
      </c>
      <c r="H334" s="217">
        <f>IF('Division Lvl'!H334="","",'Division Lvl'!H334/Escalators!G$11)</f>
        <v>0</v>
      </c>
      <c r="I334" s="217">
        <f>IF('Division Lvl'!I334="","",'Division Lvl'!I334/Escalators!H$11)</f>
        <v>0</v>
      </c>
      <c r="J334" s="217">
        <f>IF('Division Lvl'!J334="","",'Division Lvl'!J334/Escalators!I$11)</f>
        <v>0</v>
      </c>
      <c r="K334" s="217">
        <f>IF('Division Lvl'!K334="","",'Division Lvl'!K334/Escalators!J$11)</f>
        <v>0</v>
      </c>
      <c r="L334" s="217">
        <f>IF('Division Lvl'!L334="","",'Division Lvl'!L334/Escalators!K$11)</f>
        <v>0</v>
      </c>
      <c r="M334" s="217">
        <f>IF('Division Lvl'!M334="","",'Division Lvl'!M334/Escalators!L$11)</f>
        <v>0</v>
      </c>
      <c r="N334" s="218">
        <v>0</v>
      </c>
      <c r="O334" s="219">
        <v>0</v>
      </c>
      <c r="P334" s="220">
        <f>E334*Config!F$40</f>
        <v>153572.16047320139</v>
      </c>
      <c r="Q334" s="220">
        <f>F334*Config!G$40</f>
        <v>157124.73896441239</v>
      </c>
      <c r="R334" s="220">
        <f>G334*Config!H$40</f>
        <v>160604.91952129907</v>
      </c>
      <c r="S334" s="220">
        <f>H334*Config!I$40</f>
        <v>0</v>
      </c>
      <c r="T334" s="220">
        <f>I334*Config!J$40</f>
        <v>0</v>
      </c>
      <c r="U334" s="220">
        <f>J334*Config!K$40</f>
        <v>0</v>
      </c>
      <c r="V334" s="220">
        <f>K334*Config!L$40</f>
        <v>0</v>
      </c>
      <c r="W334" s="220">
        <f>L334*Config!M$40</f>
        <v>0</v>
      </c>
      <c r="X334" s="220">
        <f>M334*Config!N$40</f>
        <v>0</v>
      </c>
      <c r="Y334" s="221">
        <f>N334*Config!O$40</f>
        <v>0</v>
      </c>
      <c r="Z334" s="222">
        <f t="shared" si="35"/>
        <v>448517.72022528201</v>
      </c>
      <c r="AA334" s="217">
        <f t="shared" si="36"/>
        <v>448517.72022528201</v>
      </c>
      <c r="AB334" s="220">
        <f t="shared" si="37"/>
        <v>471301.81895891286</v>
      </c>
      <c r="AC334" s="221">
        <f t="shared" si="38"/>
        <v>471301.81895891286</v>
      </c>
      <c r="AD334" s="223">
        <f>IF(OR(SUM(P334:Y334)&lt;&gt;0,A334="EH"),INDEX(CASH!$B:$B,MATCH(A334,CASH!$A:$A,0)),"")</f>
        <v>150</v>
      </c>
      <c r="AE334" s="122">
        <f>AD334*VLOOKUP(C334,Config!$A$3:$C$9,3,FALSE)</f>
        <v>2250</v>
      </c>
      <c r="AF334" s="224">
        <f t="shared" si="39"/>
        <v>0.70869822867965704</v>
      </c>
      <c r="AG334" s="122" t="str">
        <f>IF(ISERROR(VLOOKUP(A334,Config!$A$12:$A$32,1,FALSE)),LEFT(A334,2),"PRL")</f>
        <v>TS</v>
      </c>
      <c r="AH334" s="122" t="str">
        <f t="shared" si="40"/>
        <v>TS032s</v>
      </c>
      <c r="AI334" s="163" t="s">
        <v>882</v>
      </c>
      <c r="AJ334" s="225" t="s">
        <v>781</v>
      </c>
      <c r="AK334" s="338" t="str">
        <f>IF(ISERROR(VLOOKUP($A334,'RAB Cat Lookup'!$B$4:$E$351,2,FALSE))=TRUE,"Unallocated",VLOOKUP($A334,'RAB Cat Lookup'!$B$4:$E$351,2,FALSE))</f>
        <v>Std</v>
      </c>
      <c r="AL334" s="338" t="str">
        <f>IF(ISERROR(VLOOKUP($A334,'RAB Cat Lookup'!$B$4:$E$351,4,FALSE))=TRUE,"Unallocated",VLOOKUP($A334,'RAB Cat Lookup'!$B$4:$E$351,4,FALSE))</f>
        <v>Substations</v>
      </c>
      <c r="AM334" s="121" t="str">
        <f t="shared" si="41"/>
        <v/>
      </c>
    </row>
    <row r="335" spans="1:39" x14ac:dyDescent="0.25">
      <c r="A335" s="215" t="s">
        <v>35</v>
      </c>
      <c r="B335" s="215" t="s">
        <v>245</v>
      </c>
      <c r="C335" s="123" t="s">
        <v>512</v>
      </c>
      <c r="D335" s="216">
        <f>IF('Division Lvl'!D335="","",'Division Lvl'!D335/Escalators!C$11)</f>
        <v>200000</v>
      </c>
      <c r="E335" s="217">
        <f>IF('Division Lvl'!E335="","",'Division Lvl'!E335/Escalators!D$11)</f>
        <v>199768.66403018072</v>
      </c>
      <c r="F335" s="217">
        <f>IF('Division Lvl'!F335="","",'Division Lvl'!F335/Escalators!E$11)</f>
        <v>199404.78472580595</v>
      </c>
      <c r="G335" s="217">
        <f>IF('Division Lvl'!G335="","",'Division Lvl'!G335/Escalators!F$11)</f>
        <v>198850.17821105599</v>
      </c>
      <c r="H335" s="217">
        <f>IF('Division Lvl'!H335="","",'Division Lvl'!H335/Escalators!G$11)</f>
        <v>198235.4208569575</v>
      </c>
      <c r="I335" s="217">
        <f>IF('Division Lvl'!I335="","",'Division Lvl'!I335/Escalators!H$11)</f>
        <v>197715.2378512932</v>
      </c>
      <c r="J335" s="217">
        <f>IF('Division Lvl'!J335="","",'Division Lvl'!J335/Escalators!I$11)</f>
        <v>197715.2378512932</v>
      </c>
      <c r="K335" s="217">
        <f>IF('Division Lvl'!K335="","",'Division Lvl'!K335/Escalators!J$11)</f>
        <v>197715.2378512932</v>
      </c>
      <c r="L335" s="217">
        <f>IF('Division Lvl'!L335="","",'Division Lvl'!L335/Escalators!K$11)</f>
        <v>197715.2378512932</v>
      </c>
      <c r="M335" s="217">
        <f>IF('Division Lvl'!M335="","",'Division Lvl'!M335/Escalators!L$11)</f>
        <v>197715.2378512932</v>
      </c>
      <c r="N335" s="218">
        <v>200000</v>
      </c>
      <c r="O335" s="219">
        <v>191793</v>
      </c>
      <c r="P335" s="220">
        <f>E335*Config!F$40</f>
        <v>204762.88063093522</v>
      </c>
      <c r="Q335" s="220">
        <f>F335*Config!G$40</f>
        <v>209499.65195254984</v>
      </c>
      <c r="R335" s="220">
        <f>G335*Config!H$40</f>
        <v>214139.89269506544</v>
      </c>
      <c r="S335" s="220">
        <f>H335*Config!I$40</f>
        <v>218814.81292038164</v>
      </c>
      <c r="T335" s="220">
        <f>I335*Config!J$40</f>
        <v>223696.64391857642</v>
      </c>
      <c r="U335" s="220">
        <f>J335*Config!K$40</f>
        <v>229289.06001654081</v>
      </c>
      <c r="V335" s="220">
        <f>K335*Config!L$40</f>
        <v>235021.28651695437</v>
      </c>
      <c r="W335" s="220">
        <f>L335*Config!M$40</f>
        <v>240896.8186798782</v>
      </c>
      <c r="X335" s="220">
        <f>M335*Config!N$40</f>
        <v>246919.2391468751</v>
      </c>
      <c r="Y335" s="221">
        <f>N335*Config!O$40</f>
        <v>256016.9088392714</v>
      </c>
      <c r="Z335" s="222">
        <f t="shared" si="35"/>
        <v>993974.28567529342</v>
      </c>
      <c r="AA335" s="217">
        <f t="shared" si="36"/>
        <v>1984835.2370804665</v>
      </c>
      <c r="AB335" s="220">
        <f t="shared" si="37"/>
        <v>1070913.8821175084</v>
      </c>
      <c r="AC335" s="221">
        <f t="shared" si="38"/>
        <v>2279057.1953170286</v>
      </c>
      <c r="AD335" s="223">
        <f>IF(OR(SUM(P335:Y335)&lt;&gt;0,A335="EH"),INDEX(CASH!$B:$B,MATCH(A335,CASH!$A:$A,0)),"")</f>
        <v>160</v>
      </c>
      <c r="AE335" s="122">
        <f>AD335*VLOOKUP(C335,Config!$A$3:$C$9,3,FALSE)</f>
        <v>2400</v>
      </c>
      <c r="AF335" s="224">
        <f t="shared" si="39"/>
        <v>0.6976020864775403</v>
      </c>
      <c r="AG335" s="122" t="str">
        <f>IF(ISERROR(VLOOKUP(A335,Config!$A$12:$A$32,1,FALSE)),LEFT(A335,2),"PRL")</f>
        <v>TS</v>
      </c>
      <c r="AH335" s="122" t="str">
        <f t="shared" si="40"/>
        <v>TS033s</v>
      </c>
      <c r="AI335" s="163" t="s">
        <v>882</v>
      </c>
      <c r="AJ335" s="225" t="s">
        <v>781</v>
      </c>
      <c r="AK335" s="338" t="str">
        <f>IF(ISERROR(VLOOKUP($A335,'RAB Cat Lookup'!$B$4:$E$351,2,FALSE))=TRUE,"Unallocated",VLOOKUP($A335,'RAB Cat Lookup'!$B$4:$E$351,2,FALSE))</f>
        <v>Std</v>
      </c>
      <c r="AL335" s="338" t="str">
        <f>IF(ISERROR(VLOOKUP($A335,'RAB Cat Lookup'!$B$4:$E$351,4,FALSE))=TRUE,"Unallocated",VLOOKUP($A335,'RAB Cat Lookup'!$B$4:$E$351,4,FALSE))</f>
        <v>Substations</v>
      </c>
      <c r="AM335" s="121" t="str">
        <f t="shared" si="41"/>
        <v/>
      </c>
    </row>
    <row r="336" spans="1:39" x14ac:dyDescent="0.25">
      <c r="A336" s="215" t="s">
        <v>36</v>
      </c>
      <c r="B336" s="215" t="s">
        <v>246</v>
      </c>
      <c r="C336" s="123" t="s">
        <v>512</v>
      </c>
      <c r="D336" s="216">
        <f>IF('Division Lvl'!D336="","",'Division Lvl'!D336/Escalators!C$11)</f>
        <v>160000</v>
      </c>
      <c r="E336" s="217">
        <f>IF('Division Lvl'!E336="","",'Division Lvl'!E336/Escalators!D$11)</f>
        <v>159814.93122414456</v>
      </c>
      <c r="F336" s="217">
        <f>IF('Division Lvl'!F336="","",'Division Lvl'!F336/Escalators!E$11)</f>
        <v>159523.82778064476</v>
      </c>
      <c r="G336" s="217">
        <f>IF('Division Lvl'!G336="","",'Division Lvl'!G336/Escalators!F$11)</f>
        <v>159080.14256884478</v>
      </c>
      <c r="H336" s="217">
        <f>IF('Division Lvl'!H336="","",'Division Lvl'!H336/Escalators!G$11)</f>
        <v>158588.336685566</v>
      </c>
      <c r="I336" s="217">
        <f>IF('Division Lvl'!I336="","",'Division Lvl'!I336/Escalators!H$11)</f>
        <v>158172.19028103456</v>
      </c>
      <c r="J336" s="217">
        <f>IF('Division Lvl'!J336="","",'Division Lvl'!J336/Escalators!I$11)</f>
        <v>158172.19028103456</v>
      </c>
      <c r="K336" s="217">
        <f>IF('Division Lvl'!K336="","",'Division Lvl'!K336/Escalators!J$11)</f>
        <v>158172.19028103456</v>
      </c>
      <c r="L336" s="217">
        <f>IF('Division Lvl'!L336="","",'Division Lvl'!L336/Escalators!K$11)</f>
        <v>158172.19028103456</v>
      </c>
      <c r="M336" s="217">
        <f>IF('Division Lvl'!M336="","",'Division Lvl'!M336/Escalators!L$11)</f>
        <v>158172.19028103456</v>
      </c>
      <c r="N336" s="218">
        <v>160000</v>
      </c>
      <c r="O336" s="219">
        <v>152066.07999999999</v>
      </c>
      <c r="P336" s="220">
        <f>E336*Config!F$40</f>
        <v>163810.30450474817</v>
      </c>
      <c r="Q336" s="220">
        <f>F336*Config!G$40</f>
        <v>167599.72156203989</v>
      </c>
      <c r="R336" s="220">
        <f>G336*Config!H$40</f>
        <v>171311.91415605234</v>
      </c>
      <c r="S336" s="220">
        <f>H336*Config!I$40</f>
        <v>175051.8503363053</v>
      </c>
      <c r="T336" s="220">
        <f>I336*Config!J$40</f>
        <v>178957.31513486116</v>
      </c>
      <c r="U336" s="220">
        <f>J336*Config!K$40</f>
        <v>183431.24801323266</v>
      </c>
      <c r="V336" s="220">
        <f>K336*Config!L$40</f>
        <v>188017.02921356348</v>
      </c>
      <c r="W336" s="220">
        <f>L336*Config!M$40</f>
        <v>192717.45494390256</v>
      </c>
      <c r="X336" s="220">
        <f>M336*Config!N$40</f>
        <v>197535.39131750009</v>
      </c>
      <c r="Y336" s="221">
        <f>N336*Config!O$40</f>
        <v>204813.52707141713</v>
      </c>
      <c r="Z336" s="222">
        <f t="shared" si="35"/>
        <v>795179.42854023457</v>
      </c>
      <c r="AA336" s="217">
        <f t="shared" si="36"/>
        <v>1587868.1896643727</v>
      </c>
      <c r="AB336" s="220">
        <f t="shared" si="37"/>
        <v>856731.1056940069</v>
      </c>
      <c r="AC336" s="221">
        <f t="shared" si="38"/>
        <v>1823245.7562536227</v>
      </c>
      <c r="AD336" s="223">
        <f>IF(OR(SUM(P336:Y336)&lt;&gt;0,A336="EH"),INDEX(CASH!$B:$B,MATCH(A336,CASH!$A:$A,0)),"")</f>
        <v>120</v>
      </c>
      <c r="AE336" s="122">
        <f>AD336*VLOOKUP(C336,Config!$A$3:$C$9,3,FALSE)</f>
        <v>1800</v>
      </c>
      <c r="AF336" s="224">
        <f t="shared" si="39"/>
        <v>0.8236630517994098</v>
      </c>
      <c r="AG336" s="122" t="str">
        <f>IF(ISERROR(VLOOKUP(A336,Config!$A$12:$A$32,1,FALSE)),LEFT(A336,2),"PRL")</f>
        <v>TS</v>
      </c>
      <c r="AH336" s="122" t="str">
        <f t="shared" si="40"/>
        <v>TS034s</v>
      </c>
      <c r="AI336" s="163" t="s">
        <v>882</v>
      </c>
      <c r="AJ336" s="225" t="s">
        <v>781</v>
      </c>
      <c r="AK336" s="338" t="str">
        <f>IF(ISERROR(VLOOKUP($A336,'RAB Cat Lookup'!$B$4:$E$351,2,FALSE))=TRUE,"Unallocated",VLOOKUP($A336,'RAB Cat Lookup'!$B$4:$E$351,2,FALSE))</f>
        <v>Std</v>
      </c>
      <c r="AL336" s="338" t="str">
        <f>IF(ISERROR(VLOOKUP($A336,'RAB Cat Lookup'!$B$4:$E$351,4,FALSE))=TRUE,"Unallocated",VLOOKUP($A336,'RAB Cat Lookup'!$B$4:$E$351,4,FALSE))</f>
        <v>Substations</v>
      </c>
      <c r="AM336" s="121" t="str">
        <f t="shared" si="41"/>
        <v/>
      </c>
    </row>
    <row r="337" spans="1:39" x14ac:dyDescent="0.25">
      <c r="A337" s="215" t="s">
        <v>37</v>
      </c>
      <c r="B337" s="215" t="s">
        <v>247</v>
      </c>
      <c r="C337" s="123" t="s">
        <v>512</v>
      </c>
      <c r="D337" s="216">
        <f>IF('Division Lvl'!D337="","",'Division Lvl'!D337/Escalators!C$11)</f>
        <v>210000</v>
      </c>
      <c r="E337" s="217">
        <f>IF('Division Lvl'!E337="","",'Division Lvl'!E337/Escalators!D$11)</f>
        <v>69919.032410563246</v>
      </c>
      <c r="F337" s="217">
        <f>IF('Division Lvl'!F337="","",'Division Lvl'!F337/Escalators!E$11)</f>
        <v>69791.674654032075</v>
      </c>
      <c r="G337" s="217">
        <f>IF('Division Lvl'!G337="","",'Division Lvl'!G337/Escalators!F$11)</f>
        <v>69597.562373869587</v>
      </c>
      <c r="H337" s="217">
        <f>IF('Division Lvl'!H337="","",'Division Lvl'!H337/Escalators!G$11)</f>
        <v>69382.397299935124</v>
      </c>
      <c r="I337" s="217">
        <f>IF('Division Lvl'!I337="","",'Division Lvl'!I337/Escalators!H$11)</f>
        <v>69200.333247952614</v>
      </c>
      <c r="J337" s="217">
        <f>IF('Division Lvl'!J337="","",'Division Lvl'!J337/Escalators!I$11)</f>
        <v>69200.333247952614</v>
      </c>
      <c r="K337" s="217">
        <f>IF('Division Lvl'!K337="","",'Division Lvl'!K337/Escalators!J$11)</f>
        <v>69200.333247952614</v>
      </c>
      <c r="L337" s="217">
        <f>IF('Division Lvl'!L337="","",'Division Lvl'!L337/Escalators!K$11)</f>
        <v>69200.333247952614</v>
      </c>
      <c r="M337" s="217">
        <f>IF('Division Lvl'!M337="","",'Division Lvl'!M337/Escalators!L$11)</f>
        <v>69200.333247952614</v>
      </c>
      <c r="N337" s="218">
        <v>70000</v>
      </c>
      <c r="O337" s="219">
        <v>198616</v>
      </c>
      <c r="P337" s="220">
        <f>E337*Config!F$40</f>
        <v>71667.008220827323</v>
      </c>
      <c r="Q337" s="220">
        <f>F337*Config!G$40</f>
        <v>73324.878183392444</v>
      </c>
      <c r="R337" s="220">
        <f>G337*Config!H$40</f>
        <v>74948.962443272889</v>
      </c>
      <c r="S337" s="220">
        <f>H337*Config!I$40</f>
        <v>76585.184522133568</v>
      </c>
      <c r="T337" s="220">
        <f>I337*Config!J$40</f>
        <v>78293.825371501749</v>
      </c>
      <c r="U337" s="220">
        <f>J337*Config!K$40</f>
        <v>80251.171005789278</v>
      </c>
      <c r="V337" s="220">
        <f>K337*Config!L$40</f>
        <v>82257.450280934019</v>
      </c>
      <c r="W337" s="220">
        <f>L337*Config!M$40</f>
        <v>84313.886537957354</v>
      </c>
      <c r="X337" s="220">
        <f>M337*Config!N$40</f>
        <v>86421.73370140628</v>
      </c>
      <c r="Y337" s="221">
        <f>N337*Config!O$40</f>
        <v>89605.918093745</v>
      </c>
      <c r="Z337" s="222">
        <f t="shared" si="35"/>
        <v>347890.99998635263</v>
      </c>
      <c r="AA337" s="217">
        <f t="shared" si="36"/>
        <v>694692.33297816315</v>
      </c>
      <c r="AB337" s="220">
        <f t="shared" si="37"/>
        <v>374819.85874112794</v>
      </c>
      <c r="AC337" s="221">
        <f t="shared" si="38"/>
        <v>797670.01836095983</v>
      </c>
      <c r="AD337" s="223">
        <f>IF(OR(SUM(P337:Y337)&lt;&gt;0,A337="EH"),INDEX(CASH!$B:$B,MATCH(A337,CASH!$A:$A,0)),"")</f>
        <v>110</v>
      </c>
      <c r="AE337" s="122">
        <f>AD337*VLOOKUP(C337,Config!$A$3:$C$9,3,FALSE)</f>
        <v>1650</v>
      </c>
      <c r="AF337" s="224">
        <f t="shared" si="39"/>
        <v>0.8896136012931809</v>
      </c>
      <c r="AG337" s="122" t="str">
        <f>IF(ISERROR(VLOOKUP(A337,Config!$A$12:$A$32,1,FALSE)),LEFT(A337,2),"PRL")</f>
        <v>TS</v>
      </c>
      <c r="AH337" s="122" t="str">
        <f t="shared" si="40"/>
        <v>TS035s</v>
      </c>
      <c r="AI337" s="163" t="s">
        <v>882</v>
      </c>
      <c r="AJ337" s="225" t="s">
        <v>781</v>
      </c>
      <c r="AK337" s="338" t="str">
        <f>IF(ISERROR(VLOOKUP($A337,'RAB Cat Lookup'!$B$4:$E$351,2,FALSE))=TRUE,"Unallocated",VLOOKUP($A337,'RAB Cat Lookup'!$B$4:$E$351,2,FALSE))</f>
        <v>Std</v>
      </c>
      <c r="AL337" s="338" t="str">
        <f>IF(ISERROR(VLOOKUP($A337,'RAB Cat Lookup'!$B$4:$E$351,4,FALSE))=TRUE,"Unallocated",VLOOKUP($A337,'RAB Cat Lookup'!$B$4:$E$351,4,FALSE))</f>
        <v>Substations</v>
      </c>
      <c r="AM337" s="121" t="str">
        <f t="shared" si="41"/>
        <v/>
      </c>
    </row>
    <row r="338" spans="1:39" x14ac:dyDescent="0.25">
      <c r="A338" s="215" t="s">
        <v>12</v>
      </c>
      <c r="B338" s="215" t="s">
        <v>226</v>
      </c>
      <c r="C338" s="123" t="s">
        <v>512</v>
      </c>
      <c r="D338" s="216">
        <f>IF('Division Lvl'!D338="","",'Division Lvl'!D338/Escalators!C$11)</f>
        <v>998483</v>
      </c>
      <c r="E338" s="217">
        <f>IF('Division Lvl'!E338="","",'Division Lvl'!E338/Escalators!D$11)</f>
        <v>339606.72885130724</v>
      </c>
      <c r="F338" s="217">
        <f>IF('Division Lvl'!F338="","",'Division Lvl'!F338/Escalators!E$11)</f>
        <v>406785.76084064413</v>
      </c>
      <c r="G338" s="217">
        <f>IF('Division Lvl'!G338="","",'Division Lvl'!G338/Escalators!F$11)</f>
        <v>0</v>
      </c>
      <c r="H338" s="217">
        <f>IF('Division Lvl'!H338="","",'Division Lvl'!H338/Escalators!G$11)</f>
        <v>0</v>
      </c>
      <c r="I338" s="217">
        <f>IF('Division Lvl'!I338="","",'Division Lvl'!I338/Escalators!H$11)</f>
        <v>0</v>
      </c>
      <c r="J338" s="217">
        <f>IF('Division Lvl'!J338="","",'Division Lvl'!J338/Escalators!I$11)</f>
        <v>0</v>
      </c>
      <c r="K338" s="217">
        <f>IF('Division Lvl'!K338="","",'Division Lvl'!K338/Escalators!J$11)</f>
        <v>0</v>
      </c>
      <c r="L338" s="217">
        <f>IF('Division Lvl'!L338="","",'Division Lvl'!L338/Escalators!K$11)</f>
        <v>0</v>
      </c>
      <c r="M338" s="217">
        <f>IF('Division Lvl'!M338="","",'Division Lvl'!M338/Escalators!L$11)</f>
        <v>0</v>
      </c>
      <c r="N338" s="218">
        <v>0</v>
      </c>
      <c r="O338" s="219">
        <v>755210</v>
      </c>
      <c r="P338" s="220">
        <f>E338*Config!F$40</f>
        <v>348096.8970725899</v>
      </c>
      <c r="Q338" s="220">
        <f>F338*Config!G$40</f>
        <v>427379.28998320171</v>
      </c>
      <c r="R338" s="220">
        <f>G338*Config!H$40</f>
        <v>0</v>
      </c>
      <c r="S338" s="220">
        <f>H338*Config!I$40</f>
        <v>0</v>
      </c>
      <c r="T338" s="220">
        <f>I338*Config!J$40</f>
        <v>0</v>
      </c>
      <c r="U338" s="220">
        <f>J338*Config!K$40</f>
        <v>0</v>
      </c>
      <c r="V338" s="220">
        <f>K338*Config!L$40</f>
        <v>0</v>
      </c>
      <c r="W338" s="220">
        <f>L338*Config!M$40</f>
        <v>0</v>
      </c>
      <c r="X338" s="220">
        <f>M338*Config!N$40</f>
        <v>0</v>
      </c>
      <c r="Y338" s="221">
        <f>N338*Config!O$40</f>
        <v>0</v>
      </c>
      <c r="Z338" s="222">
        <f t="shared" si="35"/>
        <v>746392.48969195131</v>
      </c>
      <c r="AA338" s="217">
        <f t="shared" si="36"/>
        <v>746392.48969195131</v>
      </c>
      <c r="AB338" s="220">
        <f t="shared" si="37"/>
        <v>775476.18705579161</v>
      </c>
      <c r="AC338" s="221">
        <f t="shared" si="38"/>
        <v>775476.18705579161</v>
      </c>
      <c r="AD338" s="223">
        <f>IF(OR(SUM(P338:Y338)&lt;&gt;0,A338="EH"),INDEX(CASH!$B:$B,MATCH(A338,CASH!$A:$A,0)),"")</f>
        <v>370</v>
      </c>
      <c r="AE338" s="122">
        <f>AD338*VLOOKUP(C338,Config!$A$3:$C$9,3,FALSE)</f>
        <v>5550</v>
      </c>
      <c r="AF338" s="224">
        <f t="shared" si="39"/>
        <v>1.9511549853040121E-2</v>
      </c>
      <c r="AG338" s="122" t="str">
        <f>IF(ISERROR(VLOOKUP(A338,Config!$A$12:$A$32,1,FALSE)),LEFT(A338,2),"PRL")</f>
        <v>TS</v>
      </c>
      <c r="AH338" s="122" t="str">
        <f t="shared" si="40"/>
        <v>TS036s</v>
      </c>
      <c r="AI338" s="163" t="s">
        <v>882</v>
      </c>
      <c r="AJ338" s="225" t="s">
        <v>781</v>
      </c>
      <c r="AK338" s="338" t="str">
        <f>IF(ISERROR(VLOOKUP($A338,'RAB Cat Lookup'!$B$4:$E$351,2,FALSE))=TRUE,"Unallocated",VLOOKUP($A338,'RAB Cat Lookup'!$B$4:$E$351,2,FALSE))</f>
        <v>Std</v>
      </c>
      <c r="AL338" s="338" t="str">
        <f>IF(ISERROR(VLOOKUP($A338,'RAB Cat Lookup'!$B$4:$E$351,4,FALSE))=TRUE,"Unallocated",VLOOKUP($A338,'RAB Cat Lookup'!$B$4:$E$351,4,FALSE))</f>
        <v>Substations</v>
      </c>
      <c r="AM338" s="121" t="str">
        <f t="shared" si="41"/>
        <v/>
      </c>
    </row>
    <row r="339" spans="1:39" x14ac:dyDescent="0.25">
      <c r="A339" s="215" t="s">
        <v>496</v>
      </c>
      <c r="B339" s="215" t="s">
        <v>583</v>
      </c>
      <c r="C339" s="123" t="s">
        <v>512</v>
      </c>
      <c r="D339" s="216">
        <f>IF('Division Lvl'!D339="","",'Division Lvl'!D339/Escalators!C$11)</f>
        <v>0</v>
      </c>
      <c r="E339" s="217">
        <f>IF('Division Lvl'!E339="","",'Division Lvl'!E339/Escalators!D$11)</f>
        <v>0</v>
      </c>
      <c r="F339" s="217">
        <f>IF('Division Lvl'!F339="","",'Division Lvl'!F339/Escalators!E$11)</f>
        <v>0</v>
      </c>
      <c r="G339" s="217">
        <f>IF('Division Lvl'!G339="","",'Division Lvl'!G339/Escalators!F$11)</f>
        <v>0</v>
      </c>
      <c r="H339" s="217">
        <f>IF('Division Lvl'!H339="","",'Division Lvl'!H339/Escalators!G$11)</f>
        <v>0</v>
      </c>
      <c r="I339" s="217">
        <f>IF('Division Lvl'!I339="","",'Division Lvl'!I339/Escalators!H$11)</f>
        <v>0</v>
      </c>
      <c r="J339" s="217">
        <f>IF('Division Lvl'!J339="","",'Division Lvl'!J339/Escalators!I$11)</f>
        <v>0</v>
      </c>
      <c r="K339" s="217">
        <f>IF('Division Lvl'!K339="","",'Division Lvl'!K339/Escalators!J$11)</f>
        <v>0</v>
      </c>
      <c r="L339" s="217">
        <f>IF('Division Lvl'!L339="","",'Division Lvl'!L339/Escalators!K$11)</f>
        <v>0</v>
      </c>
      <c r="M339" s="217">
        <f>IF('Division Lvl'!M339="","",'Division Lvl'!M339/Escalators!L$11)</f>
        <v>0</v>
      </c>
      <c r="N339" s="218">
        <v>0</v>
      </c>
      <c r="O339" s="219">
        <v>0</v>
      </c>
      <c r="P339" s="220">
        <f>E339*Config!F$40</f>
        <v>0</v>
      </c>
      <c r="Q339" s="220">
        <f>F339*Config!G$40</f>
        <v>0</v>
      </c>
      <c r="R339" s="220">
        <f>G339*Config!H$40</f>
        <v>0</v>
      </c>
      <c r="S339" s="220">
        <f>H339*Config!I$40</f>
        <v>0</v>
      </c>
      <c r="T339" s="220">
        <f>I339*Config!J$40</f>
        <v>0</v>
      </c>
      <c r="U339" s="220">
        <f>J339*Config!K$40</f>
        <v>0</v>
      </c>
      <c r="V339" s="220">
        <f>K339*Config!L$40</f>
        <v>0</v>
      </c>
      <c r="W339" s="220">
        <f>L339*Config!M$40</f>
        <v>0</v>
      </c>
      <c r="X339" s="220">
        <f>M339*Config!N$40</f>
        <v>0</v>
      </c>
      <c r="Y339" s="221">
        <f>N339*Config!O$40</f>
        <v>0</v>
      </c>
      <c r="Z339" s="222">
        <f t="shared" si="35"/>
        <v>0</v>
      </c>
      <c r="AA339" s="217">
        <f t="shared" si="36"/>
        <v>0</v>
      </c>
      <c r="AB339" s="220">
        <f t="shared" si="37"/>
        <v>0</v>
      </c>
      <c r="AC339" s="221">
        <f t="shared" si="38"/>
        <v>0</v>
      </c>
      <c r="AD339" s="223" t="str">
        <f>IF(OR(SUM(P339:Y339)&lt;&gt;0,A339="EH"),INDEX(CASH!$B:$B,MATCH(A339,CASH!$A:$A,0)),"")</f>
        <v/>
      </c>
      <c r="AE339" s="227">
        <v>4950</v>
      </c>
      <c r="AF339" s="224">
        <f t="shared" si="39"/>
        <v>0.12557407790639435</v>
      </c>
      <c r="AG339" s="122" t="str">
        <f>IF(ISERROR(VLOOKUP(A339,Config!$A$12:$A$32,1,FALSE)),LEFT(A339,2),"PRL")</f>
        <v>TS</v>
      </c>
      <c r="AH339" s="122" t="str">
        <f t="shared" si="40"/>
        <v>TS047s</v>
      </c>
      <c r="AI339" s="163" t="s">
        <v>882</v>
      </c>
      <c r="AJ339" s="225" t="s">
        <v>781</v>
      </c>
      <c r="AK339" s="338" t="str">
        <f>IF(ISERROR(VLOOKUP($A339,'RAB Cat Lookup'!$B$4:$E$351,2,FALSE))=TRUE,"Unallocated",VLOOKUP($A339,'RAB Cat Lookup'!$B$4:$E$351,2,FALSE))</f>
        <v>Unallocated</v>
      </c>
      <c r="AL339" s="338" t="str">
        <f>IF(ISERROR(VLOOKUP($A339,'RAB Cat Lookup'!$B$4:$E$351,4,FALSE))=TRUE,"Unallocated",VLOOKUP($A339,'RAB Cat Lookup'!$B$4:$E$351,4,FALSE))</f>
        <v>Unallocated</v>
      </c>
      <c r="AM339" s="121" t="str">
        <f t="shared" si="41"/>
        <v/>
      </c>
    </row>
    <row r="340" spans="1:39" x14ac:dyDescent="0.25">
      <c r="A340" s="215" t="s">
        <v>38</v>
      </c>
      <c r="B340" s="215" t="s">
        <v>472</v>
      </c>
      <c r="C340" s="123" t="s">
        <v>512</v>
      </c>
      <c r="D340" s="216">
        <f>IF('Division Lvl'!D340="","",'Division Lvl'!D340/Escalators!C$11)</f>
        <v>0</v>
      </c>
      <c r="E340" s="217">
        <f>IF('Division Lvl'!E340="","",'Division Lvl'!E340/Escalators!D$11)</f>
        <v>0</v>
      </c>
      <c r="F340" s="217">
        <f>IF('Division Lvl'!F340="","",'Division Lvl'!F340/Escalators!E$11)</f>
        <v>0</v>
      </c>
      <c r="G340" s="217">
        <f>IF('Division Lvl'!G340="","",'Division Lvl'!G340/Escalators!F$11)</f>
        <v>0</v>
      </c>
      <c r="H340" s="217">
        <f>IF('Division Lvl'!H340="","",'Division Lvl'!H340/Escalators!G$11)</f>
        <v>0</v>
      </c>
      <c r="I340" s="217">
        <f>IF('Division Lvl'!I340="","",'Division Lvl'!I340/Escalators!H$11)</f>
        <v>0</v>
      </c>
      <c r="J340" s="217">
        <f>IF('Division Lvl'!J340="","",'Division Lvl'!J340/Escalators!I$11)</f>
        <v>0</v>
      </c>
      <c r="K340" s="217">
        <f>IF('Division Lvl'!K340="","",'Division Lvl'!K340/Escalators!J$11)</f>
        <v>0</v>
      </c>
      <c r="L340" s="217">
        <f>IF('Division Lvl'!L340="","",'Division Lvl'!L340/Escalators!K$11)</f>
        <v>0</v>
      </c>
      <c r="M340" s="217">
        <f>IF('Division Lvl'!M340="","",'Division Lvl'!M340/Escalators!L$11)</f>
        <v>0</v>
      </c>
      <c r="N340" s="218">
        <v>0</v>
      </c>
      <c r="O340" s="219">
        <v>0</v>
      </c>
      <c r="P340" s="220">
        <f>E340*Config!F$40</f>
        <v>0</v>
      </c>
      <c r="Q340" s="220">
        <f>F340*Config!G$40</f>
        <v>0</v>
      </c>
      <c r="R340" s="220">
        <f>G340*Config!H$40</f>
        <v>0</v>
      </c>
      <c r="S340" s="220">
        <f>H340*Config!I$40</f>
        <v>0</v>
      </c>
      <c r="T340" s="220">
        <f>I340*Config!J$40</f>
        <v>0</v>
      </c>
      <c r="U340" s="220">
        <f>J340*Config!K$40</f>
        <v>0</v>
      </c>
      <c r="V340" s="220">
        <f>K340*Config!L$40</f>
        <v>0</v>
      </c>
      <c r="W340" s="220">
        <f>L340*Config!M$40</f>
        <v>0</v>
      </c>
      <c r="X340" s="220">
        <f>M340*Config!N$40</f>
        <v>0</v>
      </c>
      <c r="Y340" s="221">
        <f>N340*Config!O$40</f>
        <v>0</v>
      </c>
      <c r="Z340" s="222">
        <f t="shared" si="35"/>
        <v>0</v>
      </c>
      <c r="AA340" s="217">
        <f t="shared" si="36"/>
        <v>0</v>
      </c>
      <c r="AB340" s="220">
        <f t="shared" si="37"/>
        <v>0</v>
      </c>
      <c r="AC340" s="221">
        <f t="shared" si="38"/>
        <v>0</v>
      </c>
      <c r="AD340" s="223" t="str">
        <f>IF(OR(SUM(P340:Y340)&lt;&gt;0,A340="EH"),INDEX(CASH!$B:$B,MATCH(A340,CASH!$A:$A,0)),"")</f>
        <v/>
      </c>
      <c r="AE340" s="226">
        <v>1000</v>
      </c>
      <c r="AF340" s="224">
        <f t="shared" si="39"/>
        <v>0.97399670486022427</v>
      </c>
      <c r="AG340" s="122" t="str">
        <f>IF(ISERROR(VLOOKUP(A340,Config!$A$12:$A$32,1,FALSE)),LEFT(A340,2),"PRL")</f>
        <v>TS</v>
      </c>
      <c r="AH340" s="122" t="str">
        <f t="shared" si="40"/>
        <v>TS048s</v>
      </c>
      <c r="AI340" s="163" t="s">
        <v>882</v>
      </c>
      <c r="AJ340" s="225" t="s">
        <v>781</v>
      </c>
      <c r="AK340" s="338" t="str">
        <f>IF(ISERROR(VLOOKUP($A340,'RAB Cat Lookup'!$B$4:$E$351,2,FALSE))=TRUE,"Unallocated",VLOOKUP($A340,'RAB Cat Lookup'!$B$4:$E$351,2,FALSE))</f>
        <v>Std</v>
      </c>
      <c r="AL340" s="338" t="str">
        <f>IF(ISERROR(VLOOKUP($A340,'RAB Cat Lookup'!$B$4:$E$351,4,FALSE))=TRUE,"Unallocated",VLOOKUP($A340,'RAB Cat Lookup'!$B$4:$E$351,4,FALSE))</f>
        <v>Substations</v>
      </c>
      <c r="AM340" s="121" t="str">
        <f t="shared" si="41"/>
        <v/>
      </c>
    </row>
    <row r="341" spans="1:39" x14ac:dyDescent="0.25">
      <c r="A341" s="215" t="s">
        <v>13</v>
      </c>
      <c r="B341" s="215" t="s">
        <v>14</v>
      </c>
      <c r="C341" s="123" t="s">
        <v>512</v>
      </c>
      <c r="D341" s="216">
        <f>IF('Division Lvl'!D341="","",'Division Lvl'!D341/Escalators!C$11)</f>
        <v>0</v>
      </c>
      <c r="E341" s="217">
        <f>IF('Division Lvl'!E341="","",'Division Lvl'!E341/Escalators!D$11)</f>
        <v>0</v>
      </c>
      <c r="F341" s="217">
        <f>IF('Division Lvl'!F341="","",'Division Lvl'!F341/Escalators!E$11)</f>
        <v>0</v>
      </c>
      <c r="G341" s="217">
        <f>IF('Division Lvl'!G341="","",'Division Lvl'!G341/Escalators!F$11)</f>
        <v>0</v>
      </c>
      <c r="H341" s="217">
        <f>IF('Division Lvl'!H341="","",'Division Lvl'!H341/Escalators!G$11)</f>
        <v>44602.969692815437</v>
      </c>
      <c r="I341" s="217">
        <f>IF('Division Lvl'!I341="","",'Division Lvl'!I341/Escalators!H$11)</f>
        <v>44485.928516540967</v>
      </c>
      <c r="J341" s="217">
        <f>IF('Division Lvl'!J341="","",'Division Lvl'!J341/Escalators!I$11)</f>
        <v>0</v>
      </c>
      <c r="K341" s="217">
        <f>IF('Division Lvl'!K341="","",'Division Lvl'!K341/Escalators!J$11)</f>
        <v>0</v>
      </c>
      <c r="L341" s="217">
        <f>IF('Division Lvl'!L341="","",'Division Lvl'!L341/Escalators!K$11)</f>
        <v>0</v>
      </c>
      <c r="M341" s="217">
        <f>IF('Division Lvl'!M341="","",'Division Lvl'!M341/Escalators!L$11)</f>
        <v>44485.928516540967</v>
      </c>
      <c r="N341" s="218">
        <v>45000</v>
      </c>
      <c r="O341" s="219">
        <v>0</v>
      </c>
      <c r="P341" s="220">
        <f>E341*Config!F$40</f>
        <v>0</v>
      </c>
      <c r="Q341" s="220">
        <f>F341*Config!G$40</f>
        <v>0</v>
      </c>
      <c r="R341" s="220">
        <f>G341*Config!H$40</f>
        <v>0</v>
      </c>
      <c r="S341" s="220">
        <f>H341*Config!I$40</f>
        <v>49233.332907085867</v>
      </c>
      <c r="T341" s="220">
        <f>I341*Config!J$40</f>
        <v>50331.74488167969</v>
      </c>
      <c r="U341" s="220">
        <f>J341*Config!K$40</f>
        <v>0</v>
      </c>
      <c r="V341" s="220">
        <f>K341*Config!L$40</f>
        <v>0</v>
      </c>
      <c r="W341" s="220">
        <f>L341*Config!M$40</f>
        <v>0</v>
      </c>
      <c r="X341" s="220">
        <f>M341*Config!N$40</f>
        <v>55556.828808046892</v>
      </c>
      <c r="Y341" s="221">
        <f>N341*Config!O$40</f>
        <v>57603.804488836067</v>
      </c>
      <c r="Z341" s="222">
        <f t="shared" si="35"/>
        <v>89088.898209356412</v>
      </c>
      <c r="AA341" s="217">
        <f t="shared" si="36"/>
        <v>178574.82672589738</v>
      </c>
      <c r="AB341" s="220">
        <f t="shared" si="37"/>
        <v>99565.077788765557</v>
      </c>
      <c r="AC341" s="221">
        <f t="shared" si="38"/>
        <v>212725.71108564851</v>
      </c>
      <c r="AD341" s="223">
        <f>IF(OR(SUM(P341:Y341)&lt;&gt;0,A341="EH"),INDEX(CASH!$B:$B,MATCH(A341,CASH!$A:$A,0)),"")</f>
        <v>150</v>
      </c>
      <c r="AE341" s="122">
        <f>AD341*VLOOKUP(C341,Config!$A$3:$C$9,3,FALSE)</f>
        <v>2250</v>
      </c>
      <c r="AF341" s="224">
        <f t="shared" si="39"/>
        <v>0.70869822867965704</v>
      </c>
      <c r="AG341" s="122" t="str">
        <f>IF(ISERROR(VLOOKUP(A341,Config!$A$12:$A$32,1,FALSE)),LEFT(A341,2),"PRL")</f>
        <v>TS</v>
      </c>
      <c r="AH341" s="122" t="str">
        <f t="shared" si="40"/>
        <v>TS049s</v>
      </c>
      <c r="AI341" s="163" t="s">
        <v>882</v>
      </c>
      <c r="AJ341" s="225" t="s">
        <v>781</v>
      </c>
      <c r="AK341" s="338" t="str">
        <f>IF(ISERROR(VLOOKUP($A341,'RAB Cat Lookup'!$B$4:$E$351,2,FALSE))=TRUE,"Unallocated",VLOOKUP($A341,'RAB Cat Lookup'!$B$4:$E$351,2,FALSE))</f>
        <v>Std</v>
      </c>
      <c r="AL341" s="338" t="str">
        <f>IF(ISERROR(VLOOKUP($A341,'RAB Cat Lookup'!$B$4:$E$351,4,FALSE))=TRUE,"Unallocated",VLOOKUP($A341,'RAB Cat Lookup'!$B$4:$E$351,4,FALSE))</f>
        <v>Substations</v>
      </c>
      <c r="AM341" s="121" t="str">
        <f t="shared" si="41"/>
        <v/>
      </c>
    </row>
    <row r="342" spans="1:39" x14ac:dyDescent="0.25">
      <c r="A342" s="215" t="s">
        <v>15</v>
      </c>
      <c r="B342" s="215" t="s">
        <v>227</v>
      </c>
      <c r="C342" s="123" t="s">
        <v>512</v>
      </c>
      <c r="D342" s="216">
        <f>IF('Division Lvl'!D342="","",'Division Lvl'!D342/Escalators!C$11)</f>
        <v>0</v>
      </c>
      <c r="E342" s="217">
        <f>IF('Division Lvl'!E342="","",'Division Lvl'!E342/Escalators!D$11)</f>
        <v>0</v>
      </c>
      <c r="F342" s="217">
        <f>IF('Division Lvl'!F342="","",'Division Lvl'!F342/Escalators!E$11)</f>
        <v>0</v>
      </c>
      <c r="G342" s="217">
        <f>IF('Division Lvl'!G342="","",'Division Lvl'!G342/Escalators!F$11)</f>
        <v>0</v>
      </c>
      <c r="H342" s="217">
        <f>IF('Division Lvl'!H342="","",'Division Lvl'!H342/Escalators!G$11)</f>
        <v>0</v>
      </c>
      <c r="I342" s="217">
        <f>IF('Division Lvl'!I342="","",'Division Lvl'!I342/Escalators!H$11)</f>
        <v>0</v>
      </c>
      <c r="J342" s="217">
        <f>IF('Division Lvl'!J342="","",'Division Lvl'!J342/Escalators!I$11)</f>
        <v>0</v>
      </c>
      <c r="K342" s="217">
        <f>IF('Division Lvl'!K342="","",'Division Lvl'!K342/Escalators!J$11)</f>
        <v>0</v>
      </c>
      <c r="L342" s="217">
        <f>IF('Division Lvl'!L342="","",'Division Lvl'!L342/Escalators!K$11)</f>
        <v>0</v>
      </c>
      <c r="M342" s="217">
        <f>IF('Division Lvl'!M342="","",'Division Lvl'!M342/Escalators!L$11)</f>
        <v>0</v>
      </c>
      <c r="N342" s="218">
        <v>0</v>
      </c>
      <c r="O342" s="219">
        <v>0</v>
      </c>
      <c r="P342" s="220">
        <f>E342*Config!F$40</f>
        <v>0</v>
      </c>
      <c r="Q342" s="220">
        <f>F342*Config!G$40</f>
        <v>0</v>
      </c>
      <c r="R342" s="220">
        <f>G342*Config!H$40</f>
        <v>0</v>
      </c>
      <c r="S342" s="220">
        <f>H342*Config!I$40</f>
        <v>0</v>
      </c>
      <c r="T342" s="220">
        <f>I342*Config!J$40</f>
        <v>0</v>
      </c>
      <c r="U342" s="220">
        <f>J342*Config!K$40</f>
        <v>0</v>
      </c>
      <c r="V342" s="220">
        <f>K342*Config!L$40</f>
        <v>0</v>
      </c>
      <c r="W342" s="220">
        <f>L342*Config!M$40</f>
        <v>0</v>
      </c>
      <c r="X342" s="220">
        <f>M342*Config!N$40</f>
        <v>0</v>
      </c>
      <c r="Y342" s="221">
        <f>N342*Config!O$40</f>
        <v>0</v>
      </c>
      <c r="Z342" s="222">
        <f t="shared" si="35"/>
        <v>0</v>
      </c>
      <c r="AA342" s="217">
        <f t="shared" si="36"/>
        <v>0</v>
      </c>
      <c r="AB342" s="220">
        <f t="shared" si="37"/>
        <v>0</v>
      </c>
      <c r="AC342" s="221">
        <f t="shared" si="38"/>
        <v>0</v>
      </c>
      <c r="AD342" s="223" t="str">
        <f>IF(OR(SUM(P342:Y342)&lt;&gt;0,A342="EH"),INDEX(CASH!$B:$B,MATCH(A342,CASH!$A:$A,0)),"")</f>
        <v/>
      </c>
      <c r="AE342" s="226">
        <v>2250</v>
      </c>
      <c r="AF342" s="224">
        <f t="shared" si="39"/>
        <v>0.70869822867965704</v>
      </c>
      <c r="AG342" s="122" t="str">
        <f>IF(ISERROR(VLOOKUP(A342,Config!$A$12:$A$32,1,FALSE)),LEFT(A342,2),"PRL")</f>
        <v>TS</v>
      </c>
      <c r="AH342" s="122" t="str">
        <f t="shared" si="40"/>
        <v>TS050s</v>
      </c>
      <c r="AI342" s="163" t="s">
        <v>882</v>
      </c>
      <c r="AJ342" s="225" t="s">
        <v>781</v>
      </c>
      <c r="AK342" s="338" t="str">
        <f>IF(ISERROR(VLOOKUP($A342,'RAB Cat Lookup'!$B$4:$E$351,2,FALSE))=TRUE,"Unallocated",VLOOKUP($A342,'RAB Cat Lookup'!$B$4:$E$351,2,FALSE))</f>
        <v>Std</v>
      </c>
      <c r="AL342" s="338" t="str">
        <f>IF(ISERROR(VLOOKUP($A342,'RAB Cat Lookup'!$B$4:$E$351,4,FALSE))=TRUE,"Unallocated",VLOOKUP($A342,'RAB Cat Lookup'!$B$4:$E$351,4,FALSE))</f>
        <v>Substations</v>
      </c>
      <c r="AM342" s="121" t="str">
        <f t="shared" si="41"/>
        <v/>
      </c>
    </row>
    <row r="343" spans="1:39" x14ac:dyDescent="0.25">
      <c r="A343" s="215" t="s">
        <v>3</v>
      </c>
      <c r="B343" s="215" t="s">
        <v>221</v>
      </c>
      <c r="C343" s="123" t="s">
        <v>512</v>
      </c>
      <c r="D343" s="216">
        <f>IF('Division Lvl'!D343="","",'Division Lvl'!D343/Escalators!C$11)</f>
        <v>258000</v>
      </c>
      <c r="E343" s="217">
        <f>IF('Division Lvl'!E343="","",'Division Lvl'!E343/Escalators!D$11)</f>
        <v>257701.57659893311</v>
      </c>
      <c r="F343" s="217">
        <f>IF('Division Lvl'!F343="","",'Division Lvl'!F343/Escalators!E$11)</f>
        <v>257232.17229628965</v>
      </c>
      <c r="G343" s="217">
        <f>IF('Division Lvl'!G343="","",'Division Lvl'!G343/Escalators!F$11)</f>
        <v>0</v>
      </c>
      <c r="H343" s="217">
        <f>IF('Division Lvl'!H343="","",'Division Lvl'!H343/Escalators!G$11)</f>
        <v>0</v>
      </c>
      <c r="I343" s="217">
        <f>IF('Division Lvl'!I343="","",'Division Lvl'!I343/Escalators!H$11)</f>
        <v>0</v>
      </c>
      <c r="J343" s="217">
        <f>IF('Division Lvl'!J343="","",'Division Lvl'!J343/Escalators!I$11)</f>
        <v>255052.65682816823</v>
      </c>
      <c r="K343" s="217">
        <f>IF('Division Lvl'!K343="","",'Division Lvl'!K343/Escalators!J$11)</f>
        <v>255052.65682816823</v>
      </c>
      <c r="L343" s="217">
        <f>IF('Division Lvl'!L343="","",'Division Lvl'!L343/Escalators!K$11)</f>
        <v>255052.65682816823</v>
      </c>
      <c r="M343" s="217">
        <f>IF('Division Lvl'!M343="","",'Division Lvl'!M343/Escalators!L$11)</f>
        <v>255052.65682816823</v>
      </c>
      <c r="N343" s="218">
        <v>258000</v>
      </c>
      <c r="O343" s="219">
        <v>0</v>
      </c>
      <c r="P343" s="220">
        <f>E343*Config!F$40</f>
        <v>264144.11601390643</v>
      </c>
      <c r="Q343" s="220">
        <f>F343*Config!G$40</f>
        <v>270254.55101878929</v>
      </c>
      <c r="R343" s="220">
        <f>G343*Config!H$40</f>
        <v>0</v>
      </c>
      <c r="S343" s="220">
        <f>H343*Config!I$40</f>
        <v>0</v>
      </c>
      <c r="T343" s="220">
        <f>I343*Config!J$40</f>
        <v>0</v>
      </c>
      <c r="U343" s="220">
        <f>J343*Config!K$40</f>
        <v>295782.88742133765</v>
      </c>
      <c r="V343" s="220">
        <f>K343*Config!L$40</f>
        <v>303177.45960687113</v>
      </c>
      <c r="W343" s="220">
        <f>L343*Config!M$40</f>
        <v>310756.89609704289</v>
      </c>
      <c r="X343" s="220">
        <f>M343*Config!N$40</f>
        <v>318525.81849946891</v>
      </c>
      <c r="Y343" s="221">
        <f>N343*Config!O$40</f>
        <v>330261.81240266014</v>
      </c>
      <c r="Z343" s="222">
        <f t="shared" si="35"/>
        <v>514933.74889522279</v>
      </c>
      <c r="AA343" s="217">
        <f t="shared" si="36"/>
        <v>1793144.3762078958</v>
      </c>
      <c r="AB343" s="220">
        <f t="shared" si="37"/>
        <v>534398.66703269572</v>
      </c>
      <c r="AC343" s="221">
        <f t="shared" si="38"/>
        <v>2092903.5410600766</v>
      </c>
      <c r="AD343" s="223">
        <f>IF(OR(SUM(P343:Y343)&lt;&gt;0,A343="EH"),INDEX(CASH!$B:$B,MATCH(A343,CASH!$A:$A,0)),"")</f>
        <v>240</v>
      </c>
      <c r="AE343" s="122">
        <f>AD343*VLOOKUP(C343,Config!$A$3:$C$9,3,FALSE)</f>
        <v>3600</v>
      </c>
      <c r="AF343" s="224">
        <f t="shared" si="39"/>
        <v>0.42681182760415159</v>
      </c>
      <c r="AG343" s="122" t="str">
        <f>IF(ISERROR(VLOOKUP(A343,Config!$A$12:$A$32,1,FALSE)),LEFT(A343,2),"PRL")</f>
        <v>TS</v>
      </c>
      <c r="AH343" s="122" t="str">
        <f t="shared" si="40"/>
        <v>TS055s</v>
      </c>
      <c r="AI343" s="163" t="s">
        <v>882</v>
      </c>
      <c r="AJ343" s="225" t="s">
        <v>781</v>
      </c>
      <c r="AK343" s="338" t="str">
        <f>IF(ISERROR(VLOOKUP($A343,'RAB Cat Lookup'!$B$4:$E$351,2,FALSE))=TRUE,"Unallocated",VLOOKUP($A343,'RAB Cat Lookup'!$B$4:$E$351,2,FALSE))</f>
        <v>Std</v>
      </c>
      <c r="AL343" s="338" t="str">
        <f>IF(ISERROR(VLOOKUP($A343,'RAB Cat Lookup'!$B$4:$E$351,4,FALSE))=TRUE,"Unallocated",VLOOKUP($A343,'RAB Cat Lookup'!$B$4:$E$351,4,FALSE))</f>
        <v>Substations</v>
      </c>
      <c r="AM343" s="121" t="str">
        <f t="shared" si="41"/>
        <v/>
      </c>
    </row>
    <row r="344" spans="1:39" x14ac:dyDescent="0.25">
      <c r="A344" s="215" t="s">
        <v>16</v>
      </c>
      <c r="B344" s="215" t="s">
        <v>228</v>
      </c>
      <c r="C344" s="123" t="s">
        <v>512</v>
      </c>
      <c r="D344" s="216">
        <f>IF('Division Lvl'!D344="","",'Division Lvl'!D344/Escalators!C$11)</f>
        <v>150000</v>
      </c>
      <c r="E344" s="217">
        <f>IF('Division Lvl'!E344="","",'Division Lvl'!E344/Escalators!D$11)</f>
        <v>0</v>
      </c>
      <c r="F344" s="217">
        <f>IF('Division Lvl'!F344="","",'Division Lvl'!F344/Escalators!E$11)</f>
        <v>0</v>
      </c>
      <c r="G344" s="217">
        <f>IF('Division Lvl'!G344="","",'Division Lvl'!G344/Escalators!F$11)</f>
        <v>0</v>
      </c>
      <c r="H344" s="217">
        <f>IF('Division Lvl'!H344="","",'Division Lvl'!H344/Escalators!G$11)</f>
        <v>0</v>
      </c>
      <c r="I344" s="217">
        <f>IF('Division Lvl'!I344="","",'Division Lvl'!I344/Escalators!H$11)</f>
        <v>0</v>
      </c>
      <c r="J344" s="217">
        <f>IF('Division Lvl'!J344="","",'Division Lvl'!J344/Escalators!I$11)</f>
        <v>0</v>
      </c>
      <c r="K344" s="217">
        <f>IF('Division Lvl'!K344="","",'Division Lvl'!K344/Escalators!J$11)</f>
        <v>0</v>
      </c>
      <c r="L344" s="217">
        <f>IF('Division Lvl'!L344="","",'Division Lvl'!L344/Escalators!K$11)</f>
        <v>0</v>
      </c>
      <c r="M344" s="217">
        <f>IF('Division Lvl'!M344="","",'Division Lvl'!M344/Escalators!L$11)</f>
        <v>0</v>
      </c>
      <c r="N344" s="218">
        <v>0</v>
      </c>
      <c r="O344" s="219">
        <v>135353</v>
      </c>
      <c r="P344" s="220">
        <f>E344*Config!F$40</f>
        <v>0</v>
      </c>
      <c r="Q344" s="220">
        <f>F344*Config!G$40</f>
        <v>0</v>
      </c>
      <c r="R344" s="220">
        <f>G344*Config!H$40</f>
        <v>0</v>
      </c>
      <c r="S344" s="220">
        <f>H344*Config!I$40</f>
        <v>0</v>
      </c>
      <c r="T344" s="220">
        <f>I344*Config!J$40</f>
        <v>0</v>
      </c>
      <c r="U344" s="220">
        <f>J344*Config!K$40</f>
        <v>0</v>
      </c>
      <c r="V344" s="220">
        <f>K344*Config!L$40</f>
        <v>0</v>
      </c>
      <c r="W344" s="220">
        <f>L344*Config!M$40</f>
        <v>0</v>
      </c>
      <c r="X344" s="220">
        <f>M344*Config!N$40</f>
        <v>0</v>
      </c>
      <c r="Y344" s="221">
        <f>N344*Config!O$40</f>
        <v>0</v>
      </c>
      <c r="Z344" s="222">
        <f t="shared" si="35"/>
        <v>0</v>
      </c>
      <c r="AA344" s="217">
        <f t="shared" si="36"/>
        <v>0</v>
      </c>
      <c r="AB344" s="220">
        <f t="shared" si="37"/>
        <v>0</v>
      </c>
      <c r="AC344" s="221">
        <f t="shared" si="38"/>
        <v>0</v>
      </c>
      <c r="AD344" s="223" t="str">
        <f>IF(OR(SUM(P344:Y344)&lt;&gt;0,A344="EH"),INDEX(CASH!$B:$B,MATCH(A344,CASH!$A:$A,0)),"")</f>
        <v/>
      </c>
      <c r="AE344" s="226">
        <v>2400</v>
      </c>
      <c r="AF344" s="224">
        <f t="shared" si="39"/>
        <v>0.6976020864775403</v>
      </c>
      <c r="AG344" s="122" t="str">
        <f>IF(ISERROR(VLOOKUP(A344,Config!$A$12:$A$32,1,FALSE)),LEFT(A344,2),"PRL")</f>
        <v>TS</v>
      </c>
      <c r="AH344" s="122" t="str">
        <f t="shared" si="40"/>
        <v>TS057s</v>
      </c>
      <c r="AI344" s="163" t="s">
        <v>882</v>
      </c>
      <c r="AJ344" s="225" t="s">
        <v>781</v>
      </c>
      <c r="AK344" s="338" t="str">
        <f>IF(ISERROR(VLOOKUP($A344,'RAB Cat Lookup'!$B$4:$E$351,2,FALSE))=TRUE,"Unallocated",VLOOKUP($A344,'RAB Cat Lookup'!$B$4:$E$351,2,FALSE))</f>
        <v>Std</v>
      </c>
      <c r="AL344" s="338" t="str">
        <f>IF(ISERROR(VLOOKUP($A344,'RAB Cat Lookup'!$B$4:$E$351,4,FALSE))=TRUE,"Unallocated",VLOOKUP($A344,'RAB Cat Lookup'!$B$4:$E$351,4,FALSE))</f>
        <v>Substations</v>
      </c>
      <c r="AM344" s="121" t="str">
        <f t="shared" si="41"/>
        <v/>
      </c>
    </row>
    <row r="345" spans="1:39" x14ac:dyDescent="0.25">
      <c r="A345" s="215" t="s">
        <v>497</v>
      </c>
      <c r="B345" s="215" t="s">
        <v>584</v>
      </c>
      <c r="C345" s="123" t="s">
        <v>513</v>
      </c>
      <c r="D345" s="216">
        <f>IF('Division Lvl'!D345="","",'Division Lvl'!D345/Escalators!C$11)</f>
        <v>0</v>
      </c>
      <c r="E345" s="217">
        <f>IF('Division Lvl'!E345="","",'Division Lvl'!E345/Escalators!D$11)</f>
        <v>0</v>
      </c>
      <c r="F345" s="217">
        <f>IF('Division Lvl'!F345="","",'Division Lvl'!F345/Escalators!E$11)</f>
        <v>0</v>
      </c>
      <c r="G345" s="217">
        <f>IF('Division Lvl'!G345="","",'Division Lvl'!G345/Escalators!F$11)</f>
        <v>0</v>
      </c>
      <c r="H345" s="217">
        <f>IF('Division Lvl'!H345="","",'Division Lvl'!H345/Escalators!G$11)</f>
        <v>0</v>
      </c>
      <c r="I345" s="217">
        <f>IF('Division Lvl'!I345="","",'Division Lvl'!I345/Escalators!H$11)</f>
        <v>0</v>
      </c>
      <c r="J345" s="217">
        <f>IF('Division Lvl'!J345="","",'Division Lvl'!J345/Escalators!I$11)</f>
        <v>0</v>
      </c>
      <c r="K345" s="217">
        <f>IF('Division Lvl'!K345="","",'Division Lvl'!K345/Escalators!J$11)</f>
        <v>0</v>
      </c>
      <c r="L345" s="217">
        <f>IF('Division Lvl'!L345="","",'Division Lvl'!L345/Escalators!K$11)</f>
        <v>0</v>
      </c>
      <c r="M345" s="217">
        <f>IF('Division Lvl'!M345="","",'Division Lvl'!M345/Escalators!L$11)</f>
        <v>0</v>
      </c>
      <c r="N345" s="218">
        <v>0</v>
      </c>
      <c r="O345" s="219">
        <v>0</v>
      </c>
      <c r="P345" s="220">
        <f>E345*Config!F$40</f>
        <v>0</v>
      </c>
      <c r="Q345" s="220">
        <f>F345*Config!G$40</f>
        <v>0</v>
      </c>
      <c r="R345" s="220">
        <f>G345*Config!H$40</f>
        <v>0</v>
      </c>
      <c r="S345" s="220">
        <f>H345*Config!I$40</f>
        <v>0</v>
      </c>
      <c r="T345" s="220">
        <f>I345*Config!J$40</f>
        <v>0</v>
      </c>
      <c r="U345" s="220">
        <f>J345*Config!K$40</f>
        <v>0</v>
      </c>
      <c r="V345" s="220">
        <f>K345*Config!L$40</f>
        <v>0</v>
      </c>
      <c r="W345" s="220">
        <f>L345*Config!M$40</f>
        <v>0</v>
      </c>
      <c r="X345" s="220">
        <f>M345*Config!N$40</f>
        <v>0</v>
      </c>
      <c r="Y345" s="221">
        <f>N345*Config!O$40</f>
        <v>0</v>
      </c>
      <c r="Z345" s="222">
        <f t="shared" si="35"/>
        <v>0</v>
      </c>
      <c r="AA345" s="217">
        <f t="shared" si="36"/>
        <v>0</v>
      </c>
      <c r="AB345" s="220">
        <f t="shared" si="37"/>
        <v>0</v>
      </c>
      <c r="AC345" s="221">
        <f t="shared" si="38"/>
        <v>0</v>
      </c>
      <c r="AD345" s="223" t="str">
        <f>IF(OR(SUM(P345:Y345)&lt;&gt;0,A345="EH"),INDEX(CASH!$B:$B,MATCH(A345,CASH!$A:$A,0)),"")</f>
        <v/>
      </c>
      <c r="AE345" s="227">
        <v>4950</v>
      </c>
      <c r="AF345" s="224">
        <f t="shared" si="39"/>
        <v>0.12557407790639435</v>
      </c>
      <c r="AG345" s="122" t="str">
        <f>IF(ISERROR(VLOOKUP(A345,Config!$A$12:$A$32,1,FALSE)),LEFT(A345,2),"PRL")</f>
        <v>TS</v>
      </c>
      <c r="AH345" s="122" t="str">
        <f t="shared" si="40"/>
        <v>TS060</v>
      </c>
      <c r="AI345" s="163" t="s">
        <v>882</v>
      </c>
      <c r="AJ345" s="225" t="s">
        <v>781</v>
      </c>
      <c r="AK345" s="338" t="str">
        <f>IF(ISERROR(VLOOKUP($A345,'RAB Cat Lookup'!$B$4:$E$351,2,FALSE))=TRUE,"Unallocated",VLOOKUP($A345,'RAB Cat Lookup'!$B$4:$E$351,2,FALSE))</f>
        <v>Unallocated</v>
      </c>
      <c r="AL345" s="338" t="str">
        <f>IF(ISERROR(VLOOKUP($A345,'RAB Cat Lookup'!$B$4:$E$351,4,FALSE))=TRUE,"Unallocated",VLOOKUP($A345,'RAB Cat Lookup'!$B$4:$E$351,4,FALSE))</f>
        <v>Unallocated</v>
      </c>
      <c r="AM345" s="121" t="str">
        <f t="shared" si="41"/>
        <v/>
      </c>
    </row>
    <row r="346" spans="1:39" x14ac:dyDescent="0.25">
      <c r="A346" s="215" t="s">
        <v>423</v>
      </c>
      <c r="B346" s="215" t="s">
        <v>585</v>
      </c>
      <c r="C346" s="123" t="s">
        <v>513</v>
      </c>
      <c r="D346" s="216">
        <f>IF('Division Lvl'!D346="","",'Division Lvl'!D346/Escalators!C$11)</f>
        <v>0</v>
      </c>
      <c r="E346" s="217">
        <f>IF('Division Lvl'!E346="","",'Division Lvl'!E346/Escalators!D$11)</f>
        <v>0</v>
      </c>
      <c r="F346" s="217">
        <f>IF('Division Lvl'!F346="","",'Division Lvl'!F346/Escalators!E$11)</f>
        <v>0</v>
      </c>
      <c r="G346" s="217">
        <f>IF('Division Lvl'!G346="","",'Division Lvl'!G346/Escalators!F$11)</f>
        <v>0</v>
      </c>
      <c r="H346" s="217">
        <f>IF('Division Lvl'!H346="","",'Division Lvl'!H346/Escalators!G$11)</f>
        <v>0</v>
      </c>
      <c r="I346" s="217">
        <f>IF('Division Lvl'!I346="","",'Division Lvl'!I346/Escalators!H$11)</f>
        <v>0</v>
      </c>
      <c r="J346" s="217">
        <f>IF('Division Lvl'!J346="","",'Division Lvl'!J346/Escalators!I$11)</f>
        <v>0</v>
      </c>
      <c r="K346" s="217">
        <f>IF('Division Lvl'!K346="","",'Division Lvl'!K346/Escalators!J$11)</f>
        <v>0</v>
      </c>
      <c r="L346" s="217">
        <f>IF('Division Lvl'!L346="","",'Division Lvl'!L346/Escalators!K$11)</f>
        <v>0</v>
      </c>
      <c r="M346" s="217">
        <f>IF('Division Lvl'!M346="","",'Division Lvl'!M346/Escalators!L$11)</f>
        <v>0</v>
      </c>
      <c r="N346" s="218">
        <v>0</v>
      </c>
      <c r="O346" s="219">
        <v>0</v>
      </c>
      <c r="P346" s="220">
        <f>E346*Config!F$40</f>
        <v>0</v>
      </c>
      <c r="Q346" s="220">
        <f>F346*Config!G$40</f>
        <v>0</v>
      </c>
      <c r="R346" s="220">
        <f>G346*Config!H$40</f>
        <v>0</v>
      </c>
      <c r="S346" s="220">
        <f>H346*Config!I$40</f>
        <v>0</v>
      </c>
      <c r="T346" s="220">
        <f>I346*Config!J$40</f>
        <v>0</v>
      </c>
      <c r="U346" s="220">
        <f>J346*Config!K$40</f>
        <v>0</v>
      </c>
      <c r="V346" s="220">
        <f>K346*Config!L$40</f>
        <v>0</v>
      </c>
      <c r="W346" s="220">
        <f>L346*Config!M$40</f>
        <v>0</v>
      </c>
      <c r="X346" s="220">
        <f>M346*Config!N$40</f>
        <v>0</v>
      </c>
      <c r="Y346" s="221">
        <f>N346*Config!O$40</f>
        <v>0</v>
      </c>
      <c r="Z346" s="222">
        <f t="shared" si="35"/>
        <v>0</v>
      </c>
      <c r="AA346" s="217">
        <f t="shared" si="36"/>
        <v>0</v>
      </c>
      <c r="AB346" s="220">
        <f t="shared" si="37"/>
        <v>0</v>
      </c>
      <c r="AC346" s="221">
        <f t="shared" si="38"/>
        <v>0</v>
      </c>
      <c r="AD346" s="223" t="str">
        <f>IF(OR(SUM(P346:Y346)&lt;&gt;0,A346="EH"),INDEX(CASH!$B:$B,MATCH(A346,CASH!$A:$A,0)),"")</f>
        <v/>
      </c>
      <c r="AE346" s="226">
        <v>4950</v>
      </c>
      <c r="AF346" s="224">
        <f t="shared" si="39"/>
        <v>0.12557407790639435</v>
      </c>
      <c r="AG346" s="122" t="str">
        <f>IF(ISERROR(VLOOKUP(A346,Config!$A$12:$A$32,1,FALSE)),LEFT(A346,2),"PRL")</f>
        <v>TS</v>
      </c>
      <c r="AH346" s="122" t="str">
        <f t="shared" si="40"/>
        <v>TS067</v>
      </c>
      <c r="AI346" s="163" t="s">
        <v>882</v>
      </c>
      <c r="AJ346" s="225" t="s">
        <v>781</v>
      </c>
      <c r="AK346" s="338" t="str">
        <f>IF(ISERROR(VLOOKUP($A346,'RAB Cat Lookup'!$B$4:$E$351,2,FALSE))=TRUE,"Unallocated",VLOOKUP($A346,'RAB Cat Lookup'!$B$4:$E$351,2,FALSE))</f>
        <v>Std</v>
      </c>
      <c r="AL346" s="338" t="str">
        <f>IF(ISERROR(VLOOKUP($A346,'RAB Cat Lookup'!$B$4:$E$351,4,FALSE))=TRUE,"Unallocated",VLOOKUP($A346,'RAB Cat Lookup'!$B$4:$E$351,4,FALSE))</f>
        <v>Substations</v>
      </c>
      <c r="AM346" s="121" t="str">
        <f t="shared" si="41"/>
        <v/>
      </c>
    </row>
    <row r="347" spans="1:39" x14ac:dyDescent="0.25">
      <c r="A347" s="215" t="s">
        <v>394</v>
      </c>
      <c r="B347" s="215" t="s">
        <v>586</v>
      </c>
      <c r="C347" s="123" t="s">
        <v>513</v>
      </c>
      <c r="D347" s="216">
        <f>IF('Division Lvl'!D347="","",'Division Lvl'!D347/Escalators!C$11)</f>
        <v>0</v>
      </c>
      <c r="E347" s="217">
        <f>IF('Division Lvl'!E347="","",'Division Lvl'!E347/Escalators!D$11)</f>
        <v>0</v>
      </c>
      <c r="F347" s="217">
        <f>IF('Division Lvl'!F347="","",'Division Lvl'!F347/Escalators!E$11)</f>
        <v>0</v>
      </c>
      <c r="G347" s="217">
        <f>IF('Division Lvl'!G347="","",'Division Lvl'!G347/Escalators!F$11)</f>
        <v>0</v>
      </c>
      <c r="H347" s="217">
        <f>IF('Division Lvl'!H347="","",'Division Lvl'!H347/Escalators!G$11)</f>
        <v>0</v>
      </c>
      <c r="I347" s="217">
        <f>IF('Division Lvl'!I347="","",'Division Lvl'!I347/Escalators!H$11)</f>
        <v>0</v>
      </c>
      <c r="J347" s="217">
        <f>IF('Division Lvl'!J347="","",'Division Lvl'!J347/Escalators!I$11)</f>
        <v>0</v>
      </c>
      <c r="K347" s="217">
        <f>IF('Division Lvl'!K347="","",'Division Lvl'!K347/Escalators!J$11)</f>
        <v>0</v>
      </c>
      <c r="L347" s="217">
        <f>IF('Division Lvl'!L347="","",'Division Lvl'!L347/Escalators!K$11)</f>
        <v>0</v>
      </c>
      <c r="M347" s="217">
        <f>IF('Division Lvl'!M347="","",'Division Lvl'!M347/Escalators!L$11)</f>
        <v>0</v>
      </c>
      <c r="N347" s="218">
        <v>0</v>
      </c>
      <c r="O347" s="219">
        <v>0</v>
      </c>
      <c r="P347" s="220">
        <f>E347*Config!F$40</f>
        <v>0</v>
      </c>
      <c r="Q347" s="220">
        <f>F347*Config!G$40</f>
        <v>0</v>
      </c>
      <c r="R347" s="220">
        <f>G347*Config!H$40</f>
        <v>0</v>
      </c>
      <c r="S347" s="220">
        <f>H347*Config!I$40</f>
        <v>0</v>
      </c>
      <c r="T347" s="220">
        <f>I347*Config!J$40</f>
        <v>0</v>
      </c>
      <c r="U347" s="220">
        <f>J347*Config!K$40</f>
        <v>0</v>
      </c>
      <c r="V347" s="220">
        <f>K347*Config!L$40</f>
        <v>0</v>
      </c>
      <c r="W347" s="220">
        <f>L347*Config!M$40</f>
        <v>0</v>
      </c>
      <c r="X347" s="220">
        <f>M347*Config!N$40</f>
        <v>0</v>
      </c>
      <c r="Y347" s="221">
        <f>N347*Config!O$40</f>
        <v>0</v>
      </c>
      <c r="Z347" s="222">
        <f t="shared" si="35"/>
        <v>0</v>
      </c>
      <c r="AA347" s="217">
        <f t="shared" si="36"/>
        <v>0</v>
      </c>
      <c r="AB347" s="220">
        <f t="shared" si="37"/>
        <v>0</v>
      </c>
      <c r="AC347" s="221">
        <f t="shared" si="38"/>
        <v>0</v>
      </c>
      <c r="AD347" s="223" t="str">
        <f>IF(OR(SUM(P347:Y347)&lt;&gt;0,A347="EH"),INDEX(CASH!$B:$B,MATCH(A347,CASH!$A:$A,0)),"")</f>
        <v/>
      </c>
      <c r="AE347" s="226">
        <v>4950</v>
      </c>
      <c r="AF347" s="224">
        <f t="shared" si="39"/>
        <v>0.12557407790639435</v>
      </c>
      <c r="AG347" s="122" t="str">
        <f>IF(ISERROR(VLOOKUP(A347,Config!$A$12:$A$32,1,FALSE)),LEFT(A347,2),"PRL")</f>
        <v>TS</v>
      </c>
      <c r="AH347" s="122" t="str">
        <f t="shared" si="40"/>
        <v>TS072</v>
      </c>
      <c r="AI347" s="163" t="s">
        <v>882</v>
      </c>
      <c r="AJ347" s="225" t="s">
        <v>781</v>
      </c>
      <c r="AK347" s="338" t="str">
        <f>IF(ISERROR(VLOOKUP($A347,'RAB Cat Lookup'!$B$4:$E$351,2,FALSE))=TRUE,"Unallocated",VLOOKUP($A347,'RAB Cat Lookup'!$B$4:$E$351,2,FALSE))</f>
        <v>Std</v>
      </c>
      <c r="AL347" s="338" t="str">
        <f>IF(ISERROR(VLOOKUP($A347,'RAB Cat Lookup'!$B$4:$E$351,4,FALSE))=TRUE,"Unallocated",VLOOKUP($A347,'RAB Cat Lookup'!$B$4:$E$351,4,FALSE))</f>
        <v>Substations</v>
      </c>
      <c r="AM347" s="121" t="str">
        <f t="shared" si="41"/>
        <v/>
      </c>
    </row>
    <row r="348" spans="1:39" x14ac:dyDescent="0.25">
      <c r="A348" s="215" t="s">
        <v>17</v>
      </c>
      <c r="B348" s="215" t="s">
        <v>229</v>
      </c>
      <c r="C348" s="123" t="s">
        <v>512</v>
      </c>
      <c r="D348" s="216">
        <f>IF('Division Lvl'!D348="","",'Division Lvl'!D348/Escalators!C$11)</f>
        <v>325000</v>
      </c>
      <c r="E348" s="217">
        <f>IF('Division Lvl'!E348="","",'Division Lvl'!E348/Escalators!D$11)</f>
        <v>0</v>
      </c>
      <c r="F348" s="217">
        <f>IF('Division Lvl'!F348="","",'Division Lvl'!F348/Escalators!E$11)</f>
        <v>94218.760782943311</v>
      </c>
      <c r="G348" s="217">
        <f>IF('Division Lvl'!G348="","",'Division Lvl'!G348/Escalators!F$11)</f>
        <v>93956.709204723942</v>
      </c>
      <c r="H348" s="217">
        <f>IF('Division Lvl'!H348="","",'Division Lvl'!H348/Escalators!G$11)</f>
        <v>93666.236354912413</v>
      </c>
      <c r="I348" s="217">
        <f>IF('Division Lvl'!I348="","",'Division Lvl'!I348/Escalators!H$11)</f>
        <v>93420.449884736037</v>
      </c>
      <c r="J348" s="217">
        <f>IF('Division Lvl'!J348="","",'Division Lvl'!J348/Escalators!I$11)</f>
        <v>93420.449884736037</v>
      </c>
      <c r="K348" s="217">
        <f>IF('Division Lvl'!K348="","",'Division Lvl'!K348/Escalators!J$11)</f>
        <v>93420.449884736037</v>
      </c>
      <c r="L348" s="217">
        <f>IF('Division Lvl'!L348="","",'Division Lvl'!L348/Escalators!K$11)</f>
        <v>93420.449884736037</v>
      </c>
      <c r="M348" s="217">
        <f>IF('Division Lvl'!M348="","",'Division Lvl'!M348/Escalators!L$11)</f>
        <v>93420.449884736037</v>
      </c>
      <c r="N348" s="218">
        <v>94500</v>
      </c>
      <c r="O348" s="219">
        <v>197917</v>
      </c>
      <c r="P348" s="220">
        <f>E348*Config!F$40</f>
        <v>0</v>
      </c>
      <c r="Q348" s="220">
        <f>F348*Config!G$40</f>
        <v>98988.585547579802</v>
      </c>
      <c r="R348" s="220">
        <f>G348*Config!H$40</f>
        <v>101181.09929841841</v>
      </c>
      <c r="S348" s="220">
        <f>H348*Config!I$40</f>
        <v>103389.99910488031</v>
      </c>
      <c r="T348" s="220">
        <f>I348*Config!J$40</f>
        <v>105696.66425152736</v>
      </c>
      <c r="U348" s="220">
        <f>J348*Config!K$40</f>
        <v>108339.08085781554</v>
      </c>
      <c r="V348" s="220">
        <f>K348*Config!L$40</f>
        <v>111047.55787926093</v>
      </c>
      <c r="W348" s="220">
        <f>L348*Config!M$40</f>
        <v>113823.74682624245</v>
      </c>
      <c r="X348" s="220">
        <f>M348*Config!N$40</f>
        <v>116669.34049689848</v>
      </c>
      <c r="Y348" s="221">
        <f>N348*Config!O$40</f>
        <v>120967.98942655574</v>
      </c>
      <c r="Z348" s="222">
        <f t="shared" si="35"/>
        <v>375262.15622731572</v>
      </c>
      <c r="AA348" s="217">
        <f t="shared" si="36"/>
        <v>843443.95576625969</v>
      </c>
      <c r="AB348" s="220">
        <f t="shared" si="37"/>
        <v>409256.34820240585</v>
      </c>
      <c r="AC348" s="221">
        <f t="shared" si="38"/>
        <v>980104.06368917902</v>
      </c>
      <c r="AD348" s="223">
        <f>IF(OR(SUM(P348:Y348)&lt;&gt;0,A348="EH"),INDEX(CASH!$B:$B,MATCH(A348,CASH!$A:$A,0)),"")</f>
        <v>200</v>
      </c>
      <c r="AE348" s="122">
        <f>AD348*VLOOKUP(C348,Config!$A$3:$C$9,3,FALSE)</f>
        <v>3000</v>
      </c>
      <c r="AF348" s="224">
        <f t="shared" si="39"/>
        <v>0.58534242778377188</v>
      </c>
      <c r="AG348" s="122" t="str">
        <f>IF(ISERROR(VLOOKUP(A348,Config!$A$12:$A$32,1,FALSE)),LEFT(A348,2),"PRL")</f>
        <v>TS</v>
      </c>
      <c r="AH348" s="122" t="str">
        <f t="shared" si="40"/>
        <v>TS086s</v>
      </c>
      <c r="AI348" s="163" t="s">
        <v>882</v>
      </c>
      <c r="AJ348" s="225" t="s">
        <v>781</v>
      </c>
      <c r="AK348" s="338" t="str">
        <f>IF(ISERROR(VLOOKUP($A348,'RAB Cat Lookup'!$B$4:$E$351,2,FALSE))=TRUE,"Unallocated",VLOOKUP($A348,'RAB Cat Lookup'!$B$4:$E$351,2,FALSE))</f>
        <v>Std</v>
      </c>
      <c r="AL348" s="338" t="str">
        <f>IF(ISERROR(VLOOKUP($A348,'RAB Cat Lookup'!$B$4:$E$351,4,FALSE))=TRUE,"Unallocated",VLOOKUP($A348,'RAB Cat Lookup'!$B$4:$E$351,4,FALSE))</f>
        <v>Substations</v>
      </c>
      <c r="AM348" s="121" t="str">
        <f t="shared" si="41"/>
        <v/>
      </c>
    </row>
    <row r="349" spans="1:39" x14ac:dyDescent="0.25">
      <c r="A349" s="215" t="s">
        <v>498</v>
      </c>
      <c r="B349" s="215" t="s">
        <v>587</v>
      </c>
      <c r="C349" s="123" t="s">
        <v>513</v>
      </c>
      <c r="D349" s="216">
        <f>IF('Division Lvl'!D349="","",'Division Lvl'!D349/Escalators!C$11)</f>
        <v>0</v>
      </c>
      <c r="E349" s="217">
        <f>IF('Division Lvl'!E349="","",'Division Lvl'!E349/Escalators!D$11)</f>
        <v>0</v>
      </c>
      <c r="F349" s="217">
        <f>IF('Division Lvl'!F349="","",'Division Lvl'!F349/Escalators!E$11)</f>
        <v>0</v>
      </c>
      <c r="G349" s="217">
        <f>IF('Division Lvl'!G349="","",'Division Lvl'!G349/Escalators!F$11)</f>
        <v>0</v>
      </c>
      <c r="H349" s="217">
        <f>IF('Division Lvl'!H349="","",'Division Lvl'!H349/Escalators!G$11)</f>
        <v>0</v>
      </c>
      <c r="I349" s="217">
        <f>IF('Division Lvl'!I349="","",'Division Lvl'!I349/Escalators!H$11)</f>
        <v>0</v>
      </c>
      <c r="J349" s="217">
        <f>IF('Division Lvl'!J349="","",'Division Lvl'!J349/Escalators!I$11)</f>
        <v>0</v>
      </c>
      <c r="K349" s="217">
        <f>IF('Division Lvl'!K349="","",'Division Lvl'!K349/Escalators!J$11)</f>
        <v>0</v>
      </c>
      <c r="L349" s="217">
        <f>IF('Division Lvl'!L349="","",'Division Lvl'!L349/Escalators!K$11)</f>
        <v>0</v>
      </c>
      <c r="M349" s="217">
        <f>IF('Division Lvl'!M349="","",'Division Lvl'!M349/Escalators!L$11)</f>
        <v>0</v>
      </c>
      <c r="N349" s="218">
        <v>0</v>
      </c>
      <c r="O349" s="219">
        <v>0</v>
      </c>
      <c r="P349" s="220">
        <f>E349*Config!F$40</f>
        <v>0</v>
      </c>
      <c r="Q349" s="220">
        <f>F349*Config!G$40</f>
        <v>0</v>
      </c>
      <c r="R349" s="220">
        <f>G349*Config!H$40</f>
        <v>0</v>
      </c>
      <c r="S349" s="220">
        <f>H349*Config!I$40</f>
        <v>0</v>
      </c>
      <c r="T349" s="220">
        <f>I349*Config!J$40</f>
        <v>0</v>
      </c>
      <c r="U349" s="220">
        <f>J349*Config!K$40</f>
        <v>0</v>
      </c>
      <c r="V349" s="220">
        <f>K349*Config!L$40</f>
        <v>0</v>
      </c>
      <c r="W349" s="220">
        <f>L349*Config!M$40</f>
        <v>0</v>
      </c>
      <c r="X349" s="220">
        <f>M349*Config!N$40</f>
        <v>0</v>
      </c>
      <c r="Y349" s="221">
        <f>N349*Config!O$40</f>
        <v>0</v>
      </c>
      <c r="Z349" s="222">
        <f t="shared" si="35"/>
        <v>0</v>
      </c>
      <c r="AA349" s="217">
        <f t="shared" si="36"/>
        <v>0</v>
      </c>
      <c r="AB349" s="220">
        <f t="shared" si="37"/>
        <v>0</v>
      </c>
      <c r="AC349" s="221">
        <f t="shared" si="38"/>
        <v>0</v>
      </c>
      <c r="AD349" s="223" t="str">
        <f>IF(OR(SUM(P349:Y349)&lt;&gt;0,A349="EH"),INDEX(CASH!$B:$B,MATCH(A349,CASH!$A:$A,0)),"")</f>
        <v/>
      </c>
      <c r="AE349" s="227">
        <v>4950</v>
      </c>
      <c r="AF349" s="224">
        <f t="shared" si="39"/>
        <v>0.12557407790639435</v>
      </c>
      <c r="AG349" s="122" t="str">
        <f>IF(ISERROR(VLOOKUP(A349,Config!$A$12:$A$32,1,FALSE)),LEFT(A349,2),"PRL")</f>
        <v>TS</v>
      </c>
      <c r="AH349" s="122" t="str">
        <f t="shared" si="40"/>
        <v>TS092</v>
      </c>
      <c r="AI349" s="163" t="s">
        <v>882</v>
      </c>
      <c r="AJ349" s="225" t="s">
        <v>781</v>
      </c>
      <c r="AK349" s="338" t="str">
        <f>IF(ISERROR(VLOOKUP($A349,'RAB Cat Lookup'!$B$4:$E$351,2,FALSE))=TRUE,"Unallocated",VLOOKUP($A349,'RAB Cat Lookup'!$B$4:$E$351,2,FALSE))</f>
        <v>Std</v>
      </c>
      <c r="AL349" s="338" t="str">
        <f>IF(ISERROR(VLOOKUP($A349,'RAB Cat Lookup'!$B$4:$E$351,4,FALSE))=TRUE,"Unallocated",VLOOKUP($A349,'RAB Cat Lookup'!$B$4:$E$351,4,FALSE))</f>
        <v>Substations</v>
      </c>
      <c r="AM349" s="121" t="str">
        <f t="shared" si="41"/>
        <v/>
      </c>
    </row>
    <row r="350" spans="1:39" x14ac:dyDescent="0.25">
      <c r="A350" s="215" t="s">
        <v>18</v>
      </c>
      <c r="B350" s="215" t="s">
        <v>248</v>
      </c>
      <c r="C350" s="123" t="s">
        <v>512</v>
      </c>
      <c r="D350" s="216">
        <f>IF('Division Lvl'!D350="","",'Division Lvl'!D350/Escalators!C$11)</f>
        <v>0</v>
      </c>
      <c r="E350" s="217">
        <f>IF('Division Lvl'!E350="","",'Division Lvl'!E350/Escalators!D$11)</f>
        <v>0</v>
      </c>
      <c r="F350" s="217">
        <f>IF('Division Lvl'!F350="","",'Division Lvl'!F350/Escalators!E$11)</f>
        <v>0</v>
      </c>
      <c r="G350" s="217">
        <f>IF('Division Lvl'!G350="","",'Division Lvl'!G350/Escalators!F$11)</f>
        <v>0</v>
      </c>
      <c r="H350" s="217">
        <f>IF('Division Lvl'!H350="","",'Division Lvl'!H350/Escalators!G$11)</f>
        <v>0</v>
      </c>
      <c r="I350" s="217">
        <f>IF('Division Lvl'!I350="","",'Division Lvl'!I350/Escalators!H$11)</f>
        <v>0</v>
      </c>
      <c r="J350" s="217">
        <f>IF('Division Lvl'!J350="","",'Division Lvl'!J350/Escalators!I$11)</f>
        <v>0</v>
      </c>
      <c r="K350" s="217">
        <f>IF('Division Lvl'!K350="","",'Division Lvl'!K350/Escalators!J$11)</f>
        <v>0</v>
      </c>
      <c r="L350" s="217">
        <f>IF('Division Lvl'!L350="","",'Division Lvl'!L350/Escalators!K$11)</f>
        <v>0</v>
      </c>
      <c r="M350" s="217">
        <f>IF('Division Lvl'!M350="","",'Division Lvl'!M350/Escalators!L$11)</f>
        <v>0</v>
      </c>
      <c r="N350" s="218">
        <v>0</v>
      </c>
      <c r="O350" s="219">
        <v>0</v>
      </c>
      <c r="P350" s="220">
        <f>E350*Config!F$40</f>
        <v>0</v>
      </c>
      <c r="Q350" s="220">
        <f>F350*Config!G$40</f>
        <v>0</v>
      </c>
      <c r="R350" s="220">
        <f>G350*Config!H$40</f>
        <v>0</v>
      </c>
      <c r="S350" s="220">
        <f>H350*Config!I$40</f>
        <v>0</v>
      </c>
      <c r="T350" s="220">
        <f>I350*Config!J$40</f>
        <v>0</v>
      </c>
      <c r="U350" s="220">
        <f>J350*Config!K$40</f>
        <v>0</v>
      </c>
      <c r="V350" s="220">
        <f>K350*Config!L$40</f>
        <v>0</v>
      </c>
      <c r="W350" s="220">
        <f>L350*Config!M$40</f>
        <v>0</v>
      </c>
      <c r="X350" s="220">
        <f>M350*Config!N$40</f>
        <v>0</v>
      </c>
      <c r="Y350" s="221">
        <f>N350*Config!O$40</f>
        <v>0</v>
      </c>
      <c r="Z350" s="222">
        <f t="shared" si="35"/>
        <v>0</v>
      </c>
      <c r="AA350" s="217">
        <f t="shared" si="36"/>
        <v>0</v>
      </c>
      <c r="AB350" s="220">
        <f t="shared" si="37"/>
        <v>0</v>
      </c>
      <c r="AC350" s="221">
        <f t="shared" si="38"/>
        <v>0</v>
      </c>
      <c r="AD350" s="223" t="str">
        <f>IF(OR(SUM(P350:Y350)&lt;&gt;0,A350="EH"),INDEX(CASH!$B:$B,MATCH(A350,CASH!$A:$A,0)),"")</f>
        <v/>
      </c>
      <c r="AE350" s="226">
        <v>750</v>
      </c>
      <c r="AF350" s="224">
        <f t="shared" si="39"/>
        <v>0.99188771190067215</v>
      </c>
      <c r="AG350" s="122" t="str">
        <f>IF(ISERROR(VLOOKUP(A350,Config!$A$12:$A$32,1,FALSE)),LEFT(A350,2),"PRL")</f>
        <v>TS</v>
      </c>
      <c r="AH350" s="122" t="str">
        <f t="shared" si="40"/>
        <v>TS099s</v>
      </c>
      <c r="AI350" s="163" t="s">
        <v>882</v>
      </c>
      <c r="AJ350" s="225" t="s">
        <v>781</v>
      </c>
      <c r="AK350" s="338" t="str">
        <f>IF(ISERROR(VLOOKUP($A350,'RAB Cat Lookup'!$B$4:$E$351,2,FALSE))=TRUE,"Unallocated",VLOOKUP($A350,'RAB Cat Lookup'!$B$4:$E$351,2,FALSE))</f>
        <v>Std</v>
      </c>
      <c r="AL350" s="338" t="str">
        <f>IF(ISERROR(VLOOKUP($A350,'RAB Cat Lookup'!$B$4:$E$351,4,FALSE))=TRUE,"Unallocated",VLOOKUP($A350,'RAB Cat Lookup'!$B$4:$E$351,4,FALSE))</f>
        <v>Substations</v>
      </c>
      <c r="AM350" s="121" t="str">
        <f t="shared" si="41"/>
        <v/>
      </c>
    </row>
    <row r="351" spans="1:39" x14ac:dyDescent="0.25">
      <c r="A351" s="215" t="s">
        <v>39</v>
      </c>
      <c r="B351" s="215" t="s">
        <v>470</v>
      </c>
      <c r="C351" s="123" t="s">
        <v>512</v>
      </c>
      <c r="D351" s="216">
        <f>IF('Division Lvl'!D351="","",'Division Lvl'!D351/Escalators!C$11)</f>
        <v>0</v>
      </c>
      <c r="E351" s="217">
        <f>IF('Division Lvl'!E351="","",'Division Lvl'!E351/Escalators!D$11)</f>
        <v>0</v>
      </c>
      <c r="F351" s="217">
        <f>IF('Division Lvl'!F351="","",'Division Lvl'!F351/Escalators!E$11)</f>
        <v>0</v>
      </c>
      <c r="G351" s="217">
        <f>IF('Division Lvl'!G351="","",'Division Lvl'!G351/Escalators!F$11)</f>
        <v>0</v>
      </c>
      <c r="H351" s="217">
        <f>IF('Division Lvl'!H351="","",'Division Lvl'!H351/Escalators!G$11)</f>
        <v>0</v>
      </c>
      <c r="I351" s="217">
        <f>IF('Division Lvl'!I351="","",'Division Lvl'!I351/Escalators!H$11)</f>
        <v>0</v>
      </c>
      <c r="J351" s="217">
        <f>IF('Division Lvl'!J351="","",'Division Lvl'!J351/Escalators!I$11)</f>
        <v>0</v>
      </c>
      <c r="K351" s="217">
        <f>IF('Division Lvl'!K351="","",'Division Lvl'!K351/Escalators!J$11)</f>
        <v>0</v>
      </c>
      <c r="L351" s="217">
        <f>IF('Division Lvl'!L351="","",'Division Lvl'!L351/Escalators!K$11)</f>
        <v>0</v>
      </c>
      <c r="M351" s="217">
        <f>IF('Division Lvl'!M351="","",'Division Lvl'!M351/Escalators!L$11)</f>
        <v>0</v>
      </c>
      <c r="N351" s="218">
        <v>0</v>
      </c>
      <c r="O351" s="219">
        <v>0</v>
      </c>
      <c r="P351" s="220">
        <f>E351*Config!F$40</f>
        <v>0</v>
      </c>
      <c r="Q351" s="220">
        <f>F351*Config!G$40</f>
        <v>0</v>
      </c>
      <c r="R351" s="220">
        <f>G351*Config!H$40</f>
        <v>0</v>
      </c>
      <c r="S351" s="220">
        <f>H351*Config!I$40</f>
        <v>0</v>
      </c>
      <c r="T351" s="220">
        <f>I351*Config!J$40</f>
        <v>0</v>
      </c>
      <c r="U351" s="220">
        <f>J351*Config!K$40</f>
        <v>0</v>
      </c>
      <c r="V351" s="220">
        <f>K351*Config!L$40</f>
        <v>0</v>
      </c>
      <c r="W351" s="220">
        <f>L351*Config!M$40</f>
        <v>0</v>
      </c>
      <c r="X351" s="220">
        <f>M351*Config!N$40</f>
        <v>0</v>
      </c>
      <c r="Y351" s="221">
        <f>N351*Config!O$40</f>
        <v>0</v>
      </c>
      <c r="Z351" s="222">
        <f t="shared" si="35"/>
        <v>0</v>
      </c>
      <c r="AA351" s="217">
        <f t="shared" si="36"/>
        <v>0</v>
      </c>
      <c r="AB351" s="220">
        <f t="shared" si="37"/>
        <v>0</v>
      </c>
      <c r="AC351" s="221">
        <f t="shared" si="38"/>
        <v>0</v>
      </c>
      <c r="AD351" s="223" t="str">
        <f>IF(OR(SUM(P351:Y351)&lt;&gt;0,A351="EH"),INDEX(CASH!$B:$B,MATCH(A351,CASH!$A:$A,0)),"")</f>
        <v/>
      </c>
      <c r="AE351" s="226">
        <v>1350</v>
      </c>
      <c r="AF351" s="224">
        <f t="shared" si="39"/>
        <v>0.92192259014895972</v>
      </c>
      <c r="AG351" s="122" t="str">
        <f>IF(ISERROR(VLOOKUP(A351,Config!$A$12:$A$32,1,FALSE)),LEFT(A351,2),"PRL")</f>
        <v>TS</v>
      </c>
      <c r="AH351" s="122" t="str">
        <f t="shared" si="40"/>
        <v>TS100s</v>
      </c>
      <c r="AI351" s="163" t="s">
        <v>882</v>
      </c>
      <c r="AJ351" s="225" t="s">
        <v>781</v>
      </c>
      <c r="AK351" s="338" t="str">
        <f>IF(ISERROR(VLOOKUP($A351,'RAB Cat Lookup'!$B$4:$E$351,2,FALSE))=TRUE,"Unallocated",VLOOKUP($A351,'RAB Cat Lookup'!$B$4:$E$351,2,FALSE))</f>
        <v>Std</v>
      </c>
      <c r="AL351" s="338" t="str">
        <f>IF(ISERROR(VLOOKUP($A351,'RAB Cat Lookup'!$B$4:$E$351,4,FALSE))=TRUE,"Unallocated",VLOOKUP($A351,'RAB Cat Lookup'!$B$4:$E$351,4,FALSE))</f>
        <v>Substations</v>
      </c>
      <c r="AM351" s="121" t="str">
        <f t="shared" si="41"/>
        <v/>
      </c>
    </row>
    <row r="352" spans="1:39" x14ac:dyDescent="0.25">
      <c r="A352" s="215" t="s">
        <v>20</v>
      </c>
      <c r="B352" s="215" t="s">
        <v>230</v>
      </c>
      <c r="C352" s="123" t="s">
        <v>513</v>
      </c>
      <c r="D352" s="216">
        <f>IF('Division Lvl'!D352="","",'Division Lvl'!D352/Escalators!C$11)</f>
        <v>0</v>
      </c>
      <c r="E352" s="217">
        <f>IF('Division Lvl'!E352="","",'Division Lvl'!E352/Escalators!D$11)</f>
        <v>0</v>
      </c>
      <c r="F352" s="217">
        <f>IF('Division Lvl'!F352="","",'Division Lvl'!F352/Escalators!E$11)</f>
        <v>0</v>
      </c>
      <c r="G352" s="217">
        <f>IF('Division Lvl'!G352="","",'Division Lvl'!G352/Escalators!F$11)</f>
        <v>0</v>
      </c>
      <c r="H352" s="217">
        <f>IF('Division Lvl'!H352="","",'Division Lvl'!H352/Escalators!G$11)</f>
        <v>0</v>
      </c>
      <c r="I352" s="217">
        <f>IF('Division Lvl'!I352="","",'Division Lvl'!I352/Escalators!H$11)</f>
        <v>0</v>
      </c>
      <c r="J352" s="217">
        <f>IF('Division Lvl'!J352="","",'Division Lvl'!J352/Escalators!I$11)</f>
        <v>0</v>
      </c>
      <c r="K352" s="217">
        <f>IF('Division Lvl'!K352="","",'Division Lvl'!K352/Escalators!J$11)</f>
        <v>0</v>
      </c>
      <c r="L352" s="217">
        <f>IF('Division Lvl'!L352="","",'Division Lvl'!L352/Escalators!K$11)</f>
        <v>0</v>
      </c>
      <c r="M352" s="217">
        <f>IF('Division Lvl'!M352="","",'Division Lvl'!M352/Escalators!L$11)</f>
        <v>0</v>
      </c>
      <c r="N352" s="218">
        <v>0</v>
      </c>
      <c r="O352" s="219">
        <v>0</v>
      </c>
      <c r="P352" s="220">
        <f>E352*Config!F$40</f>
        <v>0</v>
      </c>
      <c r="Q352" s="220">
        <f>F352*Config!G$40</f>
        <v>0</v>
      </c>
      <c r="R352" s="220">
        <f>G352*Config!H$40</f>
        <v>0</v>
      </c>
      <c r="S352" s="220">
        <f>H352*Config!I$40</f>
        <v>0</v>
      </c>
      <c r="T352" s="220">
        <f>I352*Config!J$40</f>
        <v>0</v>
      </c>
      <c r="U352" s="220">
        <f>J352*Config!K$40</f>
        <v>0</v>
      </c>
      <c r="V352" s="220">
        <f>K352*Config!L$40</f>
        <v>0</v>
      </c>
      <c r="W352" s="220">
        <f>L352*Config!M$40</f>
        <v>0</v>
      </c>
      <c r="X352" s="220">
        <f>M352*Config!N$40</f>
        <v>0</v>
      </c>
      <c r="Y352" s="221">
        <f>N352*Config!O$40</f>
        <v>0</v>
      </c>
      <c r="Z352" s="222">
        <f t="shared" si="35"/>
        <v>0</v>
      </c>
      <c r="AA352" s="217">
        <f t="shared" si="36"/>
        <v>0</v>
      </c>
      <c r="AB352" s="220">
        <f t="shared" si="37"/>
        <v>0</v>
      </c>
      <c r="AC352" s="221">
        <f t="shared" si="38"/>
        <v>0</v>
      </c>
      <c r="AD352" s="223" t="str">
        <f>IF(OR(SUM(P352:Y352)&lt;&gt;0,A352="EH"),INDEX(CASH!$B:$B,MATCH(A352,CASH!$A:$A,0)),"")</f>
        <v/>
      </c>
      <c r="AE352" s="226">
        <v>3450</v>
      </c>
      <c r="AF352" s="224">
        <f t="shared" si="39"/>
        <v>0.51296800094308148</v>
      </c>
      <c r="AG352" s="122" t="str">
        <f>IF(ISERROR(VLOOKUP(A352,Config!$A$12:$A$32,1,FALSE)),LEFT(A352,2),"PRL")</f>
        <v>TS</v>
      </c>
      <c r="AH352" s="122" t="str">
        <f t="shared" si="40"/>
        <v>TS102</v>
      </c>
      <c r="AI352" s="163" t="s">
        <v>882</v>
      </c>
      <c r="AJ352" s="225" t="s">
        <v>781</v>
      </c>
      <c r="AK352" s="338" t="str">
        <f>IF(ISERROR(VLOOKUP($A352,'RAB Cat Lookup'!$B$4:$E$351,2,FALSE))=TRUE,"Unallocated",VLOOKUP($A352,'RAB Cat Lookup'!$B$4:$E$351,2,FALSE))</f>
        <v>Std</v>
      </c>
      <c r="AL352" s="338" t="str">
        <f>IF(ISERROR(VLOOKUP($A352,'RAB Cat Lookup'!$B$4:$E$351,4,FALSE))=TRUE,"Unallocated",VLOOKUP($A352,'RAB Cat Lookup'!$B$4:$E$351,4,FALSE))</f>
        <v>Substations</v>
      </c>
      <c r="AM352" s="121" t="str">
        <f t="shared" si="41"/>
        <v/>
      </c>
    </row>
    <row r="353" spans="1:39" x14ac:dyDescent="0.25">
      <c r="A353" s="215" t="s">
        <v>408</v>
      </c>
      <c r="B353" s="215" t="s">
        <v>588</v>
      </c>
      <c r="C353" s="123" t="s">
        <v>513</v>
      </c>
      <c r="D353" s="216">
        <f>IF('Division Lvl'!D353="","",'Division Lvl'!D353/Escalators!C$11)</f>
        <v>0</v>
      </c>
      <c r="E353" s="217">
        <f>IF('Division Lvl'!E353="","",'Division Lvl'!E353/Escalators!D$11)</f>
        <v>0</v>
      </c>
      <c r="F353" s="217">
        <f>IF('Division Lvl'!F353="","",'Division Lvl'!F353/Escalators!E$11)</f>
        <v>0</v>
      </c>
      <c r="G353" s="217">
        <f>IF('Division Lvl'!G353="","",'Division Lvl'!G353/Escalators!F$11)</f>
        <v>0</v>
      </c>
      <c r="H353" s="217">
        <f>IF('Division Lvl'!H353="","",'Division Lvl'!H353/Escalators!G$11)</f>
        <v>0</v>
      </c>
      <c r="I353" s="217">
        <f>IF('Division Lvl'!I353="","",'Division Lvl'!I353/Escalators!H$11)</f>
        <v>0</v>
      </c>
      <c r="J353" s="217">
        <f>IF('Division Lvl'!J353="","",'Division Lvl'!J353/Escalators!I$11)</f>
        <v>0</v>
      </c>
      <c r="K353" s="217">
        <f>IF('Division Lvl'!K353="","",'Division Lvl'!K353/Escalators!J$11)</f>
        <v>0</v>
      </c>
      <c r="L353" s="217">
        <f>IF('Division Lvl'!L353="","",'Division Lvl'!L353/Escalators!K$11)</f>
        <v>0</v>
      </c>
      <c r="M353" s="217">
        <f>IF('Division Lvl'!M353="","",'Division Lvl'!M353/Escalators!L$11)</f>
        <v>0</v>
      </c>
      <c r="N353" s="218">
        <v>0</v>
      </c>
      <c r="O353" s="219">
        <v>0</v>
      </c>
      <c r="P353" s="220">
        <f>E353*Config!F$40</f>
        <v>0</v>
      </c>
      <c r="Q353" s="220">
        <f>F353*Config!G$40</f>
        <v>0</v>
      </c>
      <c r="R353" s="220">
        <f>G353*Config!H$40</f>
        <v>0</v>
      </c>
      <c r="S353" s="220">
        <f>H353*Config!I$40</f>
        <v>0</v>
      </c>
      <c r="T353" s="220">
        <f>I353*Config!J$40</f>
        <v>0</v>
      </c>
      <c r="U353" s="220">
        <f>J353*Config!K$40</f>
        <v>0</v>
      </c>
      <c r="V353" s="220">
        <f>K353*Config!L$40</f>
        <v>0</v>
      </c>
      <c r="W353" s="220">
        <f>L353*Config!M$40</f>
        <v>0</v>
      </c>
      <c r="X353" s="220">
        <f>M353*Config!N$40</f>
        <v>0</v>
      </c>
      <c r="Y353" s="221">
        <f>N353*Config!O$40</f>
        <v>0</v>
      </c>
      <c r="Z353" s="222">
        <f t="shared" si="35"/>
        <v>0</v>
      </c>
      <c r="AA353" s="217">
        <f t="shared" si="36"/>
        <v>0</v>
      </c>
      <c r="AB353" s="220">
        <f t="shared" si="37"/>
        <v>0</v>
      </c>
      <c r="AC353" s="221">
        <f t="shared" si="38"/>
        <v>0</v>
      </c>
      <c r="AD353" s="223" t="str">
        <f>IF(OR(SUM(P353:Y353)&lt;&gt;0,A353="EH"),INDEX(CASH!$B:$B,MATCH(A353,CASH!$A:$A,0)),"")</f>
        <v/>
      </c>
      <c r="AE353" s="226">
        <v>4950</v>
      </c>
      <c r="AF353" s="224">
        <f t="shared" si="39"/>
        <v>0.12557407790639435</v>
      </c>
      <c r="AG353" s="122" t="str">
        <f>IF(ISERROR(VLOOKUP(A353,Config!$A$12:$A$32,1,FALSE)),LEFT(A353,2),"PRL")</f>
        <v>TS</v>
      </c>
      <c r="AH353" s="122" t="str">
        <f t="shared" si="40"/>
        <v>TS111</v>
      </c>
      <c r="AI353" s="163" t="s">
        <v>882</v>
      </c>
      <c r="AJ353" s="225" t="s">
        <v>781</v>
      </c>
      <c r="AK353" s="338" t="str">
        <f>IF(ISERROR(VLOOKUP($A353,'RAB Cat Lookup'!$B$4:$E$351,2,FALSE))=TRUE,"Unallocated",VLOOKUP($A353,'RAB Cat Lookup'!$B$4:$E$351,2,FALSE))</f>
        <v>Std</v>
      </c>
      <c r="AL353" s="338" t="str">
        <f>IF(ISERROR(VLOOKUP($A353,'RAB Cat Lookup'!$B$4:$E$351,4,FALSE))=TRUE,"Unallocated",VLOOKUP($A353,'RAB Cat Lookup'!$B$4:$E$351,4,FALSE))</f>
        <v>Substations</v>
      </c>
      <c r="AM353" s="121" t="str">
        <f t="shared" si="41"/>
        <v/>
      </c>
    </row>
    <row r="354" spans="1:39" x14ac:dyDescent="0.25">
      <c r="A354" s="215" t="s">
        <v>40</v>
      </c>
      <c r="B354" s="215" t="s">
        <v>338</v>
      </c>
      <c r="C354" s="123" t="s">
        <v>512</v>
      </c>
      <c r="D354" s="216">
        <f>IF('Division Lvl'!D354="","",'Division Lvl'!D354/Escalators!C$11)</f>
        <v>500000</v>
      </c>
      <c r="E354" s="217">
        <f>IF('Division Lvl'!E354="","",'Division Lvl'!E354/Escalators!D$11)</f>
        <v>998843.32015090354</v>
      </c>
      <c r="F354" s="217">
        <f>IF('Division Lvl'!F354="","",'Division Lvl'!F354/Escalators!E$11)</f>
        <v>997023.92362902965</v>
      </c>
      <c r="G354" s="217">
        <f>IF('Division Lvl'!G354="","",'Division Lvl'!G354/Escalators!F$11)</f>
        <v>994250.89105527988</v>
      </c>
      <c r="H354" s="217">
        <f>IF('Division Lvl'!H354="","",'Division Lvl'!H354/Escalators!G$11)</f>
        <v>991177.10428478743</v>
      </c>
      <c r="I354" s="217">
        <f>IF('Division Lvl'!I354="","",'Division Lvl'!I354/Escalators!H$11)</f>
        <v>988576.18925646599</v>
      </c>
      <c r="J354" s="217">
        <f>IF('Division Lvl'!J354="","",'Division Lvl'!J354/Escalators!I$11)</f>
        <v>988576.18925646599</v>
      </c>
      <c r="K354" s="217">
        <f>IF('Division Lvl'!K354="","",'Division Lvl'!K354/Escalators!J$11)</f>
        <v>988576.18925646599</v>
      </c>
      <c r="L354" s="217">
        <f>IF('Division Lvl'!L354="","",'Division Lvl'!L354/Escalators!K$11)</f>
        <v>988576.18925646599</v>
      </c>
      <c r="M354" s="217">
        <f>IF('Division Lvl'!M354="","",'Division Lvl'!M354/Escalators!L$11)</f>
        <v>988576.18925646599</v>
      </c>
      <c r="N354" s="218">
        <v>1000000</v>
      </c>
      <c r="O354" s="219">
        <v>556587.41999999993</v>
      </c>
      <c r="P354" s="220">
        <f>E354*Config!F$40</f>
        <v>1023814.4031546761</v>
      </c>
      <c r="Q354" s="220">
        <f>F354*Config!G$40</f>
        <v>1047498.2597627492</v>
      </c>
      <c r="R354" s="220">
        <f>G354*Config!H$40</f>
        <v>1070699.4634753272</v>
      </c>
      <c r="S354" s="220">
        <f>H354*Config!I$40</f>
        <v>1094074.064601908</v>
      </c>
      <c r="T354" s="220">
        <f>I354*Config!J$40</f>
        <v>1118483.2195928821</v>
      </c>
      <c r="U354" s="220">
        <f>J354*Config!K$40</f>
        <v>1146445.3000827041</v>
      </c>
      <c r="V354" s="220">
        <f>K354*Config!L$40</f>
        <v>1175106.4325847717</v>
      </c>
      <c r="W354" s="220">
        <f>L354*Config!M$40</f>
        <v>1204484.093399391</v>
      </c>
      <c r="X354" s="220">
        <f>M354*Config!N$40</f>
        <v>1234596.1957343756</v>
      </c>
      <c r="Y354" s="221">
        <f>N354*Config!O$40</f>
        <v>1280084.544196357</v>
      </c>
      <c r="Z354" s="222">
        <f t="shared" si="35"/>
        <v>4969871.428376466</v>
      </c>
      <c r="AA354" s="217">
        <f t="shared" si="36"/>
        <v>9924176.18540233</v>
      </c>
      <c r="AB354" s="220">
        <f t="shared" si="37"/>
        <v>5354569.4105875436</v>
      </c>
      <c r="AC354" s="221">
        <f t="shared" si="38"/>
        <v>11395285.976585142</v>
      </c>
      <c r="AD354" s="223">
        <f>IF(OR(SUM(P354:Y354)&lt;&gt;0,A354="EH"),INDEX(CASH!$B:$B,MATCH(A354,CASH!$A:$A,0)),"")</f>
        <v>280</v>
      </c>
      <c r="AE354" s="122">
        <f>AD354*VLOOKUP(C354,Config!$A$3:$C$9,3,FALSE)</f>
        <v>4200</v>
      </c>
      <c r="AF354" s="224">
        <f t="shared" si="39"/>
        <v>0.3629185514812126</v>
      </c>
      <c r="AG354" s="122" t="str">
        <f>IF(ISERROR(VLOOKUP(A354,Config!$A$12:$A$32,1,FALSE)),LEFT(A354,2),"PRL")</f>
        <v>TS</v>
      </c>
      <c r="AH354" s="122" t="str">
        <f t="shared" si="40"/>
        <v>TS116s</v>
      </c>
      <c r="AI354" s="163" t="s">
        <v>882</v>
      </c>
      <c r="AJ354" s="225" t="s">
        <v>781</v>
      </c>
      <c r="AK354" s="338" t="str">
        <f>IF(ISERROR(VLOOKUP($A354,'RAB Cat Lookup'!$B$4:$E$351,2,FALSE))=TRUE,"Unallocated",VLOOKUP($A354,'RAB Cat Lookup'!$B$4:$E$351,2,FALSE))</f>
        <v>Std</v>
      </c>
      <c r="AL354" s="338" t="str">
        <f>IF(ISERROR(VLOOKUP($A354,'RAB Cat Lookup'!$B$4:$E$351,4,FALSE))=TRUE,"Unallocated",VLOOKUP($A354,'RAB Cat Lookup'!$B$4:$E$351,4,FALSE))</f>
        <v>Substations</v>
      </c>
      <c r="AM354" s="121" t="str">
        <f t="shared" si="41"/>
        <v/>
      </c>
    </row>
    <row r="355" spans="1:39" x14ac:dyDescent="0.25">
      <c r="A355" s="215" t="s">
        <v>40</v>
      </c>
      <c r="B355" s="215" t="s">
        <v>338</v>
      </c>
      <c r="C355" s="123" t="s">
        <v>778</v>
      </c>
      <c r="D355" s="216" t="str">
        <f>IF('Division Lvl'!D355="","",'Division Lvl'!D355/Escalators!C$11)</f>
        <v/>
      </c>
      <c r="E355" s="217">
        <f>IF('Division Lvl'!E355="","",'Division Lvl'!E355/Escalators!D$11)</f>
        <v>499421.66007545177</v>
      </c>
      <c r="F355" s="217">
        <f>IF('Division Lvl'!F355="","",'Division Lvl'!F355/Escalators!E$11)</f>
        <v>498511.96181451483</v>
      </c>
      <c r="G355" s="217">
        <f>IF('Division Lvl'!G355="","",'Division Lvl'!G355/Escalators!F$11)</f>
        <v>497125.44552763994</v>
      </c>
      <c r="H355" s="217">
        <f>IF('Division Lvl'!H355="","",'Division Lvl'!H355/Escalators!G$11)</f>
        <v>495588.55214239372</v>
      </c>
      <c r="I355" s="217">
        <f>IF('Division Lvl'!I355="","",'Division Lvl'!I355/Escalators!H$11)</f>
        <v>494288.094628233</v>
      </c>
      <c r="J355" s="217">
        <f>IF('Division Lvl'!J355="","",'Division Lvl'!J355/Escalators!I$11)</f>
        <v>494288.094628233</v>
      </c>
      <c r="K355" s="217">
        <f>IF('Division Lvl'!K355="","",'Division Lvl'!K355/Escalators!J$11)</f>
        <v>494288.094628233</v>
      </c>
      <c r="L355" s="217">
        <f>IF('Division Lvl'!L355="","",'Division Lvl'!L355/Escalators!K$11)</f>
        <v>494288.094628233</v>
      </c>
      <c r="M355" s="217">
        <f>IF('Division Lvl'!M355="","",'Division Lvl'!M355/Escalators!L$11)</f>
        <v>494288.094628233</v>
      </c>
      <c r="N355" s="218">
        <v>500000</v>
      </c>
      <c r="O355" s="219">
        <v>0</v>
      </c>
      <c r="P355" s="220">
        <f>E355*Config!F$40</f>
        <v>511907.20157733804</v>
      </c>
      <c r="Q355" s="220">
        <f>F355*Config!G$40</f>
        <v>523749.1298813746</v>
      </c>
      <c r="R355" s="220">
        <f>G355*Config!H$40</f>
        <v>535349.73173766362</v>
      </c>
      <c r="S355" s="220">
        <f>H355*Config!I$40</f>
        <v>547037.03230095399</v>
      </c>
      <c r="T355" s="220">
        <f>I355*Config!J$40</f>
        <v>559241.60979644104</v>
      </c>
      <c r="U355" s="220">
        <f>J355*Config!K$40</f>
        <v>573222.65004135203</v>
      </c>
      <c r="V355" s="220">
        <f>K355*Config!L$40</f>
        <v>587553.21629238583</v>
      </c>
      <c r="W355" s="220">
        <f>L355*Config!M$40</f>
        <v>602242.04669969552</v>
      </c>
      <c r="X355" s="220">
        <f>M355*Config!N$40</f>
        <v>617298.09786718781</v>
      </c>
      <c r="Y355" s="221">
        <f>N355*Config!O$40</f>
        <v>640042.27209817851</v>
      </c>
      <c r="Z355" s="222">
        <f t="shared" si="35"/>
        <v>2484935.714188233</v>
      </c>
      <c r="AA355" s="217">
        <f t="shared" si="36"/>
        <v>4962088.092701165</v>
      </c>
      <c r="AB355" s="220">
        <f t="shared" si="37"/>
        <v>2677284.7052937718</v>
      </c>
      <c r="AC355" s="221">
        <f t="shared" si="38"/>
        <v>5697642.9882925712</v>
      </c>
      <c r="AD355" s="223">
        <f>IF(OR(SUM(P355:Y355)&lt;&gt;0,A355="EH"),INDEX(CASH!$B:$B,MATCH(A355,CASH!$A:$A,0)),"")</f>
        <v>280</v>
      </c>
      <c r="AE355" s="122">
        <f>AD355*VLOOKUP(C355,Config!$A$3:$C$9,3,FALSE)</f>
        <v>2800</v>
      </c>
      <c r="AF355" s="224">
        <f t="shared" si="39"/>
        <v>0.66409290143844257</v>
      </c>
      <c r="AG355" s="122" t="str">
        <f>IF(ISERROR(VLOOKUP(A355,Config!$A$12:$A$32,1,FALSE)),LEFT(A355,2),"PRL")</f>
        <v>TS</v>
      </c>
      <c r="AH355" s="122" t="str">
        <f t="shared" si="40"/>
        <v>TS116m</v>
      </c>
      <c r="AI355" s="163" t="s">
        <v>882</v>
      </c>
      <c r="AJ355" s="225" t="s">
        <v>781</v>
      </c>
      <c r="AK355" s="338" t="str">
        <f>IF(ISERROR(VLOOKUP($A355,'RAB Cat Lookup'!$B$4:$E$351,2,FALSE))=TRUE,"Unallocated",VLOOKUP($A355,'RAB Cat Lookup'!$B$4:$E$351,2,FALSE))</f>
        <v>Std</v>
      </c>
      <c r="AL355" s="338" t="str">
        <f>IF(ISERROR(VLOOKUP($A355,'RAB Cat Lookup'!$B$4:$E$351,4,FALSE))=TRUE,"Unallocated",VLOOKUP($A355,'RAB Cat Lookup'!$B$4:$E$351,4,FALSE))</f>
        <v>Substations</v>
      </c>
      <c r="AM355" s="121" t="str">
        <f t="shared" si="41"/>
        <v/>
      </c>
    </row>
    <row r="356" spans="1:39" x14ac:dyDescent="0.25">
      <c r="A356" s="215" t="s">
        <v>499</v>
      </c>
      <c r="B356" s="215" t="s">
        <v>589</v>
      </c>
      <c r="C356" s="123" t="s">
        <v>513</v>
      </c>
      <c r="D356" s="216">
        <f>IF('Division Lvl'!D356="","",'Division Lvl'!D356/Escalators!C$11)</f>
        <v>0</v>
      </c>
      <c r="E356" s="217">
        <f>IF('Division Lvl'!E356="","",'Division Lvl'!E356/Escalators!D$11)</f>
        <v>0</v>
      </c>
      <c r="F356" s="217">
        <f>IF('Division Lvl'!F356="","",'Division Lvl'!F356/Escalators!E$11)</f>
        <v>0</v>
      </c>
      <c r="G356" s="217">
        <f>IF('Division Lvl'!G356="","",'Division Lvl'!G356/Escalators!F$11)</f>
        <v>0</v>
      </c>
      <c r="H356" s="217">
        <f>IF('Division Lvl'!H356="","",'Division Lvl'!H356/Escalators!G$11)</f>
        <v>0</v>
      </c>
      <c r="I356" s="217">
        <f>IF('Division Lvl'!I356="","",'Division Lvl'!I356/Escalators!H$11)</f>
        <v>0</v>
      </c>
      <c r="J356" s="217">
        <f>IF('Division Lvl'!J356="","",'Division Lvl'!J356/Escalators!I$11)</f>
        <v>0</v>
      </c>
      <c r="K356" s="217">
        <f>IF('Division Lvl'!K356="","",'Division Lvl'!K356/Escalators!J$11)</f>
        <v>0</v>
      </c>
      <c r="L356" s="217">
        <f>IF('Division Lvl'!L356="","",'Division Lvl'!L356/Escalators!K$11)</f>
        <v>0</v>
      </c>
      <c r="M356" s="217">
        <f>IF('Division Lvl'!M356="","",'Division Lvl'!M356/Escalators!L$11)</f>
        <v>0</v>
      </c>
      <c r="N356" s="218">
        <v>0</v>
      </c>
      <c r="O356" s="219">
        <v>0</v>
      </c>
      <c r="P356" s="220">
        <f>E356*Config!F$40</f>
        <v>0</v>
      </c>
      <c r="Q356" s="220">
        <f>F356*Config!G$40</f>
        <v>0</v>
      </c>
      <c r="R356" s="220">
        <f>G356*Config!H$40</f>
        <v>0</v>
      </c>
      <c r="S356" s="220">
        <f>H356*Config!I$40</f>
        <v>0</v>
      </c>
      <c r="T356" s="220">
        <f>I356*Config!J$40</f>
        <v>0</v>
      </c>
      <c r="U356" s="220">
        <f>J356*Config!K$40</f>
        <v>0</v>
      </c>
      <c r="V356" s="220">
        <f>K356*Config!L$40</f>
        <v>0</v>
      </c>
      <c r="W356" s="220">
        <f>L356*Config!M$40</f>
        <v>0</v>
      </c>
      <c r="X356" s="220">
        <f>M356*Config!N$40</f>
        <v>0</v>
      </c>
      <c r="Y356" s="221">
        <f>N356*Config!O$40</f>
        <v>0</v>
      </c>
      <c r="Z356" s="222">
        <f t="shared" si="35"/>
        <v>0</v>
      </c>
      <c r="AA356" s="217">
        <f t="shared" si="36"/>
        <v>0</v>
      </c>
      <c r="AB356" s="220">
        <f t="shared" si="37"/>
        <v>0</v>
      </c>
      <c r="AC356" s="221">
        <f t="shared" si="38"/>
        <v>0</v>
      </c>
      <c r="AD356" s="223" t="str">
        <f>IF(OR(SUM(P356:Y356)&lt;&gt;0,A356="EH"),INDEX(CASH!$B:$B,MATCH(A356,CASH!$A:$A,0)),"")</f>
        <v/>
      </c>
      <c r="AE356" s="227">
        <v>4950</v>
      </c>
      <c r="AF356" s="224">
        <f t="shared" si="39"/>
        <v>0.12557407790639435</v>
      </c>
      <c r="AG356" s="122" t="str">
        <f>IF(ISERROR(VLOOKUP(A356,Config!$A$12:$A$32,1,FALSE)),LEFT(A356,2),"PRL")</f>
        <v>TS</v>
      </c>
      <c r="AH356" s="122" t="str">
        <f t="shared" si="40"/>
        <v>TS118</v>
      </c>
      <c r="AI356" s="163" t="s">
        <v>882</v>
      </c>
      <c r="AJ356" s="225" t="s">
        <v>781</v>
      </c>
      <c r="AK356" s="338" t="str">
        <f>IF(ISERROR(VLOOKUP($A356,'RAB Cat Lookup'!$B$4:$E$351,2,FALSE))=TRUE,"Unallocated",VLOOKUP($A356,'RAB Cat Lookup'!$B$4:$E$351,2,FALSE))</f>
        <v>Unallocated</v>
      </c>
      <c r="AL356" s="338" t="str">
        <f>IF(ISERROR(VLOOKUP($A356,'RAB Cat Lookup'!$B$4:$E$351,4,FALSE))=TRUE,"Unallocated",VLOOKUP($A356,'RAB Cat Lookup'!$B$4:$E$351,4,FALSE))</f>
        <v>Unallocated</v>
      </c>
      <c r="AM356" s="121" t="str">
        <f t="shared" si="41"/>
        <v/>
      </c>
    </row>
    <row r="357" spans="1:39" x14ac:dyDescent="0.25">
      <c r="A357" s="215" t="s">
        <v>430</v>
      </c>
      <c r="B357" s="215" t="s">
        <v>590</v>
      </c>
      <c r="C357" s="123" t="s">
        <v>513</v>
      </c>
      <c r="D357" s="216">
        <f>IF('Division Lvl'!D357="","",'Division Lvl'!D357/Escalators!C$11)</f>
        <v>0</v>
      </c>
      <c r="E357" s="217">
        <f>IF('Division Lvl'!E357="","",'Division Lvl'!E357/Escalators!D$11)</f>
        <v>0</v>
      </c>
      <c r="F357" s="217">
        <f>IF('Division Lvl'!F357="","",'Division Lvl'!F357/Escalators!E$11)</f>
        <v>0</v>
      </c>
      <c r="G357" s="217">
        <f>IF('Division Lvl'!G357="","",'Division Lvl'!G357/Escalators!F$11)</f>
        <v>0</v>
      </c>
      <c r="H357" s="217">
        <f>IF('Division Lvl'!H357="","",'Division Lvl'!H357/Escalators!G$11)</f>
        <v>0</v>
      </c>
      <c r="I357" s="217">
        <f>IF('Division Lvl'!I357="","",'Division Lvl'!I357/Escalators!H$11)</f>
        <v>0</v>
      </c>
      <c r="J357" s="217">
        <f>IF('Division Lvl'!J357="","",'Division Lvl'!J357/Escalators!I$11)</f>
        <v>0</v>
      </c>
      <c r="K357" s="217">
        <f>IF('Division Lvl'!K357="","",'Division Lvl'!K357/Escalators!J$11)</f>
        <v>0</v>
      </c>
      <c r="L357" s="217">
        <f>IF('Division Lvl'!L357="","",'Division Lvl'!L357/Escalators!K$11)</f>
        <v>0</v>
      </c>
      <c r="M357" s="217">
        <f>IF('Division Lvl'!M357="","",'Division Lvl'!M357/Escalators!L$11)</f>
        <v>0</v>
      </c>
      <c r="N357" s="218">
        <v>0</v>
      </c>
      <c r="O357" s="219">
        <v>0</v>
      </c>
      <c r="P357" s="220">
        <f>E357*Config!F$40</f>
        <v>0</v>
      </c>
      <c r="Q357" s="220">
        <f>F357*Config!G$40</f>
        <v>0</v>
      </c>
      <c r="R357" s="220">
        <f>G357*Config!H$40</f>
        <v>0</v>
      </c>
      <c r="S357" s="220">
        <f>H357*Config!I$40</f>
        <v>0</v>
      </c>
      <c r="T357" s="220">
        <f>I357*Config!J$40</f>
        <v>0</v>
      </c>
      <c r="U357" s="220">
        <f>J357*Config!K$40</f>
        <v>0</v>
      </c>
      <c r="V357" s="220">
        <f>K357*Config!L$40</f>
        <v>0</v>
      </c>
      <c r="W357" s="220">
        <f>L357*Config!M$40</f>
        <v>0</v>
      </c>
      <c r="X357" s="220">
        <f>M357*Config!N$40</f>
        <v>0</v>
      </c>
      <c r="Y357" s="221">
        <f>N357*Config!O$40</f>
        <v>0</v>
      </c>
      <c r="Z357" s="222">
        <f t="shared" si="35"/>
        <v>0</v>
      </c>
      <c r="AA357" s="217">
        <f t="shared" si="36"/>
        <v>0</v>
      </c>
      <c r="AB357" s="220">
        <f t="shared" si="37"/>
        <v>0</v>
      </c>
      <c r="AC357" s="221">
        <f t="shared" si="38"/>
        <v>0</v>
      </c>
      <c r="AD357" s="223" t="str">
        <f>IF(OR(SUM(P357:Y357)&lt;&gt;0,A357="EH"),INDEX(CASH!$B:$B,MATCH(A357,CASH!$A:$A,0)),"")</f>
        <v/>
      </c>
      <c r="AE357" s="226">
        <v>4950</v>
      </c>
      <c r="AF357" s="224">
        <f t="shared" si="39"/>
        <v>0.12557407790639435</v>
      </c>
      <c r="AG357" s="122" t="str">
        <f>IF(ISERROR(VLOOKUP(A357,Config!$A$12:$A$32,1,FALSE)),LEFT(A357,2),"PRL")</f>
        <v>TS</v>
      </c>
      <c r="AH357" s="122" t="str">
        <f t="shared" si="40"/>
        <v>TS119</v>
      </c>
      <c r="AI357" s="163" t="s">
        <v>882</v>
      </c>
      <c r="AJ357" s="225" t="s">
        <v>781</v>
      </c>
      <c r="AK357" s="338" t="str">
        <f>IF(ISERROR(VLOOKUP($A357,'RAB Cat Lookup'!$B$4:$E$351,2,FALSE))=TRUE,"Unallocated",VLOOKUP($A357,'RAB Cat Lookup'!$B$4:$E$351,2,FALSE))</f>
        <v>Std</v>
      </c>
      <c r="AL357" s="338" t="str">
        <f>IF(ISERROR(VLOOKUP($A357,'RAB Cat Lookup'!$B$4:$E$351,4,FALSE))=TRUE,"Unallocated",VLOOKUP($A357,'RAB Cat Lookup'!$B$4:$E$351,4,FALSE))</f>
        <v>Substations</v>
      </c>
      <c r="AM357" s="121" t="str">
        <f t="shared" si="41"/>
        <v/>
      </c>
    </row>
    <row r="358" spans="1:39" x14ac:dyDescent="0.25">
      <c r="A358" s="215" t="s">
        <v>382</v>
      </c>
      <c r="B358" s="215" t="s">
        <v>591</v>
      </c>
      <c r="C358" s="123" t="s">
        <v>513</v>
      </c>
      <c r="D358" s="216">
        <f>IF('Division Lvl'!D358="","",'Division Lvl'!D358/Escalators!C$11)</f>
        <v>0</v>
      </c>
      <c r="E358" s="217">
        <f>IF('Division Lvl'!E358="","",'Division Lvl'!E358/Escalators!D$11)</f>
        <v>0</v>
      </c>
      <c r="F358" s="217">
        <f>IF('Division Lvl'!F358="","",'Division Lvl'!F358/Escalators!E$11)</f>
        <v>0</v>
      </c>
      <c r="G358" s="217">
        <f>IF('Division Lvl'!G358="","",'Division Lvl'!G358/Escalators!F$11)</f>
        <v>0</v>
      </c>
      <c r="H358" s="217">
        <f>IF('Division Lvl'!H358="","",'Division Lvl'!H358/Escalators!G$11)</f>
        <v>0</v>
      </c>
      <c r="I358" s="217">
        <f>IF('Division Lvl'!I358="","",'Division Lvl'!I358/Escalators!H$11)</f>
        <v>0</v>
      </c>
      <c r="J358" s="217">
        <f>IF('Division Lvl'!J358="","",'Division Lvl'!J358/Escalators!I$11)</f>
        <v>0</v>
      </c>
      <c r="K358" s="217">
        <f>IF('Division Lvl'!K358="","",'Division Lvl'!K358/Escalators!J$11)</f>
        <v>0</v>
      </c>
      <c r="L358" s="217">
        <f>IF('Division Lvl'!L358="","",'Division Lvl'!L358/Escalators!K$11)</f>
        <v>0</v>
      </c>
      <c r="M358" s="217">
        <f>IF('Division Lvl'!M358="","",'Division Lvl'!M358/Escalators!L$11)</f>
        <v>0</v>
      </c>
      <c r="N358" s="218">
        <v>0</v>
      </c>
      <c r="O358" s="219">
        <v>0</v>
      </c>
      <c r="P358" s="220">
        <f>E358*Config!F$40</f>
        <v>0</v>
      </c>
      <c r="Q358" s="220">
        <f>F358*Config!G$40</f>
        <v>0</v>
      </c>
      <c r="R358" s="220">
        <f>G358*Config!H$40</f>
        <v>0</v>
      </c>
      <c r="S358" s="220">
        <f>H358*Config!I$40</f>
        <v>0</v>
      </c>
      <c r="T358" s="220">
        <f>I358*Config!J$40</f>
        <v>0</v>
      </c>
      <c r="U358" s="220">
        <f>J358*Config!K$40</f>
        <v>0</v>
      </c>
      <c r="V358" s="220">
        <f>K358*Config!L$40</f>
        <v>0</v>
      </c>
      <c r="W358" s="220">
        <f>L358*Config!M$40</f>
        <v>0</v>
      </c>
      <c r="X358" s="220">
        <f>M358*Config!N$40</f>
        <v>0</v>
      </c>
      <c r="Y358" s="221">
        <f>N358*Config!O$40</f>
        <v>0</v>
      </c>
      <c r="Z358" s="222">
        <f t="shared" si="35"/>
        <v>0</v>
      </c>
      <c r="AA358" s="217">
        <f t="shared" si="36"/>
        <v>0</v>
      </c>
      <c r="AB358" s="220">
        <f t="shared" si="37"/>
        <v>0</v>
      </c>
      <c r="AC358" s="221">
        <f t="shared" si="38"/>
        <v>0</v>
      </c>
      <c r="AD358" s="223" t="str">
        <f>IF(OR(SUM(P358:Y358)&lt;&gt;0,A358="EH"),INDEX(CASH!$B:$B,MATCH(A358,CASH!$A:$A,0)),"")</f>
        <v/>
      </c>
      <c r="AE358" s="226">
        <v>4950</v>
      </c>
      <c r="AF358" s="224">
        <f t="shared" si="39"/>
        <v>0.12557407790639435</v>
      </c>
      <c r="AG358" s="122" t="str">
        <f>IF(ISERROR(VLOOKUP(A358,Config!$A$12:$A$32,1,FALSE)),LEFT(A358,2),"PRL")</f>
        <v>TS</v>
      </c>
      <c r="AH358" s="122" t="str">
        <f t="shared" si="40"/>
        <v>TS120</v>
      </c>
      <c r="AI358" s="163" t="s">
        <v>882</v>
      </c>
      <c r="AJ358" s="225" t="s">
        <v>781</v>
      </c>
      <c r="AK358" s="338" t="str">
        <f>IF(ISERROR(VLOOKUP($A358,'RAB Cat Lookup'!$B$4:$E$351,2,FALSE))=TRUE,"Unallocated",VLOOKUP($A358,'RAB Cat Lookup'!$B$4:$E$351,2,FALSE))</f>
        <v>Std</v>
      </c>
      <c r="AL358" s="338" t="str">
        <f>IF(ISERROR(VLOOKUP($A358,'RAB Cat Lookup'!$B$4:$E$351,4,FALSE))=TRUE,"Unallocated",VLOOKUP($A358,'RAB Cat Lookup'!$B$4:$E$351,4,FALSE))</f>
        <v>Substations</v>
      </c>
      <c r="AM358" s="121" t="str">
        <f t="shared" si="41"/>
        <v/>
      </c>
    </row>
    <row r="359" spans="1:39" x14ac:dyDescent="0.25">
      <c r="A359" s="215" t="s">
        <v>443</v>
      </c>
      <c r="B359" s="215" t="s">
        <v>444</v>
      </c>
      <c r="C359" s="123" t="s">
        <v>513</v>
      </c>
      <c r="D359" s="216">
        <f>IF('Division Lvl'!D359="","",'Division Lvl'!D359/Escalators!C$11)</f>
        <v>0</v>
      </c>
      <c r="E359" s="217">
        <f>IF('Division Lvl'!E359="","",'Division Lvl'!E359/Escalators!D$11)</f>
        <v>0</v>
      </c>
      <c r="F359" s="217">
        <f>IF('Division Lvl'!F359="","",'Division Lvl'!F359/Escalators!E$11)</f>
        <v>0</v>
      </c>
      <c r="G359" s="217">
        <f>IF('Division Lvl'!G359="","",'Division Lvl'!G359/Escalators!F$11)</f>
        <v>0</v>
      </c>
      <c r="H359" s="217">
        <f>IF('Division Lvl'!H359="","",'Division Lvl'!H359/Escalators!G$11)</f>
        <v>0</v>
      </c>
      <c r="I359" s="217">
        <f>IF('Division Lvl'!I359="","",'Division Lvl'!I359/Escalators!H$11)</f>
        <v>0</v>
      </c>
      <c r="J359" s="217">
        <f>IF('Division Lvl'!J359="","",'Division Lvl'!J359/Escalators!I$11)</f>
        <v>0</v>
      </c>
      <c r="K359" s="217">
        <f>IF('Division Lvl'!K359="","",'Division Lvl'!K359/Escalators!J$11)</f>
        <v>0</v>
      </c>
      <c r="L359" s="217">
        <f>IF('Division Lvl'!L359="","",'Division Lvl'!L359/Escalators!K$11)</f>
        <v>0</v>
      </c>
      <c r="M359" s="217">
        <f>IF('Division Lvl'!M359="","",'Division Lvl'!M359/Escalators!L$11)</f>
        <v>0</v>
      </c>
      <c r="N359" s="218">
        <v>0</v>
      </c>
      <c r="O359" s="219">
        <v>0</v>
      </c>
      <c r="P359" s="220">
        <f>E359*Config!F$40</f>
        <v>0</v>
      </c>
      <c r="Q359" s="220">
        <f>F359*Config!G$40</f>
        <v>0</v>
      </c>
      <c r="R359" s="220">
        <f>G359*Config!H$40</f>
        <v>0</v>
      </c>
      <c r="S359" s="220">
        <f>H359*Config!I$40</f>
        <v>0</v>
      </c>
      <c r="T359" s="220">
        <f>I359*Config!J$40</f>
        <v>0</v>
      </c>
      <c r="U359" s="220">
        <f>J359*Config!K$40</f>
        <v>0</v>
      </c>
      <c r="V359" s="220">
        <f>K359*Config!L$40</f>
        <v>0</v>
      </c>
      <c r="W359" s="220">
        <f>L359*Config!M$40</f>
        <v>0</v>
      </c>
      <c r="X359" s="220">
        <f>M359*Config!N$40</f>
        <v>0</v>
      </c>
      <c r="Y359" s="221">
        <f>N359*Config!O$40</f>
        <v>0</v>
      </c>
      <c r="Z359" s="222">
        <f t="shared" si="35"/>
        <v>0</v>
      </c>
      <c r="AA359" s="217">
        <f t="shared" si="36"/>
        <v>0</v>
      </c>
      <c r="AB359" s="220">
        <f t="shared" si="37"/>
        <v>0</v>
      </c>
      <c r="AC359" s="221">
        <f t="shared" si="38"/>
        <v>0</v>
      </c>
      <c r="AD359" s="223" t="str">
        <f>IF(OR(SUM(P359:Y359)&lt;&gt;0,A359="EH"),INDEX(CASH!$B:$B,MATCH(A359,CASH!$A:$A,0)),"")</f>
        <v/>
      </c>
      <c r="AE359" s="226">
        <v>4200</v>
      </c>
      <c r="AF359" s="224">
        <f t="shared" si="39"/>
        <v>0.3629185514812126</v>
      </c>
      <c r="AG359" s="122" t="str">
        <f>IF(ISERROR(VLOOKUP(A359,Config!$A$12:$A$32,1,FALSE)),LEFT(A359,2),"PRL")</f>
        <v>TS</v>
      </c>
      <c r="AH359" s="122" t="str">
        <f t="shared" si="40"/>
        <v>TS121</v>
      </c>
      <c r="AI359" s="163" t="s">
        <v>882</v>
      </c>
      <c r="AJ359" s="225" t="s">
        <v>781</v>
      </c>
      <c r="AK359" s="338" t="str">
        <f>IF(ISERROR(VLOOKUP($A359,'RAB Cat Lookup'!$B$4:$E$351,2,FALSE))=TRUE,"Unallocated",VLOOKUP($A359,'RAB Cat Lookup'!$B$4:$E$351,2,FALSE))</f>
        <v>Std</v>
      </c>
      <c r="AL359" s="338" t="str">
        <f>IF(ISERROR(VLOOKUP($A359,'RAB Cat Lookup'!$B$4:$E$351,4,FALSE))=TRUE,"Unallocated",VLOOKUP($A359,'RAB Cat Lookup'!$B$4:$E$351,4,FALSE))</f>
        <v>Substations</v>
      </c>
      <c r="AM359" s="121" t="str">
        <f t="shared" si="41"/>
        <v/>
      </c>
    </row>
    <row r="360" spans="1:39" x14ac:dyDescent="0.25">
      <c r="A360" s="215" t="s">
        <v>21</v>
      </c>
      <c r="B360" s="215" t="s">
        <v>231</v>
      </c>
      <c r="C360" s="123" t="s">
        <v>513</v>
      </c>
      <c r="D360" s="216">
        <f>IF('Division Lvl'!D360="","",'Division Lvl'!D360/Escalators!C$11)</f>
        <v>75000</v>
      </c>
      <c r="E360" s="217">
        <f>IF('Division Lvl'!E360="","",'Division Lvl'!E360/Escalators!D$11)</f>
        <v>0</v>
      </c>
      <c r="F360" s="217">
        <f>IF('Division Lvl'!F360="","",'Division Lvl'!F360/Escalators!E$11)</f>
        <v>0</v>
      </c>
      <c r="G360" s="217">
        <f>IF('Division Lvl'!G360="","",'Division Lvl'!G360/Escalators!F$11)</f>
        <v>0</v>
      </c>
      <c r="H360" s="217">
        <f>IF('Division Lvl'!H360="","",'Division Lvl'!H360/Escalators!G$11)</f>
        <v>0</v>
      </c>
      <c r="I360" s="217">
        <f>IF('Division Lvl'!I360="","",'Division Lvl'!I360/Escalators!H$11)</f>
        <v>0</v>
      </c>
      <c r="J360" s="217">
        <f>IF('Division Lvl'!J360="","",'Division Lvl'!J360/Escalators!I$11)</f>
        <v>0</v>
      </c>
      <c r="K360" s="217">
        <f>IF('Division Lvl'!K360="","",'Division Lvl'!K360/Escalators!J$11)</f>
        <v>0</v>
      </c>
      <c r="L360" s="217">
        <f>IF('Division Lvl'!L360="","",'Division Lvl'!L360/Escalators!K$11)</f>
        <v>0</v>
      </c>
      <c r="M360" s="217">
        <f>IF('Division Lvl'!M360="","",'Division Lvl'!M360/Escalators!L$11)</f>
        <v>0</v>
      </c>
      <c r="N360" s="218">
        <v>0</v>
      </c>
      <c r="O360" s="219">
        <v>217104</v>
      </c>
      <c r="P360" s="220">
        <f>E360*Config!F$40</f>
        <v>0</v>
      </c>
      <c r="Q360" s="220">
        <f>F360*Config!G$40</f>
        <v>0</v>
      </c>
      <c r="R360" s="220">
        <f>G360*Config!H$40</f>
        <v>0</v>
      </c>
      <c r="S360" s="220">
        <f>H360*Config!I$40</f>
        <v>0</v>
      </c>
      <c r="T360" s="220">
        <f>I360*Config!J$40</f>
        <v>0</v>
      </c>
      <c r="U360" s="220">
        <f>J360*Config!K$40</f>
        <v>0</v>
      </c>
      <c r="V360" s="220">
        <f>K360*Config!L$40</f>
        <v>0</v>
      </c>
      <c r="W360" s="220">
        <f>L360*Config!M$40</f>
        <v>0</v>
      </c>
      <c r="X360" s="220">
        <f>M360*Config!N$40</f>
        <v>0</v>
      </c>
      <c r="Y360" s="221">
        <f>N360*Config!O$40</f>
        <v>0</v>
      </c>
      <c r="Z360" s="222">
        <f t="shared" si="35"/>
        <v>0</v>
      </c>
      <c r="AA360" s="217">
        <f t="shared" si="36"/>
        <v>0</v>
      </c>
      <c r="AB360" s="220">
        <f t="shared" si="37"/>
        <v>0</v>
      </c>
      <c r="AC360" s="221">
        <f t="shared" si="38"/>
        <v>0</v>
      </c>
      <c r="AD360" s="223" t="str">
        <f>IF(OR(SUM(P360:Y360)&lt;&gt;0,A360="EH"),INDEX(CASH!$B:$B,MATCH(A360,CASH!$A:$A,0)),"")</f>
        <v/>
      </c>
      <c r="AE360" s="226">
        <v>3450</v>
      </c>
      <c r="AF360" s="224">
        <f t="shared" si="39"/>
        <v>0.51296800094308148</v>
      </c>
      <c r="AG360" s="122" t="str">
        <f>IF(ISERROR(VLOOKUP(A360,Config!$A$12:$A$32,1,FALSE)),LEFT(A360,2),"PRL")</f>
        <v>TS</v>
      </c>
      <c r="AH360" s="122" t="str">
        <f t="shared" si="40"/>
        <v>TS122</v>
      </c>
      <c r="AI360" s="163" t="s">
        <v>882</v>
      </c>
      <c r="AJ360" s="225" t="s">
        <v>781</v>
      </c>
      <c r="AK360" s="338" t="str">
        <f>IF(ISERROR(VLOOKUP($A360,'RAB Cat Lookup'!$B$4:$E$351,2,FALSE))=TRUE,"Unallocated",VLOOKUP($A360,'RAB Cat Lookup'!$B$4:$E$351,2,FALSE))</f>
        <v>Std</v>
      </c>
      <c r="AL360" s="338" t="str">
        <f>IF(ISERROR(VLOOKUP($A360,'RAB Cat Lookup'!$B$4:$E$351,4,FALSE))=TRUE,"Unallocated",VLOOKUP($A360,'RAB Cat Lookup'!$B$4:$E$351,4,FALSE))</f>
        <v>Substations</v>
      </c>
      <c r="AM360" s="121" t="str">
        <f t="shared" si="41"/>
        <v/>
      </c>
    </row>
    <row r="361" spans="1:39" x14ac:dyDescent="0.25">
      <c r="A361" s="215" t="s">
        <v>22</v>
      </c>
      <c r="B361" s="215" t="s">
        <v>232</v>
      </c>
      <c r="C361" s="123" t="s">
        <v>513</v>
      </c>
      <c r="D361" s="216">
        <f>IF('Division Lvl'!D361="","",'Division Lvl'!D361/Escalators!C$11)</f>
        <v>0</v>
      </c>
      <c r="E361" s="217">
        <f>IF('Division Lvl'!E361="","",'Division Lvl'!E361/Escalators!D$11)</f>
        <v>0</v>
      </c>
      <c r="F361" s="217">
        <f>IF('Division Lvl'!F361="","",'Division Lvl'!F361/Escalators!E$11)</f>
        <v>0</v>
      </c>
      <c r="G361" s="217">
        <f>IF('Division Lvl'!G361="","",'Division Lvl'!G361/Escalators!F$11)</f>
        <v>0</v>
      </c>
      <c r="H361" s="217">
        <f>IF('Division Lvl'!H361="","",'Division Lvl'!H361/Escalators!G$11)</f>
        <v>0</v>
      </c>
      <c r="I361" s="217">
        <f>IF('Division Lvl'!I361="","",'Division Lvl'!I361/Escalators!H$11)</f>
        <v>0</v>
      </c>
      <c r="J361" s="217">
        <f>IF('Division Lvl'!J361="","",'Division Lvl'!J361/Escalators!I$11)</f>
        <v>0</v>
      </c>
      <c r="K361" s="217">
        <f>IF('Division Lvl'!K361="","",'Division Lvl'!K361/Escalators!J$11)</f>
        <v>0</v>
      </c>
      <c r="L361" s="217">
        <f>IF('Division Lvl'!L361="","",'Division Lvl'!L361/Escalators!K$11)</f>
        <v>0</v>
      </c>
      <c r="M361" s="217">
        <f>IF('Division Lvl'!M361="","",'Division Lvl'!M361/Escalators!L$11)</f>
        <v>0</v>
      </c>
      <c r="N361" s="218">
        <v>0</v>
      </c>
      <c r="O361" s="219">
        <v>0</v>
      </c>
      <c r="P361" s="220">
        <f>E361*Config!F$40</f>
        <v>0</v>
      </c>
      <c r="Q361" s="220">
        <f>F361*Config!G$40</f>
        <v>0</v>
      </c>
      <c r="R361" s="220">
        <f>G361*Config!H$40</f>
        <v>0</v>
      </c>
      <c r="S361" s="220">
        <f>H361*Config!I$40</f>
        <v>0</v>
      </c>
      <c r="T361" s="220">
        <f>I361*Config!J$40</f>
        <v>0</v>
      </c>
      <c r="U361" s="220">
        <f>J361*Config!K$40</f>
        <v>0</v>
      </c>
      <c r="V361" s="220">
        <f>K361*Config!L$40</f>
        <v>0</v>
      </c>
      <c r="W361" s="220">
        <f>L361*Config!M$40</f>
        <v>0</v>
      </c>
      <c r="X361" s="220">
        <f>M361*Config!N$40</f>
        <v>0</v>
      </c>
      <c r="Y361" s="221">
        <f>N361*Config!O$40</f>
        <v>0</v>
      </c>
      <c r="Z361" s="222">
        <f t="shared" si="35"/>
        <v>0</v>
      </c>
      <c r="AA361" s="217">
        <f t="shared" si="36"/>
        <v>0</v>
      </c>
      <c r="AB361" s="220">
        <f t="shared" si="37"/>
        <v>0</v>
      </c>
      <c r="AC361" s="221">
        <f t="shared" si="38"/>
        <v>0</v>
      </c>
      <c r="AD361" s="223" t="str">
        <f>IF(OR(SUM(P361:Y361)&lt;&gt;0,A361="EH"),INDEX(CASH!$B:$B,MATCH(A361,CASH!$A:$A,0)),"")</f>
        <v/>
      </c>
      <c r="AE361" s="226">
        <v>3450</v>
      </c>
      <c r="AF361" s="224">
        <f t="shared" si="39"/>
        <v>0.51296800094308148</v>
      </c>
      <c r="AG361" s="122" t="str">
        <f>IF(ISERROR(VLOOKUP(A361,Config!$A$12:$A$32,1,FALSE)),LEFT(A361,2),"PRL")</f>
        <v>TS</v>
      </c>
      <c r="AH361" s="122" t="str">
        <f t="shared" si="40"/>
        <v>TS123</v>
      </c>
      <c r="AI361" s="163" t="s">
        <v>882</v>
      </c>
      <c r="AJ361" s="225" t="s">
        <v>781</v>
      </c>
      <c r="AK361" s="338" t="str">
        <f>IF(ISERROR(VLOOKUP($A361,'RAB Cat Lookup'!$B$4:$E$351,2,FALSE))=TRUE,"Unallocated",VLOOKUP($A361,'RAB Cat Lookup'!$B$4:$E$351,2,FALSE))</f>
        <v>Std</v>
      </c>
      <c r="AL361" s="338" t="str">
        <f>IF(ISERROR(VLOOKUP($A361,'RAB Cat Lookup'!$B$4:$E$351,4,FALSE))=TRUE,"Unallocated",VLOOKUP($A361,'RAB Cat Lookup'!$B$4:$E$351,4,FALSE))</f>
        <v>Substations</v>
      </c>
      <c r="AM361" s="121" t="str">
        <f t="shared" si="41"/>
        <v/>
      </c>
    </row>
    <row r="362" spans="1:39" x14ac:dyDescent="0.25">
      <c r="A362" s="215" t="s">
        <v>34</v>
      </c>
      <c r="B362" s="215" t="s">
        <v>466</v>
      </c>
      <c r="C362" s="123" t="s">
        <v>512</v>
      </c>
      <c r="D362" s="216">
        <f>IF('Division Lvl'!D362="","",'Division Lvl'!D362/Escalators!C$11)</f>
        <v>0</v>
      </c>
      <c r="E362" s="217">
        <f>IF('Division Lvl'!E362="","",'Division Lvl'!E362/Escalators!D$11)</f>
        <v>0</v>
      </c>
      <c r="F362" s="217">
        <f>IF('Division Lvl'!F362="","",'Division Lvl'!F362/Escalators!E$11)</f>
        <v>0</v>
      </c>
      <c r="G362" s="217">
        <f>IF('Division Lvl'!G362="","",'Division Lvl'!G362/Escalators!F$11)</f>
        <v>0</v>
      </c>
      <c r="H362" s="217">
        <f>IF('Division Lvl'!H362="","",'Division Lvl'!H362/Escalators!G$11)</f>
        <v>0</v>
      </c>
      <c r="I362" s="217">
        <f>IF('Division Lvl'!I362="","",'Division Lvl'!I362/Escalators!H$11)</f>
        <v>0</v>
      </c>
      <c r="J362" s="217">
        <f>IF('Division Lvl'!J362="","",'Division Lvl'!J362/Escalators!I$11)</f>
        <v>0</v>
      </c>
      <c r="K362" s="217">
        <f>IF('Division Lvl'!K362="","",'Division Lvl'!K362/Escalators!J$11)</f>
        <v>0</v>
      </c>
      <c r="L362" s="217">
        <f>IF('Division Lvl'!L362="","",'Division Lvl'!L362/Escalators!K$11)</f>
        <v>0</v>
      </c>
      <c r="M362" s="217">
        <f>IF('Division Lvl'!M362="","",'Division Lvl'!M362/Escalators!L$11)</f>
        <v>0</v>
      </c>
      <c r="N362" s="218">
        <v>0</v>
      </c>
      <c r="O362" s="219">
        <v>0</v>
      </c>
      <c r="P362" s="220">
        <f>E362*Config!F$40</f>
        <v>0</v>
      </c>
      <c r="Q362" s="220">
        <f>F362*Config!G$40</f>
        <v>0</v>
      </c>
      <c r="R362" s="220">
        <f>G362*Config!H$40</f>
        <v>0</v>
      </c>
      <c r="S362" s="220">
        <f>H362*Config!I$40</f>
        <v>0</v>
      </c>
      <c r="T362" s="220">
        <f>I362*Config!J$40</f>
        <v>0</v>
      </c>
      <c r="U362" s="220">
        <f>J362*Config!K$40</f>
        <v>0</v>
      </c>
      <c r="V362" s="220">
        <f>K362*Config!L$40</f>
        <v>0</v>
      </c>
      <c r="W362" s="220">
        <f>L362*Config!M$40</f>
        <v>0</v>
      </c>
      <c r="X362" s="220">
        <f>M362*Config!N$40</f>
        <v>0</v>
      </c>
      <c r="Y362" s="221">
        <f>N362*Config!O$40</f>
        <v>0</v>
      </c>
      <c r="Z362" s="222">
        <f t="shared" si="35"/>
        <v>0</v>
      </c>
      <c r="AA362" s="217">
        <f t="shared" si="36"/>
        <v>0</v>
      </c>
      <c r="AB362" s="220">
        <f t="shared" si="37"/>
        <v>0</v>
      </c>
      <c r="AC362" s="221">
        <f t="shared" si="38"/>
        <v>0</v>
      </c>
      <c r="AD362" s="223" t="str">
        <f>IF(OR(SUM(P362:Y362)&lt;&gt;0,A362="EH"),INDEX(CASH!$B:$B,MATCH(A362,CASH!$A:$A,0)),"")</f>
        <v/>
      </c>
      <c r="AE362" s="226">
        <v>3000</v>
      </c>
      <c r="AF362" s="224">
        <f t="shared" si="39"/>
        <v>0.58534242778377188</v>
      </c>
      <c r="AG362" s="122" t="str">
        <f>IF(ISERROR(VLOOKUP(A362,Config!$A$12:$A$32,1,FALSE)),LEFT(A362,2),"PRL")</f>
        <v>TS</v>
      </c>
      <c r="AH362" s="122" t="str">
        <f t="shared" si="40"/>
        <v>TS124s</v>
      </c>
      <c r="AI362" s="163" t="s">
        <v>882</v>
      </c>
      <c r="AJ362" s="225" t="s">
        <v>781</v>
      </c>
      <c r="AK362" s="338" t="str">
        <f>IF(ISERROR(VLOOKUP($A362,'RAB Cat Lookup'!$B$4:$E$351,2,FALSE))=TRUE,"Unallocated",VLOOKUP($A362,'RAB Cat Lookup'!$B$4:$E$351,2,FALSE))</f>
        <v>Std</v>
      </c>
      <c r="AL362" s="338" t="str">
        <f>IF(ISERROR(VLOOKUP($A362,'RAB Cat Lookup'!$B$4:$E$351,4,FALSE))=TRUE,"Unallocated",VLOOKUP($A362,'RAB Cat Lookup'!$B$4:$E$351,4,FALSE))</f>
        <v>Substations</v>
      </c>
      <c r="AM362" s="121" t="str">
        <f t="shared" si="41"/>
        <v/>
      </c>
    </row>
    <row r="363" spans="1:39" x14ac:dyDescent="0.25">
      <c r="A363" s="215" t="s">
        <v>23</v>
      </c>
      <c r="B363" s="215" t="s">
        <v>371</v>
      </c>
      <c r="C363" s="123" t="s">
        <v>513</v>
      </c>
      <c r="D363" s="216">
        <f>IF('Division Lvl'!D363="","",'Division Lvl'!D363/Escalators!C$11)</f>
        <v>0</v>
      </c>
      <c r="E363" s="217">
        <f>IF('Division Lvl'!E363="","",'Division Lvl'!E363/Escalators!D$11)</f>
        <v>0</v>
      </c>
      <c r="F363" s="217">
        <f>IF('Division Lvl'!F363="","",'Division Lvl'!F363/Escalators!E$11)</f>
        <v>0</v>
      </c>
      <c r="G363" s="217">
        <f>IF('Division Lvl'!G363="","",'Division Lvl'!G363/Escalators!F$11)</f>
        <v>0</v>
      </c>
      <c r="H363" s="217">
        <f>IF('Division Lvl'!H363="","",'Division Lvl'!H363/Escalators!G$11)</f>
        <v>0</v>
      </c>
      <c r="I363" s="217">
        <f>IF('Division Lvl'!I363="","",'Division Lvl'!I363/Escalators!H$11)</f>
        <v>0</v>
      </c>
      <c r="J363" s="217">
        <f>IF('Division Lvl'!J363="","",'Division Lvl'!J363/Escalators!I$11)</f>
        <v>0</v>
      </c>
      <c r="K363" s="217">
        <f>IF('Division Lvl'!K363="","",'Division Lvl'!K363/Escalators!J$11)</f>
        <v>0</v>
      </c>
      <c r="L363" s="217">
        <f>IF('Division Lvl'!L363="","",'Division Lvl'!L363/Escalators!K$11)</f>
        <v>0</v>
      </c>
      <c r="M363" s="217">
        <f>IF('Division Lvl'!M363="","",'Division Lvl'!M363/Escalators!L$11)</f>
        <v>0</v>
      </c>
      <c r="N363" s="218">
        <v>0</v>
      </c>
      <c r="O363" s="219">
        <v>0</v>
      </c>
      <c r="P363" s="220">
        <f>E363*Config!F$40</f>
        <v>0</v>
      </c>
      <c r="Q363" s="220">
        <f>F363*Config!G$40</f>
        <v>0</v>
      </c>
      <c r="R363" s="220">
        <f>G363*Config!H$40</f>
        <v>0</v>
      </c>
      <c r="S363" s="220">
        <f>H363*Config!I$40</f>
        <v>0</v>
      </c>
      <c r="T363" s="220">
        <f>I363*Config!J$40</f>
        <v>0</v>
      </c>
      <c r="U363" s="220">
        <f>J363*Config!K$40</f>
        <v>0</v>
      </c>
      <c r="V363" s="220">
        <f>K363*Config!L$40</f>
        <v>0</v>
      </c>
      <c r="W363" s="220">
        <f>L363*Config!M$40</f>
        <v>0</v>
      </c>
      <c r="X363" s="220">
        <f>M363*Config!N$40</f>
        <v>0</v>
      </c>
      <c r="Y363" s="221">
        <f>N363*Config!O$40</f>
        <v>0</v>
      </c>
      <c r="Z363" s="222">
        <f t="shared" si="35"/>
        <v>0</v>
      </c>
      <c r="AA363" s="217">
        <f t="shared" si="36"/>
        <v>0</v>
      </c>
      <c r="AB363" s="220">
        <f t="shared" si="37"/>
        <v>0</v>
      </c>
      <c r="AC363" s="221">
        <f t="shared" si="38"/>
        <v>0</v>
      </c>
      <c r="AD363" s="223" t="str">
        <f>IF(OR(SUM(P363:Y363)&lt;&gt;0,A363="EH"),INDEX(CASH!$B:$B,MATCH(A363,CASH!$A:$A,0)),"")</f>
        <v/>
      </c>
      <c r="AE363" s="226">
        <v>6300</v>
      </c>
      <c r="AF363" s="224">
        <f t="shared" si="39"/>
        <v>0</v>
      </c>
      <c r="AG363" s="122" t="str">
        <f>IF(ISERROR(VLOOKUP(A363,Config!$A$12:$A$32,1,FALSE)),LEFT(A363,2),"PRL")</f>
        <v>TS</v>
      </c>
      <c r="AH363" s="122" t="str">
        <f t="shared" si="40"/>
        <v>TS125</v>
      </c>
      <c r="AI363" s="163" t="s">
        <v>882</v>
      </c>
      <c r="AJ363" s="225" t="s">
        <v>781</v>
      </c>
      <c r="AK363" s="338" t="str">
        <f>IF(ISERROR(VLOOKUP($A363,'RAB Cat Lookup'!$B$4:$E$351,2,FALSE))=TRUE,"Unallocated",VLOOKUP($A363,'RAB Cat Lookup'!$B$4:$E$351,2,FALSE))</f>
        <v>Std</v>
      </c>
      <c r="AL363" s="338" t="str">
        <f>IF(ISERROR(VLOOKUP($A363,'RAB Cat Lookup'!$B$4:$E$351,4,FALSE))=TRUE,"Unallocated",VLOOKUP($A363,'RAB Cat Lookup'!$B$4:$E$351,4,FALSE))</f>
        <v>Substations</v>
      </c>
      <c r="AM363" s="121" t="str">
        <f t="shared" si="41"/>
        <v/>
      </c>
    </row>
    <row r="364" spans="1:39" x14ac:dyDescent="0.25">
      <c r="A364" s="215" t="s">
        <v>427</v>
      </c>
      <c r="B364" s="215" t="s">
        <v>592</v>
      </c>
      <c r="C364" s="123" t="s">
        <v>513</v>
      </c>
      <c r="D364" s="216">
        <f>IF('Division Lvl'!D364="","",'Division Lvl'!D364/Escalators!C$11)</f>
        <v>0</v>
      </c>
      <c r="E364" s="217">
        <f>IF('Division Lvl'!E364="","",'Division Lvl'!E364/Escalators!D$11)</f>
        <v>0</v>
      </c>
      <c r="F364" s="217">
        <f>IF('Division Lvl'!F364="","",'Division Lvl'!F364/Escalators!E$11)</f>
        <v>0</v>
      </c>
      <c r="G364" s="217">
        <f>IF('Division Lvl'!G364="","",'Division Lvl'!G364/Escalators!F$11)</f>
        <v>0</v>
      </c>
      <c r="H364" s="217">
        <f>IF('Division Lvl'!H364="","",'Division Lvl'!H364/Escalators!G$11)</f>
        <v>0</v>
      </c>
      <c r="I364" s="217">
        <f>IF('Division Lvl'!I364="","",'Division Lvl'!I364/Escalators!H$11)</f>
        <v>0</v>
      </c>
      <c r="J364" s="217">
        <f>IF('Division Lvl'!J364="","",'Division Lvl'!J364/Escalators!I$11)</f>
        <v>0</v>
      </c>
      <c r="K364" s="217">
        <f>IF('Division Lvl'!K364="","",'Division Lvl'!K364/Escalators!J$11)</f>
        <v>0</v>
      </c>
      <c r="L364" s="217">
        <f>IF('Division Lvl'!L364="","",'Division Lvl'!L364/Escalators!K$11)</f>
        <v>0</v>
      </c>
      <c r="M364" s="217">
        <f>IF('Division Lvl'!M364="","",'Division Lvl'!M364/Escalators!L$11)</f>
        <v>0</v>
      </c>
      <c r="N364" s="218">
        <v>0</v>
      </c>
      <c r="O364" s="219">
        <v>0</v>
      </c>
      <c r="P364" s="220">
        <f>E364*Config!F$40</f>
        <v>0</v>
      </c>
      <c r="Q364" s="220">
        <f>F364*Config!G$40</f>
        <v>0</v>
      </c>
      <c r="R364" s="220">
        <f>G364*Config!H$40</f>
        <v>0</v>
      </c>
      <c r="S364" s="220">
        <f>H364*Config!I$40</f>
        <v>0</v>
      </c>
      <c r="T364" s="220">
        <f>I364*Config!J$40</f>
        <v>0</v>
      </c>
      <c r="U364" s="220">
        <f>J364*Config!K$40</f>
        <v>0</v>
      </c>
      <c r="V364" s="220">
        <f>K364*Config!L$40</f>
        <v>0</v>
      </c>
      <c r="W364" s="220">
        <f>L364*Config!M$40</f>
        <v>0</v>
      </c>
      <c r="X364" s="220">
        <f>M364*Config!N$40</f>
        <v>0</v>
      </c>
      <c r="Y364" s="221">
        <f>N364*Config!O$40</f>
        <v>0</v>
      </c>
      <c r="Z364" s="222">
        <f t="shared" si="35"/>
        <v>0</v>
      </c>
      <c r="AA364" s="217">
        <f t="shared" si="36"/>
        <v>0</v>
      </c>
      <c r="AB364" s="220">
        <f t="shared" si="37"/>
        <v>0</v>
      </c>
      <c r="AC364" s="221">
        <f t="shared" si="38"/>
        <v>0</v>
      </c>
      <c r="AD364" s="223" t="str">
        <f>IF(OR(SUM(P364:Y364)&lt;&gt;0,A364="EH"),INDEX(CASH!$B:$B,MATCH(A364,CASH!$A:$A,0)),"")</f>
        <v/>
      </c>
      <c r="AE364" s="226">
        <v>4950</v>
      </c>
      <c r="AF364" s="224">
        <f t="shared" si="39"/>
        <v>0.12557407790639435</v>
      </c>
      <c r="AG364" s="122" t="str">
        <f>IF(ISERROR(VLOOKUP(A364,Config!$A$12:$A$32,1,FALSE)),LEFT(A364,2),"PRL")</f>
        <v>TS</v>
      </c>
      <c r="AH364" s="122" t="str">
        <f t="shared" si="40"/>
        <v>TS126</v>
      </c>
      <c r="AI364" s="163" t="s">
        <v>882</v>
      </c>
      <c r="AJ364" s="225" t="s">
        <v>781</v>
      </c>
      <c r="AK364" s="338" t="str">
        <f>IF(ISERROR(VLOOKUP($A364,'RAB Cat Lookup'!$B$4:$E$351,2,FALSE))=TRUE,"Unallocated",VLOOKUP($A364,'RAB Cat Lookup'!$B$4:$E$351,2,FALSE))</f>
        <v>Std</v>
      </c>
      <c r="AL364" s="338" t="str">
        <f>IF(ISERROR(VLOOKUP($A364,'RAB Cat Lookup'!$B$4:$E$351,4,FALSE))=TRUE,"Unallocated",VLOOKUP($A364,'RAB Cat Lookup'!$B$4:$E$351,4,FALSE))</f>
        <v>Substations</v>
      </c>
      <c r="AM364" s="121" t="str">
        <f t="shared" si="41"/>
        <v/>
      </c>
    </row>
    <row r="365" spans="1:39" x14ac:dyDescent="0.25">
      <c r="A365" s="215" t="s">
        <v>24</v>
      </c>
      <c r="B365" s="215" t="s">
        <v>233</v>
      </c>
      <c r="C365" s="123" t="s">
        <v>513</v>
      </c>
      <c r="D365" s="216">
        <f>IF('Division Lvl'!D365="","",'Division Lvl'!D365/Escalators!C$11)</f>
        <v>163333</v>
      </c>
      <c r="E365" s="217">
        <f>IF('Division Lvl'!E365="","",'Division Lvl'!E365/Escalators!D$11)</f>
        <v>0</v>
      </c>
      <c r="F365" s="217">
        <f>IF('Division Lvl'!F365="","",'Division Lvl'!F365/Escalators!E$11)</f>
        <v>0</v>
      </c>
      <c r="G365" s="217">
        <f>IF('Division Lvl'!G365="","",'Division Lvl'!G365/Escalators!F$11)</f>
        <v>0</v>
      </c>
      <c r="H365" s="217">
        <f>IF('Division Lvl'!H365="","",'Division Lvl'!H365/Escalators!G$11)</f>
        <v>0</v>
      </c>
      <c r="I365" s="217">
        <f>IF('Division Lvl'!I365="","",'Division Lvl'!I365/Escalators!H$11)</f>
        <v>0</v>
      </c>
      <c r="J365" s="217">
        <f>IF('Division Lvl'!J365="","",'Division Lvl'!J365/Escalators!I$11)</f>
        <v>0</v>
      </c>
      <c r="K365" s="217">
        <f>IF('Division Lvl'!K365="","",'Division Lvl'!K365/Escalators!J$11)</f>
        <v>0</v>
      </c>
      <c r="L365" s="217">
        <f>IF('Division Lvl'!L365="","",'Division Lvl'!L365/Escalators!K$11)</f>
        <v>0</v>
      </c>
      <c r="M365" s="217">
        <f>IF('Division Lvl'!M365="","",'Division Lvl'!M365/Escalators!L$11)</f>
        <v>0</v>
      </c>
      <c r="N365" s="218">
        <v>0</v>
      </c>
      <c r="O365" s="219">
        <v>367933</v>
      </c>
      <c r="P365" s="220">
        <f>E365*Config!F$40</f>
        <v>0</v>
      </c>
      <c r="Q365" s="220">
        <f>F365*Config!G$40</f>
        <v>0</v>
      </c>
      <c r="R365" s="220">
        <f>G365*Config!H$40</f>
        <v>0</v>
      </c>
      <c r="S365" s="220">
        <f>H365*Config!I$40</f>
        <v>0</v>
      </c>
      <c r="T365" s="220">
        <f>I365*Config!J$40</f>
        <v>0</v>
      </c>
      <c r="U365" s="220">
        <f>J365*Config!K$40</f>
        <v>0</v>
      </c>
      <c r="V365" s="220">
        <f>K365*Config!L$40</f>
        <v>0</v>
      </c>
      <c r="W365" s="220">
        <f>L365*Config!M$40</f>
        <v>0</v>
      </c>
      <c r="X365" s="220">
        <f>M365*Config!N$40</f>
        <v>0</v>
      </c>
      <c r="Y365" s="221">
        <f>N365*Config!O$40</f>
        <v>0</v>
      </c>
      <c r="Z365" s="222">
        <f t="shared" si="35"/>
        <v>0</v>
      </c>
      <c r="AA365" s="217">
        <f t="shared" si="36"/>
        <v>0</v>
      </c>
      <c r="AB365" s="220">
        <f t="shared" si="37"/>
        <v>0</v>
      </c>
      <c r="AC365" s="221">
        <f t="shared" si="38"/>
        <v>0</v>
      </c>
      <c r="AD365" s="223" t="str">
        <f>IF(OR(SUM(P365:Y365)&lt;&gt;0,A365="EH"),INDEX(CASH!$B:$B,MATCH(A365,CASH!$A:$A,0)),"")</f>
        <v/>
      </c>
      <c r="AE365" s="226">
        <v>3450</v>
      </c>
      <c r="AF365" s="224">
        <f t="shared" si="39"/>
        <v>0.51296800094308148</v>
      </c>
      <c r="AG365" s="122" t="str">
        <f>IF(ISERROR(VLOOKUP(A365,Config!$A$12:$A$32,1,FALSE)),LEFT(A365,2),"PRL")</f>
        <v>TS</v>
      </c>
      <c r="AH365" s="122" t="str">
        <f t="shared" si="40"/>
        <v>TS127</v>
      </c>
      <c r="AI365" s="163" t="s">
        <v>882</v>
      </c>
      <c r="AJ365" s="225" t="s">
        <v>781</v>
      </c>
      <c r="AK365" s="338" t="str">
        <f>IF(ISERROR(VLOOKUP($A365,'RAB Cat Lookup'!$B$4:$E$351,2,FALSE))=TRUE,"Unallocated",VLOOKUP($A365,'RAB Cat Lookup'!$B$4:$E$351,2,FALSE))</f>
        <v>Std</v>
      </c>
      <c r="AL365" s="338" t="str">
        <f>IF(ISERROR(VLOOKUP($A365,'RAB Cat Lookup'!$B$4:$E$351,4,FALSE))=TRUE,"Unallocated",VLOOKUP($A365,'RAB Cat Lookup'!$B$4:$E$351,4,FALSE))</f>
        <v>Substations</v>
      </c>
      <c r="AM365" s="121" t="str">
        <f t="shared" si="41"/>
        <v/>
      </c>
    </row>
    <row r="366" spans="1:39" x14ac:dyDescent="0.25">
      <c r="A366" s="215" t="s">
        <v>19</v>
      </c>
      <c r="B366" s="215" t="s">
        <v>339</v>
      </c>
      <c r="C366" s="123" t="s">
        <v>512</v>
      </c>
      <c r="D366" s="216">
        <f>IF('Division Lvl'!D366="","",'Division Lvl'!D366/Escalators!C$11)</f>
        <v>1270000</v>
      </c>
      <c r="E366" s="217">
        <f>IF('Division Lvl'!E366="","",'Division Lvl'!E366/Escalators!D$11)</f>
        <v>0</v>
      </c>
      <c r="F366" s="217">
        <f>IF('Division Lvl'!F366="","",'Division Lvl'!F366/Escalators!E$11)</f>
        <v>0</v>
      </c>
      <c r="G366" s="217">
        <f>IF('Division Lvl'!G366="","",'Division Lvl'!G366/Escalators!F$11)</f>
        <v>0</v>
      </c>
      <c r="H366" s="217">
        <f>IF('Division Lvl'!H366="","",'Division Lvl'!H366/Escalators!G$11)</f>
        <v>0</v>
      </c>
      <c r="I366" s="217">
        <f>IF('Division Lvl'!I366="","",'Division Lvl'!I366/Escalators!H$11)</f>
        <v>0</v>
      </c>
      <c r="J366" s="217">
        <f>IF('Division Lvl'!J366="","",'Division Lvl'!J366/Escalators!I$11)</f>
        <v>0</v>
      </c>
      <c r="K366" s="217">
        <f>IF('Division Lvl'!K366="","",'Division Lvl'!K366/Escalators!J$11)</f>
        <v>0</v>
      </c>
      <c r="L366" s="217">
        <f>IF('Division Lvl'!L366="","",'Division Lvl'!L366/Escalators!K$11)</f>
        <v>0</v>
      </c>
      <c r="M366" s="217">
        <f>IF('Division Lvl'!M366="","",'Division Lvl'!M366/Escalators!L$11)</f>
        <v>0</v>
      </c>
      <c r="N366" s="218">
        <v>0</v>
      </c>
      <c r="O366" s="219">
        <v>1372467</v>
      </c>
      <c r="P366" s="220">
        <f>E366*Config!F$40</f>
        <v>0</v>
      </c>
      <c r="Q366" s="220">
        <f>F366*Config!G$40</f>
        <v>0</v>
      </c>
      <c r="R366" s="220">
        <f>G366*Config!H$40</f>
        <v>0</v>
      </c>
      <c r="S366" s="220">
        <f>H366*Config!I$40</f>
        <v>0</v>
      </c>
      <c r="T366" s="220">
        <f>I366*Config!J$40</f>
        <v>0</v>
      </c>
      <c r="U366" s="220">
        <f>J366*Config!K$40</f>
        <v>0</v>
      </c>
      <c r="V366" s="220">
        <f>K366*Config!L$40</f>
        <v>0</v>
      </c>
      <c r="W366" s="220">
        <f>L366*Config!M$40</f>
        <v>0</v>
      </c>
      <c r="X366" s="220">
        <f>M366*Config!N$40</f>
        <v>0</v>
      </c>
      <c r="Y366" s="221">
        <f>N366*Config!O$40</f>
        <v>0</v>
      </c>
      <c r="Z366" s="222">
        <f t="shared" si="35"/>
        <v>0</v>
      </c>
      <c r="AA366" s="217">
        <f t="shared" si="36"/>
        <v>0</v>
      </c>
      <c r="AB366" s="220">
        <f t="shared" si="37"/>
        <v>0</v>
      </c>
      <c r="AC366" s="221">
        <f t="shared" si="38"/>
        <v>0</v>
      </c>
      <c r="AD366" s="223" t="str">
        <f>IF(OR(SUM(P366:Y366)&lt;&gt;0,A366="EH"),INDEX(CASH!$B:$B,MATCH(A366,CASH!$A:$A,0)),"")</f>
        <v/>
      </c>
      <c r="AE366" s="226">
        <v>4200</v>
      </c>
      <c r="AF366" s="224">
        <f t="shared" si="39"/>
        <v>0.3629185514812126</v>
      </c>
      <c r="AG366" s="122" t="str">
        <f>IF(ISERROR(VLOOKUP(A366,Config!$A$12:$A$32,1,FALSE)),LEFT(A366,2),"PRL")</f>
        <v>TS</v>
      </c>
      <c r="AH366" s="122" t="str">
        <f t="shared" si="40"/>
        <v>TS128s</v>
      </c>
      <c r="AI366" s="163" t="s">
        <v>882</v>
      </c>
      <c r="AJ366" s="225" t="s">
        <v>781</v>
      </c>
      <c r="AK366" s="338" t="str">
        <f>IF(ISERROR(VLOOKUP($A366,'RAB Cat Lookup'!$B$4:$E$351,2,FALSE))=TRUE,"Unallocated",VLOOKUP($A366,'RAB Cat Lookup'!$B$4:$E$351,2,FALSE))</f>
        <v>Std</v>
      </c>
      <c r="AL366" s="338" t="str">
        <f>IF(ISERROR(VLOOKUP($A366,'RAB Cat Lookup'!$B$4:$E$351,4,FALSE))=TRUE,"Unallocated",VLOOKUP($A366,'RAB Cat Lookup'!$B$4:$E$351,4,FALSE))</f>
        <v>Substations</v>
      </c>
      <c r="AM366" s="121" t="str">
        <f t="shared" si="41"/>
        <v/>
      </c>
    </row>
    <row r="367" spans="1:39" x14ac:dyDescent="0.25">
      <c r="A367" s="215" t="s">
        <v>439</v>
      </c>
      <c r="B367" s="215" t="s">
        <v>593</v>
      </c>
      <c r="C367" s="123" t="s">
        <v>513</v>
      </c>
      <c r="D367" s="216">
        <f>IF('Division Lvl'!D367="","",'Division Lvl'!D367/Escalators!C$11)</f>
        <v>0</v>
      </c>
      <c r="E367" s="217">
        <f>IF('Division Lvl'!E367="","",'Division Lvl'!E367/Escalators!D$11)</f>
        <v>0</v>
      </c>
      <c r="F367" s="217">
        <f>IF('Division Lvl'!F367="","",'Division Lvl'!F367/Escalators!E$11)</f>
        <v>0</v>
      </c>
      <c r="G367" s="217">
        <f>IF('Division Lvl'!G367="","",'Division Lvl'!G367/Escalators!F$11)</f>
        <v>0</v>
      </c>
      <c r="H367" s="217">
        <f>IF('Division Lvl'!H367="","",'Division Lvl'!H367/Escalators!G$11)</f>
        <v>0</v>
      </c>
      <c r="I367" s="217">
        <f>IF('Division Lvl'!I367="","",'Division Lvl'!I367/Escalators!H$11)</f>
        <v>0</v>
      </c>
      <c r="J367" s="217">
        <f>IF('Division Lvl'!J367="","",'Division Lvl'!J367/Escalators!I$11)</f>
        <v>0</v>
      </c>
      <c r="K367" s="217">
        <f>IF('Division Lvl'!K367="","",'Division Lvl'!K367/Escalators!J$11)</f>
        <v>0</v>
      </c>
      <c r="L367" s="217">
        <f>IF('Division Lvl'!L367="","",'Division Lvl'!L367/Escalators!K$11)</f>
        <v>0</v>
      </c>
      <c r="M367" s="217">
        <f>IF('Division Lvl'!M367="","",'Division Lvl'!M367/Escalators!L$11)</f>
        <v>0</v>
      </c>
      <c r="N367" s="218">
        <v>0</v>
      </c>
      <c r="O367" s="219">
        <v>0</v>
      </c>
      <c r="P367" s="220">
        <f>E367*Config!F$40</f>
        <v>0</v>
      </c>
      <c r="Q367" s="220">
        <f>F367*Config!G$40</f>
        <v>0</v>
      </c>
      <c r="R367" s="220">
        <f>G367*Config!H$40</f>
        <v>0</v>
      </c>
      <c r="S367" s="220">
        <f>H367*Config!I$40</f>
        <v>0</v>
      </c>
      <c r="T367" s="220">
        <f>I367*Config!J$40</f>
        <v>0</v>
      </c>
      <c r="U367" s="220">
        <f>J367*Config!K$40</f>
        <v>0</v>
      </c>
      <c r="V367" s="220">
        <f>K367*Config!L$40</f>
        <v>0</v>
      </c>
      <c r="W367" s="220">
        <f>L367*Config!M$40</f>
        <v>0</v>
      </c>
      <c r="X367" s="220">
        <f>M367*Config!N$40</f>
        <v>0</v>
      </c>
      <c r="Y367" s="221">
        <f>N367*Config!O$40</f>
        <v>0</v>
      </c>
      <c r="Z367" s="222">
        <f t="shared" si="35"/>
        <v>0</v>
      </c>
      <c r="AA367" s="217">
        <f t="shared" si="36"/>
        <v>0</v>
      </c>
      <c r="AB367" s="220">
        <f t="shared" si="37"/>
        <v>0</v>
      </c>
      <c r="AC367" s="221">
        <f t="shared" si="38"/>
        <v>0</v>
      </c>
      <c r="AD367" s="223" t="str">
        <f>IF(OR(SUM(P367:Y367)&lt;&gt;0,A367="EH"),INDEX(CASH!$B:$B,MATCH(A367,CASH!$A:$A,0)),"")</f>
        <v/>
      </c>
      <c r="AE367" s="226">
        <v>4500</v>
      </c>
      <c r="AF367" s="224">
        <f t="shared" si="39"/>
        <v>0.25549185510069911</v>
      </c>
      <c r="AG367" s="122" t="str">
        <f>IF(ISERROR(VLOOKUP(A367,Config!$A$12:$A$32,1,FALSE)),LEFT(A367,2),"PRL")</f>
        <v>TS</v>
      </c>
      <c r="AH367" s="122" t="str">
        <f t="shared" si="40"/>
        <v>TS130</v>
      </c>
      <c r="AI367" s="163" t="s">
        <v>882</v>
      </c>
      <c r="AJ367" s="225" t="s">
        <v>781</v>
      </c>
      <c r="AK367" s="338" t="str">
        <f>IF(ISERROR(VLOOKUP($A367,'RAB Cat Lookup'!$B$4:$E$351,2,FALSE))=TRUE,"Unallocated",VLOOKUP($A367,'RAB Cat Lookup'!$B$4:$E$351,2,FALSE))</f>
        <v>Std</v>
      </c>
      <c r="AL367" s="338" t="str">
        <f>IF(ISERROR(VLOOKUP($A367,'RAB Cat Lookup'!$B$4:$E$351,4,FALSE))=TRUE,"Unallocated",VLOOKUP($A367,'RAB Cat Lookup'!$B$4:$E$351,4,FALSE))</f>
        <v>Substations</v>
      </c>
      <c r="AM367" s="121" t="str">
        <f t="shared" si="41"/>
        <v/>
      </c>
    </row>
    <row r="368" spans="1:39" x14ac:dyDescent="0.25">
      <c r="A368" s="215" t="s">
        <v>445</v>
      </c>
      <c r="B368" s="215" t="s">
        <v>594</v>
      </c>
      <c r="C368" s="123" t="s">
        <v>513</v>
      </c>
      <c r="D368" s="216">
        <f>IF('Division Lvl'!D368="","",'Division Lvl'!D368/Escalators!C$11)</f>
        <v>0</v>
      </c>
      <c r="E368" s="217">
        <f>IF('Division Lvl'!E368="","",'Division Lvl'!E368/Escalators!D$11)</f>
        <v>0</v>
      </c>
      <c r="F368" s="217">
        <f>IF('Division Lvl'!F368="","",'Division Lvl'!F368/Escalators!E$11)</f>
        <v>0</v>
      </c>
      <c r="G368" s="217">
        <f>IF('Division Lvl'!G368="","",'Division Lvl'!G368/Escalators!F$11)</f>
        <v>0</v>
      </c>
      <c r="H368" s="217">
        <f>IF('Division Lvl'!H368="","",'Division Lvl'!H368/Escalators!G$11)</f>
        <v>0</v>
      </c>
      <c r="I368" s="217">
        <f>IF('Division Lvl'!I368="","",'Division Lvl'!I368/Escalators!H$11)</f>
        <v>0</v>
      </c>
      <c r="J368" s="217">
        <f>IF('Division Lvl'!J368="","",'Division Lvl'!J368/Escalators!I$11)</f>
        <v>0</v>
      </c>
      <c r="K368" s="217">
        <f>IF('Division Lvl'!K368="","",'Division Lvl'!K368/Escalators!J$11)</f>
        <v>0</v>
      </c>
      <c r="L368" s="217">
        <f>IF('Division Lvl'!L368="","",'Division Lvl'!L368/Escalators!K$11)</f>
        <v>0</v>
      </c>
      <c r="M368" s="217">
        <f>IF('Division Lvl'!M368="","",'Division Lvl'!M368/Escalators!L$11)</f>
        <v>0</v>
      </c>
      <c r="N368" s="218">
        <v>0</v>
      </c>
      <c r="O368" s="219">
        <v>0</v>
      </c>
      <c r="P368" s="220">
        <f>E368*Config!F$40</f>
        <v>0</v>
      </c>
      <c r="Q368" s="220">
        <f>F368*Config!G$40</f>
        <v>0</v>
      </c>
      <c r="R368" s="220">
        <f>G368*Config!H$40</f>
        <v>0</v>
      </c>
      <c r="S368" s="220">
        <f>H368*Config!I$40</f>
        <v>0</v>
      </c>
      <c r="T368" s="220">
        <f>I368*Config!J$40</f>
        <v>0</v>
      </c>
      <c r="U368" s="220">
        <f>J368*Config!K$40</f>
        <v>0</v>
      </c>
      <c r="V368" s="220">
        <f>K368*Config!L$40</f>
        <v>0</v>
      </c>
      <c r="W368" s="220">
        <f>L368*Config!M$40</f>
        <v>0</v>
      </c>
      <c r="X368" s="220">
        <f>M368*Config!N$40</f>
        <v>0</v>
      </c>
      <c r="Y368" s="221">
        <f>N368*Config!O$40</f>
        <v>0</v>
      </c>
      <c r="Z368" s="222">
        <f t="shared" si="35"/>
        <v>0</v>
      </c>
      <c r="AA368" s="217">
        <f t="shared" si="36"/>
        <v>0</v>
      </c>
      <c r="AB368" s="220">
        <f t="shared" si="37"/>
        <v>0</v>
      </c>
      <c r="AC368" s="221">
        <f t="shared" si="38"/>
        <v>0</v>
      </c>
      <c r="AD368" s="223" t="str">
        <f>IF(OR(SUM(P368:Y368)&lt;&gt;0,A368="EH"),INDEX(CASH!$B:$B,MATCH(A368,CASH!$A:$A,0)),"")</f>
        <v/>
      </c>
      <c r="AE368" s="226">
        <v>4125</v>
      </c>
      <c r="AF368" s="224">
        <f t="shared" si="39"/>
        <v>0.3629185514812126</v>
      </c>
      <c r="AG368" s="122" t="str">
        <f>IF(ISERROR(VLOOKUP(A368,Config!$A$12:$A$32,1,FALSE)),LEFT(A368,2),"PRL")</f>
        <v>TS</v>
      </c>
      <c r="AH368" s="122" t="str">
        <f t="shared" si="40"/>
        <v>TS131</v>
      </c>
      <c r="AI368" s="163" t="s">
        <v>882</v>
      </c>
      <c r="AJ368" s="225" t="s">
        <v>781</v>
      </c>
      <c r="AK368" s="338" t="str">
        <f>IF(ISERROR(VLOOKUP($A368,'RAB Cat Lookup'!$B$4:$E$351,2,FALSE))=TRUE,"Unallocated",VLOOKUP($A368,'RAB Cat Lookup'!$B$4:$E$351,2,FALSE))</f>
        <v>Std</v>
      </c>
      <c r="AL368" s="338" t="str">
        <f>IF(ISERROR(VLOOKUP($A368,'RAB Cat Lookup'!$B$4:$E$351,4,FALSE))=TRUE,"Unallocated",VLOOKUP($A368,'RAB Cat Lookup'!$B$4:$E$351,4,FALSE))</f>
        <v>Substations</v>
      </c>
      <c r="AM368" s="121" t="str">
        <f t="shared" si="41"/>
        <v/>
      </c>
    </row>
    <row r="369" spans="1:39" x14ac:dyDescent="0.25">
      <c r="A369" s="215" t="s">
        <v>438</v>
      </c>
      <c r="B369" s="215" t="s">
        <v>595</v>
      </c>
      <c r="C369" s="123" t="s">
        <v>513</v>
      </c>
      <c r="D369" s="216">
        <f>IF('Division Lvl'!D369="","",'Division Lvl'!D369/Escalators!C$11)</f>
        <v>0</v>
      </c>
      <c r="E369" s="217">
        <f>IF('Division Lvl'!E369="","",'Division Lvl'!E369/Escalators!D$11)</f>
        <v>0</v>
      </c>
      <c r="F369" s="217">
        <f>IF('Division Lvl'!F369="","",'Division Lvl'!F369/Escalators!E$11)</f>
        <v>0</v>
      </c>
      <c r="G369" s="217">
        <f>IF('Division Lvl'!G369="","",'Division Lvl'!G369/Escalators!F$11)</f>
        <v>0</v>
      </c>
      <c r="H369" s="217">
        <f>IF('Division Lvl'!H369="","",'Division Lvl'!H369/Escalators!G$11)</f>
        <v>0</v>
      </c>
      <c r="I369" s="217">
        <f>IF('Division Lvl'!I369="","",'Division Lvl'!I369/Escalators!H$11)</f>
        <v>0</v>
      </c>
      <c r="J369" s="217">
        <f>IF('Division Lvl'!J369="","",'Division Lvl'!J369/Escalators!I$11)</f>
        <v>0</v>
      </c>
      <c r="K369" s="217">
        <f>IF('Division Lvl'!K369="","",'Division Lvl'!K369/Escalators!J$11)</f>
        <v>0</v>
      </c>
      <c r="L369" s="217">
        <f>IF('Division Lvl'!L369="","",'Division Lvl'!L369/Escalators!K$11)</f>
        <v>0</v>
      </c>
      <c r="M369" s="217">
        <f>IF('Division Lvl'!M369="","",'Division Lvl'!M369/Escalators!L$11)</f>
        <v>0</v>
      </c>
      <c r="N369" s="218">
        <v>0</v>
      </c>
      <c r="O369" s="219">
        <v>0</v>
      </c>
      <c r="P369" s="220">
        <f>E369*Config!F$40</f>
        <v>0</v>
      </c>
      <c r="Q369" s="220">
        <f>F369*Config!G$40</f>
        <v>0</v>
      </c>
      <c r="R369" s="220">
        <f>G369*Config!H$40</f>
        <v>0</v>
      </c>
      <c r="S369" s="220">
        <f>H369*Config!I$40</f>
        <v>0</v>
      </c>
      <c r="T369" s="220">
        <f>I369*Config!J$40</f>
        <v>0</v>
      </c>
      <c r="U369" s="220">
        <f>J369*Config!K$40</f>
        <v>0</v>
      </c>
      <c r="V369" s="220">
        <f>K369*Config!L$40</f>
        <v>0</v>
      </c>
      <c r="W369" s="220">
        <f>L369*Config!M$40</f>
        <v>0</v>
      </c>
      <c r="X369" s="220">
        <f>M369*Config!N$40</f>
        <v>0</v>
      </c>
      <c r="Y369" s="221">
        <f>N369*Config!O$40</f>
        <v>0</v>
      </c>
      <c r="Z369" s="222">
        <f t="shared" si="35"/>
        <v>0</v>
      </c>
      <c r="AA369" s="217">
        <f t="shared" si="36"/>
        <v>0</v>
      </c>
      <c r="AB369" s="220">
        <f t="shared" si="37"/>
        <v>0</v>
      </c>
      <c r="AC369" s="221">
        <f t="shared" si="38"/>
        <v>0</v>
      </c>
      <c r="AD369" s="223" t="str">
        <f>IF(OR(SUM(P369:Y369)&lt;&gt;0,A369="EH"),INDEX(CASH!$B:$B,MATCH(A369,CASH!$A:$A,0)),"")</f>
        <v/>
      </c>
      <c r="AE369" s="226">
        <v>4575</v>
      </c>
      <c r="AF369" s="224">
        <f t="shared" si="39"/>
        <v>0.21004279400068629</v>
      </c>
      <c r="AG369" s="122" t="str">
        <f>IF(ISERROR(VLOOKUP(A369,Config!$A$12:$A$32,1,FALSE)),LEFT(A369,2),"PRL")</f>
        <v>TS</v>
      </c>
      <c r="AH369" s="122" t="str">
        <f t="shared" si="40"/>
        <v>TS133</v>
      </c>
      <c r="AI369" s="163" t="s">
        <v>882</v>
      </c>
      <c r="AJ369" s="225" t="s">
        <v>781</v>
      </c>
      <c r="AK369" s="338" t="str">
        <f>IF(ISERROR(VLOOKUP($A369,'RAB Cat Lookup'!$B$4:$E$351,2,FALSE))=TRUE,"Unallocated",VLOOKUP($A369,'RAB Cat Lookup'!$B$4:$E$351,2,FALSE))</f>
        <v>Std</v>
      </c>
      <c r="AL369" s="338" t="str">
        <f>IF(ISERROR(VLOOKUP($A369,'RAB Cat Lookup'!$B$4:$E$351,4,FALSE))=TRUE,"Unallocated",VLOOKUP($A369,'RAB Cat Lookup'!$B$4:$E$351,4,FALSE))</f>
        <v>Substations</v>
      </c>
      <c r="AM369" s="121" t="str">
        <f t="shared" si="41"/>
        <v/>
      </c>
    </row>
    <row r="370" spans="1:39" x14ac:dyDescent="0.25">
      <c r="A370" s="215" t="s">
        <v>25</v>
      </c>
      <c r="B370" s="215" t="s">
        <v>455</v>
      </c>
      <c r="C370" s="123" t="s">
        <v>513</v>
      </c>
      <c r="D370" s="216">
        <f>IF('Division Lvl'!D370="","",'Division Lvl'!D370/Escalators!C$11)</f>
        <v>0</v>
      </c>
      <c r="E370" s="217">
        <f>IF('Division Lvl'!E370="","",'Division Lvl'!E370/Escalators!D$11)</f>
        <v>0</v>
      </c>
      <c r="F370" s="217">
        <f>IF('Division Lvl'!F370="","",'Division Lvl'!F370/Escalators!E$11)</f>
        <v>0</v>
      </c>
      <c r="G370" s="217">
        <f>IF('Division Lvl'!G370="","",'Division Lvl'!G370/Escalators!F$11)</f>
        <v>0</v>
      </c>
      <c r="H370" s="217">
        <f>IF('Division Lvl'!H370="","",'Division Lvl'!H370/Escalators!G$11)</f>
        <v>0</v>
      </c>
      <c r="I370" s="217">
        <f>IF('Division Lvl'!I370="","",'Division Lvl'!I370/Escalators!H$11)</f>
        <v>0</v>
      </c>
      <c r="J370" s="217">
        <f>IF('Division Lvl'!J370="","",'Division Lvl'!J370/Escalators!I$11)</f>
        <v>0</v>
      </c>
      <c r="K370" s="217">
        <f>IF('Division Lvl'!K370="","",'Division Lvl'!K370/Escalators!J$11)</f>
        <v>0</v>
      </c>
      <c r="L370" s="217">
        <f>IF('Division Lvl'!L370="","",'Division Lvl'!L370/Escalators!K$11)</f>
        <v>0</v>
      </c>
      <c r="M370" s="217">
        <f>IF('Division Lvl'!M370="","",'Division Lvl'!M370/Escalators!L$11)</f>
        <v>0</v>
      </c>
      <c r="N370" s="218">
        <v>0</v>
      </c>
      <c r="O370" s="219">
        <v>0</v>
      </c>
      <c r="P370" s="220">
        <f>E370*Config!F$40</f>
        <v>0</v>
      </c>
      <c r="Q370" s="220">
        <f>F370*Config!G$40</f>
        <v>0</v>
      </c>
      <c r="R370" s="220">
        <f>G370*Config!H$40</f>
        <v>0</v>
      </c>
      <c r="S370" s="220">
        <f>H370*Config!I$40</f>
        <v>0</v>
      </c>
      <c r="T370" s="220">
        <f>I370*Config!J$40</f>
        <v>0</v>
      </c>
      <c r="U370" s="220">
        <f>J370*Config!K$40</f>
        <v>0</v>
      </c>
      <c r="V370" s="220">
        <f>K370*Config!L$40</f>
        <v>0</v>
      </c>
      <c r="W370" s="220">
        <f>L370*Config!M$40</f>
        <v>0</v>
      </c>
      <c r="X370" s="220">
        <f>M370*Config!N$40</f>
        <v>0</v>
      </c>
      <c r="Y370" s="221">
        <f>N370*Config!O$40</f>
        <v>0</v>
      </c>
      <c r="Z370" s="222">
        <f t="shared" si="35"/>
        <v>0</v>
      </c>
      <c r="AA370" s="217">
        <f t="shared" si="36"/>
        <v>0</v>
      </c>
      <c r="AB370" s="220">
        <f t="shared" si="37"/>
        <v>0</v>
      </c>
      <c r="AC370" s="221">
        <f t="shared" si="38"/>
        <v>0</v>
      </c>
      <c r="AD370" s="223" t="str">
        <f>IF(OR(SUM(P370:Y370)&lt;&gt;0,A370="EH"),INDEX(CASH!$B:$B,MATCH(A370,CASH!$A:$A,0)),"")</f>
        <v/>
      </c>
      <c r="AE370" s="226">
        <v>3450</v>
      </c>
      <c r="AF370" s="224">
        <f t="shared" si="39"/>
        <v>0.51296800094308148</v>
      </c>
      <c r="AG370" s="122" t="str">
        <f>IF(ISERROR(VLOOKUP(A370,Config!$A$12:$A$32,1,FALSE)),LEFT(A370,2),"PRL")</f>
        <v>TS</v>
      </c>
      <c r="AH370" s="122" t="str">
        <f t="shared" si="40"/>
        <v>TS134</v>
      </c>
      <c r="AI370" s="163" t="s">
        <v>882</v>
      </c>
      <c r="AJ370" s="225" t="s">
        <v>781</v>
      </c>
      <c r="AK370" s="338" t="str">
        <f>IF(ISERROR(VLOOKUP($A370,'RAB Cat Lookup'!$B$4:$E$351,2,FALSE))=TRUE,"Unallocated",VLOOKUP($A370,'RAB Cat Lookup'!$B$4:$E$351,2,FALSE))</f>
        <v>Std</v>
      </c>
      <c r="AL370" s="338" t="str">
        <f>IF(ISERROR(VLOOKUP($A370,'RAB Cat Lookup'!$B$4:$E$351,4,FALSE))=TRUE,"Unallocated",VLOOKUP($A370,'RAB Cat Lookup'!$B$4:$E$351,4,FALSE))</f>
        <v>Substations</v>
      </c>
      <c r="AM370" s="121" t="str">
        <f t="shared" si="41"/>
        <v/>
      </c>
    </row>
    <row r="371" spans="1:39" x14ac:dyDescent="0.25">
      <c r="A371" s="215" t="s">
        <v>429</v>
      </c>
      <c r="B371" s="215" t="s">
        <v>596</v>
      </c>
      <c r="C371" s="123" t="s">
        <v>513</v>
      </c>
      <c r="D371" s="216">
        <f>IF('Division Lvl'!D371="","",'Division Lvl'!D371/Escalators!C$11)</f>
        <v>0</v>
      </c>
      <c r="E371" s="217">
        <f>IF('Division Lvl'!E371="","",'Division Lvl'!E371/Escalators!D$11)</f>
        <v>0</v>
      </c>
      <c r="F371" s="217">
        <f>IF('Division Lvl'!F371="","",'Division Lvl'!F371/Escalators!E$11)</f>
        <v>0</v>
      </c>
      <c r="G371" s="217">
        <f>IF('Division Lvl'!G371="","",'Division Lvl'!G371/Escalators!F$11)</f>
        <v>0</v>
      </c>
      <c r="H371" s="217">
        <f>IF('Division Lvl'!H371="","",'Division Lvl'!H371/Escalators!G$11)</f>
        <v>0</v>
      </c>
      <c r="I371" s="217">
        <f>IF('Division Lvl'!I371="","",'Division Lvl'!I371/Escalators!H$11)</f>
        <v>0</v>
      </c>
      <c r="J371" s="217">
        <f>IF('Division Lvl'!J371="","",'Division Lvl'!J371/Escalators!I$11)</f>
        <v>0</v>
      </c>
      <c r="K371" s="217">
        <f>IF('Division Lvl'!K371="","",'Division Lvl'!K371/Escalators!J$11)</f>
        <v>0</v>
      </c>
      <c r="L371" s="217">
        <f>IF('Division Lvl'!L371="","",'Division Lvl'!L371/Escalators!K$11)</f>
        <v>0</v>
      </c>
      <c r="M371" s="217">
        <f>IF('Division Lvl'!M371="","",'Division Lvl'!M371/Escalators!L$11)</f>
        <v>0</v>
      </c>
      <c r="N371" s="218">
        <v>0</v>
      </c>
      <c r="O371" s="219">
        <v>0</v>
      </c>
      <c r="P371" s="220">
        <f>E371*Config!F$40</f>
        <v>0</v>
      </c>
      <c r="Q371" s="220">
        <f>F371*Config!G$40</f>
        <v>0</v>
      </c>
      <c r="R371" s="220">
        <f>G371*Config!H$40</f>
        <v>0</v>
      </c>
      <c r="S371" s="220">
        <f>H371*Config!I$40</f>
        <v>0</v>
      </c>
      <c r="T371" s="220">
        <f>I371*Config!J$40</f>
        <v>0</v>
      </c>
      <c r="U371" s="220">
        <f>J371*Config!K$40</f>
        <v>0</v>
      </c>
      <c r="V371" s="220">
        <f>K371*Config!L$40</f>
        <v>0</v>
      </c>
      <c r="W371" s="220">
        <f>L371*Config!M$40</f>
        <v>0</v>
      </c>
      <c r="X371" s="220">
        <f>M371*Config!N$40</f>
        <v>0</v>
      </c>
      <c r="Y371" s="221">
        <f>N371*Config!O$40</f>
        <v>0</v>
      </c>
      <c r="Z371" s="222">
        <f t="shared" si="35"/>
        <v>0</v>
      </c>
      <c r="AA371" s="217">
        <f t="shared" si="36"/>
        <v>0</v>
      </c>
      <c r="AB371" s="220">
        <f t="shared" si="37"/>
        <v>0</v>
      </c>
      <c r="AC371" s="221">
        <f t="shared" si="38"/>
        <v>0</v>
      </c>
      <c r="AD371" s="223" t="str">
        <f>IF(OR(SUM(P371:Y371)&lt;&gt;0,A371="EH"),INDEX(CASH!$B:$B,MATCH(A371,CASH!$A:$A,0)),"")</f>
        <v/>
      </c>
      <c r="AE371" s="226">
        <v>4950</v>
      </c>
      <c r="AF371" s="224">
        <f t="shared" si="39"/>
        <v>0.12557407790639435</v>
      </c>
      <c r="AG371" s="122" t="str">
        <f>IF(ISERROR(VLOOKUP(A371,Config!$A$12:$A$32,1,FALSE)),LEFT(A371,2),"PRL")</f>
        <v>TS</v>
      </c>
      <c r="AH371" s="122" t="str">
        <f t="shared" si="40"/>
        <v>TS135</v>
      </c>
      <c r="AI371" s="163" t="s">
        <v>882</v>
      </c>
      <c r="AJ371" s="225" t="s">
        <v>781</v>
      </c>
      <c r="AK371" s="338" t="str">
        <f>IF(ISERROR(VLOOKUP($A371,'RAB Cat Lookup'!$B$4:$E$351,2,FALSE))=TRUE,"Unallocated",VLOOKUP($A371,'RAB Cat Lookup'!$B$4:$E$351,2,FALSE))</f>
        <v>Std</v>
      </c>
      <c r="AL371" s="338" t="str">
        <f>IF(ISERROR(VLOOKUP($A371,'RAB Cat Lookup'!$B$4:$E$351,4,FALSE))=TRUE,"Unallocated",VLOOKUP($A371,'RAB Cat Lookup'!$B$4:$E$351,4,FALSE))</f>
        <v>Substations</v>
      </c>
      <c r="AM371" s="121" t="str">
        <f t="shared" si="41"/>
        <v/>
      </c>
    </row>
    <row r="372" spans="1:39" x14ac:dyDescent="0.25">
      <c r="A372" s="215" t="s">
        <v>414</v>
      </c>
      <c r="B372" s="215" t="s">
        <v>597</v>
      </c>
      <c r="C372" s="123" t="s">
        <v>513</v>
      </c>
      <c r="D372" s="216">
        <f>IF('Division Lvl'!D372="","",'Division Lvl'!D372/Escalators!C$11)</f>
        <v>0</v>
      </c>
      <c r="E372" s="217">
        <f>IF('Division Lvl'!E372="","",'Division Lvl'!E372/Escalators!D$11)</f>
        <v>0</v>
      </c>
      <c r="F372" s="217">
        <f>IF('Division Lvl'!F372="","",'Division Lvl'!F372/Escalators!E$11)</f>
        <v>0</v>
      </c>
      <c r="G372" s="217">
        <f>IF('Division Lvl'!G372="","",'Division Lvl'!G372/Escalators!F$11)</f>
        <v>0</v>
      </c>
      <c r="H372" s="217">
        <f>IF('Division Lvl'!H372="","",'Division Lvl'!H372/Escalators!G$11)</f>
        <v>0</v>
      </c>
      <c r="I372" s="217">
        <f>IF('Division Lvl'!I372="","",'Division Lvl'!I372/Escalators!H$11)</f>
        <v>0</v>
      </c>
      <c r="J372" s="217">
        <f>IF('Division Lvl'!J372="","",'Division Lvl'!J372/Escalators!I$11)</f>
        <v>0</v>
      </c>
      <c r="K372" s="217">
        <f>IF('Division Lvl'!K372="","",'Division Lvl'!K372/Escalators!J$11)</f>
        <v>0</v>
      </c>
      <c r="L372" s="217">
        <f>IF('Division Lvl'!L372="","",'Division Lvl'!L372/Escalators!K$11)</f>
        <v>0</v>
      </c>
      <c r="M372" s="217">
        <f>IF('Division Lvl'!M372="","",'Division Lvl'!M372/Escalators!L$11)</f>
        <v>0</v>
      </c>
      <c r="N372" s="218">
        <v>0</v>
      </c>
      <c r="O372" s="219">
        <v>0</v>
      </c>
      <c r="P372" s="220">
        <f>E372*Config!F$40</f>
        <v>0</v>
      </c>
      <c r="Q372" s="220">
        <f>F372*Config!G$40</f>
        <v>0</v>
      </c>
      <c r="R372" s="220">
        <f>G372*Config!H$40</f>
        <v>0</v>
      </c>
      <c r="S372" s="220">
        <f>H372*Config!I$40</f>
        <v>0</v>
      </c>
      <c r="T372" s="220">
        <f>I372*Config!J$40</f>
        <v>0</v>
      </c>
      <c r="U372" s="220">
        <f>J372*Config!K$40</f>
        <v>0</v>
      </c>
      <c r="V372" s="220">
        <f>K372*Config!L$40</f>
        <v>0</v>
      </c>
      <c r="W372" s="220">
        <f>L372*Config!M$40</f>
        <v>0</v>
      </c>
      <c r="X372" s="220">
        <f>M372*Config!N$40</f>
        <v>0</v>
      </c>
      <c r="Y372" s="221">
        <f>N372*Config!O$40</f>
        <v>0</v>
      </c>
      <c r="Z372" s="222">
        <f t="shared" si="35"/>
        <v>0</v>
      </c>
      <c r="AA372" s="217">
        <f t="shared" si="36"/>
        <v>0</v>
      </c>
      <c r="AB372" s="220">
        <f t="shared" si="37"/>
        <v>0</v>
      </c>
      <c r="AC372" s="221">
        <f t="shared" si="38"/>
        <v>0</v>
      </c>
      <c r="AD372" s="223" t="str">
        <f>IF(OR(SUM(P372:Y372)&lt;&gt;0,A372="EH"),INDEX(CASH!$B:$B,MATCH(A372,CASH!$A:$A,0)),"")</f>
        <v/>
      </c>
      <c r="AE372" s="226">
        <v>4950</v>
      </c>
      <c r="AF372" s="224">
        <f t="shared" si="39"/>
        <v>0.12557407790639435</v>
      </c>
      <c r="AG372" s="122" t="str">
        <f>IF(ISERROR(VLOOKUP(A372,Config!$A$12:$A$32,1,FALSE)),LEFT(A372,2),"PRL")</f>
        <v>TS</v>
      </c>
      <c r="AH372" s="122" t="str">
        <f t="shared" si="40"/>
        <v>TS136</v>
      </c>
      <c r="AI372" s="163" t="s">
        <v>882</v>
      </c>
      <c r="AJ372" s="225" t="s">
        <v>781</v>
      </c>
      <c r="AK372" s="338" t="str">
        <f>IF(ISERROR(VLOOKUP($A372,'RAB Cat Lookup'!$B$4:$E$351,2,FALSE))=TRUE,"Unallocated",VLOOKUP($A372,'RAB Cat Lookup'!$B$4:$E$351,2,FALSE))</f>
        <v>Std</v>
      </c>
      <c r="AL372" s="338" t="str">
        <f>IF(ISERROR(VLOOKUP($A372,'RAB Cat Lookup'!$B$4:$E$351,4,FALSE))=TRUE,"Unallocated",VLOOKUP($A372,'RAB Cat Lookup'!$B$4:$E$351,4,FALSE))</f>
        <v>Substations</v>
      </c>
      <c r="AM372" s="121" t="str">
        <f t="shared" si="41"/>
        <v/>
      </c>
    </row>
    <row r="373" spans="1:39" x14ac:dyDescent="0.25">
      <c r="A373" s="215" t="s">
        <v>500</v>
      </c>
      <c r="B373" s="215" t="s">
        <v>598</v>
      </c>
      <c r="C373" s="123" t="s">
        <v>512</v>
      </c>
      <c r="D373" s="216">
        <f>IF('Division Lvl'!D373="","",'Division Lvl'!D373/Escalators!C$11)</f>
        <v>0</v>
      </c>
      <c r="E373" s="217">
        <f>IF('Division Lvl'!E373="","",'Division Lvl'!E373/Escalators!D$11)</f>
        <v>0</v>
      </c>
      <c r="F373" s="217">
        <f>IF('Division Lvl'!F373="","",'Division Lvl'!F373/Escalators!E$11)</f>
        <v>0</v>
      </c>
      <c r="G373" s="217">
        <f>IF('Division Lvl'!G373="","",'Division Lvl'!G373/Escalators!F$11)</f>
        <v>0</v>
      </c>
      <c r="H373" s="217">
        <f>IF('Division Lvl'!H373="","",'Division Lvl'!H373/Escalators!G$11)</f>
        <v>0</v>
      </c>
      <c r="I373" s="217">
        <f>IF('Division Lvl'!I373="","",'Division Lvl'!I373/Escalators!H$11)</f>
        <v>0</v>
      </c>
      <c r="J373" s="217">
        <f>IF('Division Lvl'!J373="","",'Division Lvl'!J373/Escalators!I$11)</f>
        <v>0</v>
      </c>
      <c r="K373" s="217">
        <f>IF('Division Lvl'!K373="","",'Division Lvl'!K373/Escalators!J$11)</f>
        <v>0</v>
      </c>
      <c r="L373" s="217">
        <f>IF('Division Lvl'!L373="","",'Division Lvl'!L373/Escalators!K$11)</f>
        <v>0</v>
      </c>
      <c r="M373" s="217">
        <f>IF('Division Lvl'!M373="","",'Division Lvl'!M373/Escalators!L$11)</f>
        <v>0</v>
      </c>
      <c r="N373" s="218">
        <v>0</v>
      </c>
      <c r="O373" s="219">
        <v>0</v>
      </c>
      <c r="P373" s="220">
        <f>E373*Config!F$40</f>
        <v>0</v>
      </c>
      <c r="Q373" s="220">
        <f>F373*Config!G$40</f>
        <v>0</v>
      </c>
      <c r="R373" s="220">
        <f>G373*Config!H$40</f>
        <v>0</v>
      </c>
      <c r="S373" s="220">
        <f>H373*Config!I$40</f>
        <v>0</v>
      </c>
      <c r="T373" s="220">
        <f>I373*Config!J$40</f>
        <v>0</v>
      </c>
      <c r="U373" s="220">
        <f>J373*Config!K$40</f>
        <v>0</v>
      </c>
      <c r="V373" s="220">
        <f>K373*Config!L$40</f>
        <v>0</v>
      </c>
      <c r="W373" s="220">
        <f>L373*Config!M$40</f>
        <v>0</v>
      </c>
      <c r="X373" s="220">
        <f>M373*Config!N$40</f>
        <v>0</v>
      </c>
      <c r="Y373" s="221">
        <f>N373*Config!O$40</f>
        <v>0</v>
      </c>
      <c r="Z373" s="222">
        <f t="shared" si="35"/>
        <v>0</v>
      </c>
      <c r="AA373" s="217">
        <f t="shared" si="36"/>
        <v>0</v>
      </c>
      <c r="AB373" s="220">
        <f t="shared" si="37"/>
        <v>0</v>
      </c>
      <c r="AC373" s="221">
        <f t="shared" si="38"/>
        <v>0</v>
      </c>
      <c r="AD373" s="223" t="str">
        <f>IF(OR(SUM(P373:Y373)&lt;&gt;0,A373="EH"),INDEX(CASH!$B:$B,MATCH(A373,CASH!$A:$A,0)),"")</f>
        <v/>
      </c>
      <c r="AE373" s="227">
        <v>4950</v>
      </c>
      <c r="AF373" s="224">
        <f t="shared" si="39"/>
        <v>0.12557407790639435</v>
      </c>
      <c r="AG373" s="122" t="str">
        <f>IF(ISERROR(VLOOKUP(A373,Config!$A$12:$A$32,1,FALSE)),LEFT(A373,2),"PRL")</f>
        <v>TS</v>
      </c>
      <c r="AH373" s="122" t="str">
        <f t="shared" si="40"/>
        <v>TS137s</v>
      </c>
      <c r="AI373" s="163" t="s">
        <v>882</v>
      </c>
      <c r="AJ373" s="225" t="s">
        <v>781</v>
      </c>
      <c r="AK373" s="338" t="str">
        <f>IF(ISERROR(VLOOKUP($A373,'RAB Cat Lookup'!$B$4:$E$351,2,FALSE))=TRUE,"Unallocated",VLOOKUP($A373,'RAB Cat Lookup'!$B$4:$E$351,2,FALSE))</f>
        <v>Unallocated</v>
      </c>
      <c r="AL373" s="338" t="str">
        <f>IF(ISERROR(VLOOKUP($A373,'RAB Cat Lookup'!$B$4:$E$351,4,FALSE))=TRUE,"Unallocated",VLOOKUP($A373,'RAB Cat Lookup'!$B$4:$E$351,4,FALSE))</f>
        <v>Unallocated</v>
      </c>
      <c r="AM373" s="121" t="str">
        <f t="shared" si="41"/>
        <v/>
      </c>
    </row>
    <row r="374" spans="1:39" x14ac:dyDescent="0.25">
      <c r="A374" s="215" t="s">
        <v>422</v>
      </c>
      <c r="B374" s="215" t="s">
        <v>599</v>
      </c>
      <c r="C374" s="123" t="s">
        <v>513</v>
      </c>
      <c r="D374" s="216">
        <f>IF('Division Lvl'!D374="","",'Division Lvl'!D374/Escalators!C$11)</f>
        <v>0</v>
      </c>
      <c r="E374" s="217">
        <f>IF('Division Lvl'!E374="","",'Division Lvl'!E374/Escalators!D$11)</f>
        <v>0</v>
      </c>
      <c r="F374" s="217">
        <f>IF('Division Lvl'!F374="","",'Division Lvl'!F374/Escalators!E$11)</f>
        <v>0</v>
      </c>
      <c r="G374" s="217">
        <f>IF('Division Lvl'!G374="","",'Division Lvl'!G374/Escalators!F$11)</f>
        <v>0</v>
      </c>
      <c r="H374" s="217">
        <f>IF('Division Lvl'!H374="","",'Division Lvl'!H374/Escalators!G$11)</f>
        <v>0</v>
      </c>
      <c r="I374" s="217">
        <f>IF('Division Lvl'!I374="","",'Division Lvl'!I374/Escalators!H$11)</f>
        <v>0</v>
      </c>
      <c r="J374" s="217">
        <f>IF('Division Lvl'!J374="","",'Division Lvl'!J374/Escalators!I$11)</f>
        <v>0</v>
      </c>
      <c r="K374" s="217">
        <f>IF('Division Lvl'!K374="","",'Division Lvl'!K374/Escalators!J$11)</f>
        <v>0</v>
      </c>
      <c r="L374" s="217">
        <f>IF('Division Lvl'!L374="","",'Division Lvl'!L374/Escalators!K$11)</f>
        <v>0</v>
      </c>
      <c r="M374" s="217">
        <f>IF('Division Lvl'!M374="","",'Division Lvl'!M374/Escalators!L$11)</f>
        <v>0</v>
      </c>
      <c r="N374" s="218">
        <v>0</v>
      </c>
      <c r="O374" s="219">
        <v>0</v>
      </c>
      <c r="P374" s="220">
        <f>E374*Config!F$40</f>
        <v>0</v>
      </c>
      <c r="Q374" s="220">
        <f>F374*Config!G$40</f>
        <v>0</v>
      </c>
      <c r="R374" s="220">
        <f>G374*Config!H$40</f>
        <v>0</v>
      </c>
      <c r="S374" s="220">
        <f>H374*Config!I$40</f>
        <v>0</v>
      </c>
      <c r="T374" s="220">
        <f>I374*Config!J$40</f>
        <v>0</v>
      </c>
      <c r="U374" s="220">
        <f>J374*Config!K$40</f>
        <v>0</v>
      </c>
      <c r="V374" s="220">
        <f>K374*Config!L$40</f>
        <v>0</v>
      </c>
      <c r="W374" s="220">
        <f>L374*Config!M$40</f>
        <v>0</v>
      </c>
      <c r="X374" s="220">
        <f>M374*Config!N$40</f>
        <v>0</v>
      </c>
      <c r="Y374" s="221">
        <f>N374*Config!O$40</f>
        <v>0</v>
      </c>
      <c r="Z374" s="222">
        <f t="shared" si="35"/>
        <v>0</v>
      </c>
      <c r="AA374" s="217">
        <f t="shared" si="36"/>
        <v>0</v>
      </c>
      <c r="AB374" s="220">
        <f t="shared" si="37"/>
        <v>0</v>
      </c>
      <c r="AC374" s="221">
        <f t="shared" si="38"/>
        <v>0</v>
      </c>
      <c r="AD374" s="223" t="str">
        <f>IF(OR(SUM(P374:Y374)&lt;&gt;0,A374="EH"),INDEX(CASH!$B:$B,MATCH(A374,CASH!$A:$A,0)),"")</f>
        <v/>
      </c>
      <c r="AE374" s="226">
        <v>4950</v>
      </c>
      <c r="AF374" s="224">
        <f t="shared" si="39"/>
        <v>0.12557407790639435</v>
      </c>
      <c r="AG374" s="122" t="str">
        <f>IF(ISERROR(VLOOKUP(A374,Config!$A$12:$A$32,1,FALSE)),LEFT(A374,2),"PRL")</f>
        <v>TS</v>
      </c>
      <c r="AH374" s="122" t="str">
        <f t="shared" si="40"/>
        <v>TS138</v>
      </c>
      <c r="AI374" s="163" t="s">
        <v>882</v>
      </c>
      <c r="AJ374" s="225" t="s">
        <v>781</v>
      </c>
      <c r="AK374" s="338" t="str">
        <f>IF(ISERROR(VLOOKUP($A374,'RAB Cat Lookup'!$B$4:$E$351,2,FALSE))=TRUE,"Unallocated",VLOOKUP($A374,'RAB Cat Lookup'!$B$4:$E$351,2,FALSE))</f>
        <v>Std</v>
      </c>
      <c r="AL374" s="338" t="str">
        <f>IF(ISERROR(VLOOKUP($A374,'RAB Cat Lookup'!$B$4:$E$351,4,FALSE))=TRUE,"Unallocated",VLOOKUP($A374,'RAB Cat Lookup'!$B$4:$E$351,4,FALSE))</f>
        <v>Substations</v>
      </c>
      <c r="AM374" s="121" t="str">
        <f t="shared" si="41"/>
        <v/>
      </c>
    </row>
    <row r="375" spans="1:39" x14ac:dyDescent="0.25">
      <c r="A375" s="215" t="s">
        <v>415</v>
      </c>
      <c r="B375" s="215" t="s">
        <v>600</v>
      </c>
      <c r="C375" s="123" t="s">
        <v>513</v>
      </c>
      <c r="D375" s="216">
        <f>IF('Division Lvl'!D375="","",'Division Lvl'!D375/Escalators!C$11)</f>
        <v>0</v>
      </c>
      <c r="E375" s="217">
        <f>IF('Division Lvl'!E375="","",'Division Lvl'!E375/Escalators!D$11)</f>
        <v>0</v>
      </c>
      <c r="F375" s="217">
        <f>IF('Division Lvl'!F375="","",'Division Lvl'!F375/Escalators!E$11)</f>
        <v>0</v>
      </c>
      <c r="G375" s="217">
        <f>IF('Division Lvl'!G375="","",'Division Lvl'!G375/Escalators!F$11)</f>
        <v>0</v>
      </c>
      <c r="H375" s="217">
        <f>IF('Division Lvl'!H375="","",'Division Lvl'!H375/Escalators!G$11)</f>
        <v>0</v>
      </c>
      <c r="I375" s="217">
        <f>IF('Division Lvl'!I375="","",'Division Lvl'!I375/Escalators!H$11)</f>
        <v>0</v>
      </c>
      <c r="J375" s="217">
        <f>IF('Division Lvl'!J375="","",'Division Lvl'!J375/Escalators!I$11)</f>
        <v>0</v>
      </c>
      <c r="K375" s="217">
        <f>IF('Division Lvl'!K375="","",'Division Lvl'!K375/Escalators!J$11)</f>
        <v>0</v>
      </c>
      <c r="L375" s="217">
        <f>IF('Division Lvl'!L375="","",'Division Lvl'!L375/Escalators!K$11)</f>
        <v>0</v>
      </c>
      <c r="M375" s="217">
        <f>IF('Division Lvl'!M375="","",'Division Lvl'!M375/Escalators!L$11)</f>
        <v>0</v>
      </c>
      <c r="N375" s="218">
        <v>0</v>
      </c>
      <c r="O375" s="219">
        <v>0</v>
      </c>
      <c r="P375" s="220">
        <f>E375*Config!F$40</f>
        <v>0</v>
      </c>
      <c r="Q375" s="220">
        <f>F375*Config!G$40</f>
        <v>0</v>
      </c>
      <c r="R375" s="220">
        <f>G375*Config!H$40</f>
        <v>0</v>
      </c>
      <c r="S375" s="220">
        <f>H375*Config!I$40</f>
        <v>0</v>
      </c>
      <c r="T375" s="220">
        <f>I375*Config!J$40</f>
        <v>0</v>
      </c>
      <c r="U375" s="220">
        <f>J375*Config!K$40</f>
        <v>0</v>
      </c>
      <c r="V375" s="220">
        <f>K375*Config!L$40</f>
        <v>0</v>
      </c>
      <c r="W375" s="220">
        <f>L375*Config!M$40</f>
        <v>0</v>
      </c>
      <c r="X375" s="220">
        <f>M375*Config!N$40</f>
        <v>0</v>
      </c>
      <c r="Y375" s="221">
        <f>N375*Config!O$40</f>
        <v>0</v>
      </c>
      <c r="Z375" s="222">
        <f t="shared" si="35"/>
        <v>0</v>
      </c>
      <c r="AA375" s="217">
        <f t="shared" si="36"/>
        <v>0</v>
      </c>
      <c r="AB375" s="220">
        <f t="shared" si="37"/>
        <v>0</v>
      </c>
      <c r="AC375" s="221">
        <f t="shared" si="38"/>
        <v>0</v>
      </c>
      <c r="AD375" s="223" t="str">
        <f>IF(OR(SUM(P375:Y375)&lt;&gt;0,A375="EH"),INDEX(CASH!$B:$B,MATCH(A375,CASH!$A:$A,0)),"")</f>
        <v/>
      </c>
      <c r="AE375" s="226">
        <v>4950</v>
      </c>
      <c r="AF375" s="224">
        <f t="shared" si="39"/>
        <v>0.12557407790639435</v>
      </c>
      <c r="AG375" s="122" t="str">
        <f>IF(ISERROR(VLOOKUP(A375,Config!$A$12:$A$32,1,FALSE)),LEFT(A375,2),"PRL")</f>
        <v>TS</v>
      </c>
      <c r="AH375" s="122" t="str">
        <f t="shared" si="40"/>
        <v>TS139</v>
      </c>
      <c r="AI375" s="163" t="s">
        <v>882</v>
      </c>
      <c r="AJ375" s="225" t="s">
        <v>781</v>
      </c>
      <c r="AK375" s="338" t="str">
        <f>IF(ISERROR(VLOOKUP($A375,'RAB Cat Lookup'!$B$4:$E$351,2,FALSE))=TRUE,"Unallocated",VLOOKUP($A375,'RAB Cat Lookup'!$B$4:$E$351,2,FALSE))</f>
        <v>Std</v>
      </c>
      <c r="AL375" s="338" t="str">
        <f>IF(ISERROR(VLOOKUP($A375,'RAB Cat Lookup'!$B$4:$E$351,4,FALSE))=TRUE,"Unallocated",VLOOKUP($A375,'RAB Cat Lookup'!$B$4:$E$351,4,FALSE))</f>
        <v>Substations</v>
      </c>
      <c r="AM375" s="121" t="str">
        <f t="shared" si="41"/>
        <v/>
      </c>
    </row>
    <row r="376" spans="1:39" x14ac:dyDescent="0.25">
      <c r="A376" s="215" t="s">
        <v>26</v>
      </c>
      <c r="B376" s="215" t="s">
        <v>375</v>
      </c>
      <c r="C376" s="123" t="s">
        <v>513</v>
      </c>
      <c r="D376" s="216">
        <f>IF('Division Lvl'!D376="","",'Division Lvl'!D376/Escalators!C$11)</f>
        <v>0</v>
      </c>
      <c r="E376" s="217">
        <f>IF('Division Lvl'!E376="","",'Division Lvl'!E376/Escalators!D$11)</f>
        <v>0</v>
      </c>
      <c r="F376" s="217">
        <f>IF('Division Lvl'!F376="","",'Division Lvl'!F376/Escalators!E$11)</f>
        <v>0</v>
      </c>
      <c r="G376" s="217">
        <f>IF('Division Lvl'!G376="","",'Division Lvl'!G376/Escalators!F$11)</f>
        <v>0</v>
      </c>
      <c r="H376" s="217">
        <f>IF('Division Lvl'!H376="","",'Division Lvl'!H376/Escalators!G$11)</f>
        <v>0</v>
      </c>
      <c r="I376" s="217">
        <f>IF('Division Lvl'!I376="","",'Division Lvl'!I376/Escalators!H$11)</f>
        <v>0</v>
      </c>
      <c r="J376" s="217">
        <f>IF('Division Lvl'!J376="","",'Division Lvl'!J376/Escalators!I$11)</f>
        <v>0</v>
      </c>
      <c r="K376" s="217">
        <f>IF('Division Lvl'!K376="","",'Division Lvl'!K376/Escalators!J$11)</f>
        <v>0</v>
      </c>
      <c r="L376" s="217">
        <f>IF('Division Lvl'!L376="","",'Division Lvl'!L376/Escalators!K$11)</f>
        <v>0</v>
      </c>
      <c r="M376" s="217">
        <f>IF('Division Lvl'!M376="","",'Division Lvl'!M376/Escalators!L$11)</f>
        <v>0</v>
      </c>
      <c r="N376" s="218">
        <v>0</v>
      </c>
      <c r="O376" s="219">
        <v>0</v>
      </c>
      <c r="P376" s="220">
        <f>E376*Config!F$40</f>
        <v>0</v>
      </c>
      <c r="Q376" s="220">
        <f>F376*Config!G$40</f>
        <v>0</v>
      </c>
      <c r="R376" s="220">
        <f>G376*Config!H$40</f>
        <v>0</v>
      </c>
      <c r="S376" s="220">
        <f>H376*Config!I$40</f>
        <v>0</v>
      </c>
      <c r="T376" s="220">
        <f>I376*Config!J$40</f>
        <v>0</v>
      </c>
      <c r="U376" s="220">
        <f>J376*Config!K$40</f>
        <v>0</v>
      </c>
      <c r="V376" s="220">
        <f>K376*Config!L$40</f>
        <v>0</v>
      </c>
      <c r="W376" s="220">
        <f>L376*Config!M$40</f>
        <v>0</v>
      </c>
      <c r="X376" s="220">
        <f>M376*Config!N$40</f>
        <v>0</v>
      </c>
      <c r="Y376" s="221">
        <f>N376*Config!O$40</f>
        <v>0</v>
      </c>
      <c r="Z376" s="222">
        <f t="shared" si="35"/>
        <v>0</v>
      </c>
      <c r="AA376" s="217">
        <f t="shared" si="36"/>
        <v>0</v>
      </c>
      <c r="AB376" s="220">
        <f t="shared" si="37"/>
        <v>0</v>
      </c>
      <c r="AC376" s="221">
        <f t="shared" si="38"/>
        <v>0</v>
      </c>
      <c r="AD376" s="223" t="str">
        <f>IF(OR(SUM(P376:Y376)&lt;&gt;0,A376="EH"),INDEX(CASH!$B:$B,MATCH(A376,CASH!$A:$A,0)),"")</f>
        <v/>
      </c>
      <c r="AE376" s="226">
        <v>5700</v>
      </c>
      <c r="AF376" s="224">
        <f t="shared" si="39"/>
        <v>1.6730787824177452E-2</v>
      </c>
      <c r="AG376" s="122" t="str">
        <f>IF(ISERROR(VLOOKUP(A376,Config!$A$12:$A$32,1,FALSE)),LEFT(A376,2),"PRL")</f>
        <v>TS</v>
      </c>
      <c r="AH376" s="122" t="str">
        <f t="shared" si="40"/>
        <v>TS143</v>
      </c>
      <c r="AI376" s="163" t="s">
        <v>882</v>
      </c>
      <c r="AJ376" s="225" t="s">
        <v>781</v>
      </c>
      <c r="AK376" s="338" t="str">
        <f>IF(ISERROR(VLOOKUP($A376,'RAB Cat Lookup'!$B$4:$E$351,2,FALSE))=TRUE,"Unallocated",VLOOKUP($A376,'RAB Cat Lookup'!$B$4:$E$351,2,FALSE))</f>
        <v>Std</v>
      </c>
      <c r="AL376" s="338" t="str">
        <f>IF(ISERROR(VLOOKUP($A376,'RAB Cat Lookup'!$B$4:$E$351,4,FALSE))=TRUE,"Unallocated",VLOOKUP($A376,'RAB Cat Lookup'!$B$4:$E$351,4,FALSE))</f>
        <v>Substations</v>
      </c>
      <c r="AM376" s="121" t="str">
        <f t="shared" si="41"/>
        <v/>
      </c>
    </row>
    <row r="377" spans="1:39" x14ac:dyDescent="0.25">
      <c r="A377" s="215" t="s">
        <v>41</v>
      </c>
      <c r="B377" s="215" t="s">
        <v>249</v>
      </c>
      <c r="C377" s="123" t="s">
        <v>512</v>
      </c>
      <c r="D377" s="216">
        <f>IF('Division Lvl'!D377="","",'Division Lvl'!D377/Escalators!C$11)</f>
        <v>198000</v>
      </c>
      <c r="E377" s="217">
        <f>IF('Division Lvl'!E377="","",'Division Lvl'!E377/Escalators!D$11)</f>
        <v>65923.659129959633</v>
      </c>
      <c r="F377" s="217">
        <f>IF('Division Lvl'!F377="","",'Division Lvl'!F377/Escalators!E$11)</f>
        <v>65803.578959515959</v>
      </c>
      <c r="G377" s="217">
        <f>IF('Division Lvl'!G377="","",'Division Lvl'!G377/Escalators!F$11)</f>
        <v>65620.558809648472</v>
      </c>
      <c r="H377" s="217">
        <f>IF('Division Lvl'!H377="","",'Division Lvl'!H377/Escalators!G$11)</f>
        <v>65417.68888279597</v>
      </c>
      <c r="I377" s="217">
        <f>IF('Division Lvl'!I377="","",'Division Lvl'!I377/Escalators!H$11)</f>
        <v>65246.02849092675</v>
      </c>
      <c r="J377" s="217">
        <f>IF('Division Lvl'!J377="","",'Division Lvl'!J377/Escalators!I$11)</f>
        <v>65246.02849092675</v>
      </c>
      <c r="K377" s="217">
        <f>IF('Division Lvl'!K377="","",'Division Lvl'!K377/Escalators!J$11)</f>
        <v>65246.02849092675</v>
      </c>
      <c r="L377" s="217">
        <f>IF('Division Lvl'!L377="","",'Division Lvl'!L377/Escalators!K$11)</f>
        <v>65246.02849092675</v>
      </c>
      <c r="M377" s="217">
        <f>IF('Division Lvl'!M377="","",'Division Lvl'!M377/Escalators!L$11)</f>
        <v>65246.02849092675</v>
      </c>
      <c r="N377" s="218">
        <v>66000</v>
      </c>
      <c r="O377" s="219">
        <v>186676</v>
      </c>
      <c r="P377" s="220">
        <f>E377*Config!F$40</f>
        <v>67571.750608208618</v>
      </c>
      <c r="Q377" s="220">
        <f>F377*Config!G$40</f>
        <v>69134.885144341446</v>
      </c>
      <c r="R377" s="220">
        <f>G377*Config!H$40</f>
        <v>70666.16458937159</v>
      </c>
      <c r="S377" s="220">
        <f>H377*Config!I$40</f>
        <v>72208.888263725938</v>
      </c>
      <c r="T377" s="220">
        <f>I377*Config!J$40</f>
        <v>73819.892493130217</v>
      </c>
      <c r="U377" s="220">
        <f>J377*Config!K$40</f>
        <v>75665.389805458457</v>
      </c>
      <c r="V377" s="220">
        <f>K377*Config!L$40</f>
        <v>77557.024550594928</v>
      </c>
      <c r="W377" s="220">
        <f>L377*Config!M$40</f>
        <v>79495.950164359791</v>
      </c>
      <c r="X377" s="220">
        <f>M377*Config!N$40</f>
        <v>81483.348918468779</v>
      </c>
      <c r="Y377" s="221">
        <f>N377*Config!O$40</f>
        <v>84485.57991695957</v>
      </c>
      <c r="Z377" s="222">
        <f t="shared" si="35"/>
        <v>328011.51427284675</v>
      </c>
      <c r="AA377" s="217">
        <f t="shared" si="36"/>
        <v>654995.62823655363</v>
      </c>
      <c r="AB377" s="220">
        <f t="shared" si="37"/>
        <v>353401.58109877782</v>
      </c>
      <c r="AC377" s="221">
        <f t="shared" si="38"/>
        <v>752088.87445461936</v>
      </c>
      <c r="AD377" s="223">
        <f>IF(OR(SUM(P377:Y377)&lt;&gt;0,A377="EH"),INDEX(CASH!$B:$B,MATCH(A377,CASH!$A:$A,0)),"")</f>
        <v>160</v>
      </c>
      <c r="AE377" s="122">
        <f>AD377*VLOOKUP(C377,Config!$A$3:$C$9,3,FALSE)</f>
        <v>2400</v>
      </c>
      <c r="AF377" s="224">
        <f t="shared" si="39"/>
        <v>0.6976020864775403</v>
      </c>
      <c r="AG377" s="122" t="str">
        <f>IF(ISERROR(VLOOKUP(A377,Config!$A$12:$A$32,1,FALSE)),LEFT(A377,2),"PRL")</f>
        <v>TS</v>
      </c>
      <c r="AH377" s="122" t="str">
        <f t="shared" si="40"/>
        <v>TS144s</v>
      </c>
      <c r="AI377" s="163" t="s">
        <v>882</v>
      </c>
      <c r="AJ377" s="225" t="s">
        <v>781</v>
      </c>
      <c r="AK377" s="338" t="str">
        <f>IF(ISERROR(VLOOKUP($A377,'RAB Cat Lookup'!$B$4:$E$351,2,FALSE))=TRUE,"Unallocated",VLOOKUP($A377,'RAB Cat Lookup'!$B$4:$E$351,2,FALSE))</f>
        <v>Std</v>
      </c>
      <c r="AL377" s="338" t="str">
        <f>IF(ISERROR(VLOOKUP($A377,'RAB Cat Lookup'!$B$4:$E$351,4,FALSE))=TRUE,"Unallocated",VLOOKUP($A377,'RAB Cat Lookup'!$B$4:$E$351,4,FALSE))</f>
        <v>Substations</v>
      </c>
      <c r="AM377" s="121" t="str">
        <f t="shared" si="41"/>
        <v/>
      </c>
    </row>
    <row r="378" spans="1:39" x14ac:dyDescent="0.25">
      <c r="A378" s="215" t="s">
        <v>27</v>
      </c>
      <c r="B378" s="215" t="s">
        <v>234</v>
      </c>
      <c r="C378" s="123" t="s">
        <v>513</v>
      </c>
      <c r="D378" s="216">
        <f>IF('Division Lvl'!D378="","",'Division Lvl'!D378/Escalators!C$11)</f>
        <v>13051000</v>
      </c>
      <c r="E378" s="217">
        <f>IF('Division Lvl'!E378="","",'Division Lvl'!E378/Escalators!D$11)</f>
        <v>8195387.5829531057</v>
      </c>
      <c r="F378" s="217">
        <f>IF('Division Lvl'!F378="","",'Division Lvl'!F378/Escalators!E$11)</f>
        <v>1823633.5271596147</v>
      </c>
      <c r="G378" s="217">
        <f>IF('Division Lvl'!G378="","",'Division Lvl'!G378/Escalators!F$11)</f>
        <v>0</v>
      </c>
      <c r="H378" s="217">
        <f>IF('Division Lvl'!H378="","",'Division Lvl'!H378/Escalators!G$11)</f>
        <v>0</v>
      </c>
      <c r="I378" s="217">
        <f>IF('Division Lvl'!I378="","",'Division Lvl'!I378/Escalators!H$11)</f>
        <v>0</v>
      </c>
      <c r="J378" s="217">
        <f>IF('Division Lvl'!J378="","",'Division Lvl'!J378/Escalators!I$11)</f>
        <v>0</v>
      </c>
      <c r="K378" s="217">
        <f>IF('Division Lvl'!K378="","",'Division Lvl'!K378/Escalators!J$11)</f>
        <v>0</v>
      </c>
      <c r="L378" s="217">
        <f>IF('Division Lvl'!L378="","",'Division Lvl'!L378/Escalators!K$11)</f>
        <v>0</v>
      </c>
      <c r="M378" s="217">
        <f>IF('Division Lvl'!M378="","",'Division Lvl'!M378/Escalators!L$11)</f>
        <v>0</v>
      </c>
      <c r="N378" s="218">
        <v>0</v>
      </c>
      <c r="O378" s="219">
        <v>2558031</v>
      </c>
      <c r="P378" s="220">
        <f>E378*Config!F$40</f>
        <v>8400272.2725269329</v>
      </c>
      <c r="Q378" s="220">
        <f>F378*Config!G$40</f>
        <v>1915954.9744720701</v>
      </c>
      <c r="R378" s="220">
        <f>G378*Config!H$40</f>
        <v>0</v>
      </c>
      <c r="S378" s="220">
        <f>H378*Config!I$40</f>
        <v>0</v>
      </c>
      <c r="T378" s="220">
        <f>I378*Config!J$40</f>
        <v>0</v>
      </c>
      <c r="U378" s="220">
        <f>J378*Config!K$40</f>
        <v>0</v>
      </c>
      <c r="V378" s="220">
        <f>K378*Config!L$40</f>
        <v>0</v>
      </c>
      <c r="W378" s="220">
        <f>L378*Config!M$40</f>
        <v>0</v>
      </c>
      <c r="X378" s="220">
        <f>M378*Config!N$40</f>
        <v>0</v>
      </c>
      <c r="Y378" s="221">
        <f>N378*Config!O$40</f>
        <v>0</v>
      </c>
      <c r="Z378" s="222">
        <f t="shared" si="35"/>
        <v>10019021.110112721</v>
      </c>
      <c r="AA378" s="217">
        <f t="shared" si="36"/>
        <v>10019021.110112721</v>
      </c>
      <c r="AB378" s="220">
        <f t="shared" si="37"/>
        <v>10316227.246999003</v>
      </c>
      <c r="AC378" s="221">
        <f t="shared" si="38"/>
        <v>10316227.246999003</v>
      </c>
      <c r="AD378" s="223">
        <f>IF(OR(SUM(P378:Y378)&lt;&gt;0,A378="EH"),INDEX(CASH!$B:$B,MATCH(A378,CASH!$A:$A,0)),"")</f>
        <v>230</v>
      </c>
      <c r="AE378" s="122">
        <f>AD378*VLOOKUP(C378,Config!$A$3:$C$9,3,FALSE)</f>
        <v>3450</v>
      </c>
      <c r="AF378" s="224">
        <f t="shared" si="39"/>
        <v>0.51296800094308148</v>
      </c>
      <c r="AG378" s="122" t="str">
        <f>IF(ISERROR(VLOOKUP(A378,Config!$A$12:$A$32,1,FALSE)),LEFT(A378,2),"PRL")</f>
        <v>TS</v>
      </c>
      <c r="AH378" s="122" t="str">
        <f t="shared" si="40"/>
        <v>TS146</v>
      </c>
      <c r="AI378" s="163" t="s">
        <v>882</v>
      </c>
      <c r="AJ378" s="225" t="s">
        <v>781</v>
      </c>
      <c r="AK378" s="338" t="str">
        <f>IF(ISERROR(VLOOKUP($A378,'RAB Cat Lookup'!$B$4:$E$351,2,FALSE))=TRUE,"Unallocated",VLOOKUP($A378,'RAB Cat Lookup'!$B$4:$E$351,2,FALSE))</f>
        <v>Std</v>
      </c>
      <c r="AL378" s="338" t="str">
        <f>IF(ISERROR(VLOOKUP($A378,'RAB Cat Lookup'!$B$4:$E$351,4,FALSE))=TRUE,"Unallocated",VLOOKUP($A378,'RAB Cat Lookup'!$B$4:$E$351,4,FALSE))</f>
        <v>Substations</v>
      </c>
      <c r="AM378" s="121" t="str">
        <f t="shared" si="41"/>
        <v/>
      </c>
    </row>
    <row r="379" spans="1:39" x14ac:dyDescent="0.25">
      <c r="A379" s="215" t="s">
        <v>428</v>
      </c>
      <c r="B379" s="215" t="s">
        <v>601</v>
      </c>
      <c r="C379" s="123" t="s">
        <v>513</v>
      </c>
      <c r="D379" s="216">
        <f>IF('Division Lvl'!D379="","",'Division Lvl'!D379/Escalators!C$11)</f>
        <v>0</v>
      </c>
      <c r="E379" s="217">
        <f>IF('Division Lvl'!E379="","",'Division Lvl'!E379/Escalators!D$11)</f>
        <v>0</v>
      </c>
      <c r="F379" s="217">
        <f>IF('Division Lvl'!F379="","",'Division Lvl'!F379/Escalators!E$11)</f>
        <v>0</v>
      </c>
      <c r="G379" s="217">
        <f>IF('Division Lvl'!G379="","",'Division Lvl'!G379/Escalators!F$11)</f>
        <v>0</v>
      </c>
      <c r="H379" s="217">
        <f>IF('Division Lvl'!H379="","",'Division Lvl'!H379/Escalators!G$11)</f>
        <v>0</v>
      </c>
      <c r="I379" s="217">
        <f>IF('Division Lvl'!I379="","",'Division Lvl'!I379/Escalators!H$11)</f>
        <v>0</v>
      </c>
      <c r="J379" s="217">
        <f>IF('Division Lvl'!J379="","",'Division Lvl'!J379/Escalators!I$11)</f>
        <v>0</v>
      </c>
      <c r="K379" s="217">
        <f>IF('Division Lvl'!K379="","",'Division Lvl'!K379/Escalators!J$11)</f>
        <v>0</v>
      </c>
      <c r="L379" s="217">
        <f>IF('Division Lvl'!L379="","",'Division Lvl'!L379/Escalators!K$11)</f>
        <v>0</v>
      </c>
      <c r="M379" s="217">
        <f>IF('Division Lvl'!M379="","",'Division Lvl'!M379/Escalators!L$11)</f>
        <v>0</v>
      </c>
      <c r="N379" s="218">
        <v>0</v>
      </c>
      <c r="O379" s="219">
        <v>0</v>
      </c>
      <c r="P379" s="220">
        <f>E379*Config!F$40</f>
        <v>0</v>
      </c>
      <c r="Q379" s="220">
        <f>F379*Config!G$40</f>
        <v>0</v>
      </c>
      <c r="R379" s="220">
        <f>G379*Config!H$40</f>
        <v>0</v>
      </c>
      <c r="S379" s="220">
        <f>H379*Config!I$40</f>
        <v>0</v>
      </c>
      <c r="T379" s="220">
        <f>I379*Config!J$40</f>
        <v>0</v>
      </c>
      <c r="U379" s="220">
        <f>J379*Config!K$40</f>
        <v>0</v>
      </c>
      <c r="V379" s="220">
        <f>K379*Config!L$40</f>
        <v>0</v>
      </c>
      <c r="W379" s="220">
        <f>L379*Config!M$40</f>
        <v>0</v>
      </c>
      <c r="X379" s="220">
        <f>M379*Config!N$40</f>
        <v>0</v>
      </c>
      <c r="Y379" s="221">
        <f>N379*Config!O$40</f>
        <v>0</v>
      </c>
      <c r="Z379" s="222">
        <f t="shared" si="35"/>
        <v>0</v>
      </c>
      <c r="AA379" s="217">
        <f t="shared" si="36"/>
        <v>0</v>
      </c>
      <c r="AB379" s="220">
        <f t="shared" si="37"/>
        <v>0</v>
      </c>
      <c r="AC379" s="221">
        <f t="shared" si="38"/>
        <v>0</v>
      </c>
      <c r="AD379" s="223" t="str">
        <f>IF(OR(SUM(P379:Y379)&lt;&gt;0,A379="EH"),INDEX(CASH!$B:$B,MATCH(A379,CASH!$A:$A,0)),"")</f>
        <v/>
      </c>
      <c r="AE379" s="226">
        <v>4950</v>
      </c>
      <c r="AF379" s="224">
        <f t="shared" si="39"/>
        <v>0.12557407790639435</v>
      </c>
      <c r="AG379" s="122" t="str">
        <f>IF(ISERROR(VLOOKUP(A379,Config!$A$12:$A$32,1,FALSE)),LEFT(A379,2),"PRL")</f>
        <v>TS</v>
      </c>
      <c r="AH379" s="122" t="str">
        <f t="shared" si="40"/>
        <v>TS149</v>
      </c>
      <c r="AI379" s="163" t="s">
        <v>882</v>
      </c>
      <c r="AJ379" s="225" t="s">
        <v>781</v>
      </c>
      <c r="AK379" s="338" t="str">
        <f>IF(ISERROR(VLOOKUP($A379,'RAB Cat Lookup'!$B$4:$E$351,2,FALSE))=TRUE,"Unallocated",VLOOKUP($A379,'RAB Cat Lookup'!$B$4:$E$351,2,FALSE))</f>
        <v>Std</v>
      </c>
      <c r="AL379" s="338" t="str">
        <f>IF(ISERROR(VLOOKUP($A379,'RAB Cat Lookup'!$B$4:$E$351,4,FALSE))=TRUE,"Unallocated",VLOOKUP($A379,'RAB Cat Lookup'!$B$4:$E$351,4,FALSE))</f>
        <v>Substations</v>
      </c>
      <c r="AM379" s="121" t="str">
        <f t="shared" si="41"/>
        <v/>
      </c>
    </row>
    <row r="380" spans="1:39" x14ac:dyDescent="0.25">
      <c r="A380" s="215" t="s">
        <v>88</v>
      </c>
      <c r="B380" s="215" t="s">
        <v>235</v>
      </c>
      <c r="C380" s="123" t="s">
        <v>513</v>
      </c>
      <c r="D380" s="216">
        <f>IF('Division Lvl'!D380="","",'Division Lvl'!D380/Escalators!C$11)</f>
        <v>2400000</v>
      </c>
      <c r="E380" s="217">
        <f>IF('Division Lvl'!E380="","",'Division Lvl'!E380/Escalators!D$11)</f>
        <v>1676614.4480992202</v>
      </c>
      <c r="F380" s="217">
        <f>IF('Division Lvl'!F380="","",'Division Lvl'!F380/Escalators!E$11)</f>
        <v>37233.858427926112</v>
      </c>
      <c r="G380" s="217">
        <f>IF('Division Lvl'!G380="","",'Division Lvl'!G380/Escalators!F$11)</f>
        <v>0</v>
      </c>
      <c r="H380" s="217">
        <f>IF('Division Lvl'!H380="","",'Division Lvl'!H380/Escalators!G$11)</f>
        <v>0</v>
      </c>
      <c r="I380" s="217">
        <f>IF('Division Lvl'!I380="","",'Division Lvl'!I380/Escalators!H$11)</f>
        <v>0</v>
      </c>
      <c r="J380" s="217">
        <f>IF('Division Lvl'!J380="","",'Division Lvl'!J380/Escalators!I$11)</f>
        <v>0</v>
      </c>
      <c r="K380" s="217">
        <f>IF('Division Lvl'!K380="","",'Division Lvl'!K380/Escalators!J$11)</f>
        <v>0</v>
      </c>
      <c r="L380" s="217">
        <f>IF('Division Lvl'!L380="","",'Division Lvl'!L380/Escalators!K$11)</f>
        <v>0</v>
      </c>
      <c r="M380" s="217">
        <f>IF('Division Lvl'!M380="","",'Division Lvl'!M380/Escalators!L$11)</f>
        <v>0</v>
      </c>
      <c r="N380" s="218">
        <v>0</v>
      </c>
      <c r="O380" s="219">
        <v>3841000.34</v>
      </c>
      <c r="P380" s="220">
        <f>E380*Config!F$40</f>
        <v>1718529.8093017004</v>
      </c>
      <c r="Q380" s="220">
        <f>F380*Config!G$40</f>
        <v>39118.822510839869</v>
      </c>
      <c r="R380" s="220">
        <f>G380*Config!H$40</f>
        <v>0</v>
      </c>
      <c r="S380" s="220">
        <f>H380*Config!I$40</f>
        <v>0</v>
      </c>
      <c r="T380" s="220">
        <f>I380*Config!J$40</f>
        <v>0</v>
      </c>
      <c r="U380" s="220">
        <f>J380*Config!K$40</f>
        <v>0</v>
      </c>
      <c r="V380" s="220">
        <f>K380*Config!L$40</f>
        <v>0</v>
      </c>
      <c r="W380" s="220">
        <f>L380*Config!M$40</f>
        <v>0</v>
      </c>
      <c r="X380" s="220">
        <f>M380*Config!N$40</f>
        <v>0</v>
      </c>
      <c r="Y380" s="221">
        <f>N380*Config!O$40</f>
        <v>0</v>
      </c>
      <c r="Z380" s="222">
        <f t="shared" si="35"/>
        <v>1713848.3065271464</v>
      </c>
      <c r="AA380" s="217">
        <f t="shared" si="36"/>
        <v>1713848.3065271464</v>
      </c>
      <c r="AB380" s="220">
        <f t="shared" si="37"/>
        <v>1757648.6318125403</v>
      </c>
      <c r="AC380" s="221">
        <f t="shared" si="38"/>
        <v>1757648.6318125403</v>
      </c>
      <c r="AD380" s="223">
        <f>IF(OR(SUM(P380:Y380)&lt;&gt;0,A380="EH"),INDEX(CASH!$B:$B,MATCH(A380,CASH!$A:$A,0)),"")</f>
        <v>210</v>
      </c>
      <c r="AE380" s="122">
        <f>AD380*VLOOKUP(C380,Config!$A$3:$C$9,3,FALSE)</f>
        <v>3150</v>
      </c>
      <c r="AF380" s="224">
        <f t="shared" si="39"/>
        <v>0.5487863519610563</v>
      </c>
      <c r="AG380" s="122" t="str">
        <f>IF(ISERROR(VLOOKUP(A380,Config!$A$12:$A$32,1,FALSE)),LEFT(A380,2),"PRL")</f>
        <v>TS</v>
      </c>
      <c r="AH380" s="122" t="str">
        <f t="shared" si="40"/>
        <v>TS155</v>
      </c>
      <c r="AI380" s="163" t="s">
        <v>882</v>
      </c>
      <c r="AJ380" s="225" t="s">
        <v>781</v>
      </c>
      <c r="AK380" s="338" t="str">
        <f>IF(ISERROR(VLOOKUP($A380,'RAB Cat Lookup'!$B$4:$E$351,2,FALSE))=TRUE,"Unallocated",VLOOKUP($A380,'RAB Cat Lookup'!$B$4:$E$351,2,FALSE))</f>
        <v>Std</v>
      </c>
      <c r="AL380" s="338" t="str">
        <f>IF(ISERROR(VLOOKUP($A380,'RAB Cat Lookup'!$B$4:$E$351,4,FALSE))=TRUE,"Unallocated",VLOOKUP($A380,'RAB Cat Lookup'!$B$4:$E$351,4,FALSE))</f>
        <v>Substations</v>
      </c>
      <c r="AM380" s="121" t="str">
        <f t="shared" si="41"/>
        <v/>
      </c>
    </row>
    <row r="381" spans="1:39" x14ac:dyDescent="0.25">
      <c r="A381" s="215" t="s">
        <v>447</v>
      </c>
      <c r="B381" s="215" t="s">
        <v>602</v>
      </c>
      <c r="C381" s="123" t="s">
        <v>513</v>
      </c>
      <c r="D381" s="216">
        <f>IF('Division Lvl'!D381="","",'Division Lvl'!D381/Escalators!C$11)</f>
        <v>0</v>
      </c>
      <c r="E381" s="217">
        <f>IF('Division Lvl'!E381="","",'Division Lvl'!E381/Escalators!D$11)</f>
        <v>0</v>
      </c>
      <c r="F381" s="217">
        <f>IF('Division Lvl'!F381="","",'Division Lvl'!F381/Escalators!E$11)</f>
        <v>0</v>
      </c>
      <c r="G381" s="217">
        <f>IF('Division Lvl'!G381="","",'Division Lvl'!G381/Escalators!F$11)</f>
        <v>0</v>
      </c>
      <c r="H381" s="217">
        <f>IF('Division Lvl'!H381="","",'Division Lvl'!H381/Escalators!G$11)</f>
        <v>0</v>
      </c>
      <c r="I381" s="217">
        <f>IF('Division Lvl'!I381="","",'Division Lvl'!I381/Escalators!H$11)</f>
        <v>0</v>
      </c>
      <c r="J381" s="217">
        <f>IF('Division Lvl'!J381="","",'Division Lvl'!J381/Escalators!I$11)</f>
        <v>0</v>
      </c>
      <c r="K381" s="217">
        <f>IF('Division Lvl'!K381="","",'Division Lvl'!K381/Escalators!J$11)</f>
        <v>0</v>
      </c>
      <c r="L381" s="217">
        <f>IF('Division Lvl'!L381="","",'Division Lvl'!L381/Escalators!K$11)</f>
        <v>0</v>
      </c>
      <c r="M381" s="217">
        <f>IF('Division Lvl'!M381="","",'Division Lvl'!M381/Escalators!L$11)</f>
        <v>0</v>
      </c>
      <c r="N381" s="218">
        <v>0</v>
      </c>
      <c r="O381" s="219">
        <v>0</v>
      </c>
      <c r="P381" s="220">
        <f>E381*Config!F$40</f>
        <v>0</v>
      </c>
      <c r="Q381" s="220">
        <f>F381*Config!G$40</f>
        <v>0</v>
      </c>
      <c r="R381" s="220">
        <f>G381*Config!H$40</f>
        <v>0</v>
      </c>
      <c r="S381" s="220">
        <f>H381*Config!I$40</f>
        <v>0</v>
      </c>
      <c r="T381" s="220">
        <f>I381*Config!J$40</f>
        <v>0</v>
      </c>
      <c r="U381" s="220">
        <f>J381*Config!K$40</f>
        <v>0</v>
      </c>
      <c r="V381" s="220">
        <f>K381*Config!L$40</f>
        <v>0</v>
      </c>
      <c r="W381" s="220">
        <f>L381*Config!M$40</f>
        <v>0</v>
      </c>
      <c r="X381" s="220">
        <f>M381*Config!N$40</f>
        <v>0</v>
      </c>
      <c r="Y381" s="221">
        <f>N381*Config!O$40</f>
        <v>0</v>
      </c>
      <c r="Z381" s="222">
        <f t="shared" si="35"/>
        <v>0</v>
      </c>
      <c r="AA381" s="217">
        <f t="shared" si="36"/>
        <v>0</v>
      </c>
      <c r="AB381" s="220">
        <f t="shared" si="37"/>
        <v>0</v>
      </c>
      <c r="AC381" s="221">
        <f t="shared" si="38"/>
        <v>0</v>
      </c>
      <c r="AD381" s="223" t="str">
        <f>IF(OR(SUM(P381:Y381)&lt;&gt;0,A381="EH"),INDEX(CASH!$B:$B,MATCH(A381,CASH!$A:$A,0)),"")</f>
        <v/>
      </c>
      <c r="AE381" s="226">
        <v>3975</v>
      </c>
      <c r="AF381" s="224">
        <f t="shared" si="39"/>
        <v>0.37221491724488698</v>
      </c>
      <c r="AG381" s="122" t="str">
        <f>IF(ISERROR(VLOOKUP(A381,Config!$A$12:$A$32,1,FALSE)),LEFT(A381,2),"PRL")</f>
        <v>TS</v>
      </c>
      <c r="AH381" s="122" t="str">
        <f t="shared" si="40"/>
        <v>TS156</v>
      </c>
      <c r="AI381" s="163" t="s">
        <v>882</v>
      </c>
      <c r="AJ381" s="225" t="s">
        <v>781</v>
      </c>
      <c r="AK381" s="338" t="str">
        <f>IF(ISERROR(VLOOKUP($A381,'RAB Cat Lookup'!$B$4:$E$351,2,FALSE))=TRUE,"Unallocated",VLOOKUP($A381,'RAB Cat Lookup'!$B$4:$E$351,2,FALSE))</f>
        <v>Std</v>
      </c>
      <c r="AL381" s="338" t="str">
        <f>IF(ISERROR(VLOOKUP($A381,'RAB Cat Lookup'!$B$4:$E$351,4,FALSE))=TRUE,"Unallocated",VLOOKUP($A381,'RAB Cat Lookup'!$B$4:$E$351,4,FALSE))</f>
        <v>Substations</v>
      </c>
      <c r="AM381" s="121" t="str">
        <f t="shared" si="41"/>
        <v/>
      </c>
    </row>
    <row r="382" spans="1:39" x14ac:dyDescent="0.25">
      <c r="A382" s="215" t="s">
        <v>91</v>
      </c>
      <c r="B382" s="215" t="s">
        <v>238</v>
      </c>
      <c r="C382" s="123" t="s">
        <v>516</v>
      </c>
      <c r="D382" s="216">
        <f>IF('Division Lvl'!D382="","",'Division Lvl'!D382/Escalators!C$11)</f>
        <v>0</v>
      </c>
      <c r="E382" s="217">
        <f>IF('Division Lvl'!E382="","",'Division Lvl'!E382/Escalators!D$11)</f>
        <v>0</v>
      </c>
      <c r="F382" s="217">
        <f>IF('Division Lvl'!F382="","",'Division Lvl'!F382/Escalators!E$11)</f>
        <v>4486607.6563306339</v>
      </c>
      <c r="G382" s="217">
        <f>IF('Division Lvl'!G382="","",'Division Lvl'!G382/Escalators!F$11)</f>
        <v>4474129.0097487597</v>
      </c>
      <c r="H382" s="217">
        <f>IF('Division Lvl'!H382="","",'Division Lvl'!H382/Escalators!G$11)</f>
        <v>4460296.969281544</v>
      </c>
      <c r="I382" s="217">
        <f>IF('Division Lvl'!I382="","",'Division Lvl'!I382/Escalators!H$11)</f>
        <v>0</v>
      </c>
      <c r="J382" s="217">
        <f>IF('Division Lvl'!J382="","",'Division Lvl'!J382/Escalators!I$11)</f>
        <v>0</v>
      </c>
      <c r="K382" s="217">
        <f>IF('Division Lvl'!K382="","",'Division Lvl'!K382/Escalators!J$11)</f>
        <v>0</v>
      </c>
      <c r="L382" s="217">
        <f>IF('Division Lvl'!L382="","",'Division Lvl'!L382/Escalators!K$11)</f>
        <v>0</v>
      </c>
      <c r="M382" s="217">
        <f>IF('Division Lvl'!M382="","",'Division Lvl'!M382/Escalators!L$11)</f>
        <v>0</v>
      </c>
      <c r="N382" s="218">
        <v>0</v>
      </c>
      <c r="O382" s="219">
        <v>0</v>
      </c>
      <c r="P382" s="220">
        <f>E382*Config!F$40</f>
        <v>0</v>
      </c>
      <c r="Q382" s="220">
        <f>F382*Config!G$40</f>
        <v>4713742.1689323718</v>
      </c>
      <c r="R382" s="220">
        <f>G382*Config!H$40</f>
        <v>4818147.585638972</v>
      </c>
      <c r="S382" s="220">
        <f>H382*Config!I$40</f>
        <v>4923333.2907085866</v>
      </c>
      <c r="T382" s="220">
        <f>I382*Config!J$40</f>
        <v>0</v>
      </c>
      <c r="U382" s="220">
        <f>J382*Config!K$40</f>
        <v>0</v>
      </c>
      <c r="V382" s="220">
        <f>K382*Config!L$40</f>
        <v>0</v>
      </c>
      <c r="W382" s="220">
        <f>L382*Config!M$40</f>
        <v>0</v>
      </c>
      <c r="X382" s="220">
        <f>M382*Config!N$40</f>
        <v>0</v>
      </c>
      <c r="Y382" s="221">
        <f>N382*Config!O$40</f>
        <v>0</v>
      </c>
      <c r="Z382" s="222">
        <f t="shared" si="35"/>
        <v>13421033.635360938</v>
      </c>
      <c r="AA382" s="217">
        <f t="shared" si="36"/>
        <v>13421033.635360938</v>
      </c>
      <c r="AB382" s="220">
        <f t="shared" si="37"/>
        <v>14455223.045279931</v>
      </c>
      <c r="AC382" s="221">
        <f t="shared" si="38"/>
        <v>14455223.045279931</v>
      </c>
      <c r="AD382" s="223">
        <f>IF(OR(SUM(P382:Y382)&lt;&gt;0,A382="EH"),INDEX(CASH!$B:$B,MATCH(A382,CASH!$A:$A,0)),"")</f>
        <v>180</v>
      </c>
      <c r="AE382" s="122">
        <f>AD382*VLOOKUP(C382,Config!$A$3:$C$9,3,FALSE)</f>
        <v>1800</v>
      </c>
      <c r="AF382" s="224">
        <f t="shared" si="39"/>
        <v>0.8236630517994098</v>
      </c>
      <c r="AG382" s="122" t="str">
        <f>IF(ISERROR(VLOOKUP(A382,Config!$A$12:$A$32,1,FALSE)),LEFT(A382,2),"PRL")</f>
        <v>TS</v>
      </c>
      <c r="AH382" s="122" t="str">
        <f t="shared" si="40"/>
        <v>TS167</v>
      </c>
      <c r="AI382" s="163" t="s">
        <v>882</v>
      </c>
      <c r="AJ382" s="225" t="s">
        <v>781</v>
      </c>
      <c r="AK382" s="338" t="str">
        <f>IF(ISERROR(VLOOKUP($A382,'RAB Cat Lookup'!$B$4:$E$351,2,FALSE))=TRUE,"Unallocated",VLOOKUP($A382,'RAB Cat Lookup'!$B$4:$E$351,2,FALSE))</f>
        <v>Std</v>
      </c>
      <c r="AL382" s="338" t="str">
        <f>IF(ISERROR(VLOOKUP($A382,'RAB Cat Lookup'!$B$4:$E$351,4,FALSE))=TRUE,"Unallocated",VLOOKUP($A382,'RAB Cat Lookup'!$B$4:$E$351,4,FALSE))</f>
        <v>Substations</v>
      </c>
      <c r="AM382" s="121" t="str">
        <f t="shared" si="41"/>
        <v/>
      </c>
    </row>
    <row r="383" spans="1:39" x14ac:dyDescent="0.25">
      <c r="A383" s="215" t="s">
        <v>92</v>
      </c>
      <c r="B383" s="215" t="s">
        <v>239</v>
      </c>
      <c r="C383" s="123" t="s">
        <v>513</v>
      </c>
      <c r="D383" s="216">
        <f>IF('Division Lvl'!D383="","",'Division Lvl'!D383/Escalators!C$11)</f>
        <v>0</v>
      </c>
      <c r="E383" s="217">
        <f>IF('Division Lvl'!E383="","",'Division Lvl'!E383/Escalators!D$11)</f>
        <v>0</v>
      </c>
      <c r="F383" s="217">
        <f>IF('Division Lvl'!F383="","",'Division Lvl'!F383/Escalators!E$11)</f>
        <v>0</v>
      </c>
      <c r="G383" s="217">
        <f>IF('Division Lvl'!G383="","",'Division Lvl'!G383/Escalators!F$11)</f>
        <v>0</v>
      </c>
      <c r="H383" s="217">
        <f>IF('Division Lvl'!H383="","",'Division Lvl'!H383/Escalators!G$11)</f>
        <v>0</v>
      </c>
      <c r="I383" s="217">
        <f>IF('Division Lvl'!I383="","",'Division Lvl'!I383/Escalators!H$11)</f>
        <v>0</v>
      </c>
      <c r="J383" s="217">
        <f>IF('Division Lvl'!J383="","",'Division Lvl'!J383/Escalators!I$11)</f>
        <v>0</v>
      </c>
      <c r="K383" s="217">
        <f>IF('Division Lvl'!K383="","",'Division Lvl'!K383/Escalators!J$11)</f>
        <v>0</v>
      </c>
      <c r="L383" s="217">
        <f>IF('Division Lvl'!L383="","",'Division Lvl'!L383/Escalators!K$11)</f>
        <v>0</v>
      </c>
      <c r="M383" s="217">
        <f>IF('Division Lvl'!M383="","",'Division Lvl'!M383/Escalators!L$11)</f>
        <v>0</v>
      </c>
      <c r="N383" s="218">
        <v>0</v>
      </c>
      <c r="O383" s="219">
        <v>9370</v>
      </c>
      <c r="P383" s="220">
        <f>E383*Config!F$40</f>
        <v>0</v>
      </c>
      <c r="Q383" s="220">
        <f>F383*Config!G$40</f>
        <v>0</v>
      </c>
      <c r="R383" s="220">
        <f>G383*Config!H$40</f>
        <v>0</v>
      </c>
      <c r="S383" s="220">
        <f>H383*Config!I$40</f>
        <v>0</v>
      </c>
      <c r="T383" s="220">
        <f>I383*Config!J$40</f>
        <v>0</v>
      </c>
      <c r="U383" s="220">
        <f>J383*Config!K$40</f>
        <v>0</v>
      </c>
      <c r="V383" s="220">
        <f>K383*Config!L$40</f>
        <v>0</v>
      </c>
      <c r="W383" s="220">
        <f>L383*Config!M$40</f>
        <v>0</v>
      </c>
      <c r="X383" s="220">
        <f>M383*Config!N$40</f>
        <v>0</v>
      </c>
      <c r="Y383" s="221">
        <f>N383*Config!O$40</f>
        <v>0</v>
      </c>
      <c r="Z383" s="222">
        <f t="shared" si="35"/>
        <v>0</v>
      </c>
      <c r="AA383" s="217">
        <f t="shared" si="36"/>
        <v>0</v>
      </c>
      <c r="AB383" s="220">
        <f t="shared" si="37"/>
        <v>0</v>
      </c>
      <c r="AC383" s="221">
        <f t="shared" si="38"/>
        <v>0</v>
      </c>
      <c r="AD383" s="223" t="str">
        <f>IF(OR(SUM(P383:Y383)&lt;&gt;0,A383="EH"),INDEX(CASH!$B:$B,MATCH(A383,CASH!$A:$A,0)),"")</f>
        <v/>
      </c>
      <c r="AE383" s="226">
        <v>3750</v>
      </c>
      <c r="AF383" s="224">
        <f t="shared" si="39"/>
        <v>0.38642128756419025</v>
      </c>
      <c r="AG383" s="122" t="str">
        <f>IF(ISERROR(VLOOKUP(A383,Config!$A$12:$A$32,1,FALSE)),LEFT(A383,2),"PRL")</f>
        <v>TS</v>
      </c>
      <c r="AH383" s="122" t="str">
        <f t="shared" si="40"/>
        <v>TS168</v>
      </c>
      <c r="AI383" s="163" t="s">
        <v>882</v>
      </c>
      <c r="AJ383" s="225" t="s">
        <v>781</v>
      </c>
      <c r="AK383" s="338" t="str">
        <f>IF(ISERROR(VLOOKUP($A383,'RAB Cat Lookup'!$B$4:$E$351,2,FALSE))=TRUE,"Unallocated",VLOOKUP($A383,'RAB Cat Lookup'!$B$4:$E$351,2,FALSE))</f>
        <v>Std</v>
      </c>
      <c r="AL383" s="338" t="str">
        <f>IF(ISERROR(VLOOKUP($A383,'RAB Cat Lookup'!$B$4:$E$351,4,FALSE))=TRUE,"Unallocated",VLOOKUP($A383,'RAB Cat Lookup'!$B$4:$E$351,4,FALSE))</f>
        <v>Substations</v>
      </c>
      <c r="AM383" s="121" t="str">
        <f t="shared" si="41"/>
        <v/>
      </c>
    </row>
    <row r="384" spans="1:39" x14ac:dyDescent="0.25">
      <c r="A384" s="215" t="s">
        <v>198</v>
      </c>
      <c r="B384" s="215" t="s">
        <v>340</v>
      </c>
      <c r="C384" s="123" t="s">
        <v>512</v>
      </c>
      <c r="D384" s="216">
        <f>IF('Division Lvl'!D384="","",'Division Lvl'!D384/Escalators!C$11)</f>
        <v>2894255</v>
      </c>
      <c r="E384" s="217">
        <f>IF('Division Lvl'!E384="","",'Division Lvl'!E384/Escalators!D$11)</f>
        <v>3643780.4319104962</v>
      </c>
      <c r="F384" s="217">
        <f>IF('Division Lvl'!F384="","",'Division Lvl'!F384/Escalators!E$11)</f>
        <v>3637143.2733987002</v>
      </c>
      <c r="G384" s="217">
        <f>IF('Division Lvl'!G384="","",'Division Lvl'!G384/Escalators!F$11)</f>
        <v>3627027.2505696611</v>
      </c>
      <c r="H384" s="217">
        <f>IF('Division Lvl'!H384="","",'Division Lvl'!H384/Escalators!G$11)</f>
        <v>2902166.5613458576</v>
      </c>
      <c r="I384" s="217">
        <f>IF('Division Lvl'!I384="","",'Division Lvl'!I384/Escalators!H$11)</f>
        <v>2894551.0821429323</v>
      </c>
      <c r="J384" s="217">
        <f>IF('Division Lvl'!J384="","",'Division Lvl'!J384/Escalators!I$11)</f>
        <v>2894551.0821429323</v>
      </c>
      <c r="K384" s="217">
        <f>IF('Division Lvl'!K384="","",'Division Lvl'!K384/Escalators!J$11)</f>
        <v>2894551.0821429323</v>
      </c>
      <c r="L384" s="217">
        <f>IF('Division Lvl'!L384="","",'Division Lvl'!L384/Escalators!K$11)</f>
        <v>2894551.0821429323</v>
      </c>
      <c r="M384" s="217">
        <f>IF('Division Lvl'!M384="","",'Division Lvl'!M384/Escalators!L$11)</f>
        <v>0</v>
      </c>
      <c r="N384" s="218">
        <v>0</v>
      </c>
      <c r="O384" s="219">
        <v>1841138</v>
      </c>
      <c r="P384" s="220">
        <f>E384*Config!F$40</f>
        <v>3734874.9427082585</v>
      </c>
      <c r="Q384" s="220">
        <f>F384*Config!G$40</f>
        <v>3821273.6516145091</v>
      </c>
      <c r="R384" s="220">
        <f>G384*Config!H$40</f>
        <v>3905911.6427579937</v>
      </c>
      <c r="S384" s="220">
        <f>H384*Config!I$40</f>
        <v>3203448.8611543868</v>
      </c>
      <c r="T384" s="220">
        <f>I384*Config!J$40</f>
        <v>3274918.8669679589</v>
      </c>
      <c r="U384" s="220">
        <f>J384*Config!K$40</f>
        <v>3356791.8386421576</v>
      </c>
      <c r="V384" s="220">
        <f>K384*Config!L$40</f>
        <v>3440711.6346082115</v>
      </c>
      <c r="W384" s="220">
        <f>L384*Config!M$40</f>
        <v>3526729.4254734167</v>
      </c>
      <c r="X384" s="220">
        <f>M384*Config!N$40</f>
        <v>0</v>
      </c>
      <c r="Y384" s="221">
        <f>N384*Config!O$40</f>
        <v>0</v>
      </c>
      <c r="Z384" s="222">
        <f t="shared" si="35"/>
        <v>16704668.599367647</v>
      </c>
      <c r="AA384" s="217">
        <f t="shared" si="36"/>
        <v>25388321.845796444</v>
      </c>
      <c r="AB384" s="220">
        <f t="shared" si="37"/>
        <v>17940427.965203106</v>
      </c>
      <c r="AC384" s="221">
        <f t="shared" si="38"/>
        <v>28264660.863926895</v>
      </c>
      <c r="AD384" s="223">
        <f>IF(OR(SUM(P384:Y384)&lt;&gt;0,A384="EH"),INDEX(CASH!$B:$B,MATCH(A384,CASH!$A:$A,0)),"")</f>
        <v>290</v>
      </c>
      <c r="AE384" s="122">
        <f>AD384*VLOOKUP(C384,Config!$A$3:$C$9,3,FALSE)</f>
        <v>4350</v>
      </c>
      <c r="AF384" s="224">
        <f t="shared" si="39"/>
        <v>0.29291388772126109</v>
      </c>
      <c r="AG384" s="122" t="str">
        <f>IF(ISERROR(VLOOKUP(A384,Config!$A$12:$A$32,1,FALSE)),LEFT(A384,2),"PRL")</f>
        <v>TS</v>
      </c>
      <c r="AH384" s="122" t="str">
        <f t="shared" si="40"/>
        <v>TS173s</v>
      </c>
      <c r="AI384" s="163" t="s">
        <v>882</v>
      </c>
      <c r="AJ384" s="225" t="s">
        <v>781</v>
      </c>
      <c r="AK384" s="338" t="str">
        <f>IF(ISERROR(VLOOKUP($A384,'RAB Cat Lookup'!$B$4:$E$351,2,FALSE))=TRUE,"Unallocated",VLOOKUP($A384,'RAB Cat Lookup'!$B$4:$E$351,2,FALSE))</f>
        <v>Std</v>
      </c>
      <c r="AL384" s="338" t="str">
        <f>IF(ISERROR(VLOOKUP($A384,'RAB Cat Lookup'!$B$4:$E$351,4,FALSE))=TRUE,"Unallocated",VLOOKUP($A384,'RAB Cat Lookup'!$B$4:$E$351,4,FALSE))</f>
        <v>Substations</v>
      </c>
      <c r="AM384" s="121" t="str">
        <f t="shared" si="41"/>
        <v/>
      </c>
    </row>
    <row r="385" spans="1:39" x14ac:dyDescent="0.25">
      <c r="A385" s="215" t="s">
        <v>342</v>
      </c>
      <c r="B385" s="215" t="s">
        <v>344</v>
      </c>
      <c r="C385" s="123" t="s">
        <v>512</v>
      </c>
      <c r="D385" s="216">
        <f>IF('Division Lvl'!D385="","",'Division Lvl'!D385/Escalators!C$11)</f>
        <v>0</v>
      </c>
      <c r="E385" s="217">
        <f>IF('Division Lvl'!E385="","",'Division Lvl'!E385/Escalators!D$11)</f>
        <v>0</v>
      </c>
      <c r="F385" s="217">
        <f>IF('Division Lvl'!F385="","",'Division Lvl'!F385/Escalators!E$11)</f>
        <v>0</v>
      </c>
      <c r="G385" s="217">
        <f>IF('Division Lvl'!G385="","",'Division Lvl'!G385/Escalators!F$11)</f>
        <v>0</v>
      </c>
      <c r="H385" s="217">
        <f>IF('Division Lvl'!H385="","",'Division Lvl'!H385/Escalators!G$11)</f>
        <v>0</v>
      </c>
      <c r="I385" s="217">
        <f>IF('Division Lvl'!I385="","",'Division Lvl'!I385/Escalators!H$11)</f>
        <v>0</v>
      </c>
      <c r="J385" s="217">
        <f>IF('Division Lvl'!J385="","",'Division Lvl'!J385/Escalators!I$11)</f>
        <v>0</v>
      </c>
      <c r="K385" s="217">
        <f>IF('Division Lvl'!K385="","",'Division Lvl'!K385/Escalators!J$11)</f>
        <v>0</v>
      </c>
      <c r="L385" s="217">
        <f>IF('Division Lvl'!L385="","",'Division Lvl'!L385/Escalators!K$11)</f>
        <v>0</v>
      </c>
      <c r="M385" s="217">
        <f>IF('Division Lvl'!M385="","",'Division Lvl'!M385/Escalators!L$11)</f>
        <v>0</v>
      </c>
      <c r="N385" s="218">
        <v>0</v>
      </c>
      <c r="O385" s="219">
        <v>0</v>
      </c>
      <c r="P385" s="220">
        <f>E385*Config!F$40</f>
        <v>0</v>
      </c>
      <c r="Q385" s="220">
        <f>F385*Config!G$40</f>
        <v>0</v>
      </c>
      <c r="R385" s="220">
        <f>G385*Config!H$40</f>
        <v>0</v>
      </c>
      <c r="S385" s="220">
        <f>H385*Config!I$40</f>
        <v>0</v>
      </c>
      <c r="T385" s="220">
        <f>I385*Config!J$40</f>
        <v>0</v>
      </c>
      <c r="U385" s="220">
        <f>J385*Config!K$40</f>
        <v>0</v>
      </c>
      <c r="V385" s="220">
        <f>K385*Config!L$40</f>
        <v>0</v>
      </c>
      <c r="W385" s="220">
        <f>L385*Config!M$40</f>
        <v>0</v>
      </c>
      <c r="X385" s="220">
        <f>M385*Config!N$40</f>
        <v>0</v>
      </c>
      <c r="Y385" s="221">
        <f>N385*Config!O$40</f>
        <v>0</v>
      </c>
      <c r="Z385" s="222">
        <f t="shared" si="35"/>
        <v>0</v>
      </c>
      <c r="AA385" s="217">
        <f t="shared" si="36"/>
        <v>0</v>
      </c>
      <c r="AB385" s="220">
        <f t="shared" si="37"/>
        <v>0</v>
      </c>
      <c r="AC385" s="221">
        <f t="shared" si="38"/>
        <v>0</v>
      </c>
      <c r="AD385" s="223" t="str">
        <f>IF(OR(SUM(P385:Y385)&lt;&gt;0,A385="EH"),INDEX(CASH!$B:$B,MATCH(A385,CASH!$A:$A,0)),"")</f>
        <v/>
      </c>
      <c r="AE385" s="226">
        <v>2100</v>
      </c>
      <c r="AF385" s="224">
        <f t="shared" si="39"/>
        <v>0.78296875329960158</v>
      </c>
      <c r="AG385" s="122" t="str">
        <f>IF(ISERROR(VLOOKUP(A385,Config!$A$12:$A$32,1,FALSE)),LEFT(A385,2),"PRL")</f>
        <v>TS</v>
      </c>
      <c r="AH385" s="122" t="str">
        <f t="shared" si="40"/>
        <v>TS175s</v>
      </c>
      <c r="AI385" s="163" t="s">
        <v>882</v>
      </c>
      <c r="AJ385" s="225" t="s">
        <v>781</v>
      </c>
      <c r="AK385" s="338" t="str">
        <f>IF(ISERROR(VLOOKUP($A385,'RAB Cat Lookup'!$B$4:$E$351,2,FALSE))=TRUE,"Unallocated",VLOOKUP($A385,'RAB Cat Lookup'!$B$4:$E$351,2,FALSE))</f>
        <v>Std</v>
      </c>
      <c r="AL385" s="338" t="str">
        <f>IF(ISERROR(VLOOKUP($A385,'RAB Cat Lookup'!$B$4:$E$351,4,FALSE))=TRUE,"Unallocated",VLOOKUP($A385,'RAB Cat Lookup'!$B$4:$E$351,4,FALSE))</f>
        <v>Substations</v>
      </c>
      <c r="AM385" s="121" t="str">
        <f t="shared" si="41"/>
        <v/>
      </c>
    </row>
    <row r="386" spans="1:39" x14ac:dyDescent="0.25">
      <c r="A386" s="215" t="s">
        <v>345</v>
      </c>
      <c r="B386" s="215" t="s">
        <v>346</v>
      </c>
      <c r="C386" s="123" t="s">
        <v>512</v>
      </c>
      <c r="D386" s="216">
        <f>IF('Division Lvl'!D386="","",'Division Lvl'!D386/Escalators!C$11)</f>
        <v>1582100</v>
      </c>
      <c r="E386" s="217">
        <f>IF('Division Lvl'!E386="","",'Division Lvl'!E386/Escalators!D$11)</f>
        <v>0</v>
      </c>
      <c r="F386" s="217">
        <f>IF('Division Lvl'!F386="","",'Division Lvl'!F386/Escalators!E$11)</f>
        <v>915267.96189144929</v>
      </c>
      <c r="G386" s="217">
        <f>IF('Division Lvl'!G386="","",'Division Lvl'!G386/Escalators!F$11)</f>
        <v>760601.93165728915</v>
      </c>
      <c r="H386" s="217">
        <f>IF('Division Lvl'!H386="","",'Division Lvl'!H386/Escalators!G$11)</f>
        <v>0</v>
      </c>
      <c r="I386" s="217">
        <f>IF('Division Lvl'!I386="","",'Division Lvl'!I386/Escalators!H$11)</f>
        <v>0</v>
      </c>
      <c r="J386" s="217">
        <f>IF('Division Lvl'!J386="","",'Division Lvl'!J386/Escalators!I$11)</f>
        <v>0</v>
      </c>
      <c r="K386" s="217">
        <f>IF('Division Lvl'!K386="","",'Division Lvl'!K386/Escalators!J$11)</f>
        <v>0</v>
      </c>
      <c r="L386" s="217">
        <f>IF('Division Lvl'!L386="","",'Division Lvl'!L386/Escalators!K$11)</f>
        <v>0</v>
      </c>
      <c r="M386" s="217">
        <f>IF('Division Lvl'!M386="","",'Division Lvl'!M386/Escalators!L$11)</f>
        <v>0</v>
      </c>
      <c r="N386" s="218">
        <v>0</v>
      </c>
      <c r="O386" s="219">
        <v>2245214.7999999998</v>
      </c>
      <c r="P386" s="220">
        <f>E386*Config!F$40</f>
        <v>0</v>
      </c>
      <c r="Q386" s="220">
        <f>F386*Config!G$40</f>
        <v>961603.40246220387</v>
      </c>
      <c r="R386" s="220">
        <f>G386*Config!H$40</f>
        <v>819085.08955862536</v>
      </c>
      <c r="S386" s="220">
        <f>H386*Config!I$40</f>
        <v>0</v>
      </c>
      <c r="T386" s="220">
        <f>I386*Config!J$40</f>
        <v>0</v>
      </c>
      <c r="U386" s="220">
        <f>J386*Config!K$40</f>
        <v>0</v>
      </c>
      <c r="V386" s="220">
        <f>K386*Config!L$40</f>
        <v>0</v>
      </c>
      <c r="W386" s="220">
        <f>L386*Config!M$40</f>
        <v>0</v>
      </c>
      <c r="X386" s="220">
        <f>M386*Config!N$40</f>
        <v>0</v>
      </c>
      <c r="Y386" s="221">
        <f>N386*Config!O$40</f>
        <v>0</v>
      </c>
      <c r="Z386" s="222">
        <f t="shared" ref="Z386:Z418" si="42">SUM(E386:I386)</f>
        <v>1675869.8935487384</v>
      </c>
      <c r="AA386" s="217">
        <f t="shared" ref="AA386:AA418" si="43">SUM(E386:N386)</f>
        <v>1675869.8935487384</v>
      </c>
      <c r="AB386" s="220">
        <f t="shared" ref="AB386:AB418" si="44">SUM(P386:T386)</f>
        <v>1780688.4920208291</v>
      </c>
      <c r="AC386" s="221">
        <f t="shared" ref="AC386:AC418" si="45">SUM(P386:Y386)</f>
        <v>1780688.4920208291</v>
      </c>
      <c r="AD386" s="223">
        <f>IF(OR(SUM(P386:Y386)&lt;&gt;0,A386="EH"),INDEX(CASH!$B:$B,MATCH(A386,CASH!$A:$A,0)),"")</f>
        <v>330</v>
      </c>
      <c r="AE386" s="122">
        <f>AD386*VLOOKUP(C386,Config!$A$3:$C$9,3,FALSE)</f>
        <v>4950</v>
      </c>
      <c r="AF386" s="224">
        <f t="shared" ref="AF386:AF418" si="46">SUMIF($AE$2:$AE$418,"&gt;="&amp;AE386,$AB$2:$AB$418)/SUM($AB$2:$AB$418)</f>
        <v>0.12557407790639435</v>
      </c>
      <c r="AG386" s="122" t="str">
        <f>IF(ISERROR(VLOOKUP(A386,Config!$A$12:$A$32,1,FALSE)),LEFT(A386,2),"PRL")</f>
        <v>TS</v>
      </c>
      <c r="AH386" s="122" t="str">
        <f t="shared" ref="AH386:AH418" si="47">A386&amp;IF(LEFT(C386)="P",LOWER(MID(C386,11,1)),"")</f>
        <v>TS177s</v>
      </c>
      <c r="AI386" s="163" t="s">
        <v>882</v>
      </c>
      <c r="AJ386" s="225" t="s">
        <v>781</v>
      </c>
      <c r="AK386" s="338" t="str">
        <f>IF(ISERROR(VLOOKUP($A386,'RAB Cat Lookup'!$B$4:$E$351,2,FALSE))=TRUE,"Unallocated",VLOOKUP($A386,'RAB Cat Lookup'!$B$4:$E$351,2,FALSE))</f>
        <v>Std</v>
      </c>
      <c r="AL386" s="338" t="str">
        <f>IF(ISERROR(VLOOKUP($A386,'RAB Cat Lookup'!$B$4:$E$351,4,FALSE))=TRUE,"Unallocated",VLOOKUP($A386,'RAB Cat Lookup'!$B$4:$E$351,4,FALSE))</f>
        <v>Substations</v>
      </c>
      <c r="AM386" s="121" t="str">
        <f t="shared" ref="AM386:AM418" si="48">IF(AND(AL386=1,SUM(AA386&lt;&gt;0)),A386,"")</f>
        <v/>
      </c>
    </row>
    <row r="387" spans="1:39" x14ac:dyDescent="0.25">
      <c r="A387" s="215" t="s">
        <v>726</v>
      </c>
      <c r="B387" s="215" t="s">
        <v>806</v>
      </c>
      <c r="C387" s="123" t="s">
        <v>513</v>
      </c>
      <c r="D387" s="216">
        <f>IF('Division Lvl'!D387="","",'Division Lvl'!D387/Escalators!C$11)</f>
        <v>0</v>
      </c>
      <c r="E387" s="217">
        <f>IF('Division Lvl'!E387="","",'Division Lvl'!E387/Escalators!D$11)</f>
        <v>0</v>
      </c>
      <c r="F387" s="217">
        <f>IF('Division Lvl'!F387="","",'Division Lvl'!F387/Escalators!E$11)</f>
        <v>0</v>
      </c>
      <c r="G387" s="217">
        <f>IF('Division Lvl'!G387="","",'Division Lvl'!G387/Escalators!F$11)</f>
        <v>0</v>
      </c>
      <c r="H387" s="217">
        <f>IF('Division Lvl'!H387="","",'Division Lvl'!H387/Escalators!G$11)</f>
        <v>0</v>
      </c>
      <c r="I387" s="217">
        <f>IF('Division Lvl'!I387="","",'Division Lvl'!I387/Escalators!H$11)</f>
        <v>0</v>
      </c>
      <c r="J387" s="217">
        <f>IF('Division Lvl'!J387="","",'Division Lvl'!J387/Escalators!I$11)</f>
        <v>0</v>
      </c>
      <c r="K387" s="217">
        <f>IF('Division Lvl'!K387="","",'Division Lvl'!K387/Escalators!J$11)</f>
        <v>0</v>
      </c>
      <c r="L387" s="217">
        <f>IF('Division Lvl'!L387="","",'Division Lvl'!L387/Escalators!K$11)</f>
        <v>0</v>
      </c>
      <c r="M387" s="217">
        <f>IF('Division Lvl'!M387="","",'Division Lvl'!M387/Escalators!L$11)</f>
        <v>0</v>
      </c>
      <c r="N387" s="218">
        <v>0</v>
      </c>
      <c r="O387" s="219">
        <v>0</v>
      </c>
      <c r="P387" s="220">
        <f>E387*Config!F$40</f>
        <v>0</v>
      </c>
      <c r="Q387" s="220">
        <f>F387*Config!G$40</f>
        <v>0</v>
      </c>
      <c r="R387" s="220">
        <f>G387*Config!H$40</f>
        <v>0</v>
      </c>
      <c r="S387" s="220">
        <f>H387*Config!I$40</f>
        <v>0</v>
      </c>
      <c r="T387" s="220">
        <f>I387*Config!J$40</f>
        <v>0</v>
      </c>
      <c r="U387" s="220">
        <f>J387*Config!K$40</f>
        <v>0</v>
      </c>
      <c r="V387" s="220">
        <f>K387*Config!L$40</f>
        <v>0</v>
      </c>
      <c r="W387" s="220">
        <f>L387*Config!M$40</f>
        <v>0</v>
      </c>
      <c r="X387" s="220">
        <f>M387*Config!N$40</f>
        <v>0</v>
      </c>
      <c r="Y387" s="221">
        <f>N387*Config!O$40</f>
        <v>0</v>
      </c>
      <c r="Z387" s="222">
        <f t="shared" si="42"/>
        <v>0</v>
      </c>
      <c r="AA387" s="217">
        <f t="shared" si="43"/>
        <v>0</v>
      </c>
      <c r="AB387" s="220">
        <f t="shared" si="44"/>
        <v>0</v>
      </c>
      <c r="AC387" s="221">
        <f t="shared" si="45"/>
        <v>0</v>
      </c>
      <c r="AD387" s="223" t="str">
        <f>IF(OR(SUM(P387:Y387)&lt;&gt;0,A387="EH"),INDEX(CASH!$B:$B,MATCH(A387,CASH!$A:$A,0)),"")</f>
        <v/>
      </c>
      <c r="AE387" s="226">
        <v>3000</v>
      </c>
      <c r="AF387" s="224">
        <f t="shared" si="46"/>
        <v>0.58534242778377188</v>
      </c>
      <c r="AG387" s="122" t="str">
        <f>IF(ISERROR(VLOOKUP(A387,Config!$A$12:$A$32,1,FALSE)),LEFT(A387,2),"PRL")</f>
        <v>TS</v>
      </c>
      <c r="AH387" s="122" t="str">
        <f t="shared" si="47"/>
        <v>TS178</v>
      </c>
      <c r="AI387" s="163" t="s">
        <v>882</v>
      </c>
      <c r="AJ387" s="225" t="s">
        <v>781</v>
      </c>
      <c r="AK387" s="338" t="str">
        <f>IF(ISERROR(VLOOKUP($A387,'RAB Cat Lookup'!$B$4:$E$351,2,FALSE))=TRUE,"Unallocated",VLOOKUP($A387,'RAB Cat Lookup'!$B$4:$E$351,2,FALSE))</f>
        <v>Std</v>
      </c>
      <c r="AL387" s="338" t="str">
        <f>IF(ISERROR(VLOOKUP($A387,'RAB Cat Lookup'!$B$4:$E$351,4,FALSE))=TRUE,"Unallocated",VLOOKUP($A387,'RAB Cat Lookup'!$B$4:$E$351,4,FALSE))</f>
        <v>Substations</v>
      </c>
      <c r="AM387" s="121" t="str">
        <f t="shared" si="48"/>
        <v/>
      </c>
    </row>
    <row r="388" spans="1:39" x14ac:dyDescent="0.25">
      <c r="A388" s="215" t="s">
        <v>708</v>
      </c>
      <c r="B388" s="215" t="s">
        <v>713</v>
      </c>
      <c r="C388" s="123" t="s">
        <v>512</v>
      </c>
      <c r="D388" s="216">
        <f>IF('Division Lvl'!D388="","",'Division Lvl'!D388/Escalators!C$11)</f>
        <v>38000</v>
      </c>
      <c r="E388" s="217">
        <f>IF('Division Lvl'!E388="","",'Division Lvl'!E388/Escalators!D$11)</f>
        <v>0</v>
      </c>
      <c r="F388" s="217">
        <f>IF('Division Lvl'!F388="","",'Division Lvl'!F388/Escalators!E$11)</f>
        <v>0</v>
      </c>
      <c r="G388" s="217">
        <f>IF('Division Lvl'!G388="","",'Division Lvl'!G388/Escalators!F$11)</f>
        <v>0</v>
      </c>
      <c r="H388" s="217">
        <f>IF('Division Lvl'!H388="","",'Division Lvl'!H388/Escalators!G$11)</f>
        <v>0</v>
      </c>
      <c r="I388" s="217">
        <f>IF('Division Lvl'!I388="","",'Division Lvl'!I388/Escalators!H$11)</f>
        <v>0</v>
      </c>
      <c r="J388" s="217">
        <f>IF('Division Lvl'!J388="","",'Division Lvl'!J388/Escalators!I$11)</f>
        <v>0</v>
      </c>
      <c r="K388" s="217">
        <f>IF('Division Lvl'!K388="","",'Division Lvl'!K388/Escalators!J$11)</f>
        <v>0</v>
      </c>
      <c r="L388" s="217">
        <f>IF('Division Lvl'!L388="","",'Division Lvl'!L388/Escalators!K$11)</f>
        <v>0</v>
      </c>
      <c r="M388" s="217">
        <f>IF('Division Lvl'!M388="","",'Division Lvl'!M388/Escalators!L$11)</f>
        <v>0</v>
      </c>
      <c r="N388" s="218">
        <v>0</v>
      </c>
      <c r="O388" s="219">
        <v>237836.91</v>
      </c>
      <c r="P388" s="220">
        <f>E388*Config!F$40</f>
        <v>0</v>
      </c>
      <c r="Q388" s="220">
        <f>F388*Config!G$40</f>
        <v>0</v>
      </c>
      <c r="R388" s="220">
        <f>G388*Config!H$40</f>
        <v>0</v>
      </c>
      <c r="S388" s="220">
        <f>H388*Config!I$40</f>
        <v>0</v>
      </c>
      <c r="T388" s="220">
        <f>I388*Config!J$40</f>
        <v>0</v>
      </c>
      <c r="U388" s="220">
        <f>J388*Config!K$40</f>
        <v>0</v>
      </c>
      <c r="V388" s="220">
        <f>K388*Config!L$40</f>
        <v>0</v>
      </c>
      <c r="W388" s="220">
        <f>L388*Config!M$40</f>
        <v>0</v>
      </c>
      <c r="X388" s="220">
        <f>M388*Config!N$40</f>
        <v>0</v>
      </c>
      <c r="Y388" s="221">
        <f>N388*Config!O$40</f>
        <v>0</v>
      </c>
      <c r="Z388" s="222">
        <f t="shared" si="42"/>
        <v>0</v>
      </c>
      <c r="AA388" s="217">
        <f t="shared" si="43"/>
        <v>0</v>
      </c>
      <c r="AB388" s="220">
        <f t="shared" si="44"/>
        <v>0</v>
      </c>
      <c r="AC388" s="221">
        <f t="shared" si="45"/>
        <v>0</v>
      </c>
      <c r="AD388" s="223" t="str">
        <f>IF(OR(SUM(P388:Y388)&lt;&gt;0,A388="EH"),INDEX(CASH!$B:$B,MATCH(A388,CASH!$A:$A,0)),"")</f>
        <v/>
      </c>
      <c r="AE388" s="226">
        <v>3150</v>
      </c>
      <c r="AF388" s="224">
        <f t="shared" si="46"/>
        <v>0.5487863519610563</v>
      </c>
      <c r="AG388" s="122" t="str">
        <f>IF(ISERROR(VLOOKUP(A388,Config!$A$12:$A$32,1,FALSE)),LEFT(A388,2),"PRL")</f>
        <v>TS</v>
      </c>
      <c r="AH388" s="122" t="str">
        <f t="shared" si="47"/>
        <v>TS179s</v>
      </c>
      <c r="AI388" s="163" t="s">
        <v>882</v>
      </c>
      <c r="AJ388" s="225" t="s">
        <v>781</v>
      </c>
      <c r="AK388" s="338" t="str">
        <f>IF(ISERROR(VLOOKUP($A388,'RAB Cat Lookup'!$B$4:$E$351,2,FALSE))=TRUE,"Unallocated",VLOOKUP($A388,'RAB Cat Lookup'!$B$4:$E$351,2,FALSE))</f>
        <v>Std</v>
      </c>
      <c r="AL388" s="338" t="str">
        <f>IF(ISERROR(VLOOKUP($A388,'RAB Cat Lookup'!$B$4:$E$351,4,FALSE))=TRUE,"Unallocated",VLOOKUP($A388,'RAB Cat Lookup'!$B$4:$E$351,4,FALSE))</f>
        <v>Substations</v>
      </c>
      <c r="AM388" s="121" t="str">
        <f t="shared" si="48"/>
        <v/>
      </c>
    </row>
    <row r="389" spans="1:39" x14ac:dyDescent="0.25">
      <c r="A389" s="215" t="s">
        <v>709</v>
      </c>
      <c r="B389" s="215" t="s">
        <v>714</v>
      </c>
      <c r="C389" s="123" t="s">
        <v>512</v>
      </c>
      <c r="D389" s="216">
        <f>IF('Division Lvl'!D389="","",'Division Lvl'!D389/Escalators!C$11)</f>
        <v>200000</v>
      </c>
      <c r="E389" s="217">
        <f>IF('Division Lvl'!E389="","",'Division Lvl'!E389/Escalators!D$11)</f>
        <v>0</v>
      </c>
      <c r="F389" s="217">
        <f>IF('Division Lvl'!F389="","",'Division Lvl'!F389/Escalators!E$11)</f>
        <v>598214.35417741782</v>
      </c>
      <c r="G389" s="217">
        <f>IF('Division Lvl'!G389="","",'Division Lvl'!G389/Escalators!F$11)</f>
        <v>596550.5346331679</v>
      </c>
      <c r="H389" s="217">
        <f>IF('Division Lvl'!H389="","",'Division Lvl'!H389/Escalators!G$11)</f>
        <v>594706.26257087244</v>
      </c>
      <c r="I389" s="217">
        <f>IF('Division Lvl'!I389="","",'Division Lvl'!I389/Escalators!H$11)</f>
        <v>593145.71355387953</v>
      </c>
      <c r="J389" s="217">
        <f>IF('Division Lvl'!J389="","",'Division Lvl'!J389/Escalators!I$11)</f>
        <v>593145.71355387953</v>
      </c>
      <c r="K389" s="217">
        <f>IF('Division Lvl'!K389="","",'Division Lvl'!K389/Escalators!J$11)</f>
        <v>593145.71355387953</v>
      </c>
      <c r="L389" s="217">
        <f>IF('Division Lvl'!L389="","",'Division Lvl'!L389/Escalators!K$11)</f>
        <v>593145.71355387953</v>
      </c>
      <c r="M389" s="217">
        <f>IF('Division Lvl'!M389="","",'Division Lvl'!M389/Escalators!L$11)</f>
        <v>593145.71355387953</v>
      </c>
      <c r="N389" s="218">
        <v>600000</v>
      </c>
      <c r="O389" s="219">
        <v>0</v>
      </c>
      <c r="P389" s="220">
        <f>E389*Config!F$40</f>
        <v>0</v>
      </c>
      <c r="Q389" s="220">
        <f>F389*Config!G$40</f>
        <v>628498.95585764956</v>
      </c>
      <c r="R389" s="220">
        <f>G389*Config!H$40</f>
        <v>642419.6780851963</v>
      </c>
      <c r="S389" s="220">
        <f>H389*Config!I$40</f>
        <v>656444.43876114476</v>
      </c>
      <c r="T389" s="220">
        <f>I389*Config!J$40</f>
        <v>671089.93175572925</v>
      </c>
      <c r="U389" s="220">
        <f>J389*Config!K$40</f>
        <v>687867.18004962243</v>
      </c>
      <c r="V389" s="220">
        <f>K389*Config!L$40</f>
        <v>705063.85955086292</v>
      </c>
      <c r="W389" s="220">
        <f>L389*Config!M$40</f>
        <v>722690.45603963453</v>
      </c>
      <c r="X389" s="220">
        <f>M389*Config!N$40</f>
        <v>740757.71744062519</v>
      </c>
      <c r="Y389" s="221">
        <f>N389*Config!O$40</f>
        <v>768050.72651781421</v>
      </c>
      <c r="Z389" s="222">
        <f t="shared" si="42"/>
        <v>2382616.8649353376</v>
      </c>
      <c r="AA389" s="217">
        <f t="shared" si="43"/>
        <v>5355199.7191508552</v>
      </c>
      <c r="AB389" s="220">
        <f t="shared" si="44"/>
        <v>2598453.0044597201</v>
      </c>
      <c r="AC389" s="221">
        <f t="shared" si="45"/>
        <v>6222882.9440582795</v>
      </c>
      <c r="AD389" s="223">
        <f>IF(OR(SUM(P389:Y389)&lt;&gt;0,A389="EH"),INDEX(CASH!$B:$B,MATCH(A389,CASH!$A:$A,0)),"")</f>
        <v>140</v>
      </c>
      <c r="AE389" s="122">
        <f>AD389*VLOOKUP(C389,Config!$A$3:$C$9,3,FALSE)</f>
        <v>2100</v>
      </c>
      <c r="AF389" s="224">
        <f t="shared" si="46"/>
        <v>0.78296875329960158</v>
      </c>
      <c r="AG389" s="122" t="str">
        <f>IF(ISERROR(VLOOKUP(A389,Config!$A$12:$A$32,1,FALSE)),LEFT(A389,2),"PRL")</f>
        <v>TS</v>
      </c>
      <c r="AH389" s="122" t="str">
        <f t="shared" si="47"/>
        <v>TS180s</v>
      </c>
      <c r="AI389" s="163" t="s">
        <v>882</v>
      </c>
      <c r="AJ389" s="225" t="s">
        <v>781</v>
      </c>
      <c r="AK389" s="338" t="str">
        <f>IF(ISERROR(VLOOKUP($A389,'RAB Cat Lookup'!$B$4:$E$351,2,FALSE))=TRUE,"Unallocated",VLOOKUP($A389,'RAB Cat Lookup'!$B$4:$E$351,2,FALSE))</f>
        <v>Std</v>
      </c>
      <c r="AL389" s="338" t="str">
        <f>IF(ISERROR(VLOOKUP($A389,'RAB Cat Lookup'!$B$4:$E$351,4,FALSE))=TRUE,"Unallocated",VLOOKUP($A389,'RAB Cat Lookup'!$B$4:$E$351,4,FALSE))</f>
        <v>Substations</v>
      </c>
      <c r="AM389" s="121" t="str">
        <f t="shared" si="48"/>
        <v/>
      </c>
    </row>
    <row r="390" spans="1:39" x14ac:dyDescent="0.25">
      <c r="A390" s="215" t="s">
        <v>710</v>
      </c>
      <c r="B390" s="215" t="s">
        <v>715</v>
      </c>
      <c r="C390" s="123" t="s">
        <v>512</v>
      </c>
      <c r="D390" s="216">
        <f>IF('Division Lvl'!D390="","",'Division Lvl'!D390/Escalators!C$11)</f>
        <v>887526</v>
      </c>
      <c r="E390" s="217">
        <f>IF('Division Lvl'!E390="","",'Division Lvl'!E390/Escalators!D$11)</f>
        <v>0</v>
      </c>
      <c r="F390" s="217">
        <f>IF('Division Lvl'!F390="","",'Division Lvl'!F390/Escalators!E$11)</f>
        <v>0</v>
      </c>
      <c r="G390" s="217">
        <f>IF('Division Lvl'!G390="","",'Division Lvl'!G390/Escalators!F$11)</f>
        <v>0</v>
      </c>
      <c r="H390" s="217">
        <f>IF('Division Lvl'!H390="","",'Division Lvl'!H390/Escalators!G$11)</f>
        <v>0</v>
      </c>
      <c r="I390" s="217">
        <f>IF('Division Lvl'!I390="","",'Division Lvl'!I390/Escalators!H$11)</f>
        <v>0</v>
      </c>
      <c r="J390" s="217">
        <f>IF('Division Lvl'!J390="","",'Division Lvl'!J390/Escalators!I$11)</f>
        <v>0</v>
      </c>
      <c r="K390" s="217">
        <f>IF('Division Lvl'!K390="","",'Division Lvl'!K390/Escalators!J$11)</f>
        <v>0</v>
      </c>
      <c r="L390" s="217">
        <f>IF('Division Lvl'!L390="","",'Division Lvl'!L390/Escalators!K$11)</f>
        <v>0</v>
      </c>
      <c r="M390" s="217">
        <f>IF('Division Lvl'!M390="","",'Division Lvl'!M390/Escalators!L$11)</f>
        <v>0</v>
      </c>
      <c r="N390" s="218">
        <v>0</v>
      </c>
      <c r="O390" s="219">
        <v>377909</v>
      </c>
      <c r="P390" s="220">
        <f>E390*Config!F$40</f>
        <v>0</v>
      </c>
      <c r="Q390" s="220">
        <f>F390*Config!G$40</f>
        <v>0</v>
      </c>
      <c r="R390" s="220">
        <f>G390*Config!H$40</f>
        <v>0</v>
      </c>
      <c r="S390" s="220">
        <f>H390*Config!I$40</f>
        <v>0</v>
      </c>
      <c r="T390" s="220">
        <f>I390*Config!J$40</f>
        <v>0</v>
      </c>
      <c r="U390" s="220">
        <f>J390*Config!K$40</f>
        <v>0</v>
      </c>
      <c r="V390" s="220">
        <f>K390*Config!L$40</f>
        <v>0</v>
      </c>
      <c r="W390" s="220">
        <f>L390*Config!M$40</f>
        <v>0</v>
      </c>
      <c r="X390" s="220">
        <f>M390*Config!N$40</f>
        <v>0</v>
      </c>
      <c r="Y390" s="221">
        <f>N390*Config!O$40</f>
        <v>0</v>
      </c>
      <c r="Z390" s="222">
        <f t="shared" si="42"/>
        <v>0</v>
      </c>
      <c r="AA390" s="217">
        <f t="shared" si="43"/>
        <v>0</v>
      </c>
      <c r="AB390" s="220">
        <f t="shared" si="44"/>
        <v>0</v>
      </c>
      <c r="AC390" s="221">
        <f t="shared" si="45"/>
        <v>0</v>
      </c>
      <c r="AD390" s="223" t="str">
        <f>IF(OR(SUM(P390:Y390)&lt;&gt;0,A390="EH"),INDEX(CASH!$B:$B,MATCH(A390,CASH!$A:$A,0)),"")</f>
        <v/>
      </c>
      <c r="AE390" s="226">
        <v>4050</v>
      </c>
      <c r="AF390" s="224">
        <f t="shared" si="46"/>
        <v>0.37221491724488698</v>
      </c>
      <c r="AG390" s="122" t="str">
        <f>IF(ISERROR(VLOOKUP(A390,Config!$A$12:$A$32,1,FALSE)),LEFT(A390,2),"PRL")</f>
        <v>TS</v>
      </c>
      <c r="AH390" s="122" t="str">
        <f t="shared" si="47"/>
        <v>TS181s</v>
      </c>
      <c r="AI390" s="163" t="s">
        <v>882</v>
      </c>
      <c r="AJ390" s="225" t="s">
        <v>781</v>
      </c>
      <c r="AK390" s="338" t="str">
        <f>IF(ISERROR(VLOOKUP($A390,'RAB Cat Lookup'!$B$4:$E$351,2,FALSE))=TRUE,"Unallocated",VLOOKUP($A390,'RAB Cat Lookup'!$B$4:$E$351,2,FALSE))</f>
        <v>Std</v>
      </c>
      <c r="AL390" s="338" t="str">
        <f>IF(ISERROR(VLOOKUP($A390,'RAB Cat Lookup'!$B$4:$E$351,4,FALSE))=TRUE,"Unallocated",VLOOKUP($A390,'RAB Cat Lookup'!$B$4:$E$351,4,FALSE))</f>
        <v>Substations</v>
      </c>
      <c r="AM390" s="121" t="str">
        <f t="shared" si="48"/>
        <v/>
      </c>
    </row>
    <row r="391" spans="1:39" x14ac:dyDescent="0.25">
      <c r="A391" s="215" t="s">
        <v>733</v>
      </c>
      <c r="B391" s="215" t="s">
        <v>734</v>
      </c>
      <c r="C391" s="123" t="s">
        <v>512</v>
      </c>
      <c r="D391" s="216">
        <f>IF('Division Lvl'!D391="","",'Division Lvl'!D391/Escalators!C$11)</f>
        <v>0</v>
      </c>
      <c r="E391" s="217">
        <f>IF('Division Lvl'!E391="","",'Division Lvl'!E391/Escalators!D$11)</f>
        <v>0</v>
      </c>
      <c r="F391" s="217">
        <f>IF('Division Lvl'!F391="","",'Division Lvl'!F391/Escalators!E$11)</f>
        <v>0</v>
      </c>
      <c r="G391" s="217">
        <f>IF('Division Lvl'!G391="","",'Division Lvl'!G391/Escalators!F$11)</f>
        <v>0</v>
      </c>
      <c r="H391" s="217">
        <f>IF('Division Lvl'!H391="","",'Division Lvl'!H391/Escalators!G$11)</f>
        <v>0</v>
      </c>
      <c r="I391" s="217">
        <f>IF('Division Lvl'!I391="","",'Division Lvl'!I391/Escalators!H$11)</f>
        <v>0</v>
      </c>
      <c r="J391" s="217">
        <f>IF('Division Lvl'!J391="","",'Division Lvl'!J391/Escalators!I$11)</f>
        <v>0</v>
      </c>
      <c r="K391" s="217">
        <f>IF('Division Lvl'!K391="","",'Division Lvl'!K391/Escalators!J$11)</f>
        <v>0</v>
      </c>
      <c r="L391" s="217">
        <f>IF('Division Lvl'!L391="","",'Division Lvl'!L391/Escalators!K$11)</f>
        <v>0</v>
      </c>
      <c r="M391" s="217">
        <f>IF('Division Lvl'!M391="","",'Division Lvl'!M391/Escalators!L$11)</f>
        <v>0</v>
      </c>
      <c r="N391" s="218">
        <v>0</v>
      </c>
      <c r="O391" s="219">
        <v>0</v>
      </c>
      <c r="P391" s="220">
        <f>E391*Config!F$40</f>
        <v>0</v>
      </c>
      <c r="Q391" s="220">
        <f>F391*Config!G$40</f>
        <v>0</v>
      </c>
      <c r="R391" s="220">
        <f>G391*Config!H$40</f>
        <v>0</v>
      </c>
      <c r="S391" s="220">
        <f>H391*Config!I$40</f>
        <v>0</v>
      </c>
      <c r="T391" s="220">
        <f>I391*Config!J$40</f>
        <v>0</v>
      </c>
      <c r="U391" s="220">
        <f>J391*Config!K$40</f>
        <v>0</v>
      </c>
      <c r="V391" s="220">
        <f>K391*Config!L$40</f>
        <v>0</v>
      </c>
      <c r="W391" s="220">
        <f>L391*Config!M$40</f>
        <v>0</v>
      </c>
      <c r="X391" s="220">
        <f>M391*Config!N$40</f>
        <v>0</v>
      </c>
      <c r="Y391" s="221">
        <f>N391*Config!O$40</f>
        <v>0</v>
      </c>
      <c r="Z391" s="222">
        <f t="shared" si="42"/>
        <v>0</v>
      </c>
      <c r="AA391" s="217">
        <f t="shared" si="43"/>
        <v>0</v>
      </c>
      <c r="AB391" s="220">
        <f t="shared" si="44"/>
        <v>0</v>
      </c>
      <c r="AC391" s="221">
        <f t="shared" si="45"/>
        <v>0</v>
      </c>
      <c r="AD391" s="223" t="str">
        <f>IF(OR(SUM(P391:Y391)&lt;&gt;0,A391="EH"),INDEX(CASH!$B:$B,MATCH(A391,CASH!$A:$A,0)),"")</f>
        <v/>
      </c>
      <c r="AE391" s="226">
        <v>3450</v>
      </c>
      <c r="AF391" s="224">
        <f t="shared" si="46"/>
        <v>0.51296800094308148</v>
      </c>
      <c r="AG391" s="122" t="str">
        <f>IF(ISERROR(VLOOKUP(A391,Config!$A$12:$A$32,1,FALSE)),LEFT(A391,2),"PRL")</f>
        <v>TS</v>
      </c>
      <c r="AH391" s="122" t="str">
        <f t="shared" si="47"/>
        <v>TS182s</v>
      </c>
      <c r="AI391" s="163" t="s">
        <v>882</v>
      </c>
      <c r="AJ391" s="225" t="s">
        <v>781</v>
      </c>
      <c r="AK391" s="338" t="str">
        <f>IF(ISERROR(VLOOKUP($A391,'RAB Cat Lookup'!$B$4:$E$351,2,FALSE))=TRUE,"Unallocated",VLOOKUP($A391,'RAB Cat Lookup'!$B$4:$E$351,2,FALSE))</f>
        <v>Std</v>
      </c>
      <c r="AL391" s="338" t="str">
        <f>IF(ISERROR(VLOOKUP($A391,'RAB Cat Lookup'!$B$4:$E$351,4,FALSE))=TRUE,"Unallocated",VLOOKUP($A391,'RAB Cat Lookup'!$B$4:$E$351,4,FALSE))</f>
        <v>Substations</v>
      </c>
      <c r="AM391" s="121" t="str">
        <f t="shared" si="48"/>
        <v/>
      </c>
    </row>
    <row r="392" spans="1:39" x14ac:dyDescent="0.25">
      <c r="A392" s="215" t="s">
        <v>1061</v>
      </c>
      <c r="B392" s="215" t="s">
        <v>1083</v>
      </c>
      <c r="C392" s="123" t="s">
        <v>513</v>
      </c>
      <c r="D392" s="216" t="str">
        <f>IF('Division Lvl'!D392="","",'Division Lvl'!D392/Escalators!C$11)</f>
        <v/>
      </c>
      <c r="E392" s="217">
        <f>IF('Division Lvl'!E392="","",'Division Lvl'!E392/Escalators!D$11)</f>
        <v>0</v>
      </c>
      <c r="F392" s="217">
        <f>IF('Division Lvl'!F392="","",'Division Lvl'!F392/Escalators!E$11)</f>
        <v>0</v>
      </c>
      <c r="G392" s="217">
        <f>IF('Division Lvl'!G392="","",'Division Lvl'!G392/Escalators!F$11)</f>
        <v>0</v>
      </c>
      <c r="H392" s="217">
        <f>IF('Division Lvl'!H392="","",'Division Lvl'!H392/Escalators!G$11)</f>
        <v>0</v>
      </c>
      <c r="I392" s="217">
        <f>IF('Division Lvl'!I392="","",'Division Lvl'!I392/Escalators!H$11)</f>
        <v>0</v>
      </c>
      <c r="J392" s="217">
        <f>IF('Division Lvl'!J392="","",'Division Lvl'!J392/Escalators!I$11)</f>
        <v>0</v>
      </c>
      <c r="K392" s="217">
        <f>IF('Division Lvl'!K392="","",'Division Lvl'!K392/Escalators!J$11)</f>
        <v>0</v>
      </c>
      <c r="L392" s="217">
        <f>IF('Division Lvl'!L392="","",'Division Lvl'!L392/Escalators!K$11)</f>
        <v>0</v>
      </c>
      <c r="M392" s="217">
        <f>IF('Division Lvl'!M392="","",'Division Lvl'!M392/Escalators!L$11)</f>
        <v>0</v>
      </c>
      <c r="N392" s="218">
        <v>0</v>
      </c>
      <c r="O392" s="219">
        <v>0</v>
      </c>
      <c r="P392" s="220">
        <f>E392*Config!F$40</f>
        <v>0</v>
      </c>
      <c r="Q392" s="220">
        <f>F392*Config!G$40</f>
        <v>0</v>
      </c>
      <c r="R392" s="220">
        <f>G392*Config!H$40</f>
        <v>0</v>
      </c>
      <c r="S392" s="220">
        <f>H392*Config!I$40</f>
        <v>0</v>
      </c>
      <c r="T392" s="220">
        <f>I392*Config!J$40</f>
        <v>0</v>
      </c>
      <c r="U392" s="220">
        <f>J392*Config!K$40</f>
        <v>0</v>
      </c>
      <c r="V392" s="220">
        <f>K392*Config!L$40</f>
        <v>0</v>
      </c>
      <c r="W392" s="220">
        <f>L392*Config!M$40</f>
        <v>0</v>
      </c>
      <c r="X392" s="220">
        <f>M392*Config!N$40</f>
        <v>0</v>
      </c>
      <c r="Y392" s="221">
        <f>N392*Config!O$40</f>
        <v>0</v>
      </c>
      <c r="Z392" s="222">
        <f t="shared" si="42"/>
        <v>0</v>
      </c>
      <c r="AA392" s="217">
        <f t="shared" si="43"/>
        <v>0</v>
      </c>
      <c r="AB392" s="220">
        <f t="shared" si="44"/>
        <v>0</v>
      </c>
      <c r="AC392" s="221">
        <f t="shared" si="45"/>
        <v>0</v>
      </c>
      <c r="AD392" s="223" t="str">
        <f>IF(OR(SUM(P392:Y392)&lt;&gt;0,A392="EH"),INDEX(CASH!$B:$B,MATCH(A392,CASH!$A:$A,0)),"")</f>
        <v/>
      </c>
      <c r="AE392" s="227">
        <v>4950</v>
      </c>
      <c r="AF392" s="224">
        <f t="shared" si="46"/>
        <v>0.12557407790639435</v>
      </c>
      <c r="AG392" s="122" t="str">
        <f>IF(ISERROR(VLOOKUP(A392,Config!$A$12:$A$32,1,FALSE)),LEFT(A392,2),"PRL")</f>
        <v>TS</v>
      </c>
      <c r="AH392" s="122" t="str">
        <f t="shared" si="47"/>
        <v>TS183</v>
      </c>
      <c r="AI392" s="163" t="s">
        <v>882</v>
      </c>
      <c r="AJ392" s="225" t="s">
        <v>781</v>
      </c>
      <c r="AK392" s="338" t="str">
        <f>IF(ISERROR(VLOOKUP($A392,'RAB Cat Lookup'!$B$4:$E$351,2,FALSE))=TRUE,"Unallocated",VLOOKUP($A392,'RAB Cat Lookup'!$B$4:$E$351,2,FALSE))</f>
        <v>Std</v>
      </c>
      <c r="AL392" s="338" t="str">
        <f>IF(ISERROR(VLOOKUP($A392,'RAB Cat Lookup'!$B$4:$E$351,4,FALSE))=TRUE,"Unallocated",VLOOKUP($A392,'RAB Cat Lookup'!$B$4:$E$351,4,FALSE))</f>
        <v>Substations</v>
      </c>
      <c r="AM392" s="121" t="str">
        <f t="shared" si="48"/>
        <v/>
      </c>
    </row>
    <row r="393" spans="1:39" x14ac:dyDescent="0.25">
      <c r="A393" s="215" t="s">
        <v>816</v>
      </c>
      <c r="B393" s="215" t="s">
        <v>834</v>
      </c>
      <c r="C393" s="123" t="s">
        <v>513</v>
      </c>
      <c r="D393" s="216">
        <f>IF('Division Lvl'!D393="","",'Division Lvl'!D393/Escalators!C$11)</f>
        <v>691500</v>
      </c>
      <c r="E393" s="217">
        <f>IF('Division Lvl'!E393="","",'Division Lvl'!E393/Escalators!D$11)</f>
        <v>0</v>
      </c>
      <c r="F393" s="217">
        <f>IF('Division Lvl'!F393="","",'Division Lvl'!F393/Escalators!E$11)</f>
        <v>0</v>
      </c>
      <c r="G393" s="217">
        <f>IF('Division Lvl'!G393="","",'Division Lvl'!G393/Escalators!F$11)</f>
        <v>0</v>
      </c>
      <c r="H393" s="217">
        <f>IF('Division Lvl'!H393="","",'Division Lvl'!H393/Escalators!G$11)</f>
        <v>0</v>
      </c>
      <c r="I393" s="217">
        <f>IF('Division Lvl'!I393="","",'Division Lvl'!I393/Escalators!H$11)</f>
        <v>0</v>
      </c>
      <c r="J393" s="217">
        <f>IF('Division Lvl'!J393="","",'Division Lvl'!J393/Escalators!I$11)</f>
        <v>0</v>
      </c>
      <c r="K393" s="217">
        <f>IF('Division Lvl'!K393="","",'Division Lvl'!K393/Escalators!J$11)</f>
        <v>0</v>
      </c>
      <c r="L393" s="217">
        <f>IF('Division Lvl'!L393="","",'Division Lvl'!L393/Escalators!K$11)</f>
        <v>0</v>
      </c>
      <c r="M393" s="217">
        <f>IF('Division Lvl'!M393="","",'Division Lvl'!M393/Escalators!L$11)</f>
        <v>0</v>
      </c>
      <c r="N393" s="218">
        <v>0</v>
      </c>
      <c r="O393" s="219">
        <v>946244</v>
      </c>
      <c r="P393" s="220">
        <f>E393*Config!F$40</f>
        <v>0</v>
      </c>
      <c r="Q393" s="220">
        <f>F393*Config!G$40</f>
        <v>0</v>
      </c>
      <c r="R393" s="220">
        <f>G393*Config!H$40</f>
        <v>0</v>
      </c>
      <c r="S393" s="220">
        <f>H393*Config!I$40</f>
        <v>0</v>
      </c>
      <c r="T393" s="220">
        <f>I393*Config!J$40</f>
        <v>0</v>
      </c>
      <c r="U393" s="220">
        <f>J393*Config!K$40</f>
        <v>0</v>
      </c>
      <c r="V393" s="220">
        <f>K393*Config!L$40</f>
        <v>0</v>
      </c>
      <c r="W393" s="220">
        <f>L393*Config!M$40</f>
        <v>0</v>
      </c>
      <c r="X393" s="220">
        <f>M393*Config!N$40</f>
        <v>0</v>
      </c>
      <c r="Y393" s="221">
        <f>N393*Config!O$40</f>
        <v>0</v>
      </c>
      <c r="Z393" s="222">
        <f t="shared" si="42"/>
        <v>0</v>
      </c>
      <c r="AA393" s="217">
        <f t="shared" si="43"/>
        <v>0</v>
      </c>
      <c r="AB393" s="220">
        <f t="shared" si="44"/>
        <v>0</v>
      </c>
      <c r="AC393" s="221">
        <f t="shared" si="45"/>
        <v>0</v>
      </c>
      <c r="AD393" s="223" t="str">
        <f>IF(OR(SUM(P393:Y393)&lt;&gt;0,A393="EH"),INDEX(CASH!$B:$B,MATCH(A393,CASH!$A:$A,0)),"")</f>
        <v/>
      </c>
      <c r="AE393" s="226">
        <v>4500</v>
      </c>
      <c r="AF393" s="224">
        <f t="shared" si="46"/>
        <v>0.25549185510069911</v>
      </c>
      <c r="AG393" s="122" t="str">
        <f>IF(ISERROR(VLOOKUP(A393,Config!$A$12:$A$32,1,FALSE)),LEFT(A393,2),"PRL")</f>
        <v>TS</v>
      </c>
      <c r="AH393" s="122" t="str">
        <f t="shared" si="47"/>
        <v>TS184</v>
      </c>
      <c r="AI393" s="163" t="s">
        <v>882</v>
      </c>
      <c r="AJ393" s="225" t="s">
        <v>781</v>
      </c>
      <c r="AK393" s="338" t="str">
        <f>IF(ISERROR(VLOOKUP($A393,'RAB Cat Lookup'!$B$4:$E$351,2,FALSE))=TRUE,"Unallocated",VLOOKUP($A393,'RAB Cat Lookup'!$B$4:$E$351,2,FALSE))</f>
        <v>Std</v>
      </c>
      <c r="AL393" s="338" t="str">
        <f>IF(ISERROR(VLOOKUP($A393,'RAB Cat Lookup'!$B$4:$E$351,4,FALSE))=TRUE,"Unallocated",VLOOKUP($A393,'RAB Cat Lookup'!$B$4:$E$351,4,FALSE))</f>
        <v>Substations</v>
      </c>
      <c r="AM393" s="121" t="str">
        <f t="shared" si="48"/>
        <v/>
      </c>
    </row>
    <row r="394" spans="1:39" x14ac:dyDescent="0.25">
      <c r="A394" s="215" t="s">
        <v>817</v>
      </c>
      <c r="B394" s="215" t="s">
        <v>835</v>
      </c>
      <c r="C394" s="123" t="s">
        <v>513</v>
      </c>
      <c r="D394" s="216">
        <f>IF('Division Lvl'!D394="","",'Division Lvl'!D394/Escalators!C$11)</f>
        <v>2101666.6300000004</v>
      </c>
      <c r="E394" s="217">
        <f>IF('Division Lvl'!E394="","",'Division Lvl'!E394/Escalators!D$11)</f>
        <v>0</v>
      </c>
      <c r="F394" s="217">
        <f>IF('Division Lvl'!F394="","",'Division Lvl'!F394/Escalators!E$11)</f>
        <v>0</v>
      </c>
      <c r="G394" s="217">
        <f>IF('Division Lvl'!G394="","",'Division Lvl'!G394/Escalators!F$11)</f>
        <v>0</v>
      </c>
      <c r="H394" s="217">
        <f>IF('Division Lvl'!H394="","",'Division Lvl'!H394/Escalators!G$11)</f>
        <v>0</v>
      </c>
      <c r="I394" s="217">
        <f>IF('Division Lvl'!I394="","",'Division Lvl'!I394/Escalators!H$11)</f>
        <v>0</v>
      </c>
      <c r="J394" s="217">
        <f>IF('Division Lvl'!J394="","",'Division Lvl'!J394/Escalators!I$11)</f>
        <v>0</v>
      </c>
      <c r="K394" s="217">
        <f>IF('Division Lvl'!K394="","",'Division Lvl'!K394/Escalators!J$11)</f>
        <v>0</v>
      </c>
      <c r="L394" s="217">
        <f>IF('Division Lvl'!L394="","",'Division Lvl'!L394/Escalators!K$11)</f>
        <v>0</v>
      </c>
      <c r="M394" s="217">
        <f>IF('Division Lvl'!M394="","",'Division Lvl'!M394/Escalators!L$11)</f>
        <v>0</v>
      </c>
      <c r="N394" s="218">
        <v>0</v>
      </c>
      <c r="O394" s="219">
        <v>2086556.6199999999</v>
      </c>
      <c r="P394" s="220">
        <f>E394*Config!F$40</f>
        <v>0</v>
      </c>
      <c r="Q394" s="220">
        <f>F394*Config!G$40</f>
        <v>0</v>
      </c>
      <c r="R394" s="220">
        <f>G394*Config!H$40</f>
        <v>0</v>
      </c>
      <c r="S394" s="220">
        <f>H394*Config!I$40</f>
        <v>0</v>
      </c>
      <c r="T394" s="220">
        <f>I394*Config!J$40</f>
        <v>0</v>
      </c>
      <c r="U394" s="220">
        <f>J394*Config!K$40</f>
        <v>0</v>
      </c>
      <c r="V394" s="220">
        <f>K394*Config!L$40</f>
        <v>0</v>
      </c>
      <c r="W394" s="220">
        <f>L394*Config!M$40</f>
        <v>0</v>
      </c>
      <c r="X394" s="220">
        <f>M394*Config!N$40</f>
        <v>0</v>
      </c>
      <c r="Y394" s="221">
        <f>N394*Config!O$40</f>
        <v>0</v>
      </c>
      <c r="Z394" s="222">
        <f t="shared" si="42"/>
        <v>0</v>
      </c>
      <c r="AA394" s="217">
        <f t="shared" si="43"/>
        <v>0</v>
      </c>
      <c r="AB394" s="220">
        <f t="shared" si="44"/>
        <v>0</v>
      </c>
      <c r="AC394" s="221">
        <f t="shared" si="45"/>
        <v>0</v>
      </c>
      <c r="AD394" s="223" t="str">
        <f>IF(OR(SUM(P394:Y394)&lt;&gt;0,A394="EH"),INDEX(CASH!$B:$B,MATCH(A394,CASH!$A:$A,0)),"")</f>
        <v/>
      </c>
      <c r="AE394" s="226">
        <v>3450</v>
      </c>
      <c r="AF394" s="224">
        <f t="shared" si="46"/>
        <v>0.51296800094308148</v>
      </c>
      <c r="AG394" s="122" t="str">
        <f>IF(ISERROR(VLOOKUP(A394,Config!$A$12:$A$32,1,FALSE)),LEFT(A394,2),"PRL")</f>
        <v>TS</v>
      </c>
      <c r="AH394" s="122" t="str">
        <f t="shared" si="47"/>
        <v>TS185</v>
      </c>
      <c r="AI394" s="163" t="s">
        <v>882</v>
      </c>
      <c r="AJ394" s="225" t="s">
        <v>781</v>
      </c>
      <c r="AK394" s="338" t="str">
        <f>IF(ISERROR(VLOOKUP($A394,'RAB Cat Lookup'!$B$4:$E$351,2,FALSE))=TRUE,"Unallocated",VLOOKUP($A394,'RAB Cat Lookup'!$B$4:$E$351,2,FALSE))</f>
        <v>Std</v>
      </c>
      <c r="AL394" s="338" t="str">
        <f>IF(ISERROR(VLOOKUP($A394,'RAB Cat Lookup'!$B$4:$E$351,4,FALSE))=TRUE,"Unallocated",VLOOKUP($A394,'RAB Cat Lookup'!$B$4:$E$351,4,FALSE))</f>
        <v>Substations</v>
      </c>
      <c r="AM394" s="121" t="str">
        <f t="shared" si="48"/>
        <v/>
      </c>
    </row>
    <row r="395" spans="1:39" x14ac:dyDescent="0.25">
      <c r="A395" s="215" t="s">
        <v>875</v>
      </c>
      <c r="B395" s="215" t="s">
        <v>945</v>
      </c>
      <c r="C395" s="123" t="s">
        <v>512</v>
      </c>
      <c r="D395" s="216">
        <f>IF('Division Lvl'!D395="","",'Division Lvl'!D395/Escalators!C$11)</f>
        <v>270000</v>
      </c>
      <c r="E395" s="217">
        <f>IF('Division Lvl'!E395="","",'Division Lvl'!E395/Escalators!D$11)</f>
        <v>0</v>
      </c>
      <c r="F395" s="217">
        <f>IF('Division Lvl'!F395="","",'Division Lvl'!F395/Escalators!E$11)</f>
        <v>0</v>
      </c>
      <c r="G395" s="217">
        <f>IF('Division Lvl'!G395="","",'Division Lvl'!G395/Escalators!F$11)</f>
        <v>0</v>
      </c>
      <c r="H395" s="217">
        <f>IF('Division Lvl'!H395="","",'Division Lvl'!H395/Escalators!G$11)</f>
        <v>0</v>
      </c>
      <c r="I395" s="217">
        <f>IF('Division Lvl'!I395="","",'Division Lvl'!I395/Escalators!H$11)</f>
        <v>0</v>
      </c>
      <c r="J395" s="217">
        <f>IF('Division Lvl'!J395="","",'Division Lvl'!J395/Escalators!I$11)</f>
        <v>0</v>
      </c>
      <c r="K395" s="217">
        <f>IF('Division Lvl'!K395="","",'Division Lvl'!K395/Escalators!J$11)</f>
        <v>0</v>
      </c>
      <c r="L395" s="217">
        <f>IF('Division Lvl'!L395="","",'Division Lvl'!L395/Escalators!K$11)</f>
        <v>0</v>
      </c>
      <c r="M395" s="217">
        <f>IF('Division Lvl'!M395="","",'Division Lvl'!M395/Escalators!L$11)</f>
        <v>0</v>
      </c>
      <c r="N395" s="218">
        <v>0</v>
      </c>
      <c r="O395" s="219">
        <v>481274</v>
      </c>
      <c r="P395" s="220">
        <f>E395*Config!F$40</f>
        <v>0</v>
      </c>
      <c r="Q395" s="220">
        <f>F395*Config!G$40</f>
        <v>0</v>
      </c>
      <c r="R395" s="220">
        <f>G395*Config!H$40</f>
        <v>0</v>
      </c>
      <c r="S395" s="220">
        <f>H395*Config!I$40</f>
        <v>0</v>
      </c>
      <c r="T395" s="220">
        <f>I395*Config!J$40</f>
        <v>0</v>
      </c>
      <c r="U395" s="220">
        <f>J395*Config!K$40</f>
        <v>0</v>
      </c>
      <c r="V395" s="220">
        <f>K395*Config!L$40</f>
        <v>0</v>
      </c>
      <c r="W395" s="220">
        <f>L395*Config!M$40</f>
        <v>0</v>
      </c>
      <c r="X395" s="220">
        <f>M395*Config!N$40</f>
        <v>0</v>
      </c>
      <c r="Y395" s="221">
        <f>N395*Config!O$40</f>
        <v>0</v>
      </c>
      <c r="Z395" s="222">
        <f t="shared" si="42"/>
        <v>0</v>
      </c>
      <c r="AA395" s="217">
        <f t="shared" si="43"/>
        <v>0</v>
      </c>
      <c r="AB395" s="220">
        <f t="shared" si="44"/>
        <v>0</v>
      </c>
      <c r="AC395" s="221">
        <f t="shared" si="45"/>
        <v>0</v>
      </c>
      <c r="AD395" s="223" t="str">
        <f>IF(OR(SUM(P395:Y395)&lt;&gt;0,A395="EH"),INDEX(CASH!$B:$B,MATCH(A395,CASH!$A:$A,0)),"")</f>
        <v/>
      </c>
      <c r="AE395" s="226">
        <v>2850</v>
      </c>
      <c r="AF395" s="224">
        <f t="shared" si="46"/>
        <v>0.66126121559920048</v>
      </c>
      <c r="AG395" s="122" t="str">
        <f>IF(ISERROR(VLOOKUP(A395,Config!$A$12:$A$32,1,FALSE)),LEFT(A395,2),"PRL")</f>
        <v>TS</v>
      </c>
      <c r="AH395" s="122" t="str">
        <f t="shared" si="47"/>
        <v>TS187s</v>
      </c>
      <c r="AI395" s="163" t="s">
        <v>882</v>
      </c>
      <c r="AJ395" s="225" t="s">
        <v>781</v>
      </c>
      <c r="AK395" s="338" t="str">
        <f>IF(ISERROR(VLOOKUP($A395,'RAB Cat Lookup'!$B$4:$E$351,2,FALSE))=TRUE,"Unallocated",VLOOKUP($A395,'RAB Cat Lookup'!$B$4:$E$351,2,FALSE))</f>
        <v>Std</v>
      </c>
      <c r="AL395" s="338" t="str">
        <f>IF(ISERROR(VLOOKUP($A395,'RAB Cat Lookup'!$B$4:$E$351,4,FALSE))=TRUE,"Unallocated",VLOOKUP($A395,'RAB Cat Lookup'!$B$4:$E$351,4,FALSE))</f>
        <v>Substations</v>
      </c>
      <c r="AM395" s="121" t="str">
        <f t="shared" si="48"/>
        <v/>
      </c>
    </row>
    <row r="396" spans="1:39" x14ac:dyDescent="0.25">
      <c r="A396" s="215" t="s">
        <v>946</v>
      </c>
      <c r="B396" s="215" t="s">
        <v>947</v>
      </c>
      <c r="C396" s="123" t="s">
        <v>513</v>
      </c>
      <c r="D396" s="216">
        <f>IF('Division Lvl'!D396="","",'Division Lvl'!D396/Escalators!C$11)</f>
        <v>200000</v>
      </c>
      <c r="E396" s="217">
        <f>IF('Division Lvl'!E396="","",'Division Lvl'!E396/Escalators!D$11)</f>
        <v>0</v>
      </c>
      <c r="F396" s="217">
        <f>IF('Division Lvl'!F396="","",'Division Lvl'!F396/Escalators!E$11)</f>
        <v>0</v>
      </c>
      <c r="G396" s="217">
        <f>IF('Division Lvl'!G396="","",'Division Lvl'!G396/Escalators!F$11)</f>
        <v>0</v>
      </c>
      <c r="H396" s="217">
        <f>IF('Division Lvl'!H396="","",'Division Lvl'!H396/Escalators!G$11)</f>
        <v>0</v>
      </c>
      <c r="I396" s="217">
        <f>IF('Division Lvl'!I396="","",'Division Lvl'!I396/Escalators!H$11)</f>
        <v>0</v>
      </c>
      <c r="J396" s="217">
        <f>IF('Division Lvl'!J396="","",'Division Lvl'!J396/Escalators!I$11)</f>
        <v>0</v>
      </c>
      <c r="K396" s="217">
        <f>IF('Division Lvl'!K396="","",'Division Lvl'!K396/Escalators!J$11)</f>
        <v>0</v>
      </c>
      <c r="L396" s="217">
        <f>IF('Division Lvl'!L396="","",'Division Lvl'!L396/Escalators!K$11)</f>
        <v>0</v>
      </c>
      <c r="M396" s="217">
        <f>IF('Division Lvl'!M396="","",'Division Lvl'!M396/Escalators!L$11)</f>
        <v>0</v>
      </c>
      <c r="N396" s="218">
        <v>0</v>
      </c>
      <c r="O396" s="219">
        <v>271743</v>
      </c>
      <c r="P396" s="220">
        <f>E396*Config!F$40</f>
        <v>0</v>
      </c>
      <c r="Q396" s="220">
        <f>F396*Config!G$40</f>
        <v>0</v>
      </c>
      <c r="R396" s="220">
        <f>G396*Config!H$40</f>
        <v>0</v>
      </c>
      <c r="S396" s="220">
        <f>H396*Config!I$40</f>
        <v>0</v>
      </c>
      <c r="T396" s="220">
        <f>I396*Config!J$40</f>
        <v>0</v>
      </c>
      <c r="U396" s="220">
        <f>J396*Config!K$40</f>
        <v>0</v>
      </c>
      <c r="V396" s="220">
        <f>K396*Config!L$40</f>
        <v>0</v>
      </c>
      <c r="W396" s="220">
        <f>L396*Config!M$40</f>
        <v>0</v>
      </c>
      <c r="X396" s="220">
        <f>M396*Config!N$40</f>
        <v>0</v>
      </c>
      <c r="Y396" s="221">
        <f>N396*Config!O$40</f>
        <v>0</v>
      </c>
      <c r="Z396" s="222">
        <f t="shared" si="42"/>
        <v>0</v>
      </c>
      <c r="AA396" s="217">
        <f t="shared" si="43"/>
        <v>0</v>
      </c>
      <c r="AB396" s="220">
        <f t="shared" si="44"/>
        <v>0</v>
      </c>
      <c r="AC396" s="221">
        <f t="shared" si="45"/>
        <v>0</v>
      </c>
      <c r="AD396" s="223" t="str">
        <f>IF(OR(SUM(P396:Y396)&lt;&gt;0,A396="EH"),INDEX(CASH!$B:$B,MATCH(A396,CASH!$A:$A,0)),"")</f>
        <v/>
      </c>
      <c r="AE396" s="226">
        <v>3000</v>
      </c>
      <c r="AF396" s="224">
        <f t="shared" si="46"/>
        <v>0.58534242778377188</v>
      </c>
      <c r="AG396" s="122" t="str">
        <f>IF(ISERROR(VLOOKUP(A396,Config!$A$12:$A$32,1,FALSE)),LEFT(A396,2),"PRL")</f>
        <v>TS</v>
      </c>
      <c r="AH396" s="122" t="str">
        <f t="shared" si="47"/>
        <v>TS188</v>
      </c>
      <c r="AI396" s="163" t="s">
        <v>882</v>
      </c>
      <c r="AJ396" s="225" t="s">
        <v>781</v>
      </c>
      <c r="AK396" s="338" t="str">
        <f>IF(ISERROR(VLOOKUP($A396,'RAB Cat Lookup'!$B$4:$E$351,2,FALSE))=TRUE,"Unallocated",VLOOKUP($A396,'RAB Cat Lookup'!$B$4:$E$351,2,FALSE))</f>
        <v>Std</v>
      </c>
      <c r="AL396" s="338" t="str">
        <f>IF(ISERROR(VLOOKUP($A396,'RAB Cat Lookup'!$B$4:$E$351,4,FALSE))=TRUE,"Unallocated",VLOOKUP($A396,'RAB Cat Lookup'!$B$4:$E$351,4,FALSE))</f>
        <v>Substations</v>
      </c>
      <c r="AM396" s="121" t="str">
        <f t="shared" si="48"/>
        <v/>
      </c>
    </row>
    <row r="397" spans="1:39" x14ac:dyDescent="0.25">
      <c r="A397" s="215" t="s">
        <v>93</v>
      </c>
      <c r="B397" s="215" t="s">
        <v>916</v>
      </c>
      <c r="C397" s="123" t="s">
        <v>512</v>
      </c>
      <c r="D397" s="216">
        <f>IF('Division Lvl'!D397="","",'Division Lvl'!D397/Escalators!C$11)</f>
        <v>0</v>
      </c>
      <c r="E397" s="217">
        <f>IF('Division Lvl'!E397="","",'Division Lvl'!E397/Escalators!D$11)</f>
        <v>0</v>
      </c>
      <c r="F397" s="217">
        <f>IF('Division Lvl'!F397="","",'Division Lvl'!F397/Escalators!E$11)</f>
        <v>0</v>
      </c>
      <c r="G397" s="217">
        <f>IF('Division Lvl'!G397="","",'Division Lvl'!G397/Escalators!F$11)</f>
        <v>0</v>
      </c>
      <c r="H397" s="217">
        <f>IF('Division Lvl'!H397="","",'Division Lvl'!H397/Escalators!G$11)</f>
        <v>0</v>
      </c>
      <c r="I397" s="217">
        <f>IF('Division Lvl'!I397="","",'Division Lvl'!I397/Escalators!H$11)</f>
        <v>0</v>
      </c>
      <c r="J397" s="217">
        <f>IF('Division Lvl'!J397="","",'Division Lvl'!J397/Escalators!I$11)</f>
        <v>0</v>
      </c>
      <c r="K397" s="217">
        <f>IF('Division Lvl'!K397="","",'Division Lvl'!K397/Escalators!J$11)</f>
        <v>0</v>
      </c>
      <c r="L397" s="217">
        <f>IF('Division Lvl'!L397="","",'Division Lvl'!L397/Escalators!K$11)</f>
        <v>3460016.662397631</v>
      </c>
      <c r="M397" s="217">
        <f>IF('Division Lvl'!M397="","",'Division Lvl'!M397/Escalators!L$11)</f>
        <v>7414321.4194234945</v>
      </c>
      <c r="N397" s="218">
        <v>12000000</v>
      </c>
      <c r="O397" s="219">
        <v>0</v>
      </c>
      <c r="P397" s="220">
        <f>E397*Config!F$40</f>
        <v>0</v>
      </c>
      <c r="Q397" s="220">
        <f>F397*Config!G$40</f>
        <v>0</v>
      </c>
      <c r="R397" s="220">
        <f>G397*Config!H$40</f>
        <v>0</v>
      </c>
      <c r="S397" s="220">
        <f>H397*Config!I$40</f>
        <v>0</v>
      </c>
      <c r="T397" s="220">
        <f>I397*Config!J$40</f>
        <v>0</v>
      </c>
      <c r="U397" s="220">
        <f>J397*Config!K$40</f>
        <v>0</v>
      </c>
      <c r="V397" s="220">
        <f>K397*Config!L$40</f>
        <v>0</v>
      </c>
      <c r="W397" s="220">
        <f>L397*Config!M$40</f>
        <v>4215694.326897868</v>
      </c>
      <c r="X397" s="220">
        <f>M397*Config!N$40</f>
        <v>9259471.468007816</v>
      </c>
      <c r="Y397" s="221">
        <f>N397*Config!O$40</f>
        <v>15361014.530356284</v>
      </c>
      <c r="Z397" s="222">
        <f t="shared" si="42"/>
        <v>0</v>
      </c>
      <c r="AA397" s="217">
        <f t="shared" si="43"/>
        <v>22874338.081821125</v>
      </c>
      <c r="AB397" s="220">
        <f t="shared" si="44"/>
        <v>0</v>
      </c>
      <c r="AC397" s="221">
        <f t="shared" si="45"/>
        <v>28836180.325261969</v>
      </c>
      <c r="AD397" s="223">
        <f>IF(OR(SUM(P397:Y397)&lt;&gt;0,A397="EH"),INDEX(CASH!$B:$B,MATCH(A397,CASH!$A:$A,0)),"")</f>
        <v>180</v>
      </c>
      <c r="AE397" s="122">
        <f>AD397*VLOOKUP(C397,Config!$A$3:$C$9,3,FALSE)</f>
        <v>2700</v>
      </c>
      <c r="AF397" s="224">
        <f t="shared" si="46"/>
        <v>0.66488045847782185</v>
      </c>
      <c r="AG397" s="122" t="str">
        <f>IF(ISERROR(VLOOKUP(A397,Config!$A$12:$A$32,1,FALSE)),LEFT(A397,2),"PRL")</f>
        <v>TS</v>
      </c>
      <c r="AH397" s="122" t="str">
        <f t="shared" si="47"/>
        <v>TS199s</v>
      </c>
      <c r="AI397" s="163" t="s">
        <v>882</v>
      </c>
      <c r="AJ397" s="225" t="s">
        <v>781</v>
      </c>
      <c r="AK397" s="338" t="str">
        <f>IF(ISERROR(VLOOKUP($A397,'RAB Cat Lookup'!$B$4:$E$351,2,FALSE))=TRUE,"Unallocated",VLOOKUP($A397,'RAB Cat Lookup'!$B$4:$E$351,2,FALSE))</f>
        <v>Std</v>
      </c>
      <c r="AL397" s="338" t="str">
        <f>IF(ISERROR(VLOOKUP($A397,'RAB Cat Lookup'!$B$4:$E$351,4,FALSE))=TRUE,"Unallocated",VLOOKUP($A397,'RAB Cat Lookup'!$B$4:$E$351,4,FALSE))</f>
        <v>Substations</v>
      </c>
      <c r="AM397" s="121" t="str">
        <f t="shared" si="48"/>
        <v/>
      </c>
    </row>
    <row r="398" spans="1:39" x14ac:dyDescent="0.25">
      <c r="A398" s="215" t="s">
        <v>93</v>
      </c>
      <c r="B398" s="215" t="s">
        <v>916</v>
      </c>
      <c r="C398" s="123" t="s">
        <v>778</v>
      </c>
      <c r="D398" s="216">
        <f>IF('Division Lvl'!D398="","",'Division Lvl'!D398/Escalators!C$11)</f>
        <v>0</v>
      </c>
      <c r="E398" s="217">
        <f>IF('Division Lvl'!E398="","",'Division Lvl'!E398/Escalators!D$11)</f>
        <v>0</v>
      </c>
      <c r="F398" s="217">
        <f>IF('Division Lvl'!F398="","",'Division Lvl'!F398/Escalators!E$11)</f>
        <v>0</v>
      </c>
      <c r="G398" s="217">
        <f>IF('Division Lvl'!G398="","",'Division Lvl'!G398/Escalators!F$11)</f>
        <v>0</v>
      </c>
      <c r="H398" s="217">
        <f>IF('Division Lvl'!H398="","",'Division Lvl'!H398/Escalators!G$11)</f>
        <v>0</v>
      </c>
      <c r="I398" s="217">
        <f>IF('Division Lvl'!I398="","",'Division Lvl'!I398/Escalators!H$11)</f>
        <v>0</v>
      </c>
      <c r="J398" s="217">
        <f>IF('Division Lvl'!J398="","",'Division Lvl'!J398/Escalators!I$11)</f>
        <v>0</v>
      </c>
      <c r="K398" s="217">
        <f>IF('Division Lvl'!K398="","",'Division Lvl'!K398/Escalators!J$11)</f>
        <v>0</v>
      </c>
      <c r="L398" s="217">
        <f>IF('Division Lvl'!L398="","",'Division Lvl'!L398/Escalators!K$11)</f>
        <v>494288.094628233</v>
      </c>
      <c r="M398" s="217">
        <f>IF('Division Lvl'!M398="","",'Division Lvl'!M398/Escalators!L$11)</f>
        <v>889718.57033081935</v>
      </c>
      <c r="N398" s="218">
        <v>1500000</v>
      </c>
      <c r="O398" s="219">
        <v>0</v>
      </c>
      <c r="P398" s="220">
        <f>E398*Config!F$40</f>
        <v>0</v>
      </c>
      <c r="Q398" s="220">
        <f>F398*Config!G$40</f>
        <v>0</v>
      </c>
      <c r="R398" s="220">
        <f>G398*Config!H$40</f>
        <v>0</v>
      </c>
      <c r="S398" s="220">
        <f>H398*Config!I$40</f>
        <v>0</v>
      </c>
      <c r="T398" s="220">
        <f>I398*Config!J$40</f>
        <v>0</v>
      </c>
      <c r="U398" s="220">
        <f>J398*Config!K$40</f>
        <v>0</v>
      </c>
      <c r="V398" s="220">
        <f>K398*Config!L$40</f>
        <v>0</v>
      </c>
      <c r="W398" s="220">
        <f>L398*Config!M$40</f>
        <v>602242.04669969552</v>
      </c>
      <c r="X398" s="220">
        <f>M398*Config!N$40</f>
        <v>1111136.576160938</v>
      </c>
      <c r="Y398" s="221">
        <f>N398*Config!O$40</f>
        <v>1920126.8162945355</v>
      </c>
      <c r="Z398" s="222">
        <f t="shared" si="42"/>
        <v>0</v>
      </c>
      <c r="AA398" s="217">
        <f t="shared" si="43"/>
        <v>2884006.6649590526</v>
      </c>
      <c r="AB398" s="220">
        <f t="shared" si="44"/>
        <v>0</v>
      </c>
      <c r="AC398" s="221">
        <f t="shared" si="45"/>
        <v>3633505.4391551688</v>
      </c>
      <c r="AD398" s="223">
        <f>IF(OR(SUM(P398:Y398)&lt;&gt;0,A398="EH"),INDEX(CASH!$B:$B,MATCH(A398,CASH!$A:$A,0)),"")</f>
        <v>180</v>
      </c>
      <c r="AE398" s="122">
        <f>AD398*VLOOKUP(C398,Config!$A$3:$C$9,3,FALSE)</f>
        <v>1800</v>
      </c>
      <c r="AF398" s="224">
        <f t="shared" si="46"/>
        <v>0.8236630517994098</v>
      </c>
      <c r="AG398" s="122" t="str">
        <f>IF(ISERROR(VLOOKUP(A398,Config!$A$12:$A$32,1,FALSE)),LEFT(A398,2),"PRL")</f>
        <v>TS</v>
      </c>
      <c r="AH398" s="122" t="str">
        <f t="shared" si="47"/>
        <v>TS199m</v>
      </c>
      <c r="AI398" s="163" t="s">
        <v>882</v>
      </c>
      <c r="AJ398" s="225" t="s">
        <v>781</v>
      </c>
      <c r="AK398" s="338" t="str">
        <f>IF(ISERROR(VLOOKUP($A398,'RAB Cat Lookup'!$B$4:$E$351,2,FALSE))=TRUE,"Unallocated",VLOOKUP($A398,'RAB Cat Lookup'!$B$4:$E$351,2,FALSE))</f>
        <v>Std</v>
      </c>
      <c r="AL398" s="338" t="str">
        <f>IF(ISERROR(VLOOKUP($A398,'RAB Cat Lookup'!$B$4:$E$351,4,FALSE))=TRUE,"Unallocated",VLOOKUP($A398,'RAB Cat Lookup'!$B$4:$E$351,4,FALSE))</f>
        <v>Substations</v>
      </c>
      <c r="AM398" s="121" t="str">
        <f t="shared" si="48"/>
        <v/>
      </c>
    </row>
    <row r="399" spans="1:39" x14ac:dyDescent="0.25">
      <c r="A399" s="215" t="s">
        <v>93</v>
      </c>
      <c r="B399" s="215" t="s">
        <v>916</v>
      </c>
      <c r="C399" s="123" t="s">
        <v>777</v>
      </c>
      <c r="D399" s="216">
        <f>IF('Division Lvl'!D399="","",'Division Lvl'!D399/Escalators!C$11)</f>
        <v>0</v>
      </c>
      <c r="E399" s="217">
        <f>IF('Division Lvl'!E399="","",'Division Lvl'!E399/Escalators!D$11)</f>
        <v>0</v>
      </c>
      <c r="F399" s="217">
        <f>IF('Division Lvl'!F399="","",'Division Lvl'!F399/Escalators!E$11)</f>
        <v>0</v>
      </c>
      <c r="G399" s="217">
        <f>IF('Division Lvl'!G399="","",'Division Lvl'!G399/Escalators!F$11)</f>
        <v>0</v>
      </c>
      <c r="H399" s="217">
        <f>IF('Division Lvl'!H399="","",'Division Lvl'!H399/Escalators!G$11)</f>
        <v>0</v>
      </c>
      <c r="I399" s="217">
        <f>IF('Division Lvl'!I399="","",'Division Lvl'!I399/Escalators!H$11)</f>
        <v>0</v>
      </c>
      <c r="J399" s="217">
        <f>IF('Division Lvl'!J399="","",'Division Lvl'!J399/Escalators!I$11)</f>
        <v>0</v>
      </c>
      <c r="K399" s="217">
        <f>IF('Division Lvl'!K399="","",'Division Lvl'!K399/Escalators!J$11)</f>
        <v>0</v>
      </c>
      <c r="L399" s="217">
        <f>IF('Division Lvl'!L399="","",'Division Lvl'!L399/Escalators!K$11)</f>
        <v>494288.094628233</v>
      </c>
      <c r="M399" s="217">
        <f>IF('Division Lvl'!M399="","",'Division Lvl'!M399/Escalators!L$11)</f>
        <v>889718.57033081935</v>
      </c>
      <c r="N399" s="218">
        <v>1500000</v>
      </c>
      <c r="O399" s="219">
        <v>0</v>
      </c>
      <c r="P399" s="220">
        <f>E399*Config!F$40</f>
        <v>0</v>
      </c>
      <c r="Q399" s="220">
        <f>F399*Config!G$40</f>
        <v>0</v>
      </c>
      <c r="R399" s="220">
        <f>G399*Config!H$40</f>
        <v>0</v>
      </c>
      <c r="S399" s="220">
        <f>H399*Config!I$40</f>
        <v>0</v>
      </c>
      <c r="T399" s="220">
        <f>I399*Config!J$40</f>
        <v>0</v>
      </c>
      <c r="U399" s="220">
        <f>J399*Config!K$40</f>
        <v>0</v>
      </c>
      <c r="V399" s="220">
        <f>K399*Config!L$40</f>
        <v>0</v>
      </c>
      <c r="W399" s="220">
        <f>L399*Config!M$40</f>
        <v>602242.04669969552</v>
      </c>
      <c r="X399" s="220">
        <f>M399*Config!N$40</f>
        <v>1111136.576160938</v>
      </c>
      <c r="Y399" s="221">
        <f>N399*Config!O$40</f>
        <v>1920126.8162945355</v>
      </c>
      <c r="Z399" s="222">
        <f t="shared" si="42"/>
        <v>0</v>
      </c>
      <c r="AA399" s="217">
        <f t="shared" si="43"/>
        <v>2884006.6649590526</v>
      </c>
      <c r="AB399" s="220">
        <f t="shared" si="44"/>
        <v>0</v>
      </c>
      <c r="AC399" s="221">
        <f t="shared" si="45"/>
        <v>3633505.4391551688</v>
      </c>
      <c r="AD399" s="223">
        <f>IF(OR(SUM(P399:Y399)&lt;&gt;0,A399="EH"),INDEX(CASH!$B:$B,MATCH(A399,CASH!$A:$A,0)),"")</f>
        <v>180</v>
      </c>
      <c r="AE399" s="122">
        <f>AD399*VLOOKUP(C399,Config!$A$3:$C$9,3,FALSE)</f>
        <v>900</v>
      </c>
      <c r="AF399" s="224">
        <f t="shared" si="46"/>
        <v>0.97399670486022427</v>
      </c>
      <c r="AG399" s="122" t="str">
        <f>IF(ISERROR(VLOOKUP(A399,Config!$A$12:$A$32,1,FALSE)),LEFT(A399,2),"PRL")</f>
        <v>TS</v>
      </c>
      <c r="AH399" s="122" t="str">
        <f t="shared" si="47"/>
        <v>TS199l</v>
      </c>
      <c r="AI399" s="163" t="s">
        <v>882</v>
      </c>
      <c r="AJ399" s="225" t="s">
        <v>781</v>
      </c>
      <c r="AK399" s="338" t="str">
        <f>IF(ISERROR(VLOOKUP($A399,'RAB Cat Lookup'!$B$4:$E$351,2,FALSE))=TRUE,"Unallocated",VLOOKUP($A399,'RAB Cat Lookup'!$B$4:$E$351,2,FALSE))</f>
        <v>Std</v>
      </c>
      <c r="AL399" s="338" t="str">
        <f>IF(ISERROR(VLOOKUP($A399,'RAB Cat Lookup'!$B$4:$E$351,4,FALSE))=TRUE,"Unallocated",VLOOKUP($A399,'RAB Cat Lookup'!$B$4:$E$351,4,FALSE))</f>
        <v>Substations</v>
      </c>
      <c r="AM399" s="121" t="str">
        <f t="shared" si="48"/>
        <v/>
      </c>
    </row>
    <row r="400" spans="1:39" x14ac:dyDescent="0.25">
      <c r="A400" s="215" t="s">
        <v>188</v>
      </c>
      <c r="B400" s="215" t="s">
        <v>217</v>
      </c>
      <c r="C400" s="123" t="s">
        <v>512</v>
      </c>
      <c r="D400" s="216">
        <f>IF('Division Lvl'!D400="","",'Division Lvl'!D400/Escalators!C$11)</f>
        <v>0</v>
      </c>
      <c r="E400" s="217">
        <f>IF('Division Lvl'!E400="","",'Division Lvl'!E400/Escalators!D$11)</f>
        <v>1698033.6442565362</v>
      </c>
      <c r="F400" s="217">
        <f>IF('Division Lvl'!F400="","",'Division Lvl'!F400/Escalators!E$11)</f>
        <v>11565477.514096744</v>
      </c>
      <c r="G400" s="217">
        <f>IF('Division Lvl'!G400="","",'Division Lvl'!G400/Escalators!F$11)</f>
        <v>7456881.6829145988</v>
      </c>
      <c r="H400" s="217">
        <f>IF('Division Lvl'!H400="","",'Division Lvl'!H400/Escalators!G$11)</f>
        <v>10902948.147132663</v>
      </c>
      <c r="I400" s="217">
        <f>IF('Division Lvl'!I400="","",'Division Lvl'!I400/Escalators!H$11)</f>
        <v>10973195.700746773</v>
      </c>
      <c r="J400" s="217">
        <f>IF('Division Lvl'!J400="","",'Division Lvl'!J400/Escalators!I$11)</f>
        <v>12554917.603557117</v>
      </c>
      <c r="K400" s="217">
        <f>IF('Division Lvl'!K400="","",'Division Lvl'!K400/Escalators!J$11)</f>
        <v>12554917.603557117</v>
      </c>
      <c r="L400" s="217">
        <f>IF('Division Lvl'!L400="","",'Division Lvl'!L400/Escalators!K$11)</f>
        <v>12554917.603557117</v>
      </c>
      <c r="M400" s="217">
        <f>IF('Division Lvl'!M400="","",'Division Lvl'!M400/Escalators!L$11)</f>
        <v>12554917.603557117</v>
      </c>
      <c r="N400" s="218">
        <v>12700000</v>
      </c>
      <c r="O400" s="219">
        <v>0</v>
      </c>
      <c r="P400" s="220">
        <f>E400*Config!F$40</f>
        <v>1740484.4853629493</v>
      </c>
      <c r="Q400" s="220">
        <f>F400*Config!G$40</f>
        <v>12150979.813247891</v>
      </c>
      <c r="R400" s="220">
        <f>G400*Config!H$40</f>
        <v>8030245.976064953</v>
      </c>
      <c r="S400" s="220">
        <f>H400*Config!I$40</f>
        <v>12034814.71062099</v>
      </c>
      <c r="T400" s="220">
        <f>I400*Config!J$40</f>
        <v>12415163.737480992</v>
      </c>
      <c r="U400" s="220">
        <f>J400*Config!K$40</f>
        <v>14559855.311050341</v>
      </c>
      <c r="V400" s="220">
        <f>K400*Config!L$40</f>
        <v>14923851.693826601</v>
      </c>
      <c r="W400" s="220">
        <f>L400*Config!M$40</f>
        <v>15296947.986172264</v>
      </c>
      <c r="X400" s="220">
        <f>M400*Config!N$40</f>
        <v>15679371.685826568</v>
      </c>
      <c r="Y400" s="221">
        <f>N400*Config!O$40</f>
        <v>16257073.711293735</v>
      </c>
      <c r="Z400" s="222">
        <f t="shared" si="42"/>
        <v>42596536.689147316</v>
      </c>
      <c r="AA400" s="217">
        <f t="shared" si="43"/>
        <v>105516207.10337576</v>
      </c>
      <c r="AB400" s="220">
        <f t="shared" si="44"/>
        <v>46371688.722777776</v>
      </c>
      <c r="AC400" s="221">
        <f t="shared" si="45"/>
        <v>123088789.11094728</v>
      </c>
      <c r="AD400" s="223">
        <f>IF(OR(SUM(P400:Y400)&lt;&gt;0,A400="EH"),INDEX(CASH!$B:$B,MATCH(A400,CASH!$A:$A,0)),"")</f>
        <v>340</v>
      </c>
      <c r="AE400" s="122">
        <f>AD400*VLOOKUP(C400,Config!$A$3:$C$9,3,FALSE)</f>
        <v>5100</v>
      </c>
      <c r="AF400" s="224">
        <f t="shared" si="46"/>
        <v>9.28448390981199E-2</v>
      </c>
      <c r="AG400" s="122" t="str">
        <f>IF(ISERROR(VLOOKUP(A400,Config!$A$12:$A$32,1,FALSE)),LEFT(A400,2),"PRL")</f>
        <v>TS</v>
      </c>
      <c r="AH400" s="122" t="str">
        <f t="shared" si="47"/>
        <v>TS600s</v>
      </c>
      <c r="AI400" s="163" t="s">
        <v>882</v>
      </c>
      <c r="AJ400" s="225" t="s">
        <v>781</v>
      </c>
      <c r="AK400" s="338" t="str">
        <f>IF(ISERROR(VLOOKUP($A400,'RAB Cat Lookup'!$B$4:$E$351,2,FALSE))=TRUE,"Unallocated",VLOOKUP($A400,'RAB Cat Lookup'!$B$4:$E$351,2,FALSE))</f>
        <v>Std</v>
      </c>
      <c r="AL400" s="338" t="str">
        <f>IF(ISERROR(VLOOKUP($A400,'RAB Cat Lookup'!$B$4:$E$351,4,FALSE))=TRUE,"Unallocated",VLOOKUP($A400,'RAB Cat Lookup'!$B$4:$E$351,4,FALSE))</f>
        <v>Transformers</v>
      </c>
      <c r="AM400" s="121" t="str">
        <f t="shared" si="48"/>
        <v/>
      </c>
    </row>
    <row r="401" spans="1:39" x14ac:dyDescent="0.25">
      <c r="A401" s="215" t="s">
        <v>404</v>
      </c>
      <c r="B401" s="215" t="s">
        <v>603</v>
      </c>
      <c r="C401" s="123" t="s">
        <v>513</v>
      </c>
      <c r="D401" s="216">
        <f>IF('Division Lvl'!D401="","",'Division Lvl'!D401/Escalators!C$11)</f>
        <v>0</v>
      </c>
      <c r="E401" s="217">
        <f>IF('Division Lvl'!E401="","",'Division Lvl'!E401/Escalators!D$11)</f>
        <v>0</v>
      </c>
      <c r="F401" s="217">
        <f>IF('Division Lvl'!F401="","",'Division Lvl'!F401/Escalators!E$11)</f>
        <v>0</v>
      </c>
      <c r="G401" s="217">
        <f>IF('Division Lvl'!G401="","",'Division Lvl'!G401/Escalators!F$11)</f>
        <v>0</v>
      </c>
      <c r="H401" s="217">
        <f>IF('Division Lvl'!H401="","",'Division Lvl'!H401/Escalators!G$11)</f>
        <v>0</v>
      </c>
      <c r="I401" s="217">
        <f>IF('Division Lvl'!I401="","",'Division Lvl'!I401/Escalators!H$11)</f>
        <v>0</v>
      </c>
      <c r="J401" s="217">
        <f>IF('Division Lvl'!J401="","",'Division Lvl'!J401/Escalators!I$11)</f>
        <v>0</v>
      </c>
      <c r="K401" s="217">
        <f>IF('Division Lvl'!K401="","",'Division Lvl'!K401/Escalators!J$11)</f>
        <v>0</v>
      </c>
      <c r="L401" s="217">
        <f>IF('Division Lvl'!L401="","",'Division Lvl'!L401/Escalators!K$11)</f>
        <v>0</v>
      </c>
      <c r="M401" s="217">
        <f>IF('Division Lvl'!M401="","",'Division Lvl'!M401/Escalators!L$11)</f>
        <v>0</v>
      </c>
      <c r="N401" s="218">
        <v>0</v>
      </c>
      <c r="O401" s="219">
        <v>0</v>
      </c>
      <c r="P401" s="220">
        <f>E401*Config!F$40</f>
        <v>0</v>
      </c>
      <c r="Q401" s="220">
        <f>F401*Config!G$40</f>
        <v>0</v>
      </c>
      <c r="R401" s="220">
        <f>G401*Config!H$40</f>
        <v>0</v>
      </c>
      <c r="S401" s="220">
        <f>H401*Config!I$40</f>
        <v>0</v>
      </c>
      <c r="T401" s="220">
        <f>I401*Config!J$40</f>
        <v>0</v>
      </c>
      <c r="U401" s="220">
        <f>J401*Config!K$40</f>
        <v>0</v>
      </c>
      <c r="V401" s="220">
        <f>K401*Config!L$40</f>
        <v>0</v>
      </c>
      <c r="W401" s="220">
        <f>L401*Config!M$40</f>
        <v>0</v>
      </c>
      <c r="X401" s="220">
        <f>M401*Config!N$40</f>
        <v>0</v>
      </c>
      <c r="Y401" s="221">
        <f>N401*Config!O$40</f>
        <v>0</v>
      </c>
      <c r="Z401" s="222">
        <f t="shared" si="42"/>
        <v>0</v>
      </c>
      <c r="AA401" s="217">
        <f t="shared" si="43"/>
        <v>0</v>
      </c>
      <c r="AB401" s="220">
        <f t="shared" si="44"/>
        <v>0</v>
      </c>
      <c r="AC401" s="221">
        <f t="shared" si="45"/>
        <v>0</v>
      </c>
      <c r="AD401" s="223" t="str">
        <f>IF(OR(SUM(P401:Y401)&lt;&gt;0,A401="EH"),INDEX(CASH!$B:$B,MATCH(A401,CASH!$A:$A,0)),"")</f>
        <v/>
      </c>
      <c r="AE401" s="226">
        <v>4950</v>
      </c>
      <c r="AF401" s="224">
        <f t="shared" si="46"/>
        <v>0.12557407790639435</v>
      </c>
      <c r="AG401" s="122" t="str">
        <f>IF(ISERROR(VLOOKUP(A401,Config!$A$12:$A$32,1,FALSE)),LEFT(A401,2),"PRL")</f>
        <v>TS</v>
      </c>
      <c r="AH401" s="122" t="str">
        <f t="shared" si="47"/>
        <v>TS601</v>
      </c>
      <c r="AI401" s="163" t="s">
        <v>882</v>
      </c>
      <c r="AJ401" s="225" t="s">
        <v>781</v>
      </c>
      <c r="AK401" s="338" t="str">
        <f>IF(ISERROR(VLOOKUP($A401,'RAB Cat Lookup'!$B$4:$E$351,2,FALSE))=TRUE,"Unallocated",VLOOKUP($A401,'RAB Cat Lookup'!$B$4:$E$351,2,FALSE))</f>
        <v>Std</v>
      </c>
      <c r="AL401" s="338" t="str">
        <f>IF(ISERROR(VLOOKUP($A401,'RAB Cat Lookup'!$B$4:$E$351,4,FALSE))=TRUE,"Unallocated",VLOOKUP($A401,'RAB Cat Lookup'!$B$4:$E$351,4,FALSE))</f>
        <v>Transformers</v>
      </c>
      <c r="AM401" s="121" t="str">
        <f t="shared" si="48"/>
        <v/>
      </c>
    </row>
    <row r="402" spans="1:39" x14ac:dyDescent="0.25">
      <c r="A402" s="215" t="s">
        <v>385</v>
      </c>
      <c r="B402" s="215" t="s">
        <v>604</v>
      </c>
      <c r="C402" s="123" t="s">
        <v>513</v>
      </c>
      <c r="D402" s="216">
        <f>IF('Division Lvl'!D402="","",'Division Lvl'!D402/Escalators!C$11)</f>
        <v>0</v>
      </c>
      <c r="E402" s="217">
        <f>IF('Division Lvl'!E402="","",'Division Lvl'!E402/Escalators!D$11)</f>
        <v>0</v>
      </c>
      <c r="F402" s="217">
        <f>IF('Division Lvl'!F402="","",'Division Lvl'!F402/Escalators!E$11)</f>
        <v>0</v>
      </c>
      <c r="G402" s="217">
        <f>IF('Division Lvl'!G402="","",'Division Lvl'!G402/Escalators!F$11)</f>
        <v>0</v>
      </c>
      <c r="H402" s="217">
        <f>IF('Division Lvl'!H402="","",'Division Lvl'!H402/Escalators!G$11)</f>
        <v>0</v>
      </c>
      <c r="I402" s="217">
        <f>IF('Division Lvl'!I402="","",'Division Lvl'!I402/Escalators!H$11)</f>
        <v>0</v>
      </c>
      <c r="J402" s="217">
        <f>IF('Division Lvl'!J402="","",'Division Lvl'!J402/Escalators!I$11)</f>
        <v>0</v>
      </c>
      <c r="K402" s="217">
        <f>IF('Division Lvl'!K402="","",'Division Lvl'!K402/Escalators!J$11)</f>
        <v>0</v>
      </c>
      <c r="L402" s="217">
        <f>IF('Division Lvl'!L402="","",'Division Lvl'!L402/Escalators!K$11)</f>
        <v>0</v>
      </c>
      <c r="M402" s="217">
        <f>IF('Division Lvl'!M402="","",'Division Lvl'!M402/Escalators!L$11)</f>
        <v>0</v>
      </c>
      <c r="N402" s="218">
        <v>0</v>
      </c>
      <c r="O402" s="219">
        <v>0</v>
      </c>
      <c r="P402" s="220">
        <f>E402*Config!F$40</f>
        <v>0</v>
      </c>
      <c r="Q402" s="220">
        <f>F402*Config!G$40</f>
        <v>0</v>
      </c>
      <c r="R402" s="220">
        <f>G402*Config!H$40</f>
        <v>0</v>
      </c>
      <c r="S402" s="220">
        <f>H402*Config!I$40</f>
        <v>0</v>
      </c>
      <c r="T402" s="220">
        <f>I402*Config!J$40</f>
        <v>0</v>
      </c>
      <c r="U402" s="220">
        <f>J402*Config!K$40</f>
        <v>0</v>
      </c>
      <c r="V402" s="220">
        <f>K402*Config!L$40</f>
        <v>0</v>
      </c>
      <c r="W402" s="220">
        <f>L402*Config!M$40</f>
        <v>0</v>
      </c>
      <c r="X402" s="220">
        <f>M402*Config!N$40</f>
        <v>0</v>
      </c>
      <c r="Y402" s="221">
        <f>N402*Config!O$40</f>
        <v>0</v>
      </c>
      <c r="Z402" s="222">
        <f t="shared" si="42"/>
        <v>0</v>
      </c>
      <c r="AA402" s="217">
        <f t="shared" si="43"/>
        <v>0</v>
      </c>
      <c r="AB402" s="220">
        <f t="shared" si="44"/>
        <v>0</v>
      </c>
      <c r="AC402" s="221">
        <f t="shared" si="45"/>
        <v>0</v>
      </c>
      <c r="AD402" s="223" t="str">
        <f>IF(OR(SUM(P402:Y402)&lt;&gt;0,A402="EH"),INDEX(CASH!$B:$B,MATCH(A402,CASH!$A:$A,0)),"")</f>
        <v/>
      </c>
      <c r="AE402" s="226">
        <v>4950</v>
      </c>
      <c r="AF402" s="224">
        <f t="shared" si="46"/>
        <v>0.12557407790639435</v>
      </c>
      <c r="AG402" s="122" t="str">
        <f>IF(ISERROR(VLOOKUP(A402,Config!$A$12:$A$32,1,FALSE)),LEFT(A402,2),"PRL")</f>
        <v>TS</v>
      </c>
      <c r="AH402" s="122" t="str">
        <f t="shared" si="47"/>
        <v>TS602</v>
      </c>
      <c r="AI402" s="163" t="s">
        <v>882</v>
      </c>
      <c r="AJ402" s="225" t="s">
        <v>781</v>
      </c>
      <c r="AK402" s="338" t="str">
        <f>IF(ISERROR(VLOOKUP($A402,'RAB Cat Lookup'!$B$4:$E$351,2,FALSE))=TRUE,"Unallocated",VLOOKUP($A402,'RAB Cat Lookup'!$B$4:$E$351,2,FALSE))</f>
        <v>Std</v>
      </c>
      <c r="AL402" s="338" t="str">
        <f>IF(ISERROR(VLOOKUP($A402,'RAB Cat Lookup'!$B$4:$E$351,4,FALSE))=TRUE,"Unallocated",VLOOKUP($A402,'RAB Cat Lookup'!$B$4:$E$351,4,FALSE))</f>
        <v>Transformers</v>
      </c>
      <c r="AM402" s="121" t="str">
        <f t="shared" si="48"/>
        <v/>
      </c>
    </row>
    <row r="403" spans="1:39" x14ac:dyDescent="0.25">
      <c r="A403" s="215" t="s">
        <v>493</v>
      </c>
      <c r="B403" s="215" t="s">
        <v>605</v>
      </c>
      <c r="C403" s="123" t="s">
        <v>513</v>
      </c>
      <c r="D403" s="216">
        <f>IF('Division Lvl'!D403="","",'Division Lvl'!D403/Escalators!C$11)</f>
        <v>0</v>
      </c>
      <c r="E403" s="217">
        <f>IF('Division Lvl'!E403="","",'Division Lvl'!E403/Escalators!D$11)</f>
        <v>0</v>
      </c>
      <c r="F403" s="217">
        <f>IF('Division Lvl'!F403="","",'Division Lvl'!F403/Escalators!E$11)</f>
        <v>0</v>
      </c>
      <c r="G403" s="217">
        <f>IF('Division Lvl'!G403="","",'Division Lvl'!G403/Escalators!F$11)</f>
        <v>0</v>
      </c>
      <c r="H403" s="217">
        <f>IF('Division Lvl'!H403="","",'Division Lvl'!H403/Escalators!G$11)</f>
        <v>0</v>
      </c>
      <c r="I403" s="217">
        <f>IF('Division Lvl'!I403="","",'Division Lvl'!I403/Escalators!H$11)</f>
        <v>0</v>
      </c>
      <c r="J403" s="217">
        <f>IF('Division Lvl'!J403="","",'Division Lvl'!J403/Escalators!I$11)</f>
        <v>0</v>
      </c>
      <c r="K403" s="217">
        <f>IF('Division Lvl'!K403="","",'Division Lvl'!K403/Escalators!J$11)</f>
        <v>0</v>
      </c>
      <c r="L403" s="217">
        <f>IF('Division Lvl'!L403="","",'Division Lvl'!L403/Escalators!K$11)</f>
        <v>0</v>
      </c>
      <c r="M403" s="217">
        <f>IF('Division Lvl'!M403="","",'Division Lvl'!M403/Escalators!L$11)</f>
        <v>0</v>
      </c>
      <c r="N403" s="218">
        <v>0</v>
      </c>
      <c r="O403" s="219">
        <v>0</v>
      </c>
      <c r="P403" s="220">
        <f>E403*Config!F$40</f>
        <v>0</v>
      </c>
      <c r="Q403" s="220">
        <f>F403*Config!G$40</f>
        <v>0</v>
      </c>
      <c r="R403" s="220">
        <f>G403*Config!H$40</f>
        <v>0</v>
      </c>
      <c r="S403" s="220">
        <f>H403*Config!I$40</f>
        <v>0</v>
      </c>
      <c r="T403" s="220">
        <f>I403*Config!J$40</f>
        <v>0</v>
      </c>
      <c r="U403" s="220">
        <f>J403*Config!K$40</f>
        <v>0</v>
      </c>
      <c r="V403" s="220">
        <f>K403*Config!L$40</f>
        <v>0</v>
      </c>
      <c r="W403" s="220">
        <f>L403*Config!M$40</f>
        <v>0</v>
      </c>
      <c r="X403" s="220">
        <f>M403*Config!N$40</f>
        <v>0</v>
      </c>
      <c r="Y403" s="221">
        <f>N403*Config!O$40</f>
        <v>0</v>
      </c>
      <c r="Z403" s="222">
        <f t="shared" si="42"/>
        <v>0</v>
      </c>
      <c r="AA403" s="217">
        <f t="shared" si="43"/>
        <v>0</v>
      </c>
      <c r="AB403" s="220">
        <f t="shared" si="44"/>
        <v>0</v>
      </c>
      <c r="AC403" s="221">
        <f t="shared" si="45"/>
        <v>0</v>
      </c>
      <c r="AD403" s="223" t="str">
        <f>IF(OR(SUM(P403:Y403)&lt;&gt;0,A403="EH"),INDEX(CASH!$B:$B,MATCH(A403,CASH!$A:$A,0)),"")</f>
        <v/>
      </c>
      <c r="AE403" s="227">
        <v>4950</v>
      </c>
      <c r="AF403" s="224">
        <f t="shared" si="46"/>
        <v>0.12557407790639435</v>
      </c>
      <c r="AG403" s="122" t="str">
        <f>IF(ISERROR(VLOOKUP(A403,Config!$A$12:$A$32,1,FALSE)),LEFT(A403,2),"PRL")</f>
        <v>TS</v>
      </c>
      <c r="AH403" s="122" t="str">
        <f t="shared" si="47"/>
        <v>TS603</v>
      </c>
      <c r="AI403" s="163" t="s">
        <v>882</v>
      </c>
      <c r="AJ403" s="225" t="s">
        <v>781</v>
      </c>
      <c r="AK403" s="338" t="str">
        <f>IF(ISERROR(VLOOKUP($A403,'RAB Cat Lookup'!$B$4:$E$351,2,FALSE))=TRUE,"Unallocated",VLOOKUP($A403,'RAB Cat Lookup'!$B$4:$E$351,2,FALSE))</f>
        <v>Unallocated</v>
      </c>
      <c r="AL403" s="338" t="str">
        <f>IF(ISERROR(VLOOKUP($A403,'RAB Cat Lookup'!$B$4:$E$351,4,FALSE))=TRUE,"Unallocated",VLOOKUP($A403,'RAB Cat Lookup'!$B$4:$E$351,4,FALSE))</f>
        <v>Unallocated</v>
      </c>
      <c r="AM403" s="121" t="str">
        <f t="shared" si="48"/>
        <v/>
      </c>
    </row>
    <row r="404" spans="1:39" x14ac:dyDescent="0.25">
      <c r="A404" s="215" t="s">
        <v>390</v>
      </c>
      <c r="B404" s="215" t="s">
        <v>606</v>
      </c>
      <c r="C404" s="123" t="s">
        <v>513</v>
      </c>
      <c r="D404" s="216">
        <f>IF('Division Lvl'!D404="","",'Division Lvl'!D404/Escalators!C$11)</f>
        <v>0</v>
      </c>
      <c r="E404" s="217">
        <f>IF('Division Lvl'!E404="","",'Division Lvl'!E404/Escalators!D$11)</f>
        <v>0</v>
      </c>
      <c r="F404" s="217">
        <f>IF('Division Lvl'!F404="","",'Division Lvl'!F404/Escalators!E$11)</f>
        <v>0</v>
      </c>
      <c r="G404" s="217">
        <f>IF('Division Lvl'!G404="","",'Division Lvl'!G404/Escalators!F$11)</f>
        <v>0</v>
      </c>
      <c r="H404" s="217">
        <f>IF('Division Lvl'!H404="","",'Division Lvl'!H404/Escalators!G$11)</f>
        <v>0</v>
      </c>
      <c r="I404" s="217">
        <f>IF('Division Lvl'!I404="","",'Division Lvl'!I404/Escalators!H$11)</f>
        <v>0</v>
      </c>
      <c r="J404" s="217">
        <f>IF('Division Lvl'!J404="","",'Division Lvl'!J404/Escalators!I$11)</f>
        <v>0</v>
      </c>
      <c r="K404" s="217">
        <f>IF('Division Lvl'!K404="","",'Division Lvl'!K404/Escalators!J$11)</f>
        <v>0</v>
      </c>
      <c r="L404" s="217">
        <f>IF('Division Lvl'!L404="","",'Division Lvl'!L404/Escalators!K$11)</f>
        <v>0</v>
      </c>
      <c r="M404" s="217">
        <f>IF('Division Lvl'!M404="","",'Division Lvl'!M404/Escalators!L$11)</f>
        <v>0</v>
      </c>
      <c r="N404" s="218">
        <v>0</v>
      </c>
      <c r="O404" s="219">
        <v>0</v>
      </c>
      <c r="P404" s="220">
        <f>E404*Config!F$40</f>
        <v>0</v>
      </c>
      <c r="Q404" s="220">
        <f>F404*Config!G$40</f>
        <v>0</v>
      </c>
      <c r="R404" s="220">
        <f>G404*Config!H$40</f>
        <v>0</v>
      </c>
      <c r="S404" s="220">
        <f>H404*Config!I$40</f>
        <v>0</v>
      </c>
      <c r="T404" s="220">
        <f>I404*Config!J$40</f>
        <v>0</v>
      </c>
      <c r="U404" s="220">
        <f>J404*Config!K$40</f>
        <v>0</v>
      </c>
      <c r="V404" s="220">
        <f>K404*Config!L$40</f>
        <v>0</v>
      </c>
      <c r="W404" s="220">
        <f>L404*Config!M$40</f>
        <v>0</v>
      </c>
      <c r="X404" s="220">
        <f>M404*Config!N$40</f>
        <v>0</v>
      </c>
      <c r="Y404" s="221">
        <f>N404*Config!O$40</f>
        <v>0</v>
      </c>
      <c r="Z404" s="222">
        <f t="shared" si="42"/>
        <v>0</v>
      </c>
      <c r="AA404" s="217">
        <f t="shared" si="43"/>
        <v>0</v>
      </c>
      <c r="AB404" s="220">
        <f t="shared" si="44"/>
        <v>0</v>
      </c>
      <c r="AC404" s="221">
        <f t="shared" si="45"/>
        <v>0</v>
      </c>
      <c r="AD404" s="223" t="str">
        <f>IF(OR(SUM(P404:Y404)&lt;&gt;0,A404="EH"),INDEX(CASH!$B:$B,MATCH(A404,CASH!$A:$A,0)),"")</f>
        <v/>
      </c>
      <c r="AE404" s="226">
        <v>4950</v>
      </c>
      <c r="AF404" s="224">
        <f t="shared" si="46"/>
        <v>0.12557407790639435</v>
      </c>
      <c r="AG404" s="122" t="str">
        <f>IF(ISERROR(VLOOKUP(A404,Config!$A$12:$A$32,1,FALSE)),LEFT(A404,2),"PRL")</f>
        <v>TS</v>
      </c>
      <c r="AH404" s="122" t="str">
        <f t="shared" si="47"/>
        <v>TS604</v>
      </c>
      <c r="AI404" s="163" t="s">
        <v>882</v>
      </c>
      <c r="AJ404" s="225" t="s">
        <v>781</v>
      </c>
      <c r="AK404" s="338" t="str">
        <f>IF(ISERROR(VLOOKUP($A404,'RAB Cat Lookup'!$B$4:$E$351,2,FALSE))=TRUE,"Unallocated",VLOOKUP($A404,'RAB Cat Lookup'!$B$4:$E$351,2,FALSE))</f>
        <v>Std</v>
      </c>
      <c r="AL404" s="338" t="str">
        <f>IF(ISERROR(VLOOKUP($A404,'RAB Cat Lookup'!$B$4:$E$351,4,FALSE))=TRUE,"Unallocated",VLOOKUP($A404,'RAB Cat Lookup'!$B$4:$E$351,4,FALSE))</f>
        <v>Transformers</v>
      </c>
      <c r="AM404" s="121" t="str">
        <f t="shared" si="48"/>
        <v/>
      </c>
    </row>
    <row r="405" spans="1:39" x14ac:dyDescent="0.25">
      <c r="A405" s="215" t="s">
        <v>383</v>
      </c>
      <c r="B405" s="215" t="s">
        <v>607</v>
      </c>
      <c r="C405" s="123" t="s">
        <v>513</v>
      </c>
      <c r="D405" s="216">
        <f>IF('Division Lvl'!D405="","",'Division Lvl'!D405/Escalators!C$11)</f>
        <v>0</v>
      </c>
      <c r="E405" s="217">
        <f>IF('Division Lvl'!E405="","",'Division Lvl'!E405/Escalators!D$11)</f>
        <v>0</v>
      </c>
      <c r="F405" s="217">
        <f>IF('Division Lvl'!F405="","",'Division Lvl'!F405/Escalators!E$11)</f>
        <v>0</v>
      </c>
      <c r="G405" s="217">
        <f>IF('Division Lvl'!G405="","",'Division Lvl'!G405/Escalators!F$11)</f>
        <v>0</v>
      </c>
      <c r="H405" s="217">
        <f>IF('Division Lvl'!H405="","",'Division Lvl'!H405/Escalators!G$11)</f>
        <v>0</v>
      </c>
      <c r="I405" s="217">
        <f>IF('Division Lvl'!I405="","",'Division Lvl'!I405/Escalators!H$11)</f>
        <v>0</v>
      </c>
      <c r="J405" s="217">
        <f>IF('Division Lvl'!J405="","",'Division Lvl'!J405/Escalators!I$11)</f>
        <v>0</v>
      </c>
      <c r="K405" s="217">
        <f>IF('Division Lvl'!K405="","",'Division Lvl'!K405/Escalators!J$11)</f>
        <v>0</v>
      </c>
      <c r="L405" s="217">
        <f>IF('Division Lvl'!L405="","",'Division Lvl'!L405/Escalators!K$11)</f>
        <v>0</v>
      </c>
      <c r="M405" s="217">
        <f>IF('Division Lvl'!M405="","",'Division Lvl'!M405/Escalators!L$11)</f>
        <v>0</v>
      </c>
      <c r="N405" s="218">
        <v>0</v>
      </c>
      <c r="O405" s="219">
        <v>0</v>
      </c>
      <c r="P405" s="220">
        <f>E405*Config!F$40</f>
        <v>0</v>
      </c>
      <c r="Q405" s="220">
        <f>F405*Config!G$40</f>
        <v>0</v>
      </c>
      <c r="R405" s="220">
        <f>G405*Config!H$40</f>
        <v>0</v>
      </c>
      <c r="S405" s="220">
        <f>H405*Config!I$40</f>
        <v>0</v>
      </c>
      <c r="T405" s="220">
        <f>I405*Config!J$40</f>
        <v>0</v>
      </c>
      <c r="U405" s="220">
        <f>J405*Config!K$40</f>
        <v>0</v>
      </c>
      <c r="V405" s="220">
        <f>K405*Config!L$40</f>
        <v>0</v>
      </c>
      <c r="W405" s="220">
        <f>L405*Config!M$40</f>
        <v>0</v>
      </c>
      <c r="X405" s="220">
        <f>M405*Config!N$40</f>
        <v>0</v>
      </c>
      <c r="Y405" s="221">
        <f>N405*Config!O$40</f>
        <v>0</v>
      </c>
      <c r="Z405" s="222">
        <f t="shared" si="42"/>
        <v>0</v>
      </c>
      <c r="AA405" s="217">
        <f t="shared" si="43"/>
        <v>0</v>
      </c>
      <c r="AB405" s="220">
        <f t="shared" si="44"/>
        <v>0</v>
      </c>
      <c r="AC405" s="221">
        <f t="shared" si="45"/>
        <v>0</v>
      </c>
      <c r="AD405" s="223" t="str">
        <f>IF(OR(SUM(P405:Y405)&lt;&gt;0,A405="EH"),INDEX(CASH!$B:$B,MATCH(A405,CASH!$A:$A,0)),"")</f>
        <v/>
      </c>
      <c r="AE405" s="226">
        <v>4950</v>
      </c>
      <c r="AF405" s="224">
        <f t="shared" si="46"/>
        <v>0.12557407790639435</v>
      </c>
      <c r="AG405" s="122" t="str">
        <f>IF(ISERROR(VLOOKUP(A405,Config!$A$12:$A$32,1,FALSE)),LEFT(A405,2),"PRL")</f>
        <v>TS</v>
      </c>
      <c r="AH405" s="122" t="str">
        <f t="shared" si="47"/>
        <v>TS605</v>
      </c>
      <c r="AI405" s="163" t="s">
        <v>882</v>
      </c>
      <c r="AJ405" s="225" t="s">
        <v>781</v>
      </c>
      <c r="AK405" s="338" t="str">
        <f>IF(ISERROR(VLOOKUP($A405,'RAB Cat Lookup'!$B$4:$E$351,2,FALSE))=TRUE,"Unallocated",VLOOKUP($A405,'RAB Cat Lookup'!$B$4:$E$351,2,FALSE))</f>
        <v>Std</v>
      </c>
      <c r="AL405" s="338" t="str">
        <f>IF(ISERROR(VLOOKUP($A405,'RAB Cat Lookup'!$B$4:$E$351,4,FALSE))=TRUE,"Unallocated",VLOOKUP($A405,'RAB Cat Lookup'!$B$4:$E$351,4,FALSE))</f>
        <v>Substations</v>
      </c>
      <c r="AM405" s="121" t="str">
        <f t="shared" si="48"/>
        <v/>
      </c>
    </row>
    <row r="406" spans="1:39" x14ac:dyDescent="0.25">
      <c r="A406" s="215" t="s">
        <v>773</v>
      </c>
      <c r="B406" s="215" t="s">
        <v>774</v>
      </c>
      <c r="C406" s="123" t="s">
        <v>513</v>
      </c>
      <c r="D406" s="216">
        <f>IF('Division Lvl'!D406="","",'Division Lvl'!D406/Escalators!C$11)</f>
        <v>6894.09</v>
      </c>
      <c r="E406" s="217">
        <f>IF('Division Lvl'!E406="","",'Division Lvl'!E406/Escalators!D$11)</f>
        <v>0</v>
      </c>
      <c r="F406" s="217">
        <f>IF('Division Lvl'!F406="","",'Division Lvl'!F406/Escalators!E$11)</f>
        <v>0</v>
      </c>
      <c r="G406" s="217">
        <f>IF('Division Lvl'!G406="","",'Division Lvl'!G406/Escalators!F$11)</f>
        <v>0</v>
      </c>
      <c r="H406" s="217">
        <f>IF('Division Lvl'!H406="","",'Division Lvl'!H406/Escalators!G$11)</f>
        <v>0</v>
      </c>
      <c r="I406" s="217">
        <f>IF('Division Lvl'!I406="","",'Division Lvl'!I406/Escalators!H$11)</f>
        <v>0</v>
      </c>
      <c r="J406" s="217">
        <f>IF('Division Lvl'!J406="","",'Division Lvl'!J406/Escalators!I$11)</f>
        <v>0</v>
      </c>
      <c r="K406" s="217">
        <f>IF('Division Lvl'!K406="","",'Division Lvl'!K406/Escalators!J$11)</f>
        <v>0</v>
      </c>
      <c r="L406" s="217">
        <f>IF('Division Lvl'!L406="","",'Division Lvl'!L406/Escalators!K$11)</f>
        <v>0</v>
      </c>
      <c r="M406" s="217">
        <f>IF('Division Lvl'!M406="","",'Division Lvl'!M406/Escalators!L$11)</f>
        <v>0</v>
      </c>
      <c r="N406" s="218">
        <v>0</v>
      </c>
      <c r="O406" s="219">
        <v>15251.65</v>
      </c>
      <c r="P406" s="220">
        <f>E406*Config!F$40</f>
        <v>0</v>
      </c>
      <c r="Q406" s="220">
        <f>F406*Config!G$40</f>
        <v>0</v>
      </c>
      <c r="R406" s="220">
        <f>G406*Config!H$40</f>
        <v>0</v>
      </c>
      <c r="S406" s="220">
        <f>H406*Config!I$40</f>
        <v>0</v>
      </c>
      <c r="T406" s="220">
        <f>I406*Config!J$40</f>
        <v>0</v>
      </c>
      <c r="U406" s="220">
        <f>J406*Config!K$40</f>
        <v>0</v>
      </c>
      <c r="V406" s="220">
        <f>K406*Config!L$40</f>
        <v>0</v>
      </c>
      <c r="W406" s="220">
        <f>L406*Config!M$40</f>
        <v>0</v>
      </c>
      <c r="X406" s="220">
        <f>M406*Config!N$40</f>
        <v>0</v>
      </c>
      <c r="Y406" s="221">
        <f>N406*Config!O$40</f>
        <v>0</v>
      </c>
      <c r="Z406" s="222">
        <f t="shared" si="42"/>
        <v>0</v>
      </c>
      <c r="AA406" s="217">
        <f t="shared" si="43"/>
        <v>0</v>
      </c>
      <c r="AB406" s="220">
        <f t="shared" si="44"/>
        <v>0</v>
      </c>
      <c r="AC406" s="221">
        <f t="shared" si="45"/>
        <v>0</v>
      </c>
      <c r="AD406" s="223" t="str">
        <f>IF(OR(SUM(P406:Y406)&lt;&gt;0,A406="EH"),INDEX(CASH!$B:$B,MATCH(A406,CASH!$A:$A,0)),"")</f>
        <v/>
      </c>
      <c r="AE406" s="226">
        <v>5100</v>
      </c>
      <c r="AF406" s="224">
        <f t="shared" si="46"/>
        <v>9.28448390981199E-2</v>
      </c>
      <c r="AG406" s="122" t="str">
        <f>IF(ISERROR(VLOOKUP(A406,Config!$A$12:$A$32,1,FALSE)),LEFT(A406,2),"PRL")</f>
        <v>TS</v>
      </c>
      <c r="AH406" s="122" t="str">
        <f t="shared" si="47"/>
        <v>TS615</v>
      </c>
      <c r="AI406" s="163" t="s">
        <v>882</v>
      </c>
      <c r="AJ406" s="225" t="s">
        <v>781</v>
      </c>
      <c r="AK406" s="338" t="str">
        <f>IF(ISERROR(VLOOKUP($A406,'RAB Cat Lookup'!$B$4:$E$351,2,FALSE))=TRUE,"Unallocated",VLOOKUP($A406,'RAB Cat Lookup'!$B$4:$E$351,2,FALSE))</f>
        <v>Std</v>
      </c>
      <c r="AL406" s="338" t="str">
        <f>IF(ISERROR(VLOOKUP($A406,'RAB Cat Lookup'!$B$4:$E$351,4,FALSE))=TRUE,"Unallocated",VLOOKUP($A406,'RAB Cat Lookup'!$B$4:$E$351,4,FALSE))</f>
        <v>Transformers</v>
      </c>
      <c r="AM406" s="121" t="str">
        <f t="shared" si="48"/>
        <v/>
      </c>
    </row>
    <row r="407" spans="1:39" x14ac:dyDescent="0.25">
      <c r="A407" s="215" t="s">
        <v>818</v>
      </c>
      <c r="B407" s="215" t="s">
        <v>836</v>
      </c>
      <c r="C407" s="123" t="s">
        <v>513</v>
      </c>
      <c r="D407" s="216">
        <f>IF('Division Lvl'!D407="","",'Division Lvl'!D407/Escalators!C$11)</f>
        <v>2608611</v>
      </c>
      <c r="E407" s="217">
        <f>IF('Division Lvl'!E407="","",'Division Lvl'!E407/Escalators!D$11)</f>
        <v>332257.23970163689</v>
      </c>
      <c r="F407" s="217">
        <f>IF('Division Lvl'!F407="","",'Division Lvl'!F407/Escalators!E$11)</f>
        <v>0</v>
      </c>
      <c r="G407" s="217">
        <f>IF('Division Lvl'!G407="","",'Division Lvl'!G407/Escalators!F$11)</f>
        <v>0</v>
      </c>
      <c r="H407" s="217">
        <f>IF('Division Lvl'!H407="","",'Division Lvl'!H407/Escalators!G$11)</f>
        <v>0</v>
      </c>
      <c r="I407" s="217">
        <f>IF('Division Lvl'!I407="","",'Division Lvl'!I407/Escalators!H$11)</f>
        <v>0</v>
      </c>
      <c r="J407" s="217">
        <f>IF('Division Lvl'!J407="","",'Division Lvl'!J407/Escalators!I$11)</f>
        <v>0</v>
      </c>
      <c r="K407" s="217">
        <f>IF('Division Lvl'!K407="","",'Division Lvl'!K407/Escalators!J$11)</f>
        <v>0</v>
      </c>
      <c r="L407" s="217">
        <f>IF('Division Lvl'!L407="","",'Division Lvl'!L407/Escalators!K$11)</f>
        <v>0</v>
      </c>
      <c r="M407" s="217">
        <f>IF('Division Lvl'!M407="","",'Division Lvl'!M407/Escalators!L$11)</f>
        <v>0</v>
      </c>
      <c r="N407" s="218">
        <v>0</v>
      </c>
      <c r="O407" s="219">
        <v>2660563</v>
      </c>
      <c r="P407" s="220">
        <f>E407*Config!F$40</f>
        <v>340563.6706941778</v>
      </c>
      <c r="Q407" s="220">
        <f>F407*Config!G$40</f>
        <v>0</v>
      </c>
      <c r="R407" s="220">
        <f>G407*Config!H$40</f>
        <v>0</v>
      </c>
      <c r="S407" s="220">
        <f>H407*Config!I$40</f>
        <v>0</v>
      </c>
      <c r="T407" s="220">
        <f>I407*Config!J$40</f>
        <v>0</v>
      </c>
      <c r="U407" s="220">
        <f>J407*Config!K$40</f>
        <v>0</v>
      </c>
      <c r="V407" s="220">
        <f>K407*Config!L$40</f>
        <v>0</v>
      </c>
      <c r="W407" s="220">
        <f>L407*Config!M$40</f>
        <v>0</v>
      </c>
      <c r="X407" s="220">
        <f>M407*Config!N$40</f>
        <v>0</v>
      </c>
      <c r="Y407" s="221">
        <f>N407*Config!O$40</f>
        <v>0</v>
      </c>
      <c r="Z407" s="222">
        <f t="shared" si="42"/>
        <v>332257.23970163689</v>
      </c>
      <c r="AA407" s="217">
        <f t="shared" si="43"/>
        <v>332257.23970163689</v>
      </c>
      <c r="AB407" s="220">
        <f t="shared" si="44"/>
        <v>340563.6706941778</v>
      </c>
      <c r="AC407" s="221">
        <f t="shared" si="45"/>
        <v>340563.6706941778</v>
      </c>
      <c r="AD407" s="223">
        <f>IF(OR(SUM(P407:Y407)&lt;&gt;0,A407="EH"),INDEX(CASH!$B:$B,MATCH(A407,CASH!$A:$A,0)),"")</f>
        <v>340</v>
      </c>
      <c r="AE407" s="122">
        <f>AD407*VLOOKUP(C407,Config!$A$3:$C$9,3,FALSE)</f>
        <v>5100</v>
      </c>
      <c r="AF407" s="224">
        <f t="shared" si="46"/>
        <v>9.28448390981199E-2</v>
      </c>
      <c r="AG407" s="122" t="str">
        <f>IF(ISERROR(VLOOKUP(A407,Config!$A$12:$A$32,1,FALSE)),LEFT(A407,2),"PRL")</f>
        <v>TS</v>
      </c>
      <c r="AH407" s="122" t="str">
        <f t="shared" si="47"/>
        <v>TS616</v>
      </c>
      <c r="AI407" s="163" t="s">
        <v>882</v>
      </c>
      <c r="AJ407" s="225" t="s">
        <v>781</v>
      </c>
      <c r="AK407" s="338" t="str">
        <f>IF(ISERROR(VLOOKUP($A407,'RAB Cat Lookup'!$B$4:$E$351,2,FALSE))=TRUE,"Unallocated",VLOOKUP($A407,'RAB Cat Lookup'!$B$4:$E$351,2,FALSE))</f>
        <v>Std</v>
      </c>
      <c r="AL407" s="338" t="str">
        <f>IF(ISERROR(VLOOKUP($A407,'RAB Cat Lookup'!$B$4:$E$351,4,FALSE))=TRUE,"Unallocated",VLOOKUP($A407,'RAB Cat Lookup'!$B$4:$E$351,4,FALSE))</f>
        <v>Transformers</v>
      </c>
      <c r="AM407" s="121" t="str">
        <f t="shared" si="48"/>
        <v/>
      </c>
    </row>
    <row r="408" spans="1:39" x14ac:dyDescent="0.25">
      <c r="A408" s="215" t="s">
        <v>821</v>
      </c>
      <c r="B408" s="215" t="s">
        <v>839</v>
      </c>
      <c r="C408" s="123" t="s">
        <v>513</v>
      </c>
      <c r="D408" s="216">
        <f>IF('Division Lvl'!D408="","",'Division Lvl'!D408/Escalators!C$11)</f>
        <v>2449406</v>
      </c>
      <c r="E408" s="217">
        <f>IF('Division Lvl'!E408="","",'Division Lvl'!E408/Escalators!D$11)</f>
        <v>29234.146294176644</v>
      </c>
      <c r="F408" s="217">
        <f>IF('Division Lvl'!F408="","",'Division Lvl'!F408/Escalators!E$11)</f>
        <v>0</v>
      </c>
      <c r="G408" s="217">
        <f>IF('Division Lvl'!G408="","",'Division Lvl'!G408/Escalators!F$11)</f>
        <v>0</v>
      </c>
      <c r="H408" s="217">
        <f>IF('Division Lvl'!H408="","",'Division Lvl'!H408/Escalators!G$11)</f>
        <v>0</v>
      </c>
      <c r="I408" s="217">
        <f>IF('Division Lvl'!I408="","",'Division Lvl'!I408/Escalators!H$11)</f>
        <v>0</v>
      </c>
      <c r="J408" s="217">
        <f>IF('Division Lvl'!J408="","",'Division Lvl'!J408/Escalators!I$11)</f>
        <v>0</v>
      </c>
      <c r="K408" s="217">
        <f>IF('Division Lvl'!K408="","",'Division Lvl'!K408/Escalators!J$11)</f>
        <v>0</v>
      </c>
      <c r="L408" s="217">
        <f>IF('Division Lvl'!L408="","",'Division Lvl'!L408/Escalators!K$11)</f>
        <v>0</v>
      </c>
      <c r="M408" s="217">
        <f>IF('Division Lvl'!M408="","",'Division Lvl'!M408/Escalators!L$11)</f>
        <v>0</v>
      </c>
      <c r="N408" s="218">
        <v>0</v>
      </c>
      <c r="O408" s="219">
        <v>2449406</v>
      </c>
      <c r="P408" s="220">
        <f>E408*Config!F$40</f>
        <v>29964.999951531059</v>
      </c>
      <c r="Q408" s="220">
        <f>F408*Config!G$40</f>
        <v>0</v>
      </c>
      <c r="R408" s="220">
        <f>G408*Config!H$40</f>
        <v>0</v>
      </c>
      <c r="S408" s="220">
        <f>H408*Config!I$40</f>
        <v>0</v>
      </c>
      <c r="T408" s="220">
        <f>I408*Config!J$40</f>
        <v>0</v>
      </c>
      <c r="U408" s="220">
        <f>J408*Config!K$40</f>
        <v>0</v>
      </c>
      <c r="V408" s="220">
        <f>K408*Config!L$40</f>
        <v>0</v>
      </c>
      <c r="W408" s="220">
        <f>L408*Config!M$40</f>
        <v>0</v>
      </c>
      <c r="X408" s="220">
        <f>M408*Config!N$40</f>
        <v>0</v>
      </c>
      <c r="Y408" s="221">
        <f>N408*Config!O$40</f>
        <v>0</v>
      </c>
      <c r="Z408" s="222">
        <f t="shared" si="42"/>
        <v>29234.146294176644</v>
      </c>
      <c r="AA408" s="217">
        <f t="shared" si="43"/>
        <v>29234.146294176644</v>
      </c>
      <c r="AB408" s="220">
        <f t="shared" si="44"/>
        <v>29964.999951531059</v>
      </c>
      <c r="AC408" s="221">
        <f t="shared" si="45"/>
        <v>29964.999951531059</v>
      </c>
      <c r="AD408" s="223">
        <f>IF(OR(SUM(P408:Y408)&lt;&gt;0,A408="EH"),INDEX(CASH!$B:$B,MATCH(A408,CASH!$A:$A,0)),"")</f>
        <v>340</v>
      </c>
      <c r="AE408" s="122">
        <f>AD408*VLOOKUP(C408,Config!$A$3:$C$9,3,FALSE)</f>
        <v>5100</v>
      </c>
      <c r="AF408" s="224">
        <f t="shared" si="46"/>
        <v>9.28448390981199E-2</v>
      </c>
      <c r="AG408" s="122" t="str">
        <f>IF(ISERROR(VLOOKUP(A408,Config!$A$12:$A$32,1,FALSE)),LEFT(A408,2),"PRL")</f>
        <v>TS</v>
      </c>
      <c r="AH408" s="122" t="str">
        <f t="shared" si="47"/>
        <v>TS617</v>
      </c>
      <c r="AI408" s="163" t="s">
        <v>882</v>
      </c>
      <c r="AJ408" s="225" t="s">
        <v>781</v>
      </c>
      <c r="AK408" s="338" t="str">
        <f>IF(ISERROR(VLOOKUP($A408,'RAB Cat Lookup'!$B$4:$E$351,2,FALSE))=TRUE,"Unallocated",VLOOKUP($A408,'RAB Cat Lookup'!$B$4:$E$351,2,FALSE))</f>
        <v>Std</v>
      </c>
      <c r="AL408" s="338" t="str">
        <f>IF(ISERROR(VLOOKUP($A408,'RAB Cat Lookup'!$B$4:$E$351,4,FALSE))=TRUE,"Unallocated",VLOOKUP($A408,'RAB Cat Lookup'!$B$4:$E$351,4,FALSE))</f>
        <v>Transformers</v>
      </c>
      <c r="AM408" s="121" t="str">
        <f t="shared" si="48"/>
        <v/>
      </c>
    </row>
    <row r="409" spans="1:39" x14ac:dyDescent="0.25">
      <c r="A409" s="215" t="s">
        <v>822</v>
      </c>
      <c r="B409" s="215" t="s">
        <v>840</v>
      </c>
      <c r="C409" s="123" t="s">
        <v>513</v>
      </c>
      <c r="D409" s="216">
        <f>IF('Division Lvl'!D409="","",'Division Lvl'!D409/Escalators!C$11)</f>
        <v>2457614</v>
      </c>
      <c r="E409" s="217">
        <f>IF('Division Lvl'!E409="","",'Division Lvl'!E409/Escalators!D$11)</f>
        <v>1575436.6139845343</v>
      </c>
      <c r="F409" s="217">
        <f>IF('Division Lvl'!F409="","",'Division Lvl'!F409/Escalators!E$11)</f>
        <v>0</v>
      </c>
      <c r="G409" s="217">
        <f>IF('Division Lvl'!G409="","",'Division Lvl'!G409/Escalators!F$11)</f>
        <v>0</v>
      </c>
      <c r="H409" s="217">
        <f>IF('Division Lvl'!H409="","",'Division Lvl'!H409/Escalators!G$11)</f>
        <v>0</v>
      </c>
      <c r="I409" s="217">
        <f>IF('Division Lvl'!I409="","",'Division Lvl'!I409/Escalators!H$11)</f>
        <v>0</v>
      </c>
      <c r="J409" s="217">
        <f>IF('Division Lvl'!J409="","",'Division Lvl'!J409/Escalators!I$11)</f>
        <v>0</v>
      </c>
      <c r="K409" s="217">
        <f>IF('Division Lvl'!K409="","",'Division Lvl'!K409/Escalators!J$11)</f>
        <v>0</v>
      </c>
      <c r="L409" s="217">
        <f>IF('Division Lvl'!L409="","",'Division Lvl'!L409/Escalators!K$11)</f>
        <v>0</v>
      </c>
      <c r="M409" s="217">
        <f>IF('Division Lvl'!M409="","",'Division Lvl'!M409/Escalators!L$11)</f>
        <v>0</v>
      </c>
      <c r="N409" s="218">
        <v>0</v>
      </c>
      <c r="O409" s="219">
        <v>1248155.45</v>
      </c>
      <c r="P409" s="220">
        <f>E409*Config!F$40</f>
        <v>1614822.5293341475</v>
      </c>
      <c r="Q409" s="220">
        <f>F409*Config!G$40</f>
        <v>0</v>
      </c>
      <c r="R409" s="220">
        <f>G409*Config!H$40</f>
        <v>0</v>
      </c>
      <c r="S409" s="220">
        <f>H409*Config!I$40</f>
        <v>0</v>
      </c>
      <c r="T409" s="220">
        <f>I409*Config!J$40</f>
        <v>0</v>
      </c>
      <c r="U409" s="220">
        <f>J409*Config!K$40</f>
        <v>0</v>
      </c>
      <c r="V409" s="220">
        <f>K409*Config!L$40</f>
        <v>0</v>
      </c>
      <c r="W409" s="220">
        <f>L409*Config!M$40</f>
        <v>0</v>
      </c>
      <c r="X409" s="220">
        <f>M409*Config!N$40</f>
        <v>0</v>
      </c>
      <c r="Y409" s="221">
        <f>N409*Config!O$40</f>
        <v>0</v>
      </c>
      <c r="Z409" s="222">
        <f t="shared" si="42"/>
        <v>1575436.6139845343</v>
      </c>
      <c r="AA409" s="217">
        <f t="shared" si="43"/>
        <v>1575436.6139845343</v>
      </c>
      <c r="AB409" s="220">
        <f t="shared" si="44"/>
        <v>1614822.5293341475</v>
      </c>
      <c r="AC409" s="221">
        <f t="shared" si="45"/>
        <v>1614822.5293341475</v>
      </c>
      <c r="AD409" s="223">
        <f>IF(OR(SUM(P409:Y409)&lt;&gt;0,A409="EH"),INDEX(CASH!$B:$B,MATCH(A409,CASH!$A:$A,0)),"")</f>
        <v>340</v>
      </c>
      <c r="AE409" s="122">
        <f>AD409*VLOOKUP(C409,Config!$A$3:$C$9,3,FALSE)</f>
        <v>5100</v>
      </c>
      <c r="AF409" s="224">
        <f t="shared" si="46"/>
        <v>9.28448390981199E-2</v>
      </c>
      <c r="AG409" s="122" t="str">
        <f>IF(ISERROR(VLOOKUP(A409,Config!$A$12:$A$32,1,FALSE)),LEFT(A409,2),"PRL")</f>
        <v>TS</v>
      </c>
      <c r="AH409" s="122" t="str">
        <f t="shared" si="47"/>
        <v>TS618</v>
      </c>
      <c r="AI409" s="163" t="s">
        <v>882</v>
      </c>
      <c r="AJ409" s="225" t="s">
        <v>781</v>
      </c>
      <c r="AK409" s="338" t="str">
        <f>IF(ISERROR(VLOOKUP($A409,'RAB Cat Lookup'!$B$4:$E$351,2,FALSE))=TRUE,"Unallocated",VLOOKUP($A409,'RAB Cat Lookup'!$B$4:$E$351,2,FALSE))</f>
        <v>Std</v>
      </c>
      <c r="AL409" s="338" t="str">
        <f>IF(ISERROR(VLOOKUP($A409,'RAB Cat Lookup'!$B$4:$E$351,4,FALSE))=TRUE,"Unallocated",VLOOKUP($A409,'RAB Cat Lookup'!$B$4:$E$351,4,FALSE))</f>
        <v>Transformers</v>
      </c>
      <c r="AM409" s="121" t="str">
        <f t="shared" si="48"/>
        <v/>
      </c>
    </row>
    <row r="410" spans="1:39" x14ac:dyDescent="0.25">
      <c r="A410" s="215" t="s">
        <v>819</v>
      </c>
      <c r="B410" s="215" t="s">
        <v>837</v>
      </c>
      <c r="C410" s="123" t="s">
        <v>513</v>
      </c>
      <c r="D410" s="216">
        <f>IF('Division Lvl'!D410="","",'Division Lvl'!D410/Escalators!C$11)</f>
        <v>0</v>
      </c>
      <c r="E410" s="217">
        <f>IF('Division Lvl'!E410="","",'Division Lvl'!E410/Escalators!D$11)</f>
        <v>0</v>
      </c>
      <c r="F410" s="217">
        <f>IF('Division Lvl'!F410="","",'Division Lvl'!F410/Escalators!E$11)</f>
        <v>0</v>
      </c>
      <c r="G410" s="217">
        <f>IF('Division Lvl'!G410="","",'Division Lvl'!G410/Escalators!F$11)</f>
        <v>0</v>
      </c>
      <c r="H410" s="217">
        <f>IF('Division Lvl'!H410="","",'Division Lvl'!H410/Escalators!G$11)</f>
        <v>0</v>
      </c>
      <c r="I410" s="217">
        <f>IF('Division Lvl'!I410="","",'Division Lvl'!I410/Escalators!H$11)</f>
        <v>0</v>
      </c>
      <c r="J410" s="217">
        <f>IF('Division Lvl'!J410="","",'Division Lvl'!J410/Escalators!I$11)</f>
        <v>0</v>
      </c>
      <c r="K410" s="217">
        <f>IF('Division Lvl'!K410="","",'Division Lvl'!K410/Escalators!J$11)</f>
        <v>0</v>
      </c>
      <c r="L410" s="217">
        <f>IF('Division Lvl'!L410="","",'Division Lvl'!L410/Escalators!K$11)</f>
        <v>0</v>
      </c>
      <c r="M410" s="217">
        <f>IF('Division Lvl'!M410="","",'Division Lvl'!M410/Escalators!L$11)</f>
        <v>0</v>
      </c>
      <c r="N410" s="218">
        <v>0</v>
      </c>
      <c r="O410" s="219">
        <v>375000</v>
      </c>
      <c r="P410" s="220">
        <f>E410*Config!F$40</f>
        <v>0</v>
      </c>
      <c r="Q410" s="220">
        <f>F410*Config!G$40</f>
        <v>0</v>
      </c>
      <c r="R410" s="220">
        <f>G410*Config!H$40</f>
        <v>0</v>
      </c>
      <c r="S410" s="220">
        <f>H410*Config!I$40</f>
        <v>0</v>
      </c>
      <c r="T410" s="220">
        <f>I410*Config!J$40</f>
        <v>0</v>
      </c>
      <c r="U410" s="220">
        <f>J410*Config!K$40</f>
        <v>0</v>
      </c>
      <c r="V410" s="220">
        <f>K410*Config!L$40</f>
        <v>0</v>
      </c>
      <c r="W410" s="220">
        <f>L410*Config!M$40</f>
        <v>0</v>
      </c>
      <c r="X410" s="220">
        <f>M410*Config!N$40</f>
        <v>0</v>
      </c>
      <c r="Y410" s="221">
        <f>N410*Config!O$40</f>
        <v>0</v>
      </c>
      <c r="Z410" s="222">
        <f t="shared" si="42"/>
        <v>0</v>
      </c>
      <c r="AA410" s="217">
        <f t="shared" si="43"/>
        <v>0</v>
      </c>
      <c r="AB410" s="220">
        <f t="shared" si="44"/>
        <v>0</v>
      </c>
      <c r="AC410" s="221">
        <f t="shared" si="45"/>
        <v>0</v>
      </c>
      <c r="AD410" s="223" t="str">
        <f>IF(OR(SUM(P410:Y410)&lt;&gt;0,A410="EH"),INDEX(CASH!$B:$B,MATCH(A410,CASH!$A:$A,0)),"")</f>
        <v/>
      </c>
      <c r="AE410" s="226">
        <v>5100</v>
      </c>
      <c r="AF410" s="224">
        <f t="shared" si="46"/>
        <v>9.28448390981199E-2</v>
      </c>
      <c r="AG410" s="122" t="str">
        <f>IF(ISERROR(VLOOKUP(A410,Config!$A$12:$A$32,1,FALSE)),LEFT(A410,2),"PRL")</f>
        <v>TS</v>
      </c>
      <c r="AH410" s="122" t="str">
        <f t="shared" si="47"/>
        <v>TS619</v>
      </c>
      <c r="AI410" s="163" t="s">
        <v>882</v>
      </c>
      <c r="AJ410" s="225" t="s">
        <v>781</v>
      </c>
      <c r="AK410" s="338" t="str">
        <f>IF(ISERROR(VLOOKUP($A410,'RAB Cat Lookup'!$B$4:$E$351,2,FALSE))=TRUE,"Unallocated",VLOOKUP($A410,'RAB Cat Lookup'!$B$4:$E$351,2,FALSE))</f>
        <v>Std</v>
      </c>
      <c r="AL410" s="338" t="str">
        <f>IF(ISERROR(VLOOKUP($A410,'RAB Cat Lookup'!$B$4:$E$351,4,FALSE))=TRUE,"Unallocated",VLOOKUP($A410,'RAB Cat Lookup'!$B$4:$E$351,4,FALSE))</f>
        <v>Transformers</v>
      </c>
      <c r="AM410" s="121" t="str">
        <f t="shared" si="48"/>
        <v/>
      </c>
    </row>
    <row r="411" spans="1:39" x14ac:dyDescent="0.25">
      <c r="A411" s="215" t="s">
        <v>1080</v>
      </c>
      <c r="B411" s="215" t="s">
        <v>1084</v>
      </c>
      <c r="C411" s="123" t="s">
        <v>513</v>
      </c>
      <c r="D411" s="216" t="str">
        <f>IF('Division Lvl'!D411="","",'Division Lvl'!D411/Escalators!C$11)</f>
        <v/>
      </c>
      <c r="E411" s="217">
        <f>IF('Division Lvl'!E411="","",'Division Lvl'!E411/Escalators!D$11)</f>
        <v>1079313.1345522208</v>
      </c>
      <c r="F411" s="217">
        <f>IF('Division Lvl'!F411="","",'Division Lvl'!F411/Escalators!E$11)</f>
        <v>0</v>
      </c>
      <c r="G411" s="217">
        <f>IF('Division Lvl'!G411="","",'Division Lvl'!G411/Escalators!F$11)</f>
        <v>0</v>
      </c>
      <c r="H411" s="217">
        <f>IF('Division Lvl'!H411="","",'Division Lvl'!H411/Escalators!G$11)</f>
        <v>0</v>
      </c>
      <c r="I411" s="217">
        <f>IF('Division Lvl'!I411="","",'Division Lvl'!I411/Escalators!H$11)</f>
        <v>0</v>
      </c>
      <c r="J411" s="217">
        <f>IF('Division Lvl'!J411="","",'Division Lvl'!J411/Escalators!I$11)</f>
        <v>0</v>
      </c>
      <c r="K411" s="217">
        <f>IF('Division Lvl'!K411="","",'Division Lvl'!K411/Escalators!J$11)</f>
        <v>0</v>
      </c>
      <c r="L411" s="217">
        <f>IF('Division Lvl'!L411="","",'Division Lvl'!L411/Escalators!K$11)</f>
        <v>0</v>
      </c>
      <c r="M411" s="217">
        <f>IF('Division Lvl'!M411="","",'Division Lvl'!M411/Escalators!L$11)</f>
        <v>0</v>
      </c>
      <c r="N411" s="218">
        <v>0</v>
      </c>
      <c r="O411" s="219">
        <v>662422.99999999988</v>
      </c>
      <c r="P411" s="220">
        <f>E411*Config!F$40</f>
        <v>1106295.9629160261</v>
      </c>
      <c r="Q411" s="220">
        <f>F411*Config!G$40</f>
        <v>0</v>
      </c>
      <c r="R411" s="220">
        <f>G411*Config!H$40</f>
        <v>0</v>
      </c>
      <c r="S411" s="220">
        <f>H411*Config!I$40</f>
        <v>0</v>
      </c>
      <c r="T411" s="220">
        <f>I411*Config!J$40</f>
        <v>0</v>
      </c>
      <c r="U411" s="220">
        <f>J411*Config!K$40</f>
        <v>0</v>
      </c>
      <c r="V411" s="220">
        <f>K411*Config!L$40</f>
        <v>0</v>
      </c>
      <c r="W411" s="220">
        <f>L411*Config!M$40</f>
        <v>0</v>
      </c>
      <c r="X411" s="220">
        <f>M411*Config!N$40</f>
        <v>0</v>
      </c>
      <c r="Y411" s="221">
        <f>N411*Config!O$40</f>
        <v>0</v>
      </c>
      <c r="Z411" s="222">
        <f t="shared" si="42"/>
        <v>1079313.1345522208</v>
      </c>
      <c r="AA411" s="217">
        <f t="shared" si="43"/>
        <v>1079313.1345522208</v>
      </c>
      <c r="AB411" s="220">
        <f t="shared" si="44"/>
        <v>1106295.9629160261</v>
      </c>
      <c r="AC411" s="221">
        <f t="shared" si="45"/>
        <v>1106295.9629160261</v>
      </c>
      <c r="AD411" s="223">
        <f>IF(OR(SUM(P411:Y411)&lt;&gt;0,A411="EH"),INDEX(CASH!$B:$B,MATCH(A411,CASH!$A:$A,0)),"")</f>
        <v>340</v>
      </c>
      <c r="AE411" s="227">
        <v>4950</v>
      </c>
      <c r="AF411" s="224">
        <f t="shared" si="46"/>
        <v>0.12557407790639435</v>
      </c>
      <c r="AG411" s="122" t="str">
        <f>IF(ISERROR(VLOOKUP(A411,Config!$A$12:$A$32,1,FALSE)),LEFT(A411,2),"PRL")</f>
        <v>TS</v>
      </c>
      <c r="AH411" s="122" t="str">
        <f t="shared" si="47"/>
        <v>TS620</v>
      </c>
      <c r="AI411" s="163" t="s">
        <v>882</v>
      </c>
      <c r="AJ411" s="225" t="s">
        <v>781</v>
      </c>
      <c r="AK411" s="338" t="str">
        <f>IF(ISERROR(VLOOKUP($A411,'RAB Cat Lookup'!$B$4:$E$351,2,FALSE))=TRUE,"Unallocated",VLOOKUP($A411,'RAB Cat Lookup'!$B$4:$E$351,2,FALSE))</f>
        <v>Std</v>
      </c>
      <c r="AL411" s="338" t="str">
        <f>IF(ISERROR(VLOOKUP($A411,'RAB Cat Lookup'!$B$4:$E$351,4,FALSE))=TRUE,"Unallocated",VLOOKUP($A411,'RAB Cat Lookup'!$B$4:$E$351,4,FALSE))</f>
        <v>Transformers</v>
      </c>
      <c r="AM411" s="121" t="str">
        <f t="shared" si="48"/>
        <v/>
      </c>
    </row>
    <row r="412" spans="1:39" x14ac:dyDescent="0.25">
      <c r="A412" s="215" t="s">
        <v>885</v>
      </c>
      <c r="B412" s="215" t="s">
        <v>890</v>
      </c>
      <c r="C412" s="123" t="s">
        <v>512</v>
      </c>
      <c r="D412" s="216">
        <f>IF('Division Lvl'!D412="","",'Division Lvl'!D412/Escalators!C$11)</f>
        <v>0</v>
      </c>
      <c r="E412" s="217">
        <f>IF('Division Lvl'!E412="","",'Division Lvl'!E412/Escalators!D$11)</f>
        <v>0</v>
      </c>
      <c r="F412" s="217">
        <f>IF('Division Lvl'!F412="","",'Division Lvl'!F412/Escalators!E$11)</f>
        <v>3988095.6945161186</v>
      </c>
      <c r="G412" s="217">
        <f>IF('Division Lvl'!G412="","",'Division Lvl'!G412/Escalators!F$11)</f>
        <v>3977003.5642211195</v>
      </c>
      <c r="H412" s="217">
        <f>IF('Division Lvl'!H412="","",'Division Lvl'!H412/Escalators!G$11)</f>
        <v>3964708.4171391497</v>
      </c>
      <c r="I412" s="217">
        <f>IF('Division Lvl'!I412="","",'Division Lvl'!I412/Escalators!H$11)</f>
        <v>3954304.757025864</v>
      </c>
      <c r="J412" s="217">
        <f>IF('Division Lvl'!J412="","",'Division Lvl'!J412/Escalators!I$11)</f>
        <v>3954304.757025864</v>
      </c>
      <c r="K412" s="217">
        <f>IF('Division Lvl'!K412="","",'Division Lvl'!K412/Escalators!J$11)</f>
        <v>3954304.757025864</v>
      </c>
      <c r="L412" s="217">
        <f>IF('Division Lvl'!L412="","",'Division Lvl'!L412/Escalators!K$11)</f>
        <v>3954304.757025864</v>
      </c>
      <c r="M412" s="217">
        <f>IF('Division Lvl'!M412="","",'Division Lvl'!M412/Escalators!L$11)</f>
        <v>3954304.757025864</v>
      </c>
      <c r="N412" s="218">
        <v>4000000</v>
      </c>
      <c r="O412" s="219">
        <v>0</v>
      </c>
      <c r="P412" s="220">
        <f>E412*Config!F$40</f>
        <v>0</v>
      </c>
      <c r="Q412" s="220">
        <f>F412*Config!G$40</f>
        <v>4189993.0390509968</v>
      </c>
      <c r="R412" s="220">
        <f>G412*Config!H$40</f>
        <v>4282797.853901309</v>
      </c>
      <c r="S412" s="220">
        <f>H412*Config!I$40</f>
        <v>4376296.2584076319</v>
      </c>
      <c r="T412" s="220">
        <f>I412*Config!J$40</f>
        <v>4473932.8783715283</v>
      </c>
      <c r="U412" s="220">
        <f>J412*Config!K$40</f>
        <v>4585781.2003308162</v>
      </c>
      <c r="V412" s="220">
        <f>K412*Config!L$40</f>
        <v>4700425.7303390866</v>
      </c>
      <c r="W412" s="220">
        <f>L412*Config!M$40</f>
        <v>4817936.3735975642</v>
      </c>
      <c r="X412" s="220">
        <f>M412*Config!N$40</f>
        <v>4938384.7829375025</v>
      </c>
      <c r="Y412" s="221">
        <f>N412*Config!O$40</f>
        <v>5120338.1767854281</v>
      </c>
      <c r="Z412" s="222">
        <f t="shared" si="42"/>
        <v>15884112.432902252</v>
      </c>
      <c r="AA412" s="217">
        <f t="shared" si="43"/>
        <v>35701331.461005703</v>
      </c>
      <c r="AB412" s="220">
        <f t="shared" si="44"/>
        <v>17323020.029731467</v>
      </c>
      <c r="AC412" s="221">
        <f t="shared" si="45"/>
        <v>41485886.29372187</v>
      </c>
      <c r="AD412" s="223">
        <f>IF(OR(SUM(P412:Y412)&lt;&gt;0,A412="EH"),INDEX(CASH!$B:$B,MATCH(A412,CASH!$A:$A,0)),"")</f>
        <v>290</v>
      </c>
      <c r="AE412" s="122">
        <f>AD412*VLOOKUP(C412,Config!$A$3:$C$9,3,FALSE)</f>
        <v>4350</v>
      </c>
      <c r="AF412" s="224">
        <f t="shared" si="46"/>
        <v>0.29291388772126109</v>
      </c>
      <c r="AG412" s="122" t="str">
        <f>IF(ISERROR(VLOOKUP(A412,Config!$A$12:$A$32,1,FALSE)),LEFT(A412,2),"PRL")</f>
        <v>TS</v>
      </c>
      <c r="AH412" s="122" t="str">
        <f t="shared" si="47"/>
        <v>TS700s</v>
      </c>
      <c r="AI412" s="163" t="s">
        <v>882</v>
      </c>
      <c r="AJ412" s="225" t="s">
        <v>781</v>
      </c>
      <c r="AK412" s="338" t="str">
        <f>IF(ISERROR(VLOOKUP($A412,'RAB Cat Lookup'!$B$4:$E$351,2,FALSE))=TRUE,"Unallocated",VLOOKUP($A412,'RAB Cat Lookup'!$B$4:$E$351,2,FALSE))</f>
        <v>Std</v>
      </c>
      <c r="AL412" s="338" t="str">
        <f>IF(ISERROR(VLOOKUP($A412,'RAB Cat Lookup'!$B$4:$E$351,4,FALSE))=TRUE,"Unallocated",VLOOKUP($A412,'RAB Cat Lookup'!$B$4:$E$351,4,FALSE))</f>
        <v>Substations</v>
      </c>
      <c r="AM412" s="121" t="str">
        <f t="shared" si="48"/>
        <v/>
      </c>
    </row>
    <row r="413" spans="1:39" x14ac:dyDescent="0.25">
      <c r="A413" s="215" t="s">
        <v>885</v>
      </c>
      <c r="B413" s="215" t="s">
        <v>890</v>
      </c>
      <c r="C413" s="123" t="s">
        <v>778</v>
      </c>
      <c r="D413" s="216">
        <f>IF('Division Lvl'!D413="","",'Division Lvl'!D413/Escalators!C$11)</f>
        <v>0</v>
      </c>
      <c r="E413" s="217">
        <f>IF('Division Lvl'!E413="","",'Division Lvl'!E413/Escalators!D$11)</f>
        <v>0</v>
      </c>
      <c r="F413" s="217">
        <f>IF('Division Lvl'!F413="","",'Division Lvl'!F413/Escalators!E$11)</f>
        <v>0</v>
      </c>
      <c r="G413" s="217">
        <f>IF('Division Lvl'!G413="","",'Division Lvl'!G413/Escalators!F$11)</f>
        <v>0</v>
      </c>
      <c r="H413" s="217">
        <f>IF('Division Lvl'!H413="","",'Division Lvl'!H413/Escalators!G$11)</f>
        <v>3964708.4171391497</v>
      </c>
      <c r="I413" s="217">
        <f>IF('Division Lvl'!I413="","",'Division Lvl'!I413/Escalators!H$11)</f>
        <v>7908609.514051728</v>
      </c>
      <c r="J413" s="217">
        <f>IF('Division Lvl'!J413="","",'Division Lvl'!J413/Escalators!I$11)</f>
        <v>0</v>
      </c>
      <c r="K413" s="217">
        <f>IF('Division Lvl'!K413="","",'Division Lvl'!K413/Escalators!J$11)</f>
        <v>0</v>
      </c>
      <c r="L413" s="217">
        <f>IF('Division Lvl'!L413="","",'Division Lvl'!L413/Escalators!K$11)</f>
        <v>0</v>
      </c>
      <c r="M413" s="217">
        <f>IF('Division Lvl'!M413="","",'Division Lvl'!M413/Escalators!L$11)</f>
        <v>0</v>
      </c>
      <c r="N413" s="218">
        <v>0</v>
      </c>
      <c r="O413" s="219">
        <v>0</v>
      </c>
      <c r="P413" s="220">
        <f>E413*Config!F$40</f>
        <v>0</v>
      </c>
      <c r="Q413" s="220">
        <f>F413*Config!G$40</f>
        <v>0</v>
      </c>
      <c r="R413" s="220">
        <f>G413*Config!H$40</f>
        <v>0</v>
      </c>
      <c r="S413" s="220">
        <f>H413*Config!I$40</f>
        <v>4376296.2584076319</v>
      </c>
      <c r="T413" s="220">
        <f>I413*Config!J$40</f>
        <v>8947865.7567430567</v>
      </c>
      <c r="U413" s="220">
        <f>J413*Config!K$40</f>
        <v>0</v>
      </c>
      <c r="V413" s="220">
        <f>K413*Config!L$40</f>
        <v>0</v>
      </c>
      <c r="W413" s="220">
        <f>L413*Config!M$40</f>
        <v>0</v>
      </c>
      <c r="X413" s="220">
        <f>M413*Config!N$40</f>
        <v>0</v>
      </c>
      <c r="Y413" s="221">
        <f>N413*Config!O$40</f>
        <v>0</v>
      </c>
      <c r="Z413" s="222">
        <f t="shared" si="42"/>
        <v>11873317.931190878</v>
      </c>
      <c r="AA413" s="217">
        <f t="shared" si="43"/>
        <v>11873317.931190878</v>
      </c>
      <c r="AB413" s="220">
        <f t="shared" si="44"/>
        <v>13324162.015150689</v>
      </c>
      <c r="AC413" s="221">
        <f t="shared" si="45"/>
        <v>13324162.015150689</v>
      </c>
      <c r="AD413" s="223">
        <f>IF(OR(SUM(P413:Y413)&lt;&gt;0,A413="EH"),INDEX(CASH!$B:$B,MATCH(A413,CASH!$A:$A,0)),"")</f>
        <v>290</v>
      </c>
      <c r="AE413" s="122">
        <f>AD413*VLOOKUP(C413,Config!$A$3:$C$9,3,FALSE)</f>
        <v>2900</v>
      </c>
      <c r="AF413" s="224">
        <f t="shared" si="46"/>
        <v>0.59755608418878403</v>
      </c>
      <c r="AG413" s="122" t="str">
        <f>IF(ISERROR(VLOOKUP(A413,Config!$A$12:$A$32,1,FALSE)),LEFT(A413,2),"PRL")</f>
        <v>TS</v>
      </c>
      <c r="AH413" s="122" t="str">
        <f t="shared" si="47"/>
        <v>TS700m</v>
      </c>
      <c r="AI413" s="163" t="s">
        <v>882</v>
      </c>
      <c r="AJ413" s="225" t="s">
        <v>781</v>
      </c>
      <c r="AK413" s="338" t="str">
        <f>IF(ISERROR(VLOOKUP($A413,'RAB Cat Lookup'!$B$4:$E$351,2,FALSE))=TRUE,"Unallocated",VLOOKUP($A413,'RAB Cat Lookup'!$B$4:$E$351,2,FALSE))</f>
        <v>Std</v>
      </c>
      <c r="AL413" s="338" t="str">
        <f>IF(ISERROR(VLOOKUP($A413,'RAB Cat Lookup'!$B$4:$E$351,4,FALSE))=TRUE,"Unallocated",VLOOKUP($A413,'RAB Cat Lookup'!$B$4:$E$351,4,FALSE))</f>
        <v>Substations</v>
      </c>
      <c r="AM413" s="121" t="str">
        <f t="shared" si="48"/>
        <v/>
      </c>
    </row>
    <row r="414" spans="1:39" x14ac:dyDescent="0.25">
      <c r="A414" s="215" t="s">
        <v>886</v>
      </c>
      <c r="B414" s="215" t="s">
        <v>891</v>
      </c>
      <c r="C414" s="123" t="s">
        <v>513</v>
      </c>
      <c r="D414" s="216">
        <f>IF('Division Lvl'!D414="","",'Division Lvl'!D414/Escalators!C$11)</f>
        <v>2100000</v>
      </c>
      <c r="E414" s="217">
        <f>IF('Division Lvl'!E414="","",'Division Lvl'!E414/Escalators!D$11)</f>
        <v>776646.62821005448</v>
      </c>
      <c r="F414" s="217">
        <f>IF('Division Lvl'!F414="","",'Division Lvl'!F414/Escalators!E$11)</f>
        <v>36061.358293738376</v>
      </c>
      <c r="G414" s="217">
        <f>IF('Division Lvl'!G414="","",'Division Lvl'!G414/Escalators!F$11)</f>
        <v>0</v>
      </c>
      <c r="H414" s="217">
        <f>IF('Division Lvl'!H414="","",'Division Lvl'!H414/Escalators!G$11)</f>
        <v>0</v>
      </c>
      <c r="I414" s="217">
        <f>IF('Division Lvl'!I414="","",'Division Lvl'!I414/Escalators!H$11)</f>
        <v>0</v>
      </c>
      <c r="J414" s="217">
        <f>IF('Division Lvl'!J414="","",'Division Lvl'!J414/Escalators!I$11)</f>
        <v>0</v>
      </c>
      <c r="K414" s="217">
        <f>IF('Division Lvl'!K414="","",'Division Lvl'!K414/Escalators!J$11)</f>
        <v>0</v>
      </c>
      <c r="L414" s="217">
        <f>IF('Division Lvl'!L414="","",'Division Lvl'!L414/Escalators!K$11)</f>
        <v>0</v>
      </c>
      <c r="M414" s="217">
        <f>IF('Division Lvl'!M414="","",'Division Lvl'!M414/Escalators!L$11)</f>
        <v>0</v>
      </c>
      <c r="N414" s="218">
        <v>0</v>
      </c>
      <c r="O414" s="219">
        <v>1453893</v>
      </c>
      <c r="P414" s="220">
        <f>E414*Config!F$40</f>
        <v>796062.79391530575</v>
      </c>
      <c r="Q414" s="220">
        <f>F414*Config!G$40</f>
        <v>37886.964557358879</v>
      </c>
      <c r="R414" s="220">
        <f>G414*Config!H$40</f>
        <v>0</v>
      </c>
      <c r="S414" s="220">
        <f>H414*Config!I$40</f>
        <v>0</v>
      </c>
      <c r="T414" s="220">
        <f>I414*Config!J$40</f>
        <v>0</v>
      </c>
      <c r="U414" s="220">
        <f>J414*Config!K$40</f>
        <v>0</v>
      </c>
      <c r="V414" s="220">
        <f>K414*Config!L$40</f>
        <v>0</v>
      </c>
      <c r="W414" s="220">
        <f>L414*Config!M$40</f>
        <v>0</v>
      </c>
      <c r="X414" s="220">
        <f>M414*Config!N$40</f>
        <v>0</v>
      </c>
      <c r="Y414" s="221">
        <f>N414*Config!O$40</f>
        <v>0</v>
      </c>
      <c r="Z414" s="222">
        <f t="shared" si="42"/>
        <v>812707.98650379281</v>
      </c>
      <c r="AA414" s="217">
        <f t="shared" si="43"/>
        <v>812707.98650379281</v>
      </c>
      <c r="AB414" s="220">
        <f t="shared" si="44"/>
        <v>833949.75847266463</v>
      </c>
      <c r="AC414" s="221">
        <f t="shared" si="45"/>
        <v>833949.75847266463</v>
      </c>
      <c r="AD414" s="223">
        <f>IF(OR(SUM(P414:Y414)&lt;&gt;0,A414="EH"),INDEX(CASH!$B:$B,MATCH(A414,CASH!$A:$A,0)),"")</f>
        <v>290</v>
      </c>
      <c r="AE414" s="122">
        <f>AD414*VLOOKUP(C414,Config!$A$3:$C$9,3,FALSE)</f>
        <v>4350</v>
      </c>
      <c r="AF414" s="224">
        <f t="shared" si="46"/>
        <v>0.29291388772126109</v>
      </c>
      <c r="AG414" s="122" t="str">
        <f>IF(ISERROR(VLOOKUP(A414,Config!$A$12:$A$32,1,FALSE)),LEFT(A414,2),"PRL")</f>
        <v>TS</v>
      </c>
      <c r="AH414" s="122" t="str">
        <f t="shared" si="47"/>
        <v>TS701</v>
      </c>
      <c r="AI414" s="163" t="s">
        <v>882</v>
      </c>
      <c r="AJ414" s="225" t="s">
        <v>781</v>
      </c>
      <c r="AK414" s="338" t="str">
        <f>IF(ISERROR(VLOOKUP($A414,'RAB Cat Lookup'!$B$4:$E$351,2,FALSE))=TRUE,"Unallocated",VLOOKUP($A414,'RAB Cat Lookup'!$B$4:$E$351,2,FALSE))</f>
        <v>Std</v>
      </c>
      <c r="AL414" s="338" t="str">
        <f>IF(ISERROR(VLOOKUP($A414,'RAB Cat Lookup'!$B$4:$E$351,4,FALSE))=TRUE,"Unallocated",VLOOKUP($A414,'RAB Cat Lookup'!$B$4:$E$351,4,FALSE))</f>
        <v>Substations</v>
      </c>
      <c r="AM414" s="121" t="str">
        <f t="shared" si="48"/>
        <v/>
      </c>
    </row>
    <row r="415" spans="1:39" x14ac:dyDescent="0.25">
      <c r="A415" s="215" t="s">
        <v>887</v>
      </c>
      <c r="B415" s="215" t="s">
        <v>892</v>
      </c>
      <c r="C415" s="123" t="s">
        <v>513</v>
      </c>
      <c r="D415" s="216">
        <f>IF('Division Lvl'!D415="","",'Division Lvl'!D415/Escalators!C$11)</f>
        <v>1890000</v>
      </c>
      <c r="E415" s="217">
        <f>IF('Division Lvl'!E415="","",'Division Lvl'!E415/Escalators!D$11)</f>
        <v>952068.48631155689</v>
      </c>
      <c r="F415" s="217">
        <f>IF('Division Lvl'!F415="","",'Division Lvl'!F415/Escalators!E$11)</f>
        <v>264576.25051774108</v>
      </c>
      <c r="G415" s="217">
        <f>IF('Division Lvl'!G415="","",'Division Lvl'!G415/Escalators!F$11)</f>
        <v>0</v>
      </c>
      <c r="H415" s="217">
        <f>IF('Division Lvl'!H415="","",'Division Lvl'!H415/Escalators!G$11)</f>
        <v>0</v>
      </c>
      <c r="I415" s="217">
        <f>IF('Division Lvl'!I415="","",'Division Lvl'!I415/Escalators!H$11)</f>
        <v>0</v>
      </c>
      <c r="J415" s="217">
        <f>IF('Division Lvl'!J415="","",'Division Lvl'!J415/Escalators!I$11)</f>
        <v>0</v>
      </c>
      <c r="K415" s="217">
        <f>IF('Division Lvl'!K415="","",'Division Lvl'!K415/Escalators!J$11)</f>
        <v>0</v>
      </c>
      <c r="L415" s="217">
        <f>IF('Division Lvl'!L415="","",'Division Lvl'!L415/Escalators!K$11)</f>
        <v>0</v>
      </c>
      <c r="M415" s="217">
        <f>IF('Division Lvl'!M415="","",'Division Lvl'!M415/Escalators!L$11)</f>
        <v>0</v>
      </c>
      <c r="N415" s="218">
        <v>0</v>
      </c>
      <c r="O415" s="219">
        <v>573638</v>
      </c>
      <c r="P415" s="220">
        <f>E415*Config!F$40</f>
        <v>975870.19846934569</v>
      </c>
      <c r="Q415" s="220">
        <f>F415*Config!G$40</f>
        <v>277970.42320020171</v>
      </c>
      <c r="R415" s="220">
        <f>G415*Config!H$40</f>
        <v>0</v>
      </c>
      <c r="S415" s="220">
        <f>H415*Config!I$40</f>
        <v>0</v>
      </c>
      <c r="T415" s="220">
        <f>I415*Config!J$40</f>
        <v>0</v>
      </c>
      <c r="U415" s="220">
        <f>J415*Config!K$40</f>
        <v>0</v>
      </c>
      <c r="V415" s="220">
        <f>K415*Config!L$40</f>
        <v>0</v>
      </c>
      <c r="W415" s="220">
        <f>L415*Config!M$40</f>
        <v>0</v>
      </c>
      <c r="X415" s="220">
        <f>M415*Config!N$40</f>
        <v>0</v>
      </c>
      <c r="Y415" s="221">
        <f>N415*Config!O$40</f>
        <v>0</v>
      </c>
      <c r="Z415" s="222">
        <f t="shared" si="42"/>
        <v>1216644.7368292981</v>
      </c>
      <c r="AA415" s="217">
        <f t="shared" si="43"/>
        <v>1216644.7368292981</v>
      </c>
      <c r="AB415" s="220">
        <f t="shared" si="44"/>
        <v>1253840.6216695474</v>
      </c>
      <c r="AC415" s="221">
        <f t="shared" si="45"/>
        <v>1253840.6216695474</v>
      </c>
      <c r="AD415" s="223">
        <f>IF(OR(SUM(P415:Y415)&lt;&gt;0,A415="EH"),INDEX(CASH!$B:$B,MATCH(A415,CASH!$A:$A,0)),"")</f>
        <v>290</v>
      </c>
      <c r="AE415" s="122">
        <f>AD415*VLOOKUP(C415,Config!$A$3:$C$9,3,FALSE)</f>
        <v>4350</v>
      </c>
      <c r="AF415" s="224">
        <f t="shared" si="46"/>
        <v>0.29291388772126109</v>
      </c>
      <c r="AG415" s="122" t="str">
        <f>IF(ISERROR(VLOOKUP(A415,Config!$A$12:$A$32,1,FALSE)),LEFT(A415,2),"PRL")</f>
        <v>TS</v>
      </c>
      <c r="AH415" s="122" t="str">
        <f t="shared" si="47"/>
        <v>TS702</v>
      </c>
      <c r="AI415" s="163" t="s">
        <v>882</v>
      </c>
      <c r="AJ415" s="225" t="s">
        <v>781</v>
      </c>
      <c r="AK415" s="338" t="str">
        <f>IF(ISERROR(VLOOKUP($A415,'RAB Cat Lookup'!$B$4:$E$351,2,FALSE))=TRUE,"Unallocated",VLOOKUP($A415,'RAB Cat Lookup'!$B$4:$E$351,2,FALSE))</f>
        <v>Std</v>
      </c>
      <c r="AL415" s="338" t="str">
        <f>IF(ISERROR(VLOOKUP($A415,'RAB Cat Lookup'!$B$4:$E$351,4,FALSE))=TRUE,"Unallocated",VLOOKUP($A415,'RAB Cat Lookup'!$B$4:$E$351,4,FALSE))</f>
        <v>Substations</v>
      </c>
      <c r="AM415" s="121" t="str">
        <f t="shared" si="48"/>
        <v/>
      </c>
    </row>
    <row r="416" spans="1:39" x14ac:dyDescent="0.25">
      <c r="A416" s="215" t="s">
        <v>888</v>
      </c>
      <c r="B416" s="215" t="s">
        <v>893</v>
      </c>
      <c r="C416" s="123" t="s">
        <v>513</v>
      </c>
      <c r="D416" s="216">
        <f>IF('Division Lvl'!D416="","",'Division Lvl'!D416/Escalators!C$11)</f>
        <v>2610000</v>
      </c>
      <c r="E416" s="217">
        <f>IF('Division Lvl'!E416="","",'Division Lvl'!E416/Escalators!D$11)</f>
        <v>423899.11663884198</v>
      </c>
      <c r="F416" s="217">
        <f>IF('Division Lvl'!F416="","",'Division Lvl'!F416/Escalators!E$11)</f>
        <v>0</v>
      </c>
      <c r="G416" s="217">
        <f>IF('Division Lvl'!G416="","",'Division Lvl'!G416/Escalators!F$11)</f>
        <v>0</v>
      </c>
      <c r="H416" s="217">
        <f>IF('Division Lvl'!H416="","",'Division Lvl'!H416/Escalators!G$11)</f>
        <v>0</v>
      </c>
      <c r="I416" s="217">
        <f>IF('Division Lvl'!I416="","",'Division Lvl'!I416/Escalators!H$11)</f>
        <v>0</v>
      </c>
      <c r="J416" s="217">
        <f>IF('Division Lvl'!J416="","",'Division Lvl'!J416/Escalators!I$11)</f>
        <v>0</v>
      </c>
      <c r="K416" s="217">
        <f>IF('Division Lvl'!K416="","",'Division Lvl'!K416/Escalators!J$11)</f>
        <v>0</v>
      </c>
      <c r="L416" s="217">
        <f>IF('Division Lvl'!L416="","",'Division Lvl'!L416/Escalators!K$11)</f>
        <v>0</v>
      </c>
      <c r="M416" s="217">
        <f>IF('Division Lvl'!M416="","",'Division Lvl'!M416/Escalators!L$11)</f>
        <v>0</v>
      </c>
      <c r="N416" s="218">
        <v>0</v>
      </c>
      <c r="O416" s="219">
        <v>1941242</v>
      </c>
      <c r="P416" s="220">
        <f>E416*Config!F$40</f>
        <v>434496.594554813</v>
      </c>
      <c r="Q416" s="220">
        <f>F416*Config!G$40</f>
        <v>0</v>
      </c>
      <c r="R416" s="220">
        <f>G416*Config!H$40</f>
        <v>0</v>
      </c>
      <c r="S416" s="220">
        <f>H416*Config!I$40</f>
        <v>0</v>
      </c>
      <c r="T416" s="220">
        <f>I416*Config!J$40</f>
        <v>0</v>
      </c>
      <c r="U416" s="220">
        <f>J416*Config!K$40</f>
        <v>0</v>
      </c>
      <c r="V416" s="220">
        <f>K416*Config!L$40</f>
        <v>0</v>
      </c>
      <c r="W416" s="220">
        <f>L416*Config!M$40</f>
        <v>0</v>
      </c>
      <c r="X416" s="220">
        <f>M416*Config!N$40</f>
        <v>0</v>
      </c>
      <c r="Y416" s="221">
        <f>N416*Config!O$40</f>
        <v>0</v>
      </c>
      <c r="Z416" s="222">
        <f t="shared" si="42"/>
        <v>423899.11663884198</v>
      </c>
      <c r="AA416" s="217">
        <f t="shared" si="43"/>
        <v>423899.11663884198</v>
      </c>
      <c r="AB416" s="220">
        <f t="shared" si="44"/>
        <v>434496.594554813</v>
      </c>
      <c r="AC416" s="221">
        <f t="shared" si="45"/>
        <v>434496.594554813</v>
      </c>
      <c r="AD416" s="223">
        <f>IF(OR(SUM(P416:Y416)&lt;&gt;0,A416="EH"),INDEX(CASH!$B:$B,MATCH(A416,CASH!$A:$A,0)),"")</f>
        <v>290</v>
      </c>
      <c r="AE416" s="122">
        <f>AD416*VLOOKUP(C416,Config!$A$3:$C$9,3,FALSE)</f>
        <v>4350</v>
      </c>
      <c r="AF416" s="224">
        <f t="shared" si="46"/>
        <v>0.29291388772126109</v>
      </c>
      <c r="AG416" s="122" t="str">
        <f>IF(ISERROR(VLOOKUP(A416,Config!$A$12:$A$32,1,FALSE)),LEFT(A416,2),"PRL")</f>
        <v>TS</v>
      </c>
      <c r="AH416" s="122" t="str">
        <f t="shared" si="47"/>
        <v>TS703</v>
      </c>
      <c r="AI416" s="163" t="s">
        <v>882</v>
      </c>
      <c r="AJ416" s="225" t="s">
        <v>781</v>
      </c>
      <c r="AK416" s="338" t="str">
        <f>IF(ISERROR(VLOOKUP($A416,'RAB Cat Lookup'!$B$4:$E$351,2,FALSE))=TRUE,"Unallocated",VLOOKUP($A416,'RAB Cat Lookup'!$B$4:$E$351,2,FALSE))</f>
        <v>Std</v>
      </c>
      <c r="AL416" s="338" t="str">
        <f>IF(ISERROR(VLOOKUP($A416,'RAB Cat Lookup'!$B$4:$E$351,4,FALSE))=TRUE,"Unallocated",VLOOKUP($A416,'RAB Cat Lookup'!$B$4:$E$351,4,FALSE))</f>
        <v>Substations</v>
      </c>
      <c r="AM416" s="121" t="str">
        <f t="shared" si="48"/>
        <v/>
      </c>
    </row>
    <row r="417" spans="1:39" x14ac:dyDescent="0.25">
      <c r="A417" s="215" t="s">
        <v>889</v>
      </c>
      <c r="B417" s="215" t="s">
        <v>894</v>
      </c>
      <c r="C417" s="123" t="s">
        <v>513</v>
      </c>
      <c r="D417" s="216">
        <f>IF('Division Lvl'!D417="","",'Division Lvl'!D417/Escalators!C$11)</f>
        <v>1740000</v>
      </c>
      <c r="E417" s="217">
        <f>IF('Division Lvl'!E417="","",'Division Lvl'!E417/Escalators!D$11)</f>
        <v>488086.78607837931</v>
      </c>
      <c r="F417" s="217">
        <f>IF('Division Lvl'!F417="","",'Division Lvl'!F417/Escalators!E$11)</f>
        <v>0</v>
      </c>
      <c r="G417" s="217">
        <f>IF('Division Lvl'!G417="","",'Division Lvl'!G417/Escalators!F$11)</f>
        <v>0</v>
      </c>
      <c r="H417" s="217">
        <f>IF('Division Lvl'!H417="","",'Division Lvl'!H417/Escalators!G$11)</f>
        <v>0</v>
      </c>
      <c r="I417" s="217">
        <f>IF('Division Lvl'!I417="","",'Division Lvl'!I417/Escalators!H$11)</f>
        <v>0</v>
      </c>
      <c r="J417" s="217">
        <f>IF('Division Lvl'!J417="","",'Division Lvl'!J417/Escalators!I$11)</f>
        <v>0</v>
      </c>
      <c r="K417" s="217">
        <f>IF('Division Lvl'!K417="","",'Division Lvl'!K417/Escalators!J$11)</f>
        <v>0</v>
      </c>
      <c r="L417" s="217">
        <f>IF('Division Lvl'!L417="","",'Division Lvl'!L417/Escalators!K$11)</f>
        <v>0</v>
      </c>
      <c r="M417" s="217">
        <f>IF('Division Lvl'!M417="","",'Division Lvl'!M417/Escalators!L$11)</f>
        <v>0</v>
      </c>
      <c r="N417" s="218">
        <v>0</v>
      </c>
      <c r="O417" s="219">
        <v>1583396.0299999998</v>
      </c>
      <c r="P417" s="220">
        <f>E417*Config!F$40</f>
        <v>500288.95573033876</v>
      </c>
      <c r="Q417" s="220">
        <f>F417*Config!G$40</f>
        <v>0</v>
      </c>
      <c r="R417" s="220">
        <f>G417*Config!H$40</f>
        <v>0</v>
      </c>
      <c r="S417" s="220">
        <f>H417*Config!I$40</f>
        <v>0</v>
      </c>
      <c r="T417" s="220">
        <f>I417*Config!J$40</f>
        <v>0</v>
      </c>
      <c r="U417" s="220">
        <f>J417*Config!K$40</f>
        <v>0</v>
      </c>
      <c r="V417" s="220">
        <f>K417*Config!L$40</f>
        <v>0</v>
      </c>
      <c r="W417" s="220">
        <f>L417*Config!M$40</f>
        <v>0</v>
      </c>
      <c r="X417" s="220">
        <f>M417*Config!N$40</f>
        <v>0</v>
      </c>
      <c r="Y417" s="221">
        <f>N417*Config!O$40</f>
        <v>0</v>
      </c>
      <c r="Z417" s="222">
        <f t="shared" si="42"/>
        <v>488086.78607837931</v>
      </c>
      <c r="AA417" s="217">
        <f t="shared" si="43"/>
        <v>488086.78607837931</v>
      </c>
      <c r="AB417" s="220">
        <f t="shared" si="44"/>
        <v>500288.95573033876</v>
      </c>
      <c r="AC417" s="221">
        <f t="shared" si="45"/>
        <v>500288.95573033876</v>
      </c>
      <c r="AD417" s="223">
        <f>IF(OR(SUM(P417:Y417)&lt;&gt;0,A417="EH"),INDEX(CASH!$B:$B,MATCH(A417,CASH!$A:$A,0)),"")</f>
        <v>290</v>
      </c>
      <c r="AE417" s="122">
        <f>AD417*VLOOKUP(C417,Config!$A$3:$C$9,3,FALSE)</f>
        <v>4350</v>
      </c>
      <c r="AF417" s="224">
        <f t="shared" si="46"/>
        <v>0.29291388772126109</v>
      </c>
      <c r="AG417" s="122" t="str">
        <f>IF(ISERROR(VLOOKUP(A417,Config!$A$12:$A$32,1,FALSE)),LEFT(A417,2),"PRL")</f>
        <v>TS</v>
      </c>
      <c r="AH417" s="122" t="str">
        <f t="shared" si="47"/>
        <v>TS704</v>
      </c>
      <c r="AI417" s="163" t="s">
        <v>882</v>
      </c>
      <c r="AJ417" s="225" t="s">
        <v>781</v>
      </c>
      <c r="AK417" s="338" t="str">
        <f>IF(ISERROR(VLOOKUP($A417,'RAB Cat Lookup'!$B$4:$E$351,2,FALSE))=TRUE,"Unallocated",VLOOKUP($A417,'RAB Cat Lookup'!$B$4:$E$351,2,FALSE))</f>
        <v>Std</v>
      </c>
      <c r="AL417" s="338" t="str">
        <f>IF(ISERROR(VLOOKUP($A417,'RAB Cat Lookup'!$B$4:$E$351,4,FALSE))=TRUE,"Unallocated",VLOOKUP($A417,'RAB Cat Lookup'!$B$4:$E$351,4,FALSE))</f>
        <v>Substations</v>
      </c>
      <c r="AM417" s="121" t="str">
        <f t="shared" si="48"/>
        <v/>
      </c>
    </row>
    <row r="418" spans="1:39" x14ac:dyDescent="0.25">
      <c r="A418" s="215" t="s">
        <v>99</v>
      </c>
      <c r="B418" s="215" t="s">
        <v>341</v>
      </c>
      <c r="C418" s="123" t="s">
        <v>512</v>
      </c>
      <c r="D418" s="216">
        <f>IF('Division Lvl'!D418="","",'Division Lvl'!D418/Escalators!C$11)</f>
        <v>33939845.574120402</v>
      </c>
      <c r="E418" s="217">
        <f>IF('Division Lvl'!E418="","",'Division Lvl'!E418/Escalators!D$11)</f>
        <v>21633998.412157748</v>
      </c>
      <c r="F418" s="217">
        <f>IF('Division Lvl'!F418="","",'Division Lvl'!F418/Escalators!E$11)</f>
        <v>14557232.246371519</v>
      </c>
      <c r="G418" s="217">
        <f>IF('Division Lvl'!G418="","",'Division Lvl'!G418/Escalators!F$11)</f>
        <v>11691183.45822835</v>
      </c>
      <c r="H418" s="217">
        <f>IF('Division Lvl'!H418="","",'Division Lvl'!H418/Escalators!G$11)</f>
        <v>10959043.815349659</v>
      </c>
      <c r="I418" s="217">
        <f>IF('Division Lvl'!I418="","",'Division Lvl'!I418/Escalators!H$11)</f>
        <v>10680249.930008214</v>
      </c>
      <c r="J418" s="217">
        <f>IF('Division Lvl'!J418="","",'Division Lvl'!J418/Escalators!I$11)</f>
        <v>10680249.930008214</v>
      </c>
      <c r="K418" s="217">
        <f>IF('Division Lvl'!K418="","",'Division Lvl'!K418/Escalators!J$11)</f>
        <v>10680249.930008214</v>
      </c>
      <c r="L418" s="217">
        <f>IF('Division Lvl'!L418="","",'Division Lvl'!L418/Escalators!K$11)</f>
        <v>10680249.930008214</v>
      </c>
      <c r="M418" s="217">
        <f>IF('Division Lvl'!M418="","",'Division Lvl'!M418/Escalators!L$11)</f>
        <v>10680249.930008214</v>
      </c>
      <c r="N418" s="218">
        <v>10803669</v>
      </c>
      <c r="O418" s="219">
        <v>27120000.008000001</v>
      </c>
      <c r="P418" s="220">
        <f>E418*Config!F$40</f>
        <v>22174848.372461691</v>
      </c>
      <c r="Q418" s="220">
        <f>F418*Config!G$40</f>
        <v>15294192.128844075</v>
      </c>
      <c r="R418" s="220">
        <f>G418*Config!H$40</f>
        <v>12590125.861321187</v>
      </c>
      <c r="S418" s="220">
        <f>H418*Config!I$40</f>
        <v>12096733.832307134</v>
      </c>
      <c r="T418" s="220">
        <f>I418*Config!J$40</f>
        <v>12083722.486535812</v>
      </c>
      <c r="U418" s="220">
        <f>J418*Config!K$40</f>
        <v>12385815.548699208</v>
      </c>
      <c r="V418" s="220">
        <f>K418*Config!L$40</f>
        <v>12695460.937416688</v>
      </c>
      <c r="W418" s="220">
        <f>L418*Config!M$40</f>
        <v>13012847.460852103</v>
      </c>
      <c r="X418" s="220">
        <f>M418*Config!N$40</f>
        <v>13338168.647373404</v>
      </c>
      <c r="Y418" s="221">
        <f>N418*Config!O$40</f>
        <v>13829609.707513314</v>
      </c>
      <c r="Z418" s="222">
        <f t="shared" si="42"/>
        <v>69521707.862115487</v>
      </c>
      <c r="AA418" s="217">
        <f t="shared" si="43"/>
        <v>123046376.58214836</v>
      </c>
      <c r="AB418" s="220">
        <f t="shared" si="44"/>
        <v>74239622.681469902</v>
      </c>
      <c r="AC418" s="221">
        <f t="shared" si="45"/>
        <v>139501524.98332462</v>
      </c>
      <c r="AD418" s="223">
        <f>IF(OR(SUM(P418:Y418)&lt;&gt;0,A418="EH"),INDEX(CASH!$B:$B,MATCH(A418,CASH!$A:$A,0)),"")</f>
        <v>190</v>
      </c>
      <c r="AE418" s="122">
        <f>AD418*VLOOKUP(C418,Config!$A$3:$C$9,3,FALSE)</f>
        <v>2850</v>
      </c>
      <c r="AF418" s="224">
        <f t="shared" si="46"/>
        <v>0.66126121559920048</v>
      </c>
      <c r="AG418" s="122" t="str">
        <f>IF(ISERROR(VLOOKUP(A418,Config!$A$12:$A$32,1,FALSE)),LEFT(A418,2),"PRL")</f>
        <v>UR</v>
      </c>
      <c r="AH418" s="122" t="str">
        <f t="shared" si="47"/>
        <v>URs</v>
      </c>
      <c r="AI418" s="163" t="s">
        <v>1090</v>
      </c>
      <c r="AJ418" s="225" t="s">
        <v>781</v>
      </c>
      <c r="AK418" s="338" t="str">
        <f>IF(ISERROR(VLOOKUP($A418,'RAB Cat Lookup'!$B$4:$E$351,2,FALSE))=TRUE,"Unallocated",VLOOKUP($A418,'RAB Cat Lookup'!$B$4:$E$351,2,FALSE))</f>
        <v>Std</v>
      </c>
      <c r="AL418" s="338" t="str">
        <f>IF(ISERROR(VLOOKUP($A418,'RAB Cat Lookup'!$B$4:$E$351,4,FALSE))=TRUE,"Unallocated",VLOOKUP($A418,'RAB Cat Lookup'!$B$4:$E$351,4,FALSE))</f>
        <v>Distribution lines and cables</v>
      </c>
      <c r="AM418" s="121" t="str">
        <f t="shared" si="48"/>
        <v/>
      </c>
    </row>
    <row r="419" spans="1:39" x14ac:dyDescent="0.25">
      <c r="A419" s="392" t="s">
        <v>162</v>
      </c>
      <c r="B419" s="392" t="s">
        <v>180</v>
      </c>
      <c r="C419" s="393" t="s">
        <v>517</v>
      </c>
      <c r="D419" s="394">
        <f>O419/Config!E$40</f>
        <v>3277485.7600000002</v>
      </c>
      <c r="E419" s="395">
        <f>P419/Config!F$40</f>
        <v>6283900.8864677213</v>
      </c>
      <c r="F419" s="395">
        <f>Q419/Config!G$40</f>
        <v>6382175.5445077857</v>
      </c>
      <c r="G419" s="395">
        <f>R419/Config!H$40</f>
        <v>6686467.7531523397</v>
      </c>
      <c r="H419" s="395">
        <f>S419/Config!I$40</f>
        <v>6495126.3572923364</v>
      </c>
      <c r="I419" s="395">
        <f>T419/Config!J$40</f>
        <v>6714861.539615334</v>
      </c>
      <c r="J419" s="395">
        <f>U419/Config!K$40</f>
        <v>7423719.2766590593</v>
      </c>
      <c r="K419" s="395">
        <f>V419/Config!L$40</f>
        <v>7683873.5145178428</v>
      </c>
      <c r="L419" s="395">
        <f>W419/Config!M$40</f>
        <v>7944102.7058396908</v>
      </c>
      <c r="M419" s="395">
        <f>X419/Config!N$40</f>
        <v>8085985.7683156794</v>
      </c>
      <c r="N419" s="395">
        <f>Y419/Config!O$40</f>
        <v>8183178.697874113</v>
      </c>
      <c r="O419" s="396">
        <v>3277485.7600000002</v>
      </c>
      <c r="P419" s="397">
        <v>6440998.4086294137</v>
      </c>
      <c r="Q419" s="397">
        <v>6705273.1814484922</v>
      </c>
      <c r="R419" s="397">
        <v>7200594.4377345685</v>
      </c>
      <c r="S419" s="397">
        <v>7169404.1994174784</v>
      </c>
      <c r="T419" s="397">
        <v>7597249.494344173</v>
      </c>
      <c r="U419" s="397">
        <v>8609238.3838016689</v>
      </c>
      <c r="V419" s="397">
        <v>9133710.9796958584</v>
      </c>
      <c r="W419" s="397">
        <v>9679117.7549114563</v>
      </c>
      <c r="X419" s="397">
        <v>10098288.201573275</v>
      </c>
      <c r="Y419" s="398">
        <v>10475160.573545523</v>
      </c>
      <c r="AD419" s="234"/>
      <c r="AE419" s="234"/>
      <c r="AI419" s="290" t="str">
        <f>IF(ISERROR(VLOOKUP($A419,'RAB Cat Lookup'!$B$4:$E$351,4,FALSE))=TRUE,"Unallocated",VLOOKUP($A419,'RAB Cat Lookup'!$B$4:$E$351,4,FALSE))</f>
        <v>Overheads</v>
      </c>
      <c r="AK419" s="338" t="str">
        <f>IF(ISERROR(VLOOKUP($A419,'RAB Cat Lookup'!$B$4:$E$351,2,FALSE))=TRUE,"Unallocated",VLOOKUP($A419,'RAB Cat Lookup'!$B$4:$E$351,2,FALSE))</f>
        <v>Std</v>
      </c>
      <c r="AL419" s="338" t="str">
        <f>IF(ISERROR(VLOOKUP($A419,'RAB Cat Lookup'!$B$4:$E$351,4,FALSE))=TRUE,"Unallocated",VLOOKUP($A419,'RAB Cat Lookup'!$B$4:$E$351,4,FALSE))</f>
        <v>Overheads</v>
      </c>
    </row>
    <row r="420" spans="1:39" x14ac:dyDescent="0.25">
      <c r="A420" s="392" t="s">
        <v>163</v>
      </c>
      <c r="B420" s="392" t="s">
        <v>181</v>
      </c>
      <c r="C420" s="393" t="s">
        <v>517</v>
      </c>
      <c r="D420" s="394">
        <f>O420/Config!E$40</f>
        <v>66922514.260000013</v>
      </c>
      <c r="E420" s="395">
        <f>P420/Config!F$40</f>
        <v>73106139.081208169</v>
      </c>
      <c r="F420" s="395">
        <f>Q420/Config!G$40</f>
        <v>73273110.103678629</v>
      </c>
      <c r="G420" s="395">
        <f>R420/Config!H$40</f>
        <v>73775204.556416273</v>
      </c>
      <c r="H420" s="395">
        <f>S420/Config!I$40</f>
        <v>73462071.757048041</v>
      </c>
      <c r="I420" s="395">
        <f>T420/Config!J$40</f>
        <v>73820942.420613334</v>
      </c>
      <c r="J420" s="395">
        <f>U420/Config!K$40</f>
        <v>76860996.09989132</v>
      </c>
      <c r="K420" s="395">
        <f>V420/Config!L$40</f>
        <v>77233408.487903669</v>
      </c>
      <c r="L420" s="395">
        <f>W420/Config!M$40</f>
        <v>77593252.762439117</v>
      </c>
      <c r="M420" s="395">
        <f>X420/Config!N$40</f>
        <v>77784338.942599237</v>
      </c>
      <c r="N420" s="395">
        <f>Y420/Config!O$40</f>
        <v>78058962.86008814</v>
      </c>
      <c r="O420" s="396">
        <v>66922514.260000013</v>
      </c>
      <c r="P420" s="397">
        <v>74933792.558238372</v>
      </c>
      <c r="Q420" s="397">
        <v>76982561.302677348</v>
      </c>
      <c r="R420" s="397">
        <v>79447826.144261956</v>
      </c>
      <c r="S420" s="397">
        <v>81088381.777448356</v>
      </c>
      <c r="T420" s="397">
        <v>83521620.538007841</v>
      </c>
      <c r="U420" s="397">
        <v>89135191.294330582</v>
      </c>
      <c r="V420" s="397">
        <v>91806252.376808688</v>
      </c>
      <c r="W420" s="397">
        <v>94539843.99297525</v>
      </c>
      <c r="X420" s="397">
        <v>97141980.547270328</v>
      </c>
      <c r="Y420" s="398">
        <v>99922071.893196285</v>
      </c>
      <c r="AD420" s="234"/>
      <c r="AE420" s="234"/>
      <c r="AI420" s="290" t="str">
        <f>IF(ISERROR(VLOOKUP($A420,'RAB Cat Lookup'!$B$4:$E$351,4,FALSE))=TRUE,"Unallocated",VLOOKUP($A420,'RAB Cat Lookup'!$B$4:$E$351,4,FALSE))</f>
        <v>Overheads</v>
      </c>
      <c r="AK420" s="338" t="str">
        <f>IF(ISERROR(VLOOKUP($A420,'RAB Cat Lookup'!$B$4:$E$351,2,FALSE))=TRUE,"Unallocated",VLOOKUP($A420,'RAB Cat Lookup'!$B$4:$E$351,2,FALSE))</f>
        <v>Std</v>
      </c>
      <c r="AL420" s="338" t="str">
        <f>IF(ISERROR(VLOOKUP($A420,'RAB Cat Lookup'!$B$4:$E$351,4,FALSE))=TRUE,"Unallocated",VLOOKUP($A420,'RAB Cat Lookup'!$B$4:$E$351,4,FALSE))</f>
        <v>Overheads</v>
      </c>
    </row>
    <row r="422" spans="1:39" x14ac:dyDescent="0.25">
      <c r="C422" s="206" t="s">
        <v>967</v>
      </c>
      <c r="D422" s="235">
        <f t="shared" ref="D422:Y422" si="49">SUM(D2:D418)</f>
        <v>278268576.24973196</v>
      </c>
      <c r="E422" s="236">
        <f t="shared" si="49"/>
        <v>230351654.33694917</v>
      </c>
      <c r="F422" s="236">
        <f t="shared" si="49"/>
        <v>225718973.92783093</v>
      </c>
      <c r="G422" s="236">
        <f t="shared" si="49"/>
        <v>231553556.75432491</v>
      </c>
      <c r="H422" s="236">
        <f t="shared" si="49"/>
        <v>250997377.87788299</v>
      </c>
      <c r="I422" s="236">
        <f t="shared" si="49"/>
        <v>247923828.30359244</v>
      </c>
      <c r="J422" s="236">
        <f t="shared" si="49"/>
        <v>249505428.61153156</v>
      </c>
      <c r="K422" s="236">
        <f t="shared" si="49"/>
        <v>258539888.00447994</v>
      </c>
      <c r="L422" s="236">
        <f t="shared" si="49"/>
        <v>285854344.00552648</v>
      </c>
      <c r="M422" s="236">
        <f t="shared" si="49"/>
        <v>306159935.20256341</v>
      </c>
      <c r="N422" s="236">
        <f t="shared" si="49"/>
        <v>321694374</v>
      </c>
      <c r="O422" s="237">
        <f t="shared" si="49"/>
        <v>246955911.54350007</v>
      </c>
      <c r="P422" s="238">
        <f t="shared" si="49"/>
        <v>236110445.69537276</v>
      </c>
      <c r="Q422" s="238">
        <f t="shared" si="49"/>
        <v>237145996.98292756</v>
      </c>
      <c r="R422" s="238">
        <f t="shared" si="49"/>
        <v>249357854.4541378</v>
      </c>
      <c r="S422" s="238">
        <f t="shared" si="49"/>
        <v>277054141.21468133</v>
      </c>
      <c r="T422" s="238">
        <f t="shared" si="49"/>
        <v>280503055.51396954</v>
      </c>
      <c r="U422" s="238">
        <f t="shared" si="49"/>
        <v>289349803.36917925</v>
      </c>
      <c r="V422" s="238">
        <f t="shared" si="49"/>
        <v>307322681.62590039</v>
      </c>
      <c r="W422" s="238">
        <f t="shared" si="49"/>
        <v>348285761.00213033</v>
      </c>
      <c r="X422" s="238">
        <f t="shared" si="49"/>
        <v>382351805.95605826</v>
      </c>
      <c r="Y422" s="239">
        <f t="shared" si="49"/>
        <v>411795996.11232251</v>
      </c>
    </row>
    <row r="423" spans="1:39" x14ac:dyDescent="0.25">
      <c r="C423" s="206" t="s">
        <v>966</v>
      </c>
      <c r="D423" s="235">
        <f t="shared" ref="D423:Y423" si="50">SUM(D2:D418,D419:D420)</f>
        <v>348468576.26973194</v>
      </c>
      <c r="E423" s="236">
        <f t="shared" si="50"/>
        <v>309741694.30462503</v>
      </c>
      <c r="F423" s="236">
        <f t="shared" si="50"/>
        <v>305374259.57601732</v>
      </c>
      <c r="G423" s="236">
        <f t="shared" si="50"/>
        <v>312015229.06389356</v>
      </c>
      <c r="H423" s="236">
        <f t="shared" si="50"/>
        <v>330954575.99222338</v>
      </c>
      <c r="I423" s="236">
        <f t="shared" si="50"/>
        <v>328459632.26382113</v>
      </c>
      <c r="J423" s="236">
        <f t="shared" si="50"/>
        <v>333790143.98808193</v>
      </c>
      <c r="K423" s="236">
        <f t="shared" si="50"/>
        <v>343457170.00690144</v>
      </c>
      <c r="L423" s="236">
        <f t="shared" si="50"/>
        <v>371391699.47380531</v>
      </c>
      <c r="M423" s="236">
        <f t="shared" si="50"/>
        <v>392030259.91347831</v>
      </c>
      <c r="N423" s="236">
        <f t="shared" si="50"/>
        <v>407936515.5579623</v>
      </c>
      <c r="O423" s="237">
        <f t="shared" si="50"/>
        <v>317155911.56350005</v>
      </c>
      <c r="P423" s="238">
        <f t="shared" si="50"/>
        <v>317485236.66224056</v>
      </c>
      <c r="Q423" s="238">
        <f t="shared" si="50"/>
        <v>320833831.46705341</v>
      </c>
      <c r="R423" s="238">
        <f t="shared" si="50"/>
        <v>336006275.03613436</v>
      </c>
      <c r="S423" s="238">
        <f t="shared" si="50"/>
        <v>365311927.19154716</v>
      </c>
      <c r="T423" s="238">
        <f t="shared" si="50"/>
        <v>371621925.54632157</v>
      </c>
      <c r="U423" s="238">
        <f t="shared" si="50"/>
        <v>387094233.04731154</v>
      </c>
      <c r="V423" s="238">
        <f t="shared" si="50"/>
        <v>408262644.98240495</v>
      </c>
      <c r="W423" s="238">
        <f t="shared" si="50"/>
        <v>452504722.75001705</v>
      </c>
      <c r="X423" s="238">
        <f t="shared" si="50"/>
        <v>489592074.70490181</v>
      </c>
      <c r="Y423" s="239">
        <f t="shared" si="50"/>
        <v>522193228.57906431</v>
      </c>
    </row>
    <row r="425" spans="1:39" x14ac:dyDescent="0.25">
      <c r="C425" s="240"/>
      <c r="D425" s="241" t="s">
        <v>968</v>
      </c>
      <c r="E425" s="242" t="s">
        <v>969</v>
      </c>
      <c r="F425" s="242" t="s">
        <v>970</v>
      </c>
      <c r="G425" s="242" t="s">
        <v>971</v>
      </c>
      <c r="H425" s="242" t="s">
        <v>972</v>
      </c>
      <c r="I425" s="242" t="s">
        <v>973</v>
      </c>
      <c r="J425" s="242" t="s">
        <v>974</v>
      </c>
      <c r="K425" s="242" t="s">
        <v>975</v>
      </c>
      <c r="L425" s="242" t="s">
        <v>976</v>
      </c>
      <c r="M425" s="242" t="s">
        <v>977</v>
      </c>
      <c r="N425" s="242" t="s">
        <v>977</v>
      </c>
      <c r="O425" s="243" t="s">
        <v>982</v>
      </c>
      <c r="P425" s="244" t="s">
        <v>983</v>
      </c>
      <c r="Q425" s="244" t="s">
        <v>984</v>
      </c>
      <c r="R425" s="244" t="s">
        <v>985</v>
      </c>
      <c r="S425" s="244" t="s">
        <v>986</v>
      </c>
      <c r="T425" s="244" t="s">
        <v>987</v>
      </c>
      <c r="U425" s="244" t="s">
        <v>988</v>
      </c>
      <c r="V425" s="244" t="s">
        <v>989</v>
      </c>
      <c r="W425" s="244" t="s">
        <v>990</v>
      </c>
      <c r="X425" s="244" t="s">
        <v>991</v>
      </c>
      <c r="Y425" s="245" t="s">
        <v>991</v>
      </c>
    </row>
    <row r="426" spans="1:39" x14ac:dyDescent="0.25">
      <c r="C426" s="240" t="s">
        <v>881</v>
      </c>
      <c r="D426" s="246">
        <f t="shared" ref="D426:M430" si="51">SUMIFS(D$2:D$418,$AI$2:$AI$418,$C426,$AJ$2:$AJ$418,"Std")</f>
        <v>57522026</v>
      </c>
      <c r="E426" s="247">
        <f t="shared" si="51"/>
        <v>64734004.772673666</v>
      </c>
      <c r="F426" s="247">
        <f t="shared" si="51"/>
        <v>64322990.456735462</v>
      </c>
      <c r="G426" s="247">
        <f t="shared" si="51"/>
        <v>69729209.145852432</v>
      </c>
      <c r="H426" s="247">
        <f t="shared" si="51"/>
        <v>77619066.15123935</v>
      </c>
      <c r="I426" s="247">
        <f t="shared" si="51"/>
        <v>71248264.715887755</v>
      </c>
      <c r="J426" s="247">
        <f t="shared" si="51"/>
        <v>79328149.009032905</v>
      </c>
      <c r="K426" s="247">
        <f t="shared" si="51"/>
        <v>75272320.443098977</v>
      </c>
      <c r="L426" s="247">
        <f t="shared" si="51"/>
        <v>84083001.775542468</v>
      </c>
      <c r="M426" s="247">
        <f t="shared" si="51"/>
        <v>83658457.731066272</v>
      </c>
      <c r="N426" s="247">
        <f t="shared" ref="N426:Y430" si="52">SUMIFS(N$2:N$418,$AI$2:$AI$418,$C426,$AJ$2:$AJ$418,"Std")</f>
        <v>76412400</v>
      </c>
      <c r="O426" s="219">
        <f t="shared" si="52"/>
        <v>57478433.086500004</v>
      </c>
      <c r="P426" s="232">
        <f t="shared" si="52"/>
        <v>66352354.89199049</v>
      </c>
      <c r="Q426" s="232">
        <f t="shared" si="52"/>
        <v>67579341.848607689</v>
      </c>
      <c r="R426" s="232">
        <f t="shared" si="52"/>
        <v>75090731.617832735</v>
      </c>
      <c r="S426" s="232">
        <f t="shared" si="52"/>
        <v>85676925.77601257</v>
      </c>
      <c r="T426" s="232">
        <f t="shared" si="52"/>
        <v>80610871.853760704</v>
      </c>
      <c r="U426" s="232">
        <f t="shared" si="52"/>
        <v>91996332.28478688</v>
      </c>
      <c r="V426" s="232">
        <f t="shared" si="52"/>
        <v>89475134.956260294</v>
      </c>
      <c r="W426" s="232">
        <f t="shared" si="52"/>
        <v>102446972.99465251</v>
      </c>
      <c r="X426" s="232">
        <f t="shared" si="52"/>
        <v>104477949.98326066</v>
      </c>
      <c r="Y426" s="233">
        <f t="shared" si="52"/>
        <v>97814332.224949703</v>
      </c>
    </row>
    <row r="427" spans="1:39" x14ac:dyDescent="0.25">
      <c r="C427" s="240" t="s">
        <v>882</v>
      </c>
      <c r="D427" s="246">
        <f t="shared" si="51"/>
        <v>146012101.74742618</v>
      </c>
      <c r="E427" s="247">
        <f t="shared" si="51"/>
        <v>109161460.92070699</v>
      </c>
      <c r="F427" s="247">
        <f t="shared" si="51"/>
        <v>119941187.37260078</v>
      </c>
      <c r="G427" s="247">
        <f t="shared" si="51"/>
        <v>118105323.40939736</v>
      </c>
      <c r="H427" s="247">
        <f t="shared" si="51"/>
        <v>123049433.81715882</v>
      </c>
      <c r="I427" s="247">
        <f t="shared" si="51"/>
        <v>126358572.79052487</v>
      </c>
      <c r="J427" s="247">
        <f t="shared" si="51"/>
        <v>135549365.62204221</v>
      </c>
      <c r="K427" s="247">
        <f t="shared" si="51"/>
        <v>148526405.25841182</v>
      </c>
      <c r="L427" s="247">
        <f t="shared" si="51"/>
        <v>167114603.34500122</v>
      </c>
      <c r="M427" s="247">
        <f t="shared" si="51"/>
        <v>188116904.48575485</v>
      </c>
      <c r="N427" s="247">
        <f t="shared" si="52"/>
        <v>210402750</v>
      </c>
      <c r="O427" s="219">
        <f t="shared" si="52"/>
        <v>123680707.79900005</v>
      </c>
      <c r="P427" s="232">
        <f t="shared" si="52"/>
        <v>111890497.44372454</v>
      </c>
      <c r="Q427" s="232">
        <f t="shared" si="52"/>
        <v>126013209.9833388</v>
      </c>
      <c r="R427" s="232">
        <f t="shared" si="52"/>
        <v>127186515.54217307</v>
      </c>
      <c r="S427" s="232">
        <f t="shared" si="52"/>
        <v>135823551.23148778</v>
      </c>
      <c r="T427" s="232">
        <f t="shared" si="52"/>
        <v>142963127.02433771</v>
      </c>
      <c r="U427" s="232">
        <f t="shared" si="52"/>
        <v>157195707.15481499</v>
      </c>
      <c r="V427" s="232">
        <f t="shared" si="52"/>
        <v>176551221.97422573</v>
      </c>
      <c r="W427" s="232">
        <f t="shared" si="52"/>
        <v>203612916.93177021</v>
      </c>
      <c r="X427" s="232">
        <f t="shared" si="52"/>
        <v>234932236.03344104</v>
      </c>
      <c r="Y427" s="233">
        <f t="shared" si="52"/>
        <v>269333308.33141011</v>
      </c>
    </row>
    <row r="428" spans="1:39" x14ac:dyDescent="0.25">
      <c r="C428" s="240" t="s">
        <v>1090</v>
      </c>
      <c r="D428" s="246">
        <f t="shared" si="51"/>
        <v>48419634.502305821</v>
      </c>
      <c r="E428" s="247">
        <f t="shared" si="51"/>
        <v>33916939.529201232</v>
      </c>
      <c r="F428" s="247">
        <f t="shared" si="51"/>
        <v>24374001.584145449</v>
      </c>
      <c r="G428" s="247">
        <f t="shared" si="51"/>
        <v>20689244.499109719</v>
      </c>
      <c r="H428" s="247">
        <f t="shared" si="51"/>
        <v>19687642.784104366</v>
      </c>
      <c r="I428" s="247">
        <f t="shared" si="51"/>
        <v>19354265.547167949</v>
      </c>
      <c r="J428" s="247">
        <f t="shared" si="51"/>
        <v>19354265.547167949</v>
      </c>
      <c r="K428" s="247">
        <f t="shared" si="51"/>
        <v>19354265.547167949</v>
      </c>
      <c r="L428" s="247">
        <f t="shared" si="51"/>
        <v>19354265.547167949</v>
      </c>
      <c r="M428" s="247">
        <f t="shared" si="51"/>
        <v>19354265.547167949</v>
      </c>
      <c r="N428" s="247">
        <f t="shared" si="52"/>
        <v>19760628</v>
      </c>
      <c r="O428" s="219">
        <f t="shared" si="52"/>
        <v>40340000.008000001</v>
      </c>
      <c r="P428" s="232">
        <f t="shared" si="52"/>
        <v>34764863.017431267</v>
      </c>
      <c r="Q428" s="232">
        <f t="shared" si="52"/>
        <v>25607935.414342806</v>
      </c>
      <c r="R428" s="232">
        <f t="shared" si="52"/>
        <v>22280053.439424075</v>
      </c>
      <c r="S428" s="232">
        <f t="shared" si="52"/>
        <v>21731473.89111466</v>
      </c>
      <c r="T428" s="232">
        <f t="shared" si="52"/>
        <v>21897574.994531877</v>
      </c>
      <c r="U428" s="232">
        <f t="shared" si="52"/>
        <v>22445014.369395174</v>
      </c>
      <c r="V428" s="232">
        <f t="shared" si="52"/>
        <v>23006139.728630051</v>
      </c>
      <c r="W428" s="232">
        <f t="shared" si="52"/>
        <v>23581293.221845802</v>
      </c>
      <c r="X428" s="232">
        <f t="shared" si="52"/>
        <v>24170825.552391946</v>
      </c>
      <c r="Y428" s="233">
        <f t="shared" si="52"/>
        <v>25295274.486413769</v>
      </c>
    </row>
    <row r="429" spans="1:39" x14ac:dyDescent="0.25">
      <c r="C429" s="240" t="s">
        <v>179</v>
      </c>
      <c r="D429" s="246">
        <f t="shared" si="51"/>
        <v>4000000</v>
      </c>
      <c r="E429" s="247">
        <f t="shared" si="51"/>
        <v>3995373.2806036142</v>
      </c>
      <c r="F429" s="247">
        <f t="shared" si="51"/>
        <v>3988095.6945161186</v>
      </c>
      <c r="G429" s="247">
        <f t="shared" si="51"/>
        <v>3977003.5642211195</v>
      </c>
      <c r="H429" s="247">
        <f t="shared" si="51"/>
        <v>3964708.4171391497</v>
      </c>
      <c r="I429" s="247">
        <f t="shared" si="51"/>
        <v>3954304.757025864</v>
      </c>
      <c r="J429" s="247">
        <f t="shared" si="51"/>
        <v>3954304.757025864</v>
      </c>
      <c r="K429" s="247">
        <f t="shared" si="51"/>
        <v>3954304.757025864</v>
      </c>
      <c r="L429" s="247">
        <f t="shared" si="51"/>
        <v>3954304.757025864</v>
      </c>
      <c r="M429" s="247">
        <f t="shared" si="51"/>
        <v>3954304.757025864</v>
      </c>
      <c r="N429" s="247">
        <f t="shared" si="52"/>
        <v>4000000</v>
      </c>
      <c r="O429" s="219">
        <f t="shared" si="52"/>
        <v>4045216.63</v>
      </c>
      <c r="P429" s="232">
        <f t="shared" si="52"/>
        <v>4095257.6126187043</v>
      </c>
      <c r="Q429" s="232">
        <f t="shared" si="52"/>
        <v>4189993.0390509968</v>
      </c>
      <c r="R429" s="232">
        <f t="shared" si="52"/>
        <v>4282797.853901309</v>
      </c>
      <c r="S429" s="232">
        <f t="shared" si="52"/>
        <v>4376296.2584076319</v>
      </c>
      <c r="T429" s="232">
        <f t="shared" si="52"/>
        <v>4473932.8783715283</v>
      </c>
      <c r="U429" s="232">
        <f t="shared" si="52"/>
        <v>4585781.2003308162</v>
      </c>
      <c r="V429" s="232">
        <f t="shared" si="52"/>
        <v>4700425.7303390866</v>
      </c>
      <c r="W429" s="232">
        <f t="shared" si="52"/>
        <v>4817936.3735975642</v>
      </c>
      <c r="X429" s="232">
        <f t="shared" si="52"/>
        <v>4938384.7829375025</v>
      </c>
      <c r="Y429" s="233">
        <f t="shared" si="52"/>
        <v>5120338.1767854281</v>
      </c>
    </row>
    <row r="430" spans="1:39" x14ac:dyDescent="0.25">
      <c r="C430" s="240" t="s">
        <v>684</v>
      </c>
      <c r="D430" s="246">
        <f t="shared" si="51"/>
        <v>17809814</v>
      </c>
      <c r="E430" s="247">
        <f t="shared" si="51"/>
        <v>13619578.265419625</v>
      </c>
      <c r="F430" s="247">
        <f t="shared" si="51"/>
        <v>8217251.8332872633</v>
      </c>
      <c r="G430" s="247">
        <f t="shared" si="51"/>
        <v>6386019.7836999446</v>
      </c>
      <c r="H430" s="247">
        <f t="shared" si="51"/>
        <v>6297925.444146079</v>
      </c>
      <c r="I430" s="247">
        <f t="shared" si="51"/>
        <v>6643750.9943028111</v>
      </c>
      <c r="J430" s="247">
        <f t="shared" si="51"/>
        <v>6529692.0393149676</v>
      </c>
      <c r="K430" s="247">
        <f t="shared" si="51"/>
        <v>6608340.1952036442</v>
      </c>
      <c r="L430" s="247">
        <f t="shared" si="51"/>
        <v>6558516.9438413074</v>
      </c>
      <c r="M430" s="247">
        <f t="shared" si="51"/>
        <v>6251750.8779769447</v>
      </c>
      <c r="N430" s="247">
        <f t="shared" si="52"/>
        <v>6273596</v>
      </c>
      <c r="O430" s="219">
        <f t="shared" si="52"/>
        <v>18306554.02</v>
      </c>
      <c r="P430" s="232">
        <f t="shared" si="52"/>
        <v>13960067.722055113</v>
      </c>
      <c r="Q430" s="232">
        <f t="shared" si="52"/>
        <v>8633250.2073474303</v>
      </c>
      <c r="R430" s="232">
        <f t="shared" si="52"/>
        <v>6877044.836130999</v>
      </c>
      <c r="S430" s="232">
        <f t="shared" si="52"/>
        <v>6951731.2894436195</v>
      </c>
      <c r="T430" s="232">
        <f t="shared" si="52"/>
        <v>7516794.4393544523</v>
      </c>
      <c r="U430" s="232">
        <f t="shared" si="52"/>
        <v>7572440.8809506726</v>
      </c>
      <c r="V430" s="232">
        <f t="shared" si="52"/>
        <v>7855239.8454315867</v>
      </c>
      <c r="W430" s="232">
        <f t="shared" si="52"/>
        <v>7990916.0477441391</v>
      </c>
      <c r="X430" s="232">
        <f t="shared" si="52"/>
        <v>7807580.1688432116</v>
      </c>
      <c r="Y430" s="233">
        <f t="shared" si="52"/>
        <v>8030733.27613209</v>
      </c>
    </row>
    <row r="431" spans="1:39" x14ac:dyDescent="0.25">
      <c r="C431" s="240" t="s">
        <v>517</v>
      </c>
      <c r="D431" s="246">
        <f t="shared" ref="D431:Y431" si="53">SUM(D419:D420)</f>
        <v>70200000.020000011</v>
      </c>
      <c r="E431" s="247">
        <f t="shared" si="53"/>
        <v>79390039.967675894</v>
      </c>
      <c r="F431" s="247">
        <f t="shared" si="53"/>
        <v>79655285.648186415</v>
      </c>
      <c r="G431" s="247">
        <f t="shared" si="53"/>
        <v>80461672.309568614</v>
      </c>
      <c r="H431" s="247">
        <f t="shared" si="53"/>
        <v>79957198.11434038</v>
      </c>
      <c r="I431" s="247">
        <f t="shared" si="53"/>
        <v>80535803.960228667</v>
      </c>
      <c r="J431" s="247">
        <f t="shared" si="53"/>
        <v>84284715.376550376</v>
      </c>
      <c r="K431" s="247">
        <f t="shared" si="53"/>
        <v>84917282.002421513</v>
      </c>
      <c r="L431" s="247">
        <f t="shared" si="53"/>
        <v>85537355.46827881</v>
      </c>
      <c r="M431" s="247">
        <f t="shared" si="53"/>
        <v>85870324.71091491</v>
      </c>
      <c r="N431" s="247">
        <f t="shared" si="53"/>
        <v>86242141.557962254</v>
      </c>
      <c r="O431" s="219">
        <f t="shared" si="53"/>
        <v>70200000.020000011</v>
      </c>
      <c r="P431" s="232">
        <f t="shared" si="53"/>
        <v>81374790.96686779</v>
      </c>
      <c r="Q431" s="232">
        <f t="shared" si="53"/>
        <v>83687834.484125838</v>
      </c>
      <c r="R431" s="232">
        <f t="shared" si="53"/>
        <v>86648420.58199653</v>
      </c>
      <c r="S431" s="232">
        <f t="shared" si="53"/>
        <v>88257785.976865828</v>
      </c>
      <c r="T431" s="232">
        <f t="shared" si="53"/>
        <v>91118870.032352015</v>
      </c>
      <c r="U431" s="232">
        <f t="shared" si="53"/>
        <v>97744429.678132251</v>
      </c>
      <c r="V431" s="232">
        <f t="shared" si="53"/>
        <v>100939963.35650454</v>
      </c>
      <c r="W431" s="232">
        <f t="shared" si="53"/>
        <v>104218961.7478867</v>
      </c>
      <c r="X431" s="232">
        <f t="shared" si="53"/>
        <v>107240268.74884361</v>
      </c>
      <c r="Y431" s="233">
        <f t="shared" si="53"/>
        <v>110397232.4667418</v>
      </c>
    </row>
    <row r="432" spans="1:39" x14ac:dyDescent="0.25">
      <c r="C432" s="240" t="s">
        <v>1088</v>
      </c>
      <c r="D432" s="246">
        <f t="shared" ref="D432:Y432" si="54">SUMIFS(D$2:D$418,$AJ$2:$AJ$418,"Cont")</f>
        <v>0</v>
      </c>
      <c r="E432" s="247">
        <f t="shared" si="54"/>
        <v>0</v>
      </c>
      <c r="F432" s="247">
        <f t="shared" si="54"/>
        <v>0</v>
      </c>
      <c r="G432" s="247">
        <f t="shared" si="54"/>
        <v>7814812.0036944998</v>
      </c>
      <c r="H432" s="247">
        <f t="shared" si="54"/>
        <v>15581304.079356859</v>
      </c>
      <c r="I432" s="247">
        <f t="shared" si="54"/>
        <v>15540417.695111645</v>
      </c>
      <c r="J432" s="247">
        <f t="shared" si="54"/>
        <v>0</v>
      </c>
      <c r="K432" s="247">
        <f t="shared" si="54"/>
        <v>0</v>
      </c>
      <c r="L432" s="247">
        <f t="shared" si="54"/>
        <v>0</v>
      </c>
      <c r="M432" s="247">
        <f t="shared" si="54"/>
        <v>0</v>
      </c>
      <c r="N432" s="247">
        <f t="shared" si="54"/>
        <v>0</v>
      </c>
      <c r="O432" s="219">
        <f t="shared" si="54"/>
        <v>0</v>
      </c>
      <c r="P432" s="232">
        <f t="shared" si="54"/>
        <v>0</v>
      </c>
      <c r="Q432" s="232">
        <f t="shared" si="54"/>
        <v>0</v>
      </c>
      <c r="R432" s="232">
        <f t="shared" si="54"/>
        <v>8415697.7829160709</v>
      </c>
      <c r="S432" s="232">
        <f t="shared" si="54"/>
        <v>17198844.295541994</v>
      </c>
      <c r="T432" s="232">
        <f t="shared" si="54"/>
        <v>17582556.212000106</v>
      </c>
      <c r="U432" s="232">
        <f t="shared" si="54"/>
        <v>0</v>
      </c>
      <c r="V432" s="232">
        <f t="shared" si="54"/>
        <v>0</v>
      </c>
      <c r="W432" s="232">
        <f t="shared" si="54"/>
        <v>0</v>
      </c>
      <c r="X432" s="232">
        <f t="shared" si="54"/>
        <v>0</v>
      </c>
      <c r="Y432" s="233">
        <f t="shared" si="54"/>
        <v>0</v>
      </c>
    </row>
    <row r="433" spans="3:25" s="121" customFormat="1" x14ac:dyDescent="0.25">
      <c r="C433" s="240" t="s">
        <v>1089</v>
      </c>
      <c r="D433" s="246">
        <f t="shared" ref="D433:Y433" si="55">SUMIFS(D$2:D$418,$AJ$2:$AJ$418,"Alt")</f>
        <v>4505000</v>
      </c>
      <c r="E433" s="247">
        <f t="shared" si="55"/>
        <v>4924297.5683439542</v>
      </c>
      <c r="F433" s="247">
        <f t="shared" si="55"/>
        <v>4875446.9865459548</v>
      </c>
      <c r="G433" s="247">
        <f t="shared" si="55"/>
        <v>4851944.3483497659</v>
      </c>
      <c r="H433" s="247">
        <f t="shared" si="55"/>
        <v>4797297.1847383715</v>
      </c>
      <c r="I433" s="247">
        <f t="shared" si="55"/>
        <v>4824251.8035715539</v>
      </c>
      <c r="J433" s="247">
        <f t="shared" si="55"/>
        <v>4789651.6369475778</v>
      </c>
      <c r="K433" s="247">
        <f t="shared" si="55"/>
        <v>4824251.8035715539</v>
      </c>
      <c r="L433" s="247">
        <f t="shared" si="55"/>
        <v>4789651.6369475778</v>
      </c>
      <c r="M433" s="247">
        <f t="shared" si="55"/>
        <v>4824251.8035715539</v>
      </c>
      <c r="N433" s="247">
        <f t="shared" si="55"/>
        <v>4845000</v>
      </c>
      <c r="O433" s="219">
        <f t="shared" si="55"/>
        <v>3105000</v>
      </c>
      <c r="P433" s="232">
        <f t="shared" si="55"/>
        <v>5047405.007552553</v>
      </c>
      <c r="Q433" s="232">
        <f t="shared" si="55"/>
        <v>5122266.4902398437</v>
      </c>
      <c r="R433" s="232">
        <f t="shared" si="55"/>
        <v>5225013.381759597</v>
      </c>
      <c r="S433" s="232">
        <f t="shared" si="55"/>
        <v>5295318.4726732345</v>
      </c>
      <c r="T433" s="232">
        <f t="shared" si="55"/>
        <v>5458198.1116132643</v>
      </c>
      <c r="U433" s="232">
        <f t="shared" si="55"/>
        <v>5554527.4789007008</v>
      </c>
      <c r="V433" s="232">
        <f t="shared" si="55"/>
        <v>5734519.3910136856</v>
      </c>
      <c r="W433" s="232">
        <f t="shared" si="55"/>
        <v>5835725.4325200487</v>
      </c>
      <c r="X433" s="232">
        <f t="shared" si="55"/>
        <v>6024829.4351837523</v>
      </c>
      <c r="Y433" s="233">
        <f t="shared" si="55"/>
        <v>6202009.6166313495</v>
      </c>
    </row>
    <row r="434" spans="3:25" s="121" customFormat="1" x14ac:dyDescent="0.25">
      <c r="C434" s="194"/>
      <c r="D434" s="229"/>
      <c r="E434" s="140"/>
      <c r="F434" s="140"/>
      <c r="G434" s="140"/>
      <c r="H434" s="140"/>
      <c r="I434" s="140"/>
      <c r="J434" s="140"/>
      <c r="K434" s="140"/>
      <c r="L434" s="140"/>
      <c r="M434" s="140"/>
      <c r="N434" s="140"/>
      <c r="O434" s="230"/>
      <c r="P434" s="144"/>
      <c r="Q434" s="248"/>
      <c r="R434" s="144"/>
      <c r="S434" s="144"/>
      <c r="T434" s="144"/>
      <c r="U434" s="144"/>
      <c r="V434" s="144"/>
      <c r="W434" s="144"/>
      <c r="X434" s="144"/>
      <c r="Y434" s="231"/>
    </row>
    <row r="435" spans="3:25" s="121" customFormat="1" x14ac:dyDescent="0.25">
      <c r="C435" s="194"/>
      <c r="D435" s="229"/>
      <c r="E435" s="140"/>
      <c r="F435" s="140"/>
      <c r="G435" s="140"/>
      <c r="H435" s="140"/>
      <c r="I435" s="140"/>
      <c r="J435" s="140"/>
      <c r="K435" s="140"/>
      <c r="L435" s="140"/>
      <c r="M435" s="140"/>
      <c r="N435" s="140"/>
      <c r="O435" s="230"/>
      <c r="P435" s="144"/>
      <c r="Q435" s="248"/>
      <c r="R435" s="144"/>
      <c r="S435" s="144"/>
      <c r="T435" s="144"/>
      <c r="U435" s="144"/>
      <c r="V435" s="144"/>
      <c r="W435" s="144"/>
      <c r="X435" s="144"/>
      <c r="Y435" s="231"/>
    </row>
    <row r="436" spans="3:25" s="121" customFormat="1" x14ac:dyDescent="0.25">
      <c r="C436" s="194"/>
      <c r="D436" s="229"/>
      <c r="E436" s="249"/>
      <c r="F436" s="249"/>
      <c r="G436" s="249"/>
      <c r="H436" s="249"/>
      <c r="I436" s="249"/>
      <c r="J436" s="249"/>
      <c r="K436" s="249"/>
      <c r="L436" s="249"/>
      <c r="M436" s="249"/>
      <c r="N436" s="249"/>
      <c r="O436" s="230"/>
      <c r="P436" s="144"/>
      <c r="Q436" s="248"/>
      <c r="R436" s="144"/>
      <c r="S436" s="144"/>
      <c r="T436" s="144"/>
      <c r="U436" s="144"/>
      <c r="V436" s="144"/>
      <c r="W436" s="144"/>
      <c r="X436" s="144"/>
      <c r="Y436" s="231"/>
    </row>
    <row r="437" spans="3:25" s="121" customFormat="1" x14ac:dyDescent="0.25">
      <c r="C437" s="194"/>
      <c r="D437" s="229"/>
      <c r="E437" s="140"/>
      <c r="F437" s="140"/>
      <c r="G437" s="140"/>
      <c r="H437" s="140"/>
      <c r="I437" s="140"/>
      <c r="J437" s="140"/>
      <c r="K437" s="140"/>
      <c r="L437" s="140"/>
      <c r="M437" s="140"/>
      <c r="N437" s="140"/>
      <c r="O437" s="230"/>
      <c r="P437" s="144"/>
      <c r="Q437" s="248"/>
      <c r="R437" s="144"/>
      <c r="S437" s="144"/>
      <c r="T437" s="144"/>
      <c r="U437" s="144"/>
      <c r="V437" s="144"/>
      <c r="W437" s="144"/>
      <c r="X437" s="144"/>
      <c r="Y437" s="231"/>
    </row>
    <row r="438" spans="3:25" s="121" customFormat="1" x14ac:dyDescent="0.25">
      <c r="C438" s="194"/>
      <c r="D438" s="229"/>
      <c r="E438" s="140"/>
      <c r="F438" s="140"/>
      <c r="G438" s="140"/>
      <c r="H438" s="140"/>
      <c r="I438" s="140"/>
      <c r="J438" s="140"/>
      <c r="K438" s="140"/>
      <c r="L438" s="140"/>
      <c r="M438" s="140"/>
      <c r="N438" s="140"/>
      <c r="O438" s="230"/>
      <c r="P438" s="144"/>
      <c r="Q438" s="248"/>
      <c r="R438" s="144"/>
      <c r="S438" s="144"/>
      <c r="T438" s="144"/>
      <c r="U438" s="144"/>
      <c r="V438" s="144"/>
      <c r="W438" s="144"/>
      <c r="X438" s="144"/>
      <c r="Y438" s="231"/>
    </row>
    <row r="439" spans="3:25" s="121" customFormat="1" x14ac:dyDescent="0.25">
      <c r="C439" s="194"/>
      <c r="D439" s="229"/>
      <c r="E439" s="140"/>
      <c r="F439" s="140"/>
      <c r="G439" s="140"/>
      <c r="H439" s="140"/>
      <c r="I439" s="140"/>
      <c r="J439" s="140"/>
      <c r="K439" s="140"/>
      <c r="L439" s="140"/>
      <c r="M439" s="140"/>
      <c r="N439" s="140"/>
      <c r="O439" s="230"/>
      <c r="P439" s="144"/>
      <c r="Q439" s="248"/>
      <c r="R439" s="144"/>
      <c r="S439" s="144"/>
      <c r="T439" s="144"/>
      <c r="U439" s="144"/>
      <c r="V439" s="144"/>
      <c r="W439" s="144"/>
      <c r="X439" s="144"/>
      <c r="Y439" s="231"/>
    </row>
    <row r="440" spans="3:25" s="121" customFormat="1" x14ac:dyDescent="0.25">
      <c r="C440" s="194"/>
      <c r="D440" s="229"/>
      <c r="E440" s="140"/>
      <c r="F440" s="140"/>
      <c r="G440" s="140"/>
      <c r="H440" s="140"/>
      <c r="I440" s="140"/>
      <c r="J440" s="140"/>
      <c r="K440" s="140"/>
      <c r="L440" s="140"/>
      <c r="M440" s="140"/>
      <c r="N440" s="140"/>
      <c r="O440" s="230"/>
      <c r="P440" s="144"/>
      <c r="Q440" s="248"/>
      <c r="R440" s="144"/>
      <c r="S440" s="144"/>
      <c r="T440" s="144"/>
      <c r="U440" s="144"/>
      <c r="V440" s="144"/>
      <c r="W440" s="144"/>
      <c r="X440" s="144"/>
      <c r="Y440" s="231"/>
    </row>
    <row r="441" spans="3:25" s="121" customFormat="1" x14ac:dyDescent="0.25">
      <c r="C441" s="194"/>
      <c r="D441" s="229"/>
      <c r="E441" s="140"/>
      <c r="F441" s="140"/>
      <c r="G441" s="140"/>
      <c r="H441" s="140"/>
      <c r="I441" s="140"/>
      <c r="J441" s="140"/>
      <c r="K441" s="140"/>
      <c r="L441" s="140"/>
      <c r="M441" s="140"/>
      <c r="N441" s="140"/>
      <c r="O441" s="230"/>
      <c r="P441" s="144"/>
      <c r="Q441" s="248"/>
      <c r="R441" s="144"/>
      <c r="S441" s="144"/>
      <c r="T441" s="144"/>
      <c r="U441" s="144"/>
      <c r="V441" s="144"/>
      <c r="W441" s="144"/>
      <c r="X441" s="144"/>
      <c r="Y441" s="231"/>
    </row>
    <row r="442" spans="3:25" s="121" customFormat="1" x14ac:dyDescent="0.25">
      <c r="C442" s="194"/>
      <c r="D442" s="229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230"/>
      <c r="P442" s="144"/>
      <c r="Q442" s="248"/>
      <c r="R442" s="144"/>
      <c r="S442" s="144"/>
      <c r="T442" s="144"/>
      <c r="U442" s="144"/>
      <c r="V442" s="144"/>
      <c r="W442" s="144"/>
      <c r="X442" s="144"/>
      <c r="Y442" s="231"/>
    </row>
    <row r="443" spans="3:25" s="121" customFormat="1" x14ac:dyDescent="0.25">
      <c r="C443" s="194"/>
      <c r="D443" s="229"/>
      <c r="E443" s="140"/>
      <c r="F443" s="140"/>
      <c r="G443" s="140"/>
      <c r="H443" s="140"/>
      <c r="I443" s="140"/>
      <c r="J443" s="140"/>
      <c r="K443" s="140"/>
      <c r="L443" s="140"/>
      <c r="M443" s="140"/>
      <c r="N443" s="140"/>
      <c r="O443" s="230"/>
      <c r="P443" s="144"/>
      <c r="Q443" s="248"/>
      <c r="R443" s="144"/>
      <c r="S443" s="144"/>
      <c r="T443" s="144"/>
      <c r="U443" s="144"/>
      <c r="V443" s="144"/>
      <c r="W443" s="144"/>
      <c r="X443" s="144"/>
      <c r="Y443" s="231"/>
    </row>
    <row r="444" spans="3:25" s="121" customFormat="1" x14ac:dyDescent="0.25">
      <c r="C444" s="194"/>
      <c r="D444" s="229"/>
      <c r="E444" s="140"/>
      <c r="F444" s="140"/>
      <c r="G444" s="140"/>
      <c r="H444" s="140"/>
      <c r="I444" s="140"/>
      <c r="J444" s="140"/>
      <c r="K444" s="140"/>
      <c r="L444" s="140"/>
      <c r="M444" s="140"/>
      <c r="N444" s="140"/>
      <c r="O444" s="230"/>
      <c r="P444" s="144"/>
      <c r="Q444" s="248"/>
      <c r="R444" s="144"/>
      <c r="S444" s="144"/>
      <c r="T444" s="144"/>
      <c r="U444" s="144"/>
      <c r="V444" s="144"/>
      <c r="W444" s="144"/>
      <c r="X444" s="144"/>
      <c r="Y444" s="231"/>
    </row>
    <row r="445" spans="3:25" s="121" customFormat="1" x14ac:dyDescent="0.25">
      <c r="C445" s="194"/>
      <c r="D445" s="229"/>
      <c r="E445" s="140"/>
      <c r="F445" s="140"/>
      <c r="G445" s="140"/>
      <c r="H445" s="140"/>
      <c r="I445" s="140"/>
      <c r="J445" s="140"/>
      <c r="K445" s="140"/>
      <c r="L445" s="140"/>
      <c r="M445" s="140"/>
      <c r="N445" s="140"/>
      <c r="O445" s="230"/>
      <c r="P445" s="144"/>
      <c r="Q445" s="248"/>
      <c r="R445" s="144"/>
      <c r="S445" s="144"/>
      <c r="T445" s="144"/>
      <c r="U445" s="144"/>
      <c r="V445" s="144"/>
      <c r="W445" s="144"/>
      <c r="X445" s="144"/>
      <c r="Y445" s="231"/>
    </row>
    <row r="446" spans="3:25" s="121" customFormat="1" x14ac:dyDescent="0.25">
      <c r="C446" s="194"/>
      <c r="D446" s="229"/>
      <c r="E446" s="140"/>
      <c r="F446" s="140"/>
      <c r="G446" s="140"/>
      <c r="H446" s="140"/>
      <c r="I446" s="140"/>
      <c r="J446" s="140"/>
      <c r="K446" s="140"/>
      <c r="L446" s="140"/>
      <c r="M446" s="140"/>
      <c r="N446" s="140"/>
      <c r="O446" s="230"/>
      <c r="P446" s="144"/>
      <c r="Q446" s="248"/>
      <c r="R446" s="144"/>
      <c r="S446" s="144"/>
      <c r="T446" s="144"/>
      <c r="U446" s="144"/>
      <c r="V446" s="144"/>
      <c r="W446" s="144"/>
      <c r="X446" s="144"/>
      <c r="Y446" s="231"/>
    </row>
    <row r="447" spans="3:25" s="121" customFormat="1" x14ac:dyDescent="0.25">
      <c r="C447" s="194"/>
      <c r="D447" s="229"/>
      <c r="E447" s="140"/>
      <c r="F447" s="140"/>
      <c r="G447" s="140"/>
      <c r="H447" s="140"/>
      <c r="I447" s="140"/>
      <c r="J447" s="140"/>
      <c r="K447" s="140"/>
      <c r="L447" s="140"/>
      <c r="M447" s="140"/>
      <c r="N447" s="140"/>
      <c r="O447" s="230"/>
      <c r="P447" s="144"/>
      <c r="Q447" s="248"/>
      <c r="R447" s="144"/>
      <c r="S447" s="144"/>
      <c r="T447" s="144"/>
      <c r="U447" s="144"/>
      <c r="V447" s="144"/>
      <c r="W447" s="144"/>
      <c r="X447" s="144"/>
      <c r="Y447" s="231"/>
    </row>
    <row r="448" spans="3:25" s="121" customFormat="1" x14ac:dyDescent="0.25">
      <c r="C448" s="194"/>
      <c r="D448" s="229"/>
      <c r="E448" s="140"/>
      <c r="F448" s="140"/>
      <c r="G448" s="140"/>
      <c r="H448" s="140"/>
      <c r="I448" s="140"/>
      <c r="J448" s="140"/>
      <c r="K448" s="140"/>
      <c r="L448" s="140"/>
      <c r="M448" s="140"/>
      <c r="N448" s="140"/>
      <c r="O448" s="230"/>
      <c r="P448" s="144"/>
      <c r="Q448" s="248"/>
      <c r="R448" s="144"/>
      <c r="S448" s="144"/>
      <c r="T448" s="144"/>
      <c r="U448" s="144"/>
      <c r="V448" s="144"/>
      <c r="W448" s="144"/>
      <c r="X448" s="144"/>
      <c r="Y448" s="231"/>
    </row>
    <row r="449" spans="3:17" s="121" customFormat="1" x14ac:dyDescent="0.25">
      <c r="C449" s="194"/>
      <c r="D449" s="229"/>
      <c r="E449" s="140"/>
      <c r="F449" s="140"/>
      <c r="G449" s="140"/>
      <c r="H449" s="140"/>
      <c r="I449" s="140"/>
      <c r="J449" s="140"/>
      <c r="K449" s="140"/>
      <c r="L449" s="140"/>
      <c r="M449" s="140"/>
      <c r="N449" s="140"/>
      <c r="O449" s="230"/>
      <c r="P449" s="144"/>
      <c r="Q449" s="248"/>
    </row>
    <row r="450" spans="3:17" s="121" customFormat="1" x14ac:dyDescent="0.25">
      <c r="C450" s="194"/>
      <c r="D450" s="229"/>
      <c r="E450" s="140"/>
      <c r="F450" s="140"/>
      <c r="G450" s="140"/>
      <c r="H450" s="140"/>
      <c r="I450" s="140"/>
      <c r="J450" s="140"/>
      <c r="K450" s="140"/>
      <c r="L450" s="140"/>
      <c r="M450" s="140"/>
      <c r="N450" s="140"/>
      <c r="O450" s="230"/>
      <c r="P450" s="144"/>
      <c r="Q450" s="248"/>
    </row>
    <row r="451" spans="3:17" s="121" customFormat="1" x14ac:dyDescent="0.25">
      <c r="C451" s="194"/>
      <c r="D451" s="229"/>
      <c r="E451" s="140"/>
      <c r="F451" s="140"/>
      <c r="G451" s="140"/>
      <c r="H451" s="140"/>
      <c r="I451" s="140"/>
      <c r="J451" s="140"/>
      <c r="K451" s="140"/>
      <c r="L451" s="140"/>
      <c r="M451" s="140"/>
      <c r="N451" s="140"/>
      <c r="O451" s="230"/>
      <c r="P451" s="144"/>
      <c r="Q451" s="248"/>
    </row>
    <row r="452" spans="3:17" s="121" customFormat="1" x14ac:dyDescent="0.25">
      <c r="C452" s="194"/>
      <c r="D452" s="229"/>
      <c r="E452" s="140"/>
      <c r="F452" s="140"/>
      <c r="G452" s="140"/>
      <c r="H452" s="140"/>
      <c r="I452" s="140"/>
      <c r="J452" s="140"/>
      <c r="K452" s="140"/>
      <c r="L452" s="140"/>
      <c r="M452" s="140"/>
      <c r="N452" s="140"/>
      <c r="O452" s="230"/>
      <c r="P452" s="144"/>
      <c r="Q452" s="248"/>
    </row>
    <row r="453" spans="3:17" s="121" customFormat="1" x14ac:dyDescent="0.25">
      <c r="C453" s="194"/>
      <c r="D453" s="229"/>
      <c r="E453" s="140"/>
      <c r="F453" s="140"/>
      <c r="G453" s="140"/>
      <c r="H453" s="140"/>
      <c r="I453" s="140"/>
      <c r="J453" s="140"/>
      <c r="K453" s="140"/>
      <c r="L453" s="140"/>
      <c r="M453" s="140"/>
      <c r="N453" s="140"/>
      <c r="O453" s="230"/>
      <c r="P453" s="144"/>
      <c r="Q453" s="248"/>
    </row>
    <row r="454" spans="3:17" s="121" customFormat="1" x14ac:dyDescent="0.25">
      <c r="C454" s="194"/>
      <c r="D454" s="229"/>
      <c r="E454" s="140"/>
      <c r="F454" s="140"/>
      <c r="G454" s="140"/>
      <c r="H454" s="140"/>
      <c r="I454" s="140"/>
      <c r="J454" s="140"/>
      <c r="K454" s="140"/>
      <c r="L454" s="140"/>
      <c r="M454" s="140"/>
      <c r="N454" s="140"/>
      <c r="O454" s="230"/>
      <c r="P454" s="144"/>
      <c r="Q454" s="248"/>
    </row>
    <row r="455" spans="3:17" s="121" customFormat="1" x14ac:dyDescent="0.25">
      <c r="C455" s="194"/>
      <c r="D455" s="229"/>
      <c r="E455" s="140"/>
      <c r="F455" s="140"/>
      <c r="G455" s="140"/>
      <c r="H455" s="140"/>
      <c r="I455" s="140"/>
      <c r="J455" s="140"/>
      <c r="K455" s="140"/>
      <c r="L455" s="140"/>
      <c r="M455" s="140"/>
      <c r="N455" s="140"/>
      <c r="O455" s="230"/>
      <c r="P455" s="144"/>
      <c r="Q455" s="248"/>
    </row>
    <row r="456" spans="3:17" s="121" customFormat="1" x14ac:dyDescent="0.25">
      <c r="C456" s="194"/>
      <c r="D456" s="229"/>
      <c r="E456" s="140"/>
      <c r="F456" s="140"/>
      <c r="G456" s="140"/>
      <c r="H456" s="140"/>
      <c r="I456" s="140"/>
      <c r="J456" s="140"/>
      <c r="K456" s="140"/>
      <c r="L456" s="140"/>
      <c r="M456" s="140"/>
      <c r="N456" s="140"/>
      <c r="O456" s="230"/>
      <c r="P456" s="144"/>
      <c r="Q456" s="248"/>
    </row>
    <row r="457" spans="3:17" s="121" customFormat="1" x14ac:dyDescent="0.25">
      <c r="C457" s="194"/>
      <c r="D457" s="229"/>
      <c r="E457" s="140"/>
      <c r="F457" s="140"/>
      <c r="G457" s="140"/>
      <c r="H457" s="140"/>
      <c r="I457" s="140"/>
      <c r="J457" s="140"/>
      <c r="K457" s="140"/>
      <c r="L457" s="140"/>
      <c r="M457" s="140"/>
      <c r="N457" s="140"/>
      <c r="O457" s="230"/>
      <c r="P457" s="144"/>
      <c r="Q457" s="248"/>
    </row>
    <row r="458" spans="3:17" s="121" customFormat="1" x14ac:dyDescent="0.25">
      <c r="C458" s="194"/>
      <c r="D458" s="229"/>
      <c r="E458" s="140"/>
      <c r="F458" s="140"/>
      <c r="G458" s="140"/>
      <c r="H458" s="140"/>
      <c r="I458" s="140"/>
      <c r="J458" s="140"/>
      <c r="K458" s="140"/>
      <c r="L458" s="140"/>
      <c r="M458" s="140"/>
      <c r="N458" s="140"/>
      <c r="O458" s="230"/>
      <c r="P458" s="144"/>
      <c r="Q458" s="248"/>
    </row>
    <row r="459" spans="3:17" s="121" customFormat="1" x14ac:dyDescent="0.25">
      <c r="C459" s="194"/>
      <c r="D459" s="229"/>
      <c r="E459" s="140"/>
      <c r="F459" s="140"/>
      <c r="G459" s="140"/>
      <c r="H459" s="140"/>
      <c r="I459" s="140"/>
      <c r="J459" s="140"/>
      <c r="K459" s="140"/>
      <c r="L459" s="140"/>
      <c r="M459" s="140"/>
      <c r="N459" s="140"/>
      <c r="O459" s="230"/>
      <c r="P459" s="144"/>
      <c r="Q459" s="248"/>
    </row>
    <row r="460" spans="3:17" s="121" customFormat="1" x14ac:dyDescent="0.25">
      <c r="C460" s="194"/>
      <c r="D460" s="229"/>
      <c r="E460" s="140"/>
      <c r="F460" s="140"/>
      <c r="G460" s="140"/>
      <c r="H460" s="140"/>
      <c r="I460" s="140"/>
      <c r="J460" s="140"/>
      <c r="K460" s="140"/>
      <c r="L460" s="140"/>
      <c r="M460" s="140"/>
      <c r="N460" s="140"/>
      <c r="O460" s="230"/>
      <c r="P460" s="144"/>
      <c r="Q460" s="248"/>
    </row>
    <row r="461" spans="3:17" s="121" customFormat="1" x14ac:dyDescent="0.25">
      <c r="C461" s="194"/>
      <c r="D461" s="229"/>
      <c r="E461" s="140"/>
      <c r="F461" s="140"/>
      <c r="G461" s="140"/>
      <c r="H461" s="140"/>
      <c r="I461" s="140"/>
      <c r="J461" s="140"/>
      <c r="K461" s="140"/>
      <c r="L461" s="140"/>
      <c r="M461" s="140"/>
      <c r="N461" s="140"/>
      <c r="O461" s="230"/>
      <c r="P461" s="144"/>
      <c r="Q461" s="248"/>
    </row>
    <row r="462" spans="3:17" s="121" customFormat="1" x14ac:dyDescent="0.25">
      <c r="C462" s="194"/>
      <c r="D462" s="229"/>
      <c r="E462" s="140"/>
      <c r="F462" s="140"/>
      <c r="G462" s="140"/>
      <c r="H462" s="140"/>
      <c r="I462" s="140"/>
      <c r="J462" s="140"/>
      <c r="K462" s="140"/>
      <c r="L462" s="140"/>
      <c r="M462" s="140"/>
      <c r="N462" s="140"/>
      <c r="O462" s="230"/>
      <c r="P462" s="144"/>
      <c r="Q462" s="248"/>
    </row>
    <row r="463" spans="3:17" s="121" customFormat="1" x14ac:dyDescent="0.25">
      <c r="C463" s="194"/>
      <c r="D463" s="229"/>
      <c r="E463" s="140"/>
      <c r="F463" s="140"/>
      <c r="G463" s="140"/>
      <c r="H463" s="140"/>
      <c r="I463" s="140"/>
      <c r="J463" s="140"/>
      <c r="K463" s="140"/>
      <c r="L463" s="140"/>
      <c r="M463" s="140"/>
      <c r="N463" s="140"/>
      <c r="O463" s="230"/>
      <c r="P463" s="144"/>
      <c r="Q463" s="248"/>
    </row>
    <row r="464" spans="3:17" s="121" customFormat="1" x14ac:dyDescent="0.25">
      <c r="C464" s="194"/>
      <c r="D464" s="229"/>
      <c r="E464" s="140"/>
      <c r="F464" s="140"/>
      <c r="G464" s="140"/>
      <c r="H464" s="140"/>
      <c r="I464" s="140"/>
      <c r="J464" s="140"/>
      <c r="K464" s="140"/>
      <c r="L464" s="140"/>
      <c r="M464" s="140"/>
      <c r="N464" s="140"/>
      <c r="O464" s="230"/>
      <c r="P464" s="144"/>
      <c r="Q464" s="248"/>
    </row>
    <row r="465" spans="3:17" s="121" customFormat="1" x14ac:dyDescent="0.25">
      <c r="C465" s="194"/>
      <c r="D465" s="229"/>
      <c r="E465" s="140"/>
      <c r="F465" s="140"/>
      <c r="G465" s="140"/>
      <c r="H465" s="140"/>
      <c r="I465" s="140"/>
      <c r="J465" s="140"/>
      <c r="K465" s="140"/>
      <c r="L465" s="140"/>
      <c r="M465" s="140"/>
      <c r="N465" s="140"/>
      <c r="O465" s="230"/>
      <c r="P465" s="144"/>
      <c r="Q465" s="248"/>
    </row>
    <row r="466" spans="3:17" s="121" customFormat="1" x14ac:dyDescent="0.25">
      <c r="C466" s="194"/>
      <c r="D466" s="229"/>
      <c r="E466" s="140"/>
      <c r="F466" s="140"/>
      <c r="G466" s="140"/>
      <c r="H466" s="140"/>
      <c r="I466" s="140"/>
      <c r="J466" s="140"/>
      <c r="K466" s="140"/>
      <c r="L466" s="140"/>
      <c r="M466" s="140"/>
      <c r="N466" s="140"/>
      <c r="O466" s="230"/>
      <c r="P466" s="144"/>
      <c r="Q466" s="248"/>
    </row>
    <row r="467" spans="3:17" s="121" customFormat="1" x14ac:dyDescent="0.25">
      <c r="C467" s="194"/>
      <c r="D467" s="229"/>
      <c r="E467" s="140"/>
      <c r="F467" s="140"/>
      <c r="G467" s="140"/>
      <c r="H467" s="140"/>
      <c r="I467" s="140"/>
      <c r="J467" s="140"/>
      <c r="K467" s="140"/>
      <c r="L467" s="140"/>
      <c r="M467" s="140"/>
      <c r="N467" s="140"/>
      <c r="O467" s="230"/>
      <c r="P467" s="144"/>
      <c r="Q467" s="248"/>
    </row>
    <row r="468" spans="3:17" s="121" customFormat="1" x14ac:dyDescent="0.25">
      <c r="C468" s="194"/>
      <c r="D468" s="229"/>
      <c r="E468" s="140"/>
      <c r="F468" s="140"/>
      <c r="G468" s="140"/>
      <c r="H468" s="140"/>
      <c r="I468" s="140"/>
      <c r="J468" s="140"/>
      <c r="K468" s="140"/>
      <c r="L468" s="140"/>
      <c r="M468" s="140"/>
      <c r="N468" s="140"/>
      <c r="O468" s="230"/>
      <c r="P468" s="144"/>
      <c r="Q468" s="248"/>
    </row>
    <row r="469" spans="3:17" s="121" customFormat="1" x14ac:dyDescent="0.25">
      <c r="C469" s="194"/>
      <c r="D469" s="229"/>
      <c r="E469" s="140"/>
      <c r="F469" s="140"/>
      <c r="G469" s="140"/>
      <c r="H469" s="140"/>
      <c r="I469" s="140"/>
      <c r="J469" s="140"/>
      <c r="K469" s="140"/>
      <c r="L469" s="140"/>
      <c r="M469" s="140"/>
      <c r="N469" s="140"/>
      <c r="O469" s="230"/>
      <c r="P469" s="144"/>
      <c r="Q469" s="248"/>
    </row>
    <row r="470" spans="3:17" s="121" customFormat="1" x14ac:dyDescent="0.25">
      <c r="C470" s="194"/>
      <c r="D470" s="229"/>
      <c r="E470" s="140"/>
      <c r="F470" s="140"/>
      <c r="G470" s="140"/>
      <c r="H470" s="140"/>
      <c r="I470" s="140"/>
      <c r="J470" s="140"/>
      <c r="K470" s="140"/>
      <c r="L470" s="140"/>
      <c r="M470" s="140"/>
      <c r="N470" s="140"/>
      <c r="O470" s="230"/>
      <c r="P470" s="144"/>
      <c r="Q470" s="248"/>
    </row>
    <row r="471" spans="3:17" s="121" customFormat="1" x14ac:dyDescent="0.25">
      <c r="C471" s="194"/>
      <c r="D471" s="229"/>
      <c r="E471" s="140"/>
      <c r="F471" s="140"/>
      <c r="G471" s="140"/>
      <c r="H471" s="140"/>
      <c r="I471" s="140"/>
      <c r="J471" s="140"/>
      <c r="K471" s="140"/>
      <c r="L471" s="140"/>
      <c r="M471" s="140"/>
      <c r="N471" s="140"/>
      <c r="O471" s="230"/>
      <c r="P471" s="144"/>
      <c r="Q471" s="248"/>
    </row>
    <row r="472" spans="3:17" s="121" customFormat="1" x14ac:dyDescent="0.25">
      <c r="C472" s="194"/>
      <c r="D472" s="229"/>
      <c r="E472" s="140"/>
      <c r="F472" s="140"/>
      <c r="G472" s="140"/>
      <c r="H472" s="140"/>
      <c r="I472" s="140"/>
      <c r="J472" s="140"/>
      <c r="K472" s="140"/>
      <c r="L472" s="140"/>
      <c r="M472" s="140"/>
      <c r="N472" s="140"/>
      <c r="O472" s="230"/>
      <c r="P472" s="144"/>
      <c r="Q472" s="248"/>
    </row>
    <row r="473" spans="3:17" s="121" customFormat="1" x14ac:dyDescent="0.25">
      <c r="C473" s="194"/>
      <c r="D473" s="229"/>
      <c r="E473" s="140"/>
      <c r="F473" s="140"/>
      <c r="G473" s="140"/>
      <c r="H473" s="140"/>
      <c r="I473" s="140"/>
      <c r="J473" s="140"/>
      <c r="K473" s="140"/>
      <c r="L473" s="140"/>
      <c r="M473" s="140"/>
      <c r="N473" s="140"/>
      <c r="O473" s="230"/>
      <c r="P473" s="144"/>
      <c r="Q473" s="248"/>
    </row>
    <row r="474" spans="3:17" s="121" customFormat="1" x14ac:dyDescent="0.25">
      <c r="C474" s="194"/>
      <c r="D474" s="229"/>
      <c r="E474" s="140"/>
      <c r="F474" s="140"/>
      <c r="G474" s="140"/>
      <c r="H474" s="140"/>
      <c r="I474" s="140"/>
      <c r="J474" s="140"/>
      <c r="K474" s="140"/>
      <c r="L474" s="140"/>
      <c r="M474" s="140"/>
      <c r="N474" s="140"/>
      <c r="O474" s="230"/>
      <c r="P474" s="144"/>
      <c r="Q474" s="248"/>
    </row>
    <row r="475" spans="3:17" s="121" customFormat="1" x14ac:dyDescent="0.25">
      <c r="C475" s="194"/>
      <c r="D475" s="229"/>
      <c r="E475" s="140"/>
      <c r="F475" s="140"/>
      <c r="G475" s="140"/>
      <c r="H475" s="140"/>
      <c r="I475" s="140"/>
      <c r="J475" s="140"/>
      <c r="K475" s="140"/>
      <c r="L475" s="140"/>
      <c r="M475" s="140"/>
      <c r="N475" s="140"/>
      <c r="O475" s="230"/>
      <c r="P475" s="144"/>
      <c r="Q475" s="248"/>
    </row>
    <row r="476" spans="3:17" s="121" customFormat="1" x14ac:dyDescent="0.25">
      <c r="C476" s="194"/>
      <c r="D476" s="229"/>
      <c r="E476" s="140"/>
      <c r="F476" s="140"/>
      <c r="G476" s="140"/>
      <c r="H476" s="140"/>
      <c r="I476" s="140"/>
      <c r="J476" s="140"/>
      <c r="K476" s="140"/>
      <c r="L476" s="140"/>
      <c r="M476" s="140"/>
      <c r="N476" s="140"/>
      <c r="O476" s="230"/>
      <c r="P476" s="144"/>
      <c r="Q476" s="248"/>
    </row>
    <row r="477" spans="3:17" s="121" customFormat="1" x14ac:dyDescent="0.25">
      <c r="C477" s="194"/>
      <c r="D477" s="229"/>
      <c r="E477" s="140"/>
      <c r="F477" s="140"/>
      <c r="G477" s="140"/>
      <c r="H477" s="140"/>
      <c r="I477" s="140"/>
      <c r="J477" s="140"/>
      <c r="K477" s="140"/>
      <c r="L477" s="140"/>
      <c r="M477" s="140"/>
      <c r="N477" s="140"/>
      <c r="O477" s="230"/>
      <c r="P477" s="144"/>
      <c r="Q477" s="248"/>
    </row>
    <row r="478" spans="3:17" s="121" customFormat="1" x14ac:dyDescent="0.25">
      <c r="C478" s="194"/>
      <c r="D478" s="229"/>
      <c r="E478" s="140"/>
      <c r="F478" s="140"/>
      <c r="G478" s="140"/>
      <c r="H478" s="140"/>
      <c r="I478" s="140"/>
      <c r="J478" s="140"/>
      <c r="K478" s="140"/>
      <c r="L478" s="140"/>
      <c r="M478" s="140"/>
      <c r="N478" s="140"/>
      <c r="O478" s="230"/>
      <c r="P478" s="144"/>
      <c r="Q478" s="248"/>
    </row>
    <row r="479" spans="3:17" s="121" customFormat="1" x14ac:dyDescent="0.25">
      <c r="C479" s="194"/>
      <c r="D479" s="229"/>
      <c r="E479" s="140"/>
      <c r="F479" s="140"/>
      <c r="G479" s="140"/>
      <c r="H479" s="140"/>
      <c r="I479" s="140"/>
      <c r="J479" s="140"/>
      <c r="K479" s="140"/>
      <c r="L479" s="140"/>
      <c r="M479" s="140"/>
      <c r="N479" s="140"/>
      <c r="O479" s="230"/>
      <c r="P479" s="144"/>
      <c r="Q479" s="248"/>
    </row>
    <row r="480" spans="3:17" s="121" customFormat="1" x14ac:dyDescent="0.25">
      <c r="C480" s="194"/>
      <c r="D480" s="229"/>
      <c r="E480" s="140"/>
      <c r="F480" s="140"/>
      <c r="G480" s="140"/>
      <c r="H480" s="140"/>
      <c r="I480" s="140"/>
      <c r="J480" s="140"/>
      <c r="K480" s="140"/>
      <c r="L480" s="140"/>
      <c r="M480" s="140"/>
      <c r="N480" s="140"/>
      <c r="O480" s="230"/>
      <c r="P480" s="144"/>
      <c r="Q480" s="248"/>
    </row>
    <row r="481" spans="3:17" s="121" customFormat="1" x14ac:dyDescent="0.25">
      <c r="C481" s="194"/>
      <c r="D481" s="229"/>
      <c r="E481" s="140"/>
      <c r="F481" s="140"/>
      <c r="G481" s="140"/>
      <c r="H481" s="140"/>
      <c r="I481" s="140"/>
      <c r="J481" s="140"/>
      <c r="K481" s="140"/>
      <c r="L481" s="140"/>
      <c r="M481" s="140"/>
      <c r="N481" s="140"/>
      <c r="O481" s="230"/>
      <c r="P481" s="144"/>
      <c r="Q481" s="248"/>
    </row>
    <row r="482" spans="3:17" s="121" customFormat="1" x14ac:dyDescent="0.25">
      <c r="C482" s="194"/>
      <c r="D482" s="229"/>
      <c r="E482" s="140"/>
      <c r="F482" s="140"/>
      <c r="G482" s="140"/>
      <c r="H482" s="140"/>
      <c r="I482" s="140"/>
      <c r="J482" s="140"/>
      <c r="K482" s="140"/>
      <c r="L482" s="140"/>
      <c r="M482" s="140"/>
      <c r="N482" s="140"/>
      <c r="O482" s="230"/>
      <c r="P482" s="144"/>
      <c r="Q482" s="248"/>
    </row>
    <row r="483" spans="3:17" s="121" customFormat="1" x14ac:dyDescent="0.25">
      <c r="C483" s="194"/>
      <c r="D483" s="229"/>
      <c r="E483" s="140"/>
      <c r="F483" s="140"/>
      <c r="G483" s="140"/>
      <c r="H483" s="140"/>
      <c r="I483" s="140"/>
      <c r="J483" s="140"/>
      <c r="K483" s="140"/>
      <c r="L483" s="140"/>
      <c r="M483" s="140"/>
      <c r="N483" s="140"/>
      <c r="O483" s="230"/>
      <c r="P483" s="144"/>
      <c r="Q483" s="248"/>
    </row>
    <row r="484" spans="3:17" s="121" customFormat="1" x14ac:dyDescent="0.25">
      <c r="C484" s="194"/>
      <c r="D484" s="229"/>
      <c r="E484" s="140"/>
      <c r="F484" s="140"/>
      <c r="G484" s="140"/>
      <c r="H484" s="140"/>
      <c r="I484" s="140"/>
      <c r="J484" s="140"/>
      <c r="K484" s="140"/>
      <c r="L484" s="140"/>
      <c r="M484" s="140"/>
      <c r="N484" s="140"/>
      <c r="O484" s="230"/>
      <c r="P484" s="144"/>
      <c r="Q484" s="248"/>
    </row>
    <row r="485" spans="3:17" s="121" customFormat="1" x14ac:dyDescent="0.25">
      <c r="C485" s="194"/>
      <c r="D485" s="229"/>
      <c r="E485" s="140"/>
      <c r="F485" s="140"/>
      <c r="G485" s="140"/>
      <c r="H485" s="140"/>
      <c r="I485" s="140"/>
      <c r="J485" s="140"/>
      <c r="K485" s="140"/>
      <c r="L485" s="140"/>
      <c r="M485" s="140"/>
      <c r="N485" s="140"/>
      <c r="O485" s="230"/>
      <c r="P485" s="144"/>
      <c r="Q485" s="248"/>
    </row>
    <row r="486" spans="3:17" s="121" customFormat="1" x14ac:dyDescent="0.25">
      <c r="C486" s="194"/>
      <c r="D486" s="229"/>
      <c r="E486" s="140"/>
      <c r="F486" s="140"/>
      <c r="G486" s="140"/>
      <c r="H486" s="140"/>
      <c r="I486" s="140"/>
      <c r="J486" s="140"/>
      <c r="K486" s="140"/>
      <c r="L486" s="140"/>
      <c r="M486" s="140"/>
      <c r="N486" s="140"/>
      <c r="O486" s="230"/>
      <c r="P486" s="144"/>
      <c r="Q486" s="248"/>
    </row>
    <row r="487" spans="3:17" s="121" customFormat="1" x14ac:dyDescent="0.25">
      <c r="C487" s="194"/>
      <c r="D487" s="229"/>
      <c r="E487" s="140"/>
      <c r="F487" s="140"/>
      <c r="G487" s="140"/>
      <c r="H487" s="140"/>
      <c r="I487" s="140"/>
      <c r="J487" s="140"/>
      <c r="K487" s="140"/>
      <c r="L487" s="140"/>
      <c r="M487" s="140"/>
      <c r="N487" s="140"/>
      <c r="O487" s="230"/>
      <c r="P487" s="144"/>
      <c r="Q487" s="248"/>
    </row>
    <row r="488" spans="3:17" s="121" customFormat="1" x14ac:dyDescent="0.25">
      <c r="C488" s="194"/>
      <c r="D488" s="229"/>
      <c r="E488" s="140"/>
      <c r="F488" s="140"/>
      <c r="G488" s="140"/>
      <c r="H488" s="140"/>
      <c r="I488" s="140"/>
      <c r="J488" s="140"/>
      <c r="K488" s="140"/>
      <c r="L488" s="140"/>
      <c r="M488" s="140"/>
      <c r="N488" s="140"/>
      <c r="O488" s="230"/>
      <c r="P488" s="144"/>
      <c r="Q488" s="248"/>
    </row>
    <row r="489" spans="3:17" s="121" customFormat="1" x14ac:dyDescent="0.25">
      <c r="C489" s="194"/>
      <c r="D489" s="229"/>
      <c r="E489" s="140"/>
      <c r="F489" s="140"/>
      <c r="G489" s="140"/>
      <c r="H489" s="140"/>
      <c r="I489" s="140"/>
      <c r="J489" s="140"/>
      <c r="K489" s="140"/>
      <c r="L489" s="140"/>
      <c r="M489" s="140"/>
      <c r="N489" s="140"/>
      <c r="O489" s="230"/>
      <c r="P489" s="144"/>
      <c r="Q489" s="248"/>
    </row>
    <row r="490" spans="3:17" s="121" customFormat="1" x14ac:dyDescent="0.25">
      <c r="C490" s="194"/>
      <c r="D490" s="229"/>
      <c r="E490" s="140"/>
      <c r="F490" s="140"/>
      <c r="G490" s="140"/>
      <c r="H490" s="140"/>
      <c r="I490" s="140"/>
      <c r="J490" s="140"/>
      <c r="K490" s="140"/>
      <c r="L490" s="140"/>
      <c r="M490" s="140"/>
      <c r="N490" s="140"/>
      <c r="O490" s="230"/>
      <c r="P490" s="144"/>
      <c r="Q490" s="248"/>
    </row>
    <row r="491" spans="3:17" s="121" customFormat="1" x14ac:dyDescent="0.25">
      <c r="C491" s="194"/>
      <c r="D491" s="229"/>
      <c r="E491" s="140"/>
      <c r="F491" s="140"/>
      <c r="G491" s="140"/>
      <c r="H491" s="140"/>
      <c r="I491" s="140"/>
      <c r="J491" s="140"/>
      <c r="K491" s="140"/>
      <c r="L491" s="140"/>
      <c r="M491" s="140"/>
      <c r="N491" s="140"/>
      <c r="O491" s="230"/>
      <c r="P491" s="144"/>
      <c r="Q491" s="248"/>
    </row>
    <row r="492" spans="3:17" s="121" customFormat="1" x14ac:dyDescent="0.25">
      <c r="C492" s="194"/>
      <c r="D492" s="229"/>
      <c r="E492" s="140"/>
      <c r="F492" s="140"/>
      <c r="G492" s="140"/>
      <c r="H492" s="140"/>
      <c r="I492" s="140"/>
      <c r="J492" s="140"/>
      <c r="K492" s="140"/>
      <c r="L492" s="140"/>
      <c r="M492" s="140"/>
      <c r="N492" s="140"/>
      <c r="O492" s="230"/>
      <c r="P492" s="144"/>
      <c r="Q492" s="248"/>
    </row>
    <row r="493" spans="3:17" s="121" customFormat="1" x14ac:dyDescent="0.25">
      <c r="C493" s="194"/>
      <c r="D493" s="229"/>
      <c r="E493" s="140"/>
      <c r="F493" s="140"/>
      <c r="G493" s="140"/>
      <c r="H493" s="140"/>
      <c r="I493" s="140"/>
      <c r="J493" s="140"/>
      <c r="K493" s="140"/>
      <c r="L493" s="140"/>
      <c r="M493" s="140"/>
      <c r="N493" s="140"/>
      <c r="O493" s="230"/>
      <c r="P493" s="144"/>
      <c r="Q493" s="248"/>
    </row>
    <row r="494" spans="3:17" s="121" customFormat="1" x14ac:dyDescent="0.25">
      <c r="C494" s="194"/>
      <c r="D494" s="229"/>
      <c r="E494" s="140"/>
      <c r="F494" s="140"/>
      <c r="G494" s="140"/>
      <c r="H494" s="140"/>
      <c r="I494" s="140"/>
      <c r="J494" s="140"/>
      <c r="K494" s="140"/>
      <c r="L494" s="140"/>
      <c r="M494" s="140"/>
      <c r="N494" s="140"/>
      <c r="O494" s="230"/>
      <c r="P494" s="144"/>
      <c r="Q494" s="248"/>
    </row>
    <row r="495" spans="3:17" s="121" customFormat="1" x14ac:dyDescent="0.25">
      <c r="C495" s="194"/>
      <c r="D495" s="229"/>
      <c r="E495" s="140"/>
      <c r="F495" s="140"/>
      <c r="G495" s="140"/>
      <c r="H495" s="140"/>
      <c r="I495" s="140"/>
      <c r="J495" s="140"/>
      <c r="K495" s="140"/>
      <c r="L495" s="140"/>
      <c r="M495" s="140"/>
      <c r="N495" s="140"/>
      <c r="O495" s="230"/>
      <c r="P495" s="144"/>
      <c r="Q495" s="248"/>
    </row>
    <row r="496" spans="3:17" s="121" customFormat="1" x14ac:dyDescent="0.25">
      <c r="C496" s="194"/>
      <c r="D496" s="229"/>
      <c r="E496" s="140"/>
      <c r="F496" s="140"/>
      <c r="G496" s="140"/>
      <c r="H496" s="140"/>
      <c r="I496" s="140"/>
      <c r="J496" s="140"/>
      <c r="K496" s="140"/>
      <c r="L496" s="140"/>
      <c r="M496" s="140"/>
      <c r="N496" s="140"/>
      <c r="O496" s="230"/>
      <c r="P496" s="144"/>
      <c r="Q496" s="248"/>
    </row>
    <row r="497" spans="3:17" s="121" customFormat="1" x14ac:dyDescent="0.25">
      <c r="C497" s="194"/>
      <c r="D497" s="229"/>
      <c r="E497" s="140"/>
      <c r="F497" s="140"/>
      <c r="G497" s="140"/>
      <c r="H497" s="140"/>
      <c r="I497" s="140"/>
      <c r="J497" s="140"/>
      <c r="K497" s="140"/>
      <c r="L497" s="140"/>
      <c r="M497" s="140"/>
      <c r="N497" s="140"/>
      <c r="O497" s="230"/>
      <c r="P497" s="144"/>
      <c r="Q497" s="248"/>
    </row>
    <row r="498" spans="3:17" s="121" customFormat="1" x14ac:dyDescent="0.25">
      <c r="C498" s="194"/>
      <c r="D498" s="229"/>
      <c r="E498" s="140"/>
      <c r="F498" s="140"/>
      <c r="G498" s="140"/>
      <c r="H498" s="140"/>
      <c r="I498" s="140"/>
      <c r="J498" s="140"/>
      <c r="K498" s="140"/>
      <c r="L498" s="140"/>
      <c r="M498" s="140"/>
      <c r="N498" s="140"/>
      <c r="O498" s="230"/>
      <c r="P498" s="144"/>
      <c r="Q498" s="248"/>
    </row>
    <row r="499" spans="3:17" s="121" customFormat="1" x14ac:dyDescent="0.25">
      <c r="C499" s="194"/>
      <c r="D499" s="229"/>
      <c r="E499" s="140"/>
      <c r="F499" s="140"/>
      <c r="G499" s="140"/>
      <c r="H499" s="140"/>
      <c r="I499" s="140"/>
      <c r="J499" s="140"/>
      <c r="K499" s="140"/>
      <c r="L499" s="140"/>
      <c r="M499" s="140"/>
      <c r="N499" s="140"/>
      <c r="O499" s="230"/>
      <c r="P499" s="144"/>
      <c r="Q499" s="248"/>
    </row>
    <row r="500" spans="3:17" s="121" customFormat="1" x14ac:dyDescent="0.25">
      <c r="C500" s="194"/>
      <c r="D500" s="229"/>
      <c r="E500" s="140"/>
      <c r="F500" s="140"/>
      <c r="G500" s="140"/>
      <c r="H500" s="140"/>
      <c r="I500" s="140"/>
      <c r="J500" s="140"/>
      <c r="K500" s="140"/>
      <c r="L500" s="140"/>
      <c r="M500" s="140"/>
      <c r="N500" s="140"/>
      <c r="O500" s="230"/>
      <c r="P500" s="144"/>
      <c r="Q500" s="248"/>
    </row>
    <row r="501" spans="3:17" s="121" customFormat="1" x14ac:dyDescent="0.25">
      <c r="C501" s="194"/>
      <c r="D501" s="229"/>
      <c r="E501" s="140"/>
      <c r="F501" s="140"/>
      <c r="G501" s="140"/>
      <c r="H501" s="140"/>
      <c r="I501" s="140"/>
      <c r="J501" s="140"/>
      <c r="K501" s="140"/>
      <c r="L501" s="140"/>
      <c r="M501" s="140"/>
      <c r="N501" s="140"/>
      <c r="O501" s="230"/>
      <c r="P501" s="144"/>
      <c r="Q501" s="248"/>
    </row>
    <row r="502" spans="3:17" s="121" customFormat="1" x14ac:dyDescent="0.25">
      <c r="C502" s="194"/>
      <c r="D502" s="229"/>
      <c r="E502" s="140"/>
      <c r="F502" s="140"/>
      <c r="G502" s="140"/>
      <c r="H502" s="140"/>
      <c r="I502" s="140"/>
      <c r="J502" s="140"/>
      <c r="K502" s="140"/>
      <c r="L502" s="140"/>
      <c r="M502" s="140"/>
      <c r="N502" s="140"/>
      <c r="O502" s="230"/>
      <c r="P502" s="144"/>
      <c r="Q502" s="248"/>
    </row>
    <row r="503" spans="3:17" s="121" customFormat="1" x14ac:dyDescent="0.25">
      <c r="C503" s="194"/>
      <c r="D503" s="229"/>
      <c r="E503" s="140"/>
      <c r="F503" s="140"/>
      <c r="G503" s="140"/>
      <c r="H503" s="140"/>
      <c r="I503" s="140"/>
      <c r="J503" s="140"/>
      <c r="K503" s="140"/>
      <c r="L503" s="140"/>
      <c r="M503" s="140"/>
      <c r="N503" s="140"/>
      <c r="O503" s="230"/>
      <c r="P503" s="144"/>
      <c r="Q503" s="248"/>
    </row>
    <row r="504" spans="3:17" s="121" customFormat="1" x14ac:dyDescent="0.25">
      <c r="C504" s="194"/>
      <c r="D504" s="229"/>
      <c r="E504" s="140"/>
      <c r="F504" s="140"/>
      <c r="G504" s="140"/>
      <c r="H504" s="140"/>
      <c r="I504" s="140"/>
      <c r="J504" s="140"/>
      <c r="K504" s="140"/>
      <c r="L504" s="140"/>
      <c r="M504" s="140"/>
      <c r="N504" s="140"/>
      <c r="O504" s="230"/>
      <c r="P504" s="144"/>
      <c r="Q504" s="248"/>
    </row>
    <row r="505" spans="3:17" s="121" customFormat="1" x14ac:dyDescent="0.25">
      <c r="C505" s="194"/>
      <c r="D505" s="229"/>
      <c r="E505" s="140"/>
      <c r="F505" s="140"/>
      <c r="G505" s="140"/>
      <c r="H505" s="140"/>
      <c r="I505" s="140"/>
      <c r="J505" s="140"/>
      <c r="K505" s="140"/>
      <c r="L505" s="140"/>
      <c r="M505" s="140"/>
      <c r="N505" s="140"/>
      <c r="O505" s="230"/>
      <c r="P505" s="144"/>
      <c r="Q505" s="248"/>
    </row>
    <row r="506" spans="3:17" s="121" customFormat="1" x14ac:dyDescent="0.25">
      <c r="C506" s="194"/>
      <c r="D506" s="229"/>
      <c r="E506" s="140"/>
      <c r="F506" s="140"/>
      <c r="G506" s="140"/>
      <c r="H506" s="140"/>
      <c r="I506" s="140"/>
      <c r="J506" s="140"/>
      <c r="K506" s="140"/>
      <c r="L506" s="140"/>
      <c r="M506" s="140"/>
      <c r="N506" s="140"/>
      <c r="O506" s="230"/>
      <c r="P506" s="144"/>
      <c r="Q506" s="248"/>
    </row>
    <row r="507" spans="3:17" s="121" customFormat="1" x14ac:dyDescent="0.25">
      <c r="C507" s="194"/>
      <c r="D507" s="229"/>
      <c r="E507" s="140"/>
      <c r="F507" s="140"/>
      <c r="G507" s="140"/>
      <c r="H507" s="140"/>
      <c r="I507" s="140"/>
      <c r="J507" s="140"/>
      <c r="K507" s="140"/>
      <c r="L507" s="140"/>
      <c r="M507" s="140"/>
      <c r="N507" s="140"/>
      <c r="O507" s="230"/>
      <c r="P507" s="144"/>
      <c r="Q507" s="248"/>
    </row>
    <row r="508" spans="3:17" s="121" customFormat="1" x14ac:dyDescent="0.25">
      <c r="C508" s="194"/>
      <c r="D508" s="229"/>
      <c r="E508" s="140"/>
      <c r="F508" s="140"/>
      <c r="G508" s="140"/>
      <c r="H508" s="140"/>
      <c r="I508" s="140"/>
      <c r="J508" s="140"/>
      <c r="K508" s="140"/>
      <c r="L508" s="140"/>
      <c r="M508" s="140"/>
      <c r="N508" s="140"/>
      <c r="O508" s="230"/>
      <c r="P508" s="144"/>
      <c r="Q508" s="248"/>
    </row>
    <row r="509" spans="3:17" s="121" customFormat="1" x14ac:dyDescent="0.25">
      <c r="C509" s="194"/>
      <c r="D509" s="229"/>
      <c r="E509" s="140"/>
      <c r="F509" s="140"/>
      <c r="G509" s="140"/>
      <c r="H509" s="140"/>
      <c r="I509" s="140"/>
      <c r="J509" s="140"/>
      <c r="K509" s="140"/>
      <c r="L509" s="140"/>
      <c r="M509" s="140"/>
      <c r="N509" s="140"/>
      <c r="O509" s="230"/>
      <c r="P509" s="144"/>
      <c r="Q509" s="248"/>
    </row>
    <row r="510" spans="3:17" s="121" customFormat="1" x14ac:dyDescent="0.25">
      <c r="C510" s="194"/>
      <c r="D510" s="229"/>
      <c r="E510" s="140"/>
      <c r="F510" s="140"/>
      <c r="G510" s="140"/>
      <c r="H510" s="140"/>
      <c r="I510" s="140"/>
      <c r="J510" s="140"/>
      <c r="K510" s="140"/>
      <c r="L510" s="140"/>
      <c r="M510" s="140"/>
      <c r="N510" s="140"/>
      <c r="O510" s="230"/>
      <c r="P510" s="144"/>
      <c r="Q510" s="248"/>
    </row>
    <row r="511" spans="3:17" s="121" customFormat="1" x14ac:dyDescent="0.25">
      <c r="C511" s="194"/>
      <c r="D511" s="229"/>
      <c r="E511" s="140"/>
      <c r="F511" s="140"/>
      <c r="G511" s="140"/>
      <c r="H511" s="140"/>
      <c r="I511" s="140"/>
      <c r="J511" s="140"/>
      <c r="K511" s="140"/>
      <c r="L511" s="140"/>
      <c r="M511" s="140"/>
      <c r="N511" s="140"/>
      <c r="O511" s="230"/>
      <c r="P511" s="144"/>
      <c r="Q511" s="248"/>
    </row>
    <row r="512" spans="3:17" s="121" customFormat="1" x14ac:dyDescent="0.25">
      <c r="C512" s="194"/>
      <c r="D512" s="229"/>
      <c r="E512" s="140"/>
      <c r="F512" s="140"/>
      <c r="G512" s="140"/>
      <c r="H512" s="140"/>
      <c r="I512" s="140"/>
      <c r="J512" s="140"/>
      <c r="K512" s="140"/>
      <c r="L512" s="140"/>
      <c r="M512" s="140"/>
      <c r="N512" s="140"/>
      <c r="O512" s="230"/>
      <c r="P512" s="144"/>
      <c r="Q512" s="248"/>
    </row>
    <row r="513" spans="3:17" s="121" customFormat="1" x14ac:dyDescent="0.25">
      <c r="C513" s="194"/>
      <c r="D513" s="229"/>
      <c r="E513" s="140"/>
      <c r="F513" s="140"/>
      <c r="G513" s="140"/>
      <c r="H513" s="140"/>
      <c r="I513" s="140"/>
      <c r="J513" s="140"/>
      <c r="K513" s="140"/>
      <c r="L513" s="140"/>
      <c r="M513" s="140"/>
      <c r="N513" s="140"/>
      <c r="O513" s="230"/>
      <c r="P513" s="144"/>
      <c r="Q513" s="248"/>
    </row>
    <row r="514" spans="3:17" s="121" customFormat="1" x14ac:dyDescent="0.25">
      <c r="C514" s="194"/>
      <c r="D514" s="229"/>
      <c r="E514" s="140"/>
      <c r="F514" s="140"/>
      <c r="G514" s="140"/>
      <c r="H514" s="140"/>
      <c r="I514" s="140"/>
      <c r="J514" s="140"/>
      <c r="K514" s="140"/>
      <c r="L514" s="140"/>
      <c r="M514" s="140"/>
      <c r="N514" s="140"/>
      <c r="O514" s="230"/>
      <c r="P514" s="144"/>
      <c r="Q514" s="248"/>
    </row>
    <row r="515" spans="3:17" s="121" customFormat="1" x14ac:dyDescent="0.25">
      <c r="C515" s="194"/>
      <c r="D515" s="229"/>
      <c r="E515" s="140"/>
      <c r="F515" s="140"/>
      <c r="G515" s="140"/>
      <c r="H515" s="140"/>
      <c r="I515" s="140"/>
      <c r="J515" s="140"/>
      <c r="K515" s="140"/>
      <c r="L515" s="140"/>
      <c r="M515" s="140"/>
      <c r="N515" s="140"/>
      <c r="O515" s="230"/>
      <c r="P515" s="144"/>
      <c r="Q515" s="248"/>
    </row>
    <row r="516" spans="3:17" s="121" customFormat="1" x14ac:dyDescent="0.25">
      <c r="C516" s="194"/>
      <c r="D516" s="229"/>
      <c r="E516" s="140"/>
      <c r="F516" s="140"/>
      <c r="G516" s="140"/>
      <c r="H516" s="140"/>
      <c r="I516" s="140"/>
      <c r="J516" s="140"/>
      <c r="K516" s="140"/>
      <c r="L516" s="140"/>
      <c r="M516" s="140"/>
      <c r="N516" s="140"/>
      <c r="O516" s="230"/>
      <c r="P516" s="144"/>
      <c r="Q516" s="248"/>
    </row>
    <row r="517" spans="3:17" s="121" customFormat="1" x14ac:dyDescent="0.25">
      <c r="C517" s="194"/>
      <c r="D517" s="229"/>
      <c r="E517" s="140"/>
      <c r="F517" s="140"/>
      <c r="G517" s="140"/>
      <c r="H517" s="140"/>
      <c r="I517" s="140"/>
      <c r="J517" s="140"/>
      <c r="K517" s="140"/>
      <c r="L517" s="140"/>
      <c r="M517" s="140"/>
      <c r="N517" s="140"/>
      <c r="O517" s="230"/>
      <c r="P517" s="144"/>
      <c r="Q517" s="248"/>
    </row>
    <row r="518" spans="3:17" s="121" customFormat="1" x14ac:dyDescent="0.25">
      <c r="C518" s="194"/>
      <c r="D518" s="229"/>
      <c r="E518" s="140"/>
      <c r="F518" s="140"/>
      <c r="G518" s="140"/>
      <c r="H518" s="140"/>
      <c r="I518" s="140"/>
      <c r="J518" s="140"/>
      <c r="K518" s="140"/>
      <c r="L518" s="140"/>
      <c r="M518" s="140"/>
      <c r="N518" s="140"/>
      <c r="O518" s="230"/>
      <c r="P518" s="144"/>
      <c r="Q518" s="248"/>
    </row>
    <row r="519" spans="3:17" s="121" customFormat="1" x14ac:dyDescent="0.25">
      <c r="C519" s="194"/>
      <c r="D519" s="229"/>
      <c r="E519" s="140"/>
      <c r="F519" s="140"/>
      <c r="G519" s="140"/>
      <c r="H519" s="140"/>
      <c r="I519" s="140"/>
      <c r="J519" s="140"/>
      <c r="K519" s="140"/>
      <c r="L519" s="140"/>
      <c r="M519" s="140"/>
      <c r="N519" s="140"/>
      <c r="O519" s="230"/>
      <c r="P519" s="144"/>
      <c r="Q519" s="248"/>
    </row>
    <row r="520" spans="3:17" s="121" customFormat="1" x14ac:dyDescent="0.25">
      <c r="C520" s="194"/>
      <c r="D520" s="229"/>
      <c r="E520" s="140"/>
      <c r="F520" s="140"/>
      <c r="G520" s="140"/>
      <c r="H520" s="140"/>
      <c r="I520" s="140"/>
      <c r="J520" s="140"/>
      <c r="K520" s="140"/>
      <c r="L520" s="140"/>
      <c r="M520" s="140"/>
      <c r="N520" s="140"/>
      <c r="O520" s="230"/>
      <c r="P520" s="144"/>
      <c r="Q520" s="248"/>
    </row>
    <row r="521" spans="3:17" s="121" customFormat="1" x14ac:dyDescent="0.25">
      <c r="C521" s="194"/>
      <c r="D521" s="229"/>
      <c r="E521" s="140"/>
      <c r="F521" s="140"/>
      <c r="G521" s="140"/>
      <c r="H521" s="140"/>
      <c r="I521" s="140"/>
      <c r="J521" s="140"/>
      <c r="K521" s="140"/>
      <c r="L521" s="140"/>
      <c r="M521" s="140"/>
      <c r="N521" s="140"/>
      <c r="O521" s="230"/>
      <c r="P521" s="144"/>
      <c r="Q521" s="248"/>
    </row>
    <row r="522" spans="3:17" s="121" customFormat="1" x14ac:dyDescent="0.25">
      <c r="C522" s="194"/>
      <c r="D522" s="229"/>
      <c r="E522" s="140"/>
      <c r="F522" s="140"/>
      <c r="G522" s="140"/>
      <c r="H522" s="140"/>
      <c r="I522" s="140"/>
      <c r="J522" s="140"/>
      <c r="K522" s="140"/>
      <c r="L522" s="140"/>
      <c r="M522" s="140"/>
      <c r="N522" s="140"/>
      <c r="O522" s="230"/>
      <c r="P522" s="144"/>
      <c r="Q522" s="248"/>
    </row>
    <row r="523" spans="3:17" s="121" customFormat="1" x14ac:dyDescent="0.25">
      <c r="C523" s="194"/>
      <c r="D523" s="229"/>
      <c r="E523" s="140"/>
      <c r="F523" s="140"/>
      <c r="G523" s="140"/>
      <c r="H523" s="140"/>
      <c r="I523" s="140"/>
      <c r="J523" s="140"/>
      <c r="K523" s="140"/>
      <c r="L523" s="140"/>
      <c r="M523" s="140"/>
      <c r="N523" s="140"/>
      <c r="O523" s="230"/>
      <c r="P523" s="144"/>
      <c r="Q523" s="248"/>
    </row>
    <row r="524" spans="3:17" s="121" customFormat="1" x14ac:dyDescent="0.25">
      <c r="C524" s="194"/>
      <c r="D524" s="229"/>
      <c r="E524" s="140"/>
      <c r="F524" s="140"/>
      <c r="G524" s="140"/>
      <c r="H524" s="140"/>
      <c r="I524" s="140"/>
      <c r="J524" s="140"/>
      <c r="K524" s="140"/>
      <c r="L524" s="140"/>
      <c r="M524" s="140"/>
      <c r="N524" s="140"/>
      <c r="O524" s="230"/>
      <c r="P524" s="144"/>
      <c r="Q524" s="248"/>
    </row>
    <row r="525" spans="3:17" s="121" customFormat="1" x14ac:dyDescent="0.25">
      <c r="C525" s="194"/>
      <c r="D525" s="229"/>
      <c r="E525" s="140"/>
      <c r="F525" s="140"/>
      <c r="G525" s="140"/>
      <c r="H525" s="140"/>
      <c r="I525" s="140"/>
      <c r="J525" s="140"/>
      <c r="K525" s="140"/>
      <c r="L525" s="140"/>
      <c r="M525" s="140"/>
      <c r="N525" s="140"/>
      <c r="O525" s="230"/>
      <c r="P525" s="144"/>
      <c r="Q525" s="248"/>
    </row>
    <row r="526" spans="3:17" s="121" customFormat="1" x14ac:dyDescent="0.25">
      <c r="C526" s="194"/>
      <c r="D526" s="229"/>
      <c r="E526" s="140"/>
      <c r="F526" s="140"/>
      <c r="G526" s="140"/>
      <c r="H526" s="140"/>
      <c r="I526" s="140"/>
      <c r="J526" s="140"/>
      <c r="K526" s="140"/>
      <c r="L526" s="140"/>
      <c r="M526" s="140"/>
      <c r="N526" s="140"/>
      <c r="O526" s="230"/>
      <c r="P526" s="144"/>
      <c r="Q526" s="248"/>
    </row>
    <row r="527" spans="3:17" s="121" customFormat="1" x14ac:dyDescent="0.25">
      <c r="C527" s="194"/>
      <c r="D527" s="229"/>
      <c r="E527" s="140"/>
      <c r="F527" s="140"/>
      <c r="G527" s="140"/>
      <c r="H527" s="140"/>
      <c r="I527" s="140"/>
      <c r="J527" s="140"/>
      <c r="K527" s="140"/>
      <c r="L527" s="140"/>
      <c r="M527" s="140"/>
      <c r="N527" s="140"/>
      <c r="O527" s="230"/>
      <c r="P527" s="144"/>
      <c r="Q527" s="248"/>
    </row>
    <row r="528" spans="3:17" s="121" customFormat="1" x14ac:dyDescent="0.25">
      <c r="C528" s="194"/>
      <c r="D528" s="229"/>
      <c r="E528" s="140"/>
      <c r="F528" s="140"/>
      <c r="G528" s="140"/>
      <c r="H528" s="140"/>
      <c r="I528" s="140"/>
      <c r="J528" s="140"/>
      <c r="K528" s="140"/>
      <c r="L528" s="140"/>
      <c r="M528" s="140"/>
      <c r="N528" s="140"/>
      <c r="O528" s="230"/>
      <c r="P528" s="144"/>
      <c r="Q528" s="248"/>
    </row>
    <row r="529" spans="3:17" s="121" customFormat="1" x14ac:dyDescent="0.25">
      <c r="C529" s="194"/>
      <c r="D529" s="229"/>
      <c r="E529" s="140"/>
      <c r="F529" s="140"/>
      <c r="G529" s="140"/>
      <c r="H529" s="140"/>
      <c r="I529" s="140"/>
      <c r="J529" s="140"/>
      <c r="K529" s="140"/>
      <c r="L529" s="140"/>
      <c r="M529" s="140"/>
      <c r="N529" s="140"/>
      <c r="O529" s="230"/>
      <c r="P529" s="144"/>
      <c r="Q529" s="248"/>
    </row>
    <row r="530" spans="3:17" s="121" customFormat="1" x14ac:dyDescent="0.25">
      <c r="C530" s="194"/>
      <c r="D530" s="229"/>
      <c r="E530" s="140"/>
      <c r="F530" s="140"/>
      <c r="G530" s="140"/>
      <c r="H530" s="140"/>
      <c r="I530" s="140"/>
      <c r="J530" s="140"/>
      <c r="K530" s="140"/>
      <c r="L530" s="140"/>
      <c r="M530" s="140"/>
      <c r="N530" s="140"/>
      <c r="O530" s="230"/>
      <c r="P530" s="144"/>
      <c r="Q530" s="248"/>
    </row>
    <row r="531" spans="3:17" s="121" customFormat="1" x14ac:dyDescent="0.25">
      <c r="C531" s="194"/>
      <c r="D531" s="229"/>
      <c r="E531" s="140"/>
      <c r="F531" s="140"/>
      <c r="G531" s="140"/>
      <c r="H531" s="140"/>
      <c r="I531" s="140"/>
      <c r="J531" s="140"/>
      <c r="K531" s="140"/>
      <c r="L531" s="140"/>
      <c r="M531" s="140"/>
      <c r="N531" s="140"/>
      <c r="O531" s="230"/>
      <c r="P531" s="144"/>
      <c r="Q531" s="248"/>
    </row>
    <row r="532" spans="3:17" s="121" customFormat="1" x14ac:dyDescent="0.25">
      <c r="C532" s="194"/>
      <c r="D532" s="229"/>
      <c r="E532" s="140"/>
      <c r="F532" s="140"/>
      <c r="G532" s="140"/>
      <c r="H532" s="140"/>
      <c r="I532" s="140"/>
      <c r="J532" s="140"/>
      <c r="K532" s="140"/>
      <c r="L532" s="140"/>
      <c r="M532" s="140"/>
      <c r="N532" s="140"/>
      <c r="O532" s="230"/>
      <c r="P532" s="144"/>
      <c r="Q532" s="248"/>
    </row>
    <row r="533" spans="3:17" s="121" customFormat="1" x14ac:dyDescent="0.25">
      <c r="C533" s="194"/>
      <c r="D533" s="229"/>
      <c r="E533" s="140"/>
      <c r="F533" s="140"/>
      <c r="G533" s="140"/>
      <c r="H533" s="140"/>
      <c r="I533" s="140"/>
      <c r="J533" s="140"/>
      <c r="K533" s="140"/>
      <c r="L533" s="140"/>
      <c r="M533" s="140"/>
      <c r="N533" s="140"/>
      <c r="O533" s="230"/>
      <c r="P533" s="144"/>
      <c r="Q533" s="248"/>
    </row>
    <row r="534" spans="3:17" s="121" customFormat="1" x14ac:dyDescent="0.25">
      <c r="C534" s="194"/>
      <c r="D534" s="229"/>
      <c r="E534" s="140"/>
      <c r="F534" s="140"/>
      <c r="G534" s="140"/>
      <c r="H534" s="140"/>
      <c r="I534" s="140"/>
      <c r="J534" s="140"/>
      <c r="K534" s="140"/>
      <c r="L534" s="140"/>
      <c r="M534" s="140"/>
      <c r="N534" s="140"/>
      <c r="O534" s="230"/>
      <c r="P534" s="144"/>
      <c r="Q534" s="248"/>
    </row>
    <row r="535" spans="3:17" s="121" customFormat="1" x14ac:dyDescent="0.25">
      <c r="C535" s="194"/>
      <c r="D535" s="229"/>
      <c r="E535" s="140"/>
      <c r="F535" s="140"/>
      <c r="G535" s="140"/>
      <c r="H535" s="140"/>
      <c r="I535" s="140"/>
      <c r="J535" s="140"/>
      <c r="K535" s="140"/>
      <c r="L535" s="140"/>
      <c r="M535" s="140"/>
      <c r="N535" s="140"/>
      <c r="O535" s="230"/>
      <c r="P535" s="144"/>
      <c r="Q535" s="248"/>
    </row>
    <row r="536" spans="3:17" s="121" customFormat="1" x14ac:dyDescent="0.25">
      <c r="C536" s="194"/>
      <c r="D536" s="229"/>
      <c r="E536" s="140"/>
      <c r="F536" s="140"/>
      <c r="G536" s="140"/>
      <c r="H536" s="140"/>
      <c r="I536" s="140"/>
      <c r="J536" s="140"/>
      <c r="K536" s="140"/>
      <c r="L536" s="140"/>
      <c r="M536" s="140"/>
      <c r="N536" s="140"/>
      <c r="O536" s="230"/>
      <c r="P536" s="144"/>
      <c r="Q536" s="248"/>
    </row>
    <row r="537" spans="3:17" s="121" customFormat="1" x14ac:dyDescent="0.25">
      <c r="C537" s="194"/>
      <c r="D537" s="229"/>
      <c r="E537" s="140"/>
      <c r="F537" s="140"/>
      <c r="G537" s="140"/>
      <c r="H537" s="140"/>
      <c r="I537" s="140"/>
      <c r="J537" s="140"/>
      <c r="K537" s="140"/>
      <c r="L537" s="140"/>
      <c r="M537" s="140"/>
      <c r="N537" s="140"/>
      <c r="O537" s="230"/>
      <c r="P537" s="144"/>
      <c r="Q537" s="248"/>
    </row>
    <row r="538" spans="3:17" s="121" customFormat="1" x14ac:dyDescent="0.25">
      <c r="C538" s="194"/>
      <c r="D538" s="229"/>
      <c r="E538" s="140"/>
      <c r="F538" s="140"/>
      <c r="G538" s="140"/>
      <c r="H538" s="140"/>
      <c r="I538" s="140"/>
      <c r="J538" s="140"/>
      <c r="K538" s="140"/>
      <c r="L538" s="140"/>
      <c r="M538" s="140"/>
      <c r="N538" s="140"/>
      <c r="O538" s="230"/>
      <c r="P538" s="144"/>
      <c r="Q538" s="248"/>
    </row>
    <row r="539" spans="3:17" s="121" customFormat="1" x14ac:dyDescent="0.25">
      <c r="C539" s="194"/>
      <c r="D539" s="229"/>
      <c r="E539" s="140"/>
      <c r="F539" s="140"/>
      <c r="G539" s="140"/>
      <c r="H539" s="140"/>
      <c r="I539" s="140"/>
      <c r="J539" s="140"/>
      <c r="K539" s="140"/>
      <c r="L539" s="140"/>
      <c r="M539" s="140"/>
      <c r="N539" s="140"/>
      <c r="O539" s="230"/>
      <c r="P539" s="144"/>
      <c r="Q539" s="248"/>
    </row>
    <row r="540" spans="3:17" s="121" customFormat="1" x14ac:dyDescent="0.25">
      <c r="C540" s="194"/>
      <c r="D540" s="229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230"/>
      <c r="P540" s="144"/>
      <c r="Q540" s="248"/>
    </row>
    <row r="541" spans="3:17" s="121" customFormat="1" x14ac:dyDescent="0.25">
      <c r="C541" s="194"/>
      <c r="D541" s="229"/>
      <c r="E541" s="140"/>
      <c r="F541" s="140"/>
      <c r="G541" s="140"/>
      <c r="H541" s="140"/>
      <c r="I541" s="140"/>
      <c r="J541" s="140"/>
      <c r="K541" s="140"/>
      <c r="L541" s="140"/>
      <c r="M541" s="140"/>
      <c r="N541" s="140"/>
      <c r="O541" s="230"/>
      <c r="P541" s="144"/>
      <c r="Q541" s="248"/>
    </row>
    <row r="542" spans="3:17" s="121" customFormat="1" x14ac:dyDescent="0.25">
      <c r="C542" s="194"/>
      <c r="D542" s="229"/>
      <c r="E542" s="140"/>
      <c r="F542" s="140"/>
      <c r="G542" s="140"/>
      <c r="H542" s="140"/>
      <c r="I542" s="140"/>
      <c r="J542" s="140"/>
      <c r="K542" s="140"/>
      <c r="L542" s="140"/>
      <c r="M542" s="140"/>
      <c r="N542" s="140"/>
      <c r="O542" s="230"/>
      <c r="P542" s="144"/>
      <c r="Q542" s="248"/>
    </row>
    <row r="543" spans="3:17" s="121" customFormat="1" x14ac:dyDescent="0.25">
      <c r="C543" s="194"/>
      <c r="D543" s="229"/>
      <c r="E543" s="140"/>
      <c r="F543" s="140"/>
      <c r="G543" s="140"/>
      <c r="H543" s="140"/>
      <c r="I543" s="140"/>
      <c r="J543" s="140"/>
      <c r="K543" s="140"/>
      <c r="L543" s="140"/>
      <c r="M543" s="140"/>
      <c r="N543" s="140"/>
      <c r="O543" s="230"/>
      <c r="P543" s="144"/>
      <c r="Q543" s="248"/>
    </row>
    <row r="544" spans="3:17" s="121" customFormat="1" x14ac:dyDescent="0.25">
      <c r="C544" s="194"/>
      <c r="D544" s="229"/>
      <c r="E544" s="140"/>
      <c r="F544" s="140"/>
      <c r="G544" s="140"/>
      <c r="H544" s="140"/>
      <c r="I544" s="140"/>
      <c r="J544" s="140"/>
      <c r="K544" s="140"/>
      <c r="L544" s="140"/>
      <c r="M544" s="140"/>
      <c r="N544" s="140"/>
      <c r="O544" s="230"/>
      <c r="P544" s="144"/>
      <c r="Q544" s="248"/>
    </row>
    <row r="545" spans="3:17" s="121" customFormat="1" x14ac:dyDescent="0.25">
      <c r="C545" s="194"/>
      <c r="D545" s="229"/>
      <c r="E545" s="140"/>
      <c r="F545" s="140"/>
      <c r="G545" s="140"/>
      <c r="H545" s="140"/>
      <c r="I545" s="140"/>
      <c r="J545" s="140"/>
      <c r="K545" s="140"/>
      <c r="L545" s="140"/>
      <c r="M545" s="140"/>
      <c r="N545" s="140"/>
      <c r="O545" s="230"/>
      <c r="P545" s="144"/>
      <c r="Q545" s="248"/>
    </row>
    <row r="546" spans="3:17" s="121" customFormat="1" x14ac:dyDescent="0.25">
      <c r="C546" s="194"/>
      <c r="D546" s="229"/>
      <c r="E546" s="140"/>
      <c r="F546" s="140"/>
      <c r="G546" s="140"/>
      <c r="H546" s="140"/>
      <c r="I546" s="140"/>
      <c r="J546" s="140"/>
      <c r="K546" s="140"/>
      <c r="L546" s="140"/>
      <c r="M546" s="140"/>
      <c r="N546" s="140"/>
      <c r="O546" s="230"/>
      <c r="P546" s="144"/>
      <c r="Q546" s="248"/>
    </row>
    <row r="547" spans="3:17" s="121" customFormat="1" x14ac:dyDescent="0.25">
      <c r="C547" s="194"/>
      <c r="D547" s="229"/>
      <c r="E547" s="140"/>
      <c r="F547" s="140"/>
      <c r="G547" s="140"/>
      <c r="H547" s="140"/>
      <c r="I547" s="140"/>
      <c r="J547" s="140"/>
      <c r="K547" s="140"/>
      <c r="L547" s="140"/>
      <c r="M547" s="140"/>
      <c r="N547" s="140"/>
      <c r="O547" s="230"/>
      <c r="P547" s="144"/>
      <c r="Q547" s="248"/>
    </row>
    <row r="548" spans="3:17" s="121" customFormat="1" x14ac:dyDescent="0.25">
      <c r="C548" s="194"/>
      <c r="D548" s="229"/>
      <c r="E548" s="140"/>
      <c r="F548" s="140"/>
      <c r="G548" s="140"/>
      <c r="H548" s="140"/>
      <c r="I548" s="140"/>
      <c r="J548" s="140"/>
      <c r="K548" s="140"/>
      <c r="L548" s="140"/>
      <c r="M548" s="140"/>
      <c r="N548" s="140"/>
      <c r="O548" s="230"/>
      <c r="P548" s="144"/>
      <c r="Q548" s="248"/>
    </row>
    <row r="549" spans="3:17" s="121" customFormat="1" x14ac:dyDescent="0.25">
      <c r="C549" s="194"/>
      <c r="D549" s="229"/>
      <c r="E549" s="140"/>
      <c r="F549" s="140"/>
      <c r="G549" s="140"/>
      <c r="H549" s="140"/>
      <c r="I549" s="140"/>
      <c r="J549" s="140"/>
      <c r="K549" s="140"/>
      <c r="L549" s="140"/>
      <c r="M549" s="140"/>
      <c r="N549" s="140"/>
      <c r="O549" s="230"/>
      <c r="P549" s="144"/>
      <c r="Q549" s="248"/>
    </row>
    <row r="550" spans="3:17" s="121" customFormat="1" x14ac:dyDescent="0.25">
      <c r="C550" s="194"/>
      <c r="D550" s="229"/>
      <c r="E550" s="140"/>
      <c r="F550" s="140"/>
      <c r="G550" s="140"/>
      <c r="H550" s="140"/>
      <c r="I550" s="140"/>
      <c r="J550" s="140"/>
      <c r="K550" s="140"/>
      <c r="L550" s="140"/>
      <c r="M550" s="140"/>
      <c r="N550" s="140"/>
      <c r="O550" s="230"/>
      <c r="P550" s="144"/>
      <c r="Q550" s="248"/>
    </row>
    <row r="551" spans="3:17" s="121" customFormat="1" x14ac:dyDescent="0.25">
      <c r="C551" s="194"/>
      <c r="D551" s="229"/>
      <c r="E551" s="140"/>
      <c r="F551" s="140"/>
      <c r="G551" s="140"/>
      <c r="H551" s="140"/>
      <c r="I551" s="140"/>
      <c r="J551" s="140"/>
      <c r="K551" s="140"/>
      <c r="L551" s="140"/>
      <c r="M551" s="140"/>
      <c r="N551" s="140"/>
      <c r="O551" s="230"/>
      <c r="P551" s="144"/>
      <c r="Q551" s="248"/>
    </row>
    <row r="552" spans="3:17" s="121" customFormat="1" x14ac:dyDescent="0.25">
      <c r="C552" s="194"/>
      <c r="D552" s="229"/>
      <c r="E552" s="140"/>
      <c r="F552" s="140"/>
      <c r="G552" s="140"/>
      <c r="H552" s="140"/>
      <c r="I552" s="140"/>
      <c r="J552" s="140"/>
      <c r="K552" s="140"/>
      <c r="L552" s="140"/>
      <c r="M552" s="140"/>
      <c r="N552" s="140"/>
      <c r="O552" s="230"/>
      <c r="P552" s="144"/>
      <c r="Q552" s="248"/>
    </row>
    <row r="553" spans="3:17" s="121" customFormat="1" x14ac:dyDescent="0.25">
      <c r="C553" s="194"/>
      <c r="D553" s="229"/>
      <c r="E553" s="140"/>
      <c r="F553" s="140"/>
      <c r="G553" s="140"/>
      <c r="H553" s="140"/>
      <c r="I553" s="140"/>
      <c r="J553" s="140"/>
      <c r="K553" s="140"/>
      <c r="L553" s="140"/>
      <c r="M553" s="140"/>
      <c r="N553" s="140"/>
      <c r="O553" s="230"/>
      <c r="P553" s="144"/>
      <c r="Q553" s="248"/>
    </row>
    <row r="554" spans="3:17" s="121" customFormat="1" x14ac:dyDescent="0.25">
      <c r="C554" s="194"/>
      <c r="D554" s="229"/>
      <c r="E554" s="140"/>
      <c r="F554" s="140"/>
      <c r="G554" s="140"/>
      <c r="H554" s="140"/>
      <c r="I554" s="140"/>
      <c r="J554" s="140"/>
      <c r="K554" s="140"/>
      <c r="L554" s="140"/>
      <c r="M554" s="140"/>
      <c r="N554" s="140"/>
      <c r="O554" s="230"/>
      <c r="P554" s="144"/>
      <c r="Q554" s="248"/>
    </row>
    <row r="555" spans="3:17" s="121" customFormat="1" x14ac:dyDescent="0.25">
      <c r="C555" s="194"/>
      <c r="D555" s="229"/>
      <c r="E555" s="140"/>
      <c r="F555" s="140"/>
      <c r="G555" s="140"/>
      <c r="H555" s="140"/>
      <c r="I555" s="140"/>
      <c r="J555" s="140"/>
      <c r="K555" s="140"/>
      <c r="L555" s="140"/>
      <c r="M555" s="140"/>
      <c r="N555" s="140"/>
      <c r="O555" s="230"/>
      <c r="P555" s="144"/>
      <c r="Q555" s="248"/>
    </row>
    <row r="556" spans="3:17" s="121" customFormat="1" x14ac:dyDescent="0.25">
      <c r="C556" s="194"/>
      <c r="D556" s="229"/>
      <c r="E556" s="140"/>
      <c r="F556" s="140"/>
      <c r="G556" s="140"/>
      <c r="H556" s="140"/>
      <c r="I556" s="140"/>
      <c r="J556" s="140"/>
      <c r="K556" s="140"/>
      <c r="L556" s="140"/>
      <c r="M556" s="140"/>
      <c r="N556" s="140"/>
      <c r="O556" s="230"/>
      <c r="P556" s="144"/>
      <c r="Q556" s="248"/>
    </row>
    <row r="557" spans="3:17" s="121" customFormat="1" x14ac:dyDescent="0.25">
      <c r="C557" s="194"/>
      <c r="D557" s="229"/>
      <c r="E557" s="140"/>
      <c r="F557" s="140"/>
      <c r="G557" s="140"/>
      <c r="H557" s="140"/>
      <c r="I557" s="140"/>
      <c r="J557" s="140"/>
      <c r="K557" s="140"/>
      <c r="L557" s="140"/>
      <c r="M557" s="140"/>
      <c r="N557" s="140"/>
      <c r="O557" s="230"/>
      <c r="P557" s="144"/>
      <c r="Q557" s="248"/>
    </row>
    <row r="558" spans="3:17" s="121" customFormat="1" x14ac:dyDescent="0.25">
      <c r="C558" s="194"/>
      <c r="D558" s="229"/>
      <c r="E558" s="140"/>
      <c r="F558" s="140"/>
      <c r="G558" s="140"/>
      <c r="H558" s="140"/>
      <c r="I558" s="140"/>
      <c r="J558" s="140"/>
      <c r="K558" s="140"/>
      <c r="L558" s="140"/>
      <c r="M558" s="140"/>
      <c r="N558" s="140"/>
      <c r="O558" s="230"/>
      <c r="P558" s="144"/>
      <c r="Q558" s="248"/>
    </row>
    <row r="559" spans="3:17" s="121" customFormat="1" x14ac:dyDescent="0.25">
      <c r="C559" s="194"/>
      <c r="D559" s="229"/>
      <c r="E559" s="140"/>
      <c r="F559" s="140"/>
      <c r="G559" s="140"/>
      <c r="H559" s="140"/>
      <c r="I559" s="140"/>
      <c r="J559" s="140"/>
      <c r="K559" s="140"/>
      <c r="L559" s="140"/>
      <c r="M559" s="140"/>
      <c r="N559" s="140"/>
      <c r="O559" s="230"/>
      <c r="P559" s="144"/>
      <c r="Q559" s="248"/>
    </row>
    <row r="560" spans="3:17" s="121" customFormat="1" x14ac:dyDescent="0.25">
      <c r="C560" s="194"/>
      <c r="D560" s="229"/>
      <c r="E560" s="140"/>
      <c r="F560" s="140"/>
      <c r="G560" s="140"/>
      <c r="H560" s="140"/>
      <c r="I560" s="140"/>
      <c r="J560" s="140"/>
      <c r="K560" s="140"/>
      <c r="L560" s="140"/>
      <c r="M560" s="140"/>
      <c r="N560" s="140"/>
      <c r="O560" s="230"/>
      <c r="P560" s="144"/>
      <c r="Q560" s="248"/>
    </row>
    <row r="561" spans="3:17" s="121" customFormat="1" x14ac:dyDescent="0.25">
      <c r="C561" s="194"/>
      <c r="D561" s="229"/>
      <c r="E561" s="140"/>
      <c r="F561" s="140"/>
      <c r="G561" s="140"/>
      <c r="H561" s="140"/>
      <c r="I561" s="140"/>
      <c r="J561" s="140"/>
      <c r="K561" s="140"/>
      <c r="L561" s="140"/>
      <c r="M561" s="140"/>
      <c r="N561" s="140"/>
      <c r="O561" s="230"/>
      <c r="P561" s="144"/>
      <c r="Q561" s="248"/>
    </row>
    <row r="562" spans="3:17" s="121" customFormat="1" x14ac:dyDescent="0.25">
      <c r="C562" s="194"/>
      <c r="D562" s="229"/>
      <c r="E562" s="140"/>
      <c r="F562" s="140"/>
      <c r="G562" s="140"/>
      <c r="H562" s="140"/>
      <c r="I562" s="140"/>
      <c r="J562" s="140"/>
      <c r="K562" s="140"/>
      <c r="L562" s="140"/>
      <c r="M562" s="140"/>
      <c r="N562" s="140"/>
      <c r="O562" s="230"/>
      <c r="P562" s="144"/>
      <c r="Q562" s="248"/>
    </row>
    <row r="563" spans="3:17" s="121" customFormat="1" x14ac:dyDescent="0.25">
      <c r="C563" s="194"/>
      <c r="D563" s="229"/>
      <c r="E563" s="140"/>
      <c r="F563" s="140"/>
      <c r="G563" s="140"/>
      <c r="H563" s="140"/>
      <c r="I563" s="140"/>
      <c r="J563" s="140"/>
      <c r="K563" s="140"/>
      <c r="L563" s="140"/>
      <c r="M563" s="140"/>
      <c r="N563" s="140"/>
      <c r="O563" s="230"/>
      <c r="P563" s="144"/>
      <c r="Q563" s="248"/>
    </row>
    <row r="564" spans="3:17" s="121" customFormat="1" x14ac:dyDescent="0.25">
      <c r="C564" s="194"/>
      <c r="D564" s="229"/>
      <c r="E564" s="140"/>
      <c r="F564" s="140"/>
      <c r="G564" s="140"/>
      <c r="H564" s="140"/>
      <c r="I564" s="140"/>
      <c r="J564" s="140"/>
      <c r="K564" s="140"/>
      <c r="L564" s="140"/>
      <c r="M564" s="140"/>
      <c r="N564" s="140"/>
      <c r="O564" s="230"/>
      <c r="P564" s="144"/>
      <c r="Q564" s="248"/>
    </row>
    <row r="565" spans="3:17" s="121" customFormat="1" x14ac:dyDescent="0.25">
      <c r="C565" s="194"/>
      <c r="D565" s="229"/>
      <c r="E565" s="140"/>
      <c r="F565" s="140"/>
      <c r="G565" s="140"/>
      <c r="H565" s="140"/>
      <c r="I565" s="140"/>
      <c r="J565" s="140"/>
      <c r="K565" s="140"/>
      <c r="L565" s="140"/>
      <c r="M565" s="140"/>
      <c r="N565" s="140"/>
      <c r="O565" s="230"/>
      <c r="P565" s="144"/>
      <c r="Q565" s="248"/>
    </row>
    <row r="566" spans="3:17" s="121" customFormat="1" x14ac:dyDescent="0.25">
      <c r="C566" s="194"/>
      <c r="D566" s="229"/>
      <c r="E566" s="140"/>
      <c r="F566" s="140"/>
      <c r="G566" s="140"/>
      <c r="H566" s="140"/>
      <c r="I566" s="140"/>
      <c r="J566" s="140"/>
      <c r="K566" s="140"/>
      <c r="L566" s="140"/>
      <c r="M566" s="140"/>
      <c r="N566" s="140"/>
      <c r="O566" s="230"/>
      <c r="P566" s="144"/>
      <c r="Q566" s="248"/>
    </row>
    <row r="567" spans="3:17" s="121" customFormat="1" x14ac:dyDescent="0.25">
      <c r="C567" s="194"/>
      <c r="D567" s="229"/>
      <c r="E567" s="140"/>
      <c r="F567" s="140"/>
      <c r="G567" s="140"/>
      <c r="H567" s="140"/>
      <c r="I567" s="140"/>
      <c r="J567" s="140"/>
      <c r="K567" s="140"/>
      <c r="L567" s="140"/>
      <c r="M567" s="140"/>
      <c r="N567" s="140"/>
      <c r="O567" s="230"/>
      <c r="P567" s="144"/>
      <c r="Q567" s="248"/>
    </row>
    <row r="568" spans="3:17" s="121" customFormat="1" x14ac:dyDescent="0.25">
      <c r="C568" s="194"/>
      <c r="D568" s="229"/>
      <c r="E568" s="140"/>
      <c r="F568" s="140"/>
      <c r="G568" s="140"/>
      <c r="H568" s="140"/>
      <c r="I568" s="140"/>
      <c r="J568" s="140"/>
      <c r="K568" s="140"/>
      <c r="L568" s="140"/>
      <c r="M568" s="140"/>
      <c r="N568" s="140"/>
      <c r="O568" s="230"/>
      <c r="P568" s="144"/>
      <c r="Q568" s="248"/>
    </row>
    <row r="569" spans="3:17" s="121" customFormat="1" x14ac:dyDescent="0.25">
      <c r="C569" s="194"/>
      <c r="D569" s="229"/>
      <c r="E569" s="140"/>
      <c r="F569" s="140"/>
      <c r="G569" s="140"/>
      <c r="H569" s="140"/>
      <c r="I569" s="140"/>
      <c r="J569" s="140"/>
      <c r="K569" s="140"/>
      <c r="L569" s="140"/>
      <c r="M569" s="140"/>
      <c r="N569" s="140"/>
      <c r="O569" s="230"/>
      <c r="P569" s="144"/>
      <c r="Q569" s="248"/>
    </row>
    <row r="570" spans="3:17" s="121" customFormat="1" x14ac:dyDescent="0.25">
      <c r="C570" s="194"/>
      <c r="D570" s="229"/>
      <c r="E570" s="140"/>
      <c r="F570" s="140"/>
      <c r="G570" s="140"/>
      <c r="H570" s="140"/>
      <c r="I570" s="140"/>
      <c r="J570" s="140"/>
      <c r="K570" s="140"/>
      <c r="L570" s="140"/>
      <c r="M570" s="140"/>
      <c r="N570" s="140"/>
      <c r="O570" s="230"/>
      <c r="P570" s="144"/>
      <c r="Q570" s="248"/>
    </row>
    <row r="571" spans="3:17" s="121" customFormat="1" x14ac:dyDescent="0.25">
      <c r="C571" s="194"/>
      <c r="D571" s="229"/>
      <c r="E571" s="140"/>
      <c r="F571" s="140"/>
      <c r="G571" s="140"/>
      <c r="H571" s="140"/>
      <c r="I571" s="140"/>
      <c r="J571" s="140"/>
      <c r="K571" s="140"/>
      <c r="L571" s="140"/>
      <c r="M571" s="140"/>
      <c r="N571" s="140"/>
      <c r="O571" s="230"/>
      <c r="P571" s="144"/>
      <c r="Q571" s="248"/>
    </row>
    <row r="572" spans="3:17" s="121" customFormat="1" x14ac:dyDescent="0.25">
      <c r="C572" s="194"/>
      <c r="D572" s="229"/>
      <c r="E572" s="140"/>
      <c r="F572" s="140"/>
      <c r="G572" s="140"/>
      <c r="H572" s="140"/>
      <c r="I572" s="140"/>
      <c r="J572" s="140"/>
      <c r="K572" s="140"/>
      <c r="L572" s="140"/>
      <c r="M572" s="140"/>
      <c r="N572" s="140"/>
      <c r="O572" s="230"/>
      <c r="P572" s="144"/>
      <c r="Q572" s="248"/>
    </row>
    <row r="573" spans="3:17" s="121" customFormat="1" x14ac:dyDescent="0.25">
      <c r="C573" s="194"/>
      <c r="D573" s="229"/>
      <c r="E573" s="140"/>
      <c r="F573" s="140"/>
      <c r="G573" s="140"/>
      <c r="H573" s="140"/>
      <c r="I573" s="140"/>
      <c r="J573" s="140"/>
      <c r="K573" s="140"/>
      <c r="L573" s="140"/>
      <c r="M573" s="140"/>
      <c r="N573" s="140"/>
      <c r="O573" s="230"/>
      <c r="P573" s="144"/>
      <c r="Q573" s="248"/>
    </row>
    <row r="574" spans="3:17" s="121" customFormat="1" x14ac:dyDescent="0.25">
      <c r="C574" s="194"/>
      <c r="D574" s="229"/>
      <c r="E574" s="140"/>
      <c r="F574" s="140"/>
      <c r="G574" s="140"/>
      <c r="H574" s="140"/>
      <c r="I574" s="140"/>
      <c r="J574" s="140"/>
      <c r="K574" s="140"/>
      <c r="L574" s="140"/>
      <c r="M574" s="140"/>
      <c r="N574" s="140"/>
      <c r="O574" s="230"/>
      <c r="P574" s="144"/>
      <c r="Q574" s="248"/>
    </row>
    <row r="575" spans="3:17" s="121" customFormat="1" x14ac:dyDescent="0.25">
      <c r="C575" s="194"/>
      <c r="D575" s="229"/>
      <c r="E575" s="140"/>
      <c r="F575" s="140"/>
      <c r="G575" s="140"/>
      <c r="H575" s="140"/>
      <c r="I575" s="140"/>
      <c r="J575" s="140"/>
      <c r="K575" s="140"/>
      <c r="L575" s="140"/>
      <c r="M575" s="140"/>
      <c r="N575" s="140"/>
      <c r="O575" s="230"/>
      <c r="P575" s="144"/>
      <c r="Q575" s="248"/>
    </row>
    <row r="576" spans="3:17" s="121" customFormat="1" x14ac:dyDescent="0.25">
      <c r="C576" s="194"/>
      <c r="D576" s="229"/>
      <c r="E576" s="140"/>
      <c r="F576" s="140"/>
      <c r="G576" s="140"/>
      <c r="H576" s="140"/>
      <c r="I576" s="140"/>
      <c r="J576" s="140"/>
      <c r="K576" s="140"/>
      <c r="L576" s="140"/>
      <c r="M576" s="140"/>
      <c r="N576" s="140"/>
      <c r="O576" s="230"/>
      <c r="P576" s="144"/>
      <c r="Q576" s="248"/>
    </row>
    <row r="577" spans="3:17" s="121" customFormat="1" x14ac:dyDescent="0.25">
      <c r="C577" s="194"/>
      <c r="D577" s="229"/>
      <c r="E577" s="140"/>
      <c r="F577" s="140"/>
      <c r="G577" s="140"/>
      <c r="H577" s="140"/>
      <c r="I577" s="140"/>
      <c r="J577" s="140"/>
      <c r="K577" s="140"/>
      <c r="L577" s="140"/>
      <c r="M577" s="140"/>
      <c r="N577" s="140"/>
      <c r="O577" s="230"/>
      <c r="P577" s="144"/>
      <c r="Q577" s="248"/>
    </row>
    <row r="578" spans="3:17" s="121" customFormat="1" x14ac:dyDescent="0.25">
      <c r="C578" s="194"/>
      <c r="D578" s="229"/>
      <c r="E578" s="140"/>
      <c r="F578" s="140"/>
      <c r="G578" s="140"/>
      <c r="H578" s="140"/>
      <c r="I578" s="140"/>
      <c r="J578" s="140"/>
      <c r="K578" s="140"/>
      <c r="L578" s="140"/>
      <c r="M578" s="140"/>
      <c r="N578" s="140"/>
      <c r="O578" s="230"/>
      <c r="P578" s="144"/>
      <c r="Q578" s="248"/>
    </row>
    <row r="579" spans="3:17" s="121" customFormat="1" x14ac:dyDescent="0.25">
      <c r="C579" s="194"/>
      <c r="D579" s="229"/>
      <c r="E579" s="140"/>
      <c r="F579" s="140"/>
      <c r="G579" s="140"/>
      <c r="H579" s="140"/>
      <c r="I579" s="140"/>
      <c r="J579" s="140"/>
      <c r="K579" s="140"/>
      <c r="L579" s="140"/>
      <c r="M579" s="140"/>
      <c r="N579" s="140"/>
      <c r="O579" s="230"/>
      <c r="P579" s="144"/>
      <c r="Q579" s="248"/>
    </row>
    <row r="580" spans="3:17" s="121" customFormat="1" x14ac:dyDescent="0.25">
      <c r="C580" s="194"/>
      <c r="D580" s="229"/>
      <c r="E580" s="140"/>
      <c r="F580" s="140"/>
      <c r="G580" s="140"/>
      <c r="H580" s="140"/>
      <c r="I580" s="140"/>
      <c r="J580" s="140"/>
      <c r="K580" s="140"/>
      <c r="L580" s="140"/>
      <c r="M580" s="140"/>
      <c r="N580" s="140"/>
      <c r="O580" s="230"/>
      <c r="P580" s="144"/>
      <c r="Q580" s="248"/>
    </row>
    <row r="581" spans="3:17" s="121" customFormat="1" x14ac:dyDescent="0.25">
      <c r="D581" s="229"/>
      <c r="E581" s="140"/>
      <c r="F581" s="140"/>
      <c r="G581" s="140"/>
      <c r="H581" s="140"/>
      <c r="I581" s="140"/>
      <c r="J581" s="140"/>
      <c r="K581" s="140"/>
      <c r="L581" s="140"/>
      <c r="M581" s="140"/>
      <c r="N581" s="140"/>
      <c r="O581" s="230"/>
      <c r="P581" s="144"/>
      <c r="Q581" s="248"/>
    </row>
    <row r="582" spans="3:17" s="121" customFormat="1" x14ac:dyDescent="0.25">
      <c r="D582" s="229"/>
      <c r="E582" s="140"/>
      <c r="F582" s="140"/>
      <c r="G582" s="140"/>
      <c r="H582" s="140"/>
      <c r="I582" s="140"/>
      <c r="J582" s="140"/>
      <c r="K582" s="140"/>
      <c r="L582" s="140"/>
      <c r="M582" s="140"/>
      <c r="N582" s="140"/>
      <c r="O582" s="230"/>
      <c r="P582" s="144"/>
      <c r="Q582" s="248"/>
    </row>
    <row r="583" spans="3:17" s="121" customFormat="1" x14ac:dyDescent="0.25">
      <c r="D583" s="229"/>
      <c r="E583" s="140"/>
      <c r="F583" s="140"/>
      <c r="G583" s="140"/>
      <c r="H583" s="140"/>
      <c r="I583" s="140"/>
      <c r="J583" s="140"/>
      <c r="K583" s="140"/>
      <c r="L583" s="140"/>
      <c r="M583" s="140"/>
      <c r="N583" s="140"/>
      <c r="O583" s="230"/>
      <c r="P583" s="144"/>
      <c r="Q583" s="248"/>
    </row>
    <row r="584" spans="3:17" s="121" customFormat="1" x14ac:dyDescent="0.25">
      <c r="D584" s="229"/>
      <c r="E584" s="140"/>
      <c r="F584" s="140"/>
      <c r="G584" s="140"/>
      <c r="H584" s="140"/>
      <c r="I584" s="140"/>
      <c r="J584" s="140"/>
      <c r="K584" s="140"/>
      <c r="L584" s="140"/>
      <c r="M584" s="140"/>
      <c r="N584" s="140"/>
      <c r="O584" s="230"/>
      <c r="P584" s="144"/>
      <c r="Q584" s="248"/>
    </row>
    <row r="585" spans="3:17" s="121" customFormat="1" x14ac:dyDescent="0.25">
      <c r="D585" s="229"/>
      <c r="E585" s="140"/>
      <c r="F585" s="140"/>
      <c r="G585" s="140"/>
      <c r="H585" s="140"/>
      <c r="I585" s="140"/>
      <c r="J585" s="140"/>
      <c r="K585" s="140"/>
      <c r="L585" s="140"/>
      <c r="M585" s="140"/>
      <c r="N585" s="140"/>
      <c r="O585" s="230"/>
      <c r="P585" s="144"/>
      <c r="Q585" s="248"/>
    </row>
    <row r="586" spans="3:17" s="121" customFormat="1" x14ac:dyDescent="0.25">
      <c r="D586" s="229"/>
      <c r="E586" s="140"/>
      <c r="F586" s="140"/>
      <c r="G586" s="140"/>
      <c r="H586" s="140"/>
      <c r="I586" s="140"/>
      <c r="J586" s="140"/>
      <c r="K586" s="140"/>
      <c r="L586" s="140"/>
      <c r="M586" s="140"/>
      <c r="N586" s="140"/>
      <c r="O586" s="230"/>
      <c r="P586" s="144"/>
      <c r="Q586" s="248"/>
    </row>
    <row r="587" spans="3:17" s="121" customFormat="1" x14ac:dyDescent="0.25">
      <c r="D587" s="229"/>
      <c r="E587" s="140"/>
      <c r="F587" s="140"/>
      <c r="G587" s="140"/>
      <c r="H587" s="140"/>
      <c r="I587" s="140"/>
      <c r="J587" s="140"/>
      <c r="K587" s="140"/>
      <c r="L587" s="140"/>
      <c r="M587" s="140"/>
      <c r="N587" s="140"/>
      <c r="O587" s="230"/>
      <c r="P587" s="144"/>
      <c r="Q587" s="248"/>
    </row>
    <row r="588" spans="3:17" s="121" customFormat="1" x14ac:dyDescent="0.25">
      <c r="D588" s="229"/>
      <c r="E588" s="140"/>
      <c r="F588" s="140"/>
      <c r="G588" s="140"/>
      <c r="H588" s="140"/>
      <c r="I588" s="140"/>
      <c r="J588" s="140"/>
      <c r="K588" s="140"/>
      <c r="L588" s="140"/>
      <c r="M588" s="140"/>
      <c r="N588" s="140"/>
      <c r="O588" s="230"/>
      <c r="P588" s="144"/>
      <c r="Q588" s="248"/>
    </row>
    <row r="589" spans="3:17" s="121" customFormat="1" x14ac:dyDescent="0.25">
      <c r="D589" s="229"/>
      <c r="E589" s="140"/>
      <c r="F589" s="140"/>
      <c r="G589" s="140"/>
      <c r="H589" s="140"/>
      <c r="I589" s="140"/>
      <c r="J589" s="140"/>
      <c r="K589" s="140"/>
      <c r="L589" s="140"/>
      <c r="M589" s="140"/>
      <c r="N589" s="140"/>
      <c r="O589" s="230"/>
      <c r="P589" s="144"/>
      <c r="Q589" s="248"/>
    </row>
    <row r="590" spans="3:17" s="121" customFormat="1" x14ac:dyDescent="0.25">
      <c r="D590" s="229"/>
      <c r="E590" s="140"/>
      <c r="F590" s="140"/>
      <c r="G590" s="140"/>
      <c r="H590" s="140"/>
      <c r="I590" s="140"/>
      <c r="J590" s="140"/>
      <c r="K590" s="140"/>
      <c r="L590" s="140"/>
      <c r="M590" s="140"/>
      <c r="N590" s="140"/>
      <c r="O590" s="230"/>
      <c r="P590" s="144"/>
      <c r="Q590" s="248"/>
    </row>
    <row r="591" spans="3:17" s="121" customFormat="1" x14ac:dyDescent="0.25">
      <c r="D591" s="229"/>
      <c r="E591" s="140"/>
      <c r="F591" s="140"/>
      <c r="G591" s="140"/>
      <c r="H591" s="140"/>
      <c r="I591" s="140"/>
      <c r="J591" s="140"/>
      <c r="K591" s="140"/>
      <c r="L591" s="140"/>
      <c r="M591" s="140"/>
      <c r="N591" s="140"/>
      <c r="O591" s="230"/>
      <c r="P591" s="144"/>
      <c r="Q591" s="248"/>
    </row>
    <row r="592" spans="3:17" s="121" customFormat="1" x14ac:dyDescent="0.25">
      <c r="D592" s="229"/>
      <c r="E592" s="140"/>
      <c r="F592" s="140"/>
      <c r="G592" s="140"/>
      <c r="H592" s="140"/>
      <c r="I592" s="140"/>
      <c r="J592" s="140"/>
      <c r="K592" s="140"/>
      <c r="L592" s="140"/>
      <c r="M592" s="140"/>
      <c r="N592" s="140"/>
      <c r="O592" s="230"/>
      <c r="P592" s="144"/>
      <c r="Q592" s="248"/>
    </row>
    <row r="593" spans="17:17" s="121" customFormat="1" x14ac:dyDescent="0.25">
      <c r="Q593" s="248"/>
    </row>
    <row r="594" spans="17:17" s="121" customFormat="1" x14ac:dyDescent="0.25">
      <c r="Q594" s="248"/>
    </row>
    <row r="595" spans="17:17" s="121" customFormat="1" x14ac:dyDescent="0.25">
      <c r="Q595" s="248"/>
    </row>
    <row r="596" spans="17:17" s="121" customFormat="1" x14ac:dyDescent="0.25">
      <c r="Q596" s="248"/>
    </row>
    <row r="597" spans="17:17" s="121" customFormat="1" x14ac:dyDescent="0.25">
      <c r="Q597" s="248"/>
    </row>
    <row r="598" spans="17:17" s="121" customFormat="1" x14ac:dyDescent="0.25">
      <c r="Q598" s="248"/>
    </row>
    <row r="599" spans="17:17" s="121" customFormat="1" x14ac:dyDescent="0.25">
      <c r="Q599" s="248"/>
    </row>
    <row r="600" spans="17:17" s="121" customFormat="1" x14ac:dyDescent="0.25">
      <c r="Q600" s="248"/>
    </row>
    <row r="601" spans="17:17" s="121" customFormat="1" x14ac:dyDescent="0.25">
      <c r="Q601" s="248"/>
    </row>
    <row r="602" spans="17:17" s="121" customFormat="1" x14ac:dyDescent="0.25">
      <c r="Q602" s="248"/>
    </row>
    <row r="603" spans="17:17" s="121" customFormat="1" x14ac:dyDescent="0.25">
      <c r="Q603" s="248"/>
    </row>
  </sheetData>
  <pageMargins left="0.7" right="0.7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9997558519241921"/>
  </sheetPr>
  <dimension ref="B3:U62"/>
  <sheetViews>
    <sheetView zoomScale="80" zoomScaleNormal="80" workbookViewId="0">
      <selection activeCell="F30" sqref="F30"/>
    </sheetView>
  </sheetViews>
  <sheetFormatPr defaultRowHeight="12.75" x14ac:dyDescent="0.2"/>
  <cols>
    <col min="1" max="1" width="3.42578125" style="110" customWidth="1"/>
    <col min="2" max="2" width="9.140625" style="110"/>
    <col min="3" max="3" width="13.140625" style="110" customWidth="1"/>
    <col min="4" max="13" width="13.7109375" style="110" customWidth="1"/>
    <col min="14" max="14" width="2.85546875" style="110" customWidth="1"/>
    <col min="15" max="15" width="13.7109375" style="110" customWidth="1"/>
    <col min="16" max="16" width="2.85546875" style="110" customWidth="1"/>
    <col min="17" max="17" width="13.7109375" style="110" customWidth="1"/>
    <col min="18" max="18" width="2.85546875" style="110" customWidth="1"/>
    <col min="19" max="19" width="13.7109375" style="110" customWidth="1"/>
    <col min="20" max="20" width="12.7109375" style="110" customWidth="1"/>
    <col min="21" max="16384" width="9.140625" style="110"/>
  </cols>
  <sheetData>
    <row r="3" spans="2:19" ht="15.75" x14ac:dyDescent="0.25">
      <c r="B3" s="265" t="s">
        <v>1311</v>
      </c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</row>
    <row r="4" spans="2:19" x14ac:dyDescent="0.2"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</row>
    <row r="5" spans="2:19" ht="15" x14ac:dyDescent="0.25">
      <c r="B5" s="268" t="s">
        <v>1312</v>
      </c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</row>
    <row r="6" spans="2:19" x14ac:dyDescent="0.2">
      <c r="B6" s="270"/>
      <c r="C6" s="270"/>
      <c r="D6" s="270"/>
      <c r="E6" s="270"/>
      <c r="F6" s="270"/>
      <c r="G6" s="270"/>
      <c r="H6" s="270"/>
      <c r="I6" s="270"/>
      <c r="J6" s="270"/>
      <c r="K6" s="267"/>
      <c r="L6" s="267"/>
      <c r="M6" s="267"/>
      <c r="N6" s="267"/>
      <c r="O6" s="267"/>
      <c r="P6" s="267"/>
      <c r="Q6" s="267"/>
      <c r="R6" s="267"/>
      <c r="S6" s="267"/>
    </row>
    <row r="7" spans="2:19" x14ac:dyDescent="0.2">
      <c r="B7" s="270"/>
      <c r="C7" s="271" t="s">
        <v>1313</v>
      </c>
      <c r="D7" s="322" t="s">
        <v>859</v>
      </c>
      <c r="E7" s="312" t="s">
        <v>864</v>
      </c>
      <c r="F7" s="312" t="s">
        <v>865</v>
      </c>
      <c r="G7" s="312" t="s">
        <v>866</v>
      </c>
      <c r="H7" s="312" t="s">
        <v>867</v>
      </c>
      <c r="I7" s="312" t="s">
        <v>868</v>
      </c>
      <c r="J7" s="273" t="s">
        <v>869</v>
      </c>
      <c r="K7" s="273" t="s">
        <v>870</v>
      </c>
      <c r="L7" s="273" t="s">
        <v>871</v>
      </c>
      <c r="M7" s="273" t="s">
        <v>872</v>
      </c>
      <c r="N7" s="267"/>
      <c r="O7" s="272" t="s">
        <v>1314</v>
      </c>
      <c r="Q7" s="267"/>
      <c r="R7" s="267"/>
      <c r="S7" s="267"/>
    </row>
    <row r="8" spans="2:19" x14ac:dyDescent="0.2">
      <c r="B8" s="270"/>
      <c r="C8" s="274" t="s">
        <v>884</v>
      </c>
      <c r="D8" s="323">
        <f t="shared" ref="D8:M9" si="0">D21</f>
        <v>48419634.502305821</v>
      </c>
      <c r="E8" s="313">
        <f t="shared" si="0"/>
        <v>33916939.529201232</v>
      </c>
      <c r="F8" s="313">
        <f t="shared" si="0"/>
        <v>24374001.584145449</v>
      </c>
      <c r="G8" s="313">
        <f t="shared" si="0"/>
        <v>20689244.499109719</v>
      </c>
      <c r="H8" s="313">
        <f t="shared" si="0"/>
        <v>19687642.784104366</v>
      </c>
      <c r="I8" s="313">
        <f t="shared" si="0"/>
        <v>19354265.547167949</v>
      </c>
      <c r="J8" s="275">
        <f t="shared" si="0"/>
        <v>19354265.547167949</v>
      </c>
      <c r="K8" s="275">
        <f t="shared" si="0"/>
        <v>19354265.547167949</v>
      </c>
      <c r="L8" s="275">
        <f t="shared" si="0"/>
        <v>19354265.547167949</v>
      </c>
      <c r="M8" s="275">
        <f t="shared" si="0"/>
        <v>19354265.547167949</v>
      </c>
      <c r="N8" s="267"/>
      <c r="O8" s="274">
        <f t="shared" ref="O8:O15" si="1">SUM(E8:I8)</f>
        <v>118022093.94372872</v>
      </c>
      <c r="Q8" s="267"/>
      <c r="R8" s="267"/>
      <c r="S8" s="267"/>
    </row>
    <row r="9" spans="2:19" x14ac:dyDescent="0.2">
      <c r="B9" s="270"/>
      <c r="C9" s="274" t="s">
        <v>881</v>
      </c>
      <c r="D9" s="323">
        <f t="shared" si="0"/>
        <v>57522026</v>
      </c>
      <c r="E9" s="313">
        <f t="shared" si="0"/>
        <v>64734004.772673666</v>
      </c>
      <c r="F9" s="313">
        <f t="shared" si="0"/>
        <v>64322990.456735462</v>
      </c>
      <c r="G9" s="313">
        <f t="shared" si="0"/>
        <v>77544021.149546936</v>
      </c>
      <c r="H9" s="313">
        <f t="shared" si="0"/>
        <v>93200370.2305962</v>
      </c>
      <c r="I9" s="313">
        <f t="shared" si="0"/>
        <v>86788682.410999402</v>
      </c>
      <c r="J9" s="275">
        <f t="shared" si="0"/>
        <v>79328149.009032905</v>
      </c>
      <c r="K9" s="275">
        <f t="shared" si="0"/>
        <v>75272320.443098977</v>
      </c>
      <c r="L9" s="275">
        <f t="shared" si="0"/>
        <v>84083001.775542468</v>
      </c>
      <c r="M9" s="275">
        <f t="shared" si="0"/>
        <v>83658457.731066272</v>
      </c>
      <c r="N9" s="267"/>
      <c r="O9" s="274">
        <f t="shared" si="1"/>
        <v>386590069.02055168</v>
      </c>
      <c r="Q9" s="267"/>
      <c r="R9" s="267"/>
      <c r="S9" s="267"/>
    </row>
    <row r="10" spans="2:19" x14ac:dyDescent="0.2">
      <c r="B10" s="270"/>
      <c r="C10" s="274" t="s">
        <v>882</v>
      </c>
      <c r="D10" s="323">
        <f t="shared" ref="D10:M10" si="2">D23+D24</f>
        <v>150012101.74742618</v>
      </c>
      <c r="E10" s="313">
        <f t="shared" si="2"/>
        <v>113156834.2013106</v>
      </c>
      <c r="F10" s="313">
        <f t="shared" si="2"/>
        <v>123929283.0671169</v>
      </c>
      <c r="G10" s="313">
        <f t="shared" si="2"/>
        <v>122082326.97361848</v>
      </c>
      <c r="H10" s="313">
        <f t="shared" si="2"/>
        <v>127014142.23429796</v>
      </c>
      <c r="I10" s="313">
        <f t="shared" si="2"/>
        <v>130312877.54755074</v>
      </c>
      <c r="J10" s="275">
        <f t="shared" si="2"/>
        <v>129420193.24865213</v>
      </c>
      <c r="K10" s="275">
        <f t="shared" si="2"/>
        <v>142693805.74179867</v>
      </c>
      <c r="L10" s="275">
        <f t="shared" si="2"/>
        <v>161282003.82838807</v>
      </c>
      <c r="M10" s="275">
        <f t="shared" si="2"/>
        <v>181987732.11236477</v>
      </c>
      <c r="N10" s="267"/>
      <c r="O10" s="274">
        <f t="shared" si="1"/>
        <v>616495464.02389479</v>
      </c>
      <c r="Q10" s="267"/>
      <c r="R10" s="267"/>
      <c r="S10" s="267"/>
    </row>
    <row r="11" spans="2:19" x14ac:dyDescent="0.2">
      <c r="B11" s="270"/>
      <c r="C11" s="274" t="s">
        <v>684</v>
      </c>
      <c r="D11" s="323">
        <f t="shared" ref="D11:M12" si="3">D25</f>
        <v>17809814</v>
      </c>
      <c r="E11" s="313">
        <f t="shared" si="3"/>
        <v>13619578.265419623</v>
      </c>
      <c r="F11" s="313">
        <f t="shared" si="3"/>
        <v>8217251.8332872642</v>
      </c>
      <c r="G11" s="313">
        <f t="shared" si="3"/>
        <v>6386019.7836999455</v>
      </c>
      <c r="H11" s="313">
        <f t="shared" si="3"/>
        <v>6297925.4441460781</v>
      </c>
      <c r="I11" s="313">
        <f t="shared" si="3"/>
        <v>6643750.9943028111</v>
      </c>
      <c r="J11" s="275">
        <f t="shared" si="3"/>
        <v>6529692.0393149685</v>
      </c>
      <c r="K11" s="275">
        <f t="shared" si="3"/>
        <v>6608340.1952036452</v>
      </c>
      <c r="L11" s="275">
        <f t="shared" si="3"/>
        <v>6558516.9438413065</v>
      </c>
      <c r="M11" s="275">
        <f t="shared" si="3"/>
        <v>6251750.8779769447</v>
      </c>
      <c r="N11" s="267"/>
      <c r="O11" s="274">
        <f t="shared" si="1"/>
        <v>41164526.320855722</v>
      </c>
      <c r="Q11" s="267"/>
      <c r="R11" s="267"/>
      <c r="S11" s="267"/>
    </row>
    <row r="12" spans="2:19" x14ac:dyDescent="0.2">
      <c r="B12" s="270"/>
      <c r="C12" s="274" t="s">
        <v>517</v>
      </c>
      <c r="D12" s="323">
        <f t="shared" si="3"/>
        <v>70200000.020000011</v>
      </c>
      <c r="E12" s="313">
        <f t="shared" si="3"/>
        <v>79390039.967675894</v>
      </c>
      <c r="F12" s="313">
        <f t="shared" si="3"/>
        <v>79655285.648186415</v>
      </c>
      <c r="G12" s="313">
        <f t="shared" si="3"/>
        <v>80461672.309568614</v>
      </c>
      <c r="H12" s="313">
        <f t="shared" si="3"/>
        <v>79957198.11434038</v>
      </c>
      <c r="I12" s="313">
        <f t="shared" si="3"/>
        <v>80535803.960228667</v>
      </c>
      <c r="J12" s="275">
        <f t="shared" si="3"/>
        <v>84284715.376550376</v>
      </c>
      <c r="K12" s="275">
        <f t="shared" si="3"/>
        <v>84917282.002421513</v>
      </c>
      <c r="L12" s="275">
        <f t="shared" si="3"/>
        <v>85537355.46827881</v>
      </c>
      <c r="M12" s="275">
        <f t="shared" si="3"/>
        <v>85870324.71091491</v>
      </c>
      <c r="N12" s="267"/>
      <c r="O12" s="274">
        <f t="shared" si="1"/>
        <v>400000000</v>
      </c>
      <c r="Q12" s="267"/>
      <c r="R12" s="267"/>
      <c r="S12" s="267"/>
    </row>
    <row r="13" spans="2:19" x14ac:dyDescent="0.2">
      <c r="B13" s="270"/>
      <c r="C13" s="376" t="s">
        <v>1370</v>
      </c>
      <c r="D13" s="377">
        <f t="shared" ref="D13:M13" si="4">SUM(D8:D12)</f>
        <v>343963576.269732</v>
      </c>
      <c r="E13" s="378">
        <f t="shared" si="4"/>
        <v>304817396.73628104</v>
      </c>
      <c r="F13" s="378">
        <f t="shared" si="4"/>
        <v>300498812.58947152</v>
      </c>
      <c r="G13" s="378">
        <f t="shared" si="4"/>
        <v>307163284.71554369</v>
      </c>
      <c r="H13" s="378">
        <f t="shared" si="4"/>
        <v>326157278.80748498</v>
      </c>
      <c r="I13" s="378">
        <f t="shared" si="4"/>
        <v>323635380.46024954</v>
      </c>
      <c r="J13" s="379">
        <f t="shared" si="4"/>
        <v>318917015.22071832</v>
      </c>
      <c r="K13" s="379">
        <f t="shared" si="4"/>
        <v>328846013.92969072</v>
      </c>
      <c r="L13" s="379">
        <f t="shared" si="4"/>
        <v>356815143.56321859</v>
      </c>
      <c r="M13" s="379">
        <f t="shared" si="4"/>
        <v>377122530.97949088</v>
      </c>
      <c r="N13" s="267"/>
      <c r="O13" s="383">
        <f t="shared" si="1"/>
        <v>1562272153.3090305</v>
      </c>
      <c r="Q13" s="267"/>
      <c r="R13" s="267"/>
      <c r="S13" s="267"/>
    </row>
    <row r="14" spans="2:19" x14ac:dyDescent="0.2">
      <c r="B14" s="270"/>
      <c r="C14" s="274" t="s">
        <v>1361</v>
      </c>
      <c r="D14" s="323">
        <f>'Non System'!C16*1000000</f>
        <v>53120118.587828487</v>
      </c>
      <c r="E14" s="313">
        <f>'Non System'!D16*1000000</f>
        <v>49686736.024411425</v>
      </c>
      <c r="F14" s="313">
        <f>'Non System'!E16*1000000</f>
        <v>35108941.550033808</v>
      </c>
      <c r="G14" s="313">
        <f>'Non System'!F16*1000000</f>
        <v>31713950.616194211</v>
      </c>
      <c r="H14" s="313">
        <f>'Non System'!G16*1000000</f>
        <v>30022401.592232298</v>
      </c>
      <c r="I14" s="313">
        <f>'Non System'!H16*1000000</f>
        <v>23558369.217128243</v>
      </c>
      <c r="J14" s="389"/>
      <c r="K14" s="389"/>
      <c r="L14" s="389"/>
      <c r="M14" s="389"/>
      <c r="N14" s="267"/>
      <c r="O14" s="274">
        <f t="shared" si="1"/>
        <v>170090398.99999997</v>
      </c>
      <c r="Q14" s="267"/>
      <c r="R14" s="267"/>
      <c r="S14" s="267"/>
    </row>
    <row r="15" spans="2:19" x14ac:dyDescent="0.2">
      <c r="B15" s="270"/>
      <c r="C15" s="373" t="s">
        <v>186</v>
      </c>
      <c r="D15" s="374">
        <f t="shared" ref="D15:I15" si="5">D13+D14</f>
        <v>397083694.85756052</v>
      </c>
      <c r="E15" s="375">
        <f t="shared" si="5"/>
        <v>354504132.76069248</v>
      </c>
      <c r="F15" s="375">
        <f t="shared" si="5"/>
        <v>335607754.13950533</v>
      </c>
      <c r="G15" s="375">
        <f t="shared" si="5"/>
        <v>338877235.33173788</v>
      </c>
      <c r="H15" s="375">
        <f t="shared" si="5"/>
        <v>356179680.39971727</v>
      </c>
      <c r="I15" s="375">
        <f t="shared" si="5"/>
        <v>347193749.67737776</v>
      </c>
      <c r="J15" s="389"/>
      <c r="K15" s="389"/>
      <c r="L15" s="389"/>
      <c r="M15" s="389"/>
      <c r="N15" s="267"/>
      <c r="O15" s="373">
        <f t="shared" si="1"/>
        <v>1732362552.3090305</v>
      </c>
      <c r="Q15" s="267"/>
      <c r="R15" s="267"/>
      <c r="S15" s="267"/>
    </row>
    <row r="16" spans="2:19" x14ac:dyDescent="0.2">
      <c r="B16" s="270"/>
      <c r="C16" s="270"/>
      <c r="D16" s="325"/>
      <c r="E16" s="315"/>
      <c r="F16" s="315"/>
      <c r="G16" s="316"/>
      <c r="H16" s="316"/>
      <c r="I16" s="316"/>
      <c r="J16" s="319"/>
      <c r="K16" s="319"/>
      <c r="L16" s="319"/>
      <c r="M16" s="319"/>
      <c r="N16" s="267"/>
      <c r="O16" s="267"/>
      <c r="Q16" s="267"/>
      <c r="R16" s="267"/>
      <c r="S16" s="267"/>
    </row>
    <row r="17" spans="2:19" x14ac:dyDescent="0.2">
      <c r="B17" s="270"/>
      <c r="C17" s="270"/>
      <c r="D17" s="325"/>
      <c r="E17" s="315"/>
      <c r="F17" s="315"/>
      <c r="G17" s="316"/>
      <c r="H17" s="316"/>
      <c r="I17" s="316"/>
      <c r="J17" s="319"/>
      <c r="K17" s="319"/>
      <c r="L17" s="319"/>
      <c r="M17" s="319"/>
      <c r="N17" s="267"/>
      <c r="O17" s="267"/>
      <c r="Q17" s="267"/>
      <c r="R17" s="267"/>
      <c r="S17" s="267"/>
    </row>
    <row r="18" spans="2:19" ht="15" x14ac:dyDescent="0.25">
      <c r="B18" s="268" t="s">
        <v>1315</v>
      </c>
      <c r="C18" s="269"/>
      <c r="D18" s="326"/>
      <c r="E18" s="317"/>
      <c r="F18" s="317"/>
      <c r="G18" s="317"/>
      <c r="H18" s="317"/>
      <c r="I18" s="317"/>
      <c r="J18" s="320"/>
      <c r="K18" s="320"/>
      <c r="L18" s="320"/>
      <c r="M18" s="320"/>
      <c r="N18" s="269"/>
      <c r="O18" s="269"/>
      <c r="P18" s="269"/>
      <c r="Q18" s="269"/>
      <c r="R18" s="269"/>
      <c r="S18" s="269"/>
    </row>
    <row r="19" spans="2:19" x14ac:dyDescent="0.2">
      <c r="B19" s="270"/>
      <c r="C19" s="270"/>
      <c r="D19" s="325"/>
      <c r="E19" s="315"/>
      <c r="F19" s="315"/>
      <c r="G19" s="316"/>
      <c r="H19" s="316"/>
      <c r="I19" s="316"/>
      <c r="J19" s="319"/>
      <c r="K19" s="319"/>
      <c r="L19" s="319"/>
      <c r="M19" s="319"/>
      <c r="N19" s="267"/>
      <c r="O19" s="267"/>
      <c r="Q19" s="267"/>
      <c r="R19" s="267"/>
      <c r="S19" s="267"/>
    </row>
    <row r="20" spans="2:19" x14ac:dyDescent="0.2">
      <c r="B20" s="270"/>
      <c r="C20" s="271" t="s">
        <v>1313</v>
      </c>
      <c r="D20" s="322" t="s">
        <v>859</v>
      </c>
      <c r="E20" s="312" t="s">
        <v>864</v>
      </c>
      <c r="F20" s="312" t="s">
        <v>865</v>
      </c>
      <c r="G20" s="312" t="s">
        <v>866</v>
      </c>
      <c r="H20" s="312" t="s">
        <v>867</v>
      </c>
      <c r="I20" s="312" t="s">
        <v>868</v>
      </c>
      <c r="J20" s="273" t="s">
        <v>869</v>
      </c>
      <c r="K20" s="273" t="s">
        <v>870</v>
      </c>
      <c r="L20" s="273" t="s">
        <v>871</v>
      </c>
      <c r="M20" s="273" t="s">
        <v>872</v>
      </c>
      <c r="N20" s="267"/>
      <c r="O20" s="272" t="s">
        <v>1314</v>
      </c>
      <c r="Q20" s="267"/>
      <c r="R20" s="267"/>
      <c r="S20" s="267"/>
    </row>
    <row r="21" spans="2:19" x14ac:dyDescent="0.2">
      <c r="B21" s="270"/>
      <c r="C21" s="274" t="s">
        <v>884</v>
      </c>
      <c r="D21" s="323">
        <f>D39</f>
        <v>48419634.502305821</v>
      </c>
      <c r="E21" s="313">
        <f>E39</f>
        <v>33916939.529201232</v>
      </c>
      <c r="F21" s="313">
        <f t="shared" ref="F21:I21" si="6">F39</f>
        <v>24374001.584145449</v>
      </c>
      <c r="G21" s="313">
        <f t="shared" si="6"/>
        <v>20689244.499109719</v>
      </c>
      <c r="H21" s="313">
        <f t="shared" si="6"/>
        <v>19687642.784104366</v>
      </c>
      <c r="I21" s="313">
        <f t="shared" si="6"/>
        <v>19354265.547167949</v>
      </c>
      <c r="J21" s="275">
        <f t="shared" ref="J21:M21" si="7">J39</f>
        <v>19354265.547167949</v>
      </c>
      <c r="K21" s="275">
        <f t="shared" si="7"/>
        <v>19354265.547167949</v>
      </c>
      <c r="L21" s="275">
        <f t="shared" si="7"/>
        <v>19354265.547167949</v>
      </c>
      <c r="M21" s="275">
        <f t="shared" si="7"/>
        <v>19354265.547167949</v>
      </c>
      <c r="N21" s="267"/>
      <c r="O21" s="274">
        <f t="shared" ref="O21:O29" si="8">SUM(E21:I21)</f>
        <v>118022093.94372872</v>
      </c>
      <c r="Q21" s="267"/>
      <c r="R21" s="267"/>
      <c r="S21" s="267"/>
    </row>
    <row r="22" spans="2:19" x14ac:dyDescent="0.2">
      <c r="B22" s="270"/>
      <c r="C22" s="274" t="s">
        <v>881</v>
      </c>
      <c r="D22" s="323">
        <f>D38-D49</f>
        <v>57522026</v>
      </c>
      <c r="E22" s="313">
        <f>E38-E49</f>
        <v>64734004.772673666</v>
      </c>
      <c r="F22" s="313">
        <f t="shared" ref="F22:I22" si="9">F38-F49</f>
        <v>64322990.456735462</v>
      </c>
      <c r="G22" s="313">
        <f t="shared" si="9"/>
        <v>77544021.149546936</v>
      </c>
      <c r="H22" s="313">
        <f t="shared" si="9"/>
        <v>93200370.2305962</v>
      </c>
      <c r="I22" s="313">
        <f t="shared" si="9"/>
        <v>86788682.410999402</v>
      </c>
      <c r="J22" s="275">
        <f t="shared" ref="J22:M22" si="10">J38-J49</f>
        <v>79328149.009032905</v>
      </c>
      <c r="K22" s="275">
        <f t="shared" si="10"/>
        <v>75272320.443098977</v>
      </c>
      <c r="L22" s="275">
        <f t="shared" si="10"/>
        <v>84083001.775542468</v>
      </c>
      <c r="M22" s="275">
        <f t="shared" si="10"/>
        <v>83658457.731066272</v>
      </c>
      <c r="N22" s="267"/>
      <c r="O22" s="274">
        <f t="shared" si="8"/>
        <v>386590069.02055168</v>
      </c>
      <c r="Q22" s="267"/>
      <c r="R22" s="267"/>
      <c r="S22" s="267"/>
    </row>
    <row r="23" spans="2:19" x14ac:dyDescent="0.2">
      <c r="B23" s="267"/>
      <c r="C23" s="274" t="s">
        <v>882</v>
      </c>
      <c r="D23" s="323">
        <f>D43-D50</f>
        <v>146012101.74742618</v>
      </c>
      <c r="E23" s="313">
        <f>E43-E50</f>
        <v>109161460.92070699</v>
      </c>
      <c r="F23" s="313">
        <f t="shared" ref="F23:I23" si="11">F43-F50</f>
        <v>119941187.37260078</v>
      </c>
      <c r="G23" s="313">
        <f t="shared" si="11"/>
        <v>118105323.40939736</v>
      </c>
      <c r="H23" s="313">
        <f t="shared" si="11"/>
        <v>123049433.81715882</v>
      </c>
      <c r="I23" s="313">
        <f t="shared" si="11"/>
        <v>126358572.79052487</v>
      </c>
      <c r="J23" s="275">
        <f t="shared" ref="J23:M23" si="12">J43-J50</f>
        <v>125465888.49162626</v>
      </c>
      <c r="K23" s="275">
        <f t="shared" si="12"/>
        <v>138739500.9847728</v>
      </c>
      <c r="L23" s="275">
        <f t="shared" si="12"/>
        <v>157327699.0713622</v>
      </c>
      <c r="M23" s="275">
        <f t="shared" si="12"/>
        <v>178033427.3553389</v>
      </c>
      <c r="N23" s="267"/>
      <c r="O23" s="274">
        <f t="shared" si="8"/>
        <v>596615978.3103888</v>
      </c>
      <c r="Q23" s="267"/>
      <c r="R23" s="267"/>
      <c r="S23" s="267"/>
    </row>
    <row r="24" spans="2:19" x14ac:dyDescent="0.2">
      <c r="B24" s="267"/>
      <c r="C24" s="274" t="s">
        <v>179</v>
      </c>
      <c r="D24" s="323">
        <f>D42</f>
        <v>4000000</v>
      </c>
      <c r="E24" s="313">
        <f>E42</f>
        <v>3995373.2806036142</v>
      </c>
      <c r="F24" s="313">
        <f t="shared" ref="F24:I24" si="13">F42</f>
        <v>3988095.6945161186</v>
      </c>
      <c r="G24" s="313">
        <f t="shared" si="13"/>
        <v>3977003.5642211195</v>
      </c>
      <c r="H24" s="313">
        <f t="shared" si="13"/>
        <v>3964708.4171391497</v>
      </c>
      <c r="I24" s="313">
        <f t="shared" si="13"/>
        <v>3954304.757025864</v>
      </c>
      <c r="J24" s="275">
        <f t="shared" ref="J24:M24" si="14">J42</f>
        <v>3954304.757025864</v>
      </c>
      <c r="K24" s="275">
        <f t="shared" si="14"/>
        <v>3954304.757025864</v>
      </c>
      <c r="L24" s="275">
        <f t="shared" si="14"/>
        <v>3954304.757025864</v>
      </c>
      <c r="M24" s="275">
        <f t="shared" si="14"/>
        <v>3954304.757025864</v>
      </c>
      <c r="N24" s="267"/>
      <c r="O24" s="274">
        <f t="shared" si="8"/>
        <v>19879485.713505864</v>
      </c>
      <c r="Q24" s="267"/>
      <c r="R24" s="267"/>
      <c r="S24" s="267"/>
    </row>
    <row r="25" spans="2:19" x14ac:dyDescent="0.2">
      <c r="B25" s="267"/>
      <c r="C25" s="274" t="s">
        <v>684</v>
      </c>
      <c r="D25" s="323">
        <f>D40-SUM(D51:D57)</f>
        <v>17809814</v>
      </c>
      <c r="E25" s="313">
        <f>E40-SUM(E51:E57)</f>
        <v>13619578.265419623</v>
      </c>
      <c r="F25" s="313">
        <f t="shared" ref="F25:I25" si="15">F40-SUM(F51:F57)</f>
        <v>8217251.8332872642</v>
      </c>
      <c r="G25" s="313">
        <f t="shared" si="15"/>
        <v>6386019.7836999455</v>
      </c>
      <c r="H25" s="313">
        <f t="shared" si="15"/>
        <v>6297925.4441460781</v>
      </c>
      <c r="I25" s="313">
        <f t="shared" si="15"/>
        <v>6643750.9943028111</v>
      </c>
      <c r="J25" s="275">
        <f t="shared" ref="J25:M25" si="16">J40-SUM(J51:J57)</f>
        <v>6529692.0393149685</v>
      </c>
      <c r="K25" s="275">
        <f t="shared" si="16"/>
        <v>6608340.1952036452</v>
      </c>
      <c r="L25" s="275">
        <f t="shared" si="16"/>
        <v>6558516.9438413065</v>
      </c>
      <c r="M25" s="275">
        <f t="shared" si="16"/>
        <v>6251750.8779769447</v>
      </c>
      <c r="N25" s="267"/>
      <c r="O25" s="274">
        <f t="shared" si="8"/>
        <v>41164526.320855722</v>
      </c>
      <c r="Q25" s="267"/>
      <c r="R25" s="267"/>
      <c r="S25" s="267"/>
    </row>
    <row r="26" spans="2:19" x14ac:dyDescent="0.2">
      <c r="B26" s="267"/>
      <c r="C26" s="274" t="s">
        <v>517</v>
      </c>
      <c r="D26" s="323">
        <f>D41</f>
        <v>70200000.020000011</v>
      </c>
      <c r="E26" s="313">
        <f>E41</f>
        <v>79390039.967675894</v>
      </c>
      <c r="F26" s="313">
        <f t="shared" ref="F26:I26" si="17">F41</f>
        <v>79655285.648186415</v>
      </c>
      <c r="G26" s="313">
        <f t="shared" si="17"/>
        <v>80461672.309568614</v>
      </c>
      <c r="H26" s="313">
        <f t="shared" si="17"/>
        <v>79957198.11434038</v>
      </c>
      <c r="I26" s="313">
        <f t="shared" si="17"/>
        <v>80535803.960228667</v>
      </c>
      <c r="J26" s="275">
        <f t="shared" ref="J26:M26" si="18">J41</f>
        <v>84284715.376550376</v>
      </c>
      <c r="K26" s="275">
        <f t="shared" si="18"/>
        <v>84917282.002421513</v>
      </c>
      <c r="L26" s="275">
        <f t="shared" si="18"/>
        <v>85537355.46827881</v>
      </c>
      <c r="M26" s="275">
        <f t="shared" si="18"/>
        <v>85870324.71091491</v>
      </c>
      <c r="N26" s="267"/>
      <c r="O26" s="274">
        <f t="shared" si="8"/>
        <v>400000000</v>
      </c>
      <c r="Q26" s="267"/>
      <c r="R26" s="267"/>
      <c r="S26" s="267"/>
    </row>
    <row r="27" spans="2:19" x14ac:dyDescent="0.2">
      <c r="B27" s="267"/>
      <c r="C27" s="376" t="s">
        <v>1370</v>
      </c>
      <c r="D27" s="380">
        <f t="shared" ref="D27" si="19">SUM(D21:D26)</f>
        <v>343963576.269732</v>
      </c>
      <c r="E27" s="381">
        <f t="shared" ref="E27:I27" si="20">SUM(E21:E26)</f>
        <v>304817396.73628104</v>
      </c>
      <c r="F27" s="381">
        <f t="shared" si="20"/>
        <v>300498812.58947152</v>
      </c>
      <c r="G27" s="381">
        <f t="shared" si="20"/>
        <v>307163284.71554375</v>
      </c>
      <c r="H27" s="381">
        <f t="shared" si="20"/>
        <v>326157278.80748498</v>
      </c>
      <c r="I27" s="381">
        <f t="shared" si="20"/>
        <v>323635380.46024954</v>
      </c>
      <c r="J27" s="382">
        <f t="shared" ref="J27:M27" si="21">SUM(J21:J26)</f>
        <v>318917015.22071832</v>
      </c>
      <c r="K27" s="382">
        <f t="shared" si="21"/>
        <v>328846013.92969072</v>
      </c>
      <c r="L27" s="382">
        <f t="shared" si="21"/>
        <v>356815143.56321859</v>
      </c>
      <c r="M27" s="382">
        <f t="shared" si="21"/>
        <v>377122530.97949082</v>
      </c>
      <c r="N27" s="267"/>
      <c r="O27" s="383">
        <f t="shared" si="8"/>
        <v>1562272153.3090305</v>
      </c>
      <c r="Q27" s="267"/>
      <c r="R27" s="267"/>
      <c r="S27" s="267"/>
    </row>
    <row r="28" spans="2:19" x14ac:dyDescent="0.2">
      <c r="B28" s="267"/>
      <c r="C28" s="274" t="s">
        <v>1361</v>
      </c>
      <c r="D28" s="323">
        <f>'Non System'!C16*1000000</f>
        <v>53120118.587828487</v>
      </c>
      <c r="E28" s="313">
        <f>'Non System'!D16*1000000</f>
        <v>49686736.024411425</v>
      </c>
      <c r="F28" s="313">
        <f>'Non System'!E16*1000000</f>
        <v>35108941.550033808</v>
      </c>
      <c r="G28" s="313">
        <f>'Non System'!F16*1000000</f>
        <v>31713950.616194211</v>
      </c>
      <c r="H28" s="313">
        <f>'Non System'!G16*1000000</f>
        <v>30022401.592232298</v>
      </c>
      <c r="I28" s="313">
        <f>'Non System'!H16*1000000</f>
        <v>23558369.217128243</v>
      </c>
      <c r="J28" s="389"/>
      <c r="K28" s="389"/>
      <c r="L28" s="389"/>
      <c r="M28" s="389"/>
      <c r="N28" s="267"/>
      <c r="O28" s="274">
        <f t="shared" si="8"/>
        <v>170090398.99999997</v>
      </c>
      <c r="Q28" s="267"/>
      <c r="R28" s="267"/>
      <c r="S28" s="267"/>
    </row>
    <row r="29" spans="2:19" x14ac:dyDescent="0.2">
      <c r="B29" s="267"/>
      <c r="C29" s="373" t="s">
        <v>186</v>
      </c>
      <c r="D29" s="374">
        <f t="shared" ref="D29" si="22">D27+D28</f>
        <v>397083694.85756052</v>
      </c>
      <c r="E29" s="375">
        <f t="shared" ref="E29:I29" si="23">E27+E28</f>
        <v>354504132.76069248</v>
      </c>
      <c r="F29" s="375">
        <f t="shared" si="23"/>
        <v>335607754.13950533</v>
      </c>
      <c r="G29" s="375">
        <f t="shared" si="23"/>
        <v>338877235.33173794</v>
      </c>
      <c r="H29" s="375">
        <f t="shared" si="23"/>
        <v>356179680.39971727</v>
      </c>
      <c r="I29" s="375">
        <f t="shared" si="23"/>
        <v>347193749.67737776</v>
      </c>
      <c r="J29" s="389"/>
      <c r="K29" s="389"/>
      <c r="L29" s="389"/>
      <c r="M29" s="389"/>
      <c r="N29" s="267"/>
      <c r="O29" s="373">
        <f t="shared" si="8"/>
        <v>1732362552.3090308</v>
      </c>
      <c r="Q29" s="267"/>
      <c r="R29" s="267"/>
      <c r="S29" s="267"/>
    </row>
    <row r="30" spans="2:19" x14ac:dyDescent="0.2">
      <c r="B30" s="267"/>
      <c r="C30" s="278" t="s">
        <v>1316</v>
      </c>
      <c r="D30" s="279">
        <f>D15-D29</f>
        <v>0</v>
      </c>
      <c r="E30" s="279">
        <f t="shared" ref="E30:O30" si="24">E15-E29</f>
        <v>0</v>
      </c>
      <c r="F30" s="279">
        <f t="shared" si="24"/>
        <v>0</v>
      </c>
      <c r="G30" s="279">
        <f>G15-G29</f>
        <v>0</v>
      </c>
      <c r="H30" s="279">
        <f t="shared" si="24"/>
        <v>0</v>
      </c>
      <c r="I30" s="279">
        <f t="shared" si="24"/>
        <v>0</v>
      </c>
      <c r="J30" s="279">
        <f t="shared" si="24"/>
        <v>0</v>
      </c>
      <c r="K30" s="279">
        <f t="shared" si="24"/>
        <v>0</v>
      </c>
      <c r="L30" s="279">
        <f t="shared" si="24"/>
        <v>0</v>
      </c>
      <c r="M30" s="279">
        <f t="shared" si="24"/>
        <v>0</v>
      </c>
      <c r="N30" s="267"/>
      <c r="O30" s="279">
        <f t="shared" si="24"/>
        <v>0</v>
      </c>
      <c r="Q30" s="267"/>
      <c r="R30" s="267"/>
      <c r="S30" s="267"/>
    </row>
    <row r="31" spans="2:19" x14ac:dyDescent="0.2">
      <c r="B31" s="267"/>
      <c r="C31" s="267"/>
      <c r="D31" s="327"/>
      <c r="E31" s="327"/>
      <c r="F31" s="316"/>
      <c r="G31" s="316"/>
      <c r="H31" s="316"/>
      <c r="I31" s="316"/>
      <c r="J31" s="316"/>
      <c r="K31" s="319"/>
      <c r="L31" s="319"/>
      <c r="M31" s="319"/>
      <c r="N31" s="319"/>
      <c r="O31" s="267"/>
      <c r="P31" s="267"/>
      <c r="Q31" s="267"/>
      <c r="R31" s="267"/>
      <c r="S31" s="267"/>
    </row>
    <row r="32" spans="2:19" x14ac:dyDescent="0.2">
      <c r="B32" s="267"/>
      <c r="C32" s="267"/>
      <c r="D32" s="327"/>
      <c r="E32" s="327"/>
      <c r="F32" s="316"/>
      <c r="G32" s="316"/>
      <c r="H32" s="316"/>
      <c r="I32" s="316"/>
      <c r="J32" s="316"/>
      <c r="K32" s="319"/>
      <c r="L32" s="319"/>
      <c r="M32" s="319"/>
      <c r="N32" s="319"/>
      <c r="O32" s="267"/>
      <c r="P32" s="267"/>
      <c r="Q32" s="267"/>
      <c r="R32" s="267"/>
      <c r="S32" s="267"/>
    </row>
    <row r="33" spans="2:20" ht="15.75" x14ac:dyDescent="0.25">
      <c r="B33" s="280" t="s">
        <v>1317</v>
      </c>
      <c r="C33" s="281"/>
      <c r="D33" s="328"/>
      <c r="E33" s="328"/>
      <c r="F33" s="318"/>
      <c r="G33" s="318"/>
      <c r="H33" s="318"/>
      <c r="I33" s="318"/>
      <c r="J33" s="318"/>
      <c r="K33" s="321"/>
      <c r="L33" s="321"/>
      <c r="M33" s="321"/>
      <c r="N33" s="321"/>
      <c r="O33" s="281"/>
      <c r="P33" s="281"/>
      <c r="Q33" s="281"/>
      <c r="R33" s="281"/>
      <c r="S33" s="281"/>
    </row>
    <row r="34" spans="2:20" x14ac:dyDescent="0.2">
      <c r="B34" s="267"/>
      <c r="C34" s="267"/>
      <c r="D34" s="327"/>
      <c r="E34" s="327"/>
      <c r="F34" s="316"/>
      <c r="G34" s="316"/>
      <c r="H34" s="316"/>
      <c r="I34" s="316"/>
      <c r="J34" s="316"/>
      <c r="K34" s="319"/>
      <c r="L34" s="319"/>
      <c r="M34" s="319"/>
      <c r="N34" s="319"/>
      <c r="O34" s="267"/>
      <c r="P34" s="267"/>
      <c r="Q34" s="267"/>
      <c r="R34" s="267"/>
      <c r="S34" s="267"/>
    </row>
    <row r="35" spans="2:20" x14ac:dyDescent="0.2">
      <c r="B35" s="282" t="s">
        <v>1318</v>
      </c>
      <c r="C35" s="269"/>
      <c r="D35" s="326"/>
      <c r="E35" s="326"/>
      <c r="F35" s="317"/>
      <c r="G35" s="317"/>
      <c r="H35" s="317"/>
      <c r="I35" s="317"/>
      <c r="J35" s="317"/>
      <c r="K35" s="320"/>
      <c r="L35" s="320"/>
      <c r="M35" s="320"/>
      <c r="N35" s="320"/>
      <c r="O35" s="269"/>
      <c r="P35" s="269"/>
      <c r="Q35" s="269"/>
      <c r="R35" s="269"/>
      <c r="S35" s="269"/>
    </row>
    <row r="36" spans="2:20" x14ac:dyDescent="0.2">
      <c r="B36" s="270"/>
      <c r="C36" s="270"/>
      <c r="D36" s="325"/>
      <c r="E36" s="325"/>
      <c r="F36" s="315"/>
      <c r="G36" s="315"/>
      <c r="H36" s="315"/>
      <c r="I36" s="315"/>
      <c r="J36" s="315"/>
      <c r="K36" s="284"/>
      <c r="L36" s="284"/>
      <c r="M36" s="284"/>
      <c r="N36" s="284"/>
      <c r="O36" s="270"/>
      <c r="P36" s="267"/>
      <c r="Q36" s="267"/>
      <c r="R36" s="285"/>
      <c r="S36" s="267"/>
    </row>
    <row r="37" spans="2:20" x14ac:dyDescent="0.2">
      <c r="B37" s="270"/>
      <c r="C37" s="417" t="s">
        <v>1319</v>
      </c>
      <c r="D37" s="423" t="s">
        <v>1320</v>
      </c>
      <c r="E37" s="419" t="s">
        <v>1321</v>
      </c>
      <c r="F37" s="419" t="s">
        <v>1322</v>
      </c>
      <c r="G37" s="419" t="s">
        <v>1323</v>
      </c>
      <c r="H37" s="419" t="s">
        <v>1324</v>
      </c>
      <c r="I37" s="419" t="s">
        <v>1325</v>
      </c>
      <c r="J37" s="421" t="s">
        <v>1326</v>
      </c>
      <c r="K37" s="421" t="s">
        <v>1327</v>
      </c>
      <c r="L37" s="421" t="s">
        <v>1328</v>
      </c>
      <c r="M37" s="421" t="s">
        <v>1329</v>
      </c>
      <c r="N37" s="109"/>
      <c r="O37" s="272" t="s">
        <v>1314</v>
      </c>
      <c r="Q37" s="267"/>
      <c r="R37" s="285"/>
      <c r="S37" s="267"/>
    </row>
    <row r="38" spans="2:20" x14ac:dyDescent="0.2">
      <c r="B38" s="270"/>
      <c r="C38" s="415" t="s">
        <v>881</v>
      </c>
      <c r="D38" s="422">
        <v>57522026</v>
      </c>
      <c r="E38" s="418">
        <v>64734004.772673666</v>
      </c>
      <c r="F38" s="418">
        <v>64322990.456735462</v>
      </c>
      <c r="G38" s="418">
        <v>77544021.149546936</v>
      </c>
      <c r="H38" s="418">
        <v>93200370.2305962</v>
      </c>
      <c r="I38" s="418">
        <v>86788682.410999402</v>
      </c>
      <c r="J38" s="420">
        <v>79328149.009032905</v>
      </c>
      <c r="K38" s="420">
        <v>75272320.443098977</v>
      </c>
      <c r="L38" s="420">
        <v>84083001.775542468</v>
      </c>
      <c r="M38" s="420">
        <v>83658457.731066272</v>
      </c>
      <c r="N38" s="109"/>
      <c r="O38" s="274">
        <f>SUM(E38:I38)</f>
        <v>386590069.02055168</v>
      </c>
      <c r="Q38" s="267"/>
      <c r="R38" s="285"/>
      <c r="S38" s="267"/>
    </row>
    <row r="39" spans="2:20" x14ac:dyDescent="0.2">
      <c r="B39" s="270"/>
      <c r="C39" s="415" t="s">
        <v>1090</v>
      </c>
      <c r="D39" s="422">
        <v>48419634.502305821</v>
      </c>
      <c r="E39" s="418">
        <v>33916939.529201232</v>
      </c>
      <c r="F39" s="418">
        <v>24374001.584145449</v>
      </c>
      <c r="G39" s="418">
        <v>20689244.499109719</v>
      </c>
      <c r="H39" s="418">
        <v>19687642.784104366</v>
      </c>
      <c r="I39" s="418">
        <v>19354265.547167949</v>
      </c>
      <c r="J39" s="420">
        <v>19354265.547167949</v>
      </c>
      <c r="K39" s="420">
        <v>19354265.547167949</v>
      </c>
      <c r="L39" s="420">
        <v>19354265.547167949</v>
      </c>
      <c r="M39" s="420">
        <v>19354265.547167949</v>
      </c>
      <c r="N39" s="109"/>
      <c r="O39" s="274">
        <f t="shared" ref="O39:O44" si="25">SUM(E39:I39)</f>
        <v>118022093.94372872</v>
      </c>
      <c r="Q39" s="267"/>
      <c r="R39" s="285"/>
      <c r="S39" s="267"/>
    </row>
    <row r="40" spans="2:20" x14ac:dyDescent="0.2">
      <c r="B40" s="270"/>
      <c r="C40" s="415" t="s">
        <v>684</v>
      </c>
      <c r="D40" s="422">
        <v>22314814</v>
      </c>
      <c r="E40" s="418">
        <v>18543875.833763577</v>
      </c>
      <c r="F40" s="418">
        <v>13092698.819833219</v>
      </c>
      <c r="G40" s="418">
        <v>11237964.132049711</v>
      </c>
      <c r="H40" s="418">
        <v>11095222.62888445</v>
      </c>
      <c r="I40" s="418">
        <v>11468002.797874365</v>
      </c>
      <c r="J40" s="420">
        <v>11319343.676262546</v>
      </c>
      <c r="K40" s="420">
        <v>11432591.998775199</v>
      </c>
      <c r="L40" s="420">
        <v>11348168.580788884</v>
      </c>
      <c r="M40" s="420">
        <v>11076002.681548499</v>
      </c>
      <c r="N40" s="109"/>
      <c r="O40" s="274">
        <f t="shared" si="25"/>
        <v>65437764.212405324</v>
      </c>
      <c r="Q40" s="267"/>
      <c r="R40" s="285"/>
      <c r="S40" s="267"/>
      <c r="T40" s="267"/>
    </row>
    <row r="41" spans="2:20" x14ac:dyDescent="0.2">
      <c r="B41" s="270"/>
      <c r="C41" s="415" t="s">
        <v>517</v>
      </c>
      <c r="D41" s="422">
        <v>70200000.020000011</v>
      </c>
      <c r="E41" s="418">
        <v>79390039.967675894</v>
      </c>
      <c r="F41" s="418">
        <v>79655285.648186415</v>
      </c>
      <c r="G41" s="418">
        <v>80461672.309568614</v>
      </c>
      <c r="H41" s="418">
        <v>79957198.11434038</v>
      </c>
      <c r="I41" s="418">
        <v>80535803.960228667</v>
      </c>
      <c r="J41" s="420">
        <v>84284715.376550376</v>
      </c>
      <c r="K41" s="420">
        <v>84917282.002421513</v>
      </c>
      <c r="L41" s="420">
        <v>85537355.46827881</v>
      </c>
      <c r="M41" s="420">
        <v>85870324.71091491</v>
      </c>
      <c r="N41" s="109"/>
      <c r="O41" s="274">
        <f t="shared" si="25"/>
        <v>400000000</v>
      </c>
      <c r="Q41" s="267"/>
      <c r="R41" s="285"/>
      <c r="S41" s="267"/>
      <c r="T41" s="267"/>
    </row>
    <row r="42" spans="2:20" x14ac:dyDescent="0.2">
      <c r="B42" s="270"/>
      <c r="C42" s="415" t="s">
        <v>179</v>
      </c>
      <c r="D42" s="422">
        <v>4000000</v>
      </c>
      <c r="E42" s="418">
        <v>3995373.2806036142</v>
      </c>
      <c r="F42" s="418">
        <v>3988095.6945161186</v>
      </c>
      <c r="G42" s="418">
        <v>3977003.5642211195</v>
      </c>
      <c r="H42" s="418">
        <v>3964708.4171391497</v>
      </c>
      <c r="I42" s="418">
        <v>3954304.757025864</v>
      </c>
      <c r="J42" s="420">
        <v>3954304.757025864</v>
      </c>
      <c r="K42" s="420">
        <v>3954304.757025864</v>
      </c>
      <c r="L42" s="420">
        <v>3954304.757025864</v>
      </c>
      <c r="M42" s="420">
        <v>3954304.757025864</v>
      </c>
      <c r="N42" s="109"/>
      <c r="O42" s="274">
        <f t="shared" si="25"/>
        <v>19879485.713505864</v>
      </c>
      <c r="Q42" s="267"/>
      <c r="R42" s="285"/>
      <c r="S42" s="267"/>
      <c r="T42" s="267"/>
    </row>
    <row r="43" spans="2:20" x14ac:dyDescent="0.2">
      <c r="B43" s="270"/>
      <c r="C43" s="415" t="s">
        <v>882</v>
      </c>
      <c r="D43" s="422">
        <v>146012101.74742618</v>
      </c>
      <c r="E43" s="418">
        <v>109161460.92070699</v>
      </c>
      <c r="F43" s="418">
        <v>119941187.37260078</v>
      </c>
      <c r="G43" s="418">
        <v>118105323.40939736</v>
      </c>
      <c r="H43" s="418">
        <v>123049433.81715882</v>
      </c>
      <c r="I43" s="418">
        <v>126358572.79052487</v>
      </c>
      <c r="J43" s="420">
        <v>135549365.62204221</v>
      </c>
      <c r="K43" s="420">
        <v>148526405.25841182</v>
      </c>
      <c r="L43" s="420">
        <v>167114603.34500122</v>
      </c>
      <c r="M43" s="420">
        <v>188116904.48575485</v>
      </c>
      <c r="N43" s="109"/>
      <c r="O43" s="274">
        <f t="shared" si="25"/>
        <v>596615978.3103888</v>
      </c>
      <c r="Q43" s="267"/>
      <c r="R43" s="285"/>
      <c r="S43" s="267"/>
      <c r="T43" s="267"/>
    </row>
    <row r="44" spans="2:20" x14ac:dyDescent="0.2">
      <c r="B44" s="270"/>
      <c r="C44" s="416" t="s">
        <v>1330</v>
      </c>
      <c r="D44" s="423">
        <v>348468576.269732</v>
      </c>
      <c r="E44" s="419">
        <v>309741694.30462497</v>
      </c>
      <c r="F44" s="419">
        <v>305374259.57601744</v>
      </c>
      <c r="G44" s="419">
        <v>312015229.06389344</v>
      </c>
      <c r="H44" s="419">
        <v>330954575.99222338</v>
      </c>
      <c r="I44" s="419">
        <v>328459632.26382113</v>
      </c>
      <c r="J44" s="421">
        <v>333790143.98808187</v>
      </c>
      <c r="K44" s="421">
        <v>343457170.00690132</v>
      </c>
      <c r="L44" s="421">
        <v>371391699.47380519</v>
      </c>
      <c r="M44" s="421">
        <v>392030259.91347837</v>
      </c>
      <c r="N44" s="109"/>
      <c r="O44" s="276">
        <f t="shared" si="25"/>
        <v>1586545391.2005804</v>
      </c>
      <c r="Q44" s="267"/>
      <c r="R44" s="285"/>
      <c r="S44" s="267"/>
      <c r="T44" s="267"/>
    </row>
    <row r="45" spans="2:20" x14ac:dyDescent="0.2">
      <c r="B45" s="270"/>
      <c r="C45" s="270"/>
      <c r="D45" s="325"/>
      <c r="E45" s="325"/>
      <c r="F45" s="315"/>
      <c r="G45" s="315"/>
      <c r="H45" s="315"/>
      <c r="I45" s="315"/>
      <c r="J45" s="315"/>
      <c r="K45" s="284"/>
      <c r="L45" s="284"/>
      <c r="M45" s="284"/>
      <c r="N45" s="284"/>
      <c r="O45" s="270"/>
      <c r="P45" s="267"/>
      <c r="Q45" s="267"/>
      <c r="R45" s="285"/>
      <c r="S45" s="267"/>
      <c r="T45" s="267"/>
    </row>
    <row r="46" spans="2:20" x14ac:dyDescent="0.2">
      <c r="B46" s="286" t="s">
        <v>1331</v>
      </c>
      <c r="C46" s="270"/>
      <c r="D46" s="325"/>
      <c r="E46" s="325"/>
      <c r="F46" s="315"/>
      <c r="G46" s="315"/>
      <c r="H46" s="315"/>
      <c r="I46" s="315"/>
      <c r="J46" s="315"/>
      <c r="K46" s="284"/>
      <c r="L46" s="284"/>
      <c r="M46" s="284"/>
      <c r="N46" s="284"/>
      <c r="O46" s="270"/>
      <c r="P46" s="267"/>
      <c r="Q46" s="267"/>
      <c r="R46" s="267"/>
      <c r="S46" s="267"/>
      <c r="T46" s="267"/>
    </row>
    <row r="47" spans="2:20" x14ac:dyDescent="0.2">
      <c r="B47" s="270"/>
      <c r="C47" s="270"/>
      <c r="D47" s="322" t="s">
        <v>859</v>
      </c>
      <c r="E47" s="312" t="s">
        <v>864</v>
      </c>
      <c r="F47" s="312" t="s">
        <v>865</v>
      </c>
      <c r="G47" s="312" t="s">
        <v>866</v>
      </c>
      <c r="H47" s="312" t="s">
        <v>867</v>
      </c>
      <c r="I47" s="312" t="s">
        <v>868</v>
      </c>
      <c r="J47" s="273" t="s">
        <v>869</v>
      </c>
      <c r="K47" s="273" t="s">
        <v>870</v>
      </c>
      <c r="L47" s="273" t="s">
        <v>871</v>
      </c>
      <c r="M47" s="273" t="s">
        <v>872</v>
      </c>
      <c r="N47" s="267"/>
      <c r="O47" s="272" t="s">
        <v>1314</v>
      </c>
      <c r="P47" s="267"/>
      <c r="Q47" s="272" t="s">
        <v>1332</v>
      </c>
      <c r="R47" s="267"/>
      <c r="S47" s="272" t="s">
        <v>965</v>
      </c>
    </row>
    <row r="48" spans="2:20" x14ac:dyDescent="0.2">
      <c r="B48" s="274"/>
      <c r="C48" s="274"/>
      <c r="D48" s="323"/>
      <c r="E48" s="313"/>
      <c r="F48" s="313"/>
      <c r="G48" s="313"/>
      <c r="H48" s="313"/>
      <c r="I48" s="313"/>
      <c r="J48" s="275"/>
      <c r="K48" s="275"/>
      <c r="L48" s="275"/>
      <c r="M48" s="275"/>
      <c r="N48" s="270"/>
      <c r="O48" s="274"/>
      <c r="P48" s="267"/>
      <c r="Q48" s="287"/>
      <c r="R48" s="267"/>
      <c r="S48" s="287"/>
    </row>
    <row r="49" spans="2:21" x14ac:dyDescent="0.2">
      <c r="B49" s="412"/>
      <c r="C49" s="412"/>
      <c r="D49" s="409"/>
      <c r="E49" s="410"/>
      <c r="F49" s="410"/>
      <c r="G49" s="410"/>
      <c r="H49" s="410"/>
      <c r="I49" s="410"/>
      <c r="J49" s="411"/>
      <c r="K49" s="411"/>
      <c r="L49" s="411"/>
      <c r="M49" s="411"/>
      <c r="N49" s="270"/>
      <c r="O49" s="274">
        <f t="shared" ref="O49:O57" si="26">SUM(E49:I49)</f>
        <v>0</v>
      </c>
      <c r="P49" s="267"/>
      <c r="Q49" s="291" t="s">
        <v>1088</v>
      </c>
      <c r="R49" s="267"/>
      <c r="S49" s="413"/>
      <c r="U49" s="414" t="s">
        <v>1371</v>
      </c>
    </row>
    <row r="50" spans="2:21" x14ac:dyDescent="0.2">
      <c r="B50" s="274" t="s">
        <v>202</v>
      </c>
      <c r="C50" s="274" t="s">
        <v>1025</v>
      </c>
      <c r="D50" s="323">
        <f>'Division Lvl (excl. Esc)'!D280</f>
        <v>0</v>
      </c>
      <c r="E50" s="313">
        <f>'Division Lvl (excl. Esc)'!E280</f>
        <v>0</v>
      </c>
      <c r="F50" s="313">
        <f>'Division Lvl (excl. Esc)'!F280</f>
        <v>0</v>
      </c>
      <c r="G50" s="313">
        <f>'Division Lvl (excl. Esc)'!G280</f>
        <v>0</v>
      </c>
      <c r="H50" s="313">
        <f>'Division Lvl (excl. Esc)'!H280</f>
        <v>0</v>
      </c>
      <c r="I50" s="313">
        <f>'Division Lvl (excl. Esc)'!I280</f>
        <v>0</v>
      </c>
      <c r="J50" s="275">
        <f>'Division Lvl (excl. Esc)'!J280</f>
        <v>10083477.130415954</v>
      </c>
      <c r="K50" s="275">
        <f>'Division Lvl (excl. Esc)'!K280</f>
        <v>9786904.2736390121</v>
      </c>
      <c r="L50" s="275">
        <f>'Division Lvl (excl. Esc)'!L280</f>
        <v>9786904.2736390121</v>
      </c>
      <c r="M50" s="275">
        <f>'Division Lvl (excl. Esc)'!M280</f>
        <v>10083477.130415954</v>
      </c>
      <c r="N50" s="270"/>
      <c r="O50" s="274">
        <f>SUM(E50:I50)</f>
        <v>0</v>
      </c>
      <c r="P50" s="267"/>
      <c r="Q50" s="291" t="s">
        <v>1333</v>
      </c>
      <c r="R50" s="267"/>
      <c r="S50" s="287" t="str">
        <f>VLOOKUP(B50,'Division Lvl'!$A$2:$AL$420,36,FALSE)</f>
        <v>Std</v>
      </c>
    </row>
    <row r="51" spans="2:21" x14ac:dyDescent="0.2">
      <c r="B51" s="274" t="s">
        <v>134</v>
      </c>
      <c r="C51" s="274" t="s">
        <v>135</v>
      </c>
      <c r="D51" s="323">
        <f>'Division Lvl (excl. Esc)'!D86</f>
        <v>0</v>
      </c>
      <c r="E51" s="313">
        <f>'Division Lvl (excl. Esc)'!E86</f>
        <v>0</v>
      </c>
      <c r="F51" s="313">
        <f>'Division Lvl (excl. Esc)'!F86</f>
        <v>0</v>
      </c>
      <c r="G51" s="313">
        <f>'Division Lvl (excl. Esc)'!G86</f>
        <v>0</v>
      </c>
      <c r="H51" s="313">
        <f>'Division Lvl (excl. Esc)'!H86</f>
        <v>0</v>
      </c>
      <c r="I51" s="313">
        <f>'Division Lvl (excl. Esc)'!I86</f>
        <v>0</v>
      </c>
      <c r="J51" s="275">
        <f>'Division Lvl (excl. Esc)'!J86</f>
        <v>0</v>
      </c>
      <c r="K51" s="275">
        <f>'Division Lvl (excl. Esc)'!K86</f>
        <v>0</v>
      </c>
      <c r="L51" s="275">
        <f>'Division Lvl (excl. Esc)'!L86</f>
        <v>0</v>
      </c>
      <c r="M51" s="275">
        <f>'Division Lvl (excl. Esc)'!M86</f>
        <v>0</v>
      </c>
      <c r="N51" s="270"/>
      <c r="O51" s="274">
        <f t="shared" si="26"/>
        <v>0</v>
      </c>
      <c r="P51" s="267"/>
      <c r="Q51" s="291" t="s">
        <v>1026</v>
      </c>
      <c r="R51" s="267"/>
      <c r="S51" s="287" t="str">
        <f>VLOOKUP(B51,'Division Lvl'!$A$2:$AL$420,36,FALSE)</f>
        <v>Alt</v>
      </c>
    </row>
    <row r="52" spans="2:21" x14ac:dyDescent="0.2">
      <c r="B52" s="274" t="s">
        <v>137</v>
      </c>
      <c r="C52" s="274" t="s">
        <v>1020</v>
      </c>
      <c r="D52" s="323">
        <f>'Division Lvl (excl. Esc)'!D88</f>
        <v>25000</v>
      </c>
      <c r="E52" s="313">
        <f>'Division Lvl (excl. Esc)'!E88</f>
        <v>59930.599209054213</v>
      </c>
      <c r="F52" s="313">
        <f>'Division Lvl (excl. Esc)'!F88</f>
        <v>59821.435417741777</v>
      </c>
      <c r="G52" s="313">
        <f>'Division Lvl (excl. Esc)'!G88</f>
        <v>9942.5089105527986</v>
      </c>
      <c r="H52" s="313">
        <f>'Division Lvl (excl. Esc)'!H88</f>
        <v>9911.7710428478749</v>
      </c>
      <c r="I52" s="313">
        <f>'Division Lvl (excl. Esc)'!I88</f>
        <v>9885.7618925646602</v>
      </c>
      <c r="J52" s="275">
        <f>'Division Lvl (excl. Esc)'!J88</f>
        <v>9885.7618925646602</v>
      </c>
      <c r="K52" s="275">
        <f>'Division Lvl (excl. Esc)'!K88</f>
        <v>9885.7618925646602</v>
      </c>
      <c r="L52" s="275">
        <f>'Division Lvl (excl. Esc)'!L88</f>
        <v>9885.7618925646602</v>
      </c>
      <c r="M52" s="275">
        <f>'Division Lvl (excl. Esc)'!M88</f>
        <v>9885.7618925646602</v>
      </c>
      <c r="N52" s="270"/>
      <c r="O52" s="274">
        <f t="shared" si="26"/>
        <v>149492.07647276134</v>
      </c>
      <c r="P52" s="267"/>
      <c r="Q52" s="291" t="s">
        <v>1026</v>
      </c>
      <c r="R52" s="267"/>
      <c r="S52" s="287" t="str">
        <f>VLOOKUP(B52,'Division Lvl'!$A$2:$AL$420,36,FALSE)</f>
        <v>Alt</v>
      </c>
    </row>
    <row r="53" spans="2:21" x14ac:dyDescent="0.2">
      <c r="B53" s="274" t="s">
        <v>492</v>
      </c>
      <c r="C53" s="274" t="s">
        <v>526</v>
      </c>
      <c r="D53" s="323">
        <f>'Division Lvl (excl. Esc)'!D91</f>
        <v>0</v>
      </c>
      <c r="E53" s="313">
        <f>'Division Lvl (excl. Esc)'!E91</f>
        <v>0</v>
      </c>
      <c r="F53" s="313">
        <f>'Division Lvl (excl. Esc)'!F91</f>
        <v>0</v>
      </c>
      <c r="G53" s="313">
        <f>'Division Lvl (excl. Esc)'!G91</f>
        <v>0</v>
      </c>
      <c r="H53" s="313">
        <f>'Division Lvl (excl. Esc)'!H91</f>
        <v>0</v>
      </c>
      <c r="I53" s="313">
        <f>'Division Lvl (excl. Esc)'!I91</f>
        <v>0</v>
      </c>
      <c r="J53" s="275">
        <f>'Division Lvl (excl. Esc)'!J91</f>
        <v>0</v>
      </c>
      <c r="K53" s="275">
        <f>'Division Lvl (excl. Esc)'!K91</f>
        <v>0</v>
      </c>
      <c r="L53" s="275">
        <f>'Division Lvl (excl. Esc)'!L91</f>
        <v>0</v>
      </c>
      <c r="M53" s="275">
        <f>'Division Lvl (excl. Esc)'!M91</f>
        <v>0</v>
      </c>
      <c r="N53" s="270"/>
      <c r="O53" s="274">
        <f t="shared" si="26"/>
        <v>0</v>
      </c>
      <c r="P53" s="267"/>
      <c r="Q53" s="291" t="s">
        <v>1026</v>
      </c>
      <c r="R53" s="267"/>
      <c r="S53" s="287" t="str">
        <f>VLOOKUP(B53,'Division Lvl'!$A$2:$AL$420,36,FALSE)</f>
        <v>Alt</v>
      </c>
    </row>
    <row r="54" spans="2:21" x14ac:dyDescent="0.2">
      <c r="B54" s="274" t="s">
        <v>139</v>
      </c>
      <c r="C54" s="274" t="s">
        <v>1021</v>
      </c>
      <c r="D54" s="323">
        <f>'Division Lvl (excl. Esc)'!D92</f>
        <v>80000</v>
      </c>
      <c r="E54" s="313">
        <f>'Division Lvl (excl. Esc)'!E92</f>
        <v>119861.19841810843</v>
      </c>
      <c r="F54" s="313">
        <f>'Division Lvl (excl. Esc)'!F92</f>
        <v>79761.913890322379</v>
      </c>
      <c r="G54" s="313">
        <f>'Division Lvl (excl. Esc)'!G92</f>
        <v>119310.10692663358</v>
      </c>
      <c r="H54" s="313">
        <f>'Division Lvl (excl. Esc)'!H92</f>
        <v>79294.168342782999</v>
      </c>
      <c r="I54" s="313">
        <f>'Division Lvl (excl. Esc)'!I92</f>
        <v>118629.14271077591</v>
      </c>
      <c r="J54" s="275">
        <f>'Division Lvl (excl. Esc)'!J92</f>
        <v>84028.976086799608</v>
      </c>
      <c r="K54" s="275">
        <f>'Division Lvl (excl. Esc)'!K92</f>
        <v>118629.14271077591</v>
      </c>
      <c r="L54" s="275">
        <f>'Division Lvl (excl. Esc)'!L92</f>
        <v>84028.976086799608</v>
      </c>
      <c r="M54" s="275">
        <f>'Division Lvl (excl. Esc)'!M92</f>
        <v>118629.14271077591</v>
      </c>
      <c r="N54" s="270"/>
      <c r="O54" s="274">
        <f t="shared" si="26"/>
        <v>516856.5302886233</v>
      </c>
      <c r="P54" s="267"/>
      <c r="Q54" s="291" t="s">
        <v>1026</v>
      </c>
      <c r="R54" s="267"/>
      <c r="S54" s="287" t="str">
        <f>VLOOKUP(B54,'Division Lvl'!$A$2:$AL$420,36,FALSE)</f>
        <v>Alt</v>
      </c>
    </row>
    <row r="55" spans="2:21" x14ac:dyDescent="0.2">
      <c r="B55" s="274" t="s">
        <v>717</v>
      </c>
      <c r="C55" s="274" t="s">
        <v>718</v>
      </c>
      <c r="D55" s="323">
        <f>'Division Lvl (excl. Esc)'!D95</f>
        <v>0</v>
      </c>
      <c r="E55" s="313">
        <f>'Division Lvl (excl. Esc)'!E95</f>
        <v>0</v>
      </c>
      <c r="F55" s="313">
        <f>'Division Lvl (excl. Esc)'!F95</f>
        <v>0</v>
      </c>
      <c r="G55" s="313">
        <f>'Division Lvl (excl. Esc)'!G95</f>
        <v>0</v>
      </c>
      <c r="H55" s="313">
        <f>'Division Lvl (excl. Esc)'!H95</f>
        <v>0</v>
      </c>
      <c r="I55" s="313">
        <f>'Division Lvl (excl. Esc)'!I95</f>
        <v>0</v>
      </c>
      <c r="J55" s="275">
        <f>'Division Lvl (excl. Esc)'!J95</f>
        <v>0</v>
      </c>
      <c r="K55" s="275">
        <f>'Division Lvl (excl. Esc)'!K95</f>
        <v>0</v>
      </c>
      <c r="L55" s="275">
        <f>'Division Lvl (excl. Esc)'!L95</f>
        <v>0</v>
      </c>
      <c r="M55" s="275">
        <f>'Division Lvl (excl. Esc)'!M95</f>
        <v>0</v>
      </c>
      <c r="N55" s="270"/>
      <c r="O55" s="274">
        <f t="shared" si="26"/>
        <v>0</v>
      </c>
      <c r="P55" s="267"/>
      <c r="Q55" s="291" t="s">
        <v>1026</v>
      </c>
      <c r="R55" s="267"/>
      <c r="S55" s="287" t="str">
        <f>VLOOKUP(B55,'Division Lvl'!$A$2:$AL$420,36,FALSE)</f>
        <v>Alt</v>
      </c>
    </row>
    <row r="56" spans="2:21" x14ac:dyDescent="0.2">
      <c r="B56" s="274" t="s">
        <v>131</v>
      </c>
      <c r="C56" s="274" t="s">
        <v>1023</v>
      </c>
      <c r="D56" s="323">
        <f>'Division Lvl (excl. Esc)'!D262</f>
        <v>1400000</v>
      </c>
      <c r="E56" s="313">
        <f>'Division Lvl (excl. Esc)'!E262</f>
        <v>1747975.8102640812</v>
      </c>
      <c r="F56" s="313">
        <f>'Division Lvl (excl. Esc)'!F262</f>
        <v>1744791.8663508019</v>
      </c>
      <c r="G56" s="313">
        <f>'Division Lvl (excl. Esc)'!G262</f>
        <v>1739939.0593467399</v>
      </c>
      <c r="H56" s="313">
        <f>'Division Lvl (excl. Esc)'!H262</f>
        <v>1734559.932498378</v>
      </c>
      <c r="I56" s="313">
        <f>'Division Lvl (excl. Esc)'!I262</f>
        <v>1730008.3311988155</v>
      </c>
      <c r="J56" s="275">
        <f>'Division Lvl (excl. Esc)'!J262</f>
        <v>1730008.3311988155</v>
      </c>
      <c r="K56" s="275">
        <f>'Division Lvl (excl. Esc)'!K262</f>
        <v>1730008.3311988155</v>
      </c>
      <c r="L56" s="275">
        <f>'Division Lvl (excl. Esc)'!L262</f>
        <v>1730008.3311988155</v>
      </c>
      <c r="M56" s="275">
        <f>'Division Lvl (excl. Esc)'!M262</f>
        <v>1730008.3311988155</v>
      </c>
      <c r="N56" s="270"/>
      <c r="O56" s="274">
        <f t="shared" si="26"/>
        <v>8697274.9996588174</v>
      </c>
      <c r="P56" s="267"/>
      <c r="Q56" s="291" t="s">
        <v>1026</v>
      </c>
      <c r="R56" s="267"/>
      <c r="S56" s="287" t="str">
        <f>VLOOKUP(B56,'Division Lvl'!$A$2:$AL$420,36,FALSE)</f>
        <v>Alt</v>
      </c>
    </row>
    <row r="57" spans="2:21" x14ac:dyDescent="0.2">
      <c r="B57" s="274" t="s">
        <v>132</v>
      </c>
      <c r="C57" s="274" t="s">
        <v>1024</v>
      </c>
      <c r="D57" s="323">
        <f>'Division Lvl (excl. Esc)'!D263</f>
        <v>3000000</v>
      </c>
      <c r="E57" s="313">
        <f>'Division Lvl (excl. Esc)'!E263</f>
        <v>2996529.9604527107</v>
      </c>
      <c r="F57" s="313">
        <f>'Division Lvl (excl. Esc)'!F263</f>
        <v>2991071.770887089</v>
      </c>
      <c r="G57" s="313">
        <f>'Division Lvl (excl. Esc)'!G263</f>
        <v>2982752.6731658396</v>
      </c>
      <c r="H57" s="313">
        <f>'Division Lvl (excl. Esc)'!H263</f>
        <v>2973531.3128543622</v>
      </c>
      <c r="I57" s="313">
        <f>'Division Lvl (excl. Esc)'!I263</f>
        <v>2965728.567769398</v>
      </c>
      <c r="J57" s="275">
        <f>'Division Lvl (excl. Esc)'!J263</f>
        <v>2965728.567769398</v>
      </c>
      <c r="K57" s="275">
        <f>'Division Lvl (excl. Esc)'!K263</f>
        <v>2965728.567769398</v>
      </c>
      <c r="L57" s="275">
        <f>'Division Lvl (excl. Esc)'!L263</f>
        <v>2965728.567769398</v>
      </c>
      <c r="M57" s="275">
        <f>'Division Lvl (excl. Esc)'!M263</f>
        <v>2965728.567769398</v>
      </c>
      <c r="N57" s="270"/>
      <c r="O57" s="274">
        <f t="shared" si="26"/>
        <v>14909614.285129398</v>
      </c>
      <c r="P57" s="267"/>
      <c r="Q57" s="291" t="s">
        <v>1026</v>
      </c>
      <c r="R57" s="267"/>
      <c r="S57" s="287" t="str">
        <f>VLOOKUP(B57,'Division Lvl'!$A$2:$AL$420,36,FALSE)</f>
        <v>Alt</v>
      </c>
    </row>
    <row r="58" spans="2:21" x14ac:dyDescent="0.2">
      <c r="B58" s="267"/>
      <c r="C58" s="267"/>
      <c r="D58" s="325"/>
      <c r="E58" s="288"/>
      <c r="F58" s="316"/>
      <c r="G58" s="316"/>
      <c r="H58" s="316"/>
      <c r="I58" s="316"/>
      <c r="J58" s="316"/>
      <c r="K58" s="267"/>
      <c r="L58" s="267"/>
      <c r="M58" s="267"/>
      <c r="N58" s="267"/>
      <c r="O58" s="267"/>
      <c r="P58" s="267"/>
      <c r="Q58" s="267"/>
      <c r="R58" s="267"/>
      <c r="S58" s="267"/>
      <c r="T58" s="267"/>
    </row>
    <row r="59" spans="2:21" x14ac:dyDescent="0.2">
      <c r="B59" s="267"/>
      <c r="C59" s="267"/>
      <c r="D59" s="325"/>
      <c r="E59" s="267"/>
      <c r="F59" s="267"/>
      <c r="G59" s="267"/>
      <c r="H59" s="267"/>
      <c r="I59" s="267"/>
      <c r="J59" s="267"/>
      <c r="K59" s="267"/>
      <c r="L59" s="267"/>
      <c r="M59" s="267"/>
      <c r="N59" s="267"/>
      <c r="O59" s="267"/>
      <c r="P59" s="267"/>
      <c r="Q59" s="267"/>
      <c r="R59" s="267"/>
      <c r="S59" s="267"/>
      <c r="T59" s="267"/>
    </row>
    <row r="60" spans="2:21" x14ac:dyDescent="0.2">
      <c r="D60" s="325"/>
    </row>
    <row r="61" spans="2:21" x14ac:dyDescent="0.2">
      <c r="D61" s="325"/>
    </row>
    <row r="62" spans="2:21" x14ac:dyDescent="0.2">
      <c r="D62" s="325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3:P123"/>
  <sheetViews>
    <sheetView topLeftCell="A19" zoomScale="80" zoomScaleNormal="80" workbookViewId="0">
      <selection activeCell="P80" sqref="P80"/>
    </sheetView>
  </sheetViews>
  <sheetFormatPr defaultRowHeight="12.75" x14ac:dyDescent="0.2"/>
  <cols>
    <col min="1" max="1" width="4" style="267" customWidth="1"/>
    <col min="2" max="2" width="9.140625" style="267"/>
    <col min="3" max="3" width="45.7109375" style="267" customWidth="1"/>
    <col min="4" max="9" width="13.7109375" style="267" customWidth="1"/>
    <col min="10" max="10" width="2.85546875" style="267" customWidth="1"/>
    <col min="11" max="11" width="13.7109375" style="267" customWidth="1"/>
    <col min="12" max="12" width="2.85546875" style="267" customWidth="1"/>
    <col min="13" max="13" width="13.7109375" style="267" customWidth="1"/>
    <col min="14" max="14" width="2.85546875" style="267" customWidth="1"/>
    <col min="15" max="15" width="13.7109375" style="267" customWidth="1"/>
    <col min="16" max="16" width="30.5703125" style="267" bestFit="1" customWidth="1"/>
    <col min="17" max="16384" width="9.140625" style="267"/>
  </cols>
  <sheetData>
    <row r="3" spans="2:15" ht="15.75" x14ac:dyDescent="0.25">
      <c r="B3" s="265" t="s">
        <v>1114</v>
      </c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</row>
    <row r="5" spans="2:15" x14ac:dyDescent="0.2">
      <c r="B5" s="282" t="s">
        <v>1334</v>
      </c>
      <c r="C5" s="269"/>
      <c r="D5" s="292"/>
      <c r="E5" s="292"/>
      <c r="F5" s="269"/>
      <c r="G5" s="269"/>
      <c r="H5" s="269"/>
      <c r="I5" s="269"/>
      <c r="J5" s="269"/>
      <c r="K5" s="269"/>
      <c r="L5" s="269"/>
      <c r="M5" s="269"/>
      <c r="N5" s="269"/>
      <c r="O5" s="269"/>
    </row>
    <row r="6" spans="2:15" x14ac:dyDescent="0.2">
      <c r="B6" s="270"/>
      <c r="C6" s="270"/>
      <c r="D6" s="270"/>
      <c r="E6" s="270"/>
      <c r="F6" s="270"/>
      <c r="G6" s="270"/>
    </row>
    <row r="7" spans="2:15" x14ac:dyDescent="0.2">
      <c r="B7" s="270"/>
      <c r="C7" s="271" t="s">
        <v>1313</v>
      </c>
      <c r="D7" s="329" t="s">
        <v>859</v>
      </c>
      <c r="E7" s="330" t="s">
        <v>864</v>
      </c>
      <c r="F7" s="330" t="s">
        <v>865</v>
      </c>
      <c r="G7" s="330" t="s">
        <v>866</v>
      </c>
      <c r="H7" s="330" t="s">
        <v>867</v>
      </c>
      <c r="I7" s="330" t="s">
        <v>868</v>
      </c>
      <c r="K7" s="272" t="s">
        <v>1314</v>
      </c>
    </row>
    <row r="8" spans="2:15" x14ac:dyDescent="0.2">
      <c r="B8" s="270"/>
      <c r="C8" s="293" t="s">
        <v>1163</v>
      </c>
      <c r="D8" s="323">
        <f t="shared" ref="D8:I17" si="0">(D111/SUM(D$111:D$120)*D$121)+D111</f>
        <v>18443731.342046279</v>
      </c>
      <c r="E8" s="313">
        <f t="shared" si="0"/>
        <v>23194209.666901447</v>
      </c>
      <c r="F8" s="313">
        <f t="shared" si="0"/>
        <v>28827749.911924198</v>
      </c>
      <c r="G8" s="313">
        <f t="shared" si="0"/>
        <v>31482068.73779992</v>
      </c>
      <c r="H8" s="313">
        <f t="shared" si="0"/>
        <v>32994561.84528226</v>
      </c>
      <c r="I8" s="313">
        <f t="shared" si="0"/>
        <v>34488730.198250704</v>
      </c>
      <c r="K8" s="274">
        <f>SUM(E8:I8)</f>
        <v>150987320.36015853</v>
      </c>
    </row>
    <row r="9" spans="2:15" x14ac:dyDescent="0.2">
      <c r="B9" s="270"/>
      <c r="C9" s="293" t="s">
        <v>1116</v>
      </c>
      <c r="D9" s="323">
        <f t="shared" si="0"/>
        <v>130889621.09346621</v>
      </c>
      <c r="E9" s="313">
        <f t="shared" si="0"/>
        <v>112358925.19141412</v>
      </c>
      <c r="F9" s="313">
        <f t="shared" si="0"/>
        <v>105000856.72494204</v>
      </c>
      <c r="G9" s="313">
        <f t="shared" si="0"/>
        <v>105847422.60112169</v>
      </c>
      <c r="H9" s="313">
        <f t="shared" si="0"/>
        <v>102653745.84442526</v>
      </c>
      <c r="I9" s="313">
        <f t="shared" si="0"/>
        <v>105995808.80182579</v>
      </c>
      <c r="K9" s="274">
        <f t="shared" ref="K9:K25" si="1">SUM(E9:I9)</f>
        <v>531856759.16372895</v>
      </c>
    </row>
    <row r="10" spans="2:15" x14ac:dyDescent="0.2">
      <c r="B10" s="270"/>
      <c r="C10" s="293" t="s">
        <v>1117</v>
      </c>
      <c r="D10" s="323">
        <f t="shared" si="0"/>
        <v>144454423.55925229</v>
      </c>
      <c r="E10" s="313">
        <f t="shared" si="0"/>
        <v>117567128.28255521</v>
      </c>
      <c r="F10" s="313">
        <f t="shared" si="0"/>
        <v>122865644.55158287</v>
      </c>
      <c r="G10" s="313">
        <f t="shared" si="0"/>
        <v>132188620.54253902</v>
      </c>
      <c r="H10" s="313">
        <f t="shared" si="0"/>
        <v>150090645.65980601</v>
      </c>
      <c r="I10" s="313">
        <f t="shared" si="0"/>
        <v>142311613.21573496</v>
      </c>
      <c r="K10" s="274">
        <f t="shared" si="1"/>
        <v>665023652.25221801</v>
      </c>
    </row>
    <row r="11" spans="2:15" x14ac:dyDescent="0.2">
      <c r="B11" s="270"/>
      <c r="C11" s="293" t="s">
        <v>1118</v>
      </c>
      <c r="D11" s="323">
        <f t="shared" si="0"/>
        <v>11192145.474839346</v>
      </c>
      <c r="E11" s="313">
        <f t="shared" si="0"/>
        <v>7319956.0321371192</v>
      </c>
      <c r="F11" s="313">
        <f t="shared" si="0"/>
        <v>16686635.396009285</v>
      </c>
      <c r="G11" s="313">
        <f t="shared" si="0"/>
        <v>11046495.891895752</v>
      </c>
      <c r="H11" s="313">
        <f t="shared" si="0"/>
        <v>15428653.022029761</v>
      </c>
      <c r="I11" s="313">
        <f t="shared" si="0"/>
        <v>15661339.296388274</v>
      </c>
      <c r="K11" s="274">
        <f t="shared" si="1"/>
        <v>66143079.638460197</v>
      </c>
    </row>
    <row r="12" spans="2:15" x14ac:dyDescent="0.2">
      <c r="B12" s="270"/>
      <c r="C12" s="293" t="s">
        <v>1121</v>
      </c>
      <c r="D12" s="323">
        <f t="shared" si="0"/>
        <v>13867673.606148083</v>
      </c>
      <c r="E12" s="313">
        <f t="shared" si="0"/>
        <v>14897246.808509871</v>
      </c>
      <c r="F12" s="313">
        <f t="shared" si="0"/>
        <v>16862998.209137838</v>
      </c>
      <c r="G12" s="313">
        <f t="shared" si="0"/>
        <v>16744871.211739536</v>
      </c>
      <c r="H12" s="313">
        <f t="shared" si="0"/>
        <v>16518506.809968879</v>
      </c>
      <c r="I12" s="313">
        <f t="shared" si="0"/>
        <v>17016900.596831962</v>
      </c>
      <c r="K12" s="274">
        <f t="shared" si="1"/>
        <v>82040523.63618809</v>
      </c>
    </row>
    <row r="13" spans="2:15" x14ac:dyDescent="0.2">
      <c r="B13" s="270"/>
      <c r="C13" s="293" t="s">
        <v>1335</v>
      </c>
      <c r="D13" s="323">
        <f t="shared" si="0"/>
        <v>704854.7835717008</v>
      </c>
      <c r="E13" s="313">
        <f t="shared" si="0"/>
        <v>1645833.781042719</v>
      </c>
      <c r="F13" s="313">
        <f t="shared" si="0"/>
        <v>1230720.7586771287</v>
      </c>
      <c r="G13" s="313">
        <f t="shared" si="0"/>
        <v>1154205.2474675358</v>
      </c>
      <c r="H13" s="313">
        <f t="shared" si="0"/>
        <v>1058846.7911338289</v>
      </c>
      <c r="I13" s="313">
        <f t="shared" si="0"/>
        <v>994938.56392089766</v>
      </c>
      <c r="K13" s="274">
        <f t="shared" si="1"/>
        <v>6084545.1422421103</v>
      </c>
    </row>
    <row r="14" spans="2:15" x14ac:dyDescent="0.2">
      <c r="B14" s="270"/>
      <c r="C14" s="293" t="s">
        <v>1336</v>
      </c>
      <c r="D14" s="323">
        <f t="shared" si="0"/>
        <v>17803551.306971479</v>
      </c>
      <c r="E14" s="313">
        <f t="shared" si="0"/>
        <v>14533075.979319865</v>
      </c>
      <c r="F14" s="313">
        <f t="shared" si="0"/>
        <v>7667570.0131323496</v>
      </c>
      <c r="G14" s="313">
        <f t="shared" si="0"/>
        <v>2637499.0788910994</v>
      </c>
      <c r="H14" s="313">
        <f t="shared" si="0"/>
        <v>2160011.4230841668</v>
      </c>
      <c r="I14" s="313">
        <f t="shared" si="0"/>
        <v>1901734.0574185762</v>
      </c>
      <c r="K14" s="274">
        <f t="shared" si="1"/>
        <v>28899890.551846057</v>
      </c>
    </row>
    <row r="15" spans="2:15" x14ac:dyDescent="0.2">
      <c r="B15" s="270"/>
      <c r="C15" s="293" t="s">
        <v>1184</v>
      </c>
      <c r="D15" s="323">
        <f t="shared" si="0"/>
        <v>5050831.0694442727</v>
      </c>
      <c r="E15" s="313">
        <f t="shared" si="0"/>
        <v>11950409.316385254</v>
      </c>
      <c r="F15" s="313">
        <f t="shared" si="0"/>
        <v>0</v>
      </c>
      <c r="G15" s="313">
        <f t="shared" si="0"/>
        <v>4714967.758735992</v>
      </c>
      <c r="H15" s="313">
        <f t="shared" si="0"/>
        <v>3939230.5588161084</v>
      </c>
      <c r="I15" s="313">
        <f t="shared" si="0"/>
        <v>3948236.7974088085</v>
      </c>
      <c r="K15" s="274">
        <f t="shared" si="1"/>
        <v>24552844.431346163</v>
      </c>
    </row>
    <row r="16" spans="2:15" x14ac:dyDescent="0.2">
      <c r="B16" s="270"/>
      <c r="C16" s="293" t="s">
        <v>1337</v>
      </c>
      <c r="D16" s="323">
        <f t="shared" si="0"/>
        <v>0</v>
      </c>
      <c r="E16" s="313">
        <f t="shared" si="0"/>
        <v>0</v>
      </c>
      <c r="F16" s="313">
        <f t="shared" si="0"/>
        <v>0</v>
      </c>
      <c r="G16" s="313">
        <f t="shared" si="0"/>
        <v>0</v>
      </c>
      <c r="H16" s="313">
        <f t="shared" si="0"/>
        <v>0</v>
      </c>
      <c r="I16" s="313">
        <f t="shared" si="0"/>
        <v>0</v>
      </c>
      <c r="K16" s="274">
        <f t="shared" si="1"/>
        <v>0</v>
      </c>
    </row>
    <row r="17" spans="2:15" x14ac:dyDescent="0.2">
      <c r="B17" s="270"/>
      <c r="C17" s="293" t="s">
        <v>1307</v>
      </c>
      <c r="D17" s="323">
        <f t="shared" si="0"/>
        <v>1556744.0339923531</v>
      </c>
      <c r="E17" s="313">
        <f t="shared" si="0"/>
        <v>1350611.6780154007</v>
      </c>
      <c r="F17" s="313">
        <f t="shared" si="0"/>
        <v>1356637.0240657954</v>
      </c>
      <c r="G17" s="313">
        <f t="shared" si="0"/>
        <v>1347133.6453531403</v>
      </c>
      <c r="H17" s="313">
        <f t="shared" si="0"/>
        <v>1313076.8529387028</v>
      </c>
      <c r="I17" s="313">
        <f t="shared" si="0"/>
        <v>1316078.9324696027</v>
      </c>
      <c r="K17" s="274">
        <f t="shared" si="1"/>
        <v>6683538.1328426413</v>
      </c>
    </row>
    <row r="18" spans="2:15" x14ac:dyDescent="0.2">
      <c r="C18" s="384" t="s">
        <v>1370</v>
      </c>
      <c r="D18" s="385">
        <f t="shared" ref="D18:I18" si="2">SUM(D8:D17)</f>
        <v>343963576.26973206</v>
      </c>
      <c r="E18" s="386">
        <f t="shared" si="2"/>
        <v>304817396.73628098</v>
      </c>
      <c r="F18" s="386">
        <f t="shared" si="2"/>
        <v>300498812.58947152</v>
      </c>
      <c r="G18" s="386">
        <f t="shared" si="2"/>
        <v>307163284.71554369</v>
      </c>
      <c r="H18" s="386">
        <f t="shared" si="2"/>
        <v>326157278.80748498</v>
      </c>
      <c r="I18" s="386">
        <f t="shared" si="2"/>
        <v>323635380.46024966</v>
      </c>
      <c r="K18" s="384">
        <f t="shared" si="1"/>
        <v>1562272153.3090308</v>
      </c>
    </row>
    <row r="19" spans="2:15" x14ac:dyDescent="0.2">
      <c r="C19" s="293" t="s">
        <v>1363</v>
      </c>
      <c r="D19" s="323">
        <f>'Non System'!C9*1000000</f>
        <v>41064345.618076116</v>
      </c>
      <c r="E19" s="313">
        <f>'Non System'!D9*1000000</f>
        <v>30637169</v>
      </c>
      <c r="F19" s="313">
        <f>'Non System'!E9*1000000</f>
        <v>16816254</v>
      </c>
      <c r="G19" s="313">
        <f>'Non System'!F9*1000000</f>
        <v>16519250</v>
      </c>
      <c r="H19" s="313">
        <f>'Non System'!G9*1000000</f>
        <v>14143911</v>
      </c>
      <c r="I19" s="313">
        <f>'Non System'!H9*1000000</f>
        <v>13073815</v>
      </c>
      <c r="K19" s="274">
        <f t="shared" si="1"/>
        <v>91190399</v>
      </c>
    </row>
    <row r="20" spans="2:15" x14ac:dyDescent="0.2">
      <c r="C20" s="293" t="s">
        <v>1364</v>
      </c>
      <c r="D20" s="323">
        <f>'Non System'!C10*1000000</f>
        <v>3584421.6116097909</v>
      </c>
      <c r="E20" s="313">
        <f>'Non System'!D10*1000000</f>
        <v>4776208.7855664408</v>
      </c>
      <c r="F20" s="313">
        <f>'Non System'!E10*1000000</f>
        <v>4672381.64984605</v>
      </c>
      <c r="G20" s="313">
        <f>'Non System'!F10*1000000</f>
        <v>2888212.8897121856</v>
      </c>
      <c r="H20" s="313">
        <f>'Non System'!G10*1000000</f>
        <v>3190649.8925723569</v>
      </c>
      <c r="I20" s="313">
        <f>'Non System'!H10*1000000</f>
        <v>3172546.7823029663</v>
      </c>
      <c r="K20" s="274">
        <f t="shared" si="1"/>
        <v>18700000</v>
      </c>
    </row>
    <row r="21" spans="2:15" x14ac:dyDescent="0.2">
      <c r="C21" s="293" t="s">
        <v>1365</v>
      </c>
      <c r="D21" s="323">
        <f>'Non System'!C11*1000000</f>
        <v>4745572.2745256396</v>
      </c>
      <c r="E21" s="313">
        <f>'Non System'!D11*1000000</f>
        <v>6873358.2388449889</v>
      </c>
      <c r="F21" s="313">
        <f>'Non System'!E11*1000000</f>
        <v>4120305.9001877513</v>
      </c>
      <c r="G21" s="313">
        <f>'Non System'!F11*1000000</f>
        <v>4406487.7264820281</v>
      </c>
      <c r="H21" s="313">
        <f>'Non System'!G11*1000000</f>
        <v>5087840.6996599436</v>
      </c>
      <c r="I21" s="313">
        <f>'Non System'!H11*1000000</f>
        <v>1612007.4348252784</v>
      </c>
      <c r="K21" s="274">
        <f t="shared" si="1"/>
        <v>22099999.999999993</v>
      </c>
    </row>
    <row r="22" spans="2:15" x14ac:dyDescent="0.2">
      <c r="C22" s="293" t="s">
        <v>1366</v>
      </c>
      <c r="D22" s="323">
        <f>'Non System'!C12*1000000</f>
        <v>3725779.083616938</v>
      </c>
      <c r="E22" s="313">
        <f>'Non System'!D12*1000000</f>
        <v>7400000</v>
      </c>
      <c r="F22" s="313">
        <f>'Non System'!E12*1000000</f>
        <v>9500000</v>
      </c>
      <c r="G22" s="313">
        <f>'Non System'!F12*1000000</f>
        <v>7899999.9999999991</v>
      </c>
      <c r="H22" s="313">
        <f>'Non System'!G12*1000000</f>
        <v>7600000</v>
      </c>
      <c r="I22" s="313">
        <f>'Non System'!H12*1000000</f>
        <v>5700000</v>
      </c>
      <c r="K22" s="274">
        <f t="shared" si="1"/>
        <v>38100000</v>
      </c>
    </row>
    <row r="23" spans="2:15" x14ac:dyDescent="0.2">
      <c r="C23" s="293" t="s">
        <v>1367</v>
      </c>
      <c r="D23" s="323">
        <f>'Non System'!C13*1000000</f>
        <v>0</v>
      </c>
      <c r="E23" s="313">
        <f>'Non System'!D13*1000000</f>
        <v>0</v>
      </c>
      <c r="F23" s="313">
        <f>'Non System'!E13*1000000</f>
        <v>0</v>
      </c>
      <c r="G23" s="313">
        <f>'Non System'!F13*1000000</f>
        <v>0</v>
      </c>
      <c r="H23" s="313">
        <f>'Non System'!G13*1000000</f>
        <v>0</v>
      </c>
      <c r="I23" s="313">
        <f>'Non System'!H13*1000000</f>
        <v>0</v>
      </c>
      <c r="K23" s="274">
        <f t="shared" si="1"/>
        <v>0</v>
      </c>
    </row>
    <row r="24" spans="2:15" x14ac:dyDescent="0.2">
      <c r="C24" s="293" t="s">
        <v>1368</v>
      </c>
      <c r="D24" s="323">
        <f>'Non System'!C14*1000000</f>
        <v>0</v>
      </c>
      <c r="E24" s="313">
        <f>'Non System'!D14*1000000</f>
        <v>0</v>
      </c>
      <c r="F24" s="313">
        <f>'Non System'!E14*1000000</f>
        <v>0</v>
      </c>
      <c r="G24" s="313">
        <f>'Non System'!F14*1000000</f>
        <v>0</v>
      </c>
      <c r="H24" s="313">
        <f>'Non System'!G14*1000000</f>
        <v>0</v>
      </c>
      <c r="I24" s="313">
        <f>'Non System'!H14*1000000</f>
        <v>0</v>
      </c>
      <c r="K24" s="274">
        <f t="shared" si="1"/>
        <v>0</v>
      </c>
    </row>
    <row r="25" spans="2:15" x14ac:dyDescent="0.2">
      <c r="C25" s="373" t="s">
        <v>186</v>
      </c>
      <c r="D25" s="374">
        <f t="shared" ref="D25:I25" si="3">SUM(D18:D24)</f>
        <v>397083694.85756058</v>
      </c>
      <c r="E25" s="375">
        <f t="shared" si="3"/>
        <v>354504132.76069242</v>
      </c>
      <c r="F25" s="375">
        <f t="shared" si="3"/>
        <v>335607754.13950533</v>
      </c>
      <c r="G25" s="375">
        <f t="shared" si="3"/>
        <v>338877235.33173794</v>
      </c>
      <c r="H25" s="375">
        <f t="shared" si="3"/>
        <v>356179680.39971727</v>
      </c>
      <c r="I25" s="375">
        <f t="shared" si="3"/>
        <v>347193749.67737794</v>
      </c>
      <c r="K25" s="373">
        <f t="shared" si="1"/>
        <v>1732362552.309031</v>
      </c>
    </row>
    <row r="26" spans="2:15" x14ac:dyDescent="0.2">
      <c r="C26" s="278" t="s">
        <v>1316</v>
      </c>
      <c r="D26" s="279">
        <f>D25-'RIN Cat Summary (excl. Esc)'!D29</f>
        <v>0</v>
      </c>
      <c r="E26" s="279">
        <f>E25-'RIN Cat Summary (excl. Esc)'!E29</f>
        <v>0</v>
      </c>
      <c r="F26" s="279">
        <f>F25-'RIN Cat Summary (excl. Esc)'!F29</f>
        <v>0</v>
      </c>
      <c r="G26" s="279">
        <f>G25-'RIN Cat Summary (excl. Esc)'!G29</f>
        <v>0</v>
      </c>
      <c r="H26" s="279">
        <f>H25-'RIN Cat Summary (excl. Esc)'!H29</f>
        <v>0</v>
      </c>
      <c r="I26" s="279">
        <f>I25-'RIN Cat Summary (excl. Esc)'!I29</f>
        <v>0</v>
      </c>
      <c r="K26" s="279">
        <f>K25-'RIN Cat Summary (excl. Esc)'!O29</f>
        <v>0</v>
      </c>
    </row>
    <row r="27" spans="2:15" x14ac:dyDescent="0.2">
      <c r="D27" s="327"/>
    </row>
    <row r="28" spans="2:15" x14ac:dyDescent="0.2">
      <c r="D28" s="327"/>
    </row>
    <row r="29" spans="2:15" x14ac:dyDescent="0.2">
      <c r="B29" s="282" t="s">
        <v>1338</v>
      </c>
      <c r="C29" s="269"/>
      <c r="D29" s="326"/>
      <c r="E29" s="269"/>
      <c r="F29" s="269"/>
      <c r="G29" s="269"/>
      <c r="H29" s="269"/>
      <c r="I29" s="269"/>
      <c r="J29" s="269"/>
      <c r="K29" s="269"/>
      <c r="L29" s="269"/>
      <c r="M29" s="269"/>
      <c r="N29" s="269"/>
      <c r="O29" s="269"/>
    </row>
    <row r="30" spans="2:15" x14ac:dyDescent="0.2">
      <c r="B30" s="270"/>
      <c r="C30" s="270"/>
      <c r="D30" s="325"/>
      <c r="E30" s="270"/>
      <c r="F30" s="270"/>
    </row>
    <row r="31" spans="2:15" x14ac:dyDescent="0.2">
      <c r="B31" s="270"/>
      <c r="C31" s="271" t="s">
        <v>1313</v>
      </c>
      <c r="D31" s="329" t="s">
        <v>859</v>
      </c>
      <c r="E31" s="330" t="s">
        <v>864</v>
      </c>
      <c r="F31" s="330" t="s">
        <v>865</v>
      </c>
      <c r="G31" s="330" t="s">
        <v>866</v>
      </c>
      <c r="H31" s="330" t="s">
        <v>867</v>
      </c>
      <c r="I31" s="330" t="s">
        <v>868</v>
      </c>
      <c r="K31" s="272" t="s">
        <v>1314</v>
      </c>
    </row>
    <row r="32" spans="2:15" x14ac:dyDescent="0.2">
      <c r="B32" s="270"/>
      <c r="C32" s="293" t="s">
        <v>1163</v>
      </c>
      <c r="D32" s="323"/>
      <c r="E32" s="313"/>
      <c r="F32" s="313"/>
      <c r="G32" s="313"/>
      <c r="H32" s="313"/>
      <c r="I32" s="313"/>
      <c r="K32" s="274">
        <f>SUM(E32:I32)</f>
        <v>0</v>
      </c>
    </row>
    <row r="33" spans="2:11" x14ac:dyDescent="0.2">
      <c r="B33" s="270"/>
      <c r="C33" s="293" t="s">
        <v>1116</v>
      </c>
      <c r="D33" s="323"/>
      <c r="E33" s="313"/>
      <c r="F33" s="313"/>
      <c r="G33" s="313"/>
      <c r="H33" s="313"/>
      <c r="I33" s="313"/>
      <c r="K33" s="274">
        <f t="shared" ref="K33:K42" si="4">SUM(E33:I33)</f>
        <v>0</v>
      </c>
    </row>
    <row r="34" spans="2:11" x14ac:dyDescent="0.2">
      <c r="B34" s="270"/>
      <c r="C34" s="293" t="s">
        <v>1117</v>
      </c>
      <c r="D34" s="323"/>
      <c r="E34" s="313"/>
      <c r="F34" s="313"/>
      <c r="G34" s="313"/>
      <c r="H34" s="313"/>
      <c r="I34" s="313"/>
      <c r="K34" s="274">
        <f t="shared" si="4"/>
        <v>0</v>
      </c>
    </row>
    <row r="35" spans="2:11" x14ac:dyDescent="0.2">
      <c r="B35" s="270"/>
      <c r="C35" s="293" t="s">
        <v>1118</v>
      </c>
      <c r="D35" s="323"/>
      <c r="E35" s="313"/>
      <c r="F35" s="313"/>
      <c r="G35" s="313"/>
      <c r="H35" s="313"/>
      <c r="I35" s="313"/>
      <c r="K35" s="274">
        <f t="shared" si="4"/>
        <v>0</v>
      </c>
    </row>
    <row r="36" spans="2:11" x14ac:dyDescent="0.2">
      <c r="B36" s="270"/>
      <c r="C36" s="293" t="s">
        <v>1121</v>
      </c>
      <c r="D36" s="323"/>
      <c r="E36" s="313"/>
      <c r="F36" s="313"/>
      <c r="G36" s="313"/>
      <c r="H36" s="313"/>
      <c r="I36" s="313"/>
      <c r="K36" s="274">
        <f t="shared" si="4"/>
        <v>0</v>
      </c>
    </row>
    <row r="37" spans="2:11" x14ac:dyDescent="0.2">
      <c r="B37" s="270"/>
      <c r="C37" s="293" t="s">
        <v>1335</v>
      </c>
      <c r="D37" s="323"/>
      <c r="E37" s="313"/>
      <c r="F37" s="313"/>
      <c r="G37" s="313"/>
      <c r="H37" s="313"/>
      <c r="I37" s="313"/>
      <c r="K37" s="274">
        <f t="shared" si="4"/>
        <v>0</v>
      </c>
    </row>
    <row r="38" spans="2:11" x14ac:dyDescent="0.2">
      <c r="B38" s="270"/>
      <c r="C38" s="293" t="s">
        <v>1336</v>
      </c>
      <c r="D38" s="323"/>
      <c r="E38" s="313"/>
      <c r="F38" s="313"/>
      <c r="G38" s="313"/>
      <c r="H38" s="313"/>
      <c r="I38" s="313"/>
      <c r="K38" s="274">
        <f t="shared" si="4"/>
        <v>0</v>
      </c>
    </row>
    <row r="39" spans="2:11" x14ac:dyDescent="0.2">
      <c r="B39" s="270"/>
      <c r="C39" s="293" t="s">
        <v>1184</v>
      </c>
      <c r="D39" s="323"/>
      <c r="E39" s="313"/>
      <c r="F39" s="313"/>
      <c r="G39" s="313"/>
      <c r="H39" s="313"/>
      <c r="I39" s="313"/>
      <c r="K39" s="274">
        <f t="shared" si="4"/>
        <v>0</v>
      </c>
    </row>
    <row r="40" spans="2:11" x14ac:dyDescent="0.2">
      <c r="B40" s="270"/>
      <c r="C40" s="293" t="s">
        <v>1337</v>
      </c>
      <c r="D40" s="323"/>
      <c r="E40" s="313"/>
      <c r="F40" s="313"/>
      <c r="G40" s="313"/>
      <c r="H40" s="313"/>
      <c r="I40" s="313"/>
      <c r="K40" s="274">
        <f t="shared" si="4"/>
        <v>0</v>
      </c>
    </row>
    <row r="41" spans="2:11" x14ac:dyDescent="0.2">
      <c r="B41" s="270"/>
      <c r="C41" s="293" t="s">
        <v>1307</v>
      </c>
      <c r="D41" s="323"/>
      <c r="E41" s="313"/>
      <c r="F41" s="313"/>
      <c r="G41" s="313"/>
      <c r="H41" s="313"/>
      <c r="I41" s="313"/>
      <c r="K41" s="274">
        <f t="shared" si="4"/>
        <v>0</v>
      </c>
    </row>
    <row r="42" spans="2:11" x14ac:dyDescent="0.2">
      <c r="C42" s="384" t="s">
        <v>1370</v>
      </c>
      <c r="D42" s="380"/>
      <c r="E42" s="381"/>
      <c r="F42" s="381"/>
      <c r="G42" s="381"/>
      <c r="H42" s="381"/>
      <c r="I42" s="381"/>
      <c r="K42" s="383">
        <f t="shared" si="4"/>
        <v>0</v>
      </c>
    </row>
    <row r="43" spans="2:11" x14ac:dyDescent="0.2">
      <c r="C43" s="293" t="s">
        <v>1363</v>
      </c>
      <c r="D43" s="323"/>
      <c r="E43" s="313"/>
      <c r="F43" s="313"/>
      <c r="G43" s="313"/>
      <c r="H43" s="313"/>
      <c r="I43" s="313"/>
      <c r="K43" s="274">
        <f t="shared" ref="K43:K49" si="5">SUM(E43:I43)</f>
        <v>0</v>
      </c>
    </row>
    <row r="44" spans="2:11" x14ac:dyDescent="0.2">
      <c r="C44" s="293" t="s">
        <v>1364</v>
      </c>
      <c r="D44" s="323"/>
      <c r="E44" s="313"/>
      <c r="F44" s="313"/>
      <c r="G44" s="313"/>
      <c r="H44" s="313"/>
      <c r="I44" s="313"/>
      <c r="K44" s="274">
        <f t="shared" si="5"/>
        <v>0</v>
      </c>
    </row>
    <row r="45" spans="2:11" x14ac:dyDescent="0.2">
      <c r="C45" s="293" t="s">
        <v>1365</v>
      </c>
      <c r="D45" s="323"/>
      <c r="E45" s="313"/>
      <c r="F45" s="313"/>
      <c r="G45" s="313"/>
      <c r="H45" s="313"/>
      <c r="I45" s="313"/>
      <c r="K45" s="274">
        <f t="shared" si="5"/>
        <v>0</v>
      </c>
    </row>
    <row r="46" spans="2:11" x14ac:dyDescent="0.2">
      <c r="C46" s="293" t="s">
        <v>1366</v>
      </c>
      <c r="D46" s="323"/>
      <c r="E46" s="313"/>
      <c r="F46" s="313"/>
      <c r="G46" s="313"/>
      <c r="H46" s="313"/>
      <c r="I46" s="313"/>
      <c r="K46" s="274">
        <f t="shared" si="5"/>
        <v>0</v>
      </c>
    </row>
    <row r="47" spans="2:11" x14ac:dyDescent="0.2">
      <c r="C47" s="293" t="s">
        <v>1367</v>
      </c>
      <c r="D47" s="323"/>
      <c r="E47" s="313"/>
      <c r="F47" s="313"/>
      <c r="G47" s="313"/>
      <c r="H47" s="313"/>
      <c r="I47" s="313"/>
      <c r="K47" s="274">
        <f t="shared" si="5"/>
        <v>0</v>
      </c>
    </row>
    <row r="48" spans="2:11" x14ac:dyDescent="0.2">
      <c r="C48" s="293" t="s">
        <v>1368</v>
      </c>
      <c r="D48" s="323"/>
      <c r="E48" s="313"/>
      <c r="F48" s="313"/>
      <c r="G48" s="313"/>
      <c r="H48" s="313"/>
      <c r="I48" s="313"/>
      <c r="K48" s="274">
        <f t="shared" si="5"/>
        <v>0</v>
      </c>
    </row>
    <row r="49" spans="2:15" x14ac:dyDescent="0.2">
      <c r="C49" s="373" t="s">
        <v>186</v>
      </c>
      <c r="D49" s="374">
        <f t="shared" ref="D49:I49" si="6">SUM(D42:D48)</f>
        <v>0</v>
      </c>
      <c r="E49" s="375">
        <f t="shared" si="6"/>
        <v>0</v>
      </c>
      <c r="F49" s="375">
        <f t="shared" si="6"/>
        <v>0</v>
      </c>
      <c r="G49" s="375">
        <f t="shared" si="6"/>
        <v>0</v>
      </c>
      <c r="H49" s="375">
        <f t="shared" si="6"/>
        <v>0</v>
      </c>
      <c r="I49" s="375">
        <f t="shared" si="6"/>
        <v>0</v>
      </c>
      <c r="K49" s="373">
        <f t="shared" si="5"/>
        <v>0</v>
      </c>
    </row>
    <row r="50" spans="2:15" x14ac:dyDescent="0.2">
      <c r="D50" s="327"/>
    </row>
    <row r="52" spans="2:15" x14ac:dyDescent="0.2">
      <c r="B52" s="282" t="s">
        <v>1339</v>
      </c>
      <c r="C52" s="294"/>
      <c r="D52" s="294"/>
      <c r="E52" s="294"/>
      <c r="F52" s="294"/>
      <c r="G52" s="294"/>
      <c r="H52" s="294"/>
      <c r="I52" s="294"/>
      <c r="J52" s="294"/>
      <c r="K52" s="294"/>
      <c r="L52" s="269"/>
      <c r="M52" s="269"/>
      <c r="N52" s="269"/>
      <c r="O52" s="269"/>
    </row>
    <row r="53" spans="2:15" x14ac:dyDescent="0.2">
      <c r="B53" s="270"/>
      <c r="C53" s="295"/>
      <c r="D53" s="295"/>
      <c r="E53" s="295"/>
      <c r="F53" s="295"/>
      <c r="G53" s="296"/>
      <c r="H53" s="296"/>
      <c r="I53" s="296"/>
      <c r="J53" s="296"/>
      <c r="K53" s="296"/>
    </row>
    <row r="54" spans="2:15" x14ac:dyDescent="0.2">
      <c r="B54" s="270"/>
      <c r="C54" s="271" t="s">
        <v>1313</v>
      </c>
      <c r="D54" s="297" t="s">
        <v>859</v>
      </c>
      <c r="E54" s="297" t="s">
        <v>864</v>
      </c>
      <c r="F54" s="297" t="s">
        <v>865</v>
      </c>
      <c r="G54" s="297" t="s">
        <v>866</v>
      </c>
      <c r="H54" s="297" t="s">
        <v>867</v>
      </c>
      <c r="I54" s="297" t="s">
        <v>868</v>
      </c>
      <c r="J54" s="296"/>
      <c r="K54" s="298" t="s">
        <v>1314</v>
      </c>
    </row>
    <row r="55" spans="2:15" x14ac:dyDescent="0.2">
      <c r="B55" s="270"/>
      <c r="C55" s="299" t="s">
        <v>1163</v>
      </c>
      <c r="D55" s="300"/>
      <c r="E55" s="300"/>
      <c r="F55" s="300"/>
      <c r="G55" s="300"/>
      <c r="H55" s="300"/>
      <c r="I55" s="300"/>
      <c r="J55" s="296"/>
      <c r="K55" s="300">
        <f>SUM(E55:I55)</f>
        <v>0</v>
      </c>
    </row>
    <row r="56" spans="2:15" x14ac:dyDescent="0.2">
      <c r="B56" s="270"/>
      <c r="C56" s="299" t="s">
        <v>1116</v>
      </c>
      <c r="D56" s="300"/>
      <c r="E56" s="300"/>
      <c r="F56" s="300"/>
      <c r="G56" s="300"/>
      <c r="H56" s="300"/>
      <c r="I56" s="300"/>
      <c r="J56" s="296"/>
      <c r="K56" s="300">
        <f t="shared" ref="K56:K72" si="7">SUM(E56:I56)</f>
        <v>0</v>
      </c>
    </row>
    <row r="57" spans="2:15" x14ac:dyDescent="0.2">
      <c r="B57" s="270"/>
      <c r="C57" s="299" t="s">
        <v>1117</v>
      </c>
      <c r="D57" s="300"/>
      <c r="E57" s="300"/>
      <c r="F57" s="300"/>
      <c r="G57" s="300"/>
      <c r="H57" s="300"/>
      <c r="I57" s="300"/>
      <c r="J57" s="296"/>
      <c r="K57" s="300">
        <f t="shared" si="7"/>
        <v>0</v>
      </c>
    </row>
    <row r="58" spans="2:15" x14ac:dyDescent="0.2">
      <c r="B58" s="270"/>
      <c r="C58" s="299" t="s">
        <v>1118</v>
      </c>
      <c r="D58" s="300"/>
      <c r="E58" s="300"/>
      <c r="F58" s="300"/>
      <c r="G58" s="300"/>
      <c r="H58" s="300"/>
      <c r="I58" s="300"/>
      <c r="J58" s="296"/>
      <c r="K58" s="300">
        <f t="shared" si="7"/>
        <v>0</v>
      </c>
    </row>
    <row r="59" spans="2:15" x14ac:dyDescent="0.2">
      <c r="B59" s="270"/>
      <c r="C59" s="299" t="s">
        <v>1121</v>
      </c>
      <c r="D59" s="300"/>
      <c r="E59" s="300"/>
      <c r="F59" s="300"/>
      <c r="G59" s="300"/>
      <c r="H59" s="300"/>
      <c r="I59" s="300"/>
      <c r="J59" s="296"/>
      <c r="K59" s="300">
        <f t="shared" si="7"/>
        <v>0</v>
      </c>
    </row>
    <row r="60" spans="2:15" x14ac:dyDescent="0.2">
      <c r="B60" s="270"/>
      <c r="C60" s="299" t="s">
        <v>1335</v>
      </c>
      <c r="D60" s="300"/>
      <c r="E60" s="300"/>
      <c r="F60" s="300"/>
      <c r="G60" s="300"/>
      <c r="H60" s="300"/>
      <c r="I60" s="300"/>
      <c r="J60" s="296"/>
      <c r="K60" s="300">
        <f t="shared" si="7"/>
        <v>0</v>
      </c>
    </row>
    <row r="61" spans="2:15" x14ac:dyDescent="0.2">
      <c r="B61" s="270"/>
      <c r="C61" s="299" t="s">
        <v>1336</v>
      </c>
      <c r="D61" s="300"/>
      <c r="E61" s="300"/>
      <c r="F61" s="300"/>
      <c r="G61" s="300"/>
      <c r="H61" s="300"/>
      <c r="I61" s="300"/>
      <c r="J61" s="296"/>
      <c r="K61" s="300">
        <f t="shared" si="7"/>
        <v>0</v>
      </c>
    </row>
    <row r="62" spans="2:15" x14ac:dyDescent="0.2">
      <c r="B62" s="270"/>
      <c r="C62" s="299" t="s">
        <v>1184</v>
      </c>
      <c r="D62" s="300"/>
      <c r="E62" s="300"/>
      <c r="F62" s="300"/>
      <c r="G62" s="300"/>
      <c r="H62" s="300"/>
      <c r="I62" s="300"/>
      <c r="J62" s="296"/>
      <c r="K62" s="300">
        <f t="shared" si="7"/>
        <v>0</v>
      </c>
    </row>
    <row r="63" spans="2:15" x14ac:dyDescent="0.2">
      <c r="B63" s="270"/>
      <c r="C63" s="299" t="s">
        <v>1337</v>
      </c>
      <c r="D63" s="300"/>
      <c r="E63" s="300"/>
      <c r="F63" s="300"/>
      <c r="G63" s="300"/>
      <c r="H63" s="300"/>
      <c r="I63" s="300"/>
      <c r="J63" s="296"/>
      <c r="K63" s="300">
        <f t="shared" si="7"/>
        <v>0</v>
      </c>
    </row>
    <row r="64" spans="2:15" x14ac:dyDescent="0.2">
      <c r="B64" s="270"/>
      <c r="C64" s="299" t="s">
        <v>1307</v>
      </c>
      <c r="D64" s="300"/>
      <c r="E64" s="300"/>
      <c r="F64" s="300"/>
      <c r="G64" s="300"/>
      <c r="H64" s="300"/>
      <c r="I64" s="300"/>
      <c r="J64" s="296"/>
      <c r="K64" s="300">
        <f t="shared" si="7"/>
        <v>0</v>
      </c>
    </row>
    <row r="65" spans="2:15" x14ac:dyDescent="0.2">
      <c r="C65" s="301" t="s">
        <v>1370</v>
      </c>
      <c r="D65" s="301"/>
      <c r="E65" s="301"/>
      <c r="F65" s="301"/>
      <c r="G65" s="301"/>
      <c r="H65" s="301"/>
      <c r="I65" s="301"/>
      <c r="J65" s="296"/>
      <c r="K65" s="301">
        <f t="shared" si="7"/>
        <v>0</v>
      </c>
    </row>
    <row r="66" spans="2:15" x14ac:dyDescent="0.2">
      <c r="C66" s="299" t="s">
        <v>1363</v>
      </c>
      <c r="D66" s="300"/>
      <c r="E66" s="300"/>
      <c r="F66" s="300"/>
      <c r="G66" s="300"/>
      <c r="H66" s="300"/>
      <c r="I66" s="300"/>
      <c r="K66" s="300">
        <f t="shared" si="7"/>
        <v>0</v>
      </c>
    </row>
    <row r="67" spans="2:15" x14ac:dyDescent="0.2">
      <c r="C67" s="299" t="s">
        <v>1364</v>
      </c>
      <c r="D67" s="300"/>
      <c r="E67" s="300"/>
      <c r="F67" s="300"/>
      <c r="G67" s="300"/>
      <c r="H67" s="300"/>
      <c r="I67" s="300"/>
      <c r="K67" s="300">
        <f t="shared" si="7"/>
        <v>0</v>
      </c>
    </row>
    <row r="68" spans="2:15" x14ac:dyDescent="0.2">
      <c r="C68" s="299" t="s">
        <v>1365</v>
      </c>
      <c r="D68" s="300"/>
      <c r="E68" s="300"/>
      <c r="F68" s="300"/>
      <c r="G68" s="300"/>
      <c r="H68" s="300"/>
      <c r="I68" s="300"/>
      <c r="K68" s="300">
        <f t="shared" si="7"/>
        <v>0</v>
      </c>
    </row>
    <row r="69" spans="2:15" x14ac:dyDescent="0.2">
      <c r="C69" s="299" t="s">
        <v>1366</v>
      </c>
      <c r="D69" s="300"/>
      <c r="E69" s="300"/>
      <c r="F69" s="300"/>
      <c r="G69" s="300"/>
      <c r="H69" s="300"/>
      <c r="I69" s="300"/>
      <c r="K69" s="300">
        <f t="shared" si="7"/>
        <v>0</v>
      </c>
    </row>
    <row r="70" spans="2:15" x14ac:dyDescent="0.2">
      <c r="C70" s="299" t="s">
        <v>1367</v>
      </c>
      <c r="D70" s="300"/>
      <c r="E70" s="300"/>
      <c r="F70" s="300"/>
      <c r="G70" s="300"/>
      <c r="H70" s="300"/>
      <c r="I70" s="300"/>
      <c r="K70" s="300">
        <f t="shared" si="7"/>
        <v>0</v>
      </c>
    </row>
    <row r="71" spans="2:15" x14ac:dyDescent="0.2">
      <c r="C71" s="299" t="s">
        <v>1368</v>
      </c>
      <c r="D71" s="300"/>
      <c r="E71" s="300"/>
      <c r="F71" s="300"/>
      <c r="G71" s="300"/>
      <c r="H71" s="300"/>
      <c r="I71" s="300"/>
      <c r="K71" s="300">
        <f t="shared" si="7"/>
        <v>0</v>
      </c>
    </row>
    <row r="72" spans="2:15" x14ac:dyDescent="0.2">
      <c r="C72" s="387" t="s">
        <v>186</v>
      </c>
      <c r="D72" s="301">
        <f t="shared" ref="D72:I72" si="8">D25-D49</f>
        <v>397083694.85756058</v>
      </c>
      <c r="E72" s="301">
        <f t="shared" si="8"/>
        <v>354504132.76069242</v>
      </c>
      <c r="F72" s="301">
        <f t="shared" si="8"/>
        <v>335607754.13950533</v>
      </c>
      <c r="G72" s="301">
        <f t="shared" si="8"/>
        <v>338877235.33173794</v>
      </c>
      <c r="H72" s="301">
        <f t="shared" si="8"/>
        <v>356179680.39971727</v>
      </c>
      <c r="I72" s="301">
        <f t="shared" si="8"/>
        <v>347193749.67737794</v>
      </c>
      <c r="K72" s="301">
        <f t="shared" si="7"/>
        <v>1732362552.309031</v>
      </c>
    </row>
    <row r="77" spans="2:15" ht="15.75" x14ac:dyDescent="0.25">
      <c r="B77" s="280" t="s">
        <v>1317</v>
      </c>
      <c r="C77" s="281"/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</row>
    <row r="79" spans="2:15" x14ac:dyDescent="0.2">
      <c r="B79" s="282" t="s">
        <v>1340</v>
      </c>
      <c r="C79" s="269"/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</row>
    <row r="80" spans="2:15" x14ac:dyDescent="0.2">
      <c r="F80" s="316"/>
      <c r="G80" s="316"/>
      <c r="H80" s="316"/>
      <c r="I80" s="316"/>
      <c r="J80" s="316"/>
    </row>
    <row r="81" spans="3:13" x14ac:dyDescent="0.2">
      <c r="C81" s="424" t="s">
        <v>1319</v>
      </c>
      <c r="D81" s="431" t="s">
        <v>1320</v>
      </c>
      <c r="E81" s="432" t="s">
        <v>1321</v>
      </c>
      <c r="F81" s="432" t="s">
        <v>1322</v>
      </c>
      <c r="G81" s="432" t="s">
        <v>1323</v>
      </c>
      <c r="H81" s="432" t="s">
        <v>1324</v>
      </c>
      <c r="I81" s="432" t="s">
        <v>1325</v>
      </c>
      <c r="J81" s="109"/>
      <c r="K81" s="272" t="s">
        <v>1314</v>
      </c>
      <c r="M81" s="272" t="s">
        <v>1332</v>
      </c>
    </row>
    <row r="82" spans="3:13" x14ac:dyDescent="0.2">
      <c r="C82" s="425" t="s">
        <v>288</v>
      </c>
      <c r="D82" s="431">
        <v>14170000</v>
      </c>
      <c r="E82" s="432">
        <v>10747919.701478899</v>
      </c>
      <c r="F82" s="432">
        <v>5635074.5288392948</v>
      </c>
      <c r="G82" s="432">
        <v>1946604.0495614901</v>
      </c>
      <c r="H82" s="432">
        <v>1630486.3365484755</v>
      </c>
      <c r="I82" s="432">
        <v>1428492.5934755935</v>
      </c>
      <c r="J82" s="109"/>
      <c r="K82" s="313">
        <f>SUM(E82:I82)</f>
        <v>21388577.209903754</v>
      </c>
      <c r="M82" s="287"/>
    </row>
    <row r="83" spans="3:13" x14ac:dyDescent="0.2">
      <c r="C83" s="425" t="s">
        <v>1137</v>
      </c>
      <c r="D83" s="431">
        <v>561000</v>
      </c>
      <c r="E83" s="432">
        <v>1217174.4884427688</v>
      </c>
      <c r="F83" s="432">
        <v>904485.14815740124</v>
      </c>
      <c r="G83" s="432">
        <v>851860.24394368904</v>
      </c>
      <c r="H83" s="432">
        <v>799271.34041579266</v>
      </c>
      <c r="I83" s="432">
        <v>747350.74758742796</v>
      </c>
      <c r="J83" s="109"/>
      <c r="K83" s="313">
        <f t="shared" ref="K83:K95" si="9">SUM(E83:I83)</f>
        <v>4520141.9685470797</v>
      </c>
      <c r="M83" s="287"/>
    </row>
    <row r="84" spans="3:13" x14ac:dyDescent="0.2">
      <c r="C84" s="425" t="s">
        <v>1116</v>
      </c>
      <c r="D84" s="431">
        <v>104176178.0509574</v>
      </c>
      <c r="E84" s="432">
        <v>83094914.484738648</v>
      </c>
      <c r="F84" s="432">
        <v>77167557.938647285</v>
      </c>
      <c r="G84" s="432">
        <v>78120604.143535048</v>
      </c>
      <c r="H84" s="432">
        <v>77488261.499963984</v>
      </c>
      <c r="I84" s="432">
        <v>79619033.59841688</v>
      </c>
      <c r="J84" s="109"/>
      <c r="K84" s="313">
        <f t="shared" si="9"/>
        <v>395490371.6653018</v>
      </c>
      <c r="M84" s="287"/>
    </row>
    <row r="85" spans="3:13" x14ac:dyDescent="0.2">
      <c r="C85" s="425" t="s">
        <v>1307</v>
      </c>
      <c r="D85" s="431">
        <v>1239026</v>
      </c>
      <c r="E85" s="432">
        <v>998843.32015090354</v>
      </c>
      <c r="F85" s="432">
        <v>997023.92362902965</v>
      </c>
      <c r="G85" s="432">
        <v>994250.89105527988</v>
      </c>
      <c r="H85" s="432">
        <v>991177.10428478743</v>
      </c>
      <c r="I85" s="432">
        <v>988576.18925646599</v>
      </c>
      <c r="J85" s="109"/>
      <c r="K85" s="313">
        <f t="shared" si="9"/>
        <v>4969871.428376466</v>
      </c>
      <c r="M85" s="287"/>
    </row>
    <row r="86" spans="3:13" x14ac:dyDescent="0.2">
      <c r="C86" s="425" t="s">
        <v>1184</v>
      </c>
      <c r="D86" s="431">
        <v>4020000</v>
      </c>
      <c r="E86" s="432">
        <v>8837911.5278199371</v>
      </c>
      <c r="F86" s="432">
        <v>0</v>
      </c>
      <c r="G86" s="432">
        <v>3479878.1186934798</v>
      </c>
      <c r="H86" s="432">
        <v>2973531.3128543622</v>
      </c>
      <c r="I86" s="432">
        <v>2965728.567769398</v>
      </c>
      <c r="J86" s="109"/>
      <c r="K86" s="313">
        <f t="shared" si="9"/>
        <v>18257049.527137179</v>
      </c>
      <c r="M86" s="287"/>
    </row>
    <row r="87" spans="3:13" x14ac:dyDescent="0.2">
      <c r="C87" s="425" t="s">
        <v>1121</v>
      </c>
      <c r="D87" s="431">
        <v>11037401</v>
      </c>
      <c r="E87" s="432">
        <v>11017241.821264468</v>
      </c>
      <c r="F87" s="432">
        <v>12393007.370708838</v>
      </c>
      <c r="G87" s="432">
        <v>12358538.575817129</v>
      </c>
      <c r="H87" s="432">
        <v>12469007.971902624</v>
      </c>
      <c r="I87" s="432">
        <v>12782290.127086105</v>
      </c>
      <c r="J87" s="109"/>
      <c r="K87" s="313">
        <f t="shared" si="9"/>
        <v>61020085.866779163</v>
      </c>
      <c r="M87" s="287"/>
    </row>
    <row r="88" spans="3:13" x14ac:dyDescent="0.2">
      <c r="C88" s="430" t="s">
        <v>1148</v>
      </c>
      <c r="D88" s="429">
        <v>105000</v>
      </c>
      <c r="E88" s="429">
        <v>179791.79762716265</v>
      </c>
      <c r="F88" s="429">
        <v>139583.34930806415</v>
      </c>
      <c r="G88" s="429">
        <v>129252.61583718639</v>
      </c>
      <c r="H88" s="429">
        <v>89205.939385630874</v>
      </c>
      <c r="I88" s="429">
        <v>128514.90460334058</v>
      </c>
      <c r="J88" s="109"/>
      <c r="K88" s="308">
        <f t="shared" si="9"/>
        <v>666348.60676138464</v>
      </c>
      <c r="L88" s="309"/>
      <c r="M88" s="310" t="s">
        <v>1026</v>
      </c>
    </row>
    <row r="89" spans="3:13" x14ac:dyDescent="0.2">
      <c r="C89" s="425" t="s">
        <v>517</v>
      </c>
      <c r="D89" s="431">
        <v>70200000.020000011</v>
      </c>
      <c r="E89" s="432">
        <v>79390039.967675894</v>
      </c>
      <c r="F89" s="432">
        <v>79655285.648186415</v>
      </c>
      <c r="G89" s="432">
        <v>80461672.309568614</v>
      </c>
      <c r="H89" s="432">
        <v>79957198.11434038</v>
      </c>
      <c r="I89" s="432">
        <v>80535803.960228667</v>
      </c>
      <c r="J89" s="109"/>
      <c r="K89" s="313">
        <f t="shared" si="9"/>
        <v>400000000</v>
      </c>
      <c r="M89" s="287"/>
    </row>
    <row r="90" spans="3:13" x14ac:dyDescent="0.2">
      <c r="C90" s="430" t="s">
        <v>1253</v>
      </c>
      <c r="D90" s="429">
        <v>4400000</v>
      </c>
      <c r="E90" s="429">
        <v>4744505.770716792</v>
      </c>
      <c r="F90" s="429">
        <v>4735863.6372378906</v>
      </c>
      <c r="G90" s="429">
        <v>4722691.7325125793</v>
      </c>
      <c r="H90" s="429">
        <v>4708091.2453527404</v>
      </c>
      <c r="I90" s="429">
        <v>4695736.8989682132</v>
      </c>
      <c r="J90" s="109"/>
      <c r="K90" s="308">
        <f t="shared" si="9"/>
        <v>23606889.284788214</v>
      </c>
      <c r="L90" s="309"/>
      <c r="M90" s="310" t="s">
        <v>1026</v>
      </c>
    </row>
    <row r="91" spans="3:13" x14ac:dyDescent="0.2">
      <c r="C91" s="425" t="s">
        <v>1117</v>
      </c>
      <c r="D91" s="431">
        <v>114972521.2987746</v>
      </c>
      <c r="E91" s="432">
        <v>86946635.117881462</v>
      </c>
      <c r="F91" s="432">
        <v>90296803.667425007</v>
      </c>
      <c r="G91" s="432">
        <v>97561703.85554783</v>
      </c>
      <c r="H91" s="432">
        <v>113296042.9638046</v>
      </c>
      <c r="I91" s="432">
        <v>106897746.63876462</v>
      </c>
      <c r="J91" s="109"/>
      <c r="K91" s="313">
        <f t="shared" si="9"/>
        <v>494998932.24342352</v>
      </c>
      <c r="M91" s="287"/>
    </row>
    <row r="92" spans="3:13" x14ac:dyDescent="0.2">
      <c r="C92" s="425" t="s">
        <v>1163</v>
      </c>
      <c r="D92" s="431">
        <v>14679524.810000001</v>
      </c>
      <c r="E92" s="432">
        <v>17153251.203933284</v>
      </c>
      <c r="F92" s="432">
        <v>21186180.103241175</v>
      </c>
      <c r="G92" s="432">
        <v>23235315.22116784</v>
      </c>
      <c r="H92" s="432">
        <v>24905971.188023727</v>
      </c>
      <c r="I92" s="432">
        <v>25906301.385512501</v>
      </c>
      <c r="J92" s="109"/>
      <c r="K92" s="313">
        <f t="shared" si="9"/>
        <v>112387019.10187852</v>
      </c>
      <c r="M92" s="287"/>
    </row>
    <row r="93" spans="3:13" x14ac:dyDescent="0.2">
      <c r="C93" s="425" t="s">
        <v>1118</v>
      </c>
      <c r="D93" s="431">
        <v>8907925.0899999999</v>
      </c>
      <c r="E93" s="432">
        <v>5413465.1028947374</v>
      </c>
      <c r="F93" s="432">
        <v>12263394.260637065</v>
      </c>
      <c r="G93" s="432">
        <v>8152857.3066532947</v>
      </c>
      <c r="H93" s="432">
        <v>11646330.975346254</v>
      </c>
      <c r="I93" s="432">
        <v>11764056.652151946</v>
      </c>
      <c r="J93" s="109"/>
      <c r="K93" s="313">
        <f t="shared" si="9"/>
        <v>49240104.297683299</v>
      </c>
      <c r="M93" s="287"/>
    </row>
    <row r="94" spans="3:13" x14ac:dyDescent="0.2">
      <c r="C94" s="426" t="s">
        <v>1341</v>
      </c>
      <c r="D94" s="428">
        <v>0</v>
      </c>
      <c r="E94" s="427">
        <v>0</v>
      </c>
      <c r="F94" s="427">
        <v>0</v>
      </c>
      <c r="G94" s="427">
        <v>0</v>
      </c>
      <c r="H94" s="427">
        <v>0</v>
      </c>
      <c r="I94" s="427">
        <v>0</v>
      </c>
      <c r="J94" s="109"/>
      <c r="K94" s="302">
        <f t="shared" si="9"/>
        <v>0</v>
      </c>
      <c r="L94" s="303"/>
      <c r="M94" s="307" t="s">
        <v>1342</v>
      </c>
    </row>
    <row r="95" spans="3:13" x14ac:dyDescent="0.2">
      <c r="C95" s="425" t="s">
        <v>1330</v>
      </c>
      <c r="D95" s="431">
        <v>348468576.269732</v>
      </c>
      <c r="E95" s="432">
        <v>309741694.30462497</v>
      </c>
      <c r="F95" s="432">
        <v>305374259.57601738</v>
      </c>
      <c r="G95" s="432">
        <v>312015229.06389356</v>
      </c>
      <c r="H95" s="432">
        <v>330954575.99222338</v>
      </c>
      <c r="I95" s="432">
        <v>328459632.26382113</v>
      </c>
      <c r="J95" s="109"/>
      <c r="K95" s="314">
        <f t="shared" si="9"/>
        <v>1586545391.2005806</v>
      </c>
      <c r="M95" s="287"/>
    </row>
    <row r="96" spans="3:13" x14ac:dyDescent="0.2">
      <c r="C96" s="278" t="s">
        <v>1316</v>
      </c>
      <c r="D96" s="279">
        <f>D95-'Division Lvl (excl. Esc)'!D423</f>
        <v>0</v>
      </c>
      <c r="E96" s="279">
        <f>E95-'Division Lvl (excl. Esc)'!E423</f>
        <v>0</v>
      </c>
      <c r="F96" s="279">
        <f>F95-'Division Lvl (excl. Esc)'!F423</f>
        <v>0</v>
      </c>
      <c r="G96" s="279">
        <f>G95-'Division Lvl (excl. Esc)'!G423</f>
        <v>0</v>
      </c>
      <c r="H96" s="279">
        <f>H95-'Division Lvl (excl. Esc)'!H423</f>
        <v>0</v>
      </c>
      <c r="I96" s="279">
        <f>I95-'Division Lvl (excl. Esc)'!I423</f>
        <v>0</v>
      </c>
      <c r="J96" s="405"/>
    </row>
    <row r="98" spans="2:16" x14ac:dyDescent="0.2">
      <c r="B98" s="286" t="s">
        <v>1331</v>
      </c>
      <c r="C98" s="270"/>
      <c r="D98" s="283"/>
      <c r="E98" s="283"/>
      <c r="F98" s="270"/>
      <c r="G98" s="270"/>
      <c r="H98" s="270"/>
      <c r="I98" s="270"/>
      <c r="J98" s="270"/>
    </row>
    <row r="99" spans="2:16" x14ac:dyDescent="0.2">
      <c r="B99" s="270"/>
      <c r="C99" s="270"/>
      <c r="D99" s="322" t="s">
        <v>859</v>
      </c>
      <c r="E99" s="312" t="s">
        <v>864</v>
      </c>
      <c r="F99" s="312" t="s">
        <v>865</v>
      </c>
      <c r="G99" s="312" t="s">
        <v>866</v>
      </c>
      <c r="H99" s="312" t="s">
        <v>867</v>
      </c>
      <c r="I99" s="312" t="s">
        <v>868</v>
      </c>
      <c r="K99" s="272" t="s">
        <v>1314</v>
      </c>
      <c r="M99" s="272" t="s">
        <v>1332</v>
      </c>
      <c r="O99" s="272" t="s">
        <v>1114</v>
      </c>
    </row>
    <row r="100" spans="2:16" x14ac:dyDescent="0.2">
      <c r="B100" s="274"/>
      <c r="C100" s="274"/>
      <c r="D100" s="323"/>
      <c r="E100" s="313"/>
      <c r="F100" s="313"/>
      <c r="G100" s="313"/>
      <c r="H100" s="313"/>
      <c r="I100" s="313"/>
      <c r="K100" s="274">
        <f>SUM(E100:I100)</f>
        <v>0</v>
      </c>
      <c r="M100" s="287"/>
      <c r="O100" s="287"/>
    </row>
    <row r="101" spans="2:16" x14ac:dyDescent="0.2">
      <c r="B101" s="412"/>
      <c r="C101" s="412"/>
      <c r="D101" s="409"/>
      <c r="E101" s="410"/>
      <c r="F101" s="410"/>
      <c r="G101" s="410"/>
      <c r="H101" s="410"/>
      <c r="I101" s="410"/>
      <c r="K101" s="274">
        <f>SUM(E101:I101)</f>
        <v>0</v>
      </c>
      <c r="M101" s="306" t="s">
        <v>1088</v>
      </c>
      <c r="O101" s="413"/>
      <c r="P101" s="414" t="s">
        <v>1371</v>
      </c>
    </row>
    <row r="102" spans="2:16" x14ac:dyDescent="0.2">
      <c r="B102" s="274" t="s">
        <v>202</v>
      </c>
      <c r="C102" s="274" t="s">
        <v>1025</v>
      </c>
      <c r="D102" s="323">
        <f>'Division Lvl (excl. Esc)'!D280</f>
        <v>0</v>
      </c>
      <c r="E102" s="313">
        <f>'Division Lvl (excl. Esc)'!E280</f>
        <v>0</v>
      </c>
      <c r="F102" s="313">
        <f>'Division Lvl (excl. Esc)'!F280</f>
        <v>0</v>
      </c>
      <c r="G102" s="313">
        <f>'Division Lvl (excl. Esc)'!G280</f>
        <v>0</v>
      </c>
      <c r="H102" s="313">
        <f>'Division Lvl (excl. Esc)'!H280</f>
        <v>0</v>
      </c>
      <c r="I102" s="313">
        <f>'Division Lvl (excl. Esc)'!I280</f>
        <v>0</v>
      </c>
      <c r="K102" s="274">
        <f>SUM(E102:I102)</f>
        <v>0</v>
      </c>
      <c r="M102" s="306" t="s">
        <v>1333</v>
      </c>
      <c r="O102" s="287" t="str">
        <f>VLOOKUP(B102,'Division Lvl (excl. Esc)'!$A$2:$AL$420,36,FALSE)</f>
        <v>Std</v>
      </c>
    </row>
    <row r="103" spans="2:16" x14ac:dyDescent="0.2">
      <c r="D103" s="327"/>
      <c r="E103" s="316"/>
      <c r="F103" s="316"/>
      <c r="G103" s="316"/>
      <c r="H103" s="316"/>
      <c r="I103" s="316"/>
    </row>
    <row r="104" spans="2:16" x14ac:dyDescent="0.2">
      <c r="C104" s="305" t="s">
        <v>1343</v>
      </c>
      <c r="D104" s="324">
        <f>D95-D88-D90-D101-D102</f>
        <v>343963576.269732</v>
      </c>
      <c r="E104" s="314">
        <f>E95-E88-E90-E101-E102</f>
        <v>304817396.73628104</v>
      </c>
      <c r="F104" s="314">
        <f t="shared" ref="F104:I104" si="10">F95-F88-F90-F101-F102</f>
        <v>300498812.5894714</v>
      </c>
      <c r="G104" s="314">
        <f t="shared" si="10"/>
        <v>307163284.71554381</v>
      </c>
      <c r="H104" s="314">
        <f t="shared" si="10"/>
        <v>326157278.80748498</v>
      </c>
      <c r="I104" s="314">
        <f t="shared" si="10"/>
        <v>323635380.46024954</v>
      </c>
      <c r="K104" s="276">
        <f>SUM(E104:I104)</f>
        <v>1562272153.3090305</v>
      </c>
    </row>
    <row r="105" spans="2:16" x14ac:dyDescent="0.2">
      <c r="C105" s="278" t="s">
        <v>1316</v>
      </c>
      <c r="D105" s="311">
        <f>D104-'RIN Cat Summary (excl. Esc)'!D13</f>
        <v>0</v>
      </c>
      <c r="E105" s="311">
        <f>E104-'RIN Cat Summary (excl. Esc)'!E13</f>
        <v>0</v>
      </c>
      <c r="F105" s="311">
        <f>F104-'RIN Cat Summary (excl. Esc)'!F13</f>
        <v>0</v>
      </c>
      <c r="G105" s="311">
        <f>G104-'RIN Cat Summary (excl. Esc)'!G13</f>
        <v>0</v>
      </c>
      <c r="H105" s="311">
        <f>H104-'RIN Cat Summary (excl. Esc)'!H13</f>
        <v>0</v>
      </c>
      <c r="I105" s="311">
        <f>I104-'RIN Cat Summary (excl. Esc)'!I13</f>
        <v>0</v>
      </c>
      <c r="K105" s="311">
        <f>K104-'RIN Cat Summary (excl. Esc)'!O13</f>
        <v>0</v>
      </c>
    </row>
    <row r="106" spans="2:16" x14ac:dyDescent="0.2">
      <c r="D106" s="304"/>
      <c r="E106" s="304"/>
    </row>
    <row r="107" spans="2:16" x14ac:dyDescent="0.2">
      <c r="D107" s="304"/>
      <c r="E107" s="304"/>
    </row>
    <row r="108" spans="2:16" x14ac:dyDescent="0.2">
      <c r="B108" s="282" t="s">
        <v>1344</v>
      </c>
      <c r="C108" s="269"/>
      <c r="D108" s="292"/>
      <c r="E108" s="292"/>
      <c r="F108" s="269"/>
      <c r="G108" s="269"/>
      <c r="H108" s="269"/>
      <c r="I108" s="269"/>
      <c r="J108" s="269"/>
      <c r="K108" s="269"/>
      <c r="L108" s="269"/>
      <c r="M108" s="269"/>
      <c r="N108" s="269"/>
      <c r="O108" s="269"/>
    </row>
    <row r="109" spans="2:16" x14ac:dyDescent="0.2">
      <c r="D109" s="304"/>
      <c r="E109" s="304"/>
    </row>
    <row r="110" spans="2:16" x14ac:dyDescent="0.2">
      <c r="D110" s="329" t="s">
        <v>859</v>
      </c>
      <c r="E110" s="330" t="s">
        <v>864</v>
      </c>
      <c r="F110" s="330" t="s">
        <v>865</v>
      </c>
      <c r="G110" s="330" t="s">
        <v>866</v>
      </c>
      <c r="H110" s="330" t="s">
        <v>867</v>
      </c>
      <c r="I110" s="330" t="s">
        <v>868</v>
      </c>
      <c r="K110" s="272" t="s">
        <v>1314</v>
      </c>
    </row>
    <row r="111" spans="2:16" x14ac:dyDescent="0.2">
      <c r="C111" s="293" t="s">
        <v>1163</v>
      </c>
      <c r="D111" s="323">
        <f>D92-D101-D102</f>
        <v>14679524.810000001</v>
      </c>
      <c r="E111" s="313">
        <f>E92-E101-E102</f>
        <v>17153251.203933284</v>
      </c>
      <c r="F111" s="313">
        <f t="shared" ref="F111:I111" si="11">F92-F101-F102</f>
        <v>21186180.103241175</v>
      </c>
      <c r="G111" s="313">
        <f t="shared" si="11"/>
        <v>23235315.22116784</v>
      </c>
      <c r="H111" s="313">
        <f t="shared" si="11"/>
        <v>24905971.188023727</v>
      </c>
      <c r="I111" s="313">
        <f t="shared" si="11"/>
        <v>25906301.385512501</v>
      </c>
      <c r="K111" s="274">
        <f>SUM(E111:I111)</f>
        <v>112387019.10187852</v>
      </c>
    </row>
    <row r="112" spans="2:16" x14ac:dyDescent="0.2">
      <c r="C112" s="293" t="s">
        <v>1116</v>
      </c>
      <c r="D112" s="323">
        <f>D84</f>
        <v>104176178.0509574</v>
      </c>
      <c r="E112" s="313">
        <f>E84</f>
        <v>83094914.484738648</v>
      </c>
      <c r="F112" s="313">
        <f t="shared" ref="F112:I112" si="12">F84</f>
        <v>77167557.938647285</v>
      </c>
      <c r="G112" s="313">
        <f t="shared" si="12"/>
        <v>78120604.143535048</v>
      </c>
      <c r="H112" s="313">
        <f t="shared" si="12"/>
        <v>77488261.499963984</v>
      </c>
      <c r="I112" s="313">
        <f t="shared" si="12"/>
        <v>79619033.59841688</v>
      </c>
      <c r="K112" s="274">
        <f t="shared" ref="K112:K122" si="13">SUM(E112:I112)</f>
        <v>395490371.6653018</v>
      </c>
    </row>
    <row r="113" spans="3:11" x14ac:dyDescent="0.2">
      <c r="C113" s="293" t="s">
        <v>1117</v>
      </c>
      <c r="D113" s="323">
        <f>D91</f>
        <v>114972521.2987746</v>
      </c>
      <c r="E113" s="313">
        <f>E91</f>
        <v>86946635.117881462</v>
      </c>
      <c r="F113" s="313">
        <f t="shared" ref="F113:I113" si="14">F91</f>
        <v>90296803.667425007</v>
      </c>
      <c r="G113" s="313">
        <f t="shared" si="14"/>
        <v>97561703.85554783</v>
      </c>
      <c r="H113" s="313">
        <f t="shared" si="14"/>
        <v>113296042.9638046</v>
      </c>
      <c r="I113" s="313">
        <f t="shared" si="14"/>
        <v>106897746.63876462</v>
      </c>
      <c r="K113" s="274">
        <f t="shared" si="13"/>
        <v>494998932.24342352</v>
      </c>
    </row>
    <row r="114" spans="3:11" x14ac:dyDescent="0.2">
      <c r="C114" s="293" t="s">
        <v>1118</v>
      </c>
      <c r="D114" s="323">
        <f>D93</f>
        <v>8907925.0899999999</v>
      </c>
      <c r="E114" s="313">
        <f>E93</f>
        <v>5413465.1028947374</v>
      </c>
      <c r="F114" s="313">
        <f t="shared" ref="F114:I114" si="15">F93</f>
        <v>12263394.260637065</v>
      </c>
      <c r="G114" s="313">
        <f t="shared" si="15"/>
        <v>8152857.3066532947</v>
      </c>
      <c r="H114" s="313">
        <f t="shared" si="15"/>
        <v>11646330.975346254</v>
      </c>
      <c r="I114" s="313">
        <f t="shared" si="15"/>
        <v>11764056.652151946</v>
      </c>
      <c r="K114" s="274">
        <f t="shared" si="13"/>
        <v>49240104.297683299</v>
      </c>
    </row>
    <row r="115" spans="3:11" x14ac:dyDescent="0.2">
      <c r="C115" s="293" t="s">
        <v>1121</v>
      </c>
      <c r="D115" s="323">
        <f>D87</f>
        <v>11037401</v>
      </c>
      <c r="E115" s="313">
        <f>E87</f>
        <v>11017241.821264468</v>
      </c>
      <c r="F115" s="313">
        <f t="shared" ref="F115:I115" si="16">F87</f>
        <v>12393007.370708838</v>
      </c>
      <c r="G115" s="313">
        <f t="shared" si="16"/>
        <v>12358538.575817129</v>
      </c>
      <c r="H115" s="313">
        <f t="shared" si="16"/>
        <v>12469007.971902624</v>
      </c>
      <c r="I115" s="313">
        <f t="shared" si="16"/>
        <v>12782290.127086105</v>
      </c>
      <c r="K115" s="274">
        <f t="shared" si="13"/>
        <v>61020085.866779163</v>
      </c>
    </row>
    <row r="116" spans="3:11" x14ac:dyDescent="0.2">
      <c r="C116" s="293" t="s">
        <v>1335</v>
      </c>
      <c r="D116" s="323">
        <f>D83</f>
        <v>561000</v>
      </c>
      <c r="E116" s="313">
        <f>E83</f>
        <v>1217174.4884427688</v>
      </c>
      <c r="F116" s="313">
        <f t="shared" ref="F116:I116" si="17">F83</f>
        <v>904485.14815740124</v>
      </c>
      <c r="G116" s="313">
        <f t="shared" si="17"/>
        <v>851860.24394368904</v>
      </c>
      <c r="H116" s="313">
        <f t="shared" si="17"/>
        <v>799271.34041579266</v>
      </c>
      <c r="I116" s="313">
        <f t="shared" si="17"/>
        <v>747350.74758742796</v>
      </c>
      <c r="K116" s="274">
        <f t="shared" si="13"/>
        <v>4520141.9685470797</v>
      </c>
    </row>
    <row r="117" spans="3:11" x14ac:dyDescent="0.2">
      <c r="C117" s="293" t="s">
        <v>1336</v>
      </c>
      <c r="D117" s="323">
        <f>D82</f>
        <v>14170000</v>
      </c>
      <c r="E117" s="313">
        <f>E82</f>
        <v>10747919.701478899</v>
      </c>
      <c r="F117" s="313">
        <f t="shared" ref="F117:I117" si="18">F82</f>
        <v>5635074.5288392948</v>
      </c>
      <c r="G117" s="313">
        <f t="shared" si="18"/>
        <v>1946604.0495614901</v>
      </c>
      <c r="H117" s="313">
        <f t="shared" si="18"/>
        <v>1630486.3365484755</v>
      </c>
      <c r="I117" s="313">
        <f t="shared" si="18"/>
        <v>1428492.5934755935</v>
      </c>
      <c r="K117" s="274">
        <f t="shared" si="13"/>
        <v>21388577.209903754</v>
      </c>
    </row>
    <row r="118" spans="3:11" x14ac:dyDescent="0.2">
      <c r="C118" s="293" t="s">
        <v>1184</v>
      </c>
      <c r="D118" s="323">
        <f>D86</f>
        <v>4020000</v>
      </c>
      <c r="E118" s="313">
        <f>E86</f>
        <v>8837911.5278199371</v>
      </c>
      <c r="F118" s="313">
        <f t="shared" ref="F118:I118" si="19">F86</f>
        <v>0</v>
      </c>
      <c r="G118" s="313">
        <f t="shared" si="19"/>
        <v>3479878.1186934798</v>
      </c>
      <c r="H118" s="313">
        <f t="shared" si="19"/>
        <v>2973531.3128543622</v>
      </c>
      <c r="I118" s="313">
        <f t="shared" si="19"/>
        <v>2965728.567769398</v>
      </c>
      <c r="K118" s="274">
        <f t="shared" si="13"/>
        <v>18257049.527137179</v>
      </c>
    </row>
    <row r="119" spans="3:11" x14ac:dyDescent="0.2">
      <c r="C119" s="293" t="s">
        <v>1337</v>
      </c>
      <c r="D119" s="323">
        <v>0</v>
      </c>
      <c r="E119" s="313">
        <v>0</v>
      </c>
      <c r="F119" s="313">
        <v>0</v>
      </c>
      <c r="G119" s="313">
        <v>0</v>
      </c>
      <c r="H119" s="313">
        <v>0</v>
      </c>
      <c r="I119" s="313">
        <v>0</v>
      </c>
      <c r="K119" s="274">
        <f t="shared" si="13"/>
        <v>0</v>
      </c>
    </row>
    <row r="120" spans="3:11" x14ac:dyDescent="0.2">
      <c r="C120" s="293" t="s">
        <v>1307</v>
      </c>
      <c r="D120" s="323">
        <f>D85</f>
        <v>1239026</v>
      </c>
      <c r="E120" s="313">
        <f>E85</f>
        <v>998843.32015090354</v>
      </c>
      <c r="F120" s="313">
        <f t="shared" ref="F120:I120" si="20">F85</f>
        <v>997023.92362902965</v>
      </c>
      <c r="G120" s="313">
        <f t="shared" si="20"/>
        <v>994250.89105527988</v>
      </c>
      <c r="H120" s="313">
        <f t="shared" si="20"/>
        <v>991177.10428478743</v>
      </c>
      <c r="I120" s="313">
        <f t="shared" si="20"/>
        <v>988576.18925646599</v>
      </c>
      <c r="K120" s="274">
        <f t="shared" si="13"/>
        <v>4969871.428376466</v>
      </c>
    </row>
    <row r="121" spans="3:11" x14ac:dyDescent="0.2">
      <c r="C121" s="293" t="s">
        <v>517</v>
      </c>
      <c r="D121" s="323">
        <f>D89</f>
        <v>70200000.020000011</v>
      </c>
      <c r="E121" s="313">
        <f>E89</f>
        <v>79390039.967675894</v>
      </c>
      <c r="F121" s="313">
        <f t="shared" ref="F121:I121" si="21">F89</f>
        <v>79655285.648186415</v>
      </c>
      <c r="G121" s="313">
        <f t="shared" si="21"/>
        <v>80461672.309568614</v>
      </c>
      <c r="H121" s="313">
        <f t="shared" si="21"/>
        <v>79957198.11434038</v>
      </c>
      <c r="I121" s="313">
        <f t="shared" si="21"/>
        <v>80535803.960228667</v>
      </c>
      <c r="K121" s="274">
        <f t="shared" si="13"/>
        <v>400000000</v>
      </c>
    </row>
    <row r="122" spans="3:11" x14ac:dyDescent="0.2">
      <c r="C122" s="276" t="s">
        <v>170</v>
      </c>
      <c r="D122" s="324">
        <f t="shared" ref="D122" si="22">SUM(D111:D121)</f>
        <v>343963576.269732</v>
      </c>
      <c r="E122" s="314">
        <f t="shared" ref="E122:I122" si="23">SUM(E111:E121)</f>
        <v>304817396.73628104</v>
      </c>
      <c r="F122" s="314">
        <f t="shared" si="23"/>
        <v>300498812.58947146</v>
      </c>
      <c r="G122" s="314">
        <f t="shared" si="23"/>
        <v>307163284.71554375</v>
      </c>
      <c r="H122" s="314">
        <f t="shared" si="23"/>
        <v>326157278.80748504</v>
      </c>
      <c r="I122" s="314">
        <f t="shared" si="23"/>
        <v>323635380.4602496</v>
      </c>
      <c r="K122" s="276">
        <f t="shared" si="13"/>
        <v>1562272153.309031</v>
      </c>
    </row>
    <row r="123" spans="3:11" x14ac:dyDescent="0.2">
      <c r="C123" s="278" t="s">
        <v>1316</v>
      </c>
      <c r="D123" s="279">
        <f t="shared" ref="D123:I123" si="24">D122-D104</f>
        <v>0</v>
      </c>
      <c r="E123" s="279">
        <f t="shared" si="24"/>
        <v>0</v>
      </c>
      <c r="F123" s="279">
        <f t="shared" si="24"/>
        <v>0</v>
      </c>
      <c r="G123" s="279">
        <f t="shared" si="24"/>
        <v>0</v>
      </c>
      <c r="H123" s="279">
        <f t="shared" si="24"/>
        <v>0</v>
      </c>
      <c r="I123" s="279">
        <f t="shared" si="24"/>
        <v>0</v>
      </c>
      <c r="K123" s="279">
        <f>K122-K104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BED600"/>
    <pageSetUpPr autoPageBreaks="0"/>
  </sheetPr>
  <dimension ref="A1:Z563"/>
  <sheetViews>
    <sheetView zoomScale="80" zoomScaleNormal="80" workbookViewId="0">
      <selection activeCell="R13" sqref="R13"/>
    </sheetView>
  </sheetViews>
  <sheetFormatPr defaultColWidth="9.140625" defaultRowHeight="15" x14ac:dyDescent="0.25"/>
  <cols>
    <col min="1" max="1" width="5.5703125" style="173" bestFit="1" customWidth="1"/>
    <col min="2" max="2" width="6.85546875" style="173" bestFit="1" customWidth="1"/>
    <col min="3" max="3" width="52.140625" style="173" customWidth="1"/>
    <col min="4" max="4" width="9.140625" style="201" bestFit="1" customWidth="1"/>
    <col min="5" max="12" width="8.140625" style="202" bestFit="1" customWidth="1"/>
    <col min="13" max="13" width="8.140625" style="202" customWidth="1"/>
    <col min="14" max="14" width="8.42578125" style="200" bestFit="1" customWidth="1"/>
    <col min="15" max="22" width="8.42578125" style="197" bestFit="1" customWidth="1"/>
    <col min="23" max="23" width="8.42578125" style="197" customWidth="1"/>
    <col min="24" max="24" width="9.140625" style="203" bestFit="1" customWidth="1"/>
    <col min="25" max="25" width="9.140625" style="199" bestFit="1" customWidth="1"/>
    <col min="26" max="16384" width="9.140625" style="173"/>
  </cols>
  <sheetData>
    <row r="1" spans="1:26" s="162" customFormat="1" ht="15" customHeight="1" x14ac:dyDescent="0.2">
      <c r="A1" s="111" t="s">
        <v>178</v>
      </c>
      <c r="B1" s="111" t="s">
        <v>511</v>
      </c>
      <c r="C1" s="112" t="s">
        <v>0</v>
      </c>
      <c r="D1" s="155" t="str">
        <f>'Division Lvl'!E1</f>
        <v>FY20 (R)</v>
      </c>
      <c r="E1" s="156" t="str">
        <f>'Division Lvl'!F1</f>
        <v>FY21 (R)</v>
      </c>
      <c r="F1" s="156" t="str">
        <f>'Division Lvl'!G1</f>
        <v>FY22 (R)</v>
      </c>
      <c r="G1" s="156" t="str">
        <f>'Division Lvl'!H1</f>
        <v>FY23 (R)</v>
      </c>
      <c r="H1" s="156" t="str">
        <f>'Division Lvl'!I1</f>
        <v>FY24 (R)</v>
      </c>
      <c r="I1" s="156" t="str">
        <f>'Division Lvl'!J1</f>
        <v>FY25 (R)</v>
      </c>
      <c r="J1" s="156" t="str">
        <f>'Division Lvl'!K1</f>
        <v>FY26 (R)</v>
      </c>
      <c r="K1" s="156" t="str">
        <f>'Division Lvl'!L1</f>
        <v>FY27 (R)</v>
      </c>
      <c r="L1" s="156" t="str">
        <f>'Division Lvl'!M1</f>
        <v>FY28 (R)</v>
      </c>
      <c r="M1" s="157" t="str">
        <f>'Division Lvl'!N1</f>
        <v>FY29 (R)</v>
      </c>
      <c r="N1" s="158" t="str">
        <f>'Division Lvl'!P1</f>
        <v>FY20 (N)</v>
      </c>
      <c r="O1" s="159" t="str">
        <f>'Division Lvl'!Q1</f>
        <v>FY21 (N)</v>
      </c>
      <c r="P1" s="159" t="str">
        <f>'Division Lvl'!R1</f>
        <v>FY22 (N)</v>
      </c>
      <c r="Q1" s="159" t="str">
        <f>'Division Lvl'!S1</f>
        <v>FY23 (N)</v>
      </c>
      <c r="R1" s="159" t="str">
        <f>'Division Lvl'!T1</f>
        <v>FY24 (N)</v>
      </c>
      <c r="S1" s="159" t="str">
        <f>'Division Lvl'!U1</f>
        <v>FY25 (N)</v>
      </c>
      <c r="T1" s="159" t="str">
        <f>'Division Lvl'!V1</f>
        <v>FY26 (N)</v>
      </c>
      <c r="U1" s="159" t="str">
        <f>'Division Lvl'!W1</f>
        <v>FY27 (N)</v>
      </c>
      <c r="V1" s="160" t="str">
        <f>'Division Lvl'!X1</f>
        <v>FY28 (N)</v>
      </c>
      <c r="W1" s="160" t="str">
        <f>'Division Lvl'!Y1</f>
        <v>FY29 (N)</v>
      </c>
      <c r="X1" s="155" t="s">
        <v>998</v>
      </c>
      <c r="Y1" s="161" t="s">
        <v>999</v>
      </c>
    </row>
    <row r="2" spans="1:26" x14ac:dyDescent="0.25">
      <c r="A2" s="163" t="str">
        <f>INDEX('Division Lvl'!$AG$2:$AG$418,MATCH(B2,'Division Lvl'!$A$2:$A$418,0))</f>
        <v>AG</v>
      </c>
      <c r="B2" s="164" t="s">
        <v>949</v>
      </c>
      <c r="C2" s="130" t="str">
        <f>INDEX('Division Lvl'!$B$2:$B$418,MATCH(B2,'Division Lvl'!$A$2:$A$418,0))</f>
        <v xml:space="preserve">Automation - operational/capacity risk </v>
      </c>
      <c r="D2" s="165">
        <f>SUMIF('Division Lvl'!$A$2:$A$418,$B2,'Division Lvl'!E$2:E$418)</f>
        <v>300000</v>
      </c>
      <c r="E2" s="166">
        <f>SUMIF('Division Lvl'!$A$2:$A$418,$B2,'Division Lvl'!F$2:F$418)</f>
        <v>300000</v>
      </c>
      <c r="F2" s="166">
        <f>SUMIF('Division Lvl'!$A$2:$A$418,$B2,'Division Lvl'!G$2:G$418)</f>
        <v>300000</v>
      </c>
      <c r="G2" s="166">
        <f>SUMIF('Division Lvl'!$A$2:$A$418,$B2,'Division Lvl'!H$2:H$418)</f>
        <v>300000</v>
      </c>
      <c r="H2" s="166">
        <f>SUMIF('Division Lvl'!$A$2:$A$418,$B2,'Division Lvl'!I$2:I$418)</f>
        <v>300000</v>
      </c>
      <c r="I2" s="166">
        <f>SUMIF('Division Lvl'!$A$2:$A$418,$B2,'Division Lvl'!J$2:J$418)</f>
        <v>300000</v>
      </c>
      <c r="J2" s="166">
        <f>SUMIF('Division Lvl'!$A$2:$A$418,$B2,'Division Lvl'!K$2:K$418)</f>
        <v>300000</v>
      </c>
      <c r="K2" s="166">
        <f>SUMIF('Division Lvl'!$A$2:$A$418,$B2,'Division Lvl'!L$2:L$418)</f>
        <v>300000</v>
      </c>
      <c r="L2" s="166">
        <f>SUMIF('Division Lvl'!$A$2:$A$418,$B2,'Division Lvl'!M$2:M$418)</f>
        <v>300000</v>
      </c>
      <c r="M2" s="167">
        <f>SUMIF('Division Lvl'!$A$2:$A$418,$B2,'Division Lvl'!N$2:N$418)</f>
        <v>300000</v>
      </c>
      <c r="N2" s="168">
        <f>SUMIF('Division Lvl'!$A$2:$A$418,$B2,'Division Lvl'!P$2:P$418)</f>
        <v>307500</v>
      </c>
      <c r="O2" s="169">
        <f>SUMIF('Division Lvl'!$A$2:$A$418,$B2,'Division Lvl'!Q$2:Q$418)</f>
        <v>315187.5</v>
      </c>
      <c r="P2" s="169">
        <f>SUMIF('Division Lvl'!$A$2:$A$418,$B2,'Division Lvl'!R$2:R$418)</f>
        <v>323067.18749999994</v>
      </c>
      <c r="Q2" s="169">
        <f>SUMIF('Division Lvl'!$A$2:$A$418,$B2,'Division Lvl'!S$2:S$418)</f>
        <v>331143.86718749994</v>
      </c>
      <c r="R2" s="169">
        <f>SUMIF('Division Lvl'!$A$2:$A$418,$B2,'Division Lvl'!T$2:T$418)</f>
        <v>339422.46386718738</v>
      </c>
      <c r="S2" s="169">
        <f>SUMIF('Division Lvl'!$A$2:$A$418,$B2,'Division Lvl'!U$2:U$418)</f>
        <v>347908.02546386706</v>
      </c>
      <c r="T2" s="169">
        <f>SUMIF('Division Lvl'!$A$2:$A$418,$B2,'Division Lvl'!V$2:V$418)</f>
        <v>356605.72610046377</v>
      </c>
      <c r="U2" s="169">
        <f>SUMIF('Division Lvl'!$A$2:$A$418,$B2,'Division Lvl'!W$2:W$418)</f>
        <v>365520.86925297533</v>
      </c>
      <c r="V2" s="170">
        <f>SUMIF('Division Lvl'!$A$2:$A$418,$B2,'Division Lvl'!X$2:X$418)</f>
        <v>374658.89098429965</v>
      </c>
      <c r="W2" s="170">
        <f>SUMIF('Division Lvl'!$A$2:$A$418,$B2,'Division Lvl'!Y$2:Y$418)</f>
        <v>384025.36325890711</v>
      </c>
      <c r="X2" s="165">
        <f t="shared" ref="X2:X33" si="0">SUM(D2:M2)</f>
        <v>3000000</v>
      </c>
      <c r="Y2" s="171">
        <f t="shared" ref="Y2:Y33" si="1">SUM(N2:W2)</f>
        <v>3445039.8936152006</v>
      </c>
      <c r="Z2" s="172"/>
    </row>
    <row r="3" spans="1:26" x14ac:dyDescent="0.25">
      <c r="A3" s="163" t="str">
        <f>INDEX('Division Lvl'!$AG$2:$AG$418,MATCH(B3,'Division Lvl'!$A$2:$A$418,0))</f>
        <v>AR</v>
      </c>
      <c r="B3" s="163" t="s">
        <v>96</v>
      </c>
      <c r="C3" s="130" t="str">
        <f>INDEX('Division Lvl'!$B$2:$B$418,MATCH(B3,'Division Lvl'!$A$2:$A$418,0))</f>
        <v>Asset relocation</v>
      </c>
      <c r="D3" s="165">
        <f>SUMIF('Division Lvl'!$A$2:$A$418,$B3,'Division Lvl'!E$2:E$418)</f>
        <v>1623650</v>
      </c>
      <c r="E3" s="166">
        <f>SUMIF('Division Lvl'!$A$2:$A$418,$B3,'Division Lvl'!F$2:F$418)</f>
        <v>1563851</v>
      </c>
      <c r="F3" s="166">
        <f>SUMIF('Division Lvl'!$A$2:$A$418,$B3,'Division Lvl'!G$2:G$418)</f>
        <v>1542485</v>
      </c>
      <c r="G3" s="166">
        <f>SUMIF('Division Lvl'!$A$2:$A$418,$B3,'Division Lvl'!H$2:H$418)</f>
        <v>1535001</v>
      </c>
      <c r="H3" s="166">
        <f>SUMIF('Division Lvl'!$A$2:$A$418,$B3,'Division Lvl'!I$2:I$418)</f>
        <v>1533069</v>
      </c>
      <c r="I3" s="166">
        <f>SUMIF('Division Lvl'!$A$2:$A$418,$B3,'Division Lvl'!J$2:J$418)</f>
        <v>1533069</v>
      </c>
      <c r="J3" s="166">
        <f>SUMIF('Division Lvl'!$A$2:$A$418,$B3,'Division Lvl'!K$2:K$418)</f>
        <v>1533069</v>
      </c>
      <c r="K3" s="166">
        <f>SUMIF('Division Lvl'!$A$2:$A$418,$B3,'Division Lvl'!L$2:L$418)</f>
        <v>1533069</v>
      </c>
      <c r="L3" s="166">
        <f>SUMIF('Division Lvl'!$A$2:$A$418,$B3,'Division Lvl'!M$2:M$418)</f>
        <v>1533069</v>
      </c>
      <c r="M3" s="167">
        <f>SUMIF('Division Lvl'!$A$2:$A$418,$B3,'Division Lvl'!N$2:N$418)</f>
        <v>1533069</v>
      </c>
      <c r="N3" s="168">
        <f>SUMIF('Division Lvl'!$A$2:$A$418,$B3,'Division Lvl'!P$2:P$418)</f>
        <v>1664241.2499999998</v>
      </c>
      <c r="O3" s="169">
        <f>SUMIF('Division Lvl'!$A$2:$A$418,$B3,'Division Lvl'!Q$2:Q$418)</f>
        <v>1643020.9568749999</v>
      </c>
      <c r="P3" s="169">
        <f>SUMIF('Division Lvl'!$A$2:$A$418,$B3,'Division Lvl'!R$2:R$418)</f>
        <v>1661087.6357031248</v>
      </c>
      <c r="Q3" s="169">
        <f>SUMIF('Division Lvl'!$A$2:$A$418,$B3,'Division Lvl'!S$2:S$418)</f>
        <v>1694353.8909222654</v>
      </c>
      <c r="R3" s="169">
        <f>SUMIF('Division Lvl'!$A$2:$A$418,$B3,'Division Lvl'!T$2:T$418)</f>
        <v>1734526.8575280171</v>
      </c>
      <c r="S3" s="169">
        <f>SUMIF('Division Lvl'!$A$2:$A$418,$B3,'Division Lvl'!U$2:U$418)</f>
        <v>1777890.0289662173</v>
      </c>
      <c r="T3" s="169">
        <f>SUMIF('Division Lvl'!$A$2:$A$418,$B3,'Division Lvl'!V$2:V$418)</f>
        <v>1822337.2796903728</v>
      </c>
      <c r="U3" s="169">
        <f>SUMIF('Division Lvl'!$A$2:$A$418,$B3,'Division Lvl'!W$2:W$418)</f>
        <v>1867895.7116826321</v>
      </c>
      <c r="V3" s="170">
        <f>SUMIF('Division Lvl'!$A$2:$A$418,$B3,'Division Lvl'!X$2:X$418)</f>
        <v>1914593.1044746975</v>
      </c>
      <c r="W3" s="170">
        <f>SUMIF('Division Lvl'!$A$2:$A$418,$B3,'Division Lvl'!Y$2:Y$418)</f>
        <v>1962457.9320865651</v>
      </c>
      <c r="X3" s="165">
        <f t="shared" si="0"/>
        <v>15463401</v>
      </c>
      <c r="Y3" s="171">
        <f t="shared" si="1"/>
        <v>17742404.647928894</v>
      </c>
      <c r="Z3" s="172"/>
    </row>
    <row r="4" spans="1:26" x14ac:dyDescent="0.25">
      <c r="A4" s="163" t="str">
        <f>INDEX('Division Lvl'!$AG$2:$AG$418,MATCH(B4,'Division Lvl'!$A$2:$A$418,0))</f>
        <v>AU</v>
      </c>
      <c r="B4" s="164" t="s">
        <v>57</v>
      </c>
      <c r="C4" s="130" t="str">
        <f>INDEX('Division Lvl'!$B$2:$B$418,MATCH(B4,'Division Lvl'!$A$2:$A$418,0))</f>
        <v>Substation SCADA RTU replacement</v>
      </c>
      <c r="D4" s="165">
        <f>SUMIF('Division Lvl'!$A$2:$A$418,$B4,'Division Lvl'!E$2:E$418)</f>
        <v>2180000</v>
      </c>
      <c r="E4" s="166">
        <f>SUMIF('Division Lvl'!$A$2:$A$418,$B4,'Division Lvl'!F$2:F$418)</f>
        <v>2180000</v>
      </c>
      <c r="F4" s="166">
        <f>SUMIF('Division Lvl'!$A$2:$A$418,$B4,'Division Lvl'!G$2:G$418)</f>
        <v>2180000</v>
      </c>
      <c r="G4" s="166">
        <f>SUMIF('Division Lvl'!$A$2:$A$418,$B4,'Division Lvl'!H$2:H$418)</f>
        <v>2180000</v>
      </c>
      <c r="H4" s="166">
        <f>SUMIF('Division Lvl'!$A$2:$A$418,$B4,'Division Lvl'!I$2:I$418)</f>
        <v>2180000</v>
      </c>
      <c r="I4" s="166">
        <f>SUMIF('Division Lvl'!$A$2:$A$418,$B4,'Division Lvl'!J$2:J$418)</f>
        <v>2180000</v>
      </c>
      <c r="J4" s="166">
        <f>SUMIF('Division Lvl'!$A$2:$A$418,$B4,'Division Lvl'!K$2:K$418)</f>
        <v>2180000</v>
      </c>
      <c r="K4" s="166">
        <f>SUMIF('Division Lvl'!$A$2:$A$418,$B4,'Division Lvl'!L$2:L$418)</f>
        <v>2180000</v>
      </c>
      <c r="L4" s="166">
        <f>SUMIF('Division Lvl'!$A$2:$A$418,$B4,'Division Lvl'!M$2:M$418)</f>
        <v>2180000</v>
      </c>
      <c r="M4" s="167">
        <f>SUMIF('Division Lvl'!$A$2:$A$418,$B4,'Division Lvl'!N$2:N$418)</f>
        <v>2180000</v>
      </c>
      <c r="N4" s="168">
        <f>SUMIF('Division Lvl'!$A$2:$A$418,$B4,'Division Lvl'!P$2:P$418)</f>
        <v>2234500</v>
      </c>
      <c r="O4" s="169">
        <f>SUMIF('Division Lvl'!$A$2:$A$418,$B4,'Division Lvl'!Q$2:Q$418)</f>
        <v>2290362.5</v>
      </c>
      <c r="P4" s="169">
        <f>SUMIF('Division Lvl'!$A$2:$A$418,$B4,'Division Lvl'!R$2:R$418)</f>
        <v>2347621.5624999995</v>
      </c>
      <c r="Q4" s="169">
        <f>SUMIF('Division Lvl'!$A$2:$A$418,$B4,'Division Lvl'!S$2:S$418)</f>
        <v>2406312.1015624995</v>
      </c>
      <c r="R4" s="169">
        <f>SUMIF('Division Lvl'!$A$2:$A$418,$B4,'Division Lvl'!T$2:T$418)</f>
        <v>2466469.9041015618</v>
      </c>
      <c r="S4" s="169">
        <f>SUMIF('Division Lvl'!$A$2:$A$418,$B4,'Division Lvl'!U$2:U$418)</f>
        <v>2528131.6517041004</v>
      </c>
      <c r="T4" s="169">
        <f>SUMIF('Division Lvl'!$A$2:$A$418,$B4,'Division Lvl'!V$2:V$418)</f>
        <v>2591334.9429967031</v>
      </c>
      <c r="U4" s="169">
        <f>SUMIF('Division Lvl'!$A$2:$A$418,$B4,'Division Lvl'!W$2:W$418)</f>
        <v>2656118.3165716208</v>
      </c>
      <c r="V4" s="170">
        <f>SUMIF('Division Lvl'!$A$2:$A$418,$B4,'Division Lvl'!X$2:X$418)</f>
        <v>2722521.2744859108</v>
      </c>
      <c r="W4" s="170">
        <f>SUMIF('Division Lvl'!$A$2:$A$418,$B4,'Division Lvl'!Y$2:Y$418)</f>
        <v>2790584.3063480584</v>
      </c>
      <c r="X4" s="165">
        <f t="shared" si="0"/>
        <v>21800000</v>
      </c>
      <c r="Y4" s="171">
        <f t="shared" si="1"/>
        <v>25033956.560270455</v>
      </c>
      <c r="Z4" s="172"/>
    </row>
    <row r="5" spans="1:26" x14ac:dyDescent="0.25">
      <c r="A5" s="163" t="str">
        <f>INDEX('Division Lvl'!$AG$2:$AG$418,MATCH(B5,'Division Lvl'!$A$2:$A$418,0))</f>
        <v>AU</v>
      </c>
      <c r="B5" s="164" t="s">
        <v>58</v>
      </c>
      <c r="C5" s="130" t="str">
        <f>INDEX('Division Lvl'!$B$2:$B$418,MATCH(B5,'Division Lvl'!$A$2:$A$418,0))</f>
        <v>SCADA master station development software</v>
      </c>
      <c r="D5" s="165">
        <f>SUMIF('Division Lvl'!$A$2:$A$418,$B5,'Division Lvl'!E$2:E$418)</f>
        <v>1110000</v>
      </c>
      <c r="E5" s="166">
        <f>SUMIF('Division Lvl'!$A$2:$A$418,$B5,'Division Lvl'!F$2:F$418)</f>
        <v>1110000</v>
      </c>
      <c r="F5" s="166">
        <f>SUMIF('Division Lvl'!$A$2:$A$418,$B5,'Division Lvl'!G$2:G$418)</f>
        <v>2110000</v>
      </c>
      <c r="G5" s="166">
        <f>SUMIF('Division Lvl'!$A$2:$A$418,$B5,'Division Lvl'!H$2:H$418)</f>
        <v>2110000</v>
      </c>
      <c r="H5" s="166">
        <f>SUMIF('Division Lvl'!$A$2:$A$418,$B5,'Division Lvl'!I$2:I$418)</f>
        <v>1110000</v>
      </c>
      <c r="I5" s="166">
        <f>SUMIF('Division Lvl'!$A$2:$A$418,$B5,'Division Lvl'!J$2:J$418)</f>
        <v>1110000</v>
      </c>
      <c r="J5" s="166">
        <f>SUMIF('Division Lvl'!$A$2:$A$418,$B5,'Division Lvl'!K$2:K$418)</f>
        <v>1110000</v>
      </c>
      <c r="K5" s="166">
        <f>SUMIF('Division Lvl'!$A$2:$A$418,$B5,'Division Lvl'!L$2:L$418)</f>
        <v>2110000</v>
      </c>
      <c r="L5" s="166">
        <f>SUMIF('Division Lvl'!$A$2:$A$418,$B5,'Division Lvl'!M$2:M$418)</f>
        <v>2110000</v>
      </c>
      <c r="M5" s="167">
        <f>SUMIF('Division Lvl'!$A$2:$A$418,$B5,'Division Lvl'!N$2:N$418)</f>
        <v>1110000</v>
      </c>
      <c r="N5" s="168">
        <f>SUMIF('Division Lvl'!$A$2:$A$418,$B5,'Division Lvl'!P$2:P$418)</f>
        <v>1137750</v>
      </c>
      <c r="O5" s="169">
        <f>SUMIF('Division Lvl'!$A$2:$A$418,$B5,'Division Lvl'!Q$2:Q$418)</f>
        <v>1166193.75</v>
      </c>
      <c r="P5" s="169">
        <f>SUMIF('Division Lvl'!$A$2:$A$418,$B5,'Division Lvl'!R$2:R$418)</f>
        <v>2272239.2187499995</v>
      </c>
      <c r="Q5" s="169">
        <f>SUMIF('Division Lvl'!$A$2:$A$418,$B5,'Division Lvl'!S$2:S$418)</f>
        <v>2329045.1992187495</v>
      </c>
      <c r="R5" s="169">
        <f>SUMIF('Division Lvl'!$A$2:$A$418,$B5,'Division Lvl'!T$2:T$418)</f>
        <v>1255863.1163085934</v>
      </c>
      <c r="S5" s="169">
        <f>SUMIF('Division Lvl'!$A$2:$A$418,$B5,'Division Lvl'!U$2:U$418)</f>
        <v>1287259.6942163082</v>
      </c>
      <c r="T5" s="169">
        <f>SUMIF('Division Lvl'!$A$2:$A$418,$B5,'Division Lvl'!V$2:V$418)</f>
        <v>1319441.1865717159</v>
      </c>
      <c r="U5" s="169">
        <f>SUMIF('Division Lvl'!$A$2:$A$418,$B5,'Division Lvl'!W$2:W$418)</f>
        <v>2570830.1137459264</v>
      </c>
      <c r="V5" s="170">
        <f>SUMIF('Division Lvl'!$A$2:$A$418,$B5,'Division Lvl'!X$2:X$418)</f>
        <v>2635100.8665895741</v>
      </c>
      <c r="W5" s="170">
        <f>SUMIF('Division Lvl'!$A$2:$A$418,$B5,'Division Lvl'!Y$2:Y$418)</f>
        <v>1420893.8440579565</v>
      </c>
      <c r="X5" s="165">
        <f t="shared" si="0"/>
        <v>15100000</v>
      </c>
      <c r="Y5" s="171">
        <f t="shared" si="1"/>
        <v>17394616.989458822</v>
      </c>
      <c r="Z5" s="172"/>
    </row>
    <row r="6" spans="1:26" x14ac:dyDescent="0.25">
      <c r="A6" s="163" t="str">
        <f>INDEX('Division Lvl'!$AG$2:$AG$418,MATCH(B6,'Division Lvl'!$A$2:$A$418,0))</f>
        <v>CC</v>
      </c>
      <c r="B6" s="164" t="s">
        <v>60</v>
      </c>
      <c r="C6" s="130" t="str">
        <f>INDEX('Division Lvl'!$B$2:$B$418,MATCH(B6,'Division Lvl'!$A$2:$A$418,0))</f>
        <v>Communications development SCADA</v>
      </c>
      <c r="D6" s="165">
        <f>SUMIF('Division Lvl'!$A$2:$A$418,$B6,'Division Lvl'!E$2:E$418)</f>
        <v>625000</v>
      </c>
      <c r="E6" s="166">
        <f>SUMIF('Division Lvl'!$A$2:$A$418,$B6,'Division Lvl'!F$2:F$418)</f>
        <v>525000</v>
      </c>
      <c r="F6" s="166">
        <f>SUMIF('Division Lvl'!$A$2:$A$418,$B6,'Division Lvl'!G$2:G$418)</f>
        <v>525000</v>
      </c>
      <c r="G6" s="166">
        <f>SUMIF('Division Lvl'!$A$2:$A$418,$B6,'Division Lvl'!H$2:H$418)</f>
        <v>525000</v>
      </c>
      <c r="H6" s="166">
        <f>SUMIF('Division Lvl'!$A$2:$A$418,$B6,'Division Lvl'!I$2:I$418)</f>
        <v>525000</v>
      </c>
      <c r="I6" s="166">
        <f>SUMIF('Division Lvl'!$A$2:$A$418,$B6,'Division Lvl'!J$2:J$418)</f>
        <v>450000</v>
      </c>
      <c r="J6" s="166">
        <f>SUMIF('Division Lvl'!$A$2:$A$418,$B6,'Division Lvl'!K$2:K$418)</f>
        <v>450000</v>
      </c>
      <c r="K6" s="166">
        <f>SUMIF('Division Lvl'!$A$2:$A$418,$B6,'Division Lvl'!L$2:L$418)</f>
        <v>450000</v>
      </c>
      <c r="L6" s="166">
        <f>SUMIF('Division Lvl'!$A$2:$A$418,$B6,'Division Lvl'!M$2:M$418)</f>
        <v>450000</v>
      </c>
      <c r="M6" s="167">
        <f>SUMIF('Division Lvl'!$A$2:$A$418,$B6,'Division Lvl'!N$2:N$418)</f>
        <v>450000</v>
      </c>
      <c r="N6" s="168">
        <f>SUMIF('Division Lvl'!$A$2:$A$418,$B6,'Division Lvl'!P$2:P$418)</f>
        <v>640625</v>
      </c>
      <c r="O6" s="169">
        <f>SUMIF('Division Lvl'!$A$2:$A$418,$B6,'Division Lvl'!Q$2:Q$418)</f>
        <v>551578.125</v>
      </c>
      <c r="P6" s="169">
        <f>SUMIF('Division Lvl'!$A$2:$A$418,$B6,'Division Lvl'!R$2:R$418)</f>
        <v>565367.57812499988</v>
      </c>
      <c r="Q6" s="169">
        <f>SUMIF('Division Lvl'!$A$2:$A$418,$B6,'Division Lvl'!S$2:S$418)</f>
        <v>579501.76757812488</v>
      </c>
      <c r="R6" s="169">
        <f>SUMIF('Division Lvl'!$A$2:$A$418,$B6,'Division Lvl'!T$2:T$418)</f>
        <v>593989.31176757789</v>
      </c>
      <c r="S6" s="169">
        <f>SUMIF('Division Lvl'!$A$2:$A$418,$B6,'Division Lvl'!U$2:U$418)</f>
        <v>521862.03819580056</v>
      </c>
      <c r="T6" s="169">
        <f>SUMIF('Division Lvl'!$A$2:$A$418,$B6,'Division Lvl'!V$2:V$418)</f>
        <v>534908.5891506956</v>
      </c>
      <c r="U6" s="169">
        <f>SUMIF('Division Lvl'!$A$2:$A$418,$B6,'Division Lvl'!W$2:W$418)</f>
        <v>548281.303879463</v>
      </c>
      <c r="V6" s="170">
        <f>SUMIF('Division Lvl'!$A$2:$A$418,$B6,'Division Lvl'!X$2:X$418)</f>
        <v>561988.33647644939</v>
      </c>
      <c r="W6" s="170">
        <f>SUMIF('Division Lvl'!$A$2:$A$418,$B6,'Division Lvl'!Y$2:Y$418)</f>
        <v>576038.04488836066</v>
      </c>
      <c r="X6" s="165">
        <f t="shared" si="0"/>
        <v>4975000</v>
      </c>
      <c r="Y6" s="171">
        <f t="shared" si="1"/>
        <v>5674140.0950614717</v>
      </c>
      <c r="Z6" s="172"/>
    </row>
    <row r="7" spans="1:26" x14ac:dyDescent="0.25">
      <c r="A7" s="163" t="str">
        <f>INDEX('Division Lvl'!$AG$2:$AG$418,MATCH(B7,'Division Lvl'!$A$2:$A$418,0))</f>
        <v>CC</v>
      </c>
      <c r="B7" s="164" t="s">
        <v>61</v>
      </c>
      <c r="C7" s="130" t="str">
        <f>INDEX('Division Lvl'!$B$2:$B$418,MATCH(B7,'Division Lvl'!$A$2:$A$418,0))</f>
        <v>SCADA radio repeaters</v>
      </c>
      <c r="D7" s="165">
        <f>SUMIF('Division Lvl'!$A$2:$A$418,$B7,'Division Lvl'!E$2:E$418)</f>
        <v>880000</v>
      </c>
      <c r="E7" s="166">
        <f>SUMIF('Division Lvl'!$A$2:$A$418,$B7,'Division Lvl'!F$2:F$418)</f>
        <v>840000</v>
      </c>
      <c r="F7" s="166">
        <f>SUMIF('Division Lvl'!$A$2:$A$418,$B7,'Division Lvl'!G$2:G$418)</f>
        <v>850000</v>
      </c>
      <c r="G7" s="166">
        <f>SUMIF('Division Lvl'!$A$2:$A$418,$B7,'Division Lvl'!H$2:H$418)</f>
        <v>690000</v>
      </c>
      <c r="H7" s="166">
        <f>SUMIF('Division Lvl'!$A$2:$A$418,$B7,'Division Lvl'!I$2:I$418)</f>
        <v>640000</v>
      </c>
      <c r="I7" s="166">
        <f>SUMIF('Division Lvl'!$A$2:$A$418,$B7,'Division Lvl'!J$2:J$418)</f>
        <v>740000</v>
      </c>
      <c r="J7" s="166">
        <f>SUMIF('Division Lvl'!$A$2:$A$418,$B7,'Division Lvl'!K$2:K$418)</f>
        <v>620000</v>
      </c>
      <c r="K7" s="166">
        <f>SUMIF('Division Lvl'!$A$2:$A$418,$B7,'Division Lvl'!L$2:L$418)</f>
        <v>610000</v>
      </c>
      <c r="L7" s="166">
        <f>SUMIF('Division Lvl'!$A$2:$A$418,$B7,'Division Lvl'!M$2:M$418)</f>
        <v>590000</v>
      </c>
      <c r="M7" s="167">
        <f>SUMIF('Division Lvl'!$A$2:$A$418,$B7,'Division Lvl'!N$2:N$418)</f>
        <v>490000</v>
      </c>
      <c r="N7" s="168">
        <f>SUMIF('Division Lvl'!$A$2:$A$418,$B7,'Division Lvl'!P$2:P$418)</f>
        <v>901999.99999999988</v>
      </c>
      <c r="O7" s="169">
        <f>SUMIF('Division Lvl'!$A$2:$A$418,$B7,'Division Lvl'!Q$2:Q$418)</f>
        <v>882524.99999999988</v>
      </c>
      <c r="P7" s="169">
        <f>SUMIF('Division Lvl'!$A$2:$A$418,$B7,'Division Lvl'!R$2:R$418)</f>
        <v>915357.03124999988</v>
      </c>
      <c r="Q7" s="169">
        <f>SUMIF('Division Lvl'!$A$2:$A$418,$B7,'Division Lvl'!S$2:S$418)</f>
        <v>761630.89453124988</v>
      </c>
      <c r="R7" s="169">
        <f>SUMIF('Division Lvl'!$A$2:$A$418,$B7,'Division Lvl'!T$2:T$418)</f>
        <v>724101.25624999974</v>
      </c>
      <c r="S7" s="169">
        <f>SUMIF('Division Lvl'!$A$2:$A$418,$B7,'Division Lvl'!U$2:U$418)</f>
        <v>858173.12947753875</v>
      </c>
      <c r="T7" s="169">
        <f>SUMIF('Division Lvl'!$A$2:$A$418,$B7,'Division Lvl'!V$2:V$418)</f>
        <v>736985.16727429174</v>
      </c>
      <c r="U7" s="169">
        <f>SUMIF('Division Lvl'!$A$2:$A$418,$B7,'Division Lvl'!W$2:W$418)</f>
        <v>743225.76748104976</v>
      </c>
      <c r="V7" s="170">
        <f>SUMIF('Division Lvl'!$A$2:$A$418,$B7,'Division Lvl'!X$2:X$418)</f>
        <v>736829.15226912266</v>
      </c>
      <c r="W7" s="170">
        <f>SUMIF('Division Lvl'!$A$2:$A$418,$B7,'Division Lvl'!Y$2:Y$418)</f>
        <v>627241.42665621499</v>
      </c>
      <c r="X7" s="165">
        <f t="shared" si="0"/>
        <v>6950000</v>
      </c>
      <c r="Y7" s="171">
        <f t="shared" si="1"/>
        <v>7888068.8251894657</v>
      </c>
      <c r="Z7" s="172"/>
    </row>
    <row r="8" spans="1:26" x14ac:dyDescent="0.25">
      <c r="A8" s="163" t="str">
        <f>INDEX('Division Lvl'!$AG$2:$AG$418,MATCH(B8,'Division Lvl'!$A$2:$A$418,0))</f>
        <v>CC</v>
      </c>
      <c r="B8" s="164" t="s">
        <v>62</v>
      </c>
      <c r="C8" s="130" t="str">
        <f>INDEX('Division Lvl'!$B$2:$B$418,MATCH(B8,'Division Lvl'!$A$2:$A$418,0))</f>
        <v>Microwave refurbishment and extension</v>
      </c>
      <c r="D8" s="165">
        <f>SUMIF('Division Lvl'!$A$2:$A$418,$B8,'Division Lvl'!E$2:E$418)</f>
        <v>670000</v>
      </c>
      <c r="E8" s="166">
        <f>SUMIF('Division Lvl'!$A$2:$A$418,$B8,'Division Lvl'!F$2:F$418)</f>
        <v>670000</v>
      </c>
      <c r="F8" s="166">
        <f>SUMIF('Division Lvl'!$A$2:$A$418,$B8,'Division Lvl'!G$2:G$418)</f>
        <v>490000</v>
      </c>
      <c r="G8" s="166">
        <f>SUMIF('Division Lvl'!$A$2:$A$418,$B8,'Division Lvl'!H$2:H$418)</f>
        <v>430000</v>
      </c>
      <c r="H8" s="166">
        <f>SUMIF('Division Lvl'!$A$2:$A$418,$B8,'Division Lvl'!I$2:I$418)</f>
        <v>280000</v>
      </c>
      <c r="I8" s="166">
        <f>SUMIF('Division Lvl'!$A$2:$A$418,$B8,'Division Lvl'!J$2:J$418)</f>
        <v>940000</v>
      </c>
      <c r="J8" s="166">
        <f>SUMIF('Division Lvl'!$A$2:$A$418,$B8,'Division Lvl'!K$2:K$418)</f>
        <v>1550000</v>
      </c>
      <c r="K8" s="166">
        <f>SUMIF('Division Lvl'!$A$2:$A$418,$B8,'Division Lvl'!L$2:L$418)</f>
        <v>1230000</v>
      </c>
      <c r="L8" s="166">
        <f>SUMIF('Division Lvl'!$A$2:$A$418,$B8,'Division Lvl'!M$2:M$418)</f>
        <v>1520000</v>
      </c>
      <c r="M8" s="167">
        <f>SUMIF('Division Lvl'!$A$2:$A$418,$B8,'Division Lvl'!N$2:N$418)</f>
        <v>930000</v>
      </c>
      <c r="N8" s="168">
        <f>SUMIF('Division Lvl'!$A$2:$A$418,$B8,'Division Lvl'!P$2:P$418)</f>
        <v>686749.99999999988</v>
      </c>
      <c r="O8" s="169">
        <f>SUMIF('Division Lvl'!$A$2:$A$418,$B8,'Division Lvl'!Q$2:Q$418)</f>
        <v>703918.75</v>
      </c>
      <c r="P8" s="169">
        <f>SUMIF('Division Lvl'!$A$2:$A$418,$B8,'Division Lvl'!R$2:R$418)</f>
        <v>527676.40624999988</v>
      </c>
      <c r="Q8" s="169">
        <f>SUMIF('Division Lvl'!$A$2:$A$418,$B8,'Division Lvl'!S$2:S$418)</f>
        <v>474639.54296874988</v>
      </c>
      <c r="R8" s="169">
        <f>SUMIF('Division Lvl'!$A$2:$A$418,$B8,'Division Lvl'!T$2:T$418)</f>
        <v>316794.2996093749</v>
      </c>
      <c r="S8" s="169">
        <f>SUMIF('Division Lvl'!$A$2:$A$418,$B8,'Division Lvl'!U$2:U$418)</f>
        <v>1090111.8131201167</v>
      </c>
      <c r="T8" s="169">
        <f>SUMIF('Division Lvl'!$A$2:$A$418,$B8,'Division Lvl'!V$2:V$418)</f>
        <v>1842462.9181857293</v>
      </c>
      <c r="U8" s="169">
        <f>SUMIF('Division Lvl'!$A$2:$A$418,$B8,'Division Lvl'!W$2:W$418)</f>
        <v>1498635.5639371988</v>
      </c>
      <c r="V8" s="170">
        <f>SUMIF('Division Lvl'!$A$2:$A$418,$B8,'Division Lvl'!X$2:X$418)</f>
        <v>1898271.7143204515</v>
      </c>
      <c r="W8" s="170">
        <f>SUMIF('Division Lvl'!$A$2:$A$418,$B8,'Division Lvl'!Y$2:Y$418)</f>
        <v>1190478.6261026121</v>
      </c>
      <c r="X8" s="165">
        <f t="shared" si="0"/>
        <v>8710000</v>
      </c>
      <c r="Y8" s="171">
        <f t="shared" si="1"/>
        <v>10229739.634494232</v>
      </c>
      <c r="Z8" s="172"/>
    </row>
    <row r="9" spans="1:26" x14ac:dyDescent="0.25">
      <c r="A9" s="163" t="str">
        <f>INDEX('Division Lvl'!$AG$2:$AG$418,MATCH(B9,'Division Lvl'!$A$2:$A$418,0))</f>
        <v>DS</v>
      </c>
      <c r="B9" s="164" t="s">
        <v>48</v>
      </c>
      <c r="C9" s="130" t="str">
        <f>INDEX('Division Lvl'!$B$2:$B$418,MATCH(B9,'Division Lvl'!$A$2:$A$418,0))</f>
        <v>Pole substation refurbishment</v>
      </c>
      <c r="D9" s="165">
        <f>SUMIF('Division Lvl'!$A$2:$A$418,$B9,'Division Lvl'!E$2:E$418)</f>
        <v>700000</v>
      </c>
      <c r="E9" s="166">
        <f>SUMIF('Division Lvl'!$A$2:$A$418,$B9,'Division Lvl'!F$2:F$418)</f>
        <v>700000</v>
      </c>
      <c r="F9" s="166">
        <f>SUMIF('Division Lvl'!$A$2:$A$418,$B9,'Division Lvl'!G$2:G$418)</f>
        <v>700000</v>
      </c>
      <c r="G9" s="166">
        <f>SUMIF('Division Lvl'!$A$2:$A$418,$B9,'Division Lvl'!H$2:H$418)</f>
        <v>750000</v>
      </c>
      <c r="H9" s="166">
        <f>SUMIF('Division Lvl'!$A$2:$A$418,$B9,'Division Lvl'!I$2:I$418)</f>
        <v>800000</v>
      </c>
      <c r="I9" s="166">
        <f>SUMIF('Division Lvl'!$A$2:$A$418,$B9,'Division Lvl'!J$2:J$418)</f>
        <v>800000</v>
      </c>
      <c r="J9" s="166">
        <f>SUMIF('Division Lvl'!$A$2:$A$418,$B9,'Division Lvl'!K$2:K$418)</f>
        <v>800000</v>
      </c>
      <c r="K9" s="166">
        <f>SUMIF('Division Lvl'!$A$2:$A$418,$B9,'Division Lvl'!L$2:L$418)</f>
        <v>800000</v>
      </c>
      <c r="L9" s="166">
        <f>SUMIF('Division Lvl'!$A$2:$A$418,$B9,'Division Lvl'!M$2:M$418)</f>
        <v>800000</v>
      </c>
      <c r="M9" s="167">
        <f>SUMIF('Division Lvl'!$A$2:$A$418,$B9,'Division Lvl'!N$2:N$418)</f>
        <v>800000</v>
      </c>
      <c r="N9" s="168">
        <f>SUMIF('Division Lvl'!$A$2:$A$418,$B9,'Division Lvl'!P$2:P$418)</f>
        <v>717499.99999999988</v>
      </c>
      <c r="O9" s="169">
        <f>SUMIF('Division Lvl'!$A$2:$A$418,$B9,'Division Lvl'!Q$2:Q$418)</f>
        <v>735437.5</v>
      </c>
      <c r="P9" s="169">
        <f>SUMIF('Division Lvl'!$A$2:$A$418,$B9,'Division Lvl'!R$2:R$418)</f>
        <v>753823.43749999988</v>
      </c>
      <c r="Q9" s="169">
        <f>SUMIF('Division Lvl'!$A$2:$A$418,$B9,'Division Lvl'!S$2:S$418)</f>
        <v>827859.66796874977</v>
      </c>
      <c r="R9" s="169">
        <f>SUMIF('Division Lvl'!$A$2:$A$418,$B9,'Division Lvl'!T$2:T$418)</f>
        <v>905126.57031249977</v>
      </c>
      <c r="S9" s="169">
        <f>SUMIF('Division Lvl'!$A$2:$A$418,$B9,'Division Lvl'!U$2:U$418)</f>
        <v>927754.7345703122</v>
      </c>
      <c r="T9" s="169">
        <f>SUMIF('Division Lvl'!$A$2:$A$418,$B9,'Division Lvl'!V$2:V$418)</f>
        <v>950948.60293457005</v>
      </c>
      <c r="U9" s="169">
        <f>SUMIF('Division Lvl'!$A$2:$A$418,$B9,'Division Lvl'!W$2:W$418)</f>
        <v>974722.31800793414</v>
      </c>
      <c r="V9" s="170">
        <f>SUMIF('Division Lvl'!$A$2:$A$418,$B9,'Division Lvl'!X$2:X$418)</f>
        <v>999090.37595813232</v>
      </c>
      <c r="W9" s="170">
        <f>SUMIF('Division Lvl'!$A$2:$A$418,$B9,'Division Lvl'!Y$2:Y$418)</f>
        <v>1024067.6353570856</v>
      </c>
      <c r="X9" s="165">
        <f t="shared" si="0"/>
        <v>7650000</v>
      </c>
      <c r="Y9" s="171">
        <f t="shared" si="1"/>
        <v>8816330.8426092844</v>
      </c>
      <c r="Z9" s="172"/>
    </row>
    <row r="10" spans="1:26" x14ac:dyDescent="0.25">
      <c r="A10" s="163" t="str">
        <f>INDEX('Division Lvl'!$AG$2:$AG$418,MATCH(B10,'Division Lvl'!$A$2:$A$418,0))</f>
        <v>DS</v>
      </c>
      <c r="B10" s="164" t="s">
        <v>49</v>
      </c>
      <c r="C10" s="130" t="str">
        <f>INDEX('Division Lvl'!$B$2:$B$418,MATCH(B10,'Division Lvl'!$A$2:$A$418,0))</f>
        <v>Distribution pole replacement</v>
      </c>
      <c r="D10" s="165">
        <f>SUMIF('Division Lvl'!$A$2:$A$418,$B10,'Division Lvl'!E$2:E$418)</f>
        <v>11330000</v>
      </c>
      <c r="E10" s="166">
        <f>SUMIF('Division Lvl'!$A$2:$A$418,$B10,'Division Lvl'!F$2:F$418)</f>
        <v>12100000</v>
      </c>
      <c r="F10" s="166">
        <f>SUMIF('Division Lvl'!$A$2:$A$418,$B10,'Division Lvl'!G$2:G$418)</f>
        <v>12870000</v>
      </c>
      <c r="G10" s="166">
        <f>SUMIF('Division Lvl'!$A$2:$A$418,$B10,'Division Lvl'!H$2:H$418)</f>
        <v>13640000</v>
      </c>
      <c r="H10" s="166">
        <f>SUMIF('Division Lvl'!$A$2:$A$418,$B10,'Division Lvl'!I$2:I$418)</f>
        <v>14410000</v>
      </c>
      <c r="I10" s="166">
        <f>SUMIF('Division Lvl'!$A$2:$A$418,$B10,'Division Lvl'!J$2:J$418)</f>
        <v>15180000</v>
      </c>
      <c r="J10" s="166">
        <f>SUMIF('Division Lvl'!$A$2:$A$418,$B10,'Division Lvl'!K$2:K$418)</f>
        <v>16720000</v>
      </c>
      <c r="K10" s="166">
        <f>SUMIF('Division Lvl'!$A$2:$A$418,$B10,'Division Lvl'!L$2:L$418)</f>
        <v>17490000</v>
      </c>
      <c r="L10" s="166">
        <f>SUMIF('Division Lvl'!$A$2:$A$418,$B10,'Division Lvl'!M$2:M$418)</f>
        <v>17490000</v>
      </c>
      <c r="M10" s="167">
        <f>SUMIF('Division Lvl'!$A$2:$A$418,$B10,'Division Lvl'!N$2:N$418)</f>
        <v>17490000</v>
      </c>
      <c r="N10" s="168">
        <f>SUMIF('Division Lvl'!$A$2:$A$418,$B10,'Division Lvl'!P$2:P$418)</f>
        <v>11613249.999999998</v>
      </c>
      <c r="O10" s="169">
        <f>SUMIF('Division Lvl'!$A$2:$A$418,$B10,'Division Lvl'!Q$2:Q$418)</f>
        <v>12712562.499999998</v>
      </c>
      <c r="P10" s="169">
        <f>SUMIF('Division Lvl'!$A$2:$A$418,$B10,'Division Lvl'!R$2:R$418)</f>
        <v>13859582.343749998</v>
      </c>
      <c r="Q10" s="169">
        <f>SUMIF('Division Lvl'!$A$2:$A$418,$B10,'Division Lvl'!S$2:S$418)</f>
        <v>15056007.828124996</v>
      </c>
      <c r="R10" s="169">
        <f>SUMIF('Division Lvl'!$A$2:$A$418,$B10,'Division Lvl'!T$2:T$418)</f>
        <v>16303592.347753901</v>
      </c>
      <c r="S10" s="169">
        <f>SUMIF('Division Lvl'!$A$2:$A$418,$B10,'Division Lvl'!U$2:U$418)</f>
        <v>17604146.088471673</v>
      </c>
      <c r="T10" s="169">
        <f>SUMIF('Division Lvl'!$A$2:$A$418,$B10,'Division Lvl'!V$2:V$418)</f>
        <v>19874825.801332515</v>
      </c>
      <c r="U10" s="169">
        <f>SUMIF('Division Lvl'!$A$2:$A$418,$B10,'Division Lvl'!W$2:W$418)</f>
        <v>21309866.677448459</v>
      </c>
      <c r="V10" s="170">
        <f>SUMIF('Division Lvl'!$A$2:$A$418,$B10,'Division Lvl'!X$2:X$418)</f>
        <v>21842613.34438467</v>
      </c>
      <c r="W10" s="170">
        <f>SUMIF('Division Lvl'!$A$2:$A$418,$B10,'Division Lvl'!Y$2:Y$418)</f>
        <v>22388678.677994285</v>
      </c>
      <c r="X10" s="165">
        <f t="shared" si="0"/>
        <v>148720000</v>
      </c>
      <c r="Y10" s="171">
        <f t="shared" si="1"/>
        <v>172565125.6092605</v>
      </c>
      <c r="Z10" s="172"/>
    </row>
    <row r="11" spans="1:26" x14ac:dyDescent="0.25">
      <c r="A11" s="163" t="str">
        <f>INDEX('Division Lvl'!$AG$2:$AG$418,MATCH(B11,'Division Lvl'!$A$2:$A$418,0))</f>
        <v>DS</v>
      </c>
      <c r="B11" s="164" t="s">
        <v>50</v>
      </c>
      <c r="C11" s="130" t="str">
        <f>INDEX('Division Lvl'!$B$2:$B$418,MATCH(B11,'Division Lvl'!$A$2:$A$418,0))</f>
        <v>LV CONSAC cable replacement</v>
      </c>
      <c r="D11" s="165">
        <f>SUMIF('Division Lvl'!$A$2:$A$418,$B11,'Division Lvl'!E$2:E$418)</f>
        <v>6750000</v>
      </c>
      <c r="E11" s="166">
        <f>SUMIF('Division Lvl'!$A$2:$A$418,$B11,'Division Lvl'!F$2:F$418)</f>
        <v>7500000</v>
      </c>
      <c r="F11" s="166">
        <f>SUMIF('Division Lvl'!$A$2:$A$418,$B11,'Division Lvl'!G$2:G$418)</f>
        <v>9750000</v>
      </c>
      <c r="G11" s="166">
        <f>SUMIF('Division Lvl'!$A$2:$A$418,$B11,'Division Lvl'!H$2:H$418)</f>
        <v>9750000</v>
      </c>
      <c r="H11" s="166">
        <f>SUMIF('Division Lvl'!$A$2:$A$418,$B11,'Division Lvl'!I$2:I$418)</f>
        <v>11250000</v>
      </c>
      <c r="I11" s="166">
        <f>SUMIF('Division Lvl'!$A$2:$A$418,$B11,'Division Lvl'!J$2:J$418)</f>
        <v>11250000</v>
      </c>
      <c r="J11" s="166">
        <f>SUMIF('Division Lvl'!$A$2:$A$418,$B11,'Division Lvl'!K$2:K$418)</f>
        <v>12000000</v>
      </c>
      <c r="K11" s="166">
        <f>SUMIF('Division Lvl'!$A$2:$A$418,$B11,'Division Lvl'!L$2:L$418)</f>
        <v>12000000</v>
      </c>
      <c r="L11" s="166">
        <f>SUMIF('Division Lvl'!$A$2:$A$418,$B11,'Division Lvl'!M$2:M$418)</f>
        <v>12750000</v>
      </c>
      <c r="M11" s="167">
        <f>SUMIF('Division Lvl'!$A$2:$A$418,$B11,'Division Lvl'!N$2:N$418)</f>
        <v>12750000</v>
      </c>
      <c r="N11" s="168">
        <f>SUMIF('Division Lvl'!$A$2:$A$418,$B11,'Division Lvl'!P$2:P$418)</f>
        <v>6918749.9999999991</v>
      </c>
      <c r="O11" s="169">
        <f>SUMIF('Division Lvl'!$A$2:$A$418,$B11,'Division Lvl'!Q$2:Q$418)</f>
        <v>7879687.4999999991</v>
      </c>
      <c r="P11" s="169">
        <f>SUMIF('Division Lvl'!$A$2:$A$418,$B11,'Division Lvl'!R$2:R$418)</f>
        <v>10499683.593749998</v>
      </c>
      <c r="Q11" s="169">
        <f>SUMIF('Division Lvl'!$A$2:$A$418,$B11,'Division Lvl'!S$2:S$418)</f>
        <v>10762175.683593748</v>
      </c>
      <c r="R11" s="169">
        <f>SUMIF('Division Lvl'!$A$2:$A$418,$B11,'Division Lvl'!T$2:T$418)</f>
        <v>12728342.395019528</v>
      </c>
      <c r="S11" s="169">
        <f>SUMIF('Division Lvl'!$A$2:$A$418,$B11,'Division Lvl'!U$2:U$418)</f>
        <v>13046550.954895014</v>
      </c>
      <c r="T11" s="169">
        <f>SUMIF('Division Lvl'!$A$2:$A$418,$B11,'Division Lvl'!V$2:V$418)</f>
        <v>14264229.04401855</v>
      </c>
      <c r="U11" s="169">
        <f>SUMIF('Division Lvl'!$A$2:$A$418,$B11,'Division Lvl'!W$2:W$418)</f>
        <v>14620834.770119013</v>
      </c>
      <c r="V11" s="170">
        <f>SUMIF('Division Lvl'!$A$2:$A$418,$B11,'Division Lvl'!X$2:X$418)</f>
        <v>15923002.866832735</v>
      </c>
      <c r="W11" s="170">
        <f>SUMIF('Division Lvl'!$A$2:$A$418,$B11,'Division Lvl'!Y$2:Y$418)</f>
        <v>16321077.938503554</v>
      </c>
      <c r="X11" s="165">
        <f t="shared" si="0"/>
        <v>105750000</v>
      </c>
      <c r="Y11" s="171">
        <f t="shared" si="1"/>
        <v>122964334.74673212</v>
      </c>
      <c r="Z11" s="172"/>
    </row>
    <row r="12" spans="1:26" x14ac:dyDescent="0.25">
      <c r="A12" s="163" t="str">
        <f>INDEX('Division Lvl'!$AG$2:$AG$418,MATCH(B12,'Division Lvl'!$A$2:$A$418,0))</f>
        <v>DS</v>
      </c>
      <c r="B12" s="164" t="s">
        <v>51</v>
      </c>
      <c r="C12" s="130" t="str">
        <f>INDEX('Division Lvl'!$B$2:$B$418,MATCH(B12,'Division Lvl'!$A$2:$A$418,0))</f>
        <v>Service wire replacement program</v>
      </c>
      <c r="D12" s="165">
        <f>SUMIF('Division Lvl'!$A$2:$A$418,$B12,'Division Lvl'!E$2:E$418)</f>
        <v>9200000</v>
      </c>
      <c r="E12" s="166">
        <f>SUMIF('Division Lvl'!$A$2:$A$418,$B12,'Division Lvl'!F$2:F$418)</f>
        <v>9300000</v>
      </c>
      <c r="F12" s="166">
        <f>SUMIF('Division Lvl'!$A$2:$A$418,$B12,'Division Lvl'!G$2:G$418)</f>
        <v>9300000</v>
      </c>
      <c r="G12" s="166">
        <f>SUMIF('Division Lvl'!$A$2:$A$418,$B12,'Division Lvl'!H$2:H$418)</f>
        <v>9450000</v>
      </c>
      <c r="H12" s="166">
        <f>SUMIF('Division Lvl'!$A$2:$A$418,$B12,'Division Lvl'!I$2:I$418)</f>
        <v>9800000</v>
      </c>
      <c r="I12" s="166">
        <f>SUMIF('Division Lvl'!$A$2:$A$418,$B12,'Division Lvl'!J$2:J$418)</f>
        <v>9800000</v>
      </c>
      <c r="J12" s="166">
        <f>SUMIF('Division Lvl'!$A$2:$A$418,$B12,'Division Lvl'!K$2:K$418)</f>
        <v>10300000</v>
      </c>
      <c r="K12" s="166">
        <f>SUMIF('Division Lvl'!$A$2:$A$418,$B12,'Division Lvl'!L$2:L$418)</f>
        <v>10300000</v>
      </c>
      <c r="L12" s="166">
        <f>SUMIF('Division Lvl'!$A$2:$A$418,$B12,'Division Lvl'!M$2:M$418)</f>
        <v>10800000</v>
      </c>
      <c r="M12" s="167">
        <f>SUMIF('Division Lvl'!$A$2:$A$418,$B12,'Division Lvl'!N$2:N$418)</f>
        <v>10800000</v>
      </c>
      <c r="N12" s="168">
        <f>SUMIF('Division Lvl'!$A$2:$A$418,$B12,'Division Lvl'!P$2:P$418)</f>
        <v>9430000</v>
      </c>
      <c r="O12" s="169">
        <f>SUMIF('Division Lvl'!$A$2:$A$418,$B12,'Division Lvl'!Q$2:Q$418)</f>
        <v>9770812.5</v>
      </c>
      <c r="P12" s="169">
        <f>SUMIF('Division Lvl'!$A$2:$A$418,$B12,'Division Lvl'!R$2:R$418)</f>
        <v>10015082.812499998</v>
      </c>
      <c r="Q12" s="169">
        <f>SUMIF('Division Lvl'!$A$2:$A$418,$B12,'Division Lvl'!S$2:S$418)</f>
        <v>10431031.816406248</v>
      </c>
      <c r="R12" s="169">
        <f>SUMIF('Division Lvl'!$A$2:$A$418,$B12,'Division Lvl'!T$2:T$418)</f>
        <v>11087800.486328121</v>
      </c>
      <c r="S12" s="169">
        <f>SUMIF('Division Lvl'!$A$2:$A$418,$B12,'Division Lvl'!U$2:U$418)</f>
        <v>11364995.498486323</v>
      </c>
      <c r="T12" s="169">
        <f>SUMIF('Division Lvl'!$A$2:$A$418,$B12,'Division Lvl'!V$2:V$418)</f>
        <v>12243463.262782589</v>
      </c>
      <c r="U12" s="169">
        <f>SUMIF('Division Lvl'!$A$2:$A$418,$B12,'Division Lvl'!W$2:W$418)</f>
        <v>12549549.844352152</v>
      </c>
      <c r="V12" s="170">
        <f>SUMIF('Division Lvl'!$A$2:$A$418,$B12,'Division Lvl'!X$2:X$418)</f>
        <v>13487720.075434787</v>
      </c>
      <c r="W12" s="170">
        <f>SUMIF('Division Lvl'!$A$2:$A$418,$B12,'Division Lvl'!Y$2:Y$418)</f>
        <v>13824913.077320656</v>
      </c>
      <c r="X12" s="165">
        <f t="shared" si="0"/>
        <v>99050000</v>
      </c>
      <c r="Y12" s="171">
        <f t="shared" si="1"/>
        <v>114205369.37361088</v>
      </c>
      <c r="Z12" s="172"/>
    </row>
    <row r="13" spans="1:26" x14ac:dyDescent="0.25">
      <c r="A13" s="163" t="str">
        <f>INDEX('Division Lvl'!$AG$2:$AG$418,MATCH(B13,'Division Lvl'!$A$2:$A$418,0))</f>
        <v>DS</v>
      </c>
      <c r="B13" s="164" t="s">
        <v>53</v>
      </c>
      <c r="C13" s="130" t="str">
        <f>INDEX('Division Lvl'!$B$2:$B$418,MATCH(B13,'Division Lvl'!$A$2:$A$418,0))</f>
        <v>Traffic black spot remediation</v>
      </c>
      <c r="D13" s="165">
        <f>SUMIF('Division Lvl'!$A$2:$A$418,$B13,'Division Lvl'!E$2:E$418)</f>
        <v>1000000</v>
      </c>
      <c r="E13" s="166">
        <f>SUMIF('Division Lvl'!$A$2:$A$418,$B13,'Division Lvl'!F$2:F$418)</f>
        <v>1000000</v>
      </c>
      <c r="F13" s="166">
        <f>SUMIF('Division Lvl'!$A$2:$A$418,$B13,'Division Lvl'!G$2:G$418)</f>
        <v>1000000</v>
      </c>
      <c r="G13" s="166">
        <f>SUMIF('Division Lvl'!$A$2:$A$418,$B13,'Division Lvl'!H$2:H$418)</f>
        <v>1000000</v>
      </c>
      <c r="H13" s="166">
        <f>SUMIF('Division Lvl'!$A$2:$A$418,$B13,'Division Lvl'!I$2:I$418)</f>
        <v>1000000</v>
      </c>
      <c r="I13" s="166">
        <f>SUMIF('Division Lvl'!$A$2:$A$418,$B13,'Division Lvl'!J$2:J$418)</f>
        <v>1000000</v>
      </c>
      <c r="J13" s="166">
        <f>SUMIF('Division Lvl'!$A$2:$A$418,$B13,'Division Lvl'!K$2:K$418)</f>
        <v>1000000</v>
      </c>
      <c r="K13" s="166">
        <f>SUMIF('Division Lvl'!$A$2:$A$418,$B13,'Division Lvl'!L$2:L$418)</f>
        <v>1000000</v>
      </c>
      <c r="L13" s="166">
        <f>SUMIF('Division Lvl'!$A$2:$A$418,$B13,'Division Lvl'!M$2:M$418)</f>
        <v>1000000</v>
      </c>
      <c r="M13" s="167">
        <f>SUMIF('Division Lvl'!$A$2:$A$418,$B13,'Division Lvl'!N$2:N$418)</f>
        <v>1000000</v>
      </c>
      <c r="N13" s="168">
        <f>SUMIF('Division Lvl'!$A$2:$A$418,$B13,'Division Lvl'!P$2:P$418)</f>
        <v>1024999.9999999999</v>
      </c>
      <c r="O13" s="169">
        <f>SUMIF('Division Lvl'!$A$2:$A$418,$B13,'Division Lvl'!Q$2:Q$418)</f>
        <v>1050625</v>
      </c>
      <c r="P13" s="169">
        <f>SUMIF('Division Lvl'!$A$2:$A$418,$B13,'Division Lvl'!R$2:R$418)</f>
        <v>1076890.6249999998</v>
      </c>
      <c r="Q13" s="169">
        <f>SUMIF('Division Lvl'!$A$2:$A$418,$B13,'Division Lvl'!S$2:S$418)</f>
        <v>1103812.8906249998</v>
      </c>
      <c r="R13" s="169">
        <f>SUMIF('Division Lvl'!$A$2:$A$418,$B13,'Division Lvl'!T$2:T$418)</f>
        <v>1131408.2128906248</v>
      </c>
      <c r="S13" s="169">
        <f>SUMIF('Division Lvl'!$A$2:$A$418,$B13,'Division Lvl'!U$2:U$418)</f>
        <v>1159693.4182128902</v>
      </c>
      <c r="T13" s="169">
        <f>SUMIF('Division Lvl'!$A$2:$A$418,$B13,'Division Lvl'!V$2:V$418)</f>
        <v>1188685.7536682126</v>
      </c>
      <c r="U13" s="169">
        <f>SUMIF('Division Lvl'!$A$2:$A$418,$B13,'Division Lvl'!W$2:W$418)</f>
        <v>1218402.8975099176</v>
      </c>
      <c r="V13" s="170">
        <f>SUMIF('Division Lvl'!$A$2:$A$418,$B13,'Division Lvl'!X$2:X$418)</f>
        <v>1248862.9699476655</v>
      </c>
      <c r="W13" s="170">
        <f>SUMIF('Division Lvl'!$A$2:$A$418,$B13,'Division Lvl'!Y$2:Y$418)</f>
        <v>1280084.544196357</v>
      </c>
      <c r="X13" s="165">
        <f t="shared" si="0"/>
        <v>10000000</v>
      </c>
      <c r="Y13" s="171">
        <f t="shared" si="1"/>
        <v>11483466.312050667</v>
      </c>
      <c r="Z13" s="172"/>
    </row>
    <row r="14" spans="1:26" x14ac:dyDescent="0.25">
      <c r="A14" s="163" t="str">
        <f>INDEX('Division Lvl'!$AG$2:$AG$418,MATCH(B14,'Division Lvl'!$A$2:$A$418,0))</f>
        <v>DS</v>
      </c>
      <c r="B14" s="164" t="s">
        <v>55</v>
      </c>
      <c r="C14" s="130" t="str">
        <f>INDEX('Division Lvl'!$B$2:$B$418,MATCH(B14,'Division Lvl'!$A$2:$A$418,0))</f>
        <v>HV distribution steel mains replacement</v>
      </c>
      <c r="D14" s="165">
        <f>SUMIF('Division Lvl'!$A$2:$A$418,$B14,'Division Lvl'!E$2:E$418)</f>
        <v>3696000</v>
      </c>
      <c r="E14" s="166">
        <f>SUMIF('Division Lvl'!$A$2:$A$418,$B14,'Division Lvl'!F$2:F$418)</f>
        <v>4312000</v>
      </c>
      <c r="F14" s="166">
        <f>SUMIF('Division Lvl'!$A$2:$A$418,$B14,'Division Lvl'!G$2:G$418)</f>
        <v>5236000</v>
      </c>
      <c r="G14" s="166">
        <f>SUMIF('Division Lvl'!$A$2:$A$418,$B14,'Division Lvl'!H$2:H$418)</f>
        <v>5390000</v>
      </c>
      <c r="H14" s="166">
        <f>SUMIF('Division Lvl'!$A$2:$A$418,$B14,'Division Lvl'!I$2:I$418)</f>
        <v>6006000</v>
      </c>
      <c r="I14" s="166">
        <f>SUMIF('Division Lvl'!$A$2:$A$418,$B14,'Division Lvl'!J$2:J$418)</f>
        <v>6006000</v>
      </c>
      <c r="J14" s="166">
        <f>SUMIF('Division Lvl'!$A$2:$A$418,$B14,'Division Lvl'!K$2:K$418)</f>
        <v>6006000</v>
      </c>
      <c r="K14" s="166">
        <f>SUMIF('Division Lvl'!$A$2:$A$418,$B14,'Division Lvl'!L$2:L$418)</f>
        <v>6006000</v>
      </c>
      <c r="L14" s="166">
        <f>SUMIF('Division Lvl'!$A$2:$A$418,$B14,'Division Lvl'!M$2:M$418)</f>
        <v>6006000</v>
      </c>
      <c r="M14" s="167">
        <f>SUMIF('Division Lvl'!$A$2:$A$418,$B14,'Division Lvl'!N$2:N$418)</f>
        <v>6006000</v>
      </c>
      <c r="N14" s="168">
        <f>SUMIF('Division Lvl'!$A$2:$A$418,$B14,'Division Lvl'!P$2:P$418)</f>
        <v>3788399.9999999995</v>
      </c>
      <c r="O14" s="169">
        <f>SUMIF('Division Lvl'!$A$2:$A$418,$B14,'Division Lvl'!Q$2:Q$418)</f>
        <v>4530295</v>
      </c>
      <c r="P14" s="169">
        <f>SUMIF('Division Lvl'!$A$2:$A$418,$B14,'Division Lvl'!R$2:R$418)</f>
        <v>5638599.3124999991</v>
      </c>
      <c r="Q14" s="169">
        <f>SUMIF('Division Lvl'!$A$2:$A$418,$B14,'Division Lvl'!S$2:S$418)</f>
        <v>5949551.4804687491</v>
      </c>
      <c r="R14" s="169">
        <f>SUMIF('Division Lvl'!$A$2:$A$418,$B14,'Division Lvl'!T$2:T$418)</f>
        <v>6795237.7266210914</v>
      </c>
      <c r="S14" s="169">
        <f>SUMIF('Division Lvl'!$A$2:$A$418,$B14,'Division Lvl'!U$2:U$418)</f>
        <v>6965118.6697866181</v>
      </c>
      <c r="T14" s="169">
        <f>SUMIF('Division Lvl'!$A$2:$A$418,$B14,'Division Lvl'!V$2:V$418)</f>
        <v>7139246.6365312841</v>
      </c>
      <c r="U14" s="169">
        <f>SUMIF('Division Lvl'!$A$2:$A$418,$B14,'Division Lvl'!W$2:W$418)</f>
        <v>7317727.802444566</v>
      </c>
      <c r="V14" s="170">
        <f>SUMIF('Division Lvl'!$A$2:$A$418,$B14,'Division Lvl'!X$2:X$418)</f>
        <v>7500670.9975056788</v>
      </c>
      <c r="W14" s="170">
        <f>SUMIF('Division Lvl'!$A$2:$A$418,$B14,'Division Lvl'!Y$2:Y$418)</f>
        <v>7688187.7724433206</v>
      </c>
      <c r="X14" s="165">
        <f t="shared" si="0"/>
        <v>54670000</v>
      </c>
      <c r="Y14" s="171">
        <f t="shared" si="1"/>
        <v>63313035.398301318</v>
      </c>
      <c r="Z14" s="172"/>
    </row>
    <row r="15" spans="1:26" x14ac:dyDescent="0.25">
      <c r="A15" s="163" t="str">
        <f>INDEX('Division Lvl'!$AG$2:$AG$418,MATCH(B15,'Division Lvl'!$A$2:$A$418,0))</f>
        <v>DS</v>
      </c>
      <c r="B15" s="174" t="s">
        <v>775</v>
      </c>
      <c r="C15" s="130" t="str">
        <f>INDEX('Division Lvl'!$B$2:$B$418,MATCH(B15,'Division Lvl'!$A$2:$A$418,0))</f>
        <v>LV cable network renewal</v>
      </c>
      <c r="D15" s="165">
        <f>SUMIF('Division Lvl'!$A$2:$A$418,$B15,'Division Lvl'!E$2:E$418)</f>
        <v>0</v>
      </c>
      <c r="E15" s="166">
        <f>SUMIF('Division Lvl'!$A$2:$A$418,$B15,'Division Lvl'!F$2:F$418)</f>
        <v>1300000</v>
      </c>
      <c r="F15" s="166">
        <f>SUMIF('Division Lvl'!$A$2:$A$418,$B15,'Division Lvl'!G$2:G$418)</f>
        <v>1300000</v>
      </c>
      <c r="G15" s="166">
        <f>SUMIF('Division Lvl'!$A$2:$A$418,$B15,'Division Lvl'!H$2:H$418)</f>
        <v>1300000</v>
      </c>
      <c r="H15" s="166">
        <f>SUMIF('Division Lvl'!$A$2:$A$418,$B15,'Division Lvl'!I$2:I$418)</f>
        <v>1300000</v>
      </c>
      <c r="I15" s="166">
        <f>SUMIF('Division Lvl'!$A$2:$A$418,$B15,'Division Lvl'!J$2:J$418)</f>
        <v>1300000</v>
      </c>
      <c r="J15" s="166">
        <f>SUMIF('Division Lvl'!$A$2:$A$418,$B15,'Division Lvl'!K$2:K$418)</f>
        <v>1300000</v>
      </c>
      <c r="K15" s="166">
        <f>SUMIF('Division Lvl'!$A$2:$A$418,$B15,'Division Lvl'!L$2:L$418)</f>
        <v>1300000</v>
      </c>
      <c r="L15" s="166">
        <f>SUMIF('Division Lvl'!$A$2:$A$418,$B15,'Division Lvl'!M$2:M$418)</f>
        <v>1300000</v>
      </c>
      <c r="M15" s="167">
        <f>SUMIF('Division Lvl'!$A$2:$A$418,$B15,'Division Lvl'!N$2:N$418)</f>
        <v>1300000</v>
      </c>
      <c r="N15" s="168">
        <f>SUMIF('Division Lvl'!$A$2:$A$418,$B15,'Division Lvl'!P$2:P$418)</f>
        <v>0</v>
      </c>
      <c r="O15" s="169">
        <f>SUMIF('Division Lvl'!$A$2:$A$418,$B15,'Division Lvl'!Q$2:Q$418)</f>
        <v>1365812.5</v>
      </c>
      <c r="P15" s="169">
        <f>SUMIF('Division Lvl'!$A$2:$A$418,$B15,'Division Lvl'!R$2:R$418)</f>
        <v>1399957.8124999998</v>
      </c>
      <c r="Q15" s="169">
        <f>SUMIF('Division Lvl'!$A$2:$A$418,$B15,'Division Lvl'!S$2:S$418)</f>
        <v>1434956.7578124998</v>
      </c>
      <c r="R15" s="169">
        <f>SUMIF('Division Lvl'!$A$2:$A$418,$B15,'Division Lvl'!T$2:T$418)</f>
        <v>1470830.676757812</v>
      </c>
      <c r="S15" s="169">
        <f>SUMIF('Division Lvl'!$A$2:$A$418,$B15,'Division Lvl'!U$2:U$418)</f>
        <v>1507601.4436767572</v>
      </c>
      <c r="T15" s="169">
        <f>SUMIF('Division Lvl'!$A$2:$A$418,$B15,'Division Lvl'!V$2:V$418)</f>
        <v>1545291.4797686762</v>
      </c>
      <c r="U15" s="169">
        <f>SUMIF('Division Lvl'!$A$2:$A$418,$B15,'Division Lvl'!W$2:W$418)</f>
        <v>1583923.7667628929</v>
      </c>
      <c r="V15" s="170">
        <f>SUMIF('Division Lvl'!$A$2:$A$418,$B15,'Division Lvl'!X$2:X$418)</f>
        <v>1623521.8609319651</v>
      </c>
      <c r="W15" s="170">
        <f>SUMIF('Division Lvl'!$A$2:$A$418,$B15,'Division Lvl'!Y$2:Y$418)</f>
        <v>1664109.9074552641</v>
      </c>
      <c r="X15" s="165">
        <f t="shared" si="0"/>
        <v>11700000</v>
      </c>
      <c r="Y15" s="171">
        <f t="shared" si="1"/>
        <v>13596006.205665868</v>
      </c>
      <c r="Z15" s="172"/>
    </row>
    <row r="16" spans="1:26" x14ac:dyDescent="0.25">
      <c r="A16" s="163" t="str">
        <f>INDEX('Division Lvl'!$AG$2:$AG$418,MATCH(B16,'Division Lvl'!$A$2:$A$418,0))</f>
        <v>DS</v>
      </c>
      <c r="B16" s="164" t="s">
        <v>67</v>
      </c>
      <c r="C16" s="130" t="str">
        <f>INDEX('Division Lvl'!$B$2:$B$418,MATCH(B16,'Division Lvl'!$A$2:$A$418,0))</f>
        <v>Ground substation refurbishment program</v>
      </c>
      <c r="D16" s="165">
        <f>SUMIF('Division Lvl'!$A$2:$A$418,$B16,'Division Lvl'!E$2:E$418)</f>
        <v>510000</v>
      </c>
      <c r="E16" s="166">
        <f>SUMIF('Division Lvl'!$A$2:$A$418,$B16,'Division Lvl'!F$2:F$418)</f>
        <v>510000</v>
      </c>
      <c r="F16" s="166">
        <f>SUMIF('Division Lvl'!$A$2:$A$418,$B16,'Division Lvl'!G$2:G$418)</f>
        <v>850000</v>
      </c>
      <c r="G16" s="166">
        <f>SUMIF('Division Lvl'!$A$2:$A$418,$B16,'Division Lvl'!H$2:H$418)</f>
        <v>850000</v>
      </c>
      <c r="H16" s="166">
        <f>SUMIF('Division Lvl'!$A$2:$A$418,$B16,'Division Lvl'!I$2:I$418)</f>
        <v>1020000</v>
      </c>
      <c r="I16" s="166">
        <f>SUMIF('Division Lvl'!$A$2:$A$418,$B16,'Division Lvl'!J$2:J$418)</f>
        <v>1275000</v>
      </c>
      <c r="J16" s="166">
        <f>SUMIF('Division Lvl'!$A$2:$A$418,$B16,'Division Lvl'!K$2:K$418)</f>
        <v>1275000</v>
      </c>
      <c r="K16" s="166">
        <f>SUMIF('Division Lvl'!$A$2:$A$418,$B16,'Division Lvl'!L$2:L$418)</f>
        <v>1275000</v>
      </c>
      <c r="L16" s="166">
        <f>SUMIF('Division Lvl'!$A$2:$A$418,$B16,'Division Lvl'!M$2:M$418)</f>
        <v>1275000</v>
      </c>
      <c r="M16" s="167">
        <f>SUMIF('Division Lvl'!$A$2:$A$418,$B16,'Division Lvl'!N$2:N$418)</f>
        <v>1275000</v>
      </c>
      <c r="N16" s="168">
        <f>SUMIF('Division Lvl'!$A$2:$A$418,$B16,'Division Lvl'!P$2:P$418)</f>
        <v>522749.99999999994</v>
      </c>
      <c r="O16" s="169">
        <f>SUMIF('Division Lvl'!$A$2:$A$418,$B16,'Division Lvl'!Q$2:Q$418)</f>
        <v>535818.75</v>
      </c>
      <c r="P16" s="169">
        <f>SUMIF('Division Lvl'!$A$2:$A$418,$B16,'Division Lvl'!R$2:R$418)</f>
        <v>915357.03124999977</v>
      </c>
      <c r="Q16" s="169">
        <f>SUMIF('Division Lvl'!$A$2:$A$418,$B16,'Division Lvl'!S$2:S$418)</f>
        <v>938240.95703124977</v>
      </c>
      <c r="R16" s="169">
        <f>SUMIF('Division Lvl'!$A$2:$A$418,$B16,'Division Lvl'!T$2:T$418)</f>
        <v>1154036.3771484371</v>
      </c>
      <c r="S16" s="169">
        <f>SUMIF('Division Lvl'!$A$2:$A$418,$B16,'Division Lvl'!U$2:U$418)</f>
        <v>1478609.108221435</v>
      </c>
      <c r="T16" s="169">
        <f>SUMIF('Division Lvl'!$A$2:$A$418,$B16,'Division Lvl'!V$2:V$418)</f>
        <v>1515574.3359269709</v>
      </c>
      <c r="U16" s="169">
        <f>SUMIF('Division Lvl'!$A$2:$A$418,$B16,'Division Lvl'!W$2:W$418)</f>
        <v>1553463.6943251451</v>
      </c>
      <c r="V16" s="170">
        <f>SUMIF('Division Lvl'!$A$2:$A$418,$B16,'Division Lvl'!X$2:X$418)</f>
        <v>1592300.2866832735</v>
      </c>
      <c r="W16" s="170">
        <f>SUMIF('Division Lvl'!$A$2:$A$418,$B16,'Division Lvl'!Y$2:Y$418)</f>
        <v>1632107.7938503553</v>
      </c>
      <c r="X16" s="165">
        <f t="shared" si="0"/>
        <v>10115000</v>
      </c>
      <c r="Y16" s="171">
        <f t="shared" si="1"/>
        <v>11838258.334436867</v>
      </c>
      <c r="Z16" s="172"/>
    </row>
    <row r="17" spans="1:26" x14ac:dyDescent="0.25">
      <c r="A17" s="163" t="str">
        <f>INDEX('Division Lvl'!$AG$2:$AG$418,MATCH(B17,'Division Lvl'!$A$2:$A$418,0))</f>
        <v>DS</v>
      </c>
      <c r="B17" s="164" t="s">
        <v>68</v>
      </c>
      <c r="C17" s="130" t="str">
        <f>INDEX('Division Lvl'!$B$2:$B$418,MATCH(B17,'Division Lvl'!$A$2:$A$418,0))</f>
        <v>Distribution transformer replacement program</v>
      </c>
      <c r="D17" s="165">
        <f>SUMIF('Division Lvl'!$A$2:$A$418,$B17,'Division Lvl'!E$2:E$418)</f>
        <v>1250000</v>
      </c>
      <c r="E17" s="166">
        <f>SUMIF('Division Lvl'!$A$2:$A$418,$B17,'Division Lvl'!F$2:F$418)</f>
        <v>1250000</v>
      </c>
      <c r="F17" s="166">
        <f>SUMIF('Division Lvl'!$A$2:$A$418,$B17,'Division Lvl'!G$2:G$418)</f>
        <v>1250000</v>
      </c>
      <c r="G17" s="166">
        <f>SUMIF('Division Lvl'!$A$2:$A$418,$B17,'Division Lvl'!H$2:H$418)</f>
        <v>1562500</v>
      </c>
      <c r="H17" s="166">
        <f>SUMIF('Division Lvl'!$A$2:$A$418,$B17,'Division Lvl'!I$2:I$418)</f>
        <v>1562500</v>
      </c>
      <c r="I17" s="166">
        <f>SUMIF('Division Lvl'!$A$2:$A$418,$B17,'Division Lvl'!J$2:J$418)</f>
        <v>1562500</v>
      </c>
      <c r="J17" s="166">
        <f>SUMIF('Division Lvl'!$A$2:$A$418,$B17,'Division Lvl'!K$2:K$418)</f>
        <v>1562500</v>
      </c>
      <c r="K17" s="166">
        <f>SUMIF('Division Lvl'!$A$2:$A$418,$B17,'Division Lvl'!L$2:L$418)</f>
        <v>1687500</v>
      </c>
      <c r="L17" s="166">
        <f>SUMIF('Division Lvl'!$A$2:$A$418,$B17,'Division Lvl'!M$2:M$418)</f>
        <v>1687500</v>
      </c>
      <c r="M17" s="167">
        <f>SUMIF('Division Lvl'!$A$2:$A$418,$B17,'Division Lvl'!N$2:N$418)</f>
        <v>1687500</v>
      </c>
      <c r="N17" s="168">
        <f>SUMIF('Division Lvl'!$A$2:$A$418,$B17,'Division Lvl'!P$2:P$418)</f>
        <v>1281250</v>
      </c>
      <c r="O17" s="169">
        <f>SUMIF('Division Lvl'!$A$2:$A$418,$B17,'Division Lvl'!Q$2:Q$418)</f>
        <v>1313281.25</v>
      </c>
      <c r="P17" s="169">
        <f>SUMIF('Division Lvl'!$A$2:$A$418,$B17,'Division Lvl'!R$2:R$418)</f>
        <v>1346113.2812499998</v>
      </c>
      <c r="Q17" s="169">
        <f>SUMIF('Division Lvl'!$A$2:$A$418,$B17,'Division Lvl'!S$2:S$418)</f>
        <v>1724707.6416015623</v>
      </c>
      <c r="R17" s="169">
        <f>SUMIF('Division Lvl'!$A$2:$A$418,$B17,'Division Lvl'!T$2:T$418)</f>
        <v>1767825.3326416011</v>
      </c>
      <c r="S17" s="169">
        <f>SUMIF('Division Lvl'!$A$2:$A$418,$B17,'Division Lvl'!U$2:U$418)</f>
        <v>1812020.9659576409</v>
      </c>
      <c r="T17" s="169">
        <f>SUMIF('Division Lvl'!$A$2:$A$418,$B17,'Division Lvl'!V$2:V$418)</f>
        <v>1857321.4901065822</v>
      </c>
      <c r="U17" s="169">
        <f>SUMIF('Division Lvl'!$A$2:$A$418,$B17,'Division Lvl'!W$2:W$418)</f>
        <v>2056054.8895479862</v>
      </c>
      <c r="V17" s="170">
        <f>SUMIF('Division Lvl'!$A$2:$A$418,$B17,'Division Lvl'!X$2:X$418)</f>
        <v>2107456.2617866853</v>
      </c>
      <c r="W17" s="170">
        <f>SUMIF('Division Lvl'!$A$2:$A$418,$B17,'Division Lvl'!Y$2:Y$418)</f>
        <v>2160142.6683313525</v>
      </c>
      <c r="X17" s="165">
        <f t="shared" si="0"/>
        <v>15062500</v>
      </c>
      <c r="Y17" s="171">
        <f t="shared" si="1"/>
        <v>17426173.781223413</v>
      </c>
      <c r="Z17" s="172"/>
    </row>
    <row r="18" spans="1:26" x14ac:dyDescent="0.25">
      <c r="A18" s="163" t="str">
        <f>INDEX('Division Lvl'!$AG$2:$AG$418,MATCH(B18,'Division Lvl'!$A$2:$A$418,0))</f>
        <v>DS</v>
      </c>
      <c r="B18" s="164" t="s">
        <v>69</v>
      </c>
      <c r="C18" s="130" t="str">
        <f>INDEX('Division Lvl'!$B$2:$B$418,MATCH(B18,'Division Lvl'!$A$2:$A$418,0))</f>
        <v>Compact LV switchgear replacement</v>
      </c>
      <c r="D18" s="165">
        <f>SUMIF('Division Lvl'!$A$2:$A$418,$B18,'Division Lvl'!E$2:E$418)</f>
        <v>500000</v>
      </c>
      <c r="E18" s="166">
        <f>SUMIF('Division Lvl'!$A$2:$A$418,$B18,'Division Lvl'!F$2:F$418)</f>
        <v>500000</v>
      </c>
      <c r="F18" s="166">
        <f>SUMIF('Division Lvl'!$A$2:$A$418,$B18,'Division Lvl'!G$2:G$418)</f>
        <v>500000</v>
      </c>
      <c r="G18" s="166">
        <f>SUMIF('Division Lvl'!$A$2:$A$418,$B18,'Division Lvl'!H$2:H$418)</f>
        <v>500000</v>
      </c>
      <c r="H18" s="166">
        <f>SUMIF('Division Lvl'!$A$2:$A$418,$B18,'Division Lvl'!I$2:I$418)</f>
        <v>500000</v>
      </c>
      <c r="I18" s="166">
        <f>SUMIF('Division Lvl'!$A$2:$A$418,$B18,'Division Lvl'!J$2:J$418)</f>
        <v>500000</v>
      </c>
      <c r="J18" s="166">
        <f>SUMIF('Division Lvl'!$A$2:$A$418,$B18,'Division Lvl'!K$2:K$418)</f>
        <v>500000</v>
      </c>
      <c r="K18" s="166">
        <f>SUMIF('Division Lvl'!$A$2:$A$418,$B18,'Division Lvl'!L$2:L$418)</f>
        <v>500000</v>
      </c>
      <c r="L18" s="166">
        <f>SUMIF('Division Lvl'!$A$2:$A$418,$B18,'Division Lvl'!M$2:M$418)</f>
        <v>500000</v>
      </c>
      <c r="M18" s="167">
        <f>SUMIF('Division Lvl'!$A$2:$A$418,$B18,'Division Lvl'!N$2:N$418)</f>
        <v>500000</v>
      </c>
      <c r="N18" s="168">
        <f>SUMIF('Division Lvl'!$A$2:$A$418,$B18,'Division Lvl'!P$2:P$418)</f>
        <v>512500</v>
      </c>
      <c r="O18" s="169">
        <f>SUMIF('Division Lvl'!$A$2:$A$418,$B18,'Division Lvl'!Q$2:Q$418)</f>
        <v>525312.5</v>
      </c>
      <c r="P18" s="169">
        <f>SUMIF('Division Lvl'!$A$2:$A$418,$B18,'Division Lvl'!R$2:R$418)</f>
        <v>538445.31249999988</v>
      </c>
      <c r="Q18" s="169">
        <f>SUMIF('Division Lvl'!$A$2:$A$418,$B18,'Division Lvl'!S$2:S$418)</f>
        <v>551906.44531249988</v>
      </c>
      <c r="R18" s="169">
        <f>SUMIF('Division Lvl'!$A$2:$A$418,$B18,'Division Lvl'!T$2:T$418)</f>
        <v>565704.10644531227</v>
      </c>
      <c r="S18" s="169">
        <f>SUMIF('Division Lvl'!$A$2:$A$418,$B18,'Division Lvl'!U$2:U$418)</f>
        <v>579846.70910644508</v>
      </c>
      <c r="T18" s="169">
        <f>SUMIF('Division Lvl'!$A$2:$A$418,$B18,'Division Lvl'!V$2:V$418)</f>
        <v>594342.87683410628</v>
      </c>
      <c r="U18" s="169">
        <f>SUMIF('Division Lvl'!$A$2:$A$418,$B18,'Division Lvl'!W$2:W$418)</f>
        <v>609201.44875495881</v>
      </c>
      <c r="V18" s="170">
        <f>SUMIF('Division Lvl'!$A$2:$A$418,$B18,'Division Lvl'!X$2:X$418)</f>
        <v>624431.48497383273</v>
      </c>
      <c r="W18" s="170">
        <f>SUMIF('Division Lvl'!$A$2:$A$418,$B18,'Division Lvl'!Y$2:Y$418)</f>
        <v>640042.27209817851</v>
      </c>
      <c r="X18" s="165">
        <f t="shared" si="0"/>
        <v>5000000</v>
      </c>
      <c r="Y18" s="171">
        <f t="shared" si="1"/>
        <v>5741733.1560253333</v>
      </c>
      <c r="Z18" s="172"/>
    </row>
    <row r="19" spans="1:26" x14ac:dyDescent="0.25">
      <c r="A19" s="163" t="str">
        <f>INDEX('Division Lvl'!$AG$2:$AG$418,MATCH(B19,'Division Lvl'!$A$2:$A$418,0))</f>
        <v>DS</v>
      </c>
      <c r="B19" s="164" t="s">
        <v>70</v>
      </c>
      <c r="C19" s="130" t="str">
        <f>INDEX('Division Lvl'!$B$2:$B$418,MATCH(B19,'Division Lvl'!$A$2:$A$418,0))</f>
        <v>Holec MD4 epoxy switchgear replacement</v>
      </c>
      <c r="D19" s="165">
        <f>SUMIF('Division Lvl'!$A$2:$A$418,$B19,'Division Lvl'!E$2:E$418)</f>
        <v>5950000</v>
      </c>
      <c r="E19" s="166">
        <f>SUMIF('Division Lvl'!$A$2:$A$418,$B19,'Division Lvl'!F$2:F$418)</f>
        <v>5600000</v>
      </c>
      <c r="F19" s="166">
        <f>SUMIF('Division Lvl'!$A$2:$A$418,$B19,'Division Lvl'!G$2:G$418)</f>
        <v>5950000</v>
      </c>
      <c r="G19" s="166">
        <f>SUMIF('Division Lvl'!$A$2:$A$418,$B19,'Division Lvl'!H$2:H$418)</f>
        <v>5950000</v>
      </c>
      <c r="H19" s="166">
        <f>SUMIF('Division Lvl'!$A$2:$A$418,$B19,'Division Lvl'!I$2:I$418)</f>
        <v>5950000</v>
      </c>
      <c r="I19" s="166">
        <f>SUMIF('Division Lvl'!$A$2:$A$418,$B19,'Division Lvl'!J$2:J$418)</f>
        <v>5950000</v>
      </c>
      <c r="J19" s="166">
        <f>SUMIF('Division Lvl'!$A$2:$A$418,$B19,'Division Lvl'!K$2:K$418)</f>
        <v>7700000</v>
      </c>
      <c r="K19" s="166">
        <f>SUMIF('Division Lvl'!$A$2:$A$418,$B19,'Division Lvl'!L$2:L$418)</f>
        <v>7700000</v>
      </c>
      <c r="L19" s="166">
        <f>SUMIF('Division Lvl'!$A$2:$A$418,$B19,'Division Lvl'!M$2:M$418)</f>
        <v>9450000</v>
      </c>
      <c r="M19" s="167">
        <f>SUMIF('Division Lvl'!$A$2:$A$418,$B19,'Division Lvl'!N$2:N$418)</f>
        <v>9450000</v>
      </c>
      <c r="N19" s="168">
        <f>SUMIF('Division Lvl'!$A$2:$A$418,$B19,'Division Lvl'!P$2:P$418)</f>
        <v>6098749.9999999991</v>
      </c>
      <c r="O19" s="169">
        <f>SUMIF('Division Lvl'!$A$2:$A$418,$B19,'Division Lvl'!Q$2:Q$418)</f>
        <v>5883500</v>
      </c>
      <c r="P19" s="169">
        <f>SUMIF('Division Lvl'!$A$2:$A$418,$B19,'Division Lvl'!R$2:R$418)</f>
        <v>6407499.2187499991</v>
      </c>
      <c r="Q19" s="169">
        <f>SUMIF('Division Lvl'!$A$2:$A$418,$B19,'Division Lvl'!S$2:S$418)</f>
        <v>6567686.6992187481</v>
      </c>
      <c r="R19" s="169">
        <f>SUMIF('Division Lvl'!$A$2:$A$418,$B19,'Division Lvl'!T$2:T$418)</f>
        <v>6731878.8666992169</v>
      </c>
      <c r="S19" s="169">
        <f>SUMIF('Division Lvl'!$A$2:$A$418,$B19,'Division Lvl'!U$2:U$418)</f>
        <v>6900175.8383666966</v>
      </c>
      <c r="T19" s="169">
        <f>SUMIF('Division Lvl'!$A$2:$A$418,$B19,'Division Lvl'!V$2:V$418)</f>
        <v>9152880.3032452352</v>
      </c>
      <c r="U19" s="169">
        <f>SUMIF('Division Lvl'!$A$2:$A$418,$B19,'Division Lvl'!W$2:W$418)</f>
        <v>9381702.3108263649</v>
      </c>
      <c r="V19" s="170">
        <f>SUMIF('Division Lvl'!$A$2:$A$418,$B19,'Division Lvl'!X$2:X$418)</f>
        <v>11801755.066005439</v>
      </c>
      <c r="W19" s="170">
        <f>SUMIF('Division Lvl'!$A$2:$A$418,$B19,'Division Lvl'!Y$2:Y$418)</f>
        <v>12096798.942655575</v>
      </c>
      <c r="X19" s="165">
        <f t="shared" si="0"/>
        <v>69650000</v>
      </c>
      <c r="Y19" s="171">
        <f t="shared" si="1"/>
        <v>81022627.24576728</v>
      </c>
      <c r="Z19" s="172"/>
    </row>
    <row r="20" spans="1:26" x14ac:dyDescent="0.25">
      <c r="A20" s="163" t="str">
        <f>INDEX('Division Lvl'!$AG$2:$AG$418,MATCH(B20,'Division Lvl'!$A$2:$A$418,0))</f>
        <v>DS</v>
      </c>
      <c r="B20" s="164" t="s">
        <v>72</v>
      </c>
      <c r="C20" s="130" t="str">
        <f>INDEX('Division Lvl'!$B$2:$B$418,MATCH(B20,'Division Lvl'!$A$2:$A$418,0))</f>
        <v>Miscellaneous substation renewal expenditure</v>
      </c>
      <c r="D20" s="165">
        <f>SUMIF('Division Lvl'!$A$2:$A$418,$B20,'Division Lvl'!E$2:E$418)</f>
        <v>1500000</v>
      </c>
      <c r="E20" s="166">
        <f>SUMIF('Division Lvl'!$A$2:$A$418,$B20,'Division Lvl'!F$2:F$418)</f>
        <v>1500000</v>
      </c>
      <c r="F20" s="166">
        <f>SUMIF('Division Lvl'!$A$2:$A$418,$B20,'Division Lvl'!G$2:G$418)</f>
        <v>1500000</v>
      </c>
      <c r="G20" s="166">
        <f>SUMIF('Division Lvl'!$A$2:$A$418,$B20,'Division Lvl'!H$2:H$418)</f>
        <v>1500000</v>
      </c>
      <c r="H20" s="166">
        <f>SUMIF('Division Lvl'!$A$2:$A$418,$B20,'Division Lvl'!I$2:I$418)</f>
        <v>1500000</v>
      </c>
      <c r="I20" s="166">
        <f>SUMIF('Division Lvl'!$A$2:$A$418,$B20,'Division Lvl'!J$2:J$418)</f>
        <v>1500000</v>
      </c>
      <c r="J20" s="166">
        <f>SUMIF('Division Lvl'!$A$2:$A$418,$B20,'Division Lvl'!K$2:K$418)</f>
        <v>2000000</v>
      </c>
      <c r="K20" s="166">
        <f>SUMIF('Division Lvl'!$A$2:$A$418,$B20,'Division Lvl'!L$2:L$418)</f>
        <v>2000000</v>
      </c>
      <c r="L20" s="166">
        <f>SUMIF('Division Lvl'!$A$2:$A$418,$B20,'Division Lvl'!M$2:M$418)</f>
        <v>2500000</v>
      </c>
      <c r="M20" s="167">
        <f>SUMIF('Division Lvl'!$A$2:$A$418,$B20,'Division Lvl'!N$2:N$418)</f>
        <v>2500000</v>
      </c>
      <c r="N20" s="168">
        <f>SUMIF('Division Lvl'!$A$2:$A$418,$B20,'Division Lvl'!P$2:P$418)</f>
        <v>1537499.9999999998</v>
      </c>
      <c r="O20" s="169">
        <f>SUMIF('Division Lvl'!$A$2:$A$418,$B20,'Division Lvl'!Q$2:Q$418)</f>
        <v>1575937.4999999998</v>
      </c>
      <c r="P20" s="169">
        <f>SUMIF('Division Lvl'!$A$2:$A$418,$B20,'Division Lvl'!R$2:R$418)</f>
        <v>1615335.9374999998</v>
      </c>
      <c r="Q20" s="169">
        <f>SUMIF('Division Lvl'!$A$2:$A$418,$B20,'Division Lvl'!S$2:S$418)</f>
        <v>1655719.3359374995</v>
      </c>
      <c r="R20" s="169">
        <f>SUMIF('Division Lvl'!$A$2:$A$418,$B20,'Division Lvl'!T$2:T$418)</f>
        <v>1697112.319335937</v>
      </c>
      <c r="S20" s="169">
        <f>SUMIF('Division Lvl'!$A$2:$A$418,$B20,'Division Lvl'!U$2:U$418)</f>
        <v>1739540.1273193352</v>
      </c>
      <c r="T20" s="169">
        <f>SUMIF('Division Lvl'!$A$2:$A$418,$B20,'Division Lvl'!V$2:V$418)</f>
        <v>2377371.5073364251</v>
      </c>
      <c r="U20" s="169">
        <f>SUMIF('Division Lvl'!$A$2:$A$418,$B20,'Division Lvl'!W$2:W$418)</f>
        <v>2436805.7950198352</v>
      </c>
      <c r="V20" s="170">
        <f>SUMIF('Division Lvl'!$A$2:$A$418,$B20,'Division Lvl'!X$2:X$418)</f>
        <v>3122157.4248691639</v>
      </c>
      <c r="W20" s="170">
        <f>SUMIF('Division Lvl'!$A$2:$A$418,$B20,'Division Lvl'!Y$2:Y$418)</f>
        <v>3200211.3604908925</v>
      </c>
      <c r="X20" s="165">
        <f t="shared" si="0"/>
        <v>18000000</v>
      </c>
      <c r="Y20" s="171">
        <f t="shared" si="1"/>
        <v>20957691.307809088</v>
      </c>
      <c r="Z20" s="172"/>
    </row>
    <row r="21" spans="1:26" x14ac:dyDescent="0.25">
      <c r="A21" s="163" t="str">
        <f>INDEX('Division Lvl'!$AG$2:$AG$418,MATCH(B21,'Division Lvl'!$A$2:$A$418,0))</f>
        <v>DS</v>
      </c>
      <c r="B21" s="164" t="s">
        <v>347</v>
      </c>
      <c r="C21" s="130" t="str">
        <f>INDEX('Division Lvl'!$B$2:$B$418,MATCH(B21,'Division Lvl'!$A$2:$A$418,0))</f>
        <v>Low voltage switchgear replacement</v>
      </c>
      <c r="D21" s="165">
        <f>SUMIF('Division Lvl'!$A$2:$A$418,$B21,'Division Lvl'!E$2:E$418)</f>
        <v>708000</v>
      </c>
      <c r="E21" s="166">
        <f>SUMIF('Division Lvl'!$A$2:$A$418,$B21,'Division Lvl'!F$2:F$418)</f>
        <v>708000</v>
      </c>
      <c r="F21" s="166">
        <f>SUMIF('Division Lvl'!$A$2:$A$418,$B21,'Division Lvl'!G$2:G$418)</f>
        <v>708000</v>
      </c>
      <c r="G21" s="166">
        <f>SUMIF('Division Lvl'!$A$2:$A$418,$B21,'Division Lvl'!H$2:H$418)</f>
        <v>708000</v>
      </c>
      <c r="H21" s="166">
        <f>SUMIF('Division Lvl'!$A$2:$A$418,$B21,'Division Lvl'!I$2:I$418)</f>
        <v>708000</v>
      </c>
      <c r="I21" s="166">
        <f>SUMIF('Division Lvl'!$A$2:$A$418,$B21,'Division Lvl'!J$2:J$418)</f>
        <v>708000</v>
      </c>
      <c r="J21" s="166">
        <f>SUMIF('Division Lvl'!$A$2:$A$418,$B21,'Division Lvl'!K$2:K$418)</f>
        <v>708000</v>
      </c>
      <c r="K21" s="166">
        <f>SUMIF('Division Lvl'!$A$2:$A$418,$B21,'Division Lvl'!L$2:L$418)</f>
        <v>708000</v>
      </c>
      <c r="L21" s="166">
        <f>SUMIF('Division Lvl'!$A$2:$A$418,$B21,'Division Lvl'!M$2:M$418)</f>
        <v>708000</v>
      </c>
      <c r="M21" s="167">
        <f>SUMIF('Division Lvl'!$A$2:$A$418,$B21,'Division Lvl'!N$2:N$418)</f>
        <v>708000</v>
      </c>
      <c r="N21" s="168">
        <f>SUMIF('Division Lvl'!$A$2:$A$418,$B21,'Division Lvl'!P$2:P$418)</f>
        <v>725700</v>
      </c>
      <c r="O21" s="169">
        <f>SUMIF('Division Lvl'!$A$2:$A$418,$B21,'Division Lvl'!Q$2:Q$418)</f>
        <v>743842.5</v>
      </c>
      <c r="P21" s="169">
        <f>SUMIF('Division Lvl'!$A$2:$A$418,$B21,'Division Lvl'!R$2:R$418)</f>
        <v>762438.56249999988</v>
      </c>
      <c r="Q21" s="169">
        <f>SUMIF('Division Lvl'!$A$2:$A$418,$B21,'Division Lvl'!S$2:S$418)</f>
        <v>781499.52656249981</v>
      </c>
      <c r="R21" s="169">
        <f>SUMIF('Division Lvl'!$A$2:$A$418,$B21,'Division Lvl'!T$2:T$418)</f>
        <v>801037.01472656231</v>
      </c>
      <c r="S21" s="169">
        <f>SUMIF('Division Lvl'!$A$2:$A$418,$B21,'Division Lvl'!U$2:U$418)</f>
        <v>821062.94009472628</v>
      </c>
      <c r="T21" s="169">
        <f>SUMIF('Division Lvl'!$A$2:$A$418,$B21,'Division Lvl'!V$2:V$418)</f>
        <v>841589.51359709445</v>
      </c>
      <c r="U21" s="169">
        <f>SUMIF('Division Lvl'!$A$2:$A$418,$B21,'Division Lvl'!W$2:W$418)</f>
        <v>862629.25143702177</v>
      </c>
      <c r="V21" s="170">
        <f>SUMIF('Division Lvl'!$A$2:$A$418,$B21,'Division Lvl'!X$2:X$418)</f>
        <v>884194.98272294714</v>
      </c>
      <c r="W21" s="170">
        <f>SUMIF('Division Lvl'!$A$2:$A$418,$B21,'Division Lvl'!Y$2:Y$418)</f>
        <v>906299.8572910208</v>
      </c>
      <c r="X21" s="165">
        <f t="shared" si="0"/>
        <v>7080000</v>
      </c>
      <c r="Y21" s="171">
        <f t="shared" si="1"/>
        <v>8130294.1489318721</v>
      </c>
      <c r="Z21" s="172"/>
    </row>
    <row r="22" spans="1:26" x14ac:dyDescent="0.25">
      <c r="A22" s="163" t="str">
        <f>INDEX('Division Lvl'!$AG$2:$AG$418,MATCH(B22,'Division Lvl'!$A$2:$A$418,0))</f>
        <v>DS</v>
      </c>
      <c r="B22" s="164" t="s">
        <v>792</v>
      </c>
      <c r="C22" s="130" t="str">
        <f>INDEX('Division Lvl'!$B$2:$B$418,MATCH(B22,'Division Lvl'!$A$2:$A$418,0))</f>
        <v>Future distribution substation renewals</v>
      </c>
      <c r="D22" s="165">
        <f>SUMIF('Division Lvl'!$A$2:$A$418,$B22,'Division Lvl'!E$2:E$418)</f>
        <v>0</v>
      </c>
      <c r="E22" s="166">
        <f>SUMIF('Division Lvl'!$A$2:$A$418,$B22,'Division Lvl'!F$2:F$418)</f>
        <v>0</v>
      </c>
      <c r="F22" s="166">
        <f>SUMIF('Division Lvl'!$A$2:$A$418,$B22,'Division Lvl'!G$2:G$418)</f>
        <v>0</v>
      </c>
      <c r="G22" s="166">
        <f>SUMIF('Division Lvl'!$A$2:$A$418,$B22,'Division Lvl'!H$2:H$418)</f>
        <v>0</v>
      </c>
      <c r="H22" s="166">
        <f>SUMIF('Division Lvl'!$A$2:$A$418,$B22,'Division Lvl'!I$2:I$418)</f>
        <v>0</v>
      </c>
      <c r="I22" s="166">
        <f>SUMIF('Division Lvl'!$A$2:$A$418,$B22,'Division Lvl'!J$2:J$418)</f>
        <v>0</v>
      </c>
      <c r="J22" s="166">
        <f>SUMIF('Division Lvl'!$A$2:$A$418,$B22,'Division Lvl'!K$2:K$418)</f>
        <v>0</v>
      </c>
      <c r="K22" s="166">
        <f>SUMIF('Division Lvl'!$A$2:$A$418,$B22,'Division Lvl'!L$2:L$418)</f>
        <v>4500000</v>
      </c>
      <c r="L22" s="166">
        <f>SUMIF('Division Lvl'!$A$2:$A$418,$B22,'Division Lvl'!M$2:M$418)</f>
        <v>9300000</v>
      </c>
      <c r="M22" s="167">
        <f>SUMIF('Division Lvl'!$A$2:$A$418,$B22,'Division Lvl'!N$2:N$418)</f>
        <v>15000000</v>
      </c>
      <c r="N22" s="168">
        <f>SUMIF('Division Lvl'!$A$2:$A$418,$B22,'Division Lvl'!P$2:P$418)</f>
        <v>0</v>
      </c>
      <c r="O22" s="169">
        <f>SUMIF('Division Lvl'!$A$2:$A$418,$B22,'Division Lvl'!Q$2:Q$418)</f>
        <v>0</v>
      </c>
      <c r="P22" s="169">
        <f>SUMIF('Division Lvl'!$A$2:$A$418,$B22,'Division Lvl'!R$2:R$418)</f>
        <v>0</v>
      </c>
      <c r="Q22" s="169">
        <f>SUMIF('Division Lvl'!$A$2:$A$418,$B22,'Division Lvl'!S$2:S$418)</f>
        <v>0</v>
      </c>
      <c r="R22" s="169">
        <f>SUMIF('Division Lvl'!$A$2:$A$418,$B22,'Division Lvl'!T$2:T$418)</f>
        <v>0</v>
      </c>
      <c r="S22" s="169">
        <f>SUMIF('Division Lvl'!$A$2:$A$418,$B22,'Division Lvl'!U$2:U$418)</f>
        <v>0</v>
      </c>
      <c r="T22" s="169">
        <f>SUMIF('Division Lvl'!$A$2:$A$418,$B22,'Division Lvl'!V$2:V$418)</f>
        <v>0</v>
      </c>
      <c r="U22" s="169">
        <f>SUMIF('Division Lvl'!$A$2:$A$418,$B22,'Division Lvl'!W$2:W$418)</f>
        <v>5482813.0387946293</v>
      </c>
      <c r="V22" s="170">
        <f>SUMIF('Division Lvl'!$A$2:$A$418,$B22,'Division Lvl'!X$2:X$418)</f>
        <v>11614425.620513286</v>
      </c>
      <c r="W22" s="170">
        <f>SUMIF('Division Lvl'!$A$2:$A$418,$B22,'Division Lvl'!Y$2:Y$418)</f>
        <v>19201268.162945356</v>
      </c>
      <c r="X22" s="165">
        <f t="shared" si="0"/>
        <v>28800000</v>
      </c>
      <c r="Y22" s="171">
        <f t="shared" si="1"/>
        <v>36298506.822253272</v>
      </c>
      <c r="Z22" s="172"/>
    </row>
    <row r="23" spans="1:26" x14ac:dyDescent="0.25">
      <c r="A23" s="163" t="str">
        <f>INDEX('Division Lvl'!$AG$2:$AG$418,MATCH(B23,'Division Lvl'!$A$2:$A$418,0))</f>
        <v>DS</v>
      </c>
      <c r="B23" s="164" t="s">
        <v>849</v>
      </c>
      <c r="C23" s="130" t="str">
        <f>INDEX('Division Lvl'!$B$2:$B$418,MATCH(B23,'Division Lvl'!$A$2:$A$418,0))</f>
        <v>Distribution substation earthing refurbishment</v>
      </c>
      <c r="D23" s="165">
        <f>SUMIF('Division Lvl'!$A$2:$A$418,$B23,'Division Lvl'!E$2:E$418)</f>
        <v>270000</v>
      </c>
      <c r="E23" s="166">
        <f>SUMIF('Division Lvl'!$A$2:$A$418,$B23,'Division Lvl'!F$2:F$418)</f>
        <v>270000</v>
      </c>
      <c r="F23" s="166">
        <f>SUMIF('Division Lvl'!$A$2:$A$418,$B23,'Division Lvl'!G$2:G$418)</f>
        <v>270000</v>
      </c>
      <c r="G23" s="166">
        <f>SUMIF('Division Lvl'!$A$2:$A$418,$B23,'Division Lvl'!H$2:H$418)</f>
        <v>270000</v>
      </c>
      <c r="H23" s="166">
        <f>SUMIF('Division Lvl'!$A$2:$A$418,$B23,'Division Lvl'!I$2:I$418)</f>
        <v>270000</v>
      </c>
      <c r="I23" s="166">
        <f>SUMIF('Division Lvl'!$A$2:$A$418,$B23,'Division Lvl'!J$2:J$418)</f>
        <v>270000</v>
      </c>
      <c r="J23" s="166">
        <f>SUMIF('Division Lvl'!$A$2:$A$418,$B23,'Division Lvl'!K$2:K$418)</f>
        <v>270000</v>
      </c>
      <c r="K23" s="166">
        <f>SUMIF('Division Lvl'!$A$2:$A$418,$B23,'Division Lvl'!L$2:L$418)</f>
        <v>270000</v>
      </c>
      <c r="L23" s="166">
        <f>SUMIF('Division Lvl'!$A$2:$A$418,$B23,'Division Lvl'!M$2:M$418)</f>
        <v>270000</v>
      </c>
      <c r="M23" s="167">
        <f>SUMIF('Division Lvl'!$A$2:$A$418,$B23,'Division Lvl'!N$2:N$418)</f>
        <v>270000</v>
      </c>
      <c r="N23" s="168">
        <f>SUMIF('Division Lvl'!$A$2:$A$418,$B23,'Division Lvl'!P$2:P$418)</f>
        <v>276749.99999999994</v>
      </c>
      <c r="O23" s="169">
        <f>SUMIF('Division Lvl'!$A$2:$A$418,$B23,'Division Lvl'!Q$2:Q$418)</f>
        <v>283668.75</v>
      </c>
      <c r="P23" s="169">
        <f>SUMIF('Division Lvl'!$A$2:$A$418,$B23,'Division Lvl'!R$2:R$418)</f>
        <v>290760.46874999994</v>
      </c>
      <c r="Q23" s="169">
        <f>SUMIF('Division Lvl'!$A$2:$A$418,$B23,'Division Lvl'!S$2:S$418)</f>
        <v>298029.48046874994</v>
      </c>
      <c r="R23" s="169">
        <f>SUMIF('Division Lvl'!$A$2:$A$418,$B23,'Division Lvl'!T$2:T$418)</f>
        <v>305480.21748046862</v>
      </c>
      <c r="S23" s="169">
        <f>SUMIF('Division Lvl'!$A$2:$A$418,$B23,'Division Lvl'!U$2:U$418)</f>
        <v>313117.22291748034</v>
      </c>
      <c r="T23" s="169">
        <f>SUMIF('Division Lvl'!$A$2:$A$418,$B23,'Division Lvl'!V$2:V$418)</f>
        <v>320945.1534904174</v>
      </c>
      <c r="U23" s="169">
        <f>SUMIF('Division Lvl'!$A$2:$A$418,$B23,'Division Lvl'!W$2:W$418)</f>
        <v>328968.78232767776</v>
      </c>
      <c r="V23" s="170">
        <f>SUMIF('Division Lvl'!$A$2:$A$418,$B23,'Division Lvl'!X$2:X$418)</f>
        <v>337193.00188586966</v>
      </c>
      <c r="W23" s="170">
        <f>SUMIF('Division Lvl'!$A$2:$A$418,$B23,'Division Lvl'!Y$2:Y$418)</f>
        <v>345622.82693301642</v>
      </c>
      <c r="X23" s="165">
        <f t="shared" si="0"/>
        <v>2700000</v>
      </c>
      <c r="Y23" s="171">
        <f t="shared" si="1"/>
        <v>3100535.9042536803</v>
      </c>
      <c r="Z23" s="172"/>
    </row>
    <row r="24" spans="1:26" x14ac:dyDescent="0.25">
      <c r="A24" s="163" t="str">
        <f>INDEX('Division Lvl'!$AG$2:$AG$418,MATCH(B24,'Division Lvl'!$A$2:$A$418,0))</f>
        <v>DS</v>
      </c>
      <c r="B24" s="164" t="s">
        <v>75</v>
      </c>
      <c r="C24" s="130" t="str">
        <f>INDEX('Division Lvl'!$B$2:$B$418,MATCH(B24,'Division Lvl'!$A$2:$A$418,0))</f>
        <v>Air break switch replacement program</v>
      </c>
      <c r="D24" s="165">
        <f>SUMIF('Division Lvl'!$A$2:$A$418,$B24,'Division Lvl'!E$2:E$418)</f>
        <v>3640000</v>
      </c>
      <c r="E24" s="166">
        <f>SUMIF('Division Lvl'!$A$2:$A$418,$B24,'Division Lvl'!F$2:F$418)</f>
        <v>3640000</v>
      </c>
      <c r="F24" s="166">
        <f>SUMIF('Division Lvl'!$A$2:$A$418,$B24,'Division Lvl'!G$2:G$418)</f>
        <v>3640000</v>
      </c>
      <c r="G24" s="166">
        <f>SUMIF('Division Lvl'!$A$2:$A$418,$B24,'Division Lvl'!H$2:H$418)</f>
        <v>3640000</v>
      </c>
      <c r="H24" s="166">
        <f>SUMIF('Division Lvl'!$A$2:$A$418,$B24,'Division Lvl'!I$2:I$418)</f>
        <v>3640000</v>
      </c>
      <c r="I24" s="166">
        <f>SUMIF('Division Lvl'!$A$2:$A$418,$B24,'Division Lvl'!J$2:J$418)</f>
        <v>3640000</v>
      </c>
      <c r="J24" s="166">
        <f>SUMIF('Division Lvl'!$A$2:$A$418,$B24,'Division Lvl'!K$2:K$418)</f>
        <v>3640000</v>
      </c>
      <c r="K24" s="166">
        <f>SUMIF('Division Lvl'!$A$2:$A$418,$B24,'Division Lvl'!L$2:L$418)</f>
        <v>3640000</v>
      </c>
      <c r="L24" s="166">
        <f>SUMIF('Division Lvl'!$A$2:$A$418,$B24,'Division Lvl'!M$2:M$418)</f>
        <v>3640000</v>
      </c>
      <c r="M24" s="167">
        <f>SUMIF('Division Lvl'!$A$2:$A$418,$B24,'Division Lvl'!N$2:N$418)</f>
        <v>3640000</v>
      </c>
      <c r="N24" s="168">
        <f>SUMIF('Division Lvl'!$A$2:$A$418,$B24,'Division Lvl'!P$2:P$418)</f>
        <v>3730999.9999999995</v>
      </c>
      <c r="O24" s="169">
        <f>SUMIF('Division Lvl'!$A$2:$A$418,$B24,'Division Lvl'!Q$2:Q$418)</f>
        <v>3824274.9999999995</v>
      </c>
      <c r="P24" s="169">
        <f>SUMIF('Division Lvl'!$A$2:$A$418,$B24,'Division Lvl'!R$2:R$418)</f>
        <v>3919881.8749999995</v>
      </c>
      <c r="Q24" s="169">
        <f>SUMIF('Division Lvl'!$A$2:$A$418,$B24,'Division Lvl'!S$2:S$418)</f>
        <v>4017878.9218749991</v>
      </c>
      <c r="R24" s="169">
        <f>SUMIF('Division Lvl'!$A$2:$A$418,$B24,'Division Lvl'!T$2:T$418)</f>
        <v>4118325.8949218737</v>
      </c>
      <c r="S24" s="169">
        <f>SUMIF('Division Lvl'!$A$2:$A$418,$B24,'Division Lvl'!U$2:U$418)</f>
        <v>4221284.0422949204</v>
      </c>
      <c r="T24" s="169">
        <f>SUMIF('Division Lvl'!$A$2:$A$418,$B24,'Division Lvl'!V$2:V$418)</f>
        <v>4326816.1433522934</v>
      </c>
      <c r="U24" s="169">
        <f>SUMIF('Division Lvl'!$A$2:$A$418,$B24,'Division Lvl'!W$2:W$418)</f>
        <v>4434986.5469361003</v>
      </c>
      <c r="V24" s="170">
        <f>SUMIF('Division Lvl'!$A$2:$A$418,$B24,'Division Lvl'!X$2:X$418)</f>
        <v>4545861.2106095022</v>
      </c>
      <c r="W24" s="170">
        <f>SUMIF('Division Lvl'!$A$2:$A$418,$B24,'Division Lvl'!Y$2:Y$418)</f>
        <v>4659507.7408747394</v>
      </c>
      <c r="X24" s="165">
        <f t="shared" si="0"/>
        <v>36400000</v>
      </c>
      <c r="Y24" s="171">
        <f t="shared" si="1"/>
        <v>41799817.375864424</v>
      </c>
      <c r="Z24" s="172"/>
    </row>
    <row r="25" spans="1:26" x14ac:dyDescent="0.25">
      <c r="A25" s="163" t="str">
        <f>INDEX('Division Lvl'!$AG$2:$AG$418,MATCH(B25,'Division Lvl'!$A$2:$A$418,0))</f>
        <v>DS</v>
      </c>
      <c r="B25" s="164" t="s">
        <v>76</v>
      </c>
      <c r="C25" s="130" t="str">
        <f>INDEX('Division Lvl'!$B$2:$B$418,MATCH(B25,'Division Lvl'!$A$2:$A$418,0))</f>
        <v>Miscellaneous mains renewal expenditure</v>
      </c>
      <c r="D25" s="165">
        <f>SUMIF('Division Lvl'!$A$2:$A$418,$B25,'Division Lvl'!E$2:E$418)</f>
        <v>1095000</v>
      </c>
      <c r="E25" s="166">
        <f>SUMIF('Division Lvl'!$A$2:$A$418,$B25,'Division Lvl'!F$2:F$418)</f>
        <v>1095000</v>
      </c>
      <c r="F25" s="166">
        <f>SUMIF('Division Lvl'!$A$2:$A$418,$B25,'Division Lvl'!G$2:G$418)</f>
        <v>1095000</v>
      </c>
      <c r="G25" s="166">
        <f>SUMIF('Division Lvl'!$A$2:$A$418,$B25,'Division Lvl'!H$2:H$418)</f>
        <v>1095000</v>
      </c>
      <c r="H25" s="166">
        <f>SUMIF('Division Lvl'!$A$2:$A$418,$B25,'Division Lvl'!I$2:I$418)</f>
        <v>1095000</v>
      </c>
      <c r="I25" s="166">
        <f>SUMIF('Division Lvl'!$A$2:$A$418,$B25,'Division Lvl'!J$2:J$418)</f>
        <v>1200000</v>
      </c>
      <c r="J25" s="166">
        <f>SUMIF('Division Lvl'!$A$2:$A$418,$B25,'Division Lvl'!K$2:K$418)</f>
        <v>1200000</v>
      </c>
      <c r="K25" s="166">
        <f>SUMIF('Division Lvl'!$A$2:$A$418,$B25,'Division Lvl'!L$2:L$418)</f>
        <v>1200000</v>
      </c>
      <c r="L25" s="166">
        <f>SUMIF('Division Lvl'!$A$2:$A$418,$B25,'Division Lvl'!M$2:M$418)</f>
        <v>1200000</v>
      </c>
      <c r="M25" s="167">
        <f>SUMIF('Division Lvl'!$A$2:$A$418,$B25,'Division Lvl'!N$2:N$418)</f>
        <v>1200000</v>
      </c>
      <c r="N25" s="168">
        <f>SUMIF('Division Lvl'!$A$2:$A$418,$B25,'Division Lvl'!P$2:P$418)</f>
        <v>1122375</v>
      </c>
      <c r="O25" s="169">
        <f>SUMIF('Division Lvl'!$A$2:$A$418,$B25,'Division Lvl'!Q$2:Q$418)</f>
        <v>1150434.375</v>
      </c>
      <c r="P25" s="169">
        <f>SUMIF('Division Lvl'!$A$2:$A$418,$B25,'Division Lvl'!R$2:R$418)</f>
        <v>1179195.2343749998</v>
      </c>
      <c r="Q25" s="169">
        <f>SUMIF('Division Lvl'!$A$2:$A$418,$B25,'Division Lvl'!S$2:S$418)</f>
        <v>1208675.1152343748</v>
      </c>
      <c r="R25" s="169">
        <f>SUMIF('Division Lvl'!$A$2:$A$418,$B25,'Division Lvl'!T$2:T$418)</f>
        <v>1238891.993115234</v>
      </c>
      <c r="S25" s="169">
        <f>SUMIF('Division Lvl'!$A$2:$A$418,$B25,'Division Lvl'!U$2:U$418)</f>
        <v>1391632.1018554682</v>
      </c>
      <c r="T25" s="169">
        <f>SUMIF('Division Lvl'!$A$2:$A$418,$B25,'Division Lvl'!V$2:V$418)</f>
        <v>1426422.9044018551</v>
      </c>
      <c r="U25" s="169">
        <f>SUMIF('Division Lvl'!$A$2:$A$418,$B25,'Division Lvl'!W$2:W$418)</f>
        <v>1462083.4770119013</v>
      </c>
      <c r="V25" s="170">
        <f>SUMIF('Division Lvl'!$A$2:$A$418,$B25,'Division Lvl'!X$2:X$418)</f>
        <v>1498635.5639371986</v>
      </c>
      <c r="W25" s="170">
        <f>SUMIF('Division Lvl'!$A$2:$A$418,$B25,'Division Lvl'!Y$2:Y$418)</f>
        <v>1536101.4530356284</v>
      </c>
      <c r="X25" s="165">
        <f t="shared" si="0"/>
        <v>11475000</v>
      </c>
      <c r="Y25" s="171">
        <f t="shared" si="1"/>
        <v>13214447.217966659</v>
      </c>
      <c r="Z25" s="172"/>
    </row>
    <row r="26" spans="1:26" x14ac:dyDescent="0.25">
      <c r="A26" s="163" t="str">
        <f>INDEX('Division Lvl'!$AG$2:$AG$418,MATCH(B26,'Division Lvl'!$A$2:$A$418,0))</f>
        <v>DS</v>
      </c>
      <c r="B26" s="174" t="s">
        <v>203</v>
      </c>
      <c r="C26" s="130" t="str">
        <f>INDEX('Division Lvl'!$B$2:$B$418,MATCH(B26,'Division Lvl'!$A$2:$A$418,0))</f>
        <v>Low mains remediation</v>
      </c>
      <c r="D26" s="165">
        <f>SUMIF('Division Lvl'!$A$2:$A$418,$B26,'Division Lvl'!E$2:E$418)</f>
        <v>1625000</v>
      </c>
      <c r="E26" s="166">
        <f>SUMIF('Division Lvl'!$A$2:$A$418,$B26,'Division Lvl'!F$2:F$418)</f>
        <v>1625000</v>
      </c>
      <c r="F26" s="166">
        <f>SUMIF('Division Lvl'!$A$2:$A$418,$B26,'Division Lvl'!G$2:G$418)</f>
        <v>1625000</v>
      </c>
      <c r="G26" s="166">
        <f>SUMIF('Division Lvl'!$A$2:$A$418,$B26,'Division Lvl'!H$2:H$418)</f>
        <v>1625000</v>
      </c>
      <c r="H26" s="166">
        <f>SUMIF('Division Lvl'!$A$2:$A$418,$B26,'Division Lvl'!I$2:I$418)</f>
        <v>1625000</v>
      </c>
      <c r="I26" s="166">
        <f>SUMIF('Division Lvl'!$A$2:$A$418,$B26,'Division Lvl'!J$2:J$418)</f>
        <v>975000</v>
      </c>
      <c r="J26" s="166">
        <f>SUMIF('Division Lvl'!$A$2:$A$418,$B26,'Division Lvl'!K$2:K$418)</f>
        <v>975000</v>
      </c>
      <c r="K26" s="166">
        <f>SUMIF('Division Lvl'!$A$2:$A$418,$B26,'Division Lvl'!L$2:L$418)</f>
        <v>975000</v>
      </c>
      <c r="L26" s="166">
        <f>SUMIF('Division Lvl'!$A$2:$A$418,$B26,'Division Lvl'!M$2:M$418)</f>
        <v>975000</v>
      </c>
      <c r="M26" s="167">
        <f>SUMIF('Division Lvl'!$A$2:$A$418,$B26,'Division Lvl'!N$2:N$418)</f>
        <v>975000</v>
      </c>
      <c r="N26" s="168">
        <f>SUMIF('Division Lvl'!$A$2:$A$418,$B26,'Division Lvl'!P$2:P$418)</f>
        <v>1665624.9999999998</v>
      </c>
      <c r="O26" s="169">
        <f>SUMIF('Division Lvl'!$A$2:$A$418,$B26,'Division Lvl'!Q$2:Q$418)</f>
        <v>1707265.6249999998</v>
      </c>
      <c r="P26" s="169">
        <f>SUMIF('Division Lvl'!$A$2:$A$418,$B26,'Division Lvl'!R$2:R$418)</f>
        <v>1749947.2656249998</v>
      </c>
      <c r="Q26" s="169">
        <f>SUMIF('Division Lvl'!$A$2:$A$418,$B26,'Division Lvl'!S$2:S$418)</f>
        <v>1793695.9472656245</v>
      </c>
      <c r="R26" s="169">
        <f>SUMIF('Division Lvl'!$A$2:$A$418,$B26,'Division Lvl'!T$2:T$418)</f>
        <v>1838538.3459472652</v>
      </c>
      <c r="S26" s="169">
        <f>SUMIF('Division Lvl'!$A$2:$A$418,$B26,'Division Lvl'!U$2:U$418)</f>
        <v>1130701.082757568</v>
      </c>
      <c r="T26" s="169">
        <f>SUMIF('Division Lvl'!$A$2:$A$418,$B26,'Division Lvl'!V$2:V$418)</f>
        <v>1158968.6098265073</v>
      </c>
      <c r="U26" s="169">
        <f>SUMIF('Division Lvl'!$A$2:$A$418,$B26,'Division Lvl'!W$2:W$418)</f>
        <v>1187942.8250721698</v>
      </c>
      <c r="V26" s="170">
        <f>SUMIF('Division Lvl'!$A$2:$A$418,$B26,'Division Lvl'!X$2:X$418)</f>
        <v>1217641.3956989739</v>
      </c>
      <c r="W26" s="170">
        <f>SUMIF('Division Lvl'!$A$2:$A$418,$B26,'Division Lvl'!Y$2:Y$418)</f>
        <v>1248082.4305914482</v>
      </c>
      <c r="X26" s="165">
        <f t="shared" si="0"/>
        <v>13000000</v>
      </c>
      <c r="Y26" s="171">
        <f t="shared" si="1"/>
        <v>14698408.527784556</v>
      </c>
      <c r="Z26" s="172"/>
    </row>
    <row r="27" spans="1:26" x14ac:dyDescent="0.25">
      <c r="A27" s="163" t="str">
        <f>INDEX('Division Lvl'!$AG$2:$AG$418,MATCH(B27,'Division Lvl'!$A$2:$A$418,0))</f>
        <v>DS</v>
      </c>
      <c r="B27" s="174" t="s">
        <v>204</v>
      </c>
      <c r="C27" s="130" t="str">
        <f>INDEX('Division Lvl'!$B$2:$B$418,MATCH(B27,'Division Lvl'!$A$2:$A$418,0))</f>
        <v>Copper distribution mains replacement</v>
      </c>
      <c r="D27" s="165">
        <f>SUMIF('Division Lvl'!$A$2:$A$418,$B27,'Division Lvl'!E$2:E$418)</f>
        <v>0</v>
      </c>
      <c r="E27" s="166">
        <f>SUMIF('Division Lvl'!$A$2:$A$418,$B27,'Division Lvl'!F$2:F$418)</f>
        <v>960000</v>
      </c>
      <c r="F27" s="166">
        <f>SUMIF('Division Lvl'!$A$2:$A$418,$B27,'Division Lvl'!G$2:G$418)</f>
        <v>960000</v>
      </c>
      <c r="G27" s="166">
        <f>SUMIF('Division Lvl'!$A$2:$A$418,$B27,'Division Lvl'!H$2:H$418)</f>
        <v>960000</v>
      </c>
      <c r="H27" s="166">
        <f>SUMIF('Division Lvl'!$A$2:$A$418,$B27,'Division Lvl'!I$2:I$418)</f>
        <v>960000</v>
      </c>
      <c r="I27" s="166">
        <f>SUMIF('Division Lvl'!$A$2:$A$418,$B27,'Division Lvl'!J$2:J$418)</f>
        <v>960000</v>
      </c>
      <c r="J27" s="166">
        <f>SUMIF('Division Lvl'!$A$2:$A$418,$B27,'Division Lvl'!K$2:K$418)</f>
        <v>1200000</v>
      </c>
      <c r="K27" s="166">
        <f>SUMIF('Division Lvl'!$A$2:$A$418,$B27,'Division Lvl'!L$2:L$418)</f>
        <v>1680000</v>
      </c>
      <c r="L27" s="166">
        <f>SUMIF('Division Lvl'!$A$2:$A$418,$B27,'Division Lvl'!M$2:M$418)</f>
        <v>1920000</v>
      </c>
      <c r="M27" s="167">
        <f>SUMIF('Division Lvl'!$A$2:$A$418,$B27,'Division Lvl'!N$2:N$418)</f>
        <v>1920000</v>
      </c>
      <c r="N27" s="168">
        <f>SUMIF('Division Lvl'!$A$2:$A$418,$B27,'Division Lvl'!P$2:P$418)</f>
        <v>0</v>
      </c>
      <c r="O27" s="169">
        <f>SUMIF('Division Lvl'!$A$2:$A$418,$B27,'Division Lvl'!Q$2:Q$418)</f>
        <v>1008599.9999999999</v>
      </c>
      <c r="P27" s="169">
        <f>SUMIF('Division Lvl'!$A$2:$A$418,$B27,'Division Lvl'!R$2:R$418)</f>
        <v>1033814.9999999999</v>
      </c>
      <c r="Q27" s="169">
        <f>SUMIF('Division Lvl'!$A$2:$A$418,$B27,'Division Lvl'!S$2:S$418)</f>
        <v>1059660.3749999998</v>
      </c>
      <c r="R27" s="169">
        <f>SUMIF('Division Lvl'!$A$2:$A$418,$B27,'Division Lvl'!T$2:T$418)</f>
        <v>1086151.8843749997</v>
      </c>
      <c r="S27" s="169">
        <f>SUMIF('Division Lvl'!$A$2:$A$418,$B27,'Division Lvl'!U$2:U$418)</f>
        <v>1113305.6814843747</v>
      </c>
      <c r="T27" s="169">
        <f>SUMIF('Division Lvl'!$A$2:$A$418,$B27,'Division Lvl'!V$2:V$418)</f>
        <v>1426422.9044018548</v>
      </c>
      <c r="U27" s="169">
        <f>SUMIF('Division Lvl'!$A$2:$A$418,$B27,'Division Lvl'!W$2:W$418)</f>
        <v>2046916.8678166617</v>
      </c>
      <c r="V27" s="170">
        <f>SUMIF('Division Lvl'!$A$2:$A$418,$B27,'Division Lvl'!X$2:X$418)</f>
        <v>2397816.9022995178</v>
      </c>
      <c r="W27" s="170">
        <f>SUMIF('Division Lvl'!$A$2:$A$418,$B27,'Division Lvl'!Y$2:Y$418)</f>
        <v>2457762.3248570054</v>
      </c>
      <c r="X27" s="165">
        <f t="shared" si="0"/>
        <v>11520000</v>
      </c>
      <c r="Y27" s="171">
        <f t="shared" si="1"/>
        <v>13630451.940234413</v>
      </c>
      <c r="Z27" s="172"/>
    </row>
    <row r="28" spans="1:26" x14ac:dyDescent="0.25">
      <c r="A28" s="163" t="str">
        <f>INDEX('Division Lvl'!$AG$2:$AG$418,MATCH(B28,'Division Lvl'!$A$2:$A$418,0))</f>
        <v>DS</v>
      </c>
      <c r="B28" s="174" t="s">
        <v>280</v>
      </c>
      <c r="C28" s="130" t="str">
        <f>INDEX('Division Lvl'!$B$2:$B$418,MATCH(B28,'Division Lvl'!$A$2:$A$418,0))</f>
        <v>LV mains replacement</v>
      </c>
      <c r="D28" s="165">
        <f>SUMIF('Division Lvl'!$A$2:$A$418,$B28,'Division Lvl'!E$2:E$418)</f>
        <v>1100000</v>
      </c>
      <c r="E28" s="166">
        <f>SUMIF('Division Lvl'!$A$2:$A$418,$B28,'Division Lvl'!F$2:F$418)</f>
        <v>1100000</v>
      </c>
      <c r="F28" s="166">
        <f>SUMIF('Division Lvl'!$A$2:$A$418,$B28,'Division Lvl'!G$2:G$418)</f>
        <v>1100000</v>
      </c>
      <c r="G28" s="166">
        <f>SUMIF('Division Lvl'!$A$2:$A$418,$B28,'Division Lvl'!H$2:H$418)</f>
        <v>1100000</v>
      </c>
      <c r="H28" s="166">
        <f>SUMIF('Division Lvl'!$A$2:$A$418,$B28,'Division Lvl'!I$2:I$418)</f>
        <v>1100000</v>
      </c>
      <c r="I28" s="166">
        <f>SUMIF('Division Lvl'!$A$2:$A$418,$B28,'Division Lvl'!J$2:J$418)</f>
        <v>1095000</v>
      </c>
      <c r="J28" s="166">
        <f>SUMIF('Division Lvl'!$A$2:$A$418,$B28,'Division Lvl'!K$2:K$418)</f>
        <v>1095000</v>
      </c>
      <c r="K28" s="166">
        <f>SUMIF('Division Lvl'!$A$2:$A$418,$B28,'Division Lvl'!L$2:L$418)</f>
        <v>1095000</v>
      </c>
      <c r="L28" s="166">
        <f>SUMIF('Division Lvl'!$A$2:$A$418,$B28,'Division Lvl'!M$2:M$418)</f>
        <v>1095000</v>
      </c>
      <c r="M28" s="167">
        <f>SUMIF('Division Lvl'!$A$2:$A$418,$B28,'Division Lvl'!N$2:N$418)</f>
        <v>1095000</v>
      </c>
      <c r="N28" s="168">
        <f>SUMIF('Division Lvl'!$A$2:$A$418,$B28,'Division Lvl'!P$2:P$418)</f>
        <v>1127500</v>
      </c>
      <c r="O28" s="169">
        <f>SUMIF('Division Lvl'!$A$2:$A$418,$B28,'Division Lvl'!Q$2:Q$418)</f>
        <v>1155687.5</v>
      </c>
      <c r="P28" s="169">
        <f>SUMIF('Division Lvl'!$A$2:$A$418,$B28,'Division Lvl'!R$2:R$418)</f>
        <v>1184579.6874999998</v>
      </c>
      <c r="Q28" s="169">
        <f>SUMIF('Division Lvl'!$A$2:$A$418,$B28,'Division Lvl'!S$2:S$418)</f>
        <v>1214194.1796874998</v>
      </c>
      <c r="R28" s="169">
        <f>SUMIF('Division Lvl'!$A$2:$A$418,$B28,'Division Lvl'!T$2:T$418)</f>
        <v>1244549.034179687</v>
      </c>
      <c r="S28" s="169">
        <f>SUMIF('Division Lvl'!$A$2:$A$418,$B28,'Division Lvl'!U$2:U$418)</f>
        <v>1269864.2929431149</v>
      </c>
      <c r="T28" s="169">
        <f>SUMIF('Division Lvl'!$A$2:$A$418,$B28,'Division Lvl'!V$2:V$418)</f>
        <v>1301610.9002666925</v>
      </c>
      <c r="U28" s="169">
        <f>SUMIF('Division Lvl'!$A$2:$A$418,$B28,'Division Lvl'!W$2:W$418)</f>
        <v>1334151.1727733598</v>
      </c>
      <c r="V28" s="170">
        <f>SUMIF('Division Lvl'!$A$2:$A$418,$B28,'Division Lvl'!X$2:X$418)</f>
        <v>1367504.9520926937</v>
      </c>
      <c r="W28" s="170">
        <f>SUMIF('Division Lvl'!$A$2:$A$418,$B28,'Division Lvl'!Y$2:Y$418)</f>
        <v>1401692.575895011</v>
      </c>
      <c r="X28" s="165">
        <f t="shared" si="0"/>
        <v>10975000</v>
      </c>
      <c r="Y28" s="171">
        <f t="shared" si="1"/>
        <v>12601334.295338059</v>
      </c>
      <c r="Z28" s="172"/>
    </row>
    <row r="29" spans="1:26" x14ac:dyDescent="0.25">
      <c r="A29" s="163" t="str">
        <f>INDEX('Division Lvl'!$AG$2:$AG$418,MATCH(B29,'Division Lvl'!$A$2:$A$418,0))</f>
        <v>DS</v>
      </c>
      <c r="B29" s="174" t="s">
        <v>510</v>
      </c>
      <c r="C29" s="130" t="str">
        <f>INDEX('Division Lvl'!$B$2:$B$418,MATCH(B29,'Division Lvl'!$A$2:$A$418,0))</f>
        <v>Asbestos service fuse replacement</v>
      </c>
      <c r="D29" s="165">
        <f>SUMIF('Division Lvl'!$A$2:$A$418,$B29,'Division Lvl'!E$2:E$418)</f>
        <v>261000</v>
      </c>
      <c r="E29" s="166">
        <f>SUMIF('Division Lvl'!$A$2:$A$418,$B29,'Division Lvl'!F$2:F$418)</f>
        <v>0</v>
      </c>
      <c r="F29" s="166">
        <f>SUMIF('Division Lvl'!$A$2:$A$418,$B29,'Division Lvl'!G$2:G$418)</f>
        <v>0</v>
      </c>
      <c r="G29" s="166">
        <f>SUMIF('Division Lvl'!$A$2:$A$418,$B29,'Division Lvl'!H$2:H$418)</f>
        <v>0</v>
      </c>
      <c r="H29" s="166">
        <f>SUMIF('Division Lvl'!$A$2:$A$418,$B29,'Division Lvl'!I$2:I$418)</f>
        <v>0</v>
      </c>
      <c r="I29" s="166">
        <f>SUMIF('Division Lvl'!$A$2:$A$418,$B29,'Division Lvl'!J$2:J$418)</f>
        <v>0</v>
      </c>
      <c r="J29" s="166">
        <f>SUMIF('Division Lvl'!$A$2:$A$418,$B29,'Division Lvl'!K$2:K$418)</f>
        <v>0</v>
      </c>
      <c r="K29" s="166">
        <f>SUMIF('Division Lvl'!$A$2:$A$418,$B29,'Division Lvl'!L$2:L$418)</f>
        <v>0</v>
      </c>
      <c r="L29" s="166">
        <f>SUMIF('Division Lvl'!$A$2:$A$418,$B29,'Division Lvl'!M$2:M$418)</f>
        <v>0</v>
      </c>
      <c r="M29" s="167">
        <f>SUMIF('Division Lvl'!$A$2:$A$418,$B29,'Division Lvl'!N$2:N$418)</f>
        <v>0</v>
      </c>
      <c r="N29" s="168">
        <f>SUMIF('Division Lvl'!$A$2:$A$418,$B29,'Division Lvl'!P$2:P$418)</f>
        <v>267525</v>
      </c>
      <c r="O29" s="169">
        <f>SUMIF('Division Lvl'!$A$2:$A$418,$B29,'Division Lvl'!Q$2:Q$418)</f>
        <v>0</v>
      </c>
      <c r="P29" s="169">
        <f>SUMIF('Division Lvl'!$A$2:$A$418,$B29,'Division Lvl'!R$2:R$418)</f>
        <v>0</v>
      </c>
      <c r="Q29" s="169">
        <f>SUMIF('Division Lvl'!$A$2:$A$418,$B29,'Division Lvl'!S$2:S$418)</f>
        <v>0</v>
      </c>
      <c r="R29" s="169">
        <f>SUMIF('Division Lvl'!$A$2:$A$418,$B29,'Division Lvl'!T$2:T$418)</f>
        <v>0</v>
      </c>
      <c r="S29" s="169">
        <f>SUMIF('Division Lvl'!$A$2:$A$418,$B29,'Division Lvl'!U$2:U$418)</f>
        <v>0</v>
      </c>
      <c r="T29" s="169">
        <f>SUMIF('Division Lvl'!$A$2:$A$418,$B29,'Division Lvl'!V$2:V$418)</f>
        <v>0</v>
      </c>
      <c r="U29" s="169">
        <f>SUMIF('Division Lvl'!$A$2:$A$418,$B29,'Division Lvl'!W$2:W$418)</f>
        <v>0</v>
      </c>
      <c r="V29" s="170">
        <f>SUMIF('Division Lvl'!$A$2:$A$418,$B29,'Division Lvl'!X$2:X$418)</f>
        <v>0</v>
      </c>
      <c r="W29" s="170">
        <f>SUMIF('Division Lvl'!$A$2:$A$418,$B29,'Division Lvl'!Y$2:Y$418)</f>
        <v>0</v>
      </c>
      <c r="X29" s="165">
        <f t="shared" si="0"/>
        <v>261000</v>
      </c>
      <c r="Y29" s="171">
        <f t="shared" si="1"/>
        <v>267525</v>
      </c>
      <c r="Z29" s="172"/>
    </row>
    <row r="30" spans="1:26" x14ac:dyDescent="0.25">
      <c r="A30" s="163" t="str">
        <f>INDEX('Division Lvl'!$AG$2:$AG$418,MATCH(B30,'Division Lvl'!$A$2:$A$418,0))</f>
        <v>DS</v>
      </c>
      <c r="B30" s="164" t="s">
        <v>812</v>
      </c>
      <c r="C30" s="130" t="str">
        <f>INDEX('Division Lvl'!$B$2:$B$418,MATCH(B30,'Division Lvl'!$A$2:$A$418,0))</f>
        <v>Distribution access track reconstruction</v>
      </c>
      <c r="D30" s="165">
        <f>SUMIF('Division Lvl'!$A$2:$A$418,$B30,'Division Lvl'!E$2:E$418)</f>
        <v>440000</v>
      </c>
      <c r="E30" s="166">
        <f>SUMIF('Division Lvl'!$A$2:$A$418,$B30,'Division Lvl'!F$2:F$418)</f>
        <v>1408000</v>
      </c>
      <c r="F30" s="166">
        <f>SUMIF('Division Lvl'!$A$2:$A$418,$B30,'Division Lvl'!G$2:G$418)</f>
        <v>1232000</v>
      </c>
      <c r="G30" s="166">
        <f>SUMIF('Division Lvl'!$A$2:$A$418,$B30,'Division Lvl'!H$2:H$418)</f>
        <v>1232000</v>
      </c>
      <c r="H30" s="166">
        <f>SUMIF('Division Lvl'!$A$2:$A$418,$B30,'Division Lvl'!I$2:I$418)</f>
        <v>1320000</v>
      </c>
      <c r="I30" s="166">
        <f>SUMIF('Division Lvl'!$A$2:$A$418,$B30,'Division Lvl'!J$2:J$418)</f>
        <v>1320000</v>
      </c>
      <c r="J30" s="166">
        <f>SUMIF('Division Lvl'!$A$2:$A$418,$B30,'Division Lvl'!K$2:K$418)</f>
        <v>1320000</v>
      </c>
      <c r="K30" s="166">
        <f>SUMIF('Division Lvl'!$A$2:$A$418,$B30,'Division Lvl'!L$2:L$418)</f>
        <v>1540000</v>
      </c>
      <c r="L30" s="166">
        <f>SUMIF('Division Lvl'!$A$2:$A$418,$B30,'Division Lvl'!M$2:M$418)</f>
        <v>1540000</v>
      </c>
      <c r="M30" s="167">
        <f>SUMIF('Division Lvl'!$A$2:$A$418,$B30,'Division Lvl'!N$2:N$418)</f>
        <v>1540000</v>
      </c>
      <c r="N30" s="168">
        <f>SUMIF('Division Lvl'!$A$2:$A$418,$B30,'Division Lvl'!P$2:P$418)</f>
        <v>450999.99999999994</v>
      </c>
      <c r="O30" s="169">
        <f>SUMIF('Division Lvl'!$A$2:$A$418,$B30,'Division Lvl'!Q$2:Q$418)</f>
        <v>1479280</v>
      </c>
      <c r="P30" s="169">
        <f>SUMIF('Division Lvl'!$A$2:$A$418,$B30,'Division Lvl'!R$2:R$418)</f>
        <v>1326729.2499999998</v>
      </c>
      <c r="Q30" s="169">
        <f>SUMIF('Division Lvl'!$A$2:$A$418,$B30,'Division Lvl'!S$2:S$418)</f>
        <v>1359897.4812499997</v>
      </c>
      <c r="R30" s="169">
        <f>SUMIF('Division Lvl'!$A$2:$A$418,$B30,'Division Lvl'!T$2:T$418)</f>
        <v>1493458.8410156243</v>
      </c>
      <c r="S30" s="169">
        <f>SUMIF('Division Lvl'!$A$2:$A$418,$B30,'Division Lvl'!U$2:U$418)</f>
        <v>1530795.3120410149</v>
      </c>
      <c r="T30" s="169">
        <f>SUMIF('Division Lvl'!$A$2:$A$418,$B30,'Division Lvl'!V$2:V$418)</f>
        <v>1569065.1948420405</v>
      </c>
      <c r="U30" s="169">
        <f>SUMIF('Division Lvl'!$A$2:$A$418,$B30,'Division Lvl'!W$2:W$418)</f>
        <v>1876340.4621652733</v>
      </c>
      <c r="V30" s="170">
        <f>SUMIF('Division Lvl'!$A$2:$A$418,$B30,'Division Lvl'!X$2:X$418)</f>
        <v>1923248.973719405</v>
      </c>
      <c r="W30" s="170">
        <f>SUMIF('Division Lvl'!$A$2:$A$418,$B30,'Division Lvl'!Y$2:Y$418)</f>
        <v>1971330.1980623901</v>
      </c>
      <c r="X30" s="165">
        <f t="shared" si="0"/>
        <v>12892000</v>
      </c>
      <c r="Y30" s="171">
        <f t="shared" si="1"/>
        <v>14981145.713095747</v>
      </c>
      <c r="Z30" s="172"/>
    </row>
    <row r="31" spans="1:26" x14ac:dyDescent="0.25">
      <c r="A31" s="163" t="str">
        <f>INDEX('Division Lvl'!$AG$2:$AG$418,MATCH(B31,'Division Lvl'!$A$2:$A$418,0))</f>
        <v>DS</v>
      </c>
      <c r="B31" s="164" t="s">
        <v>813</v>
      </c>
      <c r="C31" s="130" t="str">
        <f>INDEX('Division Lvl'!$B$2:$B$418,MATCH(B31,'Division Lvl'!$A$2:$A$418,0))</f>
        <v>Pole top structure/hardware refurbishment (LV)</v>
      </c>
      <c r="D31" s="165">
        <f>SUMIF('Division Lvl'!$A$2:$A$418,$B31,'Division Lvl'!E$2:E$418)</f>
        <v>2609650</v>
      </c>
      <c r="E31" s="166">
        <f>SUMIF('Division Lvl'!$A$2:$A$418,$B31,'Division Lvl'!F$2:F$418)</f>
        <v>2609650</v>
      </c>
      <c r="F31" s="166">
        <f>SUMIF('Division Lvl'!$A$2:$A$418,$B31,'Division Lvl'!G$2:G$418)</f>
        <v>2609650</v>
      </c>
      <c r="G31" s="166">
        <f>SUMIF('Division Lvl'!$A$2:$A$418,$B31,'Division Lvl'!H$2:H$418)</f>
        <v>2609650</v>
      </c>
      <c r="H31" s="166">
        <f>SUMIF('Division Lvl'!$A$2:$A$418,$B31,'Division Lvl'!I$2:I$418)</f>
        <v>2609650</v>
      </c>
      <c r="I31" s="166">
        <f>SUMIF('Division Lvl'!$A$2:$A$418,$B31,'Division Lvl'!J$2:J$418)</f>
        <v>2609650</v>
      </c>
      <c r="J31" s="166">
        <f>SUMIF('Division Lvl'!$A$2:$A$418,$B31,'Division Lvl'!K$2:K$418)</f>
        <v>2609650</v>
      </c>
      <c r="K31" s="166">
        <f>SUMIF('Division Lvl'!$A$2:$A$418,$B31,'Division Lvl'!L$2:L$418)</f>
        <v>2609650</v>
      </c>
      <c r="L31" s="166">
        <f>SUMIF('Division Lvl'!$A$2:$A$418,$B31,'Division Lvl'!M$2:M$418)</f>
        <v>2609650</v>
      </c>
      <c r="M31" s="167">
        <f>SUMIF('Division Lvl'!$A$2:$A$418,$B31,'Division Lvl'!N$2:N$418)</f>
        <v>2609650</v>
      </c>
      <c r="N31" s="168">
        <f>SUMIF('Division Lvl'!$A$2:$A$418,$B31,'Division Lvl'!P$2:P$418)</f>
        <v>2674891.25</v>
      </c>
      <c r="O31" s="169">
        <f>SUMIF('Division Lvl'!$A$2:$A$418,$B31,'Division Lvl'!Q$2:Q$418)</f>
        <v>2741763.53125</v>
      </c>
      <c r="P31" s="169">
        <f>SUMIF('Division Lvl'!$A$2:$A$418,$B31,'Division Lvl'!R$2:R$418)</f>
        <v>2810307.6195312496</v>
      </c>
      <c r="Q31" s="169">
        <f>SUMIF('Division Lvl'!$A$2:$A$418,$B31,'Division Lvl'!S$2:S$418)</f>
        <v>2880565.3100195308</v>
      </c>
      <c r="R31" s="169">
        <f>SUMIF('Division Lvl'!$A$2:$A$418,$B31,'Division Lvl'!T$2:T$418)</f>
        <v>2952579.4427700187</v>
      </c>
      <c r="S31" s="169">
        <f>SUMIF('Division Lvl'!$A$2:$A$418,$B31,'Division Lvl'!U$2:U$418)</f>
        <v>3026393.9288392691</v>
      </c>
      <c r="T31" s="169">
        <f>SUMIF('Division Lvl'!$A$2:$A$418,$B31,'Division Lvl'!V$2:V$418)</f>
        <v>3102053.7770602508</v>
      </c>
      <c r="U31" s="169">
        <f>SUMIF('Division Lvl'!$A$2:$A$418,$B31,'Division Lvl'!W$2:W$418)</f>
        <v>3179605.121486757</v>
      </c>
      <c r="V31" s="170">
        <f>SUMIF('Division Lvl'!$A$2:$A$418,$B31,'Division Lvl'!X$2:X$418)</f>
        <v>3259095.2495239251</v>
      </c>
      <c r="W31" s="170">
        <f>SUMIF('Division Lvl'!$A$2:$A$418,$B31,'Division Lvl'!Y$2:Y$418)</f>
        <v>3340572.6307620234</v>
      </c>
      <c r="X31" s="165">
        <f t="shared" si="0"/>
        <v>26096500</v>
      </c>
      <c r="Y31" s="171">
        <f t="shared" si="1"/>
        <v>29967827.861243024</v>
      </c>
      <c r="Z31" s="172"/>
    </row>
    <row r="32" spans="1:26" x14ac:dyDescent="0.25">
      <c r="A32" s="163" t="str">
        <f>INDEX('Division Lvl'!$AG$2:$AG$418,MATCH(B32,'Division Lvl'!$A$2:$A$418,0))</f>
        <v>DS</v>
      </c>
      <c r="B32" s="164" t="s">
        <v>915</v>
      </c>
      <c r="C32" s="130" t="str">
        <f>INDEX('Division Lvl'!$B$2:$B$418,MATCH(B32,'Division Lvl'!$A$2:$A$418,0))</f>
        <v>Future distribution feeder refurbishment works</v>
      </c>
      <c r="D32" s="165">
        <f>SUMIF('Division Lvl'!$A$2:$A$418,$B32,'Division Lvl'!E$2:E$418)</f>
        <v>0</v>
      </c>
      <c r="E32" s="166">
        <f>SUMIF('Division Lvl'!$A$2:$A$418,$B32,'Division Lvl'!F$2:F$418)</f>
        <v>0</v>
      </c>
      <c r="F32" s="166">
        <f>SUMIF('Division Lvl'!$A$2:$A$418,$B32,'Division Lvl'!G$2:G$418)</f>
        <v>0</v>
      </c>
      <c r="G32" s="166">
        <f>SUMIF('Division Lvl'!$A$2:$A$418,$B32,'Division Lvl'!H$2:H$418)</f>
        <v>0</v>
      </c>
      <c r="H32" s="166">
        <f>SUMIF('Division Lvl'!$A$2:$A$418,$B32,'Division Lvl'!I$2:I$418)</f>
        <v>0</v>
      </c>
      <c r="I32" s="166">
        <f>SUMIF('Division Lvl'!$A$2:$A$418,$B32,'Division Lvl'!J$2:J$418)</f>
        <v>0</v>
      </c>
      <c r="J32" s="166">
        <f>SUMIF('Division Lvl'!$A$2:$A$418,$B32,'Division Lvl'!K$2:K$418)</f>
        <v>0</v>
      </c>
      <c r="K32" s="166">
        <f>SUMIF('Division Lvl'!$A$2:$A$418,$B32,'Division Lvl'!L$2:L$418)</f>
        <v>4500000</v>
      </c>
      <c r="L32" s="166">
        <f>SUMIF('Division Lvl'!$A$2:$A$418,$B32,'Division Lvl'!M$2:M$418)</f>
        <v>9300000</v>
      </c>
      <c r="M32" s="167">
        <f>SUMIF('Division Lvl'!$A$2:$A$418,$B32,'Division Lvl'!N$2:N$418)</f>
        <v>15000000</v>
      </c>
      <c r="N32" s="168">
        <f>SUMIF('Division Lvl'!$A$2:$A$418,$B32,'Division Lvl'!P$2:P$418)</f>
        <v>0</v>
      </c>
      <c r="O32" s="169">
        <f>SUMIF('Division Lvl'!$A$2:$A$418,$B32,'Division Lvl'!Q$2:Q$418)</f>
        <v>0</v>
      </c>
      <c r="P32" s="169">
        <f>SUMIF('Division Lvl'!$A$2:$A$418,$B32,'Division Lvl'!R$2:R$418)</f>
        <v>0</v>
      </c>
      <c r="Q32" s="169">
        <f>SUMIF('Division Lvl'!$A$2:$A$418,$B32,'Division Lvl'!S$2:S$418)</f>
        <v>0</v>
      </c>
      <c r="R32" s="169">
        <f>SUMIF('Division Lvl'!$A$2:$A$418,$B32,'Division Lvl'!T$2:T$418)</f>
        <v>0</v>
      </c>
      <c r="S32" s="169">
        <f>SUMIF('Division Lvl'!$A$2:$A$418,$B32,'Division Lvl'!U$2:U$418)</f>
        <v>0</v>
      </c>
      <c r="T32" s="169">
        <f>SUMIF('Division Lvl'!$A$2:$A$418,$B32,'Division Lvl'!V$2:V$418)</f>
        <v>0</v>
      </c>
      <c r="U32" s="169">
        <f>SUMIF('Division Lvl'!$A$2:$A$418,$B32,'Division Lvl'!W$2:W$418)</f>
        <v>5482813.0387946293</v>
      </c>
      <c r="V32" s="170">
        <f>SUMIF('Division Lvl'!$A$2:$A$418,$B32,'Division Lvl'!X$2:X$418)</f>
        <v>11614425.620513286</v>
      </c>
      <c r="W32" s="170">
        <f>SUMIF('Division Lvl'!$A$2:$A$418,$B32,'Division Lvl'!Y$2:Y$418)</f>
        <v>19201268.162945356</v>
      </c>
      <c r="X32" s="165">
        <f t="shared" si="0"/>
        <v>28800000</v>
      </c>
      <c r="Y32" s="171">
        <f t="shared" si="1"/>
        <v>36298506.822253272</v>
      </c>
      <c r="Z32" s="172"/>
    </row>
    <row r="33" spans="1:26" x14ac:dyDescent="0.25">
      <c r="A33" s="163" t="str">
        <f>INDEX('Division Lvl'!$AG$2:$AG$418,MATCH(B33,'Division Lvl'!$A$2:$A$418,0))</f>
        <v>DS</v>
      </c>
      <c r="B33" s="164" t="s">
        <v>1073</v>
      </c>
      <c r="C33" s="130" t="str">
        <f>INDEX('Division Lvl'!$B$2:$B$418,MATCH(B33,'Division Lvl'!$A$2:$A$418,0))</f>
        <v>Pole top structure/hardware refurbishment (HV)</v>
      </c>
      <c r="D33" s="165">
        <f>SUMIF('Division Lvl'!$A$2:$A$418,$B33,'Division Lvl'!E$2:E$418)</f>
        <v>3248430</v>
      </c>
      <c r="E33" s="166">
        <f>SUMIF('Division Lvl'!$A$2:$A$418,$B33,'Division Lvl'!F$2:F$418)</f>
        <v>3248430</v>
      </c>
      <c r="F33" s="166">
        <f>SUMIF('Division Lvl'!$A$2:$A$418,$B33,'Division Lvl'!G$2:G$418)</f>
        <v>3248430</v>
      </c>
      <c r="G33" s="166">
        <f>SUMIF('Division Lvl'!$A$2:$A$418,$B33,'Division Lvl'!H$2:H$418)</f>
        <v>3248430</v>
      </c>
      <c r="H33" s="166">
        <f>SUMIF('Division Lvl'!$A$2:$A$418,$B33,'Division Lvl'!I$2:I$418)</f>
        <v>3248430</v>
      </c>
      <c r="I33" s="166">
        <f>SUMIF('Division Lvl'!$A$2:$A$418,$B33,'Division Lvl'!J$2:J$418)</f>
        <v>3248430</v>
      </c>
      <c r="J33" s="166">
        <f>SUMIF('Division Lvl'!$A$2:$A$418,$B33,'Division Lvl'!K$2:K$418)</f>
        <v>3248430</v>
      </c>
      <c r="K33" s="166">
        <f>SUMIF('Division Lvl'!$A$2:$A$418,$B33,'Division Lvl'!L$2:L$418)</f>
        <v>3248430</v>
      </c>
      <c r="L33" s="166">
        <f>SUMIF('Division Lvl'!$A$2:$A$418,$B33,'Division Lvl'!M$2:M$418)</f>
        <v>3248430</v>
      </c>
      <c r="M33" s="167">
        <f>SUMIF('Division Lvl'!$A$2:$A$418,$B33,'Division Lvl'!N$2:N$418)</f>
        <v>3248430</v>
      </c>
      <c r="N33" s="168">
        <f>SUMIF('Division Lvl'!$A$2:$A$418,$B33,'Division Lvl'!P$2:P$418)</f>
        <v>3329640.7499999995</v>
      </c>
      <c r="O33" s="169">
        <f>SUMIF('Division Lvl'!$A$2:$A$418,$B33,'Division Lvl'!Q$2:Q$418)</f>
        <v>3412881.7687499998</v>
      </c>
      <c r="P33" s="169">
        <f>SUMIF('Division Lvl'!$A$2:$A$418,$B33,'Division Lvl'!R$2:R$418)</f>
        <v>3498203.8129687496</v>
      </c>
      <c r="Q33" s="169">
        <f>SUMIF('Division Lvl'!$A$2:$A$418,$B33,'Division Lvl'!S$2:S$418)</f>
        <v>3585658.9082929678</v>
      </c>
      <c r="R33" s="169">
        <f>SUMIF('Division Lvl'!$A$2:$A$418,$B33,'Division Lvl'!T$2:T$418)</f>
        <v>3675300.381000292</v>
      </c>
      <c r="S33" s="169">
        <f>SUMIF('Division Lvl'!$A$2:$A$418,$B33,'Division Lvl'!U$2:U$418)</f>
        <v>3767182.8905252987</v>
      </c>
      <c r="T33" s="169">
        <f>SUMIF('Division Lvl'!$A$2:$A$418,$B33,'Division Lvl'!V$2:V$418)</f>
        <v>3861362.4627884314</v>
      </c>
      <c r="U33" s="169">
        <f>SUMIF('Division Lvl'!$A$2:$A$418,$B33,'Division Lvl'!W$2:W$418)</f>
        <v>3957896.5243581422</v>
      </c>
      <c r="V33" s="170">
        <f>SUMIF('Division Lvl'!$A$2:$A$418,$B33,'Division Lvl'!X$2:X$418)</f>
        <v>4056843.937467095</v>
      </c>
      <c r="W33" s="170">
        <f>SUMIF('Division Lvl'!$A$2:$A$418,$B33,'Division Lvl'!Y$2:Y$418)</f>
        <v>4158265.0359037723</v>
      </c>
      <c r="X33" s="165">
        <f t="shared" si="0"/>
        <v>32484300</v>
      </c>
      <c r="Y33" s="171">
        <f t="shared" si="1"/>
        <v>37303236.47205475</v>
      </c>
      <c r="Z33" s="172"/>
    </row>
    <row r="34" spans="1:26" x14ac:dyDescent="0.25">
      <c r="A34" s="163" t="str">
        <f>INDEX('Division Lvl'!$AG$2:$AG$418,MATCH(B34,'Division Lvl'!$A$2:$A$418,0))</f>
        <v>DU</v>
      </c>
      <c r="B34" s="164" t="s">
        <v>735</v>
      </c>
      <c r="C34" s="130" t="str">
        <f>INDEX('Division Lvl'!$B$2:$B$418,MATCH(B34,'Division Lvl'!$A$2:$A$418,0))</f>
        <v>Duct installation RMS road works</v>
      </c>
      <c r="D34" s="165">
        <f>SUMIF('Division Lvl'!$A$2:$A$418,$B34,'Division Lvl'!E$2:E$418)</f>
        <v>2152731</v>
      </c>
      <c r="E34" s="166">
        <f>SUMIF('Division Lvl'!$A$2:$A$418,$B34,'Division Lvl'!F$2:F$418)</f>
        <v>2206549</v>
      </c>
      <c r="F34" s="166">
        <f>SUMIF('Division Lvl'!$A$2:$A$418,$B34,'Division Lvl'!G$2:G$418)</f>
        <v>2261713</v>
      </c>
      <c r="G34" s="166">
        <f>SUMIF('Division Lvl'!$A$2:$A$418,$B34,'Division Lvl'!H$2:H$418)</f>
        <v>2318255</v>
      </c>
      <c r="H34" s="166">
        <f>SUMIF('Division Lvl'!$A$2:$A$418,$B34,'Division Lvl'!I$2:I$418)</f>
        <v>2376212</v>
      </c>
      <c r="I34" s="166">
        <f>SUMIF('Division Lvl'!$A$2:$A$418,$B34,'Division Lvl'!J$2:J$418)</f>
        <v>2376212</v>
      </c>
      <c r="J34" s="166">
        <f>SUMIF('Division Lvl'!$A$2:$A$418,$B34,'Division Lvl'!K$2:K$418)</f>
        <v>2376212</v>
      </c>
      <c r="K34" s="166">
        <f>SUMIF('Division Lvl'!$A$2:$A$418,$B34,'Division Lvl'!L$2:L$418)</f>
        <v>2376212</v>
      </c>
      <c r="L34" s="166">
        <f>SUMIF('Division Lvl'!$A$2:$A$418,$B34,'Division Lvl'!M$2:M$418)</f>
        <v>2376212</v>
      </c>
      <c r="M34" s="167">
        <f>SUMIF('Division Lvl'!$A$2:$A$418,$B34,'Division Lvl'!N$2:N$418)</f>
        <v>2558920</v>
      </c>
      <c r="N34" s="168">
        <f>SUMIF('Division Lvl'!$A$2:$A$418,$B34,'Division Lvl'!P$2:P$418)</f>
        <v>2206549.2749999999</v>
      </c>
      <c r="O34" s="169">
        <f>SUMIF('Division Lvl'!$A$2:$A$418,$B34,'Division Lvl'!Q$2:Q$418)</f>
        <v>2318255.5431249999</v>
      </c>
      <c r="P34" s="169">
        <f>SUMIF('Division Lvl'!$A$2:$A$418,$B34,'Division Lvl'!R$2:R$418)</f>
        <v>2435617.5261406247</v>
      </c>
      <c r="Q34" s="169">
        <f>SUMIF('Division Lvl'!$A$2:$A$418,$B34,'Division Lvl'!S$2:S$418)</f>
        <v>2558919.7527558589</v>
      </c>
      <c r="R34" s="169">
        <f>SUMIF('Division Lvl'!$A$2:$A$418,$B34,'Division Lvl'!T$2:T$418)</f>
        <v>2688465.7723692572</v>
      </c>
      <c r="S34" s="169">
        <f>SUMIF('Division Lvl'!$A$2:$A$418,$B34,'Division Lvl'!U$2:U$418)</f>
        <v>2755677.4166784883</v>
      </c>
      <c r="T34" s="169">
        <f>SUMIF('Division Lvl'!$A$2:$A$418,$B34,'Division Lvl'!V$2:V$418)</f>
        <v>2824569.3520954507</v>
      </c>
      <c r="U34" s="169">
        <f>SUMIF('Division Lvl'!$A$2:$A$418,$B34,'Division Lvl'!W$2:W$418)</f>
        <v>2895183.5858978364</v>
      </c>
      <c r="V34" s="170">
        <f>SUMIF('Division Lvl'!$A$2:$A$418,$B34,'Division Lvl'!X$2:X$418)</f>
        <v>2967563.1755452822</v>
      </c>
      <c r="W34" s="170">
        <f>SUMIF('Division Lvl'!$A$2:$A$418,$B34,'Division Lvl'!Y$2:Y$418)</f>
        <v>3275633.941834942</v>
      </c>
      <c r="X34" s="165">
        <f t="shared" ref="X34:X65" si="2">SUM(D34:M34)</f>
        <v>23379228</v>
      </c>
      <c r="Y34" s="171">
        <f t="shared" ref="Y34:Y65" si="3">SUM(N34:W34)</f>
        <v>26926435.341442741</v>
      </c>
      <c r="Z34" s="172"/>
    </row>
    <row r="35" spans="1:26" x14ac:dyDescent="0.25">
      <c r="A35" s="163" t="str">
        <f>INDEX('Division Lvl'!$AG$2:$AG$418,MATCH(B35,'Division Lvl'!$A$2:$A$418,0))</f>
        <v>EF</v>
      </c>
      <c r="B35" s="163" t="s">
        <v>195</v>
      </c>
      <c r="C35" s="130" t="str">
        <f>INDEX('Division Lvl'!$B$2:$B$418,MATCH(B35,'Division Lvl'!$A$2:$A$418,0))</f>
        <v>Distribution management system</v>
      </c>
      <c r="D35" s="165">
        <f>SUMIF('Division Lvl'!$A$2:$A$418,$B35,'Division Lvl'!E$2:E$418)</f>
        <v>8585366</v>
      </c>
      <c r="E35" s="166">
        <f>SUMIF('Division Lvl'!$A$2:$A$418,$B35,'Division Lvl'!F$2:F$418)</f>
        <v>3616895</v>
      </c>
      <c r="F35" s="166">
        <f>SUMIF('Division Lvl'!$A$2:$A$418,$B35,'Division Lvl'!G$2:G$418)</f>
        <v>92860</v>
      </c>
      <c r="G35" s="166">
        <f>SUMIF('Division Lvl'!$A$2:$A$418,$B35,'Division Lvl'!H$2:H$418)</f>
        <v>0</v>
      </c>
      <c r="H35" s="166">
        <f>SUMIF('Division Lvl'!$A$2:$A$418,$B35,'Division Lvl'!I$2:I$418)</f>
        <v>0</v>
      </c>
      <c r="I35" s="166">
        <f>SUMIF('Division Lvl'!$A$2:$A$418,$B35,'Division Lvl'!J$2:J$418)</f>
        <v>0</v>
      </c>
      <c r="J35" s="166">
        <f>SUMIF('Division Lvl'!$A$2:$A$418,$B35,'Division Lvl'!K$2:K$418)</f>
        <v>0</v>
      </c>
      <c r="K35" s="166">
        <f>SUMIF('Division Lvl'!$A$2:$A$418,$B35,'Division Lvl'!L$2:L$418)</f>
        <v>0</v>
      </c>
      <c r="L35" s="166">
        <f>SUMIF('Division Lvl'!$A$2:$A$418,$B35,'Division Lvl'!M$2:M$418)</f>
        <v>0</v>
      </c>
      <c r="M35" s="167">
        <f>SUMIF('Division Lvl'!$A$2:$A$418,$B35,'Division Lvl'!N$2:N$418)</f>
        <v>0</v>
      </c>
      <c r="N35" s="168">
        <f>SUMIF('Division Lvl'!$A$2:$A$418,$B35,'Division Lvl'!P$2:P$418)</f>
        <v>8800000.1499999985</v>
      </c>
      <c r="O35" s="169">
        <f>SUMIF('Division Lvl'!$A$2:$A$418,$B35,'Division Lvl'!Q$2:Q$418)</f>
        <v>3800000.3093749997</v>
      </c>
      <c r="P35" s="169">
        <f>SUMIF('Division Lvl'!$A$2:$A$418,$B35,'Division Lvl'!R$2:R$418)</f>
        <v>100000.06343749999</v>
      </c>
      <c r="Q35" s="169">
        <f>SUMIF('Division Lvl'!$A$2:$A$418,$B35,'Division Lvl'!S$2:S$418)</f>
        <v>0</v>
      </c>
      <c r="R35" s="169">
        <f>SUMIF('Division Lvl'!$A$2:$A$418,$B35,'Division Lvl'!T$2:T$418)</f>
        <v>0</v>
      </c>
      <c r="S35" s="169">
        <f>SUMIF('Division Lvl'!$A$2:$A$418,$B35,'Division Lvl'!U$2:U$418)</f>
        <v>0</v>
      </c>
      <c r="T35" s="169">
        <f>SUMIF('Division Lvl'!$A$2:$A$418,$B35,'Division Lvl'!V$2:V$418)</f>
        <v>0</v>
      </c>
      <c r="U35" s="169">
        <f>SUMIF('Division Lvl'!$A$2:$A$418,$B35,'Division Lvl'!W$2:W$418)</f>
        <v>0</v>
      </c>
      <c r="V35" s="170">
        <f>SUMIF('Division Lvl'!$A$2:$A$418,$B35,'Division Lvl'!X$2:X$418)</f>
        <v>0</v>
      </c>
      <c r="W35" s="170">
        <f>SUMIF('Division Lvl'!$A$2:$A$418,$B35,'Division Lvl'!Y$2:Y$418)</f>
        <v>0</v>
      </c>
      <c r="X35" s="165">
        <f t="shared" si="2"/>
        <v>12295121</v>
      </c>
      <c r="Y35" s="171">
        <f t="shared" si="3"/>
        <v>12700000.522812497</v>
      </c>
      <c r="Z35" s="172"/>
    </row>
    <row r="36" spans="1:26" x14ac:dyDescent="0.25">
      <c r="A36" s="163" t="str">
        <f>INDEX('Division Lvl'!$AG$2:$AG$418,MATCH(B36,'Division Lvl'!$A$2:$A$418,0))</f>
        <v>EF</v>
      </c>
      <c r="B36" s="163" t="s">
        <v>196</v>
      </c>
      <c r="C36" s="130" t="str">
        <f>INDEX('Division Lvl'!$B$2:$B$418,MATCH(B36,'Division Lvl'!$A$2:$A$418,0))</f>
        <v>Technology pilots</v>
      </c>
      <c r="D36" s="165">
        <f>SUMIF('Division Lvl'!$A$2:$A$418,$B36,'Division Lvl'!E$2:E$418)</f>
        <v>500000</v>
      </c>
      <c r="E36" s="166">
        <f>SUMIF('Division Lvl'!$A$2:$A$418,$B36,'Division Lvl'!F$2:F$418)</f>
        <v>500000</v>
      </c>
      <c r="F36" s="166">
        <f>SUMIF('Division Lvl'!$A$2:$A$418,$B36,'Division Lvl'!G$2:G$418)</f>
        <v>2000000</v>
      </c>
      <c r="G36" s="166">
        <f>SUMIF('Division Lvl'!$A$2:$A$418,$B36,'Division Lvl'!H$2:H$418)</f>
        <v>2000000</v>
      </c>
      <c r="H36" s="166">
        <f>SUMIF('Division Lvl'!$A$2:$A$418,$B36,'Division Lvl'!I$2:I$418)</f>
        <v>2000000</v>
      </c>
      <c r="I36" s="166">
        <f>SUMIF('Division Lvl'!$A$2:$A$418,$B36,'Division Lvl'!J$2:J$418)</f>
        <v>2000000</v>
      </c>
      <c r="J36" s="166">
        <f>SUMIF('Division Lvl'!$A$2:$A$418,$B36,'Division Lvl'!K$2:K$418)</f>
        <v>2000000</v>
      </c>
      <c r="K36" s="166">
        <f>SUMIF('Division Lvl'!$A$2:$A$418,$B36,'Division Lvl'!L$2:L$418)</f>
        <v>2000000</v>
      </c>
      <c r="L36" s="166">
        <f>SUMIF('Division Lvl'!$A$2:$A$418,$B36,'Division Lvl'!M$2:M$418)</f>
        <v>2000000</v>
      </c>
      <c r="M36" s="167">
        <f>SUMIF('Division Lvl'!$A$2:$A$418,$B36,'Division Lvl'!N$2:N$418)</f>
        <v>2000000</v>
      </c>
      <c r="N36" s="168">
        <f>SUMIF('Division Lvl'!$A$2:$A$418,$B36,'Division Lvl'!P$2:P$418)</f>
        <v>512499.99999999994</v>
      </c>
      <c r="O36" s="169">
        <f>SUMIF('Division Lvl'!$A$2:$A$418,$B36,'Division Lvl'!Q$2:Q$418)</f>
        <v>525312.5</v>
      </c>
      <c r="P36" s="169">
        <f>SUMIF('Division Lvl'!$A$2:$A$418,$B36,'Division Lvl'!R$2:R$418)</f>
        <v>2153781.2499999995</v>
      </c>
      <c r="Q36" s="169">
        <f>SUMIF('Division Lvl'!$A$2:$A$418,$B36,'Division Lvl'!S$2:S$418)</f>
        <v>2207625.7812499995</v>
      </c>
      <c r="R36" s="169">
        <f>SUMIF('Division Lvl'!$A$2:$A$418,$B36,'Division Lvl'!T$2:T$418)</f>
        <v>2262816.4257812495</v>
      </c>
      <c r="S36" s="169">
        <f>SUMIF('Division Lvl'!$A$2:$A$418,$B36,'Division Lvl'!U$2:U$418)</f>
        <v>2319386.8364257803</v>
      </c>
      <c r="T36" s="169">
        <f>SUMIF('Division Lvl'!$A$2:$A$418,$B36,'Division Lvl'!V$2:V$418)</f>
        <v>2377371.5073364251</v>
      </c>
      <c r="U36" s="169">
        <f>SUMIF('Division Lvl'!$A$2:$A$418,$B36,'Division Lvl'!W$2:W$418)</f>
        <v>2436805.7950198352</v>
      </c>
      <c r="V36" s="170">
        <f>SUMIF('Division Lvl'!$A$2:$A$418,$B36,'Division Lvl'!X$2:X$418)</f>
        <v>2497725.9398953309</v>
      </c>
      <c r="W36" s="170">
        <f>SUMIF('Division Lvl'!$A$2:$A$418,$B36,'Division Lvl'!Y$2:Y$418)</f>
        <v>2560169.088392714</v>
      </c>
      <c r="X36" s="165">
        <f t="shared" si="2"/>
        <v>17000000</v>
      </c>
      <c r="Y36" s="171">
        <f t="shared" si="3"/>
        <v>19853495.124101333</v>
      </c>
      <c r="Z36" s="172"/>
    </row>
    <row r="37" spans="1:26" x14ac:dyDescent="0.25">
      <c r="A37" s="163" t="str">
        <f>INDEX('Division Lvl'!$AG$2:$AG$418,MATCH(B37,'Division Lvl'!$A$2:$A$418,0))</f>
        <v>HV</v>
      </c>
      <c r="B37" s="163" t="s">
        <v>164</v>
      </c>
      <c r="C37" s="130" t="str">
        <f>INDEX('Division Lvl'!$B$2:$B$418,MATCH(B37,'Division Lvl'!$A$2:$A$418,0))</f>
        <v>HV development works</v>
      </c>
      <c r="D37" s="165">
        <f>SUMIF('Division Lvl'!$A$2:$A$418,$B37,'Division Lvl'!E$2:E$418)</f>
        <v>6800844</v>
      </c>
      <c r="E37" s="166">
        <f>SUMIF('Division Lvl'!$A$2:$A$418,$B37,'Division Lvl'!F$2:F$418)</f>
        <v>7103063</v>
      </c>
      <c r="F37" s="166">
        <f>SUMIF('Division Lvl'!$A$2:$A$418,$B37,'Division Lvl'!G$2:G$418)</f>
        <v>6647368</v>
      </c>
      <c r="G37" s="166">
        <f>SUMIF('Division Lvl'!$A$2:$A$418,$B37,'Division Lvl'!H$2:H$418)</f>
        <v>6275047</v>
      </c>
      <c r="H37" s="166">
        <f>SUMIF('Division Lvl'!$A$2:$A$418,$B37,'Division Lvl'!I$2:I$418)</f>
        <v>5947097</v>
      </c>
      <c r="I37" s="166">
        <f>SUMIF('Division Lvl'!$A$2:$A$418,$B37,'Division Lvl'!J$2:J$418)</f>
        <v>6000000</v>
      </c>
      <c r="J37" s="166">
        <f>SUMIF('Division Lvl'!$A$2:$A$418,$B37,'Division Lvl'!K$2:K$418)</f>
        <v>6000000</v>
      </c>
      <c r="K37" s="166">
        <f>SUMIF('Division Lvl'!$A$2:$A$418,$B37,'Division Lvl'!L$2:L$418)</f>
        <v>6000000</v>
      </c>
      <c r="L37" s="166">
        <f>SUMIF('Division Lvl'!$A$2:$A$418,$B37,'Division Lvl'!M$2:M$418)</f>
        <v>6000000</v>
      </c>
      <c r="M37" s="167">
        <f>SUMIF('Division Lvl'!$A$2:$A$418,$B37,'Division Lvl'!N$2:N$418)</f>
        <v>6000000</v>
      </c>
      <c r="N37" s="168">
        <f>SUMIF('Division Lvl'!$A$2:$A$418,$B37,'Division Lvl'!P$2:P$418)</f>
        <v>6970865.0999999996</v>
      </c>
      <c r="O37" s="169">
        <f>SUMIF('Division Lvl'!$A$2:$A$418,$B37,'Division Lvl'!Q$2:Q$418)</f>
        <v>7462655.5643749991</v>
      </c>
      <c r="P37" s="169">
        <f>SUMIF('Division Lvl'!$A$2:$A$418,$B37,'Division Lvl'!R$2:R$418)</f>
        <v>7158488.2801249996</v>
      </c>
      <c r="Q37" s="169">
        <f>SUMIF('Division Lvl'!$A$2:$A$418,$B37,'Division Lvl'!S$2:S$418)</f>
        <v>6926477.7678777333</v>
      </c>
      <c r="R37" s="169">
        <f>SUMIF('Division Lvl'!$A$2:$A$418,$B37,'Division Lvl'!T$2:T$418)</f>
        <v>6728594.3886571955</v>
      </c>
      <c r="S37" s="169">
        <f>SUMIF('Division Lvl'!$A$2:$A$418,$B37,'Division Lvl'!U$2:U$418)</f>
        <v>6958160.509277341</v>
      </c>
      <c r="T37" s="169">
        <f>SUMIF('Division Lvl'!$A$2:$A$418,$B37,'Division Lvl'!V$2:V$418)</f>
        <v>7132114.5220092749</v>
      </c>
      <c r="U37" s="169">
        <f>SUMIF('Division Lvl'!$A$2:$A$418,$B37,'Division Lvl'!W$2:W$418)</f>
        <v>7310417.3850595066</v>
      </c>
      <c r="V37" s="170">
        <f>SUMIF('Division Lvl'!$A$2:$A$418,$B37,'Division Lvl'!X$2:X$418)</f>
        <v>7493177.8196859928</v>
      </c>
      <c r="W37" s="170">
        <f>SUMIF('Division Lvl'!$A$2:$A$418,$B37,'Division Lvl'!Y$2:Y$418)</f>
        <v>7680507.2651781421</v>
      </c>
      <c r="X37" s="165">
        <f t="shared" si="2"/>
        <v>62773419</v>
      </c>
      <c r="Y37" s="171">
        <f t="shared" si="3"/>
        <v>71821458.602245197</v>
      </c>
      <c r="Z37" s="172"/>
    </row>
    <row r="38" spans="1:26" x14ac:dyDescent="0.25">
      <c r="A38" s="163" t="str">
        <f>INDEX('Division Lvl'!$AG$2:$AG$418,MATCH(B38,'Division Lvl'!$A$2:$A$418,0))</f>
        <v>IC</v>
      </c>
      <c r="B38" s="163" t="s">
        <v>97</v>
      </c>
      <c r="C38" s="130" t="str">
        <f>INDEX('Division Lvl'!$B$2:$B$418,MATCH(B38,'Division Lvl'!$A$2:$A$418,0))</f>
        <v>Industrial &amp; commercial</v>
      </c>
      <c r="D38" s="165">
        <f>SUMIF('Division Lvl'!$A$2:$A$418,$B38,'Division Lvl'!E$2:E$418)</f>
        <v>7501444</v>
      </c>
      <c r="E38" s="166">
        <f>SUMIF('Division Lvl'!$A$2:$A$418,$B38,'Division Lvl'!F$2:F$418)</f>
        <v>5332550</v>
      </c>
      <c r="F38" s="166">
        <f>SUMIF('Division Lvl'!$A$2:$A$418,$B38,'Division Lvl'!G$2:G$418)</f>
        <v>4584087</v>
      </c>
      <c r="G38" s="166">
        <f>SUMIF('Division Lvl'!$A$2:$A$418,$B38,'Division Lvl'!H$2:H$418)</f>
        <v>4321346</v>
      </c>
      <c r="H38" s="166">
        <f>SUMIF('Division Lvl'!$A$2:$A$418,$B38,'Division Lvl'!I$2:I$418)</f>
        <v>4245553</v>
      </c>
      <c r="I38" s="166">
        <f>SUMIF('Division Lvl'!$A$2:$A$418,$B38,'Division Lvl'!J$2:J$418)</f>
        <v>4245553</v>
      </c>
      <c r="J38" s="166">
        <f>SUMIF('Division Lvl'!$A$2:$A$418,$B38,'Division Lvl'!K$2:K$418)</f>
        <v>4245553</v>
      </c>
      <c r="K38" s="166">
        <f>SUMIF('Division Lvl'!$A$2:$A$418,$B38,'Division Lvl'!L$2:L$418)</f>
        <v>4245553</v>
      </c>
      <c r="L38" s="166">
        <f>SUMIF('Division Lvl'!$A$2:$A$418,$B38,'Division Lvl'!M$2:M$418)</f>
        <v>4245553</v>
      </c>
      <c r="M38" s="167">
        <f>SUMIF('Division Lvl'!$A$2:$A$418,$B38,'Division Lvl'!N$2:N$418)</f>
        <v>4245553</v>
      </c>
      <c r="N38" s="168">
        <f>SUMIF('Division Lvl'!$A$2:$A$418,$B38,'Division Lvl'!P$2:P$418)</f>
        <v>7688980.0999999996</v>
      </c>
      <c r="O38" s="169">
        <f>SUMIF('Division Lvl'!$A$2:$A$418,$B38,'Division Lvl'!Q$2:Q$418)</f>
        <v>5602510.34375</v>
      </c>
      <c r="P38" s="169">
        <f>SUMIF('Division Lvl'!$A$2:$A$418,$B38,'Division Lvl'!R$2:R$418)</f>
        <v>4936560.3144843746</v>
      </c>
      <c r="Q38" s="169">
        <f>SUMIF('Division Lvl'!$A$2:$A$418,$B38,'Division Lvl'!S$2:S$418)</f>
        <v>4769957.41965078</v>
      </c>
      <c r="R38" s="169">
        <f>SUMIF('Division Lvl'!$A$2:$A$418,$B38,'Division Lvl'!T$2:T$418)</f>
        <v>4803453.5324624302</v>
      </c>
      <c r="S38" s="169">
        <f>SUMIF('Division Lvl'!$A$2:$A$418,$B38,'Division Lvl'!U$2:U$418)</f>
        <v>4923539.8707739906</v>
      </c>
      <c r="T38" s="169">
        <f>SUMIF('Division Lvl'!$A$2:$A$418,$B38,'Division Lvl'!V$2:V$418)</f>
        <v>5046628.3675433407</v>
      </c>
      <c r="U38" s="169">
        <f>SUMIF('Division Lvl'!$A$2:$A$418,$B38,'Division Lvl'!W$2:W$418)</f>
        <v>5172794.076731924</v>
      </c>
      <c r="V38" s="170">
        <f>SUMIF('Division Lvl'!$A$2:$A$418,$B38,'Division Lvl'!X$2:X$418)</f>
        <v>5302113.9286502209</v>
      </c>
      <c r="W38" s="170">
        <f>SUMIF('Division Lvl'!$A$2:$A$418,$B38,'Division Lvl'!Y$2:Y$418)</f>
        <v>5434666.7768664761</v>
      </c>
      <c r="X38" s="165">
        <f t="shared" si="2"/>
        <v>47212745</v>
      </c>
      <c r="Y38" s="171">
        <f t="shared" si="3"/>
        <v>53681204.730913535</v>
      </c>
      <c r="Z38" s="172"/>
    </row>
    <row r="39" spans="1:26" x14ac:dyDescent="0.25">
      <c r="A39" s="163" t="str">
        <f>INDEX('Division Lvl'!$AG$2:$AG$418,MATCH(B39,'Division Lvl'!$A$2:$A$418,0))</f>
        <v>LV</v>
      </c>
      <c r="B39" s="163" t="s">
        <v>169</v>
      </c>
      <c r="C39" s="130" t="str">
        <f>INDEX('Division Lvl'!$B$2:$B$418,MATCH(B39,'Division Lvl'!$A$2:$A$418,0))</f>
        <v>Overloaded distribution sub uprates</v>
      </c>
      <c r="D39" s="165">
        <f>SUMIF('Division Lvl'!$A$2:$A$418,$B39,'Division Lvl'!E$2:E$418)</f>
        <v>80000</v>
      </c>
      <c r="E39" s="166">
        <f>SUMIF('Division Lvl'!$A$2:$A$418,$B39,'Division Lvl'!F$2:F$418)</f>
        <v>80000</v>
      </c>
      <c r="F39" s="166">
        <f>SUMIF('Division Lvl'!$A$2:$A$418,$B39,'Division Lvl'!G$2:G$418)</f>
        <v>80000</v>
      </c>
      <c r="G39" s="166">
        <f>SUMIF('Division Lvl'!$A$2:$A$418,$B39,'Division Lvl'!H$2:H$418)</f>
        <v>80000</v>
      </c>
      <c r="H39" s="166">
        <f>SUMIF('Division Lvl'!$A$2:$A$418,$B39,'Division Lvl'!I$2:I$418)</f>
        <v>80000</v>
      </c>
      <c r="I39" s="166">
        <f>SUMIF('Division Lvl'!$A$2:$A$418,$B39,'Division Lvl'!J$2:J$418)</f>
        <v>80000</v>
      </c>
      <c r="J39" s="166">
        <f>SUMIF('Division Lvl'!$A$2:$A$418,$B39,'Division Lvl'!K$2:K$418)</f>
        <v>80000</v>
      </c>
      <c r="K39" s="166">
        <f>SUMIF('Division Lvl'!$A$2:$A$418,$B39,'Division Lvl'!L$2:L$418)</f>
        <v>80000</v>
      </c>
      <c r="L39" s="166">
        <f>SUMIF('Division Lvl'!$A$2:$A$418,$B39,'Division Lvl'!M$2:M$418)</f>
        <v>80000</v>
      </c>
      <c r="M39" s="167">
        <f>SUMIF('Division Lvl'!$A$2:$A$418,$B39,'Division Lvl'!N$2:N$418)</f>
        <v>80000</v>
      </c>
      <c r="N39" s="168">
        <f>SUMIF('Division Lvl'!$A$2:$A$418,$B39,'Division Lvl'!P$2:P$418)</f>
        <v>82000</v>
      </c>
      <c r="O39" s="169">
        <f>SUMIF('Division Lvl'!$A$2:$A$418,$B39,'Division Lvl'!Q$2:Q$418)</f>
        <v>84050</v>
      </c>
      <c r="P39" s="169">
        <f>SUMIF('Division Lvl'!$A$2:$A$418,$B39,'Division Lvl'!R$2:R$418)</f>
        <v>86151.249999999985</v>
      </c>
      <c r="Q39" s="169">
        <f>SUMIF('Division Lvl'!$A$2:$A$418,$B39,'Division Lvl'!S$2:S$418)</f>
        <v>88305.031249999985</v>
      </c>
      <c r="R39" s="169">
        <f>SUMIF('Division Lvl'!$A$2:$A$418,$B39,'Division Lvl'!T$2:T$418)</f>
        <v>90512.657031249968</v>
      </c>
      <c r="S39" s="169">
        <f>SUMIF('Division Lvl'!$A$2:$A$418,$B39,'Division Lvl'!U$2:U$418)</f>
        <v>92775.473457031214</v>
      </c>
      <c r="T39" s="169">
        <f>SUMIF('Division Lvl'!$A$2:$A$418,$B39,'Division Lvl'!V$2:V$418)</f>
        <v>95094.860293456994</v>
      </c>
      <c r="U39" s="169">
        <f>SUMIF('Division Lvl'!$A$2:$A$418,$B39,'Division Lvl'!W$2:W$418)</f>
        <v>97472.231800793423</v>
      </c>
      <c r="V39" s="170">
        <f>SUMIF('Division Lvl'!$A$2:$A$418,$B39,'Division Lvl'!X$2:X$418)</f>
        <v>99909.037595813235</v>
      </c>
      <c r="W39" s="170">
        <f>SUMIF('Division Lvl'!$A$2:$A$418,$B39,'Division Lvl'!Y$2:Y$418)</f>
        <v>102406.76353570857</v>
      </c>
      <c r="X39" s="165">
        <f t="shared" si="2"/>
        <v>800000</v>
      </c>
      <c r="Y39" s="171">
        <f t="shared" si="3"/>
        <v>918677.30496405344</v>
      </c>
      <c r="Z39" s="172"/>
    </row>
    <row r="40" spans="1:26" x14ac:dyDescent="0.25">
      <c r="A40" s="163" t="str">
        <f>INDEX('Division Lvl'!$AG$2:$AG$418,MATCH(B40,'Division Lvl'!$A$2:$A$418,0))</f>
        <v>LV</v>
      </c>
      <c r="B40" s="163" t="s">
        <v>165</v>
      </c>
      <c r="C40" s="130" t="str">
        <f>INDEX('Division Lvl'!$B$2:$B$418,MATCH(B40,'Division Lvl'!$A$2:$A$418,0))</f>
        <v>Quality of supply reactive projects</v>
      </c>
      <c r="D40" s="165">
        <f>SUMIF('Division Lvl'!$A$2:$A$418,$B40,'Division Lvl'!E$2:E$418)</f>
        <v>500000</v>
      </c>
      <c r="E40" s="166">
        <f>SUMIF('Division Lvl'!$A$2:$A$418,$B40,'Division Lvl'!F$2:F$418)</f>
        <v>500000</v>
      </c>
      <c r="F40" s="166">
        <f>SUMIF('Division Lvl'!$A$2:$A$418,$B40,'Division Lvl'!G$2:G$418)</f>
        <v>500000</v>
      </c>
      <c r="G40" s="166">
        <f>SUMIF('Division Lvl'!$A$2:$A$418,$B40,'Division Lvl'!H$2:H$418)</f>
        <v>500000</v>
      </c>
      <c r="H40" s="166">
        <f>SUMIF('Division Lvl'!$A$2:$A$418,$B40,'Division Lvl'!I$2:I$418)</f>
        <v>500000</v>
      </c>
      <c r="I40" s="166">
        <f>SUMIF('Division Lvl'!$A$2:$A$418,$B40,'Division Lvl'!J$2:J$418)</f>
        <v>500000</v>
      </c>
      <c r="J40" s="166">
        <f>SUMIF('Division Lvl'!$A$2:$A$418,$B40,'Division Lvl'!K$2:K$418)</f>
        <v>500000</v>
      </c>
      <c r="K40" s="166">
        <f>SUMIF('Division Lvl'!$A$2:$A$418,$B40,'Division Lvl'!L$2:L$418)</f>
        <v>500000</v>
      </c>
      <c r="L40" s="166">
        <f>SUMIF('Division Lvl'!$A$2:$A$418,$B40,'Division Lvl'!M$2:M$418)</f>
        <v>500000</v>
      </c>
      <c r="M40" s="167">
        <f>SUMIF('Division Lvl'!$A$2:$A$418,$B40,'Division Lvl'!N$2:N$418)</f>
        <v>500000</v>
      </c>
      <c r="N40" s="168">
        <f>SUMIF('Division Lvl'!$A$2:$A$418,$B40,'Division Lvl'!P$2:P$418)</f>
        <v>512499.99999999994</v>
      </c>
      <c r="O40" s="169">
        <f>SUMIF('Division Lvl'!$A$2:$A$418,$B40,'Division Lvl'!Q$2:Q$418)</f>
        <v>525312.5</v>
      </c>
      <c r="P40" s="169">
        <f>SUMIF('Division Lvl'!$A$2:$A$418,$B40,'Division Lvl'!R$2:R$418)</f>
        <v>538445.31249999988</v>
      </c>
      <c r="Q40" s="169">
        <f>SUMIF('Division Lvl'!$A$2:$A$418,$B40,'Division Lvl'!S$2:S$418)</f>
        <v>551906.44531249988</v>
      </c>
      <c r="R40" s="169">
        <f>SUMIF('Division Lvl'!$A$2:$A$418,$B40,'Division Lvl'!T$2:T$418)</f>
        <v>565704.10644531238</v>
      </c>
      <c r="S40" s="169">
        <f>SUMIF('Division Lvl'!$A$2:$A$418,$B40,'Division Lvl'!U$2:U$418)</f>
        <v>579846.70910644508</v>
      </c>
      <c r="T40" s="169">
        <f>SUMIF('Division Lvl'!$A$2:$A$418,$B40,'Division Lvl'!V$2:V$418)</f>
        <v>594342.87683410628</v>
      </c>
      <c r="U40" s="169">
        <f>SUMIF('Division Lvl'!$A$2:$A$418,$B40,'Division Lvl'!W$2:W$418)</f>
        <v>609201.44875495881</v>
      </c>
      <c r="V40" s="170">
        <f>SUMIF('Division Lvl'!$A$2:$A$418,$B40,'Division Lvl'!X$2:X$418)</f>
        <v>624431.48497383273</v>
      </c>
      <c r="W40" s="170">
        <f>SUMIF('Division Lvl'!$A$2:$A$418,$B40,'Division Lvl'!Y$2:Y$418)</f>
        <v>640042.27209817851</v>
      </c>
      <c r="X40" s="165">
        <f t="shared" si="2"/>
        <v>5000000</v>
      </c>
      <c r="Y40" s="171">
        <f t="shared" si="3"/>
        <v>5741733.1560253333</v>
      </c>
      <c r="Z40" s="172"/>
    </row>
    <row r="41" spans="1:26" x14ac:dyDescent="0.25">
      <c r="A41" s="163" t="str">
        <f>INDEX('Division Lvl'!$AG$2:$AG$418,MATCH(B41,'Division Lvl'!$A$2:$A$418,0))</f>
        <v>LV</v>
      </c>
      <c r="B41" s="163" t="s">
        <v>167</v>
      </c>
      <c r="C41" s="130" t="str">
        <f>INDEX('Division Lvl'!$B$2:$B$418,MATCH(B41,'Division Lvl'!$A$2:$A$418,0))</f>
        <v>LV planning reactive projects</v>
      </c>
      <c r="D41" s="165">
        <f>SUMIF('Division Lvl'!$A$2:$A$418,$B41,'Division Lvl'!E$2:E$418)</f>
        <v>1000000</v>
      </c>
      <c r="E41" s="166">
        <f>SUMIF('Division Lvl'!$A$2:$A$418,$B41,'Division Lvl'!F$2:F$418)</f>
        <v>1000000</v>
      </c>
      <c r="F41" s="166">
        <f>SUMIF('Division Lvl'!$A$2:$A$418,$B41,'Division Lvl'!G$2:G$418)</f>
        <v>1000000</v>
      </c>
      <c r="G41" s="166">
        <f>SUMIF('Division Lvl'!$A$2:$A$418,$B41,'Division Lvl'!H$2:H$418)</f>
        <v>1000000</v>
      </c>
      <c r="H41" s="166">
        <f>SUMIF('Division Lvl'!$A$2:$A$418,$B41,'Division Lvl'!I$2:I$418)</f>
        <v>1000000</v>
      </c>
      <c r="I41" s="166">
        <f>SUMIF('Division Lvl'!$A$2:$A$418,$B41,'Division Lvl'!J$2:J$418)</f>
        <v>1000000</v>
      </c>
      <c r="J41" s="166">
        <f>SUMIF('Division Lvl'!$A$2:$A$418,$B41,'Division Lvl'!K$2:K$418)</f>
        <v>1000000</v>
      </c>
      <c r="K41" s="166">
        <f>SUMIF('Division Lvl'!$A$2:$A$418,$B41,'Division Lvl'!L$2:L$418)</f>
        <v>1000000</v>
      </c>
      <c r="L41" s="166">
        <f>SUMIF('Division Lvl'!$A$2:$A$418,$B41,'Division Lvl'!M$2:M$418)</f>
        <v>1000000</v>
      </c>
      <c r="M41" s="167">
        <f>SUMIF('Division Lvl'!$A$2:$A$418,$B41,'Division Lvl'!N$2:N$418)</f>
        <v>1000000</v>
      </c>
      <c r="N41" s="168">
        <f>SUMIF('Division Lvl'!$A$2:$A$418,$B41,'Division Lvl'!P$2:P$418)</f>
        <v>1024999.9999999999</v>
      </c>
      <c r="O41" s="169">
        <f>SUMIF('Division Lvl'!$A$2:$A$418,$B41,'Division Lvl'!Q$2:Q$418)</f>
        <v>1050625</v>
      </c>
      <c r="P41" s="169">
        <f>SUMIF('Division Lvl'!$A$2:$A$418,$B41,'Division Lvl'!R$2:R$418)</f>
        <v>1076890.6249999998</v>
      </c>
      <c r="Q41" s="169">
        <f>SUMIF('Division Lvl'!$A$2:$A$418,$B41,'Division Lvl'!S$2:S$418)</f>
        <v>1103812.8906249998</v>
      </c>
      <c r="R41" s="169">
        <f>SUMIF('Division Lvl'!$A$2:$A$418,$B41,'Division Lvl'!T$2:T$418)</f>
        <v>1131408.2128906245</v>
      </c>
      <c r="S41" s="169">
        <f>SUMIF('Division Lvl'!$A$2:$A$418,$B41,'Division Lvl'!U$2:U$418)</f>
        <v>1159693.4182128902</v>
      </c>
      <c r="T41" s="169">
        <f>SUMIF('Division Lvl'!$A$2:$A$418,$B41,'Division Lvl'!V$2:V$418)</f>
        <v>1188685.7536682126</v>
      </c>
      <c r="U41" s="169">
        <f>SUMIF('Division Lvl'!$A$2:$A$418,$B41,'Division Lvl'!W$2:W$418)</f>
        <v>1218402.8975099176</v>
      </c>
      <c r="V41" s="170">
        <f>SUMIF('Division Lvl'!$A$2:$A$418,$B41,'Division Lvl'!X$2:X$418)</f>
        <v>1248862.9699476655</v>
      </c>
      <c r="W41" s="170">
        <f>SUMIF('Division Lvl'!$A$2:$A$418,$B41,'Division Lvl'!Y$2:Y$418)</f>
        <v>1280084.544196357</v>
      </c>
      <c r="X41" s="165">
        <f t="shared" si="2"/>
        <v>10000000</v>
      </c>
      <c r="Y41" s="171">
        <f t="shared" si="3"/>
        <v>11483466.312050667</v>
      </c>
      <c r="Z41" s="172"/>
    </row>
    <row r="42" spans="1:26" x14ac:dyDescent="0.25">
      <c r="A42" s="163" t="str">
        <f>INDEX('Division Lvl'!$AG$2:$AG$418,MATCH(B42,'Division Lvl'!$A$2:$A$418,0))</f>
        <v>LV</v>
      </c>
      <c r="B42" s="163" t="s">
        <v>193</v>
      </c>
      <c r="C42" s="130" t="str">
        <f>INDEX('Division Lvl'!$B$2:$B$418,MATCH(B42,'Division Lvl'!$A$2:$A$418,0))</f>
        <v>Dsub monitoring &amp; LV feeder monitoring for solar PV</v>
      </c>
      <c r="D42" s="165">
        <f>SUMIF('Division Lvl'!$A$2:$A$418,$B42,'Division Lvl'!E$2:E$418)</f>
        <v>250000</v>
      </c>
      <c r="E42" s="166">
        <f>SUMIF('Division Lvl'!$A$2:$A$418,$B42,'Division Lvl'!F$2:F$418)</f>
        <v>250000</v>
      </c>
      <c r="F42" s="166">
        <f>SUMIF('Division Lvl'!$A$2:$A$418,$B42,'Division Lvl'!G$2:G$418)</f>
        <v>250000</v>
      </c>
      <c r="G42" s="166">
        <f>SUMIF('Division Lvl'!$A$2:$A$418,$B42,'Division Lvl'!H$2:H$418)</f>
        <v>250000</v>
      </c>
      <c r="H42" s="166">
        <f>SUMIF('Division Lvl'!$A$2:$A$418,$B42,'Division Lvl'!I$2:I$418)</f>
        <v>250000</v>
      </c>
      <c r="I42" s="166">
        <f>SUMIF('Division Lvl'!$A$2:$A$418,$B42,'Division Lvl'!J$2:J$418)</f>
        <v>250000</v>
      </c>
      <c r="J42" s="166">
        <f>SUMIF('Division Lvl'!$A$2:$A$418,$B42,'Division Lvl'!K$2:K$418)</f>
        <v>250000</v>
      </c>
      <c r="K42" s="166">
        <f>SUMIF('Division Lvl'!$A$2:$A$418,$B42,'Division Lvl'!L$2:L$418)</f>
        <v>250000</v>
      </c>
      <c r="L42" s="166">
        <f>SUMIF('Division Lvl'!$A$2:$A$418,$B42,'Division Lvl'!M$2:M$418)</f>
        <v>250000</v>
      </c>
      <c r="M42" s="167">
        <f>SUMIF('Division Lvl'!$A$2:$A$418,$B42,'Division Lvl'!N$2:N$418)</f>
        <v>250000</v>
      </c>
      <c r="N42" s="168">
        <f>SUMIF('Division Lvl'!$A$2:$A$418,$B42,'Division Lvl'!P$2:P$418)</f>
        <v>256249.99999999997</v>
      </c>
      <c r="O42" s="169">
        <f>SUMIF('Division Lvl'!$A$2:$A$418,$B42,'Division Lvl'!Q$2:Q$418)</f>
        <v>262656.25</v>
      </c>
      <c r="P42" s="169">
        <f>SUMIF('Division Lvl'!$A$2:$A$418,$B42,'Division Lvl'!R$2:R$418)</f>
        <v>269222.65624999994</v>
      </c>
      <c r="Q42" s="169">
        <f>SUMIF('Division Lvl'!$A$2:$A$418,$B42,'Division Lvl'!S$2:S$418)</f>
        <v>275953.22265624994</v>
      </c>
      <c r="R42" s="169">
        <f>SUMIF('Division Lvl'!$A$2:$A$418,$B42,'Division Lvl'!T$2:T$418)</f>
        <v>282852.05322265619</v>
      </c>
      <c r="S42" s="169">
        <f>SUMIF('Division Lvl'!$A$2:$A$418,$B42,'Division Lvl'!U$2:U$418)</f>
        <v>289923.35455322254</v>
      </c>
      <c r="T42" s="169">
        <f>SUMIF('Division Lvl'!$A$2:$A$418,$B42,'Division Lvl'!V$2:V$418)</f>
        <v>297171.43841705314</v>
      </c>
      <c r="U42" s="169">
        <f>SUMIF('Division Lvl'!$A$2:$A$418,$B42,'Division Lvl'!W$2:W$418)</f>
        <v>304600.7243774794</v>
      </c>
      <c r="V42" s="170">
        <f>SUMIF('Division Lvl'!$A$2:$A$418,$B42,'Division Lvl'!X$2:X$418)</f>
        <v>312215.74248691637</v>
      </c>
      <c r="W42" s="170">
        <f>SUMIF('Division Lvl'!$A$2:$A$418,$B42,'Division Lvl'!Y$2:Y$418)</f>
        <v>320021.13604908925</v>
      </c>
      <c r="X42" s="165">
        <f t="shared" si="2"/>
        <v>2500000</v>
      </c>
      <c r="Y42" s="171">
        <f t="shared" si="3"/>
        <v>2870866.5780126667</v>
      </c>
      <c r="Z42" s="172"/>
    </row>
    <row r="43" spans="1:26" x14ac:dyDescent="0.25">
      <c r="A43" s="163" t="str">
        <f>INDEX('Division Lvl'!$AG$2:$AG$418,MATCH(B43,'Division Lvl'!$A$2:$A$418,0))</f>
        <v>MC</v>
      </c>
      <c r="B43" s="164" t="s">
        <v>137</v>
      </c>
      <c r="C43" s="130" t="str">
        <f>INDEX('Division Lvl'!$B$2:$B$418,MATCH(B43,'Division Lvl'!$A$2:$A$418,0))</f>
        <v>Meters - renewal</v>
      </c>
      <c r="D43" s="165">
        <f>SUMIF('Division Lvl'!$A$2:$A$418,$B43,'Division Lvl'!E$2:E$418)</f>
        <v>60000</v>
      </c>
      <c r="E43" s="166">
        <f>SUMIF('Division Lvl'!$A$2:$A$418,$B43,'Division Lvl'!F$2:F$418)</f>
        <v>60000</v>
      </c>
      <c r="F43" s="166">
        <f>SUMIF('Division Lvl'!$A$2:$A$418,$B43,'Division Lvl'!G$2:G$418)</f>
        <v>10000</v>
      </c>
      <c r="G43" s="166">
        <f>SUMIF('Division Lvl'!$A$2:$A$418,$B43,'Division Lvl'!H$2:H$418)</f>
        <v>10000</v>
      </c>
      <c r="H43" s="166">
        <f>SUMIF('Division Lvl'!$A$2:$A$418,$B43,'Division Lvl'!I$2:I$418)</f>
        <v>10000</v>
      </c>
      <c r="I43" s="166">
        <f>SUMIF('Division Lvl'!$A$2:$A$418,$B43,'Division Lvl'!J$2:J$418)</f>
        <v>10000</v>
      </c>
      <c r="J43" s="166">
        <f>SUMIF('Division Lvl'!$A$2:$A$418,$B43,'Division Lvl'!K$2:K$418)</f>
        <v>10000</v>
      </c>
      <c r="K43" s="166">
        <f>SUMIF('Division Lvl'!$A$2:$A$418,$B43,'Division Lvl'!L$2:L$418)</f>
        <v>10000</v>
      </c>
      <c r="L43" s="166">
        <f>SUMIF('Division Lvl'!$A$2:$A$418,$B43,'Division Lvl'!M$2:M$418)</f>
        <v>10000</v>
      </c>
      <c r="M43" s="167">
        <f>SUMIF('Division Lvl'!$A$2:$A$418,$B43,'Division Lvl'!N$2:N$418)</f>
        <v>10000</v>
      </c>
      <c r="N43" s="168">
        <f>SUMIF('Division Lvl'!$A$2:$A$418,$B43,'Division Lvl'!P$2:P$418)</f>
        <v>61499.999999999993</v>
      </c>
      <c r="O43" s="169">
        <f>SUMIF('Division Lvl'!$A$2:$A$418,$B43,'Division Lvl'!Q$2:Q$418)</f>
        <v>63037.499999999993</v>
      </c>
      <c r="P43" s="169">
        <f>SUMIF('Division Lvl'!$A$2:$A$418,$B43,'Division Lvl'!R$2:R$418)</f>
        <v>10768.906249999998</v>
      </c>
      <c r="Q43" s="169">
        <f>SUMIF('Division Lvl'!$A$2:$A$418,$B43,'Division Lvl'!S$2:S$418)</f>
        <v>11038.128906249998</v>
      </c>
      <c r="R43" s="169">
        <f>SUMIF('Division Lvl'!$A$2:$A$418,$B43,'Division Lvl'!T$2:T$418)</f>
        <v>11314.082128906246</v>
      </c>
      <c r="S43" s="169">
        <f>SUMIF('Division Lvl'!$A$2:$A$418,$B43,'Division Lvl'!U$2:U$418)</f>
        <v>11596.934182128902</v>
      </c>
      <c r="T43" s="169">
        <f>SUMIF('Division Lvl'!$A$2:$A$418,$B43,'Division Lvl'!V$2:V$418)</f>
        <v>11886.857536682124</v>
      </c>
      <c r="U43" s="169">
        <f>SUMIF('Division Lvl'!$A$2:$A$418,$B43,'Division Lvl'!W$2:W$418)</f>
        <v>12184.028975099178</v>
      </c>
      <c r="V43" s="170">
        <f>SUMIF('Division Lvl'!$A$2:$A$418,$B43,'Division Lvl'!X$2:X$418)</f>
        <v>12488.629699476654</v>
      </c>
      <c r="W43" s="170">
        <f>SUMIF('Division Lvl'!$A$2:$A$418,$B43,'Division Lvl'!Y$2:Y$418)</f>
        <v>12800.845441963571</v>
      </c>
      <c r="X43" s="165">
        <f t="shared" si="2"/>
        <v>200000</v>
      </c>
      <c r="Y43" s="171">
        <f t="shared" si="3"/>
        <v>218615.91312050665</v>
      </c>
      <c r="Z43" s="172"/>
    </row>
    <row r="44" spans="1:26" x14ac:dyDescent="0.25">
      <c r="A44" s="163" t="str">
        <f>INDEX('Division Lvl'!$AG$2:$AG$418,MATCH(B44,'Division Lvl'!$A$2:$A$418,0))</f>
        <v>MC</v>
      </c>
      <c r="B44" s="175" t="s">
        <v>138</v>
      </c>
      <c r="C44" s="130" t="str">
        <f>INDEX('Division Lvl'!$B$2:$B$418,MATCH(B44,'Division Lvl'!$A$2:$A$418,0))</f>
        <v>Relays - renewal</v>
      </c>
      <c r="D44" s="165">
        <f>SUMIF('Division Lvl'!$A$2:$A$418,$B44,'Division Lvl'!E$2:E$418)</f>
        <v>957584</v>
      </c>
      <c r="E44" s="166">
        <f>SUMIF('Division Lvl'!$A$2:$A$418,$B44,'Division Lvl'!F$2:F$418)</f>
        <v>907185</v>
      </c>
      <c r="F44" s="166">
        <f>SUMIF('Division Lvl'!$A$2:$A$418,$B44,'Division Lvl'!G$2:G$418)</f>
        <v>856786</v>
      </c>
      <c r="G44" s="166">
        <f>SUMIF('Division Lvl'!$A$2:$A$418,$B44,'Division Lvl'!H$2:H$418)</f>
        <v>806386</v>
      </c>
      <c r="H44" s="166">
        <f>SUMIF('Division Lvl'!$A$2:$A$418,$B44,'Division Lvl'!I$2:I$418)</f>
        <v>755987</v>
      </c>
      <c r="I44" s="166">
        <f>SUMIF('Division Lvl'!$A$2:$A$418,$B44,'Division Lvl'!J$2:J$418)</f>
        <v>705588</v>
      </c>
      <c r="J44" s="166">
        <f>SUMIF('Division Lvl'!$A$2:$A$418,$B44,'Division Lvl'!K$2:K$418)</f>
        <v>655189</v>
      </c>
      <c r="K44" s="166">
        <f>SUMIF('Division Lvl'!$A$2:$A$418,$B44,'Division Lvl'!L$2:L$418)</f>
        <v>604790</v>
      </c>
      <c r="L44" s="166">
        <f>SUMIF('Division Lvl'!$A$2:$A$418,$B44,'Division Lvl'!M$2:M$418)</f>
        <v>554391</v>
      </c>
      <c r="M44" s="167">
        <f>SUMIF('Division Lvl'!$A$2:$A$418,$B44,'Division Lvl'!N$2:N$418)</f>
        <v>503992</v>
      </c>
      <c r="N44" s="168">
        <f>SUMIF('Division Lvl'!$A$2:$A$418,$B44,'Division Lvl'!P$2:P$418)</f>
        <v>981523.59999999986</v>
      </c>
      <c r="O44" s="169">
        <f>SUMIF('Division Lvl'!$A$2:$A$418,$B44,'Division Lvl'!Q$2:Q$418)</f>
        <v>953111.24062499986</v>
      </c>
      <c r="P44" s="169">
        <f>SUMIF('Division Lvl'!$A$2:$A$418,$B44,'Division Lvl'!R$2:R$418)</f>
        <v>922664.81103124982</v>
      </c>
      <c r="Q44" s="169">
        <f>SUMIF('Division Lvl'!$A$2:$A$418,$B44,'Division Lvl'!S$2:S$418)</f>
        <v>890099.26161953108</v>
      </c>
      <c r="R44" s="169">
        <f>SUMIF('Division Lvl'!$A$2:$A$418,$B44,'Division Lvl'!T$2:T$418)</f>
        <v>855329.9006385447</v>
      </c>
      <c r="S44" s="169">
        <f>SUMIF('Division Lvl'!$A$2:$A$418,$B44,'Division Lvl'!U$2:U$418)</f>
        <v>818265.75956999674</v>
      </c>
      <c r="T44" s="169">
        <f>SUMIF('Division Lvl'!$A$2:$A$418,$B44,'Division Lvl'!V$2:V$418)</f>
        <v>778813.83026012243</v>
      </c>
      <c r="U44" s="169">
        <f>SUMIF('Division Lvl'!$A$2:$A$418,$B44,'Division Lvl'!W$2:W$418)</f>
        <v>736877.88838502311</v>
      </c>
      <c r="V44" s="170">
        <f>SUMIF('Division Lvl'!$A$2:$A$418,$B44,'Division Lvl'!X$2:X$418)</f>
        <v>692358.39077225619</v>
      </c>
      <c r="W44" s="170">
        <f>SUMIF('Division Lvl'!$A$2:$A$418,$B44,'Division Lvl'!Y$2:Y$418)</f>
        <v>645152.36959861033</v>
      </c>
      <c r="X44" s="165">
        <f t="shared" si="2"/>
        <v>7307878</v>
      </c>
      <c r="Y44" s="171">
        <f t="shared" si="3"/>
        <v>8274197.0525003336</v>
      </c>
      <c r="Z44" s="172"/>
    </row>
    <row r="45" spans="1:26" x14ac:dyDescent="0.25">
      <c r="A45" s="163" t="str">
        <f>INDEX('Division Lvl'!$AG$2:$AG$418,MATCH(B45,'Division Lvl'!$A$2:$A$418,0))</f>
        <v>MC</v>
      </c>
      <c r="B45" s="164" t="s">
        <v>139</v>
      </c>
      <c r="C45" s="130" t="str">
        <f>INDEX('Division Lvl'!$B$2:$B$418,MATCH(B45,'Division Lvl'!$A$2:$A$418,0))</f>
        <v>Test equipment</v>
      </c>
      <c r="D45" s="165">
        <f>SUMIF('Division Lvl'!$A$2:$A$418,$B45,'Division Lvl'!E$2:E$418)</f>
        <v>120000</v>
      </c>
      <c r="E45" s="166">
        <f>SUMIF('Division Lvl'!$A$2:$A$418,$B45,'Division Lvl'!F$2:F$418)</f>
        <v>80000</v>
      </c>
      <c r="F45" s="166">
        <f>SUMIF('Division Lvl'!$A$2:$A$418,$B45,'Division Lvl'!G$2:G$418)</f>
        <v>120000</v>
      </c>
      <c r="G45" s="166">
        <f>SUMIF('Division Lvl'!$A$2:$A$418,$B45,'Division Lvl'!H$2:H$418)</f>
        <v>80000</v>
      </c>
      <c r="H45" s="166">
        <f>SUMIF('Division Lvl'!$A$2:$A$418,$B45,'Division Lvl'!I$2:I$418)</f>
        <v>120000</v>
      </c>
      <c r="I45" s="166">
        <f>SUMIF('Division Lvl'!$A$2:$A$418,$B45,'Division Lvl'!J$2:J$418)</f>
        <v>85000</v>
      </c>
      <c r="J45" s="166">
        <f>SUMIF('Division Lvl'!$A$2:$A$418,$B45,'Division Lvl'!K$2:K$418)</f>
        <v>120000</v>
      </c>
      <c r="K45" s="166">
        <f>SUMIF('Division Lvl'!$A$2:$A$418,$B45,'Division Lvl'!L$2:L$418)</f>
        <v>85000</v>
      </c>
      <c r="L45" s="166">
        <f>SUMIF('Division Lvl'!$A$2:$A$418,$B45,'Division Lvl'!M$2:M$418)</f>
        <v>120000</v>
      </c>
      <c r="M45" s="167">
        <f>SUMIF('Division Lvl'!$A$2:$A$418,$B45,'Division Lvl'!N$2:N$418)</f>
        <v>85000</v>
      </c>
      <c r="N45" s="168">
        <f>SUMIF('Division Lvl'!$A$2:$A$418,$B45,'Division Lvl'!P$2:P$418)</f>
        <v>122999.99999999999</v>
      </c>
      <c r="O45" s="169">
        <f>SUMIF('Division Lvl'!$A$2:$A$418,$B45,'Division Lvl'!Q$2:Q$418)</f>
        <v>84050</v>
      </c>
      <c r="P45" s="169">
        <f>SUMIF('Division Lvl'!$A$2:$A$418,$B45,'Division Lvl'!R$2:R$418)</f>
        <v>129226.87499999999</v>
      </c>
      <c r="Q45" s="169">
        <f>SUMIF('Division Lvl'!$A$2:$A$418,$B45,'Division Lvl'!S$2:S$418)</f>
        <v>88305.031249999985</v>
      </c>
      <c r="R45" s="169">
        <f>SUMIF('Division Lvl'!$A$2:$A$418,$B45,'Division Lvl'!T$2:T$418)</f>
        <v>135768.98554687496</v>
      </c>
      <c r="S45" s="169">
        <f>SUMIF('Division Lvl'!$A$2:$A$418,$B45,'Division Lvl'!U$2:U$418)</f>
        <v>98573.940548095663</v>
      </c>
      <c r="T45" s="169">
        <f>SUMIF('Division Lvl'!$A$2:$A$418,$B45,'Division Lvl'!V$2:V$418)</f>
        <v>142642.29044018549</v>
      </c>
      <c r="U45" s="169">
        <f>SUMIF('Division Lvl'!$A$2:$A$418,$B45,'Division Lvl'!W$2:W$418)</f>
        <v>103564.246288343</v>
      </c>
      <c r="V45" s="170">
        <f>SUMIF('Division Lvl'!$A$2:$A$418,$B45,'Division Lvl'!X$2:X$418)</f>
        <v>149863.55639371986</v>
      </c>
      <c r="W45" s="170">
        <f>SUMIF('Division Lvl'!$A$2:$A$418,$B45,'Division Lvl'!Y$2:Y$418)</f>
        <v>108807.18625669036</v>
      </c>
      <c r="X45" s="165">
        <f t="shared" si="2"/>
        <v>1015000</v>
      </c>
      <c r="Y45" s="171">
        <f t="shared" si="3"/>
        <v>1163802.1117239092</v>
      </c>
      <c r="Z45" s="172"/>
    </row>
    <row r="46" spans="1:26" x14ac:dyDescent="0.25">
      <c r="A46" s="163" t="str">
        <f>INDEX('Division Lvl'!$AG$2:$AG$418,MATCH(B46,'Division Lvl'!$A$2:$A$418,0))</f>
        <v>MC</v>
      </c>
      <c r="B46" s="163" t="s">
        <v>197</v>
      </c>
      <c r="C46" s="130" t="str">
        <f>INDEX('Division Lvl'!$B$2:$B$418,MATCH(B46,'Division Lvl'!$A$2:$A$418,0))</f>
        <v>Demand management technology</v>
      </c>
      <c r="D46" s="165">
        <f>SUMIF('Division Lvl'!$A$2:$A$418,$B46,'Division Lvl'!E$2:E$418)</f>
        <v>1400000</v>
      </c>
      <c r="E46" s="166">
        <f>SUMIF('Division Lvl'!$A$2:$A$418,$B46,'Division Lvl'!F$2:F$418)</f>
        <v>750000</v>
      </c>
      <c r="F46" s="166">
        <f>SUMIF('Division Lvl'!$A$2:$A$418,$B46,'Division Lvl'!G$2:G$418)</f>
        <v>750000</v>
      </c>
      <c r="G46" s="166">
        <f>SUMIF('Division Lvl'!$A$2:$A$418,$B46,'Division Lvl'!H$2:H$418)</f>
        <v>750000</v>
      </c>
      <c r="H46" s="166">
        <f>SUMIF('Division Lvl'!$A$2:$A$418,$B46,'Division Lvl'!I$2:I$418)</f>
        <v>750000</v>
      </c>
      <c r="I46" s="166">
        <f>SUMIF('Division Lvl'!$A$2:$A$418,$B46,'Division Lvl'!J$2:J$418)</f>
        <v>750000</v>
      </c>
      <c r="J46" s="166">
        <f>SUMIF('Division Lvl'!$A$2:$A$418,$B46,'Division Lvl'!K$2:K$418)</f>
        <v>750000</v>
      </c>
      <c r="K46" s="166">
        <f>SUMIF('Division Lvl'!$A$2:$A$418,$B46,'Division Lvl'!L$2:L$418)</f>
        <v>750000</v>
      </c>
      <c r="L46" s="166">
        <f>SUMIF('Division Lvl'!$A$2:$A$418,$B46,'Division Lvl'!M$2:M$418)</f>
        <v>750000</v>
      </c>
      <c r="M46" s="167">
        <f>SUMIF('Division Lvl'!$A$2:$A$418,$B46,'Division Lvl'!N$2:N$418)</f>
        <v>750000</v>
      </c>
      <c r="N46" s="168">
        <f>SUMIF('Division Lvl'!$A$2:$A$418,$B46,'Division Lvl'!P$2:P$418)</f>
        <v>1434999.9999999998</v>
      </c>
      <c r="O46" s="169">
        <f>SUMIF('Division Lvl'!$A$2:$A$418,$B46,'Division Lvl'!Q$2:Q$418)</f>
        <v>787968.74999999988</v>
      </c>
      <c r="P46" s="169">
        <f>SUMIF('Division Lvl'!$A$2:$A$418,$B46,'Division Lvl'!R$2:R$418)</f>
        <v>807667.96874999988</v>
      </c>
      <c r="Q46" s="169">
        <f>SUMIF('Division Lvl'!$A$2:$A$418,$B46,'Division Lvl'!S$2:S$418)</f>
        <v>827859.66796874977</v>
      </c>
      <c r="R46" s="169">
        <f>SUMIF('Division Lvl'!$A$2:$A$418,$B46,'Division Lvl'!T$2:T$418)</f>
        <v>848556.15966796852</v>
      </c>
      <c r="S46" s="169">
        <f>SUMIF('Division Lvl'!$A$2:$A$418,$B46,'Division Lvl'!U$2:U$418)</f>
        <v>869770.06365966762</v>
      </c>
      <c r="T46" s="169">
        <f>SUMIF('Division Lvl'!$A$2:$A$418,$B46,'Division Lvl'!V$2:V$418)</f>
        <v>891514.31525115937</v>
      </c>
      <c r="U46" s="169">
        <f>SUMIF('Division Lvl'!$A$2:$A$418,$B46,'Division Lvl'!W$2:W$418)</f>
        <v>913802.17313243833</v>
      </c>
      <c r="V46" s="170">
        <f>SUMIF('Division Lvl'!$A$2:$A$418,$B46,'Division Lvl'!X$2:X$418)</f>
        <v>936647.2274607491</v>
      </c>
      <c r="W46" s="170">
        <f>SUMIF('Division Lvl'!$A$2:$A$418,$B46,'Division Lvl'!Y$2:Y$418)</f>
        <v>960063.40814726776</v>
      </c>
      <c r="X46" s="165">
        <f t="shared" si="2"/>
        <v>8150000</v>
      </c>
      <c r="Y46" s="171">
        <f t="shared" si="3"/>
        <v>9278849.7340380009</v>
      </c>
      <c r="Z46" s="172"/>
    </row>
    <row r="47" spans="1:26" x14ac:dyDescent="0.25">
      <c r="A47" s="163" t="str">
        <f>INDEX('Division Lvl'!$AG$2:$AG$418,MATCH(B47,'Division Lvl'!$A$2:$A$418,0))</f>
        <v>NU</v>
      </c>
      <c r="B47" s="163" t="s">
        <v>98</v>
      </c>
      <c r="C47" s="130" t="str">
        <f>INDEX('Division Lvl'!$B$2:$B$418,MATCH(B47,'Division Lvl'!$A$2:$A$418,0))</f>
        <v>Non urban extension</v>
      </c>
      <c r="D47" s="165">
        <f>SUMIF('Division Lvl'!$A$2:$A$418,$B47,'Division Lvl'!E$2:E$418)</f>
        <v>1019340</v>
      </c>
      <c r="E47" s="166">
        <f>SUMIF('Division Lvl'!$A$2:$A$418,$B47,'Division Lvl'!F$2:F$418)</f>
        <v>743122</v>
      </c>
      <c r="F47" s="166">
        <f>SUMIF('Division Lvl'!$A$2:$A$418,$B47,'Division Lvl'!G$2:G$418)</f>
        <v>661806</v>
      </c>
      <c r="G47" s="166">
        <f>SUMIF('Division Lvl'!$A$2:$A$418,$B47,'Division Lvl'!H$2:H$418)</f>
        <v>631694</v>
      </c>
      <c r="H47" s="166">
        <f>SUMIF('Division Lvl'!$A$2:$A$418,$B47,'Division Lvl'!I$2:I$418)</f>
        <v>619417</v>
      </c>
      <c r="I47" s="166">
        <f>SUMIF('Division Lvl'!$A$2:$A$418,$B47,'Division Lvl'!J$2:J$418)</f>
        <v>619417</v>
      </c>
      <c r="J47" s="166">
        <f>SUMIF('Division Lvl'!$A$2:$A$418,$B47,'Division Lvl'!K$2:K$418)</f>
        <v>619417</v>
      </c>
      <c r="K47" s="166">
        <f>SUMIF('Division Lvl'!$A$2:$A$418,$B47,'Division Lvl'!L$2:L$418)</f>
        <v>619417</v>
      </c>
      <c r="L47" s="166">
        <f>SUMIF('Division Lvl'!$A$2:$A$418,$B47,'Division Lvl'!M$2:M$418)</f>
        <v>619417</v>
      </c>
      <c r="M47" s="167">
        <f>SUMIF('Division Lvl'!$A$2:$A$418,$B47,'Division Lvl'!N$2:N$418)</f>
        <v>619417</v>
      </c>
      <c r="N47" s="168">
        <f>SUMIF('Division Lvl'!$A$2:$A$418,$B47,'Division Lvl'!P$2:P$418)</f>
        <v>1044823.4999999999</v>
      </c>
      <c r="O47" s="169">
        <f>SUMIF('Division Lvl'!$A$2:$A$418,$B47,'Division Lvl'!Q$2:Q$418)</f>
        <v>780742.5512499999</v>
      </c>
      <c r="P47" s="169">
        <f>SUMIF('Division Lvl'!$A$2:$A$418,$B47,'Division Lvl'!R$2:R$418)</f>
        <v>712692.67696874996</v>
      </c>
      <c r="Q47" s="169">
        <f>SUMIF('Division Lvl'!$A$2:$A$418,$B47,'Division Lvl'!S$2:S$418)</f>
        <v>697271.98013046861</v>
      </c>
      <c r="R47" s="169">
        <f>SUMIF('Division Lvl'!$A$2:$A$418,$B47,'Division Lvl'!T$2:T$418)</f>
        <v>700813.481004072</v>
      </c>
      <c r="S47" s="169">
        <f>SUMIF('Division Lvl'!$A$2:$A$418,$B47,'Division Lvl'!U$2:U$418)</f>
        <v>718333.81802917377</v>
      </c>
      <c r="T47" s="169">
        <f>SUMIF('Division Lvl'!$A$2:$A$418,$B47,'Division Lvl'!V$2:V$418)</f>
        <v>736292.16347990313</v>
      </c>
      <c r="U47" s="169">
        <f>SUMIF('Division Lvl'!$A$2:$A$418,$B47,'Division Lvl'!W$2:W$418)</f>
        <v>754699.46756690065</v>
      </c>
      <c r="V47" s="170">
        <f>SUMIF('Division Lvl'!$A$2:$A$418,$B47,'Division Lvl'!X$2:X$418)</f>
        <v>773566.95425607311</v>
      </c>
      <c r="W47" s="170">
        <f>SUMIF('Division Lvl'!$A$2:$A$418,$B47,'Division Lvl'!Y$2:Y$418)</f>
        <v>792906.12811247492</v>
      </c>
      <c r="X47" s="165">
        <f t="shared" si="2"/>
        <v>6772464</v>
      </c>
      <c r="Y47" s="171">
        <f t="shared" si="3"/>
        <v>7712142.7207978144</v>
      </c>
      <c r="Z47" s="172"/>
    </row>
    <row r="48" spans="1:26" x14ac:dyDescent="0.25">
      <c r="A48" s="163" t="str">
        <f>INDEX('Division Lvl'!$AG$2:$AG$418,MATCH(B48,'Division Lvl'!$A$2:$A$418,0))</f>
        <v>PQ</v>
      </c>
      <c r="B48" s="163" t="s">
        <v>129</v>
      </c>
      <c r="C48" s="130" t="str">
        <f>INDEX('Division Lvl'!$B$2:$B$418,MATCH(B48,'Division Lvl'!$A$2:$A$418,0))</f>
        <v>Permanent power quality monitoring</v>
      </c>
      <c r="D48" s="165">
        <f>SUMIF('Division Lvl'!$A$2:$A$418,$B48,'Division Lvl'!E$2:E$418)</f>
        <v>100000</v>
      </c>
      <c r="E48" s="166">
        <f>SUMIF('Division Lvl'!$A$2:$A$418,$B48,'Division Lvl'!F$2:F$418)</f>
        <v>100000</v>
      </c>
      <c r="F48" s="166">
        <f>SUMIF('Division Lvl'!$A$2:$A$418,$B48,'Division Lvl'!G$2:G$418)</f>
        <v>100000</v>
      </c>
      <c r="G48" s="166">
        <f>SUMIF('Division Lvl'!$A$2:$A$418,$B48,'Division Lvl'!H$2:H$418)</f>
        <v>100000</v>
      </c>
      <c r="H48" s="166">
        <f>SUMIF('Division Lvl'!$A$2:$A$418,$B48,'Division Lvl'!I$2:I$418)</f>
        <v>100000</v>
      </c>
      <c r="I48" s="166">
        <f>SUMIF('Division Lvl'!$A$2:$A$418,$B48,'Division Lvl'!J$2:J$418)</f>
        <v>100000</v>
      </c>
      <c r="J48" s="166">
        <f>SUMIF('Division Lvl'!$A$2:$A$418,$B48,'Division Lvl'!K$2:K$418)</f>
        <v>100000</v>
      </c>
      <c r="K48" s="166">
        <f>SUMIF('Division Lvl'!$A$2:$A$418,$B48,'Division Lvl'!L$2:L$418)</f>
        <v>100000</v>
      </c>
      <c r="L48" s="166">
        <f>SUMIF('Division Lvl'!$A$2:$A$418,$B48,'Division Lvl'!M$2:M$418)</f>
        <v>100000</v>
      </c>
      <c r="M48" s="167">
        <f>SUMIF('Division Lvl'!$A$2:$A$418,$B48,'Division Lvl'!N$2:N$418)</f>
        <v>100000</v>
      </c>
      <c r="N48" s="168">
        <f>SUMIF('Division Lvl'!$A$2:$A$418,$B48,'Division Lvl'!P$2:P$418)</f>
        <v>102499.99999999999</v>
      </c>
      <c r="O48" s="169">
        <f>SUMIF('Division Lvl'!$A$2:$A$418,$B48,'Division Lvl'!Q$2:Q$418)</f>
        <v>105062.49999999999</v>
      </c>
      <c r="P48" s="169">
        <f>SUMIF('Division Lvl'!$A$2:$A$418,$B48,'Division Lvl'!R$2:R$418)</f>
        <v>107689.06249999999</v>
      </c>
      <c r="Q48" s="169">
        <f>SUMIF('Division Lvl'!$A$2:$A$418,$B48,'Division Lvl'!S$2:S$418)</f>
        <v>110381.28906249997</v>
      </c>
      <c r="R48" s="169">
        <f>SUMIF('Division Lvl'!$A$2:$A$418,$B48,'Division Lvl'!T$2:T$418)</f>
        <v>113140.82128906247</v>
      </c>
      <c r="S48" s="169">
        <f>SUMIF('Division Lvl'!$A$2:$A$418,$B48,'Division Lvl'!U$2:U$418)</f>
        <v>115969.34182128902</v>
      </c>
      <c r="T48" s="169">
        <f>SUMIF('Division Lvl'!$A$2:$A$418,$B48,'Division Lvl'!V$2:V$418)</f>
        <v>118868.57536682126</v>
      </c>
      <c r="U48" s="169">
        <f>SUMIF('Division Lvl'!$A$2:$A$418,$B48,'Division Lvl'!W$2:W$418)</f>
        <v>121840.28975099177</v>
      </c>
      <c r="V48" s="170">
        <f>SUMIF('Division Lvl'!$A$2:$A$418,$B48,'Division Lvl'!X$2:X$418)</f>
        <v>124886.29699476654</v>
      </c>
      <c r="W48" s="170">
        <f>SUMIF('Division Lvl'!$A$2:$A$418,$B48,'Division Lvl'!Y$2:Y$418)</f>
        <v>128008.4544196357</v>
      </c>
      <c r="X48" s="165">
        <f t="shared" si="2"/>
        <v>1000000</v>
      </c>
      <c r="Y48" s="171">
        <f t="shared" si="3"/>
        <v>1148346.6312050666</v>
      </c>
      <c r="Z48" s="172"/>
    </row>
    <row r="49" spans="1:26" x14ac:dyDescent="0.25">
      <c r="A49" s="163" t="str">
        <f>INDEX('Division Lvl'!$AG$2:$AG$418,MATCH(B49,'Division Lvl'!$A$2:$A$418,0))</f>
        <v>PQ</v>
      </c>
      <c r="B49" s="163" t="s">
        <v>874</v>
      </c>
      <c r="C49" s="130" t="str">
        <f>INDEX('Division Lvl'!$B$2:$B$418,MATCH(B49,'Division Lvl'!$A$2:$A$418,0))</f>
        <v>Power quality monitoring replacement</v>
      </c>
      <c r="D49" s="165">
        <f>SUMIF('Division Lvl'!$A$2:$A$418,$B49,'Division Lvl'!E$2:E$418)</f>
        <v>342400</v>
      </c>
      <c r="E49" s="166">
        <f>SUMIF('Division Lvl'!$A$2:$A$418,$B49,'Division Lvl'!F$2:F$418)</f>
        <v>617700</v>
      </c>
      <c r="F49" s="166">
        <f>SUMIF('Division Lvl'!$A$2:$A$418,$B49,'Division Lvl'!G$2:G$418)</f>
        <v>873300</v>
      </c>
      <c r="G49" s="166">
        <f>SUMIF('Division Lvl'!$A$2:$A$418,$B49,'Division Lvl'!H$2:H$418)</f>
        <v>947600</v>
      </c>
      <c r="H49" s="166">
        <f>SUMIF('Division Lvl'!$A$2:$A$418,$B49,'Division Lvl'!I$2:I$418)</f>
        <v>1364538</v>
      </c>
      <c r="I49" s="166">
        <f>SUMIF('Division Lvl'!$A$2:$A$418,$B49,'Division Lvl'!J$2:J$418)</f>
        <v>1299560</v>
      </c>
      <c r="J49" s="166">
        <f>SUMIF('Division Lvl'!$A$2:$A$418,$B49,'Division Lvl'!K$2:K$418)</f>
        <v>1429516</v>
      </c>
      <c r="K49" s="166">
        <f>SUMIF('Division Lvl'!$A$2:$A$418,$B49,'Division Lvl'!L$2:L$418)</f>
        <v>1429516</v>
      </c>
      <c r="L49" s="166">
        <f>SUMIF('Division Lvl'!$A$2:$A$418,$B49,'Division Lvl'!M$2:M$418)</f>
        <v>1169604</v>
      </c>
      <c r="M49" s="167">
        <f>SUMIF('Division Lvl'!$A$2:$A$418,$B49,'Division Lvl'!N$2:N$418)</f>
        <v>1169604</v>
      </c>
      <c r="N49" s="168">
        <f>SUMIF('Division Lvl'!$A$2:$A$418,$B49,'Division Lvl'!P$2:P$418)</f>
        <v>350959.99999999994</v>
      </c>
      <c r="O49" s="169">
        <f>SUMIF('Division Lvl'!$A$2:$A$418,$B49,'Division Lvl'!Q$2:Q$418)</f>
        <v>648971.0625</v>
      </c>
      <c r="P49" s="169">
        <f>SUMIF('Division Lvl'!$A$2:$A$418,$B49,'Division Lvl'!R$2:R$418)</f>
        <v>940448.58281249984</v>
      </c>
      <c r="Q49" s="169">
        <f>SUMIF('Division Lvl'!$A$2:$A$418,$B49,'Division Lvl'!S$2:S$418)</f>
        <v>1045973.0951562498</v>
      </c>
      <c r="R49" s="169">
        <f>SUMIF('Division Lvl'!$A$2:$A$418,$B49,'Division Lvl'!T$2:T$418)</f>
        <v>1543849.5000013472</v>
      </c>
      <c r="S49" s="169">
        <f>SUMIF('Division Lvl'!$A$2:$A$418,$B49,'Division Lvl'!U$2:U$418)</f>
        <v>1507091.1785727437</v>
      </c>
      <c r="T49" s="169">
        <f>SUMIF('Division Lvl'!$A$2:$A$418,$B49,'Division Lvl'!V$2:V$418)</f>
        <v>1699245.3038407685</v>
      </c>
      <c r="U49" s="169">
        <f>SUMIF('Division Lvl'!$A$2:$A$418,$B49,'Division Lvl'!W$2:W$418)</f>
        <v>1741726.4364367875</v>
      </c>
      <c r="V49" s="170">
        <f>SUMIF('Division Lvl'!$A$2:$A$418,$B49,'Division Lvl'!X$2:X$418)</f>
        <v>1460675.1251026692</v>
      </c>
      <c r="W49" s="170">
        <f>SUMIF('Division Lvl'!$A$2:$A$418,$B49,'Division Lvl'!Y$2:Y$418)</f>
        <v>1497192.003230236</v>
      </c>
      <c r="X49" s="165">
        <f t="shared" si="2"/>
        <v>10643338</v>
      </c>
      <c r="Y49" s="171">
        <f t="shared" si="3"/>
        <v>12436132.287653303</v>
      </c>
      <c r="Z49" s="172"/>
    </row>
    <row r="50" spans="1:26" x14ac:dyDescent="0.25">
      <c r="A50" s="163" t="str">
        <f>INDEX('Division Lvl'!$AG$2:$AG$418,MATCH(B50,'Division Lvl'!$A$2:$A$418,0))</f>
        <v>PR</v>
      </c>
      <c r="B50" s="164" t="s">
        <v>895</v>
      </c>
      <c r="C50" s="130" t="str">
        <f>INDEX('Division Lvl'!$B$2:$B$418,MATCH(B50,'Division Lvl'!$A$2:$A$418,0))</f>
        <v>Collimore Park ZS establishment</v>
      </c>
      <c r="D50" s="165">
        <f>SUMIF('Division Lvl'!$A$2:$A$418,$B50,'Division Lvl'!E$2:E$418)</f>
        <v>0</v>
      </c>
      <c r="E50" s="166">
        <f>SUMIF('Division Lvl'!$A$2:$A$418,$B50,'Division Lvl'!F$2:F$418)</f>
        <v>0</v>
      </c>
      <c r="F50" s="166">
        <f>SUMIF('Division Lvl'!$A$2:$A$418,$B50,'Division Lvl'!G$2:G$418)</f>
        <v>0</v>
      </c>
      <c r="G50" s="166">
        <f>SUMIF('Division Lvl'!$A$2:$A$418,$B50,'Division Lvl'!H$2:H$418)</f>
        <v>0</v>
      </c>
      <c r="H50" s="166">
        <f>SUMIF('Division Lvl'!$A$2:$A$418,$B50,'Division Lvl'!I$2:I$418)</f>
        <v>0</v>
      </c>
      <c r="I50" s="166">
        <f>SUMIF('Division Lvl'!$A$2:$A$418,$B50,'Division Lvl'!J$2:J$418)</f>
        <v>0</v>
      </c>
      <c r="J50" s="166">
        <f>SUMIF('Division Lvl'!$A$2:$A$418,$B50,'Division Lvl'!K$2:K$418)</f>
        <v>0</v>
      </c>
      <c r="K50" s="166">
        <f>SUMIF('Division Lvl'!$A$2:$A$418,$B50,'Division Lvl'!L$2:L$418)</f>
        <v>4195200</v>
      </c>
      <c r="L50" s="166">
        <f>SUMIF('Division Lvl'!$A$2:$A$418,$B50,'Division Lvl'!M$2:M$418)</f>
        <v>12585600</v>
      </c>
      <c r="M50" s="167">
        <f>SUMIF('Division Lvl'!$A$2:$A$418,$B50,'Division Lvl'!N$2:N$418)</f>
        <v>11187200</v>
      </c>
      <c r="N50" s="168">
        <f>SUMIF('Division Lvl'!$A$2:$A$418,$B50,'Division Lvl'!P$2:P$418)</f>
        <v>0</v>
      </c>
      <c r="O50" s="169">
        <f>SUMIF('Division Lvl'!$A$2:$A$418,$B50,'Division Lvl'!Q$2:Q$418)</f>
        <v>0</v>
      </c>
      <c r="P50" s="169">
        <f>SUMIF('Division Lvl'!$A$2:$A$418,$B50,'Division Lvl'!R$2:R$418)</f>
        <v>0</v>
      </c>
      <c r="Q50" s="169">
        <f>SUMIF('Division Lvl'!$A$2:$A$418,$B50,'Division Lvl'!S$2:S$418)</f>
        <v>0</v>
      </c>
      <c r="R50" s="169">
        <f>SUMIF('Division Lvl'!$A$2:$A$418,$B50,'Division Lvl'!T$2:T$418)</f>
        <v>0</v>
      </c>
      <c r="S50" s="169">
        <f>SUMIF('Division Lvl'!$A$2:$A$418,$B50,'Division Lvl'!U$2:U$418)</f>
        <v>0</v>
      </c>
      <c r="T50" s="169">
        <f>SUMIF('Division Lvl'!$A$2:$A$418,$B50,'Division Lvl'!V$2:V$418)</f>
        <v>0</v>
      </c>
      <c r="U50" s="169">
        <f>SUMIF('Division Lvl'!$A$2:$A$418,$B50,'Division Lvl'!W$2:W$418)</f>
        <v>5111443.8356336066</v>
      </c>
      <c r="V50" s="170">
        <f>SUMIF('Division Lvl'!$A$2:$A$418,$B50,'Division Lvl'!X$2:X$418)</f>
        <v>15717689.794573339</v>
      </c>
      <c r="W50" s="170">
        <f>SUMIF('Division Lvl'!$A$2:$A$418,$B50,'Division Lvl'!Y$2:Y$418)</f>
        <v>14320561.812833486</v>
      </c>
      <c r="X50" s="165">
        <f t="shared" si="2"/>
        <v>27968000</v>
      </c>
      <c r="Y50" s="171">
        <f t="shared" si="3"/>
        <v>35149695.443040431</v>
      </c>
      <c r="Z50" s="172"/>
    </row>
    <row r="51" spans="1:26" x14ac:dyDescent="0.25">
      <c r="A51" s="163" t="str">
        <f>INDEX('Division Lvl'!$AG$2:$AG$418,MATCH(B51,'Division Lvl'!$A$2:$A$418,0))</f>
        <v>PR</v>
      </c>
      <c r="B51" s="175" t="s">
        <v>100</v>
      </c>
      <c r="C51" s="130" t="str">
        <f>INDEX('Division Lvl'!$B$2:$B$418,MATCH(B51,'Division Lvl'!$A$2:$A$418,0))</f>
        <v>Edmondson Park ZS establishment</v>
      </c>
      <c r="D51" s="165">
        <f>SUMIF('Division Lvl'!$A$2:$A$418,$B51,'Division Lvl'!E$2:E$418)</f>
        <v>1765854</v>
      </c>
      <c r="E51" s="166">
        <f>SUMIF('Division Lvl'!$A$2:$A$418,$B51,'Division Lvl'!F$2:F$418)</f>
        <v>5111</v>
      </c>
      <c r="F51" s="166">
        <f>SUMIF('Division Lvl'!$A$2:$A$418,$B51,'Division Lvl'!G$2:G$418)</f>
        <v>0</v>
      </c>
      <c r="G51" s="166">
        <f>SUMIF('Division Lvl'!$A$2:$A$418,$B51,'Division Lvl'!H$2:H$418)</f>
        <v>0</v>
      </c>
      <c r="H51" s="166">
        <f>SUMIF('Division Lvl'!$A$2:$A$418,$B51,'Division Lvl'!I$2:I$418)</f>
        <v>0</v>
      </c>
      <c r="I51" s="166">
        <f>SUMIF('Division Lvl'!$A$2:$A$418,$B51,'Division Lvl'!J$2:J$418)</f>
        <v>0</v>
      </c>
      <c r="J51" s="166">
        <f>SUMIF('Division Lvl'!$A$2:$A$418,$B51,'Division Lvl'!K$2:K$418)</f>
        <v>0</v>
      </c>
      <c r="K51" s="166">
        <f>SUMIF('Division Lvl'!$A$2:$A$418,$B51,'Division Lvl'!L$2:L$418)</f>
        <v>0</v>
      </c>
      <c r="L51" s="166">
        <f>SUMIF('Division Lvl'!$A$2:$A$418,$B51,'Division Lvl'!M$2:M$418)</f>
        <v>0</v>
      </c>
      <c r="M51" s="167">
        <f>SUMIF('Division Lvl'!$A$2:$A$418,$B51,'Division Lvl'!N$2:N$418)</f>
        <v>0</v>
      </c>
      <c r="N51" s="168">
        <f>SUMIF('Division Lvl'!$A$2:$A$418,$B51,'Division Lvl'!P$2:P$418)</f>
        <v>1810000.3499999999</v>
      </c>
      <c r="O51" s="169">
        <f>SUMIF('Division Lvl'!$A$2:$A$418,$B51,'Division Lvl'!Q$2:Q$418)</f>
        <v>5369.7443749999993</v>
      </c>
      <c r="P51" s="169">
        <f>SUMIF('Division Lvl'!$A$2:$A$418,$B51,'Division Lvl'!R$2:R$418)</f>
        <v>0</v>
      </c>
      <c r="Q51" s="169">
        <f>SUMIF('Division Lvl'!$A$2:$A$418,$B51,'Division Lvl'!S$2:S$418)</f>
        <v>0</v>
      </c>
      <c r="R51" s="169">
        <f>SUMIF('Division Lvl'!$A$2:$A$418,$B51,'Division Lvl'!T$2:T$418)</f>
        <v>0</v>
      </c>
      <c r="S51" s="169">
        <f>SUMIF('Division Lvl'!$A$2:$A$418,$B51,'Division Lvl'!U$2:U$418)</f>
        <v>0</v>
      </c>
      <c r="T51" s="169">
        <f>SUMIF('Division Lvl'!$A$2:$A$418,$B51,'Division Lvl'!V$2:V$418)</f>
        <v>0</v>
      </c>
      <c r="U51" s="169">
        <f>SUMIF('Division Lvl'!$A$2:$A$418,$B51,'Division Lvl'!W$2:W$418)</f>
        <v>0</v>
      </c>
      <c r="V51" s="170">
        <f>SUMIF('Division Lvl'!$A$2:$A$418,$B51,'Division Lvl'!X$2:X$418)</f>
        <v>0</v>
      </c>
      <c r="W51" s="170">
        <f>SUMIF('Division Lvl'!$A$2:$A$418,$B51,'Division Lvl'!Y$2:Y$418)</f>
        <v>0</v>
      </c>
      <c r="X51" s="165">
        <f t="shared" si="2"/>
        <v>1770965</v>
      </c>
      <c r="Y51" s="171">
        <f t="shared" si="3"/>
        <v>1815370.0943749999</v>
      </c>
      <c r="Z51" s="172"/>
    </row>
    <row r="52" spans="1:26" x14ac:dyDescent="0.25">
      <c r="A52" s="163" t="str">
        <f>INDEX('Division Lvl'!$AG$2:$AG$418,MATCH(B52,'Division Lvl'!$A$2:$A$418,0))</f>
        <v>PR</v>
      </c>
      <c r="B52" s="175" t="s">
        <v>112</v>
      </c>
      <c r="C52" s="130" t="str">
        <f>INDEX('Division Lvl'!$B$2:$B$418,MATCH(B52,'Division Lvl'!$A$2:$A$418,0))</f>
        <v>Augment feeder 308 Nepean to Douglas Park</v>
      </c>
      <c r="D52" s="165">
        <f>SUMIF('Division Lvl'!$A$2:$A$418,$B52,'Division Lvl'!E$2:E$418)</f>
        <v>1313250</v>
      </c>
      <c r="E52" s="166">
        <f>SUMIF('Division Lvl'!$A$2:$A$418,$B52,'Division Lvl'!F$2:F$418)</f>
        <v>3939750</v>
      </c>
      <c r="F52" s="166">
        <f>SUMIF('Division Lvl'!$A$2:$A$418,$B52,'Division Lvl'!G$2:G$418)</f>
        <v>3502000</v>
      </c>
      <c r="G52" s="166">
        <f>SUMIF('Division Lvl'!$A$2:$A$418,$B52,'Division Lvl'!H$2:H$418)</f>
        <v>0</v>
      </c>
      <c r="H52" s="166">
        <f>SUMIF('Division Lvl'!$A$2:$A$418,$B52,'Division Lvl'!I$2:I$418)</f>
        <v>0</v>
      </c>
      <c r="I52" s="166">
        <f>SUMIF('Division Lvl'!$A$2:$A$418,$B52,'Division Lvl'!J$2:J$418)</f>
        <v>0</v>
      </c>
      <c r="J52" s="166">
        <f>SUMIF('Division Lvl'!$A$2:$A$418,$B52,'Division Lvl'!K$2:K$418)</f>
        <v>0</v>
      </c>
      <c r="K52" s="166">
        <f>SUMIF('Division Lvl'!$A$2:$A$418,$B52,'Division Lvl'!L$2:L$418)</f>
        <v>0</v>
      </c>
      <c r="L52" s="166">
        <f>SUMIF('Division Lvl'!$A$2:$A$418,$B52,'Division Lvl'!M$2:M$418)</f>
        <v>0</v>
      </c>
      <c r="M52" s="167">
        <f>SUMIF('Division Lvl'!$A$2:$A$418,$B52,'Division Lvl'!N$2:N$418)</f>
        <v>0</v>
      </c>
      <c r="N52" s="168">
        <f>SUMIF('Division Lvl'!$A$2:$A$418,$B52,'Division Lvl'!P$2:P$418)</f>
        <v>1346081.2499999998</v>
      </c>
      <c r="O52" s="169">
        <f>SUMIF('Division Lvl'!$A$2:$A$418,$B52,'Division Lvl'!Q$2:Q$418)</f>
        <v>4139199.8437499995</v>
      </c>
      <c r="P52" s="169">
        <f>SUMIF('Division Lvl'!$A$2:$A$418,$B52,'Division Lvl'!R$2:R$418)</f>
        <v>3771270.9687499995</v>
      </c>
      <c r="Q52" s="169">
        <f>SUMIF('Division Lvl'!$A$2:$A$418,$B52,'Division Lvl'!S$2:S$418)</f>
        <v>0</v>
      </c>
      <c r="R52" s="169">
        <f>SUMIF('Division Lvl'!$A$2:$A$418,$B52,'Division Lvl'!T$2:T$418)</f>
        <v>0</v>
      </c>
      <c r="S52" s="169">
        <f>SUMIF('Division Lvl'!$A$2:$A$418,$B52,'Division Lvl'!U$2:U$418)</f>
        <v>0</v>
      </c>
      <c r="T52" s="169">
        <f>SUMIF('Division Lvl'!$A$2:$A$418,$B52,'Division Lvl'!V$2:V$418)</f>
        <v>0</v>
      </c>
      <c r="U52" s="169">
        <f>SUMIF('Division Lvl'!$A$2:$A$418,$B52,'Division Lvl'!W$2:W$418)</f>
        <v>0</v>
      </c>
      <c r="V52" s="170">
        <f>SUMIF('Division Lvl'!$A$2:$A$418,$B52,'Division Lvl'!X$2:X$418)</f>
        <v>0</v>
      </c>
      <c r="W52" s="170">
        <f>SUMIF('Division Lvl'!$A$2:$A$418,$B52,'Division Lvl'!Y$2:Y$418)</f>
        <v>0</v>
      </c>
      <c r="X52" s="165">
        <f t="shared" si="2"/>
        <v>8755000</v>
      </c>
      <c r="Y52" s="171">
        <f t="shared" si="3"/>
        <v>9256552.0624999981</v>
      </c>
      <c r="Z52" s="172"/>
    </row>
    <row r="53" spans="1:26" x14ac:dyDescent="0.25">
      <c r="A53" s="163" t="str">
        <f>INDEX('Division Lvl'!$AG$2:$AG$418,MATCH(B53,'Division Lvl'!$A$2:$A$418,0))</f>
        <v>PR</v>
      </c>
      <c r="B53" s="175" t="s">
        <v>113</v>
      </c>
      <c r="C53" s="130" t="str">
        <f>INDEX('Division Lvl'!$B$2:$B$418,MATCH(B53,'Division Lvl'!$A$2:$A$418,0))</f>
        <v>Holsworthy 33/11kV ZS establishment</v>
      </c>
      <c r="D53" s="165">
        <f>SUMIF('Division Lvl'!$A$2:$A$418,$B53,'Division Lvl'!E$2:E$418)</f>
        <v>0</v>
      </c>
      <c r="E53" s="166">
        <f>SUMIF('Division Lvl'!$A$2:$A$418,$B53,'Division Lvl'!F$2:F$418)</f>
        <v>0</v>
      </c>
      <c r="F53" s="166">
        <f>SUMIF('Division Lvl'!$A$2:$A$418,$B53,'Division Lvl'!G$2:G$418)</f>
        <v>0</v>
      </c>
      <c r="G53" s="166">
        <f>SUMIF('Division Lvl'!$A$2:$A$418,$B53,'Division Lvl'!H$2:H$418)</f>
        <v>0</v>
      </c>
      <c r="H53" s="166">
        <f>SUMIF('Division Lvl'!$A$2:$A$418,$B53,'Division Lvl'!I$2:I$418)</f>
        <v>0</v>
      </c>
      <c r="I53" s="166">
        <f>SUMIF('Division Lvl'!$A$2:$A$418,$B53,'Division Lvl'!J$2:J$418)</f>
        <v>0</v>
      </c>
      <c r="J53" s="166">
        <f>SUMIF('Division Lvl'!$A$2:$A$418,$B53,'Division Lvl'!K$2:K$418)</f>
        <v>0</v>
      </c>
      <c r="K53" s="166">
        <f>SUMIF('Division Lvl'!$A$2:$A$418,$B53,'Division Lvl'!L$2:L$418)</f>
        <v>4202400</v>
      </c>
      <c r="L53" s="166">
        <f>SUMIF('Division Lvl'!$A$2:$A$418,$B53,'Division Lvl'!M$2:M$418)</f>
        <v>8404800</v>
      </c>
      <c r="M53" s="167">
        <f>SUMIF('Division Lvl'!$A$2:$A$418,$B53,'Division Lvl'!N$2:N$418)</f>
        <v>8404800</v>
      </c>
      <c r="N53" s="168">
        <f>SUMIF('Division Lvl'!$A$2:$A$418,$B53,'Division Lvl'!P$2:P$418)</f>
        <v>0</v>
      </c>
      <c r="O53" s="169">
        <f>SUMIF('Division Lvl'!$A$2:$A$418,$B53,'Division Lvl'!Q$2:Q$418)</f>
        <v>0</v>
      </c>
      <c r="P53" s="169">
        <f>SUMIF('Division Lvl'!$A$2:$A$418,$B53,'Division Lvl'!R$2:R$418)</f>
        <v>0</v>
      </c>
      <c r="Q53" s="169">
        <f>SUMIF('Division Lvl'!$A$2:$A$418,$B53,'Division Lvl'!S$2:S$418)</f>
        <v>0</v>
      </c>
      <c r="R53" s="169">
        <f>SUMIF('Division Lvl'!$A$2:$A$418,$B53,'Division Lvl'!T$2:T$418)</f>
        <v>0</v>
      </c>
      <c r="S53" s="169">
        <f>SUMIF('Division Lvl'!$A$2:$A$418,$B53,'Division Lvl'!U$2:U$418)</f>
        <v>0</v>
      </c>
      <c r="T53" s="169">
        <f>SUMIF('Division Lvl'!$A$2:$A$418,$B53,'Division Lvl'!V$2:V$418)</f>
        <v>0</v>
      </c>
      <c r="U53" s="169">
        <f>SUMIF('Division Lvl'!$A$2:$A$418,$B53,'Division Lvl'!W$2:W$418)</f>
        <v>5120216.3364956779</v>
      </c>
      <c r="V53" s="170">
        <f>SUMIF('Division Lvl'!$A$2:$A$418,$B53,'Division Lvl'!X$2:X$418)</f>
        <v>10496443.489816139</v>
      </c>
      <c r="W53" s="170">
        <f>SUMIF('Division Lvl'!$A$2:$A$418,$B53,'Division Lvl'!Y$2:Y$418)</f>
        <v>10758854.577061541</v>
      </c>
      <c r="X53" s="165">
        <f t="shared" si="2"/>
        <v>21012000</v>
      </c>
      <c r="Y53" s="171">
        <f t="shared" si="3"/>
        <v>26375514.403373357</v>
      </c>
      <c r="Z53" s="172"/>
    </row>
    <row r="54" spans="1:26" x14ac:dyDescent="0.25">
      <c r="A54" s="163" t="str">
        <f>INDEX('Division Lvl'!$AG$2:$AG$418,MATCH(B54,'Division Lvl'!$A$2:$A$418,0))</f>
        <v>PR</v>
      </c>
      <c r="B54" s="175" t="s">
        <v>115</v>
      </c>
      <c r="C54" s="130" t="str">
        <f>INDEX('Division Lvl'!$B$2:$B$418,MATCH(B54,'Division Lvl'!$A$2:$A$418,0))</f>
        <v>Eschol Park ZS establishment</v>
      </c>
      <c r="D54" s="165">
        <f>SUMIF('Division Lvl'!$A$2:$A$418,$B54,'Division Lvl'!E$2:E$418)</f>
        <v>0</v>
      </c>
      <c r="E54" s="166">
        <f>SUMIF('Division Lvl'!$A$2:$A$418,$B54,'Division Lvl'!F$2:F$418)</f>
        <v>0</v>
      </c>
      <c r="F54" s="166">
        <f>SUMIF('Division Lvl'!$A$2:$A$418,$B54,'Division Lvl'!G$2:G$418)</f>
        <v>0</v>
      </c>
      <c r="G54" s="166">
        <f>SUMIF('Division Lvl'!$A$2:$A$418,$B54,'Division Lvl'!H$2:H$418)</f>
        <v>0</v>
      </c>
      <c r="H54" s="166">
        <f>SUMIF('Division Lvl'!$A$2:$A$418,$B54,'Division Lvl'!I$2:I$418)</f>
        <v>0</v>
      </c>
      <c r="I54" s="166">
        <f>SUMIF('Division Lvl'!$A$2:$A$418,$B54,'Division Lvl'!J$2:J$418)</f>
        <v>0</v>
      </c>
      <c r="J54" s="166">
        <f>SUMIF('Division Lvl'!$A$2:$A$418,$B54,'Division Lvl'!K$2:K$418)</f>
        <v>4429200</v>
      </c>
      <c r="K54" s="166">
        <f>SUMIF('Division Lvl'!$A$2:$A$418,$B54,'Division Lvl'!L$2:L$418)</f>
        <v>8858400</v>
      </c>
      <c r="L54" s="166">
        <f>SUMIF('Division Lvl'!$A$2:$A$418,$B54,'Division Lvl'!M$2:M$418)</f>
        <v>8858400</v>
      </c>
      <c r="M54" s="167">
        <f>SUMIF('Division Lvl'!$A$2:$A$418,$B54,'Division Lvl'!N$2:N$418)</f>
        <v>0</v>
      </c>
      <c r="N54" s="168">
        <f>SUMIF('Division Lvl'!$A$2:$A$418,$B54,'Division Lvl'!P$2:P$418)</f>
        <v>0</v>
      </c>
      <c r="O54" s="169">
        <f>SUMIF('Division Lvl'!$A$2:$A$418,$B54,'Division Lvl'!Q$2:Q$418)</f>
        <v>0</v>
      </c>
      <c r="P54" s="169">
        <f>SUMIF('Division Lvl'!$A$2:$A$418,$B54,'Division Lvl'!R$2:R$418)</f>
        <v>0</v>
      </c>
      <c r="Q54" s="169">
        <f>SUMIF('Division Lvl'!$A$2:$A$418,$B54,'Division Lvl'!S$2:S$418)</f>
        <v>0</v>
      </c>
      <c r="R54" s="169">
        <f>SUMIF('Division Lvl'!$A$2:$A$418,$B54,'Division Lvl'!T$2:T$418)</f>
        <v>0</v>
      </c>
      <c r="S54" s="169">
        <f>SUMIF('Division Lvl'!$A$2:$A$418,$B54,'Division Lvl'!U$2:U$418)</f>
        <v>0</v>
      </c>
      <c r="T54" s="169">
        <f>SUMIF('Division Lvl'!$A$2:$A$418,$B54,'Division Lvl'!V$2:V$418)</f>
        <v>5264926.9401472472</v>
      </c>
      <c r="U54" s="169">
        <f>SUMIF('Division Lvl'!$A$2:$A$418,$B54,'Division Lvl'!W$2:W$418)</f>
        <v>10793100.227301855</v>
      </c>
      <c r="V54" s="170">
        <f>SUMIF('Division Lvl'!$A$2:$A$418,$B54,'Division Lvl'!X$2:X$418)</f>
        <v>11062927.732984399</v>
      </c>
      <c r="W54" s="170">
        <f>SUMIF('Division Lvl'!$A$2:$A$418,$B54,'Division Lvl'!Y$2:Y$418)</f>
        <v>0</v>
      </c>
      <c r="X54" s="165">
        <f t="shared" si="2"/>
        <v>22146000</v>
      </c>
      <c r="Y54" s="171">
        <f t="shared" si="3"/>
        <v>27120954.900433503</v>
      </c>
      <c r="Z54" s="172"/>
    </row>
    <row r="55" spans="1:26" x14ac:dyDescent="0.25">
      <c r="A55" s="163" t="str">
        <f>INDEX('Division Lvl'!$AG$2:$AG$418,MATCH(B55,'Division Lvl'!$A$2:$A$418,0))</f>
        <v>PRL</v>
      </c>
      <c r="B55" s="164" t="s">
        <v>351</v>
      </c>
      <c r="C55" s="130" t="str">
        <f>INDEX('Division Lvl'!$B$2:$B$418,MATCH(B55,'Division Lvl'!$A$2:$A$418,0))</f>
        <v>Penrith Lakes ZS site acquisition</v>
      </c>
      <c r="D55" s="165">
        <f>SUMIF('Division Lvl'!$A$2:$A$418,$B55,'Division Lvl'!E$2:E$418)</f>
        <v>0</v>
      </c>
      <c r="E55" s="166">
        <f>SUMIF('Division Lvl'!$A$2:$A$418,$B55,'Division Lvl'!F$2:F$418)</f>
        <v>0</v>
      </c>
      <c r="F55" s="166">
        <f>SUMIF('Division Lvl'!$A$2:$A$418,$B55,'Division Lvl'!G$2:G$418)</f>
        <v>0</v>
      </c>
      <c r="G55" s="166">
        <f>SUMIF('Division Lvl'!$A$2:$A$418,$B55,'Division Lvl'!H$2:H$418)</f>
        <v>0</v>
      </c>
      <c r="H55" s="166">
        <f>SUMIF('Division Lvl'!$A$2:$A$418,$B55,'Division Lvl'!I$2:I$418)</f>
        <v>0</v>
      </c>
      <c r="I55" s="166">
        <f>SUMIF('Division Lvl'!$A$2:$A$418,$B55,'Division Lvl'!J$2:J$418)</f>
        <v>300000</v>
      </c>
      <c r="J55" s="166">
        <f>SUMIF('Division Lvl'!$A$2:$A$418,$B55,'Division Lvl'!K$2:K$418)</f>
        <v>0</v>
      </c>
      <c r="K55" s="166">
        <f>SUMIF('Division Lvl'!$A$2:$A$418,$B55,'Division Lvl'!L$2:L$418)</f>
        <v>0</v>
      </c>
      <c r="L55" s="166">
        <f>SUMIF('Division Lvl'!$A$2:$A$418,$B55,'Division Lvl'!M$2:M$418)</f>
        <v>0</v>
      </c>
      <c r="M55" s="167">
        <f>SUMIF('Division Lvl'!$A$2:$A$418,$B55,'Division Lvl'!N$2:N$418)</f>
        <v>0</v>
      </c>
      <c r="N55" s="168">
        <f>SUMIF('Division Lvl'!$A$2:$A$418,$B55,'Division Lvl'!P$2:P$418)</f>
        <v>0</v>
      </c>
      <c r="O55" s="169">
        <f>SUMIF('Division Lvl'!$A$2:$A$418,$B55,'Division Lvl'!Q$2:Q$418)</f>
        <v>0</v>
      </c>
      <c r="P55" s="169">
        <f>SUMIF('Division Lvl'!$A$2:$A$418,$B55,'Division Lvl'!R$2:R$418)</f>
        <v>0</v>
      </c>
      <c r="Q55" s="169">
        <f>SUMIF('Division Lvl'!$A$2:$A$418,$B55,'Division Lvl'!S$2:S$418)</f>
        <v>0</v>
      </c>
      <c r="R55" s="169">
        <f>SUMIF('Division Lvl'!$A$2:$A$418,$B55,'Division Lvl'!T$2:T$418)</f>
        <v>0</v>
      </c>
      <c r="S55" s="169">
        <f>SUMIF('Division Lvl'!$A$2:$A$418,$B55,'Division Lvl'!U$2:U$418)</f>
        <v>347908.02546386706</v>
      </c>
      <c r="T55" s="169">
        <f>SUMIF('Division Lvl'!$A$2:$A$418,$B55,'Division Lvl'!V$2:V$418)</f>
        <v>0</v>
      </c>
      <c r="U55" s="169">
        <f>SUMIF('Division Lvl'!$A$2:$A$418,$B55,'Division Lvl'!W$2:W$418)</f>
        <v>0</v>
      </c>
      <c r="V55" s="170">
        <f>SUMIF('Division Lvl'!$A$2:$A$418,$B55,'Division Lvl'!X$2:X$418)</f>
        <v>0</v>
      </c>
      <c r="W55" s="170">
        <f>SUMIF('Division Lvl'!$A$2:$A$418,$B55,'Division Lvl'!Y$2:Y$418)</f>
        <v>0</v>
      </c>
      <c r="X55" s="165">
        <f t="shared" si="2"/>
        <v>300000</v>
      </c>
      <c r="Y55" s="171">
        <f t="shared" si="3"/>
        <v>347908.02546386706</v>
      </c>
      <c r="Z55" s="172"/>
    </row>
    <row r="56" spans="1:26" x14ac:dyDescent="0.25">
      <c r="A56" s="163" t="str">
        <f>INDEX('Division Lvl'!$AG$2:$AG$418,MATCH(B56,'Division Lvl'!$A$2:$A$418,0))</f>
        <v>PR</v>
      </c>
      <c r="B56" s="164" t="s">
        <v>353</v>
      </c>
      <c r="C56" s="130" t="str">
        <f>INDEX('Division Lvl'!$B$2:$B$418,MATCH(B56,'Division Lvl'!$A$2:$A$418,0))</f>
        <v>Establish Penrith Lakes 33/11kV Zone Substation</v>
      </c>
      <c r="D56" s="165">
        <f>SUMIF('Division Lvl'!$A$2:$A$418,$B56,'Division Lvl'!E$2:E$418)</f>
        <v>0</v>
      </c>
      <c r="E56" s="166">
        <f>SUMIF('Division Lvl'!$A$2:$A$418,$B56,'Division Lvl'!F$2:F$418)</f>
        <v>0</v>
      </c>
      <c r="F56" s="166">
        <f>SUMIF('Division Lvl'!$A$2:$A$418,$B56,'Division Lvl'!G$2:G$418)</f>
        <v>0</v>
      </c>
      <c r="G56" s="166">
        <f>SUMIF('Division Lvl'!$A$2:$A$418,$B56,'Division Lvl'!H$2:H$418)</f>
        <v>0</v>
      </c>
      <c r="H56" s="166">
        <f>SUMIF('Division Lvl'!$A$2:$A$418,$B56,'Division Lvl'!I$2:I$418)</f>
        <v>0</v>
      </c>
      <c r="I56" s="166">
        <f>SUMIF('Division Lvl'!$A$2:$A$418,$B56,'Division Lvl'!J$2:J$418)</f>
        <v>1571001</v>
      </c>
      <c r="J56" s="166">
        <f>SUMIF('Division Lvl'!$A$2:$A$418,$B56,'Division Lvl'!K$2:K$418)</f>
        <v>6284004</v>
      </c>
      <c r="K56" s="166">
        <f>SUMIF('Division Lvl'!$A$2:$A$418,$B56,'Division Lvl'!L$2:L$418)</f>
        <v>0</v>
      </c>
      <c r="L56" s="166">
        <f>SUMIF('Division Lvl'!$A$2:$A$418,$B56,'Division Lvl'!M$2:M$418)</f>
        <v>0</v>
      </c>
      <c r="M56" s="167">
        <f>SUMIF('Division Lvl'!$A$2:$A$418,$B56,'Division Lvl'!N$2:N$418)</f>
        <v>0</v>
      </c>
      <c r="N56" s="168">
        <f>SUMIF('Division Lvl'!$A$2:$A$418,$B56,'Division Lvl'!P$2:P$418)</f>
        <v>0</v>
      </c>
      <c r="O56" s="169">
        <f>SUMIF('Division Lvl'!$A$2:$A$418,$B56,'Division Lvl'!Q$2:Q$418)</f>
        <v>0</v>
      </c>
      <c r="P56" s="169">
        <f>SUMIF('Division Lvl'!$A$2:$A$418,$B56,'Division Lvl'!R$2:R$418)</f>
        <v>0</v>
      </c>
      <c r="Q56" s="169">
        <f>SUMIF('Division Lvl'!$A$2:$A$418,$B56,'Division Lvl'!S$2:S$418)</f>
        <v>0</v>
      </c>
      <c r="R56" s="169">
        <f>SUMIF('Division Lvl'!$A$2:$A$418,$B56,'Division Lvl'!T$2:T$418)</f>
        <v>0</v>
      </c>
      <c r="S56" s="169">
        <f>SUMIF('Division Lvl'!$A$2:$A$418,$B56,'Division Lvl'!U$2:U$418)</f>
        <v>1821879.5197058688</v>
      </c>
      <c r="T56" s="169">
        <f>SUMIF('Division Lvl'!$A$2:$A$418,$B56,'Division Lvl'!V$2:V$418)</f>
        <v>7469706.0307940617</v>
      </c>
      <c r="U56" s="169">
        <f>SUMIF('Division Lvl'!$A$2:$A$418,$B56,'Division Lvl'!W$2:W$418)</f>
        <v>0</v>
      </c>
      <c r="V56" s="170">
        <f>SUMIF('Division Lvl'!$A$2:$A$418,$B56,'Division Lvl'!X$2:X$418)</f>
        <v>0</v>
      </c>
      <c r="W56" s="170">
        <f>SUMIF('Division Lvl'!$A$2:$A$418,$B56,'Division Lvl'!Y$2:Y$418)</f>
        <v>0</v>
      </c>
      <c r="X56" s="165">
        <f t="shared" si="2"/>
        <v>7855005</v>
      </c>
      <c r="Y56" s="171">
        <f t="shared" si="3"/>
        <v>9291585.550499931</v>
      </c>
      <c r="Z56" s="172"/>
    </row>
    <row r="57" spans="1:26" x14ac:dyDescent="0.25">
      <c r="A57" s="163" t="str">
        <f>INDEX('Division Lvl'!$AG$2:$AG$418,MATCH(B57,'Division Lvl'!$A$2:$A$418,0))</f>
        <v>PR</v>
      </c>
      <c r="B57" s="175" t="s">
        <v>116</v>
      </c>
      <c r="C57" s="130" t="str">
        <f>INDEX('Division Lvl'!$B$2:$B$418,MATCH(B57,'Division Lvl'!$A$2:$A$418,0))</f>
        <v>Menangle Park 66/11kV ZS establishment</v>
      </c>
      <c r="D57" s="165">
        <f>SUMIF('Division Lvl'!$A$2:$A$418,$B57,'Division Lvl'!E$2:E$418)</f>
        <v>4487188</v>
      </c>
      <c r="E57" s="166">
        <f>SUMIF('Division Lvl'!$A$2:$A$418,$B57,'Division Lvl'!F$2:F$418)</f>
        <v>8566</v>
      </c>
      <c r="F57" s="166">
        <f>SUMIF('Division Lvl'!$A$2:$A$418,$B57,'Division Lvl'!G$2:G$418)</f>
        <v>0</v>
      </c>
      <c r="G57" s="166">
        <f>SUMIF('Division Lvl'!$A$2:$A$418,$B57,'Division Lvl'!H$2:H$418)</f>
        <v>0</v>
      </c>
      <c r="H57" s="166">
        <f>SUMIF('Division Lvl'!$A$2:$A$418,$B57,'Division Lvl'!I$2:I$418)</f>
        <v>0</v>
      </c>
      <c r="I57" s="166">
        <f>SUMIF('Division Lvl'!$A$2:$A$418,$B57,'Division Lvl'!J$2:J$418)</f>
        <v>0</v>
      </c>
      <c r="J57" s="166">
        <f>SUMIF('Division Lvl'!$A$2:$A$418,$B57,'Division Lvl'!K$2:K$418)</f>
        <v>0</v>
      </c>
      <c r="K57" s="166">
        <f>SUMIF('Division Lvl'!$A$2:$A$418,$B57,'Division Lvl'!L$2:L$418)</f>
        <v>0</v>
      </c>
      <c r="L57" s="166">
        <f>SUMIF('Division Lvl'!$A$2:$A$418,$B57,'Division Lvl'!M$2:M$418)</f>
        <v>0</v>
      </c>
      <c r="M57" s="167">
        <f>SUMIF('Division Lvl'!$A$2:$A$418,$B57,'Division Lvl'!N$2:N$418)</f>
        <v>0</v>
      </c>
      <c r="N57" s="168">
        <f>SUMIF('Division Lvl'!$A$2:$A$418,$B57,'Division Lvl'!P$2:P$418)</f>
        <v>4599367.6999999993</v>
      </c>
      <c r="O57" s="169">
        <f>SUMIF('Division Lvl'!$A$2:$A$418,$B57,'Division Lvl'!Q$2:Q$418)</f>
        <v>8999.6537499999995</v>
      </c>
      <c r="P57" s="169">
        <f>SUMIF('Division Lvl'!$A$2:$A$418,$B57,'Division Lvl'!R$2:R$418)</f>
        <v>0</v>
      </c>
      <c r="Q57" s="169">
        <f>SUMIF('Division Lvl'!$A$2:$A$418,$B57,'Division Lvl'!S$2:S$418)</f>
        <v>0</v>
      </c>
      <c r="R57" s="169">
        <f>SUMIF('Division Lvl'!$A$2:$A$418,$B57,'Division Lvl'!T$2:T$418)</f>
        <v>0</v>
      </c>
      <c r="S57" s="169">
        <f>SUMIF('Division Lvl'!$A$2:$A$418,$B57,'Division Lvl'!U$2:U$418)</f>
        <v>0</v>
      </c>
      <c r="T57" s="169">
        <f>SUMIF('Division Lvl'!$A$2:$A$418,$B57,'Division Lvl'!V$2:V$418)</f>
        <v>0</v>
      </c>
      <c r="U57" s="169">
        <f>SUMIF('Division Lvl'!$A$2:$A$418,$B57,'Division Lvl'!W$2:W$418)</f>
        <v>0</v>
      </c>
      <c r="V57" s="170">
        <f>SUMIF('Division Lvl'!$A$2:$A$418,$B57,'Division Lvl'!X$2:X$418)</f>
        <v>0</v>
      </c>
      <c r="W57" s="170">
        <f>SUMIF('Division Lvl'!$A$2:$A$418,$B57,'Division Lvl'!Y$2:Y$418)</f>
        <v>0</v>
      </c>
      <c r="X57" s="165">
        <f t="shared" si="2"/>
        <v>4495754</v>
      </c>
      <c r="Y57" s="171">
        <f t="shared" si="3"/>
        <v>4608367.3537499988</v>
      </c>
      <c r="Z57" s="172"/>
    </row>
    <row r="58" spans="1:26" x14ac:dyDescent="0.25">
      <c r="A58" s="163" t="str">
        <f>INDEX('Division Lvl'!$AG$2:$AG$418,MATCH(B58,'Division Lvl'!$A$2:$A$418,0))</f>
        <v>PR</v>
      </c>
      <c r="B58" s="175" t="s">
        <v>117</v>
      </c>
      <c r="C58" s="130" t="str">
        <f>INDEX('Division Lvl'!$B$2:$B$418,MATCH(B58,'Division Lvl'!$A$2:$A$418,0))</f>
        <v>Kemps Creek new BSP associated works</v>
      </c>
      <c r="D58" s="165">
        <f>SUMIF('Division Lvl'!$A$2:$A$418,$B58,'Division Lvl'!E$2:E$418)</f>
        <v>0</v>
      </c>
      <c r="E58" s="166">
        <f>SUMIF('Division Lvl'!$A$2:$A$418,$B58,'Division Lvl'!F$2:F$418)</f>
        <v>0</v>
      </c>
      <c r="F58" s="166">
        <f>SUMIF('Division Lvl'!$A$2:$A$418,$B58,'Division Lvl'!G$2:G$418)</f>
        <v>0</v>
      </c>
      <c r="G58" s="166">
        <f>SUMIF('Division Lvl'!$A$2:$A$418,$B58,'Division Lvl'!H$2:H$418)</f>
        <v>0</v>
      </c>
      <c r="H58" s="166">
        <f>SUMIF('Division Lvl'!$A$2:$A$418,$B58,'Division Lvl'!I$2:I$418)</f>
        <v>0</v>
      </c>
      <c r="I58" s="166">
        <f>SUMIF('Division Lvl'!$A$2:$A$418,$B58,'Division Lvl'!J$2:J$418)</f>
        <v>0</v>
      </c>
      <c r="J58" s="166">
        <f>SUMIF('Division Lvl'!$A$2:$A$418,$B58,'Division Lvl'!K$2:K$418)</f>
        <v>0</v>
      </c>
      <c r="K58" s="166">
        <f>SUMIF('Division Lvl'!$A$2:$A$418,$B58,'Division Lvl'!L$2:L$418)</f>
        <v>1278000</v>
      </c>
      <c r="L58" s="166">
        <f>SUMIF('Division Lvl'!$A$2:$A$418,$B58,'Division Lvl'!M$2:M$418)</f>
        <v>1278000</v>
      </c>
      <c r="M58" s="167">
        <f>SUMIF('Division Lvl'!$A$2:$A$418,$B58,'Division Lvl'!N$2:N$418)</f>
        <v>0</v>
      </c>
      <c r="N58" s="168">
        <f>SUMIF('Division Lvl'!$A$2:$A$418,$B58,'Division Lvl'!P$2:P$418)</f>
        <v>0</v>
      </c>
      <c r="O58" s="169">
        <f>SUMIF('Division Lvl'!$A$2:$A$418,$B58,'Division Lvl'!Q$2:Q$418)</f>
        <v>0</v>
      </c>
      <c r="P58" s="169">
        <f>SUMIF('Division Lvl'!$A$2:$A$418,$B58,'Division Lvl'!R$2:R$418)</f>
        <v>0</v>
      </c>
      <c r="Q58" s="169">
        <f>SUMIF('Division Lvl'!$A$2:$A$418,$B58,'Division Lvl'!S$2:S$418)</f>
        <v>0</v>
      </c>
      <c r="R58" s="169">
        <f>SUMIF('Division Lvl'!$A$2:$A$418,$B58,'Division Lvl'!T$2:T$418)</f>
        <v>0</v>
      </c>
      <c r="S58" s="169">
        <f>SUMIF('Division Lvl'!$A$2:$A$418,$B58,'Division Lvl'!U$2:U$418)</f>
        <v>0</v>
      </c>
      <c r="T58" s="169">
        <f>SUMIF('Division Lvl'!$A$2:$A$418,$B58,'Division Lvl'!V$2:V$418)</f>
        <v>0</v>
      </c>
      <c r="U58" s="169">
        <f>SUMIF('Division Lvl'!$A$2:$A$418,$B58,'Division Lvl'!W$2:W$418)</f>
        <v>1557118.9030176748</v>
      </c>
      <c r="V58" s="170">
        <f>SUMIF('Division Lvl'!$A$2:$A$418,$B58,'Division Lvl'!X$2:X$418)</f>
        <v>1596046.8755931165</v>
      </c>
      <c r="W58" s="170">
        <f>SUMIF('Division Lvl'!$A$2:$A$418,$B58,'Division Lvl'!Y$2:Y$418)</f>
        <v>0</v>
      </c>
      <c r="X58" s="165">
        <f t="shared" si="2"/>
        <v>2556000</v>
      </c>
      <c r="Y58" s="171">
        <f t="shared" si="3"/>
        <v>3153165.7786107911</v>
      </c>
      <c r="Z58" s="172"/>
    </row>
    <row r="59" spans="1:26" x14ac:dyDescent="0.25">
      <c r="A59" s="163" t="str">
        <f>INDEX('Division Lvl'!$AG$2:$AG$418,MATCH(B59,'Division Lvl'!$A$2:$A$418,0))</f>
        <v>PR</v>
      </c>
      <c r="B59" s="175" t="s">
        <v>119</v>
      </c>
      <c r="C59" s="130" t="str">
        <f>INDEX('Division Lvl'!$B$2:$B$418,MATCH(B59,'Division Lvl'!$A$2:$A$418,0))</f>
        <v>South Marsden Park (industrial) 132/11kV ZS establishment</v>
      </c>
      <c r="D59" s="165">
        <f>SUMIF('Division Lvl'!$A$2:$A$418,$B59,'Division Lvl'!E$2:E$418)</f>
        <v>1215012</v>
      </c>
      <c r="E59" s="166">
        <f>SUMIF('Division Lvl'!$A$2:$A$418,$B59,'Division Lvl'!F$2:F$418)</f>
        <v>0</v>
      </c>
      <c r="F59" s="166">
        <f>SUMIF('Division Lvl'!$A$2:$A$418,$B59,'Division Lvl'!G$2:G$418)</f>
        <v>0</v>
      </c>
      <c r="G59" s="166">
        <f>SUMIF('Division Lvl'!$A$2:$A$418,$B59,'Division Lvl'!H$2:H$418)</f>
        <v>0</v>
      </c>
      <c r="H59" s="166">
        <f>SUMIF('Division Lvl'!$A$2:$A$418,$B59,'Division Lvl'!I$2:I$418)</f>
        <v>0</v>
      </c>
      <c r="I59" s="166">
        <f>SUMIF('Division Lvl'!$A$2:$A$418,$B59,'Division Lvl'!J$2:J$418)</f>
        <v>0</v>
      </c>
      <c r="J59" s="166">
        <f>SUMIF('Division Lvl'!$A$2:$A$418,$B59,'Division Lvl'!K$2:K$418)</f>
        <v>0</v>
      </c>
      <c r="K59" s="166">
        <f>SUMIF('Division Lvl'!$A$2:$A$418,$B59,'Division Lvl'!L$2:L$418)</f>
        <v>0</v>
      </c>
      <c r="L59" s="166">
        <f>SUMIF('Division Lvl'!$A$2:$A$418,$B59,'Division Lvl'!M$2:M$418)</f>
        <v>0</v>
      </c>
      <c r="M59" s="167">
        <f>SUMIF('Division Lvl'!$A$2:$A$418,$B59,'Division Lvl'!N$2:N$418)</f>
        <v>0</v>
      </c>
      <c r="N59" s="168">
        <f>SUMIF('Division Lvl'!$A$2:$A$418,$B59,'Division Lvl'!P$2:P$418)</f>
        <v>1245387.2999999998</v>
      </c>
      <c r="O59" s="169">
        <f>SUMIF('Division Lvl'!$A$2:$A$418,$B59,'Division Lvl'!Q$2:Q$418)</f>
        <v>0</v>
      </c>
      <c r="P59" s="169">
        <f>SUMIF('Division Lvl'!$A$2:$A$418,$B59,'Division Lvl'!R$2:R$418)</f>
        <v>0</v>
      </c>
      <c r="Q59" s="169">
        <f>SUMIF('Division Lvl'!$A$2:$A$418,$B59,'Division Lvl'!S$2:S$418)</f>
        <v>0</v>
      </c>
      <c r="R59" s="169">
        <f>SUMIF('Division Lvl'!$A$2:$A$418,$B59,'Division Lvl'!T$2:T$418)</f>
        <v>0</v>
      </c>
      <c r="S59" s="169">
        <f>SUMIF('Division Lvl'!$A$2:$A$418,$B59,'Division Lvl'!U$2:U$418)</f>
        <v>0</v>
      </c>
      <c r="T59" s="169">
        <f>SUMIF('Division Lvl'!$A$2:$A$418,$B59,'Division Lvl'!V$2:V$418)</f>
        <v>0</v>
      </c>
      <c r="U59" s="169">
        <f>SUMIF('Division Lvl'!$A$2:$A$418,$B59,'Division Lvl'!W$2:W$418)</f>
        <v>0</v>
      </c>
      <c r="V59" s="170">
        <f>SUMIF('Division Lvl'!$A$2:$A$418,$B59,'Division Lvl'!X$2:X$418)</f>
        <v>0</v>
      </c>
      <c r="W59" s="170">
        <f>SUMIF('Division Lvl'!$A$2:$A$418,$B59,'Division Lvl'!Y$2:Y$418)</f>
        <v>0</v>
      </c>
      <c r="X59" s="165">
        <f t="shared" si="2"/>
        <v>1215012</v>
      </c>
      <c r="Y59" s="171">
        <f t="shared" si="3"/>
        <v>1245387.2999999998</v>
      </c>
      <c r="Z59" s="172"/>
    </row>
    <row r="60" spans="1:26" x14ac:dyDescent="0.25">
      <c r="A60" s="163" t="str">
        <f>INDEX('Division Lvl'!$AG$2:$AG$418,MATCH(B60,'Division Lvl'!$A$2:$A$418,0))</f>
        <v>PR</v>
      </c>
      <c r="B60" s="175" t="s">
        <v>213</v>
      </c>
      <c r="C60" s="130" t="str">
        <f>INDEX('Division Lvl'!$B$2:$B$418,MATCH(B60,'Division Lvl'!$A$2:$A$418,0))</f>
        <v>Maryland ZS establishment</v>
      </c>
      <c r="D60" s="165">
        <f>SUMIF('Division Lvl'!$A$2:$A$418,$B60,'Division Lvl'!E$2:E$418)</f>
        <v>0</v>
      </c>
      <c r="E60" s="166">
        <f>SUMIF('Division Lvl'!$A$2:$A$418,$B60,'Division Lvl'!F$2:F$418)</f>
        <v>4126720</v>
      </c>
      <c r="F60" s="166">
        <f>SUMIF('Division Lvl'!$A$2:$A$418,$B60,'Division Lvl'!G$2:G$418)</f>
        <v>8253440</v>
      </c>
      <c r="G60" s="166">
        <f>SUMIF('Division Lvl'!$A$2:$A$418,$B60,'Division Lvl'!H$2:H$418)</f>
        <v>8253440</v>
      </c>
      <c r="H60" s="166">
        <f>SUMIF('Division Lvl'!$A$2:$A$418,$B60,'Division Lvl'!I$2:I$418)</f>
        <v>0</v>
      </c>
      <c r="I60" s="166">
        <f>SUMIF('Division Lvl'!$A$2:$A$418,$B60,'Division Lvl'!J$2:J$418)</f>
        <v>0</v>
      </c>
      <c r="J60" s="166">
        <f>SUMIF('Division Lvl'!$A$2:$A$418,$B60,'Division Lvl'!K$2:K$418)</f>
        <v>0</v>
      </c>
      <c r="K60" s="166">
        <f>SUMIF('Division Lvl'!$A$2:$A$418,$B60,'Division Lvl'!L$2:L$418)</f>
        <v>0</v>
      </c>
      <c r="L60" s="166">
        <f>SUMIF('Division Lvl'!$A$2:$A$418,$B60,'Division Lvl'!M$2:M$418)</f>
        <v>0</v>
      </c>
      <c r="M60" s="167">
        <f>SUMIF('Division Lvl'!$A$2:$A$418,$B60,'Division Lvl'!N$2:N$418)</f>
        <v>0</v>
      </c>
      <c r="N60" s="168">
        <f>SUMIF('Division Lvl'!$A$2:$A$418,$B60,'Division Lvl'!P$2:P$418)</f>
        <v>0</v>
      </c>
      <c r="O60" s="169">
        <f>SUMIF('Division Lvl'!$A$2:$A$418,$B60,'Division Lvl'!Q$2:Q$418)</f>
        <v>4335635.1999999993</v>
      </c>
      <c r="P60" s="169">
        <f>SUMIF('Division Lvl'!$A$2:$A$418,$B60,'Division Lvl'!R$2:R$418)</f>
        <v>8888052.1599999983</v>
      </c>
      <c r="Q60" s="169">
        <f>SUMIF('Division Lvl'!$A$2:$A$418,$B60,'Division Lvl'!S$2:S$418)</f>
        <v>9110253.4639999978</v>
      </c>
      <c r="R60" s="169">
        <f>SUMIF('Division Lvl'!$A$2:$A$418,$B60,'Division Lvl'!T$2:T$418)</f>
        <v>0</v>
      </c>
      <c r="S60" s="169">
        <f>SUMIF('Division Lvl'!$A$2:$A$418,$B60,'Division Lvl'!U$2:U$418)</f>
        <v>0</v>
      </c>
      <c r="T60" s="169">
        <f>SUMIF('Division Lvl'!$A$2:$A$418,$B60,'Division Lvl'!V$2:V$418)</f>
        <v>0</v>
      </c>
      <c r="U60" s="169">
        <f>SUMIF('Division Lvl'!$A$2:$A$418,$B60,'Division Lvl'!W$2:W$418)</f>
        <v>0</v>
      </c>
      <c r="V60" s="170">
        <f>SUMIF('Division Lvl'!$A$2:$A$418,$B60,'Division Lvl'!X$2:X$418)</f>
        <v>0</v>
      </c>
      <c r="W60" s="170">
        <f>SUMIF('Division Lvl'!$A$2:$A$418,$B60,'Division Lvl'!Y$2:Y$418)</f>
        <v>0</v>
      </c>
      <c r="X60" s="165">
        <f t="shared" si="2"/>
        <v>20633600</v>
      </c>
      <c r="Y60" s="171">
        <f t="shared" si="3"/>
        <v>22333940.823999994</v>
      </c>
      <c r="Z60" s="172"/>
    </row>
    <row r="61" spans="1:26" x14ac:dyDescent="0.25">
      <c r="A61" s="163" t="str">
        <f>INDEX('Division Lvl'!$AG$2:$AG$418,MATCH(B61,'Division Lvl'!$A$2:$A$418,0))</f>
        <v>PR</v>
      </c>
      <c r="B61" s="175" t="s">
        <v>120</v>
      </c>
      <c r="C61" s="130" t="str">
        <f>INDEX('Division Lvl'!$B$2:$B$418,MATCH(B61,'Division Lvl'!$A$2:$A$418,0))</f>
        <v>Austral ZS establishment (interim initially)</v>
      </c>
      <c r="D61" s="165">
        <f>SUMIF('Division Lvl'!$A$2:$A$418,$B61,'Division Lvl'!E$2:E$418)</f>
        <v>0</v>
      </c>
      <c r="E61" s="166">
        <f>SUMIF('Division Lvl'!$A$2:$A$418,$B61,'Division Lvl'!F$2:F$418)</f>
        <v>3556000</v>
      </c>
      <c r="F61" s="166">
        <f>SUMIF('Division Lvl'!$A$2:$A$418,$B61,'Division Lvl'!G$2:G$418)</f>
        <v>0</v>
      </c>
      <c r="G61" s="166">
        <f>SUMIF('Division Lvl'!$A$2:$A$418,$B61,'Division Lvl'!H$2:H$418)</f>
        <v>0</v>
      </c>
      <c r="H61" s="166">
        <f>SUMIF('Division Lvl'!$A$2:$A$418,$B61,'Division Lvl'!I$2:I$418)</f>
        <v>0</v>
      </c>
      <c r="I61" s="166">
        <f>SUMIF('Division Lvl'!$A$2:$A$418,$B61,'Division Lvl'!J$2:J$418)</f>
        <v>0</v>
      </c>
      <c r="J61" s="166">
        <f>SUMIF('Division Lvl'!$A$2:$A$418,$B61,'Division Lvl'!K$2:K$418)</f>
        <v>0</v>
      </c>
      <c r="K61" s="166">
        <f>SUMIF('Division Lvl'!$A$2:$A$418,$B61,'Division Lvl'!L$2:L$418)</f>
        <v>0</v>
      </c>
      <c r="L61" s="166">
        <f>SUMIF('Division Lvl'!$A$2:$A$418,$B61,'Division Lvl'!M$2:M$418)</f>
        <v>0</v>
      </c>
      <c r="M61" s="167">
        <f>SUMIF('Division Lvl'!$A$2:$A$418,$B61,'Division Lvl'!N$2:N$418)</f>
        <v>0</v>
      </c>
      <c r="N61" s="168">
        <f>SUMIF('Division Lvl'!$A$2:$A$418,$B61,'Division Lvl'!P$2:P$418)</f>
        <v>0</v>
      </c>
      <c r="O61" s="169">
        <f>SUMIF('Division Lvl'!$A$2:$A$418,$B61,'Division Lvl'!Q$2:Q$418)</f>
        <v>3736022.4999999995</v>
      </c>
      <c r="P61" s="169">
        <f>SUMIF('Division Lvl'!$A$2:$A$418,$B61,'Division Lvl'!R$2:R$418)</f>
        <v>0</v>
      </c>
      <c r="Q61" s="169">
        <f>SUMIF('Division Lvl'!$A$2:$A$418,$B61,'Division Lvl'!S$2:S$418)</f>
        <v>0</v>
      </c>
      <c r="R61" s="169">
        <f>SUMIF('Division Lvl'!$A$2:$A$418,$B61,'Division Lvl'!T$2:T$418)</f>
        <v>0</v>
      </c>
      <c r="S61" s="169">
        <f>SUMIF('Division Lvl'!$A$2:$A$418,$B61,'Division Lvl'!U$2:U$418)</f>
        <v>0</v>
      </c>
      <c r="T61" s="169">
        <f>SUMIF('Division Lvl'!$A$2:$A$418,$B61,'Division Lvl'!V$2:V$418)</f>
        <v>0</v>
      </c>
      <c r="U61" s="169">
        <f>SUMIF('Division Lvl'!$A$2:$A$418,$B61,'Division Lvl'!W$2:W$418)</f>
        <v>0</v>
      </c>
      <c r="V61" s="170">
        <f>SUMIF('Division Lvl'!$A$2:$A$418,$B61,'Division Lvl'!X$2:X$418)</f>
        <v>0</v>
      </c>
      <c r="W61" s="170">
        <f>SUMIF('Division Lvl'!$A$2:$A$418,$B61,'Division Lvl'!Y$2:Y$418)</f>
        <v>0</v>
      </c>
      <c r="X61" s="165">
        <f t="shared" si="2"/>
        <v>3556000</v>
      </c>
      <c r="Y61" s="171">
        <f t="shared" si="3"/>
        <v>3736022.4999999995</v>
      </c>
      <c r="Z61" s="172"/>
    </row>
    <row r="62" spans="1:26" x14ac:dyDescent="0.25">
      <c r="A62" s="163" t="str">
        <f>INDEX('Division Lvl'!$AG$2:$AG$418,MATCH(B62,'Division Lvl'!$A$2:$A$418,0))</f>
        <v>PR</v>
      </c>
      <c r="B62" s="175" t="s">
        <v>121</v>
      </c>
      <c r="C62" s="130" t="str">
        <f>INDEX('Division Lvl'!$B$2:$B$418,MATCH(B62,'Division Lvl'!$A$2:$A$418,0))</f>
        <v>Leppington North ZS establishment</v>
      </c>
      <c r="D62" s="165">
        <f>SUMIF('Division Lvl'!$A$2:$A$418,$B62,'Division Lvl'!E$2:E$418)</f>
        <v>1755910</v>
      </c>
      <c r="E62" s="166">
        <f>SUMIF('Division Lvl'!$A$2:$A$418,$B62,'Division Lvl'!F$2:F$418)</f>
        <v>0</v>
      </c>
      <c r="F62" s="166">
        <f>SUMIF('Division Lvl'!$A$2:$A$418,$B62,'Division Lvl'!G$2:G$418)</f>
        <v>0</v>
      </c>
      <c r="G62" s="166">
        <f>SUMIF('Division Lvl'!$A$2:$A$418,$B62,'Division Lvl'!H$2:H$418)</f>
        <v>0</v>
      </c>
      <c r="H62" s="166">
        <f>SUMIF('Division Lvl'!$A$2:$A$418,$B62,'Division Lvl'!I$2:I$418)</f>
        <v>0</v>
      </c>
      <c r="I62" s="166">
        <f>SUMIF('Division Lvl'!$A$2:$A$418,$B62,'Division Lvl'!J$2:J$418)</f>
        <v>0</v>
      </c>
      <c r="J62" s="166">
        <f>SUMIF('Division Lvl'!$A$2:$A$418,$B62,'Division Lvl'!K$2:K$418)</f>
        <v>0</v>
      </c>
      <c r="K62" s="166">
        <f>SUMIF('Division Lvl'!$A$2:$A$418,$B62,'Division Lvl'!L$2:L$418)</f>
        <v>0</v>
      </c>
      <c r="L62" s="166">
        <f>SUMIF('Division Lvl'!$A$2:$A$418,$B62,'Division Lvl'!M$2:M$418)</f>
        <v>0</v>
      </c>
      <c r="M62" s="167">
        <f>SUMIF('Division Lvl'!$A$2:$A$418,$B62,'Division Lvl'!N$2:N$418)</f>
        <v>0</v>
      </c>
      <c r="N62" s="168">
        <f>SUMIF('Division Lvl'!$A$2:$A$418,$B62,'Division Lvl'!P$2:P$418)</f>
        <v>1799807.7499999998</v>
      </c>
      <c r="O62" s="169">
        <f>SUMIF('Division Lvl'!$A$2:$A$418,$B62,'Division Lvl'!Q$2:Q$418)</f>
        <v>0</v>
      </c>
      <c r="P62" s="169">
        <f>SUMIF('Division Lvl'!$A$2:$A$418,$B62,'Division Lvl'!R$2:R$418)</f>
        <v>0</v>
      </c>
      <c r="Q62" s="169">
        <f>SUMIF('Division Lvl'!$A$2:$A$418,$B62,'Division Lvl'!S$2:S$418)</f>
        <v>0</v>
      </c>
      <c r="R62" s="169">
        <f>SUMIF('Division Lvl'!$A$2:$A$418,$B62,'Division Lvl'!T$2:T$418)</f>
        <v>0</v>
      </c>
      <c r="S62" s="169">
        <f>SUMIF('Division Lvl'!$A$2:$A$418,$B62,'Division Lvl'!U$2:U$418)</f>
        <v>0</v>
      </c>
      <c r="T62" s="169">
        <f>SUMIF('Division Lvl'!$A$2:$A$418,$B62,'Division Lvl'!V$2:V$418)</f>
        <v>0</v>
      </c>
      <c r="U62" s="169">
        <f>SUMIF('Division Lvl'!$A$2:$A$418,$B62,'Division Lvl'!W$2:W$418)</f>
        <v>0</v>
      </c>
      <c r="V62" s="170">
        <f>SUMIF('Division Lvl'!$A$2:$A$418,$B62,'Division Lvl'!X$2:X$418)</f>
        <v>0</v>
      </c>
      <c r="W62" s="170">
        <f>SUMIF('Division Lvl'!$A$2:$A$418,$B62,'Division Lvl'!Y$2:Y$418)</f>
        <v>0</v>
      </c>
      <c r="X62" s="165">
        <f t="shared" si="2"/>
        <v>1755910</v>
      </c>
      <c r="Y62" s="171">
        <f t="shared" si="3"/>
        <v>1799807.7499999998</v>
      </c>
      <c r="Z62" s="172"/>
    </row>
    <row r="63" spans="1:26" x14ac:dyDescent="0.25">
      <c r="A63" s="163" t="str">
        <f>INDEX('Division Lvl'!$AG$2:$AG$418,MATCH(B63,'Division Lvl'!$A$2:$A$418,0))</f>
        <v>PRL</v>
      </c>
      <c r="B63" s="163" t="s">
        <v>143</v>
      </c>
      <c r="C63" s="130" t="str">
        <f>INDEX('Division Lvl'!$B$2:$B$418,MATCH(B63,'Division Lvl'!$A$2:$A$418,0))</f>
        <v>North Rossmore ZS site purchase</v>
      </c>
      <c r="D63" s="165">
        <f>SUMIF('Division Lvl'!$A$2:$A$418,$B63,'Division Lvl'!E$2:E$418)</f>
        <v>0</v>
      </c>
      <c r="E63" s="166">
        <f>SUMIF('Division Lvl'!$A$2:$A$418,$B63,'Division Lvl'!F$2:F$418)</f>
        <v>0</v>
      </c>
      <c r="F63" s="166">
        <f>SUMIF('Division Lvl'!$A$2:$A$418,$B63,'Division Lvl'!G$2:G$418)</f>
        <v>0</v>
      </c>
      <c r="G63" s="166">
        <f>SUMIF('Division Lvl'!$A$2:$A$418,$B63,'Division Lvl'!H$2:H$418)</f>
        <v>3000000</v>
      </c>
      <c r="H63" s="166">
        <f>SUMIF('Division Lvl'!$A$2:$A$418,$B63,'Division Lvl'!I$2:I$418)</f>
        <v>0</v>
      </c>
      <c r="I63" s="166">
        <f>SUMIF('Division Lvl'!$A$2:$A$418,$B63,'Division Lvl'!J$2:J$418)</f>
        <v>0</v>
      </c>
      <c r="J63" s="166">
        <f>SUMIF('Division Lvl'!$A$2:$A$418,$B63,'Division Lvl'!K$2:K$418)</f>
        <v>0</v>
      </c>
      <c r="K63" s="166">
        <f>SUMIF('Division Lvl'!$A$2:$A$418,$B63,'Division Lvl'!L$2:L$418)</f>
        <v>0</v>
      </c>
      <c r="L63" s="166">
        <f>SUMIF('Division Lvl'!$A$2:$A$418,$B63,'Division Lvl'!M$2:M$418)</f>
        <v>0</v>
      </c>
      <c r="M63" s="167">
        <f>SUMIF('Division Lvl'!$A$2:$A$418,$B63,'Division Lvl'!N$2:N$418)</f>
        <v>0</v>
      </c>
      <c r="N63" s="168">
        <f>SUMIF('Division Lvl'!$A$2:$A$418,$B63,'Division Lvl'!P$2:P$418)</f>
        <v>0</v>
      </c>
      <c r="O63" s="169">
        <f>SUMIF('Division Lvl'!$A$2:$A$418,$B63,'Division Lvl'!Q$2:Q$418)</f>
        <v>0</v>
      </c>
      <c r="P63" s="169">
        <f>SUMIF('Division Lvl'!$A$2:$A$418,$B63,'Division Lvl'!R$2:R$418)</f>
        <v>0</v>
      </c>
      <c r="Q63" s="169">
        <f>SUMIF('Division Lvl'!$A$2:$A$418,$B63,'Division Lvl'!S$2:S$418)</f>
        <v>3311438.6718749991</v>
      </c>
      <c r="R63" s="169">
        <f>SUMIF('Division Lvl'!$A$2:$A$418,$B63,'Division Lvl'!T$2:T$418)</f>
        <v>0</v>
      </c>
      <c r="S63" s="169">
        <f>SUMIF('Division Lvl'!$A$2:$A$418,$B63,'Division Lvl'!U$2:U$418)</f>
        <v>0</v>
      </c>
      <c r="T63" s="169">
        <f>SUMIF('Division Lvl'!$A$2:$A$418,$B63,'Division Lvl'!V$2:V$418)</f>
        <v>0</v>
      </c>
      <c r="U63" s="169">
        <f>SUMIF('Division Lvl'!$A$2:$A$418,$B63,'Division Lvl'!W$2:W$418)</f>
        <v>0</v>
      </c>
      <c r="V63" s="170">
        <f>SUMIF('Division Lvl'!$A$2:$A$418,$B63,'Division Lvl'!X$2:X$418)</f>
        <v>0</v>
      </c>
      <c r="W63" s="170">
        <f>SUMIF('Division Lvl'!$A$2:$A$418,$B63,'Division Lvl'!Y$2:Y$418)</f>
        <v>0</v>
      </c>
      <c r="X63" s="165">
        <f t="shared" si="2"/>
        <v>3000000</v>
      </c>
      <c r="Y63" s="171">
        <f t="shared" si="3"/>
        <v>3311438.6718749991</v>
      </c>
      <c r="Z63" s="172"/>
    </row>
    <row r="64" spans="1:26" x14ac:dyDescent="0.25">
      <c r="A64" s="163" t="str">
        <f>INDEX('Division Lvl'!$AG$2:$AG$418,MATCH(B64,'Division Lvl'!$A$2:$A$418,0))</f>
        <v>PRL</v>
      </c>
      <c r="B64" s="163" t="s">
        <v>144</v>
      </c>
      <c r="C64" s="130" t="str">
        <f>INDEX('Division Lvl'!$B$2:$B$418,MATCH(B64,'Division Lvl'!$A$2:$A$418,0))</f>
        <v>Rossmore ZS site purchase</v>
      </c>
      <c r="D64" s="165">
        <f>SUMIF('Division Lvl'!$A$2:$A$418,$B64,'Division Lvl'!E$2:E$418)</f>
        <v>0</v>
      </c>
      <c r="E64" s="166">
        <f>SUMIF('Division Lvl'!$A$2:$A$418,$B64,'Division Lvl'!F$2:F$418)</f>
        <v>0</v>
      </c>
      <c r="F64" s="166">
        <f>SUMIF('Division Lvl'!$A$2:$A$418,$B64,'Division Lvl'!G$2:G$418)</f>
        <v>0</v>
      </c>
      <c r="G64" s="166">
        <f>SUMIF('Division Lvl'!$A$2:$A$418,$B64,'Division Lvl'!H$2:H$418)</f>
        <v>0</v>
      </c>
      <c r="H64" s="166">
        <f>SUMIF('Division Lvl'!$A$2:$A$418,$B64,'Division Lvl'!I$2:I$418)</f>
        <v>3000000</v>
      </c>
      <c r="I64" s="166">
        <f>SUMIF('Division Lvl'!$A$2:$A$418,$B64,'Division Lvl'!J$2:J$418)</f>
        <v>0</v>
      </c>
      <c r="J64" s="166">
        <f>SUMIF('Division Lvl'!$A$2:$A$418,$B64,'Division Lvl'!K$2:K$418)</f>
        <v>0</v>
      </c>
      <c r="K64" s="166">
        <f>SUMIF('Division Lvl'!$A$2:$A$418,$B64,'Division Lvl'!L$2:L$418)</f>
        <v>0</v>
      </c>
      <c r="L64" s="166">
        <f>SUMIF('Division Lvl'!$A$2:$A$418,$B64,'Division Lvl'!M$2:M$418)</f>
        <v>0</v>
      </c>
      <c r="M64" s="167">
        <f>SUMIF('Division Lvl'!$A$2:$A$418,$B64,'Division Lvl'!N$2:N$418)</f>
        <v>0</v>
      </c>
      <c r="N64" s="168">
        <f>SUMIF('Division Lvl'!$A$2:$A$418,$B64,'Division Lvl'!P$2:P$418)</f>
        <v>0</v>
      </c>
      <c r="O64" s="169">
        <f>SUMIF('Division Lvl'!$A$2:$A$418,$B64,'Division Lvl'!Q$2:Q$418)</f>
        <v>0</v>
      </c>
      <c r="P64" s="169">
        <f>SUMIF('Division Lvl'!$A$2:$A$418,$B64,'Division Lvl'!R$2:R$418)</f>
        <v>0</v>
      </c>
      <c r="Q64" s="169">
        <f>SUMIF('Division Lvl'!$A$2:$A$418,$B64,'Division Lvl'!S$2:S$418)</f>
        <v>0</v>
      </c>
      <c r="R64" s="169">
        <f>SUMIF('Division Lvl'!$A$2:$A$418,$B64,'Division Lvl'!T$2:T$418)</f>
        <v>3394224.6386718741</v>
      </c>
      <c r="S64" s="169">
        <f>SUMIF('Division Lvl'!$A$2:$A$418,$B64,'Division Lvl'!U$2:U$418)</f>
        <v>0</v>
      </c>
      <c r="T64" s="169">
        <f>SUMIF('Division Lvl'!$A$2:$A$418,$B64,'Division Lvl'!V$2:V$418)</f>
        <v>0</v>
      </c>
      <c r="U64" s="169">
        <f>SUMIF('Division Lvl'!$A$2:$A$418,$B64,'Division Lvl'!W$2:W$418)</f>
        <v>0</v>
      </c>
      <c r="V64" s="170">
        <f>SUMIF('Division Lvl'!$A$2:$A$418,$B64,'Division Lvl'!X$2:X$418)</f>
        <v>0</v>
      </c>
      <c r="W64" s="170">
        <f>SUMIF('Division Lvl'!$A$2:$A$418,$B64,'Division Lvl'!Y$2:Y$418)</f>
        <v>0</v>
      </c>
      <c r="X64" s="165">
        <f t="shared" si="2"/>
        <v>3000000</v>
      </c>
      <c r="Y64" s="171">
        <f t="shared" si="3"/>
        <v>3394224.6386718741</v>
      </c>
      <c r="Z64" s="172"/>
    </row>
    <row r="65" spans="1:26" x14ac:dyDescent="0.25">
      <c r="A65" s="163" t="str">
        <f>INDEX('Division Lvl'!$AG$2:$AG$418,MATCH(B65,'Division Lvl'!$A$2:$A$418,0))</f>
        <v>PR</v>
      </c>
      <c r="B65" s="164" t="s">
        <v>896</v>
      </c>
      <c r="C65" s="130" t="str">
        <f>INDEX('Division Lvl'!$B$2:$B$418,MATCH(B65,'Division Lvl'!$A$2:$A$418,0))</f>
        <v>Rossmore ZS establishment</v>
      </c>
      <c r="D65" s="165">
        <f>SUMIF('Division Lvl'!$A$2:$A$418,$B65,'Division Lvl'!E$2:E$418)</f>
        <v>0</v>
      </c>
      <c r="E65" s="166">
        <f>SUMIF('Division Lvl'!$A$2:$A$418,$B65,'Division Lvl'!F$2:F$418)</f>
        <v>0</v>
      </c>
      <c r="F65" s="166">
        <f>SUMIF('Division Lvl'!$A$2:$A$418,$B65,'Division Lvl'!G$2:G$418)</f>
        <v>0</v>
      </c>
      <c r="G65" s="166">
        <f>SUMIF('Division Lvl'!$A$2:$A$418,$B65,'Division Lvl'!H$2:H$418)</f>
        <v>0</v>
      </c>
      <c r="H65" s="166">
        <f>SUMIF('Division Lvl'!$A$2:$A$418,$B65,'Division Lvl'!I$2:I$418)</f>
        <v>0</v>
      </c>
      <c r="I65" s="166">
        <f>SUMIF('Division Lvl'!$A$2:$A$418,$B65,'Division Lvl'!J$2:J$418)</f>
        <v>0</v>
      </c>
      <c r="J65" s="166">
        <f>SUMIF('Division Lvl'!$A$2:$A$418,$B65,'Division Lvl'!K$2:K$418)</f>
        <v>0</v>
      </c>
      <c r="K65" s="166">
        <f>SUMIF('Division Lvl'!$A$2:$A$418,$B65,'Division Lvl'!L$2:L$418)</f>
        <v>0</v>
      </c>
      <c r="L65" s="166">
        <f>SUMIF('Division Lvl'!$A$2:$A$418,$B65,'Division Lvl'!M$2:M$418)</f>
        <v>0</v>
      </c>
      <c r="M65" s="167">
        <f>SUMIF('Division Lvl'!$A$2:$A$418,$B65,'Division Lvl'!N$2:N$418)</f>
        <v>10000000</v>
      </c>
      <c r="N65" s="168">
        <f>SUMIF('Division Lvl'!$A$2:$A$418,$B65,'Division Lvl'!P$2:P$418)</f>
        <v>0</v>
      </c>
      <c r="O65" s="169">
        <f>SUMIF('Division Lvl'!$A$2:$A$418,$B65,'Division Lvl'!Q$2:Q$418)</f>
        <v>0</v>
      </c>
      <c r="P65" s="169">
        <f>SUMIF('Division Lvl'!$A$2:$A$418,$B65,'Division Lvl'!R$2:R$418)</f>
        <v>0</v>
      </c>
      <c r="Q65" s="169">
        <f>SUMIF('Division Lvl'!$A$2:$A$418,$B65,'Division Lvl'!S$2:S$418)</f>
        <v>0</v>
      </c>
      <c r="R65" s="169">
        <f>SUMIF('Division Lvl'!$A$2:$A$418,$B65,'Division Lvl'!T$2:T$418)</f>
        <v>0</v>
      </c>
      <c r="S65" s="169">
        <f>SUMIF('Division Lvl'!$A$2:$A$418,$B65,'Division Lvl'!U$2:U$418)</f>
        <v>0</v>
      </c>
      <c r="T65" s="169">
        <f>SUMIF('Division Lvl'!$A$2:$A$418,$B65,'Division Lvl'!V$2:V$418)</f>
        <v>0</v>
      </c>
      <c r="U65" s="169">
        <f>SUMIF('Division Lvl'!$A$2:$A$418,$B65,'Division Lvl'!W$2:W$418)</f>
        <v>0</v>
      </c>
      <c r="V65" s="170">
        <f>SUMIF('Division Lvl'!$A$2:$A$418,$B65,'Division Lvl'!X$2:X$418)</f>
        <v>0</v>
      </c>
      <c r="W65" s="170">
        <f>SUMIF('Division Lvl'!$A$2:$A$418,$B65,'Division Lvl'!Y$2:Y$418)</f>
        <v>12800845.44196357</v>
      </c>
      <c r="X65" s="165">
        <f t="shared" si="2"/>
        <v>10000000</v>
      </c>
      <c r="Y65" s="171">
        <f t="shared" si="3"/>
        <v>12800845.44196357</v>
      </c>
      <c r="Z65" s="172"/>
    </row>
    <row r="66" spans="1:26" x14ac:dyDescent="0.25">
      <c r="A66" s="163" t="str">
        <f>INDEX('Division Lvl'!$AG$2:$AG$418,MATCH(B66,'Division Lvl'!$A$2:$A$418,0))</f>
        <v>PR</v>
      </c>
      <c r="B66" s="163" t="s">
        <v>122</v>
      </c>
      <c r="C66" s="130" t="str">
        <f>INDEX('Division Lvl'!$B$2:$B$418,MATCH(B66,'Division Lvl'!$A$2:$A$418,0))</f>
        <v>Catherine Fields North ZS establishment (interim)</v>
      </c>
      <c r="D66" s="165">
        <f>SUMIF('Division Lvl'!$A$2:$A$418,$B66,'Division Lvl'!E$2:E$418)</f>
        <v>0</v>
      </c>
      <c r="E66" s="166">
        <f>SUMIF('Division Lvl'!$A$2:$A$418,$B66,'Division Lvl'!F$2:F$418)</f>
        <v>0</v>
      </c>
      <c r="F66" s="166">
        <f>SUMIF('Division Lvl'!$A$2:$A$418,$B66,'Division Lvl'!G$2:G$418)</f>
        <v>0</v>
      </c>
      <c r="G66" s="166">
        <f>SUMIF('Division Lvl'!$A$2:$A$418,$B66,'Division Lvl'!H$2:H$418)</f>
        <v>0</v>
      </c>
      <c r="H66" s="166">
        <f>SUMIF('Division Lvl'!$A$2:$A$418,$B66,'Division Lvl'!I$2:I$418)</f>
        <v>0</v>
      </c>
      <c r="I66" s="166">
        <f>SUMIF('Division Lvl'!$A$2:$A$418,$B66,'Division Lvl'!J$2:J$418)</f>
        <v>0</v>
      </c>
      <c r="J66" s="166">
        <f>SUMIF('Division Lvl'!$A$2:$A$418,$B66,'Division Lvl'!K$2:K$418)</f>
        <v>0</v>
      </c>
      <c r="K66" s="166">
        <f>SUMIF('Division Lvl'!$A$2:$A$418,$B66,'Division Lvl'!L$2:L$418)</f>
        <v>4291200</v>
      </c>
      <c r="L66" s="166">
        <f>SUMIF('Division Lvl'!$A$2:$A$418,$B66,'Division Lvl'!M$2:M$418)</f>
        <v>8582400</v>
      </c>
      <c r="M66" s="167">
        <f>SUMIF('Division Lvl'!$A$2:$A$418,$B66,'Division Lvl'!N$2:N$418)</f>
        <v>8582400</v>
      </c>
      <c r="N66" s="168">
        <f>SUMIF('Division Lvl'!$A$2:$A$418,$B66,'Division Lvl'!P$2:P$418)</f>
        <v>0</v>
      </c>
      <c r="O66" s="169">
        <f>SUMIF('Division Lvl'!$A$2:$A$418,$B66,'Division Lvl'!Q$2:Q$418)</f>
        <v>0</v>
      </c>
      <c r="P66" s="169">
        <f>SUMIF('Division Lvl'!$A$2:$A$418,$B66,'Division Lvl'!R$2:R$418)</f>
        <v>0</v>
      </c>
      <c r="Q66" s="169">
        <f>SUMIF('Division Lvl'!$A$2:$A$418,$B66,'Division Lvl'!S$2:S$418)</f>
        <v>0</v>
      </c>
      <c r="R66" s="169">
        <f>SUMIF('Division Lvl'!$A$2:$A$418,$B66,'Division Lvl'!T$2:T$418)</f>
        <v>0</v>
      </c>
      <c r="S66" s="169">
        <f>SUMIF('Division Lvl'!$A$2:$A$418,$B66,'Division Lvl'!U$2:U$418)</f>
        <v>0</v>
      </c>
      <c r="T66" s="169">
        <f>SUMIF('Division Lvl'!$A$2:$A$418,$B66,'Division Lvl'!V$2:V$418)</f>
        <v>0</v>
      </c>
      <c r="U66" s="169">
        <f>SUMIF('Division Lvl'!$A$2:$A$418,$B66,'Division Lvl'!W$2:W$418)</f>
        <v>5228410.5137945591</v>
      </c>
      <c r="V66" s="170">
        <f>SUMIF('Division Lvl'!$A$2:$A$418,$B66,'Division Lvl'!X$2:X$418)</f>
        <v>10718241.553278843</v>
      </c>
      <c r="W66" s="170">
        <f>SUMIF('Division Lvl'!$A$2:$A$418,$B66,'Division Lvl'!Y$2:Y$418)</f>
        <v>10986197.592110815</v>
      </c>
      <c r="X66" s="165">
        <f t="shared" ref="X66:X97" si="4">SUM(D66:M66)</f>
        <v>21456000</v>
      </c>
      <c r="Y66" s="171">
        <f t="shared" ref="Y66:Y97" si="5">SUM(N66:W66)</f>
        <v>26932849.659184217</v>
      </c>
      <c r="Z66" s="172"/>
    </row>
    <row r="67" spans="1:26" x14ac:dyDescent="0.25">
      <c r="A67" s="163" t="str">
        <f>INDEX('Division Lvl'!$AG$2:$AG$418,MATCH(B67,'Division Lvl'!$A$2:$A$418,0))</f>
        <v>PRL</v>
      </c>
      <c r="B67" s="164" t="s">
        <v>145</v>
      </c>
      <c r="C67" s="130" t="str">
        <f>INDEX('Division Lvl'!$B$2:$B$418,MATCH(B67,'Division Lvl'!$A$2:$A$418,0))</f>
        <v>Catherine Fields ZS site purchase</v>
      </c>
      <c r="D67" s="165">
        <f>SUMIF('Division Lvl'!$A$2:$A$418,$B67,'Division Lvl'!E$2:E$418)</f>
        <v>653024</v>
      </c>
      <c r="E67" s="166">
        <f>SUMIF('Division Lvl'!$A$2:$A$418,$B67,'Division Lvl'!F$2:F$418)</f>
        <v>0</v>
      </c>
      <c r="F67" s="166">
        <f>SUMIF('Division Lvl'!$A$2:$A$418,$B67,'Division Lvl'!G$2:G$418)</f>
        <v>0</v>
      </c>
      <c r="G67" s="166">
        <f>SUMIF('Division Lvl'!$A$2:$A$418,$B67,'Division Lvl'!H$2:H$418)</f>
        <v>0</v>
      </c>
      <c r="H67" s="166">
        <f>SUMIF('Division Lvl'!$A$2:$A$418,$B67,'Division Lvl'!I$2:I$418)</f>
        <v>0</v>
      </c>
      <c r="I67" s="166">
        <f>SUMIF('Division Lvl'!$A$2:$A$418,$B67,'Division Lvl'!J$2:J$418)</f>
        <v>0</v>
      </c>
      <c r="J67" s="166">
        <f>SUMIF('Division Lvl'!$A$2:$A$418,$B67,'Division Lvl'!K$2:K$418)</f>
        <v>0</v>
      </c>
      <c r="K67" s="166">
        <f>SUMIF('Division Lvl'!$A$2:$A$418,$B67,'Division Lvl'!L$2:L$418)</f>
        <v>0</v>
      </c>
      <c r="L67" s="166">
        <f>SUMIF('Division Lvl'!$A$2:$A$418,$B67,'Division Lvl'!M$2:M$418)</f>
        <v>0</v>
      </c>
      <c r="M67" s="167">
        <f>SUMIF('Division Lvl'!$A$2:$A$418,$B67,'Division Lvl'!N$2:N$418)</f>
        <v>0</v>
      </c>
      <c r="N67" s="168">
        <f>SUMIF('Division Lvl'!$A$2:$A$418,$B67,'Division Lvl'!P$2:P$418)</f>
        <v>669349.6</v>
      </c>
      <c r="O67" s="169">
        <f>SUMIF('Division Lvl'!$A$2:$A$418,$B67,'Division Lvl'!Q$2:Q$418)</f>
        <v>0</v>
      </c>
      <c r="P67" s="169">
        <f>SUMIF('Division Lvl'!$A$2:$A$418,$B67,'Division Lvl'!R$2:R$418)</f>
        <v>0</v>
      </c>
      <c r="Q67" s="169">
        <f>SUMIF('Division Lvl'!$A$2:$A$418,$B67,'Division Lvl'!S$2:S$418)</f>
        <v>0</v>
      </c>
      <c r="R67" s="169">
        <f>SUMIF('Division Lvl'!$A$2:$A$418,$B67,'Division Lvl'!T$2:T$418)</f>
        <v>0</v>
      </c>
      <c r="S67" s="169">
        <f>SUMIF('Division Lvl'!$A$2:$A$418,$B67,'Division Lvl'!U$2:U$418)</f>
        <v>0</v>
      </c>
      <c r="T67" s="169">
        <f>SUMIF('Division Lvl'!$A$2:$A$418,$B67,'Division Lvl'!V$2:V$418)</f>
        <v>0</v>
      </c>
      <c r="U67" s="169">
        <f>SUMIF('Division Lvl'!$A$2:$A$418,$B67,'Division Lvl'!W$2:W$418)</f>
        <v>0</v>
      </c>
      <c r="V67" s="170">
        <f>SUMIF('Division Lvl'!$A$2:$A$418,$B67,'Division Lvl'!X$2:X$418)</f>
        <v>0</v>
      </c>
      <c r="W67" s="170">
        <f>SUMIF('Division Lvl'!$A$2:$A$418,$B67,'Division Lvl'!Y$2:Y$418)</f>
        <v>0</v>
      </c>
      <c r="X67" s="165">
        <f t="shared" si="4"/>
        <v>653024</v>
      </c>
      <c r="Y67" s="171">
        <f t="shared" si="5"/>
        <v>669349.6</v>
      </c>
      <c r="Z67" s="172"/>
    </row>
    <row r="68" spans="1:26" x14ac:dyDescent="0.25">
      <c r="A68" s="163" t="str">
        <f>INDEX('Division Lvl'!$AG$2:$AG$418,MATCH(B68,'Division Lvl'!$A$2:$A$418,0))</f>
        <v>PRL</v>
      </c>
      <c r="B68" s="163" t="s">
        <v>146</v>
      </c>
      <c r="C68" s="130" t="str">
        <f>INDEX('Division Lvl'!$B$2:$B$418,MATCH(B68,'Division Lvl'!$A$2:$A$418,0))</f>
        <v>North Bringelly ZS site purchase</v>
      </c>
      <c r="D68" s="165">
        <f>SUMIF('Division Lvl'!$A$2:$A$418,$B68,'Division Lvl'!E$2:E$418)</f>
        <v>0</v>
      </c>
      <c r="E68" s="166">
        <f>SUMIF('Division Lvl'!$A$2:$A$418,$B68,'Division Lvl'!F$2:F$418)</f>
        <v>0</v>
      </c>
      <c r="F68" s="166">
        <f>SUMIF('Division Lvl'!$A$2:$A$418,$B68,'Division Lvl'!G$2:G$418)</f>
        <v>3500000</v>
      </c>
      <c r="G68" s="166">
        <f>SUMIF('Division Lvl'!$A$2:$A$418,$B68,'Division Lvl'!H$2:H$418)</f>
        <v>0</v>
      </c>
      <c r="H68" s="166">
        <f>SUMIF('Division Lvl'!$A$2:$A$418,$B68,'Division Lvl'!I$2:I$418)</f>
        <v>0</v>
      </c>
      <c r="I68" s="166">
        <f>SUMIF('Division Lvl'!$A$2:$A$418,$B68,'Division Lvl'!J$2:J$418)</f>
        <v>0</v>
      </c>
      <c r="J68" s="166">
        <f>SUMIF('Division Lvl'!$A$2:$A$418,$B68,'Division Lvl'!K$2:K$418)</f>
        <v>0</v>
      </c>
      <c r="K68" s="166">
        <f>SUMIF('Division Lvl'!$A$2:$A$418,$B68,'Division Lvl'!L$2:L$418)</f>
        <v>0</v>
      </c>
      <c r="L68" s="166">
        <f>SUMIF('Division Lvl'!$A$2:$A$418,$B68,'Division Lvl'!M$2:M$418)</f>
        <v>0</v>
      </c>
      <c r="M68" s="167">
        <f>SUMIF('Division Lvl'!$A$2:$A$418,$B68,'Division Lvl'!N$2:N$418)</f>
        <v>0</v>
      </c>
      <c r="N68" s="168">
        <f>SUMIF('Division Lvl'!$A$2:$A$418,$B68,'Division Lvl'!P$2:P$418)</f>
        <v>0</v>
      </c>
      <c r="O68" s="169">
        <f>SUMIF('Division Lvl'!$A$2:$A$418,$B68,'Division Lvl'!Q$2:Q$418)</f>
        <v>0</v>
      </c>
      <c r="P68" s="169">
        <f>SUMIF('Division Lvl'!$A$2:$A$418,$B68,'Division Lvl'!R$2:R$418)</f>
        <v>3769117.1874999995</v>
      </c>
      <c r="Q68" s="169">
        <f>SUMIF('Division Lvl'!$A$2:$A$418,$B68,'Division Lvl'!S$2:S$418)</f>
        <v>0</v>
      </c>
      <c r="R68" s="169">
        <f>SUMIF('Division Lvl'!$A$2:$A$418,$B68,'Division Lvl'!T$2:T$418)</f>
        <v>0</v>
      </c>
      <c r="S68" s="169">
        <f>SUMIF('Division Lvl'!$A$2:$A$418,$B68,'Division Lvl'!U$2:U$418)</f>
        <v>0</v>
      </c>
      <c r="T68" s="169">
        <f>SUMIF('Division Lvl'!$A$2:$A$418,$B68,'Division Lvl'!V$2:V$418)</f>
        <v>0</v>
      </c>
      <c r="U68" s="169">
        <f>SUMIF('Division Lvl'!$A$2:$A$418,$B68,'Division Lvl'!W$2:W$418)</f>
        <v>0</v>
      </c>
      <c r="V68" s="170">
        <f>SUMIF('Division Lvl'!$A$2:$A$418,$B68,'Division Lvl'!X$2:X$418)</f>
        <v>0</v>
      </c>
      <c r="W68" s="170">
        <f>SUMIF('Division Lvl'!$A$2:$A$418,$B68,'Division Lvl'!Y$2:Y$418)</f>
        <v>0</v>
      </c>
      <c r="X68" s="165">
        <f t="shared" si="4"/>
        <v>3500000</v>
      </c>
      <c r="Y68" s="171">
        <f t="shared" si="5"/>
        <v>3769117.1874999995</v>
      </c>
      <c r="Z68" s="172"/>
    </row>
    <row r="69" spans="1:26" x14ac:dyDescent="0.25">
      <c r="A69" s="163" t="str">
        <f>INDEX('Division Lvl'!$AG$2:$AG$418,MATCH(B69,'Division Lvl'!$A$2:$A$418,0))</f>
        <v>PR</v>
      </c>
      <c r="B69" s="164" t="s">
        <v>897</v>
      </c>
      <c r="C69" s="130" t="str">
        <f>INDEX('Division Lvl'!$B$2:$B$418,MATCH(B69,'Division Lvl'!$A$2:$A$418,0))</f>
        <v>North Bringelly ZS establishment</v>
      </c>
      <c r="D69" s="165">
        <f>SUMIF('Division Lvl'!$A$2:$A$418,$B69,'Division Lvl'!E$2:E$418)</f>
        <v>0</v>
      </c>
      <c r="E69" s="166">
        <f>SUMIF('Division Lvl'!$A$2:$A$418,$B69,'Division Lvl'!F$2:F$418)</f>
        <v>0</v>
      </c>
      <c r="F69" s="166">
        <f>SUMIF('Division Lvl'!$A$2:$A$418,$B69,'Division Lvl'!G$2:G$418)</f>
        <v>0</v>
      </c>
      <c r="G69" s="166">
        <f>SUMIF('Division Lvl'!$A$2:$A$418,$B69,'Division Lvl'!H$2:H$418)</f>
        <v>0</v>
      </c>
      <c r="H69" s="166">
        <f>SUMIF('Division Lvl'!$A$2:$A$418,$B69,'Division Lvl'!I$2:I$418)</f>
        <v>0</v>
      </c>
      <c r="I69" s="166">
        <f>SUMIF('Division Lvl'!$A$2:$A$418,$B69,'Division Lvl'!J$2:J$418)</f>
        <v>0</v>
      </c>
      <c r="J69" s="166">
        <f>SUMIF('Division Lvl'!$A$2:$A$418,$B69,'Division Lvl'!K$2:K$418)</f>
        <v>4420000</v>
      </c>
      <c r="K69" s="166">
        <f>SUMIF('Division Lvl'!$A$2:$A$418,$B69,'Division Lvl'!L$2:L$418)</f>
        <v>8840000</v>
      </c>
      <c r="L69" s="166">
        <f>SUMIF('Division Lvl'!$A$2:$A$418,$B69,'Division Lvl'!M$2:M$418)</f>
        <v>8840000</v>
      </c>
      <c r="M69" s="167">
        <f>SUMIF('Division Lvl'!$A$2:$A$418,$B69,'Division Lvl'!N$2:N$418)</f>
        <v>0</v>
      </c>
      <c r="N69" s="168">
        <f>SUMIF('Division Lvl'!$A$2:$A$418,$B69,'Division Lvl'!P$2:P$418)</f>
        <v>0</v>
      </c>
      <c r="O69" s="169">
        <f>SUMIF('Division Lvl'!$A$2:$A$418,$B69,'Division Lvl'!Q$2:Q$418)</f>
        <v>0</v>
      </c>
      <c r="P69" s="169">
        <f>SUMIF('Division Lvl'!$A$2:$A$418,$B69,'Division Lvl'!R$2:R$418)</f>
        <v>0</v>
      </c>
      <c r="Q69" s="169">
        <f>SUMIF('Division Lvl'!$A$2:$A$418,$B69,'Division Lvl'!S$2:S$418)</f>
        <v>0</v>
      </c>
      <c r="R69" s="169">
        <f>SUMIF('Division Lvl'!$A$2:$A$418,$B69,'Division Lvl'!T$2:T$418)</f>
        <v>0</v>
      </c>
      <c r="S69" s="169">
        <f>SUMIF('Division Lvl'!$A$2:$A$418,$B69,'Division Lvl'!U$2:U$418)</f>
        <v>0</v>
      </c>
      <c r="T69" s="169">
        <f>SUMIF('Division Lvl'!$A$2:$A$418,$B69,'Division Lvl'!V$2:V$418)</f>
        <v>5253991.0312134996</v>
      </c>
      <c r="U69" s="169">
        <f>SUMIF('Division Lvl'!$A$2:$A$418,$B69,'Division Lvl'!W$2:W$418)</f>
        <v>10770681.613987673</v>
      </c>
      <c r="V69" s="170">
        <f>SUMIF('Division Lvl'!$A$2:$A$418,$B69,'Division Lvl'!X$2:X$418)</f>
        <v>11039948.654337363</v>
      </c>
      <c r="W69" s="170">
        <f>SUMIF('Division Lvl'!$A$2:$A$418,$B69,'Division Lvl'!Y$2:Y$418)</f>
        <v>0</v>
      </c>
      <c r="X69" s="165">
        <f t="shared" si="4"/>
        <v>22100000</v>
      </c>
      <c r="Y69" s="171">
        <f t="shared" si="5"/>
        <v>27064621.299538538</v>
      </c>
      <c r="Z69" s="172"/>
    </row>
    <row r="70" spans="1:26" x14ac:dyDescent="0.25">
      <c r="A70" s="163" t="str">
        <f>INDEX('Division Lvl'!$AG$2:$AG$418,MATCH(B70,'Division Lvl'!$A$2:$A$418,0))</f>
        <v>PR</v>
      </c>
      <c r="B70" s="163" t="s">
        <v>176</v>
      </c>
      <c r="C70" s="130" t="str">
        <f>INDEX('Division Lvl'!$B$2:$B$418,MATCH(B70,'Division Lvl'!$A$2:$A$418,0))</f>
        <v>Culburra Beach development (33kV fdr and single transformer ZS)</v>
      </c>
      <c r="D70" s="165">
        <f>SUMIF('Division Lvl'!$A$2:$A$418,$B70,'Division Lvl'!E$2:E$418)</f>
        <v>0</v>
      </c>
      <c r="E70" s="166">
        <f>SUMIF('Division Lvl'!$A$2:$A$418,$B70,'Division Lvl'!F$2:F$418)</f>
        <v>0</v>
      </c>
      <c r="F70" s="166">
        <f>SUMIF('Division Lvl'!$A$2:$A$418,$B70,'Division Lvl'!G$2:G$418)</f>
        <v>0</v>
      </c>
      <c r="G70" s="166">
        <f>SUMIF('Division Lvl'!$A$2:$A$418,$B70,'Division Lvl'!H$2:H$418)</f>
        <v>0</v>
      </c>
      <c r="H70" s="166">
        <f>SUMIF('Division Lvl'!$A$2:$A$418,$B70,'Division Lvl'!I$2:I$418)</f>
        <v>0</v>
      </c>
      <c r="I70" s="166">
        <f>SUMIF('Division Lvl'!$A$2:$A$418,$B70,'Division Lvl'!J$2:J$418)</f>
        <v>0</v>
      </c>
      <c r="J70" s="166">
        <f>SUMIF('Division Lvl'!$A$2:$A$418,$B70,'Division Lvl'!K$2:K$418)</f>
        <v>3832500</v>
      </c>
      <c r="K70" s="166">
        <f>SUMIF('Division Lvl'!$A$2:$A$418,$B70,'Division Lvl'!L$2:L$418)</f>
        <v>1916250</v>
      </c>
      <c r="L70" s="166">
        <f>SUMIF('Division Lvl'!$A$2:$A$418,$B70,'Division Lvl'!M$2:M$418)</f>
        <v>0</v>
      </c>
      <c r="M70" s="167">
        <f>SUMIF('Division Lvl'!$A$2:$A$418,$B70,'Division Lvl'!N$2:N$418)</f>
        <v>0</v>
      </c>
      <c r="N70" s="168">
        <f>SUMIF('Division Lvl'!$A$2:$A$418,$B70,'Division Lvl'!P$2:P$418)</f>
        <v>0</v>
      </c>
      <c r="O70" s="169">
        <f>SUMIF('Division Lvl'!$A$2:$A$418,$B70,'Division Lvl'!Q$2:Q$418)</f>
        <v>0</v>
      </c>
      <c r="P70" s="169">
        <f>SUMIF('Division Lvl'!$A$2:$A$418,$B70,'Division Lvl'!R$2:R$418)</f>
        <v>0</v>
      </c>
      <c r="Q70" s="169">
        <f>SUMIF('Division Lvl'!$A$2:$A$418,$B70,'Division Lvl'!S$2:S$418)</f>
        <v>0</v>
      </c>
      <c r="R70" s="169">
        <f>SUMIF('Division Lvl'!$A$2:$A$418,$B70,'Division Lvl'!T$2:T$418)</f>
        <v>0</v>
      </c>
      <c r="S70" s="169">
        <f>SUMIF('Division Lvl'!$A$2:$A$418,$B70,'Division Lvl'!U$2:U$418)</f>
        <v>0</v>
      </c>
      <c r="T70" s="169">
        <f>SUMIF('Division Lvl'!$A$2:$A$418,$B70,'Division Lvl'!V$2:V$418)</f>
        <v>4555638.150933424</v>
      </c>
      <c r="U70" s="169">
        <f>SUMIF('Division Lvl'!$A$2:$A$418,$B70,'Division Lvl'!W$2:W$418)</f>
        <v>2334764.5523533798</v>
      </c>
      <c r="V70" s="170">
        <f>SUMIF('Division Lvl'!$A$2:$A$418,$B70,'Division Lvl'!X$2:X$418)</f>
        <v>0</v>
      </c>
      <c r="W70" s="170">
        <f>SUMIF('Division Lvl'!$A$2:$A$418,$B70,'Division Lvl'!Y$2:Y$418)</f>
        <v>0</v>
      </c>
      <c r="X70" s="165">
        <f t="shared" si="4"/>
        <v>5748750</v>
      </c>
      <c r="Y70" s="171">
        <f t="shared" si="5"/>
        <v>6890402.7032868043</v>
      </c>
      <c r="Z70" s="172"/>
    </row>
    <row r="71" spans="1:26" x14ac:dyDescent="0.25">
      <c r="A71" s="163" t="str">
        <f>INDEX('Division Lvl'!$AG$2:$AG$418,MATCH(B71,'Division Lvl'!$A$2:$A$418,0))</f>
        <v>PR</v>
      </c>
      <c r="B71" s="175" t="s">
        <v>124</v>
      </c>
      <c r="C71" s="130" t="str">
        <f>INDEX('Division Lvl'!$B$2:$B$418,MATCH(B71,'Division Lvl'!$A$2:$A$418,0))</f>
        <v>Southpipe (Oakdale Estate) ZS 132/11kV establishment</v>
      </c>
      <c r="D71" s="165">
        <f>SUMIF('Division Lvl'!$A$2:$A$418,$B71,'Division Lvl'!E$2:E$418)</f>
        <v>6347200</v>
      </c>
      <c r="E71" s="166">
        <f>SUMIF('Division Lvl'!$A$2:$A$418,$B71,'Division Lvl'!F$2:F$418)</f>
        <v>12694400</v>
      </c>
      <c r="F71" s="166">
        <f>SUMIF('Division Lvl'!$A$2:$A$418,$B71,'Division Lvl'!G$2:G$418)</f>
        <v>12694400</v>
      </c>
      <c r="G71" s="166">
        <f>SUMIF('Division Lvl'!$A$2:$A$418,$B71,'Division Lvl'!H$2:H$418)</f>
        <v>0</v>
      </c>
      <c r="H71" s="166">
        <f>SUMIF('Division Lvl'!$A$2:$A$418,$B71,'Division Lvl'!I$2:I$418)</f>
        <v>0</v>
      </c>
      <c r="I71" s="166">
        <f>SUMIF('Division Lvl'!$A$2:$A$418,$B71,'Division Lvl'!J$2:J$418)</f>
        <v>0</v>
      </c>
      <c r="J71" s="166">
        <f>SUMIF('Division Lvl'!$A$2:$A$418,$B71,'Division Lvl'!K$2:K$418)</f>
        <v>0</v>
      </c>
      <c r="K71" s="166">
        <f>SUMIF('Division Lvl'!$A$2:$A$418,$B71,'Division Lvl'!L$2:L$418)</f>
        <v>0</v>
      </c>
      <c r="L71" s="166">
        <f>SUMIF('Division Lvl'!$A$2:$A$418,$B71,'Division Lvl'!M$2:M$418)</f>
        <v>0</v>
      </c>
      <c r="M71" s="167">
        <f>SUMIF('Division Lvl'!$A$2:$A$418,$B71,'Division Lvl'!N$2:N$418)</f>
        <v>0</v>
      </c>
      <c r="N71" s="168">
        <f>SUMIF('Division Lvl'!$A$2:$A$418,$B71,'Division Lvl'!P$2:P$418)</f>
        <v>6505879.9999999991</v>
      </c>
      <c r="O71" s="169">
        <f>SUMIF('Division Lvl'!$A$2:$A$418,$B71,'Division Lvl'!Q$2:Q$418)</f>
        <v>13337053.999999998</v>
      </c>
      <c r="P71" s="169">
        <f>SUMIF('Division Lvl'!$A$2:$A$418,$B71,'Division Lvl'!R$2:R$418)</f>
        <v>13670480.349999998</v>
      </c>
      <c r="Q71" s="169">
        <f>SUMIF('Division Lvl'!$A$2:$A$418,$B71,'Division Lvl'!S$2:S$418)</f>
        <v>0</v>
      </c>
      <c r="R71" s="169">
        <f>SUMIF('Division Lvl'!$A$2:$A$418,$B71,'Division Lvl'!T$2:T$418)</f>
        <v>0</v>
      </c>
      <c r="S71" s="169">
        <f>SUMIF('Division Lvl'!$A$2:$A$418,$B71,'Division Lvl'!U$2:U$418)</f>
        <v>0</v>
      </c>
      <c r="T71" s="169">
        <f>SUMIF('Division Lvl'!$A$2:$A$418,$B71,'Division Lvl'!V$2:V$418)</f>
        <v>0</v>
      </c>
      <c r="U71" s="169">
        <f>SUMIF('Division Lvl'!$A$2:$A$418,$B71,'Division Lvl'!W$2:W$418)</f>
        <v>0</v>
      </c>
      <c r="V71" s="170">
        <f>SUMIF('Division Lvl'!$A$2:$A$418,$B71,'Division Lvl'!X$2:X$418)</f>
        <v>0</v>
      </c>
      <c r="W71" s="170">
        <f>SUMIF('Division Lvl'!$A$2:$A$418,$B71,'Division Lvl'!Y$2:Y$418)</f>
        <v>0</v>
      </c>
      <c r="X71" s="165">
        <f t="shared" si="4"/>
        <v>31736000</v>
      </c>
      <c r="Y71" s="171">
        <f t="shared" si="5"/>
        <v>33513414.349999994</v>
      </c>
      <c r="Z71" s="172"/>
    </row>
    <row r="72" spans="1:26" x14ac:dyDescent="0.25">
      <c r="A72" s="163" t="str">
        <f>INDEX('Division Lvl'!$AG$2:$AG$418,MATCH(B72,'Division Lvl'!$A$2:$A$418,0))</f>
        <v>PRL</v>
      </c>
      <c r="B72" s="163" t="s">
        <v>148</v>
      </c>
      <c r="C72" s="130" t="str">
        <f>INDEX('Division Lvl'!$B$2:$B$418,MATCH(B72,'Division Lvl'!$A$2:$A$418,0))</f>
        <v>Riverstone West site purchase</v>
      </c>
      <c r="D72" s="165">
        <f>SUMIF('Division Lvl'!$A$2:$A$418,$B72,'Division Lvl'!E$2:E$418)</f>
        <v>0</v>
      </c>
      <c r="E72" s="166">
        <f>SUMIF('Division Lvl'!$A$2:$A$418,$B72,'Division Lvl'!F$2:F$418)</f>
        <v>0</v>
      </c>
      <c r="F72" s="166">
        <f>SUMIF('Division Lvl'!$A$2:$A$418,$B72,'Division Lvl'!G$2:G$418)</f>
        <v>0</v>
      </c>
      <c r="G72" s="166">
        <f>SUMIF('Division Lvl'!$A$2:$A$418,$B72,'Division Lvl'!H$2:H$418)</f>
        <v>0</v>
      </c>
      <c r="H72" s="166">
        <f>SUMIF('Division Lvl'!$A$2:$A$418,$B72,'Division Lvl'!I$2:I$418)</f>
        <v>0</v>
      </c>
      <c r="I72" s="166">
        <f>SUMIF('Division Lvl'!$A$2:$A$418,$B72,'Division Lvl'!J$2:J$418)</f>
        <v>0</v>
      </c>
      <c r="J72" s="166">
        <f>SUMIF('Division Lvl'!$A$2:$A$418,$B72,'Division Lvl'!K$2:K$418)</f>
        <v>0</v>
      </c>
      <c r="K72" s="166">
        <f>SUMIF('Division Lvl'!$A$2:$A$418,$B72,'Division Lvl'!L$2:L$418)</f>
        <v>5000000</v>
      </c>
      <c r="L72" s="166">
        <f>SUMIF('Division Lvl'!$A$2:$A$418,$B72,'Division Lvl'!M$2:M$418)</f>
        <v>0</v>
      </c>
      <c r="M72" s="167">
        <f>SUMIF('Division Lvl'!$A$2:$A$418,$B72,'Division Lvl'!N$2:N$418)</f>
        <v>0</v>
      </c>
      <c r="N72" s="168">
        <f>SUMIF('Division Lvl'!$A$2:$A$418,$B72,'Division Lvl'!P$2:P$418)</f>
        <v>0</v>
      </c>
      <c r="O72" s="169">
        <f>SUMIF('Division Lvl'!$A$2:$A$418,$B72,'Division Lvl'!Q$2:Q$418)</f>
        <v>0</v>
      </c>
      <c r="P72" s="169">
        <f>SUMIF('Division Lvl'!$A$2:$A$418,$B72,'Division Lvl'!R$2:R$418)</f>
        <v>0</v>
      </c>
      <c r="Q72" s="169">
        <f>SUMIF('Division Lvl'!$A$2:$A$418,$B72,'Division Lvl'!S$2:S$418)</f>
        <v>0</v>
      </c>
      <c r="R72" s="169">
        <f>SUMIF('Division Lvl'!$A$2:$A$418,$B72,'Division Lvl'!T$2:T$418)</f>
        <v>0</v>
      </c>
      <c r="S72" s="169">
        <f>SUMIF('Division Lvl'!$A$2:$A$418,$B72,'Division Lvl'!U$2:U$418)</f>
        <v>0</v>
      </c>
      <c r="T72" s="169">
        <f>SUMIF('Division Lvl'!$A$2:$A$418,$B72,'Division Lvl'!V$2:V$418)</f>
        <v>0</v>
      </c>
      <c r="U72" s="169">
        <f>SUMIF('Division Lvl'!$A$2:$A$418,$B72,'Division Lvl'!W$2:W$418)</f>
        <v>6092014.4875495881</v>
      </c>
      <c r="V72" s="170">
        <f>SUMIF('Division Lvl'!$A$2:$A$418,$B72,'Division Lvl'!X$2:X$418)</f>
        <v>0</v>
      </c>
      <c r="W72" s="170">
        <f>SUMIF('Division Lvl'!$A$2:$A$418,$B72,'Division Lvl'!Y$2:Y$418)</f>
        <v>0</v>
      </c>
      <c r="X72" s="165">
        <f t="shared" si="4"/>
        <v>5000000</v>
      </c>
      <c r="Y72" s="171">
        <f t="shared" si="5"/>
        <v>6092014.4875495881</v>
      </c>
      <c r="Z72" s="172"/>
    </row>
    <row r="73" spans="1:26" x14ac:dyDescent="0.25">
      <c r="A73" s="163" t="str">
        <f>INDEX('Division Lvl'!$AG$2:$AG$418,MATCH(B73,'Division Lvl'!$A$2:$A$418,0))</f>
        <v>PRL</v>
      </c>
      <c r="B73" s="163" t="s">
        <v>149</v>
      </c>
      <c r="C73" s="130" t="str">
        <f>INDEX('Division Lvl'!$B$2:$B$418,MATCH(B73,'Division Lvl'!$A$2:$A$418,0))</f>
        <v>Eschol Park ZS site purchase</v>
      </c>
      <c r="D73" s="165">
        <f>SUMIF('Division Lvl'!$A$2:$A$418,$B73,'Division Lvl'!E$2:E$418)</f>
        <v>0</v>
      </c>
      <c r="E73" s="166">
        <f>SUMIF('Division Lvl'!$A$2:$A$418,$B73,'Division Lvl'!F$2:F$418)</f>
        <v>0</v>
      </c>
      <c r="F73" s="166">
        <f>SUMIF('Division Lvl'!$A$2:$A$418,$B73,'Division Lvl'!G$2:G$418)</f>
        <v>0</v>
      </c>
      <c r="G73" s="166">
        <f>SUMIF('Division Lvl'!$A$2:$A$418,$B73,'Division Lvl'!H$2:H$418)</f>
        <v>0</v>
      </c>
      <c r="H73" s="166">
        <f>SUMIF('Division Lvl'!$A$2:$A$418,$B73,'Division Lvl'!I$2:I$418)</f>
        <v>0</v>
      </c>
      <c r="I73" s="166">
        <f>SUMIF('Division Lvl'!$A$2:$A$418,$B73,'Division Lvl'!J$2:J$418)</f>
        <v>0</v>
      </c>
      <c r="J73" s="166">
        <f>SUMIF('Division Lvl'!$A$2:$A$418,$B73,'Division Lvl'!K$2:K$418)</f>
        <v>0</v>
      </c>
      <c r="K73" s="166">
        <f>SUMIF('Division Lvl'!$A$2:$A$418,$B73,'Division Lvl'!L$2:L$418)</f>
        <v>0</v>
      </c>
      <c r="L73" s="166">
        <f>SUMIF('Division Lvl'!$A$2:$A$418,$B73,'Division Lvl'!M$2:M$418)</f>
        <v>0</v>
      </c>
      <c r="M73" s="167">
        <f>SUMIF('Division Lvl'!$A$2:$A$418,$B73,'Division Lvl'!N$2:N$418)</f>
        <v>5000000</v>
      </c>
      <c r="N73" s="168">
        <f>SUMIF('Division Lvl'!$A$2:$A$418,$B73,'Division Lvl'!P$2:P$418)</f>
        <v>0</v>
      </c>
      <c r="O73" s="169">
        <f>SUMIF('Division Lvl'!$A$2:$A$418,$B73,'Division Lvl'!Q$2:Q$418)</f>
        <v>0</v>
      </c>
      <c r="P73" s="169">
        <f>SUMIF('Division Lvl'!$A$2:$A$418,$B73,'Division Lvl'!R$2:R$418)</f>
        <v>0</v>
      </c>
      <c r="Q73" s="169">
        <f>SUMIF('Division Lvl'!$A$2:$A$418,$B73,'Division Lvl'!S$2:S$418)</f>
        <v>0</v>
      </c>
      <c r="R73" s="169">
        <f>SUMIF('Division Lvl'!$A$2:$A$418,$B73,'Division Lvl'!T$2:T$418)</f>
        <v>0</v>
      </c>
      <c r="S73" s="169">
        <f>SUMIF('Division Lvl'!$A$2:$A$418,$B73,'Division Lvl'!U$2:U$418)</f>
        <v>0</v>
      </c>
      <c r="T73" s="169">
        <f>SUMIF('Division Lvl'!$A$2:$A$418,$B73,'Division Lvl'!V$2:V$418)</f>
        <v>0</v>
      </c>
      <c r="U73" s="169">
        <f>SUMIF('Division Lvl'!$A$2:$A$418,$B73,'Division Lvl'!W$2:W$418)</f>
        <v>0</v>
      </c>
      <c r="V73" s="170">
        <f>SUMIF('Division Lvl'!$A$2:$A$418,$B73,'Division Lvl'!X$2:X$418)</f>
        <v>0</v>
      </c>
      <c r="W73" s="170">
        <f>SUMIF('Division Lvl'!$A$2:$A$418,$B73,'Division Lvl'!Y$2:Y$418)</f>
        <v>6400422.7209817851</v>
      </c>
      <c r="X73" s="165">
        <f t="shared" si="4"/>
        <v>5000000</v>
      </c>
      <c r="Y73" s="171">
        <f t="shared" si="5"/>
        <v>6400422.7209817851</v>
      </c>
      <c r="Z73" s="172"/>
    </row>
    <row r="74" spans="1:26" x14ac:dyDescent="0.25">
      <c r="A74" s="163" t="str">
        <f>INDEX('Division Lvl'!$AG$2:$AG$418,MATCH(B74,'Division Lvl'!$A$2:$A$418,0))</f>
        <v>PR</v>
      </c>
      <c r="B74" s="163" t="s">
        <v>108</v>
      </c>
      <c r="C74" s="130" t="str">
        <f>INDEX('Division Lvl'!$B$2:$B$418,MATCH(B74,'Division Lvl'!$A$2:$A$418,0))</f>
        <v>West Dapto ZS establishment</v>
      </c>
      <c r="D74" s="165">
        <f>SUMIF('Division Lvl'!$A$2:$A$418,$B74,'Division Lvl'!E$2:E$418)</f>
        <v>0</v>
      </c>
      <c r="E74" s="166">
        <f>SUMIF('Division Lvl'!$A$2:$A$418,$B74,'Division Lvl'!F$2:F$418)</f>
        <v>0</v>
      </c>
      <c r="F74" s="166">
        <f>SUMIF('Division Lvl'!$A$2:$A$418,$B74,'Division Lvl'!G$2:G$418)</f>
        <v>4085600</v>
      </c>
      <c r="G74" s="166">
        <f>SUMIF('Division Lvl'!$A$2:$A$418,$B74,'Division Lvl'!H$2:H$418)</f>
        <v>8171200</v>
      </c>
      <c r="H74" s="166">
        <f>SUMIF('Division Lvl'!$A$2:$A$418,$B74,'Division Lvl'!I$2:I$418)</f>
        <v>4671200</v>
      </c>
      <c r="I74" s="166">
        <f>SUMIF('Division Lvl'!$A$2:$A$418,$B74,'Division Lvl'!J$2:J$418)</f>
        <v>3500000</v>
      </c>
      <c r="J74" s="166">
        <f>SUMIF('Division Lvl'!$A$2:$A$418,$B74,'Division Lvl'!K$2:K$418)</f>
        <v>0</v>
      </c>
      <c r="K74" s="166">
        <f>SUMIF('Division Lvl'!$A$2:$A$418,$B74,'Division Lvl'!L$2:L$418)</f>
        <v>0</v>
      </c>
      <c r="L74" s="166">
        <f>SUMIF('Division Lvl'!$A$2:$A$418,$B74,'Division Lvl'!M$2:M$418)</f>
        <v>0</v>
      </c>
      <c r="M74" s="167">
        <f>SUMIF('Division Lvl'!$A$2:$A$418,$B74,'Division Lvl'!N$2:N$418)</f>
        <v>0</v>
      </c>
      <c r="N74" s="168">
        <f>SUMIF('Division Lvl'!$A$2:$A$418,$B74,'Division Lvl'!P$2:P$418)</f>
        <v>0</v>
      </c>
      <c r="O74" s="169">
        <f>SUMIF('Division Lvl'!$A$2:$A$418,$B74,'Division Lvl'!Q$2:Q$418)</f>
        <v>0</v>
      </c>
      <c r="P74" s="169">
        <f>SUMIF('Division Lvl'!$A$2:$A$418,$B74,'Division Lvl'!R$2:R$418)</f>
        <v>4399744.3374999994</v>
      </c>
      <c r="Q74" s="169">
        <f>SUMIF('Division Lvl'!$A$2:$A$418,$B74,'Division Lvl'!S$2:S$418)</f>
        <v>9019475.8918749988</v>
      </c>
      <c r="R74" s="169">
        <f>SUMIF('Division Lvl'!$A$2:$A$418,$B74,'Division Lvl'!T$2:T$418)</f>
        <v>5285034.0440546861</v>
      </c>
      <c r="S74" s="169">
        <f>SUMIF('Division Lvl'!$A$2:$A$418,$B74,'Division Lvl'!U$2:U$418)</f>
        <v>4058926.9637451158</v>
      </c>
      <c r="T74" s="169">
        <f>SUMIF('Division Lvl'!$A$2:$A$418,$B74,'Division Lvl'!V$2:V$418)</f>
        <v>0</v>
      </c>
      <c r="U74" s="169">
        <f>SUMIF('Division Lvl'!$A$2:$A$418,$B74,'Division Lvl'!W$2:W$418)</f>
        <v>0</v>
      </c>
      <c r="V74" s="170">
        <f>SUMIF('Division Lvl'!$A$2:$A$418,$B74,'Division Lvl'!X$2:X$418)</f>
        <v>0</v>
      </c>
      <c r="W74" s="170">
        <f>SUMIF('Division Lvl'!$A$2:$A$418,$B74,'Division Lvl'!Y$2:Y$418)</f>
        <v>0</v>
      </c>
      <c r="X74" s="165">
        <f t="shared" si="4"/>
        <v>20428000</v>
      </c>
      <c r="Y74" s="171">
        <f t="shared" si="5"/>
        <v>22763181.237174802</v>
      </c>
      <c r="Z74" s="172"/>
    </row>
    <row r="75" spans="1:26" x14ac:dyDescent="0.25">
      <c r="A75" s="163" t="str">
        <f>INDEX('Division Lvl'!$AG$2:$AG$418,MATCH(B75,'Division Lvl'!$A$2:$A$418,0))</f>
        <v>PR</v>
      </c>
      <c r="B75" s="163" t="s">
        <v>922</v>
      </c>
      <c r="C75" s="130" t="str">
        <f>INDEX('Division Lvl'!$B$2:$B$418,MATCH(B75,'Division Lvl'!$A$2:$A$418,0))</f>
        <v>Avondale (South West Dapto) 132/11kV ZS establishment</v>
      </c>
      <c r="D75" s="165">
        <f>SUMIF('Division Lvl'!$A$2:$A$418,$B75,'Division Lvl'!E$2:E$418)</f>
        <v>0</v>
      </c>
      <c r="E75" s="166">
        <f>SUMIF('Division Lvl'!$A$2:$A$418,$B75,'Division Lvl'!F$2:F$418)</f>
        <v>0</v>
      </c>
      <c r="F75" s="166">
        <f>SUMIF('Division Lvl'!$A$2:$A$418,$B75,'Division Lvl'!G$2:G$418)</f>
        <v>0</v>
      </c>
      <c r="G75" s="166">
        <f>SUMIF('Division Lvl'!$A$2:$A$418,$B75,'Division Lvl'!H$2:H$418)</f>
        <v>0</v>
      </c>
      <c r="H75" s="166">
        <f>SUMIF('Division Lvl'!$A$2:$A$418,$B75,'Division Lvl'!I$2:I$418)</f>
        <v>0</v>
      </c>
      <c r="I75" s="166">
        <f>SUMIF('Division Lvl'!$A$2:$A$418,$B75,'Division Lvl'!J$2:J$418)</f>
        <v>0</v>
      </c>
      <c r="J75" s="166">
        <f>SUMIF('Division Lvl'!$A$2:$A$418,$B75,'Division Lvl'!K$2:K$418)</f>
        <v>5000000</v>
      </c>
      <c r="K75" s="166">
        <f>SUMIF('Division Lvl'!$A$2:$A$418,$B75,'Division Lvl'!L$2:L$418)</f>
        <v>5000000</v>
      </c>
      <c r="L75" s="166">
        <f>SUMIF('Division Lvl'!$A$2:$A$418,$B75,'Division Lvl'!M$2:M$418)</f>
        <v>5000000</v>
      </c>
      <c r="M75" s="167">
        <f>SUMIF('Division Lvl'!$A$2:$A$418,$B75,'Division Lvl'!N$2:N$418)</f>
        <v>0</v>
      </c>
      <c r="N75" s="168">
        <f>SUMIF('Division Lvl'!$A$2:$A$418,$B75,'Division Lvl'!P$2:P$418)</f>
        <v>0</v>
      </c>
      <c r="O75" s="169">
        <f>SUMIF('Division Lvl'!$A$2:$A$418,$B75,'Division Lvl'!Q$2:Q$418)</f>
        <v>0</v>
      </c>
      <c r="P75" s="169">
        <f>SUMIF('Division Lvl'!$A$2:$A$418,$B75,'Division Lvl'!R$2:R$418)</f>
        <v>0</v>
      </c>
      <c r="Q75" s="169">
        <f>SUMIF('Division Lvl'!$A$2:$A$418,$B75,'Division Lvl'!S$2:S$418)</f>
        <v>0</v>
      </c>
      <c r="R75" s="169">
        <f>SUMIF('Division Lvl'!$A$2:$A$418,$B75,'Division Lvl'!T$2:T$418)</f>
        <v>0</v>
      </c>
      <c r="S75" s="169">
        <f>SUMIF('Division Lvl'!$A$2:$A$418,$B75,'Division Lvl'!U$2:U$418)</f>
        <v>0</v>
      </c>
      <c r="T75" s="169">
        <f>SUMIF('Division Lvl'!$A$2:$A$418,$B75,'Division Lvl'!V$2:V$418)</f>
        <v>5943428.7683410626</v>
      </c>
      <c r="U75" s="169">
        <f>SUMIF('Division Lvl'!$A$2:$A$418,$B75,'Division Lvl'!W$2:W$418)</f>
        <v>6092014.4875495881</v>
      </c>
      <c r="V75" s="170">
        <f>SUMIF('Division Lvl'!$A$2:$A$418,$B75,'Division Lvl'!X$2:X$418)</f>
        <v>6244314.8497383269</v>
      </c>
      <c r="W75" s="170">
        <f>SUMIF('Division Lvl'!$A$2:$A$418,$B75,'Division Lvl'!Y$2:Y$418)</f>
        <v>0</v>
      </c>
      <c r="X75" s="165">
        <f t="shared" si="4"/>
        <v>15000000</v>
      </c>
      <c r="Y75" s="171">
        <f t="shared" si="5"/>
        <v>18279758.105628978</v>
      </c>
      <c r="Z75" s="172"/>
    </row>
    <row r="76" spans="1:26" x14ac:dyDescent="0.25">
      <c r="A76" s="163" t="str">
        <f>INDEX('Division Lvl'!$AG$2:$AG$418,MATCH(B76,'Division Lvl'!$A$2:$A$418,0))</f>
        <v>PR</v>
      </c>
      <c r="B76" s="163" t="s">
        <v>109</v>
      </c>
      <c r="C76" s="130" t="str">
        <f>INDEX('Division Lvl'!$B$2:$B$418,MATCH(B76,'Division Lvl'!$A$2:$A$418,0))</f>
        <v>Leppington South ZS establishment (permanent)</v>
      </c>
      <c r="D76" s="165">
        <f>SUMIF('Division Lvl'!$A$2:$A$418,$B76,'Division Lvl'!E$2:E$418)</f>
        <v>13566645</v>
      </c>
      <c r="E76" s="166">
        <f>SUMIF('Division Lvl'!$A$2:$A$418,$B76,'Division Lvl'!F$2:F$418)</f>
        <v>3526693</v>
      </c>
      <c r="F76" s="166">
        <f>SUMIF('Division Lvl'!$A$2:$A$418,$B76,'Division Lvl'!G$2:G$418)</f>
        <v>0</v>
      </c>
      <c r="G76" s="166">
        <f>SUMIF('Division Lvl'!$A$2:$A$418,$B76,'Division Lvl'!H$2:H$418)</f>
        <v>0</v>
      </c>
      <c r="H76" s="166">
        <f>SUMIF('Division Lvl'!$A$2:$A$418,$B76,'Division Lvl'!I$2:I$418)</f>
        <v>0</v>
      </c>
      <c r="I76" s="166">
        <f>SUMIF('Division Lvl'!$A$2:$A$418,$B76,'Division Lvl'!J$2:J$418)</f>
        <v>0</v>
      </c>
      <c r="J76" s="166">
        <f>SUMIF('Division Lvl'!$A$2:$A$418,$B76,'Division Lvl'!K$2:K$418)</f>
        <v>0</v>
      </c>
      <c r="K76" s="166">
        <f>SUMIF('Division Lvl'!$A$2:$A$418,$B76,'Division Lvl'!L$2:L$418)</f>
        <v>0</v>
      </c>
      <c r="L76" s="166">
        <f>SUMIF('Division Lvl'!$A$2:$A$418,$B76,'Division Lvl'!M$2:M$418)</f>
        <v>0</v>
      </c>
      <c r="M76" s="167">
        <f>SUMIF('Division Lvl'!$A$2:$A$418,$B76,'Division Lvl'!N$2:N$418)</f>
        <v>0</v>
      </c>
      <c r="N76" s="168">
        <f>SUMIF('Division Lvl'!$A$2:$A$418,$B76,'Division Lvl'!P$2:P$418)</f>
        <v>13905811.124999998</v>
      </c>
      <c r="O76" s="169">
        <f>SUMIF('Division Lvl'!$A$2:$A$418,$B76,'Division Lvl'!Q$2:Q$418)</f>
        <v>3705231.8331249999</v>
      </c>
      <c r="P76" s="169">
        <f>SUMIF('Division Lvl'!$A$2:$A$418,$B76,'Division Lvl'!R$2:R$418)</f>
        <v>0</v>
      </c>
      <c r="Q76" s="169">
        <f>SUMIF('Division Lvl'!$A$2:$A$418,$B76,'Division Lvl'!S$2:S$418)</f>
        <v>0</v>
      </c>
      <c r="R76" s="169">
        <f>SUMIF('Division Lvl'!$A$2:$A$418,$B76,'Division Lvl'!T$2:T$418)</f>
        <v>0</v>
      </c>
      <c r="S76" s="169">
        <f>SUMIF('Division Lvl'!$A$2:$A$418,$B76,'Division Lvl'!U$2:U$418)</f>
        <v>0</v>
      </c>
      <c r="T76" s="169">
        <f>SUMIF('Division Lvl'!$A$2:$A$418,$B76,'Division Lvl'!V$2:V$418)</f>
        <v>0</v>
      </c>
      <c r="U76" s="169">
        <f>SUMIF('Division Lvl'!$A$2:$A$418,$B76,'Division Lvl'!W$2:W$418)</f>
        <v>0</v>
      </c>
      <c r="V76" s="170">
        <f>SUMIF('Division Lvl'!$A$2:$A$418,$B76,'Division Lvl'!X$2:X$418)</f>
        <v>0</v>
      </c>
      <c r="W76" s="170">
        <f>SUMIF('Division Lvl'!$A$2:$A$418,$B76,'Division Lvl'!Y$2:Y$418)</f>
        <v>0</v>
      </c>
      <c r="X76" s="165">
        <f t="shared" si="4"/>
        <v>17093338</v>
      </c>
      <c r="Y76" s="171">
        <f t="shared" si="5"/>
        <v>17611042.958124999</v>
      </c>
      <c r="Z76" s="172"/>
    </row>
    <row r="77" spans="1:26" x14ac:dyDescent="0.25">
      <c r="A77" s="163" t="str">
        <f>INDEX('Division Lvl'!$AG$2:$AG$418,MATCH(B77,'Division Lvl'!$A$2:$A$418,0))</f>
        <v>PR</v>
      </c>
      <c r="B77" s="163" t="s">
        <v>126</v>
      </c>
      <c r="C77" s="130" t="str">
        <f>INDEX('Division Lvl'!$B$2:$B$418,MATCH(B77,'Division Lvl'!$A$2:$A$418,0))</f>
        <v>Calderwood ZS establishment (interim initially)</v>
      </c>
      <c r="D77" s="165">
        <f>SUMIF('Division Lvl'!$A$2:$A$418,$B77,'Division Lvl'!E$2:E$418)</f>
        <v>1476500</v>
      </c>
      <c r="E77" s="166">
        <f>SUMIF('Division Lvl'!$A$2:$A$418,$B77,'Division Lvl'!F$2:F$418)</f>
        <v>1476500</v>
      </c>
      <c r="F77" s="166">
        <f>SUMIF('Division Lvl'!$A$2:$A$418,$B77,'Division Lvl'!G$2:G$418)</f>
        <v>0</v>
      </c>
      <c r="G77" s="166">
        <f>SUMIF('Division Lvl'!$A$2:$A$418,$B77,'Division Lvl'!H$2:H$418)</f>
        <v>0</v>
      </c>
      <c r="H77" s="166">
        <f>SUMIF('Division Lvl'!$A$2:$A$418,$B77,'Division Lvl'!I$2:I$418)</f>
        <v>0</v>
      </c>
      <c r="I77" s="166">
        <f>SUMIF('Division Lvl'!$A$2:$A$418,$B77,'Division Lvl'!J$2:J$418)</f>
        <v>0</v>
      </c>
      <c r="J77" s="166">
        <f>SUMIF('Division Lvl'!$A$2:$A$418,$B77,'Division Lvl'!K$2:K$418)</f>
        <v>0</v>
      </c>
      <c r="K77" s="166">
        <f>SUMIF('Division Lvl'!$A$2:$A$418,$B77,'Division Lvl'!L$2:L$418)</f>
        <v>0</v>
      </c>
      <c r="L77" s="166">
        <f>SUMIF('Division Lvl'!$A$2:$A$418,$B77,'Division Lvl'!M$2:M$418)</f>
        <v>0</v>
      </c>
      <c r="M77" s="167">
        <f>SUMIF('Division Lvl'!$A$2:$A$418,$B77,'Division Lvl'!N$2:N$418)</f>
        <v>0</v>
      </c>
      <c r="N77" s="168">
        <f>SUMIF('Division Lvl'!$A$2:$A$418,$B77,'Division Lvl'!P$2:P$418)</f>
        <v>1513412.4999999998</v>
      </c>
      <c r="O77" s="169">
        <f>SUMIF('Division Lvl'!$A$2:$A$418,$B77,'Division Lvl'!Q$2:Q$418)</f>
        <v>1551247.8124999998</v>
      </c>
      <c r="P77" s="169">
        <f>SUMIF('Division Lvl'!$A$2:$A$418,$B77,'Division Lvl'!R$2:R$418)</f>
        <v>0</v>
      </c>
      <c r="Q77" s="169">
        <f>SUMIF('Division Lvl'!$A$2:$A$418,$B77,'Division Lvl'!S$2:S$418)</f>
        <v>0</v>
      </c>
      <c r="R77" s="169">
        <f>SUMIF('Division Lvl'!$A$2:$A$418,$B77,'Division Lvl'!T$2:T$418)</f>
        <v>0</v>
      </c>
      <c r="S77" s="169">
        <f>SUMIF('Division Lvl'!$A$2:$A$418,$B77,'Division Lvl'!U$2:U$418)</f>
        <v>0</v>
      </c>
      <c r="T77" s="169">
        <f>SUMIF('Division Lvl'!$A$2:$A$418,$B77,'Division Lvl'!V$2:V$418)</f>
        <v>0</v>
      </c>
      <c r="U77" s="169">
        <f>SUMIF('Division Lvl'!$A$2:$A$418,$B77,'Division Lvl'!W$2:W$418)</f>
        <v>0</v>
      </c>
      <c r="V77" s="170">
        <f>SUMIF('Division Lvl'!$A$2:$A$418,$B77,'Division Lvl'!X$2:X$418)</f>
        <v>0</v>
      </c>
      <c r="W77" s="170">
        <f>SUMIF('Division Lvl'!$A$2:$A$418,$B77,'Division Lvl'!Y$2:Y$418)</f>
        <v>0</v>
      </c>
      <c r="X77" s="165">
        <f t="shared" si="4"/>
        <v>2953000</v>
      </c>
      <c r="Y77" s="171">
        <f t="shared" si="5"/>
        <v>3064660.3124999995</v>
      </c>
      <c r="Z77" s="172"/>
    </row>
    <row r="78" spans="1:26" x14ac:dyDescent="0.25">
      <c r="A78" s="163" t="str">
        <f>INDEX('Division Lvl'!$AG$2:$AG$418,MATCH(B78,'Division Lvl'!$A$2:$A$418,0))</f>
        <v>PRL</v>
      </c>
      <c r="B78" s="163" t="s">
        <v>150</v>
      </c>
      <c r="C78" s="130" t="str">
        <f>INDEX('Division Lvl'!$B$2:$B$418,MATCH(B78,'Division Lvl'!$A$2:$A$418,0))</f>
        <v>Avondale (South West Dapto) 132/11kV Zone Substation establishment site purchase</v>
      </c>
      <c r="D78" s="165">
        <f>SUMIF('Division Lvl'!$A$2:$A$418,$B78,'Division Lvl'!E$2:E$418)</f>
        <v>0</v>
      </c>
      <c r="E78" s="166">
        <f>SUMIF('Division Lvl'!$A$2:$A$418,$B78,'Division Lvl'!F$2:F$418)</f>
        <v>0</v>
      </c>
      <c r="F78" s="166">
        <f>SUMIF('Division Lvl'!$A$2:$A$418,$B78,'Division Lvl'!G$2:G$418)</f>
        <v>0</v>
      </c>
      <c r="G78" s="166">
        <f>SUMIF('Division Lvl'!$A$2:$A$418,$B78,'Division Lvl'!H$2:H$418)</f>
        <v>0</v>
      </c>
      <c r="H78" s="166">
        <f>SUMIF('Division Lvl'!$A$2:$A$418,$B78,'Division Lvl'!I$2:I$418)</f>
        <v>0</v>
      </c>
      <c r="I78" s="166">
        <f>SUMIF('Division Lvl'!$A$2:$A$418,$B78,'Division Lvl'!J$2:J$418)</f>
        <v>2500000</v>
      </c>
      <c r="J78" s="166">
        <f>SUMIF('Division Lvl'!$A$2:$A$418,$B78,'Division Lvl'!K$2:K$418)</f>
        <v>0</v>
      </c>
      <c r="K78" s="166">
        <f>SUMIF('Division Lvl'!$A$2:$A$418,$B78,'Division Lvl'!L$2:L$418)</f>
        <v>0</v>
      </c>
      <c r="L78" s="166">
        <f>SUMIF('Division Lvl'!$A$2:$A$418,$B78,'Division Lvl'!M$2:M$418)</f>
        <v>0</v>
      </c>
      <c r="M78" s="167">
        <f>SUMIF('Division Lvl'!$A$2:$A$418,$B78,'Division Lvl'!N$2:N$418)</f>
        <v>0</v>
      </c>
      <c r="N78" s="168">
        <f>SUMIF('Division Lvl'!$A$2:$A$418,$B78,'Division Lvl'!P$2:P$418)</f>
        <v>0</v>
      </c>
      <c r="O78" s="169">
        <f>SUMIF('Division Lvl'!$A$2:$A$418,$B78,'Division Lvl'!Q$2:Q$418)</f>
        <v>0</v>
      </c>
      <c r="P78" s="169">
        <f>SUMIF('Division Lvl'!$A$2:$A$418,$B78,'Division Lvl'!R$2:R$418)</f>
        <v>0</v>
      </c>
      <c r="Q78" s="169">
        <f>SUMIF('Division Lvl'!$A$2:$A$418,$B78,'Division Lvl'!S$2:S$418)</f>
        <v>0</v>
      </c>
      <c r="R78" s="169">
        <f>SUMIF('Division Lvl'!$A$2:$A$418,$B78,'Division Lvl'!T$2:T$418)</f>
        <v>0</v>
      </c>
      <c r="S78" s="169">
        <f>SUMIF('Division Lvl'!$A$2:$A$418,$B78,'Division Lvl'!U$2:U$418)</f>
        <v>2899233.5455322256</v>
      </c>
      <c r="T78" s="169">
        <f>SUMIF('Division Lvl'!$A$2:$A$418,$B78,'Division Lvl'!V$2:V$418)</f>
        <v>0</v>
      </c>
      <c r="U78" s="169">
        <f>SUMIF('Division Lvl'!$A$2:$A$418,$B78,'Division Lvl'!W$2:W$418)</f>
        <v>0</v>
      </c>
      <c r="V78" s="170">
        <f>SUMIF('Division Lvl'!$A$2:$A$418,$B78,'Division Lvl'!X$2:X$418)</f>
        <v>0</v>
      </c>
      <c r="W78" s="170">
        <f>SUMIF('Division Lvl'!$A$2:$A$418,$B78,'Division Lvl'!Y$2:Y$418)</f>
        <v>0</v>
      </c>
      <c r="X78" s="165">
        <f t="shared" si="4"/>
        <v>2500000</v>
      </c>
      <c r="Y78" s="171">
        <f t="shared" si="5"/>
        <v>2899233.5455322256</v>
      </c>
      <c r="Z78" s="172"/>
    </row>
    <row r="79" spans="1:26" x14ac:dyDescent="0.25">
      <c r="A79" s="163" t="str">
        <f>INDEX('Division Lvl'!$AG$2:$AG$418,MATCH(B79,'Division Lvl'!$A$2:$A$418,0))</f>
        <v>PR</v>
      </c>
      <c r="B79" s="163" t="s">
        <v>110</v>
      </c>
      <c r="C79" s="130" t="str">
        <f>INDEX('Division Lvl'!$B$2:$B$418,MATCH(B79,'Division Lvl'!$A$2:$A$418,0))</f>
        <v>Liverpool ZS 11kV switchboard extension &amp; distribution works</v>
      </c>
      <c r="D79" s="165">
        <f>SUMIF('Division Lvl'!$A$2:$A$418,$B79,'Division Lvl'!E$2:E$418)</f>
        <v>292683</v>
      </c>
      <c r="E79" s="166">
        <f>SUMIF('Division Lvl'!$A$2:$A$418,$B79,'Division Lvl'!F$2:F$418)</f>
        <v>0</v>
      </c>
      <c r="F79" s="166">
        <f>SUMIF('Division Lvl'!$A$2:$A$418,$B79,'Division Lvl'!G$2:G$418)</f>
        <v>0</v>
      </c>
      <c r="G79" s="166">
        <f>SUMIF('Division Lvl'!$A$2:$A$418,$B79,'Division Lvl'!H$2:H$418)</f>
        <v>0</v>
      </c>
      <c r="H79" s="166">
        <f>SUMIF('Division Lvl'!$A$2:$A$418,$B79,'Division Lvl'!I$2:I$418)</f>
        <v>0</v>
      </c>
      <c r="I79" s="166">
        <f>SUMIF('Division Lvl'!$A$2:$A$418,$B79,'Division Lvl'!J$2:J$418)</f>
        <v>0</v>
      </c>
      <c r="J79" s="166">
        <f>SUMIF('Division Lvl'!$A$2:$A$418,$B79,'Division Lvl'!K$2:K$418)</f>
        <v>0</v>
      </c>
      <c r="K79" s="166">
        <f>SUMIF('Division Lvl'!$A$2:$A$418,$B79,'Division Lvl'!L$2:L$418)</f>
        <v>0</v>
      </c>
      <c r="L79" s="166">
        <f>SUMIF('Division Lvl'!$A$2:$A$418,$B79,'Division Lvl'!M$2:M$418)</f>
        <v>0</v>
      </c>
      <c r="M79" s="167">
        <f>SUMIF('Division Lvl'!$A$2:$A$418,$B79,'Division Lvl'!N$2:N$418)</f>
        <v>0</v>
      </c>
      <c r="N79" s="168">
        <f>SUMIF('Division Lvl'!$A$2:$A$418,$B79,'Division Lvl'!P$2:P$418)</f>
        <v>300000.07499999995</v>
      </c>
      <c r="O79" s="169">
        <f>SUMIF('Division Lvl'!$A$2:$A$418,$B79,'Division Lvl'!Q$2:Q$418)</f>
        <v>0</v>
      </c>
      <c r="P79" s="169">
        <f>SUMIF('Division Lvl'!$A$2:$A$418,$B79,'Division Lvl'!R$2:R$418)</f>
        <v>0</v>
      </c>
      <c r="Q79" s="169">
        <f>SUMIF('Division Lvl'!$A$2:$A$418,$B79,'Division Lvl'!S$2:S$418)</f>
        <v>0</v>
      </c>
      <c r="R79" s="169">
        <f>SUMIF('Division Lvl'!$A$2:$A$418,$B79,'Division Lvl'!T$2:T$418)</f>
        <v>0</v>
      </c>
      <c r="S79" s="169">
        <f>SUMIF('Division Lvl'!$A$2:$A$418,$B79,'Division Lvl'!U$2:U$418)</f>
        <v>0</v>
      </c>
      <c r="T79" s="169">
        <f>SUMIF('Division Lvl'!$A$2:$A$418,$B79,'Division Lvl'!V$2:V$418)</f>
        <v>0</v>
      </c>
      <c r="U79" s="169">
        <f>SUMIF('Division Lvl'!$A$2:$A$418,$B79,'Division Lvl'!W$2:W$418)</f>
        <v>0</v>
      </c>
      <c r="V79" s="170">
        <f>SUMIF('Division Lvl'!$A$2:$A$418,$B79,'Division Lvl'!X$2:X$418)</f>
        <v>0</v>
      </c>
      <c r="W79" s="170">
        <f>SUMIF('Division Lvl'!$A$2:$A$418,$B79,'Division Lvl'!Y$2:Y$418)</f>
        <v>0</v>
      </c>
      <c r="X79" s="165">
        <f t="shared" si="4"/>
        <v>292683</v>
      </c>
      <c r="Y79" s="171">
        <f t="shared" si="5"/>
        <v>300000.07499999995</v>
      </c>
      <c r="Z79" s="172"/>
    </row>
    <row r="80" spans="1:26" x14ac:dyDescent="0.25">
      <c r="A80" s="163" t="str">
        <f>INDEX('Division Lvl'!$AG$2:$AG$418,MATCH(B80,'Division Lvl'!$A$2:$A$418,0))</f>
        <v>PR</v>
      </c>
      <c r="B80" s="163" t="s">
        <v>127</v>
      </c>
      <c r="C80" s="130" t="str">
        <f>INDEX('Division Lvl'!$B$2:$B$418,MATCH(B80,'Division Lvl'!$A$2:$A$418,0))</f>
        <v>South Penrith Zone Substation</v>
      </c>
      <c r="D80" s="165">
        <f>SUMIF('Division Lvl'!$A$2:$A$418,$B80,'Division Lvl'!E$2:E$418)</f>
        <v>0</v>
      </c>
      <c r="E80" s="166">
        <f>SUMIF('Division Lvl'!$A$2:$A$418,$B80,'Division Lvl'!F$2:F$418)</f>
        <v>0</v>
      </c>
      <c r="F80" s="166">
        <f>SUMIF('Division Lvl'!$A$2:$A$418,$B80,'Division Lvl'!G$2:G$418)</f>
        <v>0</v>
      </c>
      <c r="G80" s="166">
        <f>SUMIF('Division Lvl'!$A$2:$A$418,$B80,'Division Lvl'!H$2:H$418)</f>
        <v>5826000</v>
      </c>
      <c r="H80" s="166">
        <f>SUMIF('Division Lvl'!$A$2:$A$418,$B80,'Division Lvl'!I$2:I$418)</f>
        <v>11652000</v>
      </c>
      <c r="I80" s="166">
        <f>SUMIF('Division Lvl'!$A$2:$A$418,$B80,'Division Lvl'!J$2:J$418)</f>
        <v>11652000</v>
      </c>
      <c r="J80" s="166">
        <f>SUMIF('Division Lvl'!$A$2:$A$418,$B80,'Division Lvl'!K$2:K$418)</f>
        <v>0</v>
      </c>
      <c r="K80" s="166">
        <f>SUMIF('Division Lvl'!$A$2:$A$418,$B80,'Division Lvl'!L$2:L$418)</f>
        <v>0</v>
      </c>
      <c r="L80" s="166">
        <f>SUMIF('Division Lvl'!$A$2:$A$418,$B80,'Division Lvl'!M$2:M$418)</f>
        <v>0</v>
      </c>
      <c r="M80" s="167">
        <f>SUMIF('Division Lvl'!$A$2:$A$418,$B80,'Division Lvl'!N$2:N$418)</f>
        <v>0</v>
      </c>
      <c r="N80" s="168">
        <f>SUMIF('Division Lvl'!$A$2:$A$418,$B80,'Division Lvl'!P$2:P$418)</f>
        <v>0</v>
      </c>
      <c r="O80" s="169">
        <f>SUMIF('Division Lvl'!$A$2:$A$418,$B80,'Division Lvl'!Q$2:Q$418)</f>
        <v>0</v>
      </c>
      <c r="P80" s="169">
        <f>SUMIF('Division Lvl'!$A$2:$A$418,$B80,'Division Lvl'!R$2:R$418)</f>
        <v>0</v>
      </c>
      <c r="Q80" s="169">
        <f>SUMIF('Division Lvl'!$A$2:$A$418,$B80,'Division Lvl'!S$2:S$418)</f>
        <v>6430813.9007812487</v>
      </c>
      <c r="R80" s="169">
        <f>SUMIF('Division Lvl'!$A$2:$A$418,$B80,'Division Lvl'!T$2:T$418)</f>
        <v>13183168.496601559</v>
      </c>
      <c r="S80" s="169">
        <f>SUMIF('Division Lvl'!$A$2:$A$418,$B80,'Division Lvl'!U$2:U$418)</f>
        <v>13512747.709016597</v>
      </c>
      <c r="T80" s="169">
        <f>SUMIF('Division Lvl'!$A$2:$A$418,$B80,'Division Lvl'!V$2:V$418)</f>
        <v>0</v>
      </c>
      <c r="U80" s="169">
        <f>SUMIF('Division Lvl'!$A$2:$A$418,$B80,'Division Lvl'!W$2:W$418)</f>
        <v>0</v>
      </c>
      <c r="V80" s="170">
        <f>SUMIF('Division Lvl'!$A$2:$A$418,$B80,'Division Lvl'!X$2:X$418)</f>
        <v>0</v>
      </c>
      <c r="W80" s="170">
        <f>SUMIF('Division Lvl'!$A$2:$A$418,$B80,'Division Lvl'!Y$2:Y$418)</f>
        <v>0</v>
      </c>
      <c r="X80" s="165">
        <f t="shared" si="4"/>
        <v>29130000</v>
      </c>
      <c r="Y80" s="171">
        <f t="shared" si="5"/>
        <v>33126730.106399402</v>
      </c>
      <c r="Z80" s="172"/>
    </row>
    <row r="81" spans="1:26" x14ac:dyDescent="0.25">
      <c r="A81" s="163" t="str">
        <f>INDEX('Division Lvl'!$AG$2:$AG$418,MATCH(B81,'Division Lvl'!$A$2:$A$418,0))</f>
        <v>PR</v>
      </c>
      <c r="B81" s="164" t="s">
        <v>208</v>
      </c>
      <c r="C81" s="130" t="str">
        <f>INDEX('Division Lvl'!$B$2:$B$418,MATCH(B81,'Division Lvl'!$A$2:$A$418,0))</f>
        <v>Marsden Park (residential) 132/11kV ZS - stage 2</v>
      </c>
      <c r="D81" s="165">
        <f>SUMIF('Division Lvl'!$A$2:$A$418,$B81,'Division Lvl'!E$2:E$418)</f>
        <v>3064000</v>
      </c>
      <c r="E81" s="166">
        <f>SUMIF('Division Lvl'!$A$2:$A$418,$B81,'Division Lvl'!F$2:F$418)</f>
        <v>3064000</v>
      </c>
      <c r="F81" s="166">
        <f>SUMIF('Division Lvl'!$A$2:$A$418,$B81,'Division Lvl'!G$2:G$418)</f>
        <v>0</v>
      </c>
      <c r="G81" s="166">
        <f>SUMIF('Division Lvl'!$A$2:$A$418,$B81,'Division Lvl'!H$2:H$418)</f>
        <v>0</v>
      </c>
      <c r="H81" s="166">
        <f>SUMIF('Division Lvl'!$A$2:$A$418,$B81,'Division Lvl'!I$2:I$418)</f>
        <v>0</v>
      </c>
      <c r="I81" s="166">
        <f>SUMIF('Division Lvl'!$A$2:$A$418,$B81,'Division Lvl'!J$2:J$418)</f>
        <v>0</v>
      </c>
      <c r="J81" s="166">
        <f>SUMIF('Division Lvl'!$A$2:$A$418,$B81,'Division Lvl'!K$2:K$418)</f>
        <v>0</v>
      </c>
      <c r="K81" s="166">
        <f>SUMIF('Division Lvl'!$A$2:$A$418,$B81,'Division Lvl'!L$2:L$418)</f>
        <v>0</v>
      </c>
      <c r="L81" s="166">
        <f>SUMIF('Division Lvl'!$A$2:$A$418,$B81,'Division Lvl'!M$2:M$418)</f>
        <v>0</v>
      </c>
      <c r="M81" s="167">
        <f>SUMIF('Division Lvl'!$A$2:$A$418,$B81,'Division Lvl'!N$2:N$418)</f>
        <v>0</v>
      </c>
      <c r="N81" s="168">
        <f>SUMIF('Division Lvl'!$A$2:$A$418,$B81,'Division Lvl'!P$2:P$418)</f>
        <v>3140599.9999999995</v>
      </c>
      <c r="O81" s="169">
        <f>SUMIF('Division Lvl'!$A$2:$A$418,$B81,'Division Lvl'!Q$2:Q$418)</f>
        <v>3219114.9999999995</v>
      </c>
      <c r="P81" s="169">
        <f>SUMIF('Division Lvl'!$A$2:$A$418,$B81,'Division Lvl'!R$2:R$418)</f>
        <v>0</v>
      </c>
      <c r="Q81" s="169">
        <f>SUMIF('Division Lvl'!$A$2:$A$418,$B81,'Division Lvl'!S$2:S$418)</f>
        <v>0</v>
      </c>
      <c r="R81" s="169">
        <f>SUMIF('Division Lvl'!$A$2:$A$418,$B81,'Division Lvl'!T$2:T$418)</f>
        <v>0</v>
      </c>
      <c r="S81" s="169">
        <f>SUMIF('Division Lvl'!$A$2:$A$418,$B81,'Division Lvl'!U$2:U$418)</f>
        <v>0</v>
      </c>
      <c r="T81" s="169">
        <f>SUMIF('Division Lvl'!$A$2:$A$418,$B81,'Division Lvl'!V$2:V$418)</f>
        <v>0</v>
      </c>
      <c r="U81" s="169">
        <f>SUMIF('Division Lvl'!$A$2:$A$418,$B81,'Division Lvl'!W$2:W$418)</f>
        <v>0</v>
      </c>
      <c r="V81" s="170">
        <f>SUMIF('Division Lvl'!$A$2:$A$418,$B81,'Division Lvl'!X$2:X$418)</f>
        <v>0</v>
      </c>
      <c r="W81" s="170">
        <f>SUMIF('Division Lvl'!$A$2:$A$418,$B81,'Division Lvl'!Y$2:Y$418)</f>
        <v>0</v>
      </c>
      <c r="X81" s="165">
        <f t="shared" si="4"/>
        <v>6128000</v>
      </c>
      <c r="Y81" s="171">
        <f t="shared" si="5"/>
        <v>6359714.9999999991</v>
      </c>
      <c r="Z81" s="172"/>
    </row>
    <row r="82" spans="1:26" x14ac:dyDescent="0.25">
      <c r="A82" s="163" t="str">
        <f>INDEX('Division Lvl'!$AG$2:$AG$418,MATCH(B82,'Division Lvl'!$A$2:$A$418,0))</f>
        <v>PR</v>
      </c>
      <c r="B82" s="163" t="s">
        <v>209</v>
      </c>
      <c r="C82" s="130" t="str">
        <f>INDEX('Division Lvl'!$B$2:$B$418,MATCH(B82,'Division Lvl'!$A$2:$A$418,0))</f>
        <v>Riverstone east ZS establishment</v>
      </c>
      <c r="D82" s="165">
        <f>SUMIF('Division Lvl'!$A$2:$A$418,$B82,'Division Lvl'!E$2:E$418)</f>
        <v>0</v>
      </c>
      <c r="E82" s="166">
        <f>SUMIF('Division Lvl'!$A$2:$A$418,$B82,'Division Lvl'!F$2:F$418)</f>
        <v>0</v>
      </c>
      <c r="F82" s="166">
        <f>SUMIF('Division Lvl'!$A$2:$A$418,$B82,'Division Lvl'!G$2:G$418)</f>
        <v>4085600</v>
      </c>
      <c r="G82" s="166">
        <f>SUMIF('Division Lvl'!$A$2:$A$418,$B82,'Division Lvl'!H$2:H$418)</f>
        <v>8171200</v>
      </c>
      <c r="H82" s="166">
        <f>SUMIF('Division Lvl'!$A$2:$A$418,$B82,'Division Lvl'!I$2:I$418)</f>
        <v>4671200</v>
      </c>
      <c r="I82" s="166">
        <f>SUMIF('Division Lvl'!$A$2:$A$418,$B82,'Division Lvl'!J$2:J$418)</f>
        <v>3500000</v>
      </c>
      <c r="J82" s="166">
        <f>SUMIF('Division Lvl'!$A$2:$A$418,$B82,'Division Lvl'!K$2:K$418)</f>
        <v>0</v>
      </c>
      <c r="K82" s="166">
        <f>SUMIF('Division Lvl'!$A$2:$A$418,$B82,'Division Lvl'!L$2:L$418)</f>
        <v>0</v>
      </c>
      <c r="L82" s="166">
        <f>SUMIF('Division Lvl'!$A$2:$A$418,$B82,'Division Lvl'!M$2:M$418)</f>
        <v>0</v>
      </c>
      <c r="M82" s="167">
        <f>SUMIF('Division Lvl'!$A$2:$A$418,$B82,'Division Lvl'!N$2:N$418)</f>
        <v>0</v>
      </c>
      <c r="N82" s="168">
        <f>SUMIF('Division Lvl'!$A$2:$A$418,$B82,'Division Lvl'!P$2:P$418)</f>
        <v>0</v>
      </c>
      <c r="O82" s="169">
        <f>SUMIF('Division Lvl'!$A$2:$A$418,$B82,'Division Lvl'!Q$2:Q$418)</f>
        <v>0</v>
      </c>
      <c r="P82" s="169">
        <f>SUMIF('Division Lvl'!$A$2:$A$418,$B82,'Division Lvl'!R$2:R$418)</f>
        <v>4399744.3374999994</v>
      </c>
      <c r="Q82" s="169">
        <f>SUMIF('Division Lvl'!$A$2:$A$418,$B82,'Division Lvl'!S$2:S$418)</f>
        <v>9019475.8918749988</v>
      </c>
      <c r="R82" s="169">
        <f>SUMIF('Division Lvl'!$A$2:$A$418,$B82,'Division Lvl'!T$2:T$418)</f>
        <v>5285034.0440546861</v>
      </c>
      <c r="S82" s="169">
        <f>SUMIF('Division Lvl'!$A$2:$A$418,$B82,'Division Lvl'!U$2:U$418)</f>
        <v>4058926.9637451158</v>
      </c>
      <c r="T82" s="169">
        <f>SUMIF('Division Lvl'!$A$2:$A$418,$B82,'Division Lvl'!V$2:V$418)</f>
        <v>0</v>
      </c>
      <c r="U82" s="169">
        <f>SUMIF('Division Lvl'!$A$2:$A$418,$B82,'Division Lvl'!W$2:W$418)</f>
        <v>0</v>
      </c>
      <c r="V82" s="170">
        <f>SUMIF('Division Lvl'!$A$2:$A$418,$B82,'Division Lvl'!X$2:X$418)</f>
        <v>0</v>
      </c>
      <c r="W82" s="170">
        <f>SUMIF('Division Lvl'!$A$2:$A$418,$B82,'Division Lvl'!Y$2:Y$418)</f>
        <v>0</v>
      </c>
      <c r="X82" s="165">
        <f t="shared" si="4"/>
        <v>20428000</v>
      </c>
      <c r="Y82" s="171">
        <f t="shared" si="5"/>
        <v>22763181.237174802</v>
      </c>
      <c r="Z82" s="172"/>
    </row>
    <row r="83" spans="1:26" x14ac:dyDescent="0.25">
      <c r="A83" s="163" t="str">
        <f>INDEX('Division Lvl'!$AG$2:$AG$418,MATCH(B83,'Division Lvl'!$A$2:$A$418,0))</f>
        <v>PRL</v>
      </c>
      <c r="B83" s="175" t="s">
        <v>214</v>
      </c>
      <c r="C83" s="130" t="str">
        <f>INDEX('Division Lvl'!$B$2:$B$418,MATCH(B83,'Division Lvl'!$A$2:$A$418,0))</f>
        <v>Riverstone East site purchase</v>
      </c>
      <c r="D83" s="165">
        <f>SUMIF('Division Lvl'!$A$2:$A$418,$B83,'Division Lvl'!E$2:E$418)</f>
        <v>6000000</v>
      </c>
      <c r="E83" s="166">
        <f>SUMIF('Division Lvl'!$A$2:$A$418,$B83,'Division Lvl'!F$2:F$418)</f>
        <v>0</v>
      </c>
      <c r="F83" s="166">
        <f>SUMIF('Division Lvl'!$A$2:$A$418,$B83,'Division Lvl'!G$2:G$418)</f>
        <v>0</v>
      </c>
      <c r="G83" s="166">
        <f>SUMIF('Division Lvl'!$A$2:$A$418,$B83,'Division Lvl'!H$2:H$418)</f>
        <v>0</v>
      </c>
      <c r="H83" s="166">
        <f>SUMIF('Division Lvl'!$A$2:$A$418,$B83,'Division Lvl'!I$2:I$418)</f>
        <v>0</v>
      </c>
      <c r="I83" s="166">
        <f>SUMIF('Division Lvl'!$A$2:$A$418,$B83,'Division Lvl'!J$2:J$418)</f>
        <v>0</v>
      </c>
      <c r="J83" s="166">
        <f>SUMIF('Division Lvl'!$A$2:$A$418,$B83,'Division Lvl'!K$2:K$418)</f>
        <v>0</v>
      </c>
      <c r="K83" s="166">
        <f>SUMIF('Division Lvl'!$A$2:$A$418,$B83,'Division Lvl'!L$2:L$418)</f>
        <v>0</v>
      </c>
      <c r="L83" s="166">
        <f>SUMIF('Division Lvl'!$A$2:$A$418,$B83,'Division Lvl'!M$2:M$418)</f>
        <v>0</v>
      </c>
      <c r="M83" s="167">
        <f>SUMIF('Division Lvl'!$A$2:$A$418,$B83,'Division Lvl'!N$2:N$418)</f>
        <v>0</v>
      </c>
      <c r="N83" s="168">
        <f>SUMIF('Division Lvl'!$A$2:$A$418,$B83,'Division Lvl'!P$2:P$418)</f>
        <v>6149999.9999999991</v>
      </c>
      <c r="O83" s="169">
        <f>SUMIF('Division Lvl'!$A$2:$A$418,$B83,'Division Lvl'!Q$2:Q$418)</f>
        <v>0</v>
      </c>
      <c r="P83" s="169">
        <f>SUMIF('Division Lvl'!$A$2:$A$418,$B83,'Division Lvl'!R$2:R$418)</f>
        <v>0</v>
      </c>
      <c r="Q83" s="169">
        <f>SUMIF('Division Lvl'!$A$2:$A$418,$B83,'Division Lvl'!S$2:S$418)</f>
        <v>0</v>
      </c>
      <c r="R83" s="169">
        <f>SUMIF('Division Lvl'!$A$2:$A$418,$B83,'Division Lvl'!T$2:T$418)</f>
        <v>0</v>
      </c>
      <c r="S83" s="169">
        <f>SUMIF('Division Lvl'!$A$2:$A$418,$B83,'Division Lvl'!U$2:U$418)</f>
        <v>0</v>
      </c>
      <c r="T83" s="169">
        <f>SUMIF('Division Lvl'!$A$2:$A$418,$B83,'Division Lvl'!V$2:V$418)</f>
        <v>0</v>
      </c>
      <c r="U83" s="169">
        <f>SUMIF('Division Lvl'!$A$2:$A$418,$B83,'Division Lvl'!W$2:W$418)</f>
        <v>0</v>
      </c>
      <c r="V83" s="170">
        <f>SUMIF('Division Lvl'!$A$2:$A$418,$B83,'Division Lvl'!X$2:X$418)</f>
        <v>0</v>
      </c>
      <c r="W83" s="170">
        <f>SUMIF('Division Lvl'!$A$2:$A$418,$B83,'Division Lvl'!Y$2:Y$418)</f>
        <v>0</v>
      </c>
      <c r="X83" s="165">
        <f t="shared" si="4"/>
        <v>6000000</v>
      </c>
      <c r="Y83" s="171">
        <f t="shared" si="5"/>
        <v>6149999.9999999991</v>
      </c>
      <c r="Z83" s="172"/>
    </row>
    <row r="84" spans="1:26" x14ac:dyDescent="0.25">
      <c r="A84" s="163" t="str">
        <f>INDEX('Division Lvl'!$AG$2:$AG$418,MATCH(B84,'Division Lvl'!$A$2:$A$418,0))</f>
        <v>PRL</v>
      </c>
      <c r="B84" s="175" t="s">
        <v>215</v>
      </c>
      <c r="C84" s="130" t="str">
        <f>INDEX('Division Lvl'!$B$2:$B$418,MATCH(B84,'Division Lvl'!$A$2:$A$418,0))</f>
        <v>Oakdale (Southpipe) site purchase</v>
      </c>
      <c r="D84" s="165">
        <f>SUMIF('Division Lvl'!$A$2:$A$418,$B84,'Division Lvl'!E$2:E$418)</f>
        <v>195122</v>
      </c>
      <c r="E84" s="166">
        <f>SUMIF('Division Lvl'!$A$2:$A$418,$B84,'Division Lvl'!F$2:F$418)</f>
        <v>0</v>
      </c>
      <c r="F84" s="166">
        <f>SUMIF('Division Lvl'!$A$2:$A$418,$B84,'Division Lvl'!G$2:G$418)</f>
        <v>0</v>
      </c>
      <c r="G84" s="166">
        <f>SUMIF('Division Lvl'!$A$2:$A$418,$B84,'Division Lvl'!H$2:H$418)</f>
        <v>0</v>
      </c>
      <c r="H84" s="166">
        <f>SUMIF('Division Lvl'!$A$2:$A$418,$B84,'Division Lvl'!I$2:I$418)</f>
        <v>0</v>
      </c>
      <c r="I84" s="166">
        <f>SUMIF('Division Lvl'!$A$2:$A$418,$B84,'Division Lvl'!J$2:J$418)</f>
        <v>0</v>
      </c>
      <c r="J84" s="166">
        <f>SUMIF('Division Lvl'!$A$2:$A$418,$B84,'Division Lvl'!K$2:K$418)</f>
        <v>0</v>
      </c>
      <c r="K84" s="166">
        <f>SUMIF('Division Lvl'!$A$2:$A$418,$B84,'Division Lvl'!L$2:L$418)</f>
        <v>0</v>
      </c>
      <c r="L84" s="166">
        <f>SUMIF('Division Lvl'!$A$2:$A$418,$B84,'Division Lvl'!M$2:M$418)</f>
        <v>0</v>
      </c>
      <c r="M84" s="167">
        <f>SUMIF('Division Lvl'!$A$2:$A$418,$B84,'Division Lvl'!N$2:N$418)</f>
        <v>0</v>
      </c>
      <c r="N84" s="168">
        <f>SUMIF('Division Lvl'!$A$2:$A$418,$B84,'Division Lvl'!P$2:P$418)</f>
        <v>200000.05</v>
      </c>
      <c r="O84" s="169">
        <f>SUMIF('Division Lvl'!$A$2:$A$418,$B84,'Division Lvl'!Q$2:Q$418)</f>
        <v>0</v>
      </c>
      <c r="P84" s="169">
        <f>SUMIF('Division Lvl'!$A$2:$A$418,$B84,'Division Lvl'!R$2:R$418)</f>
        <v>0</v>
      </c>
      <c r="Q84" s="169">
        <f>SUMIF('Division Lvl'!$A$2:$A$418,$B84,'Division Lvl'!S$2:S$418)</f>
        <v>0</v>
      </c>
      <c r="R84" s="169">
        <f>SUMIF('Division Lvl'!$A$2:$A$418,$B84,'Division Lvl'!T$2:T$418)</f>
        <v>0</v>
      </c>
      <c r="S84" s="169">
        <f>SUMIF('Division Lvl'!$A$2:$A$418,$B84,'Division Lvl'!U$2:U$418)</f>
        <v>0</v>
      </c>
      <c r="T84" s="169">
        <f>SUMIF('Division Lvl'!$A$2:$A$418,$B84,'Division Lvl'!V$2:V$418)</f>
        <v>0</v>
      </c>
      <c r="U84" s="169">
        <f>SUMIF('Division Lvl'!$A$2:$A$418,$B84,'Division Lvl'!W$2:W$418)</f>
        <v>0</v>
      </c>
      <c r="V84" s="170">
        <f>SUMIF('Division Lvl'!$A$2:$A$418,$B84,'Division Lvl'!X$2:X$418)</f>
        <v>0</v>
      </c>
      <c r="W84" s="170">
        <f>SUMIF('Division Lvl'!$A$2:$A$418,$B84,'Division Lvl'!Y$2:Y$418)</f>
        <v>0</v>
      </c>
      <c r="X84" s="165">
        <f t="shared" si="4"/>
        <v>195122</v>
      </c>
      <c r="Y84" s="171">
        <f t="shared" si="5"/>
        <v>200000.05</v>
      </c>
      <c r="Z84" s="172"/>
    </row>
    <row r="85" spans="1:26" x14ac:dyDescent="0.25">
      <c r="A85" s="163" t="str">
        <f>INDEX('Division Lvl'!$AG$2:$AG$418,MATCH(B85,'Division Lvl'!$A$2:$A$418,0))</f>
        <v>PR</v>
      </c>
      <c r="B85" s="163" t="s">
        <v>364</v>
      </c>
      <c r="C85" s="130" t="str">
        <f>INDEX('Division Lvl'!$B$2:$B$418,MATCH(B85,'Division Lvl'!$A$2:$A$418,0))</f>
        <v>Box Hill 132/22kV ZS establishment</v>
      </c>
      <c r="D85" s="165">
        <f>SUMIF('Division Lvl'!$A$2:$A$418,$B85,'Division Lvl'!E$2:E$418)</f>
        <v>7169600</v>
      </c>
      <c r="E85" s="166">
        <f>SUMIF('Division Lvl'!$A$2:$A$418,$B85,'Division Lvl'!F$2:F$418)</f>
        <v>14339200</v>
      </c>
      <c r="F85" s="166">
        <f>SUMIF('Division Lvl'!$A$2:$A$418,$B85,'Division Lvl'!G$2:G$418)</f>
        <v>14339200</v>
      </c>
      <c r="G85" s="166">
        <f>SUMIF('Division Lvl'!$A$2:$A$418,$B85,'Division Lvl'!H$2:H$418)</f>
        <v>0</v>
      </c>
      <c r="H85" s="166">
        <f>SUMIF('Division Lvl'!$A$2:$A$418,$B85,'Division Lvl'!I$2:I$418)</f>
        <v>0</v>
      </c>
      <c r="I85" s="166">
        <f>SUMIF('Division Lvl'!$A$2:$A$418,$B85,'Division Lvl'!J$2:J$418)</f>
        <v>0</v>
      </c>
      <c r="J85" s="166">
        <f>SUMIF('Division Lvl'!$A$2:$A$418,$B85,'Division Lvl'!K$2:K$418)</f>
        <v>0</v>
      </c>
      <c r="K85" s="166">
        <f>SUMIF('Division Lvl'!$A$2:$A$418,$B85,'Division Lvl'!L$2:L$418)</f>
        <v>0</v>
      </c>
      <c r="L85" s="166">
        <f>SUMIF('Division Lvl'!$A$2:$A$418,$B85,'Division Lvl'!M$2:M$418)</f>
        <v>0</v>
      </c>
      <c r="M85" s="167">
        <f>SUMIF('Division Lvl'!$A$2:$A$418,$B85,'Division Lvl'!N$2:N$418)</f>
        <v>0</v>
      </c>
      <c r="N85" s="168">
        <f>SUMIF('Division Lvl'!$A$2:$A$418,$B85,'Division Lvl'!P$2:P$418)</f>
        <v>7348839.9999999991</v>
      </c>
      <c r="O85" s="169">
        <f>SUMIF('Division Lvl'!$A$2:$A$418,$B85,'Division Lvl'!Q$2:Q$418)</f>
        <v>15065121.999999998</v>
      </c>
      <c r="P85" s="169">
        <f>SUMIF('Division Lvl'!$A$2:$A$418,$B85,'Division Lvl'!R$2:R$418)</f>
        <v>15441750.049999999</v>
      </c>
      <c r="Q85" s="169">
        <f>SUMIF('Division Lvl'!$A$2:$A$418,$B85,'Division Lvl'!S$2:S$418)</f>
        <v>0</v>
      </c>
      <c r="R85" s="169">
        <f>SUMIF('Division Lvl'!$A$2:$A$418,$B85,'Division Lvl'!T$2:T$418)</f>
        <v>0</v>
      </c>
      <c r="S85" s="169">
        <f>SUMIF('Division Lvl'!$A$2:$A$418,$B85,'Division Lvl'!U$2:U$418)</f>
        <v>0</v>
      </c>
      <c r="T85" s="169">
        <f>SUMIF('Division Lvl'!$A$2:$A$418,$B85,'Division Lvl'!V$2:V$418)</f>
        <v>0</v>
      </c>
      <c r="U85" s="169">
        <f>SUMIF('Division Lvl'!$A$2:$A$418,$B85,'Division Lvl'!W$2:W$418)</f>
        <v>0</v>
      </c>
      <c r="V85" s="170">
        <f>SUMIF('Division Lvl'!$A$2:$A$418,$B85,'Division Lvl'!X$2:X$418)</f>
        <v>0</v>
      </c>
      <c r="W85" s="170">
        <f>SUMIF('Division Lvl'!$A$2:$A$418,$B85,'Division Lvl'!Y$2:Y$418)</f>
        <v>0</v>
      </c>
      <c r="X85" s="165">
        <f t="shared" si="4"/>
        <v>35848000</v>
      </c>
      <c r="Y85" s="171">
        <f t="shared" si="5"/>
        <v>37855712.049999997</v>
      </c>
      <c r="Z85" s="172"/>
    </row>
    <row r="86" spans="1:26" x14ac:dyDescent="0.25">
      <c r="A86" s="163" t="str">
        <f>INDEX('Division Lvl'!$AG$2:$AG$418,MATCH(B86,'Division Lvl'!$A$2:$A$418,0))</f>
        <v>PRL</v>
      </c>
      <c r="B86" s="175" t="s">
        <v>736</v>
      </c>
      <c r="C86" s="130" t="str">
        <f>INDEX('Division Lvl'!$B$2:$B$418,MATCH(B86,'Division Lvl'!$A$2:$A$418,0))</f>
        <v>Acquire improved site for West Dapto ZS</v>
      </c>
      <c r="D86" s="165">
        <f>SUMIF('Division Lvl'!$A$2:$A$418,$B86,'Division Lvl'!E$2:E$418)</f>
        <v>2000000</v>
      </c>
      <c r="E86" s="166">
        <f>SUMIF('Division Lvl'!$A$2:$A$418,$B86,'Division Lvl'!F$2:F$418)</f>
        <v>0</v>
      </c>
      <c r="F86" s="166">
        <f>SUMIF('Division Lvl'!$A$2:$A$418,$B86,'Division Lvl'!G$2:G$418)</f>
        <v>0</v>
      </c>
      <c r="G86" s="166">
        <f>SUMIF('Division Lvl'!$A$2:$A$418,$B86,'Division Lvl'!H$2:H$418)</f>
        <v>0</v>
      </c>
      <c r="H86" s="166">
        <f>SUMIF('Division Lvl'!$A$2:$A$418,$B86,'Division Lvl'!I$2:I$418)</f>
        <v>0</v>
      </c>
      <c r="I86" s="166">
        <f>SUMIF('Division Lvl'!$A$2:$A$418,$B86,'Division Lvl'!J$2:J$418)</f>
        <v>0</v>
      </c>
      <c r="J86" s="166">
        <f>SUMIF('Division Lvl'!$A$2:$A$418,$B86,'Division Lvl'!K$2:K$418)</f>
        <v>0</v>
      </c>
      <c r="K86" s="166">
        <f>SUMIF('Division Lvl'!$A$2:$A$418,$B86,'Division Lvl'!L$2:L$418)</f>
        <v>0</v>
      </c>
      <c r="L86" s="166">
        <f>SUMIF('Division Lvl'!$A$2:$A$418,$B86,'Division Lvl'!M$2:M$418)</f>
        <v>0</v>
      </c>
      <c r="M86" s="167">
        <f>SUMIF('Division Lvl'!$A$2:$A$418,$B86,'Division Lvl'!N$2:N$418)</f>
        <v>0</v>
      </c>
      <c r="N86" s="168">
        <f>SUMIF('Division Lvl'!$A$2:$A$418,$B86,'Division Lvl'!P$2:P$418)</f>
        <v>2049999.9999999998</v>
      </c>
      <c r="O86" s="169">
        <f>SUMIF('Division Lvl'!$A$2:$A$418,$B86,'Division Lvl'!Q$2:Q$418)</f>
        <v>0</v>
      </c>
      <c r="P86" s="169">
        <f>SUMIF('Division Lvl'!$A$2:$A$418,$B86,'Division Lvl'!R$2:R$418)</f>
        <v>0</v>
      </c>
      <c r="Q86" s="169">
        <f>SUMIF('Division Lvl'!$A$2:$A$418,$B86,'Division Lvl'!S$2:S$418)</f>
        <v>0</v>
      </c>
      <c r="R86" s="169">
        <f>SUMIF('Division Lvl'!$A$2:$A$418,$B86,'Division Lvl'!T$2:T$418)</f>
        <v>0</v>
      </c>
      <c r="S86" s="169">
        <f>SUMIF('Division Lvl'!$A$2:$A$418,$B86,'Division Lvl'!U$2:U$418)</f>
        <v>0</v>
      </c>
      <c r="T86" s="169">
        <f>SUMIF('Division Lvl'!$A$2:$A$418,$B86,'Division Lvl'!V$2:V$418)</f>
        <v>0</v>
      </c>
      <c r="U86" s="169">
        <f>SUMIF('Division Lvl'!$A$2:$A$418,$B86,'Division Lvl'!W$2:W$418)</f>
        <v>0</v>
      </c>
      <c r="V86" s="170">
        <f>SUMIF('Division Lvl'!$A$2:$A$418,$B86,'Division Lvl'!X$2:X$418)</f>
        <v>0</v>
      </c>
      <c r="W86" s="170">
        <f>SUMIF('Division Lvl'!$A$2:$A$418,$B86,'Division Lvl'!Y$2:Y$418)</f>
        <v>0</v>
      </c>
      <c r="X86" s="165">
        <f t="shared" si="4"/>
        <v>2000000</v>
      </c>
      <c r="Y86" s="171">
        <f t="shared" si="5"/>
        <v>2049999.9999999998</v>
      </c>
      <c r="Z86" s="172"/>
    </row>
    <row r="87" spans="1:26" x14ac:dyDescent="0.25">
      <c r="A87" s="163" t="str">
        <f>INDEX('Division Lvl'!$AG$2:$AG$418,MATCH(B87,'Division Lvl'!$A$2:$A$418,0))</f>
        <v>PR</v>
      </c>
      <c r="B87" s="163" t="s">
        <v>737</v>
      </c>
      <c r="C87" s="130" t="str">
        <f>INDEX('Division Lvl'!$B$2:$B$418,MATCH(B87,'Division Lvl'!$A$2:$A$418,0))</f>
        <v>Camellia TS connection works for Ausgrid</v>
      </c>
      <c r="D87" s="165">
        <f>SUMIF('Division Lvl'!$A$2:$A$418,$B87,'Division Lvl'!E$2:E$418)</f>
        <v>274973</v>
      </c>
      <c r="E87" s="166">
        <f>SUMIF('Division Lvl'!$A$2:$A$418,$B87,'Division Lvl'!F$2:F$418)</f>
        <v>104989</v>
      </c>
      <c r="F87" s="166">
        <f>SUMIF('Division Lvl'!$A$2:$A$418,$B87,'Division Lvl'!G$2:G$418)</f>
        <v>0</v>
      </c>
      <c r="G87" s="166">
        <f>SUMIF('Division Lvl'!$A$2:$A$418,$B87,'Division Lvl'!H$2:H$418)</f>
        <v>0</v>
      </c>
      <c r="H87" s="166">
        <f>SUMIF('Division Lvl'!$A$2:$A$418,$B87,'Division Lvl'!I$2:I$418)</f>
        <v>0</v>
      </c>
      <c r="I87" s="166">
        <f>SUMIF('Division Lvl'!$A$2:$A$418,$B87,'Division Lvl'!J$2:J$418)</f>
        <v>0</v>
      </c>
      <c r="J87" s="166">
        <f>SUMIF('Division Lvl'!$A$2:$A$418,$B87,'Division Lvl'!K$2:K$418)</f>
        <v>0</v>
      </c>
      <c r="K87" s="166">
        <f>SUMIF('Division Lvl'!$A$2:$A$418,$B87,'Division Lvl'!L$2:L$418)</f>
        <v>0</v>
      </c>
      <c r="L87" s="166">
        <f>SUMIF('Division Lvl'!$A$2:$A$418,$B87,'Division Lvl'!M$2:M$418)</f>
        <v>0</v>
      </c>
      <c r="M87" s="167">
        <f>SUMIF('Division Lvl'!$A$2:$A$418,$B87,'Division Lvl'!N$2:N$418)</f>
        <v>0</v>
      </c>
      <c r="N87" s="168">
        <f>SUMIF('Division Lvl'!$A$2:$A$418,$B87,'Division Lvl'!P$2:P$418)</f>
        <v>281847.32499999995</v>
      </c>
      <c r="O87" s="169">
        <f>SUMIF('Division Lvl'!$A$2:$A$418,$B87,'Division Lvl'!Q$2:Q$418)</f>
        <v>110304.06812499999</v>
      </c>
      <c r="P87" s="169">
        <f>SUMIF('Division Lvl'!$A$2:$A$418,$B87,'Division Lvl'!R$2:R$418)</f>
        <v>0</v>
      </c>
      <c r="Q87" s="169">
        <f>SUMIF('Division Lvl'!$A$2:$A$418,$B87,'Division Lvl'!S$2:S$418)</f>
        <v>0</v>
      </c>
      <c r="R87" s="169">
        <f>SUMIF('Division Lvl'!$A$2:$A$418,$B87,'Division Lvl'!T$2:T$418)</f>
        <v>0</v>
      </c>
      <c r="S87" s="169">
        <f>SUMIF('Division Lvl'!$A$2:$A$418,$B87,'Division Lvl'!U$2:U$418)</f>
        <v>0</v>
      </c>
      <c r="T87" s="169">
        <f>SUMIF('Division Lvl'!$A$2:$A$418,$B87,'Division Lvl'!V$2:V$418)</f>
        <v>0</v>
      </c>
      <c r="U87" s="169">
        <f>SUMIF('Division Lvl'!$A$2:$A$418,$B87,'Division Lvl'!W$2:W$418)</f>
        <v>0</v>
      </c>
      <c r="V87" s="170">
        <f>SUMIF('Division Lvl'!$A$2:$A$418,$B87,'Division Lvl'!X$2:X$418)</f>
        <v>0</v>
      </c>
      <c r="W87" s="170">
        <f>SUMIF('Division Lvl'!$A$2:$A$418,$B87,'Division Lvl'!Y$2:Y$418)</f>
        <v>0</v>
      </c>
      <c r="X87" s="165">
        <f t="shared" si="4"/>
        <v>379962</v>
      </c>
      <c r="Y87" s="171">
        <f t="shared" si="5"/>
        <v>392151.39312499994</v>
      </c>
      <c r="Z87" s="172"/>
    </row>
    <row r="88" spans="1:26" x14ac:dyDescent="0.25">
      <c r="A88" s="163" t="str">
        <f>INDEX('Division Lvl'!$AG$2:$AG$418,MATCH(B88,'Division Lvl'!$A$2:$A$418,0))</f>
        <v>PR</v>
      </c>
      <c r="B88" s="163" t="s">
        <v>723</v>
      </c>
      <c r="C88" s="130" t="str">
        <f>INDEX('Division Lvl'!$B$2:$B$418,MATCH(B88,'Division Lvl'!$A$2:$A$418,0))</f>
        <v>Supply to Luddenham Science Park</v>
      </c>
      <c r="D88" s="165">
        <f>SUMIF('Division Lvl'!$A$2:$A$418,$B88,'Division Lvl'!E$2:E$418)</f>
        <v>0</v>
      </c>
      <c r="E88" s="166">
        <f>SUMIF('Division Lvl'!$A$2:$A$418,$B88,'Division Lvl'!F$2:F$418)</f>
        <v>0</v>
      </c>
      <c r="F88" s="166">
        <f>SUMIF('Division Lvl'!$A$2:$A$418,$B88,'Division Lvl'!G$2:G$418)</f>
        <v>0</v>
      </c>
      <c r="G88" s="166">
        <f>SUMIF('Division Lvl'!$A$2:$A$418,$B88,'Division Lvl'!H$2:H$418)</f>
        <v>8617000</v>
      </c>
      <c r="H88" s="166">
        <f>SUMIF('Division Lvl'!$A$2:$A$418,$B88,'Division Lvl'!I$2:I$418)</f>
        <v>17234000</v>
      </c>
      <c r="I88" s="166">
        <f>SUMIF('Division Lvl'!$A$2:$A$418,$B88,'Division Lvl'!J$2:J$418)</f>
        <v>17234000</v>
      </c>
      <c r="J88" s="166">
        <f>SUMIF('Division Lvl'!$A$2:$A$418,$B88,'Division Lvl'!K$2:K$418)</f>
        <v>0</v>
      </c>
      <c r="K88" s="166">
        <f>SUMIF('Division Lvl'!$A$2:$A$418,$B88,'Division Lvl'!L$2:L$418)</f>
        <v>0</v>
      </c>
      <c r="L88" s="166">
        <f>SUMIF('Division Lvl'!$A$2:$A$418,$B88,'Division Lvl'!M$2:M$418)</f>
        <v>0</v>
      </c>
      <c r="M88" s="167">
        <f>SUMIF('Division Lvl'!$A$2:$A$418,$B88,'Division Lvl'!N$2:N$418)</f>
        <v>0</v>
      </c>
      <c r="N88" s="168">
        <f>SUMIF('Division Lvl'!$A$2:$A$418,$B88,'Division Lvl'!P$2:P$418)</f>
        <v>0</v>
      </c>
      <c r="O88" s="169">
        <f>SUMIF('Division Lvl'!$A$2:$A$418,$B88,'Division Lvl'!Q$2:Q$418)</f>
        <v>0</v>
      </c>
      <c r="P88" s="169">
        <f>SUMIF('Division Lvl'!$A$2:$A$418,$B88,'Division Lvl'!R$2:R$418)</f>
        <v>0</v>
      </c>
      <c r="Q88" s="169">
        <f>SUMIF('Division Lvl'!$A$2:$A$418,$B88,'Division Lvl'!S$2:S$418)</f>
        <v>9511555.6785156224</v>
      </c>
      <c r="R88" s="169">
        <f>SUMIF('Division Lvl'!$A$2:$A$418,$B88,'Division Lvl'!T$2:T$418)</f>
        <v>19498689.140957024</v>
      </c>
      <c r="S88" s="169">
        <f>SUMIF('Division Lvl'!$A$2:$A$418,$B88,'Division Lvl'!U$2:U$418)</f>
        <v>19986156.369480949</v>
      </c>
      <c r="T88" s="169">
        <f>SUMIF('Division Lvl'!$A$2:$A$418,$B88,'Division Lvl'!V$2:V$418)</f>
        <v>0</v>
      </c>
      <c r="U88" s="169">
        <f>SUMIF('Division Lvl'!$A$2:$A$418,$B88,'Division Lvl'!W$2:W$418)</f>
        <v>0</v>
      </c>
      <c r="V88" s="170">
        <f>SUMIF('Division Lvl'!$A$2:$A$418,$B88,'Division Lvl'!X$2:X$418)</f>
        <v>0</v>
      </c>
      <c r="W88" s="170">
        <f>SUMIF('Division Lvl'!$A$2:$A$418,$B88,'Division Lvl'!Y$2:Y$418)</f>
        <v>0</v>
      </c>
      <c r="X88" s="165">
        <f t="shared" si="4"/>
        <v>43085000</v>
      </c>
      <c r="Y88" s="171">
        <f t="shared" si="5"/>
        <v>48996401.188953593</v>
      </c>
      <c r="Z88" s="172"/>
    </row>
    <row r="89" spans="1:26" x14ac:dyDescent="0.25">
      <c r="A89" s="163" t="str">
        <f>INDEX('Division Lvl'!$AG$2:$AG$418,MATCH(B89,'Division Lvl'!$A$2:$A$418,0))</f>
        <v>PR</v>
      </c>
      <c r="B89" s="175" t="s">
        <v>738</v>
      </c>
      <c r="C89" s="130" t="str">
        <f>INDEX('Division Lvl'!$B$2:$B$418,MATCH(B89,'Division Lvl'!$A$2:$A$418,0))</f>
        <v>Establish Mt Gilead ZS</v>
      </c>
      <c r="D89" s="165">
        <f>SUMIF('Division Lvl'!$A$2:$A$418,$B89,'Division Lvl'!E$2:E$418)</f>
        <v>0</v>
      </c>
      <c r="E89" s="166">
        <f>SUMIF('Division Lvl'!$A$2:$A$418,$B89,'Division Lvl'!F$2:F$418)</f>
        <v>0</v>
      </c>
      <c r="F89" s="166">
        <f>SUMIF('Division Lvl'!$A$2:$A$418,$B89,'Division Lvl'!G$2:G$418)</f>
        <v>4044600</v>
      </c>
      <c r="G89" s="166">
        <f>SUMIF('Division Lvl'!$A$2:$A$418,$B89,'Division Lvl'!H$2:H$418)</f>
        <v>8089200</v>
      </c>
      <c r="H89" s="166">
        <f>SUMIF('Division Lvl'!$A$2:$A$418,$B89,'Division Lvl'!I$2:I$418)</f>
        <v>4589200</v>
      </c>
      <c r="I89" s="166">
        <f>SUMIF('Division Lvl'!$A$2:$A$418,$B89,'Division Lvl'!J$2:J$418)</f>
        <v>3500000</v>
      </c>
      <c r="J89" s="166">
        <f>SUMIF('Division Lvl'!$A$2:$A$418,$B89,'Division Lvl'!K$2:K$418)</f>
        <v>0</v>
      </c>
      <c r="K89" s="166">
        <f>SUMIF('Division Lvl'!$A$2:$A$418,$B89,'Division Lvl'!L$2:L$418)</f>
        <v>0</v>
      </c>
      <c r="L89" s="166">
        <f>SUMIF('Division Lvl'!$A$2:$A$418,$B89,'Division Lvl'!M$2:M$418)</f>
        <v>0</v>
      </c>
      <c r="M89" s="167">
        <f>SUMIF('Division Lvl'!$A$2:$A$418,$B89,'Division Lvl'!N$2:N$418)</f>
        <v>0</v>
      </c>
      <c r="N89" s="168">
        <f>SUMIF('Division Lvl'!$A$2:$A$418,$B89,'Division Lvl'!P$2:P$418)</f>
        <v>0</v>
      </c>
      <c r="O89" s="169">
        <f>SUMIF('Division Lvl'!$A$2:$A$418,$B89,'Division Lvl'!Q$2:Q$418)</f>
        <v>0</v>
      </c>
      <c r="P89" s="169">
        <f>SUMIF('Division Lvl'!$A$2:$A$418,$B89,'Division Lvl'!R$2:R$418)</f>
        <v>4355591.8218749994</v>
      </c>
      <c r="Q89" s="169">
        <f>SUMIF('Division Lvl'!$A$2:$A$418,$B89,'Division Lvl'!S$2:S$418)</f>
        <v>8928963.2348437477</v>
      </c>
      <c r="R89" s="169">
        <f>SUMIF('Division Lvl'!$A$2:$A$418,$B89,'Division Lvl'!T$2:T$418)</f>
        <v>5192258.5705976542</v>
      </c>
      <c r="S89" s="169">
        <f>SUMIF('Division Lvl'!$A$2:$A$418,$B89,'Division Lvl'!U$2:U$418)</f>
        <v>4058926.9637451158</v>
      </c>
      <c r="T89" s="169">
        <f>SUMIF('Division Lvl'!$A$2:$A$418,$B89,'Division Lvl'!V$2:V$418)</f>
        <v>0</v>
      </c>
      <c r="U89" s="169">
        <f>SUMIF('Division Lvl'!$A$2:$A$418,$B89,'Division Lvl'!W$2:W$418)</f>
        <v>0</v>
      </c>
      <c r="V89" s="170">
        <f>SUMIF('Division Lvl'!$A$2:$A$418,$B89,'Division Lvl'!X$2:X$418)</f>
        <v>0</v>
      </c>
      <c r="W89" s="170">
        <f>SUMIF('Division Lvl'!$A$2:$A$418,$B89,'Division Lvl'!Y$2:Y$418)</f>
        <v>0</v>
      </c>
      <c r="X89" s="165">
        <f t="shared" si="4"/>
        <v>20223000</v>
      </c>
      <c r="Y89" s="171">
        <f t="shared" si="5"/>
        <v>22535740.591061518</v>
      </c>
      <c r="Z89" s="172"/>
    </row>
    <row r="90" spans="1:26" x14ac:dyDescent="0.25">
      <c r="A90" s="163" t="str">
        <f>INDEX('Division Lvl'!$AG$2:$AG$418,MATCH(B90,'Division Lvl'!$A$2:$A$418,0))</f>
        <v>PR</v>
      </c>
      <c r="B90" s="174" t="s">
        <v>740</v>
      </c>
      <c r="C90" s="130" t="str">
        <f>INDEX('Division Lvl'!$B$2:$B$418,MATCH(B90,'Division Lvl'!$A$2:$A$418,0))</f>
        <v>Western Sydney Employment Lands ZS</v>
      </c>
      <c r="D90" s="165">
        <f>SUMIF('Division Lvl'!$A$2:$A$418,$B90,'Division Lvl'!E$2:E$418)</f>
        <v>0</v>
      </c>
      <c r="E90" s="166">
        <f>SUMIF('Division Lvl'!$A$2:$A$418,$B90,'Division Lvl'!F$2:F$418)</f>
        <v>0</v>
      </c>
      <c r="F90" s="166">
        <f>SUMIF('Division Lvl'!$A$2:$A$418,$B90,'Division Lvl'!G$2:G$418)</f>
        <v>4517000</v>
      </c>
      <c r="G90" s="166">
        <f>SUMIF('Division Lvl'!$A$2:$A$418,$B90,'Division Lvl'!H$2:H$418)</f>
        <v>9034000</v>
      </c>
      <c r="H90" s="166">
        <f>SUMIF('Division Lvl'!$A$2:$A$418,$B90,'Division Lvl'!I$2:I$418)</f>
        <v>9034000</v>
      </c>
      <c r="I90" s="166">
        <f>SUMIF('Division Lvl'!$A$2:$A$418,$B90,'Division Lvl'!J$2:J$418)</f>
        <v>0</v>
      </c>
      <c r="J90" s="166">
        <f>SUMIF('Division Lvl'!$A$2:$A$418,$B90,'Division Lvl'!K$2:K$418)</f>
        <v>0</v>
      </c>
      <c r="K90" s="166">
        <f>SUMIF('Division Lvl'!$A$2:$A$418,$B90,'Division Lvl'!L$2:L$418)</f>
        <v>0</v>
      </c>
      <c r="L90" s="166">
        <f>SUMIF('Division Lvl'!$A$2:$A$418,$B90,'Division Lvl'!M$2:M$418)</f>
        <v>0</v>
      </c>
      <c r="M90" s="167">
        <f>SUMIF('Division Lvl'!$A$2:$A$418,$B90,'Division Lvl'!N$2:N$418)</f>
        <v>0</v>
      </c>
      <c r="N90" s="168">
        <f>SUMIF('Division Lvl'!$A$2:$A$418,$B90,'Division Lvl'!P$2:P$418)</f>
        <v>0</v>
      </c>
      <c r="O90" s="169">
        <f>SUMIF('Division Lvl'!$A$2:$A$418,$B90,'Division Lvl'!Q$2:Q$418)</f>
        <v>0</v>
      </c>
      <c r="P90" s="169">
        <f>SUMIF('Division Lvl'!$A$2:$A$418,$B90,'Division Lvl'!R$2:R$418)</f>
        <v>4864314.9531249991</v>
      </c>
      <c r="Q90" s="169">
        <f>SUMIF('Division Lvl'!$A$2:$A$418,$B90,'Division Lvl'!S$2:S$418)</f>
        <v>9971845.6539062485</v>
      </c>
      <c r="R90" s="169">
        <f>SUMIF('Division Lvl'!$A$2:$A$418,$B90,'Division Lvl'!T$2:T$418)</f>
        <v>10221141.795253903</v>
      </c>
      <c r="S90" s="169">
        <f>SUMIF('Division Lvl'!$A$2:$A$418,$B90,'Division Lvl'!U$2:U$418)</f>
        <v>0</v>
      </c>
      <c r="T90" s="169">
        <f>SUMIF('Division Lvl'!$A$2:$A$418,$B90,'Division Lvl'!V$2:V$418)</f>
        <v>0</v>
      </c>
      <c r="U90" s="169">
        <f>SUMIF('Division Lvl'!$A$2:$A$418,$B90,'Division Lvl'!W$2:W$418)</f>
        <v>0</v>
      </c>
      <c r="V90" s="170">
        <f>SUMIF('Division Lvl'!$A$2:$A$418,$B90,'Division Lvl'!X$2:X$418)</f>
        <v>0</v>
      </c>
      <c r="W90" s="170">
        <f>SUMIF('Division Lvl'!$A$2:$A$418,$B90,'Division Lvl'!Y$2:Y$418)</f>
        <v>0</v>
      </c>
      <c r="X90" s="165">
        <f t="shared" si="4"/>
        <v>22585000</v>
      </c>
      <c r="Y90" s="171">
        <f t="shared" si="5"/>
        <v>25057302.402285151</v>
      </c>
      <c r="Z90" s="172"/>
    </row>
    <row r="91" spans="1:26" x14ac:dyDescent="0.25">
      <c r="A91" s="163" t="str">
        <f>INDEX('Division Lvl'!$AG$2:$AG$418,MATCH(B91,'Division Lvl'!$A$2:$A$418,0))</f>
        <v>PR</v>
      </c>
      <c r="B91" s="174" t="s">
        <v>741</v>
      </c>
      <c r="C91" s="130" t="str">
        <f>INDEX('Division Lvl'!$B$2:$B$418,MATCH(B91,'Division Lvl'!$A$2:$A$418,0))</f>
        <v>Cheriton Avenue 3rd transformer</v>
      </c>
      <c r="D91" s="165">
        <f>SUMIF('Division Lvl'!$A$2:$A$418,$B91,'Division Lvl'!E$2:E$418)</f>
        <v>0</v>
      </c>
      <c r="E91" s="166">
        <f>SUMIF('Division Lvl'!$A$2:$A$418,$B91,'Division Lvl'!F$2:F$418)</f>
        <v>0</v>
      </c>
      <c r="F91" s="166">
        <f>SUMIF('Division Lvl'!$A$2:$A$418,$B91,'Division Lvl'!G$2:G$418)</f>
        <v>0</v>
      </c>
      <c r="G91" s="166">
        <f>SUMIF('Division Lvl'!$A$2:$A$418,$B91,'Division Lvl'!H$2:H$418)</f>
        <v>0</v>
      </c>
      <c r="H91" s="166">
        <f>SUMIF('Division Lvl'!$A$2:$A$418,$B91,'Division Lvl'!I$2:I$418)</f>
        <v>0</v>
      </c>
      <c r="I91" s="166">
        <f>SUMIF('Division Lvl'!$A$2:$A$418,$B91,'Division Lvl'!J$2:J$418)</f>
        <v>0</v>
      </c>
      <c r="J91" s="166">
        <f>SUMIF('Division Lvl'!$A$2:$A$418,$B91,'Division Lvl'!K$2:K$418)</f>
        <v>0</v>
      </c>
      <c r="K91" s="166">
        <f>SUMIF('Division Lvl'!$A$2:$A$418,$B91,'Division Lvl'!L$2:L$418)</f>
        <v>0</v>
      </c>
      <c r="L91" s="166">
        <f>SUMIF('Division Lvl'!$A$2:$A$418,$B91,'Division Lvl'!M$2:M$418)</f>
        <v>0</v>
      </c>
      <c r="M91" s="167">
        <f>SUMIF('Division Lvl'!$A$2:$A$418,$B91,'Division Lvl'!N$2:N$418)</f>
        <v>5520000</v>
      </c>
      <c r="N91" s="168">
        <f>SUMIF('Division Lvl'!$A$2:$A$418,$B91,'Division Lvl'!P$2:P$418)</f>
        <v>0</v>
      </c>
      <c r="O91" s="169">
        <f>SUMIF('Division Lvl'!$A$2:$A$418,$B91,'Division Lvl'!Q$2:Q$418)</f>
        <v>0</v>
      </c>
      <c r="P91" s="169">
        <f>SUMIF('Division Lvl'!$A$2:$A$418,$B91,'Division Lvl'!R$2:R$418)</f>
        <v>0</v>
      </c>
      <c r="Q91" s="169">
        <f>SUMIF('Division Lvl'!$A$2:$A$418,$B91,'Division Lvl'!S$2:S$418)</f>
        <v>0</v>
      </c>
      <c r="R91" s="169">
        <f>SUMIF('Division Lvl'!$A$2:$A$418,$B91,'Division Lvl'!T$2:T$418)</f>
        <v>0</v>
      </c>
      <c r="S91" s="169">
        <f>SUMIF('Division Lvl'!$A$2:$A$418,$B91,'Division Lvl'!U$2:U$418)</f>
        <v>0</v>
      </c>
      <c r="T91" s="169">
        <f>SUMIF('Division Lvl'!$A$2:$A$418,$B91,'Division Lvl'!V$2:V$418)</f>
        <v>0</v>
      </c>
      <c r="U91" s="169">
        <f>SUMIF('Division Lvl'!$A$2:$A$418,$B91,'Division Lvl'!W$2:W$418)</f>
        <v>0</v>
      </c>
      <c r="V91" s="170">
        <f>SUMIF('Division Lvl'!$A$2:$A$418,$B91,'Division Lvl'!X$2:X$418)</f>
        <v>0</v>
      </c>
      <c r="W91" s="170">
        <f>SUMIF('Division Lvl'!$A$2:$A$418,$B91,'Division Lvl'!Y$2:Y$418)</f>
        <v>7066066.6839638911</v>
      </c>
      <c r="X91" s="165">
        <f t="shared" si="4"/>
        <v>5520000</v>
      </c>
      <c r="Y91" s="171">
        <f t="shared" si="5"/>
        <v>7066066.6839638911</v>
      </c>
      <c r="Z91" s="172"/>
    </row>
    <row r="92" spans="1:26" x14ac:dyDescent="0.25">
      <c r="A92" s="163" t="str">
        <f>INDEX('Division Lvl'!$AG$2:$AG$418,MATCH(B92,'Division Lvl'!$A$2:$A$418,0))</f>
        <v>PR</v>
      </c>
      <c r="B92" s="174" t="s">
        <v>800</v>
      </c>
      <c r="C92" s="130" t="str">
        <f>INDEX('Division Lvl'!$B$2:$B$418,MATCH(B92,'Division Lvl'!$A$2:$A$418,0))</f>
        <v>Feeder 214/215 contraints</v>
      </c>
      <c r="D92" s="165">
        <f>SUMIF('Division Lvl'!$A$2:$A$418,$B92,'Division Lvl'!E$2:E$418)</f>
        <v>5140000</v>
      </c>
      <c r="E92" s="166">
        <f>SUMIF('Division Lvl'!$A$2:$A$418,$B92,'Division Lvl'!F$2:F$418)</f>
        <v>5140000</v>
      </c>
      <c r="F92" s="166">
        <f>SUMIF('Division Lvl'!$A$2:$A$418,$B92,'Division Lvl'!G$2:G$418)</f>
        <v>0</v>
      </c>
      <c r="G92" s="166">
        <f>SUMIF('Division Lvl'!$A$2:$A$418,$B92,'Division Lvl'!H$2:H$418)</f>
        <v>0</v>
      </c>
      <c r="H92" s="166">
        <f>SUMIF('Division Lvl'!$A$2:$A$418,$B92,'Division Lvl'!I$2:I$418)</f>
        <v>0</v>
      </c>
      <c r="I92" s="166">
        <f>SUMIF('Division Lvl'!$A$2:$A$418,$B92,'Division Lvl'!J$2:J$418)</f>
        <v>0</v>
      </c>
      <c r="J92" s="166">
        <f>SUMIF('Division Lvl'!$A$2:$A$418,$B92,'Division Lvl'!K$2:K$418)</f>
        <v>0</v>
      </c>
      <c r="K92" s="166">
        <f>SUMIF('Division Lvl'!$A$2:$A$418,$B92,'Division Lvl'!L$2:L$418)</f>
        <v>0</v>
      </c>
      <c r="L92" s="166">
        <f>SUMIF('Division Lvl'!$A$2:$A$418,$B92,'Division Lvl'!M$2:M$418)</f>
        <v>0</v>
      </c>
      <c r="M92" s="167">
        <f>SUMIF('Division Lvl'!$A$2:$A$418,$B92,'Division Lvl'!N$2:N$418)</f>
        <v>0</v>
      </c>
      <c r="N92" s="168">
        <f>SUMIF('Division Lvl'!$A$2:$A$418,$B92,'Division Lvl'!P$2:P$418)</f>
        <v>5268500</v>
      </c>
      <c r="O92" s="169">
        <f>SUMIF('Division Lvl'!$A$2:$A$418,$B92,'Division Lvl'!Q$2:Q$418)</f>
        <v>5400212.5</v>
      </c>
      <c r="P92" s="169">
        <f>SUMIF('Division Lvl'!$A$2:$A$418,$B92,'Division Lvl'!R$2:R$418)</f>
        <v>0</v>
      </c>
      <c r="Q92" s="169">
        <f>SUMIF('Division Lvl'!$A$2:$A$418,$B92,'Division Lvl'!S$2:S$418)</f>
        <v>0</v>
      </c>
      <c r="R92" s="169">
        <f>SUMIF('Division Lvl'!$A$2:$A$418,$B92,'Division Lvl'!T$2:T$418)</f>
        <v>0</v>
      </c>
      <c r="S92" s="169">
        <f>SUMIF('Division Lvl'!$A$2:$A$418,$B92,'Division Lvl'!U$2:U$418)</f>
        <v>0</v>
      </c>
      <c r="T92" s="169">
        <f>SUMIF('Division Lvl'!$A$2:$A$418,$B92,'Division Lvl'!V$2:V$418)</f>
        <v>0</v>
      </c>
      <c r="U92" s="169">
        <f>SUMIF('Division Lvl'!$A$2:$A$418,$B92,'Division Lvl'!W$2:W$418)</f>
        <v>0</v>
      </c>
      <c r="V92" s="170">
        <f>SUMIF('Division Lvl'!$A$2:$A$418,$B92,'Division Lvl'!X$2:X$418)</f>
        <v>0</v>
      </c>
      <c r="W92" s="170">
        <f>SUMIF('Division Lvl'!$A$2:$A$418,$B92,'Division Lvl'!Y$2:Y$418)</f>
        <v>0</v>
      </c>
      <c r="X92" s="165">
        <f t="shared" si="4"/>
        <v>10280000</v>
      </c>
      <c r="Y92" s="171">
        <f t="shared" si="5"/>
        <v>10668712.5</v>
      </c>
      <c r="Z92" s="172"/>
    </row>
    <row r="93" spans="1:26" x14ac:dyDescent="0.25">
      <c r="A93" s="163" t="str">
        <f>INDEX('Division Lvl'!$AG$2:$AG$418,MATCH(B93,'Division Lvl'!$A$2:$A$418,0))</f>
        <v>PR</v>
      </c>
      <c r="B93" s="174" t="s">
        <v>801</v>
      </c>
      <c r="C93" s="130" t="str">
        <f>INDEX('Division Lvl'!$B$2:$B$418,MATCH(B93,'Division Lvl'!$A$2:$A$418,0))</f>
        <v>Bringelly ZS augmentation</v>
      </c>
      <c r="D93" s="165">
        <f>SUMIF('Division Lvl'!$A$2:$A$418,$B93,'Division Lvl'!E$2:E$418)</f>
        <v>0</v>
      </c>
      <c r="E93" s="166">
        <f>SUMIF('Division Lvl'!$A$2:$A$418,$B93,'Division Lvl'!F$2:F$418)</f>
        <v>0</v>
      </c>
      <c r="F93" s="166">
        <f>SUMIF('Division Lvl'!$A$2:$A$418,$B93,'Division Lvl'!G$2:G$418)</f>
        <v>0</v>
      </c>
      <c r="G93" s="166">
        <f>SUMIF('Division Lvl'!$A$2:$A$418,$B93,'Division Lvl'!H$2:H$418)</f>
        <v>0</v>
      </c>
      <c r="H93" s="166">
        <f>SUMIF('Division Lvl'!$A$2:$A$418,$B93,'Division Lvl'!I$2:I$418)</f>
        <v>0</v>
      </c>
      <c r="I93" s="166">
        <f>SUMIF('Division Lvl'!$A$2:$A$418,$B93,'Division Lvl'!J$2:J$418)</f>
        <v>4264000</v>
      </c>
      <c r="J93" s="166">
        <f>SUMIF('Division Lvl'!$A$2:$A$418,$B93,'Division Lvl'!K$2:K$418)</f>
        <v>8528000</v>
      </c>
      <c r="K93" s="166">
        <f>SUMIF('Division Lvl'!$A$2:$A$418,$B93,'Division Lvl'!L$2:L$418)</f>
        <v>8528000</v>
      </c>
      <c r="L93" s="166">
        <f>SUMIF('Division Lvl'!$A$2:$A$418,$B93,'Division Lvl'!M$2:M$418)</f>
        <v>0</v>
      </c>
      <c r="M93" s="167">
        <f>SUMIF('Division Lvl'!$A$2:$A$418,$B93,'Division Lvl'!N$2:N$418)</f>
        <v>0</v>
      </c>
      <c r="N93" s="168">
        <f>SUMIF('Division Lvl'!$A$2:$A$418,$B93,'Division Lvl'!P$2:P$418)</f>
        <v>0</v>
      </c>
      <c r="O93" s="169">
        <f>SUMIF('Division Lvl'!$A$2:$A$418,$B93,'Division Lvl'!Q$2:Q$418)</f>
        <v>0</v>
      </c>
      <c r="P93" s="169">
        <f>SUMIF('Division Lvl'!$A$2:$A$418,$B93,'Division Lvl'!R$2:R$418)</f>
        <v>0</v>
      </c>
      <c r="Q93" s="169">
        <f>SUMIF('Division Lvl'!$A$2:$A$418,$B93,'Division Lvl'!S$2:S$418)</f>
        <v>0</v>
      </c>
      <c r="R93" s="169">
        <f>SUMIF('Division Lvl'!$A$2:$A$418,$B93,'Division Lvl'!T$2:T$418)</f>
        <v>0</v>
      </c>
      <c r="S93" s="169">
        <f>SUMIF('Division Lvl'!$A$2:$A$418,$B93,'Division Lvl'!U$2:U$418)</f>
        <v>4944932.7352597639</v>
      </c>
      <c r="T93" s="169">
        <f>SUMIF('Division Lvl'!$A$2:$A$418,$B93,'Division Lvl'!V$2:V$418)</f>
        <v>10137112.107282516</v>
      </c>
      <c r="U93" s="169">
        <f>SUMIF('Division Lvl'!$A$2:$A$418,$B93,'Division Lvl'!W$2:W$418)</f>
        <v>10390539.909964578</v>
      </c>
      <c r="V93" s="170">
        <f>SUMIF('Division Lvl'!$A$2:$A$418,$B93,'Division Lvl'!X$2:X$418)</f>
        <v>0</v>
      </c>
      <c r="W93" s="170">
        <f>SUMIF('Division Lvl'!$A$2:$A$418,$B93,'Division Lvl'!Y$2:Y$418)</f>
        <v>0</v>
      </c>
      <c r="X93" s="165">
        <f t="shared" si="4"/>
        <v>21320000</v>
      </c>
      <c r="Y93" s="171">
        <f t="shared" si="5"/>
        <v>25472584.75250686</v>
      </c>
      <c r="Z93" s="172"/>
    </row>
    <row r="94" spans="1:26" x14ac:dyDescent="0.25">
      <c r="A94" s="163" t="str">
        <f>INDEX('Division Lvl'!$AG$2:$AG$418,MATCH(B94,'Division Lvl'!$A$2:$A$418,0))</f>
        <v>PR</v>
      </c>
      <c r="B94" s="164" t="s">
        <v>823</v>
      </c>
      <c r="C94" s="130" t="str">
        <f>INDEX('Division Lvl'!$B$2:$B$418,MATCH(B94,'Division Lvl'!$A$2:$A$418,0))</f>
        <v>South Gilead (South Campbelltown)</v>
      </c>
      <c r="D94" s="165">
        <f>SUMIF('Division Lvl'!$A$2:$A$418,$B94,'Division Lvl'!E$2:E$418)</f>
        <v>0</v>
      </c>
      <c r="E94" s="166">
        <f>SUMIF('Division Lvl'!$A$2:$A$418,$B94,'Division Lvl'!F$2:F$418)</f>
        <v>0</v>
      </c>
      <c r="F94" s="166">
        <f>SUMIF('Division Lvl'!$A$2:$A$418,$B94,'Division Lvl'!G$2:G$418)</f>
        <v>0</v>
      </c>
      <c r="G94" s="166">
        <f>SUMIF('Division Lvl'!$A$2:$A$418,$B94,'Division Lvl'!H$2:H$418)</f>
        <v>0</v>
      </c>
      <c r="H94" s="166">
        <f>SUMIF('Division Lvl'!$A$2:$A$418,$B94,'Division Lvl'!I$2:I$418)</f>
        <v>0</v>
      </c>
      <c r="I94" s="166">
        <f>SUMIF('Division Lvl'!$A$2:$A$418,$B94,'Division Lvl'!J$2:J$418)</f>
        <v>4044600</v>
      </c>
      <c r="J94" s="166">
        <f>SUMIF('Division Lvl'!$A$2:$A$418,$B94,'Division Lvl'!K$2:K$418)</f>
        <v>8089200</v>
      </c>
      <c r="K94" s="166">
        <f>SUMIF('Division Lvl'!$A$2:$A$418,$B94,'Division Lvl'!L$2:L$418)</f>
        <v>8089200</v>
      </c>
      <c r="L94" s="166">
        <f>SUMIF('Division Lvl'!$A$2:$A$418,$B94,'Division Lvl'!M$2:M$418)</f>
        <v>0</v>
      </c>
      <c r="M94" s="167">
        <f>SUMIF('Division Lvl'!$A$2:$A$418,$B94,'Division Lvl'!N$2:N$418)</f>
        <v>0</v>
      </c>
      <c r="N94" s="168">
        <f>SUMIF('Division Lvl'!$A$2:$A$418,$B94,'Division Lvl'!P$2:P$418)</f>
        <v>0</v>
      </c>
      <c r="O94" s="169">
        <f>SUMIF('Division Lvl'!$A$2:$A$418,$B94,'Division Lvl'!Q$2:Q$418)</f>
        <v>0</v>
      </c>
      <c r="P94" s="169">
        <f>SUMIF('Division Lvl'!$A$2:$A$418,$B94,'Division Lvl'!R$2:R$418)</f>
        <v>0</v>
      </c>
      <c r="Q94" s="169">
        <f>SUMIF('Division Lvl'!$A$2:$A$418,$B94,'Division Lvl'!S$2:S$418)</f>
        <v>0</v>
      </c>
      <c r="R94" s="169">
        <f>SUMIF('Division Lvl'!$A$2:$A$418,$B94,'Division Lvl'!T$2:T$418)</f>
        <v>0</v>
      </c>
      <c r="S94" s="169">
        <f>SUMIF('Division Lvl'!$A$2:$A$418,$B94,'Division Lvl'!U$2:U$418)</f>
        <v>4690495.9993038559</v>
      </c>
      <c r="T94" s="169">
        <f>SUMIF('Division Lvl'!$A$2:$A$418,$B94,'Division Lvl'!V$2:V$418)</f>
        <v>9615516.7985729054</v>
      </c>
      <c r="U94" s="169">
        <f>SUMIF('Division Lvl'!$A$2:$A$418,$B94,'Division Lvl'!W$2:W$418)</f>
        <v>9855904.7185372263</v>
      </c>
      <c r="V94" s="170">
        <f>SUMIF('Division Lvl'!$A$2:$A$418,$B94,'Division Lvl'!X$2:X$418)</f>
        <v>0</v>
      </c>
      <c r="W94" s="170">
        <f>SUMIF('Division Lvl'!$A$2:$A$418,$B94,'Division Lvl'!Y$2:Y$418)</f>
        <v>0</v>
      </c>
      <c r="X94" s="165">
        <f t="shared" si="4"/>
        <v>20223000</v>
      </c>
      <c r="Y94" s="171">
        <f t="shared" si="5"/>
        <v>24161917.516413987</v>
      </c>
      <c r="Z94" s="172"/>
    </row>
    <row r="95" spans="1:26" x14ac:dyDescent="0.25">
      <c r="A95" s="163" t="str">
        <f>INDEX('Division Lvl'!$AG$2:$AG$418,MATCH(B95,'Division Lvl'!$A$2:$A$418,0))</f>
        <v>PR</v>
      </c>
      <c r="B95" s="164" t="s">
        <v>824</v>
      </c>
      <c r="C95" s="130" t="str">
        <f>INDEX('Division Lvl'!$B$2:$B$418,MATCH(B95,'Division Lvl'!$A$2:$A$418,0))</f>
        <v>AFIC upgrade Minto, Prospect, Kingswood</v>
      </c>
      <c r="D95" s="165">
        <f>SUMIF('Division Lvl'!$A$2:$A$418,$B95,'Division Lvl'!E$2:E$418)</f>
        <v>311163</v>
      </c>
      <c r="E95" s="166">
        <f>SUMIF('Division Lvl'!$A$2:$A$418,$B95,'Division Lvl'!F$2:F$418)</f>
        <v>0</v>
      </c>
      <c r="F95" s="166">
        <f>SUMIF('Division Lvl'!$A$2:$A$418,$B95,'Division Lvl'!G$2:G$418)</f>
        <v>0</v>
      </c>
      <c r="G95" s="166">
        <f>SUMIF('Division Lvl'!$A$2:$A$418,$B95,'Division Lvl'!H$2:H$418)</f>
        <v>0</v>
      </c>
      <c r="H95" s="166">
        <f>SUMIF('Division Lvl'!$A$2:$A$418,$B95,'Division Lvl'!I$2:I$418)</f>
        <v>0</v>
      </c>
      <c r="I95" s="166">
        <f>SUMIF('Division Lvl'!$A$2:$A$418,$B95,'Division Lvl'!J$2:J$418)</f>
        <v>0</v>
      </c>
      <c r="J95" s="166">
        <f>SUMIF('Division Lvl'!$A$2:$A$418,$B95,'Division Lvl'!K$2:K$418)</f>
        <v>0</v>
      </c>
      <c r="K95" s="166">
        <f>SUMIF('Division Lvl'!$A$2:$A$418,$B95,'Division Lvl'!L$2:L$418)</f>
        <v>0</v>
      </c>
      <c r="L95" s="166">
        <f>SUMIF('Division Lvl'!$A$2:$A$418,$B95,'Division Lvl'!M$2:M$418)</f>
        <v>0</v>
      </c>
      <c r="M95" s="167">
        <f>SUMIF('Division Lvl'!$A$2:$A$418,$B95,'Division Lvl'!N$2:N$418)</f>
        <v>0</v>
      </c>
      <c r="N95" s="168">
        <f>SUMIF('Division Lvl'!$A$2:$A$418,$B95,'Division Lvl'!P$2:P$418)</f>
        <v>318942.07499999995</v>
      </c>
      <c r="O95" s="169">
        <f>SUMIF('Division Lvl'!$A$2:$A$418,$B95,'Division Lvl'!Q$2:Q$418)</f>
        <v>0</v>
      </c>
      <c r="P95" s="169">
        <f>SUMIF('Division Lvl'!$A$2:$A$418,$B95,'Division Lvl'!R$2:R$418)</f>
        <v>0</v>
      </c>
      <c r="Q95" s="169">
        <f>SUMIF('Division Lvl'!$A$2:$A$418,$B95,'Division Lvl'!S$2:S$418)</f>
        <v>0</v>
      </c>
      <c r="R95" s="169">
        <f>SUMIF('Division Lvl'!$A$2:$A$418,$B95,'Division Lvl'!T$2:T$418)</f>
        <v>0</v>
      </c>
      <c r="S95" s="169">
        <f>SUMIF('Division Lvl'!$A$2:$A$418,$B95,'Division Lvl'!U$2:U$418)</f>
        <v>0</v>
      </c>
      <c r="T95" s="169">
        <f>SUMIF('Division Lvl'!$A$2:$A$418,$B95,'Division Lvl'!V$2:V$418)</f>
        <v>0</v>
      </c>
      <c r="U95" s="169">
        <f>SUMIF('Division Lvl'!$A$2:$A$418,$B95,'Division Lvl'!W$2:W$418)</f>
        <v>0</v>
      </c>
      <c r="V95" s="170">
        <f>SUMIF('Division Lvl'!$A$2:$A$418,$B95,'Division Lvl'!X$2:X$418)</f>
        <v>0</v>
      </c>
      <c r="W95" s="170">
        <f>SUMIF('Division Lvl'!$A$2:$A$418,$B95,'Division Lvl'!Y$2:Y$418)</f>
        <v>0</v>
      </c>
      <c r="X95" s="165">
        <f t="shared" si="4"/>
        <v>311163</v>
      </c>
      <c r="Y95" s="171">
        <f t="shared" si="5"/>
        <v>318942.07499999995</v>
      </c>
      <c r="Z95" s="172"/>
    </row>
    <row r="96" spans="1:26" x14ac:dyDescent="0.25">
      <c r="A96" s="163" t="str">
        <f>INDEX('Division Lvl'!$AG$2:$AG$418,MATCH(B96,'Division Lvl'!$A$2:$A$418,0))</f>
        <v>PR</v>
      </c>
      <c r="B96" s="164" t="s">
        <v>825</v>
      </c>
      <c r="C96" s="130" t="str">
        <f>INDEX('Division Lvl'!$B$2:$B$418,MATCH(B96,'Division Lvl'!$A$2:$A$418,0))</f>
        <v>Western Sydney Airport 132kV supply</v>
      </c>
      <c r="D96" s="165">
        <f>SUMIF('Division Lvl'!$A$2:$A$418,$B96,'Division Lvl'!E$2:E$418)</f>
        <v>0</v>
      </c>
      <c r="E96" s="166">
        <f>SUMIF('Division Lvl'!$A$2:$A$418,$B96,'Division Lvl'!F$2:F$418)</f>
        <v>0</v>
      </c>
      <c r="F96" s="166">
        <f>SUMIF('Division Lvl'!$A$2:$A$418,$B96,'Division Lvl'!G$2:G$418)</f>
        <v>7860000</v>
      </c>
      <c r="G96" s="166">
        <f>SUMIF('Division Lvl'!$A$2:$A$418,$B96,'Division Lvl'!H$2:H$418)</f>
        <v>15720000</v>
      </c>
      <c r="H96" s="166">
        <f>SUMIF('Division Lvl'!$A$2:$A$418,$B96,'Division Lvl'!I$2:I$418)</f>
        <v>15720000</v>
      </c>
      <c r="I96" s="166">
        <f>SUMIF('Division Lvl'!$A$2:$A$418,$B96,'Division Lvl'!J$2:J$418)</f>
        <v>0</v>
      </c>
      <c r="J96" s="166">
        <f>SUMIF('Division Lvl'!$A$2:$A$418,$B96,'Division Lvl'!K$2:K$418)</f>
        <v>0</v>
      </c>
      <c r="K96" s="166">
        <f>SUMIF('Division Lvl'!$A$2:$A$418,$B96,'Division Lvl'!L$2:L$418)</f>
        <v>0</v>
      </c>
      <c r="L96" s="166">
        <f>SUMIF('Division Lvl'!$A$2:$A$418,$B96,'Division Lvl'!M$2:M$418)</f>
        <v>0</v>
      </c>
      <c r="M96" s="167">
        <f>SUMIF('Division Lvl'!$A$2:$A$418,$B96,'Division Lvl'!N$2:N$418)</f>
        <v>0</v>
      </c>
      <c r="N96" s="168">
        <f>SUMIF('Division Lvl'!$A$2:$A$418,$B96,'Division Lvl'!P$2:P$418)</f>
        <v>0</v>
      </c>
      <c r="O96" s="169">
        <f>SUMIF('Division Lvl'!$A$2:$A$418,$B96,'Division Lvl'!Q$2:Q$418)</f>
        <v>0</v>
      </c>
      <c r="P96" s="169">
        <f>SUMIF('Division Lvl'!$A$2:$A$418,$B96,'Division Lvl'!R$2:R$418)</f>
        <v>8464360.3124999981</v>
      </c>
      <c r="Q96" s="169">
        <f>SUMIF('Division Lvl'!$A$2:$A$418,$B96,'Division Lvl'!S$2:S$418)</f>
        <v>17351938.640624996</v>
      </c>
      <c r="R96" s="169">
        <f>SUMIF('Division Lvl'!$A$2:$A$418,$B96,'Division Lvl'!T$2:T$418)</f>
        <v>17785737.106640618</v>
      </c>
      <c r="S96" s="169">
        <f>SUMIF('Division Lvl'!$A$2:$A$418,$B96,'Division Lvl'!U$2:U$418)</f>
        <v>0</v>
      </c>
      <c r="T96" s="169">
        <f>SUMIF('Division Lvl'!$A$2:$A$418,$B96,'Division Lvl'!V$2:V$418)</f>
        <v>0</v>
      </c>
      <c r="U96" s="169">
        <f>SUMIF('Division Lvl'!$A$2:$A$418,$B96,'Division Lvl'!W$2:W$418)</f>
        <v>0</v>
      </c>
      <c r="V96" s="170">
        <f>SUMIF('Division Lvl'!$A$2:$A$418,$B96,'Division Lvl'!X$2:X$418)</f>
        <v>0</v>
      </c>
      <c r="W96" s="170">
        <f>SUMIF('Division Lvl'!$A$2:$A$418,$B96,'Division Lvl'!Y$2:Y$418)</f>
        <v>0</v>
      </c>
      <c r="X96" s="165">
        <f t="shared" si="4"/>
        <v>39300000</v>
      </c>
      <c r="Y96" s="171">
        <f t="shared" si="5"/>
        <v>43602036.059765607</v>
      </c>
      <c r="Z96" s="172"/>
    </row>
    <row r="97" spans="1:26" x14ac:dyDescent="0.25">
      <c r="A97" s="163" t="str">
        <f>INDEX('Division Lvl'!$AG$2:$AG$418,MATCH(B97,'Division Lvl'!$A$2:$A$418,0))</f>
        <v>PR</v>
      </c>
      <c r="B97" s="164" t="s">
        <v>826</v>
      </c>
      <c r="C97" s="130" t="str">
        <f>INDEX('Division Lvl'!$B$2:$B$418,MATCH(B97,'Division Lvl'!$A$2:$A$418,0))</f>
        <v>North Bomaderry ZS establishment</v>
      </c>
      <c r="D97" s="165">
        <f>SUMIF('Division Lvl'!$A$2:$A$418,$B97,'Division Lvl'!E$2:E$418)</f>
        <v>0</v>
      </c>
      <c r="E97" s="166">
        <f>SUMIF('Division Lvl'!$A$2:$A$418,$B97,'Division Lvl'!F$2:F$418)</f>
        <v>0</v>
      </c>
      <c r="F97" s="166">
        <f>SUMIF('Division Lvl'!$A$2:$A$418,$B97,'Division Lvl'!G$2:G$418)</f>
        <v>3683200</v>
      </c>
      <c r="G97" s="166">
        <f>SUMIF('Division Lvl'!$A$2:$A$418,$B97,'Division Lvl'!H$2:H$418)</f>
        <v>7366400</v>
      </c>
      <c r="H97" s="166">
        <f>SUMIF('Division Lvl'!$A$2:$A$418,$B97,'Division Lvl'!I$2:I$418)</f>
        <v>3866400</v>
      </c>
      <c r="I97" s="166">
        <f>SUMIF('Division Lvl'!$A$2:$A$418,$B97,'Division Lvl'!J$2:J$418)</f>
        <v>3500000</v>
      </c>
      <c r="J97" s="166">
        <f>SUMIF('Division Lvl'!$A$2:$A$418,$B97,'Division Lvl'!K$2:K$418)</f>
        <v>0</v>
      </c>
      <c r="K97" s="166">
        <f>SUMIF('Division Lvl'!$A$2:$A$418,$B97,'Division Lvl'!L$2:L$418)</f>
        <v>0</v>
      </c>
      <c r="L97" s="166">
        <f>SUMIF('Division Lvl'!$A$2:$A$418,$B97,'Division Lvl'!M$2:M$418)</f>
        <v>0</v>
      </c>
      <c r="M97" s="167">
        <f>SUMIF('Division Lvl'!$A$2:$A$418,$B97,'Division Lvl'!N$2:N$418)</f>
        <v>0</v>
      </c>
      <c r="N97" s="168">
        <f>SUMIF('Division Lvl'!$A$2:$A$418,$B97,'Division Lvl'!P$2:P$418)</f>
        <v>0</v>
      </c>
      <c r="O97" s="169">
        <f>SUMIF('Division Lvl'!$A$2:$A$418,$B97,'Division Lvl'!Q$2:Q$418)</f>
        <v>0</v>
      </c>
      <c r="P97" s="169">
        <f>SUMIF('Division Lvl'!$A$2:$A$418,$B97,'Division Lvl'!R$2:R$418)</f>
        <v>3966403.5499999993</v>
      </c>
      <c r="Q97" s="169">
        <f>SUMIF('Division Lvl'!$A$2:$A$418,$B97,'Division Lvl'!S$2:S$418)</f>
        <v>8131127.277499998</v>
      </c>
      <c r="R97" s="169">
        <f>SUMIF('Division Lvl'!$A$2:$A$418,$B97,'Division Lvl'!T$2:T$418)</f>
        <v>4374476.7143203113</v>
      </c>
      <c r="S97" s="169">
        <f>SUMIF('Division Lvl'!$A$2:$A$418,$B97,'Division Lvl'!U$2:U$418)</f>
        <v>4058926.9637451158</v>
      </c>
      <c r="T97" s="169">
        <f>SUMIF('Division Lvl'!$A$2:$A$418,$B97,'Division Lvl'!V$2:V$418)</f>
        <v>0</v>
      </c>
      <c r="U97" s="169">
        <f>SUMIF('Division Lvl'!$A$2:$A$418,$B97,'Division Lvl'!W$2:W$418)</f>
        <v>0</v>
      </c>
      <c r="V97" s="170">
        <f>SUMIF('Division Lvl'!$A$2:$A$418,$B97,'Division Lvl'!X$2:X$418)</f>
        <v>0</v>
      </c>
      <c r="W97" s="170">
        <f>SUMIF('Division Lvl'!$A$2:$A$418,$B97,'Division Lvl'!Y$2:Y$418)</f>
        <v>0</v>
      </c>
      <c r="X97" s="165">
        <f t="shared" si="4"/>
        <v>18416000</v>
      </c>
      <c r="Y97" s="171">
        <f t="shared" si="5"/>
        <v>20530934.505565424</v>
      </c>
      <c r="Z97" s="172"/>
    </row>
    <row r="98" spans="1:26" x14ac:dyDescent="0.25">
      <c r="A98" s="163" t="str">
        <f>INDEX('Division Lvl'!$AG$2:$AG$418,MATCH(B98,'Division Lvl'!$A$2:$A$418,0))</f>
        <v>PR</v>
      </c>
      <c r="B98" s="164" t="s">
        <v>827</v>
      </c>
      <c r="C98" s="130" t="str">
        <f>INDEX('Division Lvl'!$B$2:$B$418,MATCH(B98,'Division Lvl'!$A$2:$A$418,0))</f>
        <v>Termeil ZS establishment</v>
      </c>
      <c r="D98" s="165">
        <f>SUMIF('Division Lvl'!$A$2:$A$418,$B98,'Division Lvl'!E$2:E$418)</f>
        <v>0</v>
      </c>
      <c r="E98" s="166">
        <f>SUMIF('Division Lvl'!$A$2:$A$418,$B98,'Division Lvl'!F$2:F$418)</f>
        <v>0</v>
      </c>
      <c r="F98" s="166">
        <f>SUMIF('Division Lvl'!$A$2:$A$418,$B98,'Division Lvl'!G$2:G$418)</f>
        <v>0</v>
      </c>
      <c r="G98" s="166">
        <f>SUMIF('Division Lvl'!$A$2:$A$418,$B98,'Division Lvl'!H$2:H$418)</f>
        <v>0</v>
      </c>
      <c r="H98" s="166">
        <f>SUMIF('Division Lvl'!$A$2:$A$418,$B98,'Division Lvl'!I$2:I$418)</f>
        <v>0</v>
      </c>
      <c r="I98" s="166">
        <f>SUMIF('Division Lvl'!$A$2:$A$418,$B98,'Division Lvl'!J$2:J$418)</f>
        <v>3980750</v>
      </c>
      <c r="J98" s="166">
        <f>SUMIF('Division Lvl'!$A$2:$A$418,$B98,'Division Lvl'!K$2:K$418)</f>
        <v>3980750</v>
      </c>
      <c r="K98" s="166">
        <f>SUMIF('Division Lvl'!$A$2:$A$418,$B98,'Division Lvl'!L$2:L$418)</f>
        <v>0</v>
      </c>
      <c r="L98" s="166">
        <f>SUMIF('Division Lvl'!$A$2:$A$418,$B98,'Division Lvl'!M$2:M$418)</f>
        <v>0</v>
      </c>
      <c r="M98" s="167">
        <f>SUMIF('Division Lvl'!$A$2:$A$418,$B98,'Division Lvl'!N$2:N$418)</f>
        <v>0</v>
      </c>
      <c r="N98" s="168">
        <f>SUMIF('Division Lvl'!$A$2:$A$418,$B98,'Division Lvl'!P$2:P$418)</f>
        <v>0</v>
      </c>
      <c r="O98" s="169">
        <f>SUMIF('Division Lvl'!$A$2:$A$418,$B98,'Division Lvl'!Q$2:Q$418)</f>
        <v>0</v>
      </c>
      <c r="P98" s="169">
        <f>SUMIF('Division Lvl'!$A$2:$A$418,$B98,'Division Lvl'!R$2:R$418)</f>
        <v>0</v>
      </c>
      <c r="Q98" s="169">
        <f>SUMIF('Division Lvl'!$A$2:$A$418,$B98,'Division Lvl'!S$2:S$418)</f>
        <v>0</v>
      </c>
      <c r="R98" s="169">
        <f>SUMIF('Division Lvl'!$A$2:$A$418,$B98,'Division Lvl'!T$2:T$418)</f>
        <v>0</v>
      </c>
      <c r="S98" s="169">
        <f>SUMIF('Division Lvl'!$A$2:$A$418,$B98,'Division Lvl'!U$2:U$418)</f>
        <v>4616449.574550963</v>
      </c>
      <c r="T98" s="169">
        <f>SUMIF('Division Lvl'!$A$2:$A$418,$B98,'Division Lvl'!V$2:V$418)</f>
        <v>4731860.8139147367</v>
      </c>
      <c r="U98" s="169">
        <f>SUMIF('Division Lvl'!$A$2:$A$418,$B98,'Division Lvl'!W$2:W$418)</f>
        <v>0</v>
      </c>
      <c r="V98" s="170">
        <f>SUMIF('Division Lvl'!$A$2:$A$418,$B98,'Division Lvl'!X$2:X$418)</f>
        <v>0</v>
      </c>
      <c r="W98" s="170">
        <f>SUMIF('Division Lvl'!$A$2:$A$418,$B98,'Division Lvl'!Y$2:Y$418)</f>
        <v>0</v>
      </c>
      <c r="X98" s="165">
        <f t="shared" ref="X98:X129" si="6">SUM(D98:M98)</f>
        <v>7961500</v>
      </c>
      <c r="Y98" s="171">
        <f t="shared" ref="Y98:Y129" si="7">SUM(N98:W98)</f>
        <v>9348310.3884656988</v>
      </c>
      <c r="Z98" s="172"/>
    </row>
    <row r="99" spans="1:26" x14ac:dyDescent="0.25">
      <c r="A99" s="163" t="str">
        <f>INDEX('Division Lvl'!$AG$2:$AG$418,MATCH(B99,'Division Lvl'!$A$2:$A$418,0))</f>
        <v>PR</v>
      </c>
      <c r="B99" s="164" t="s">
        <v>828</v>
      </c>
      <c r="C99" s="130" t="str">
        <f>INDEX('Division Lvl'!$B$2:$B$418,MATCH(B99,'Division Lvl'!$A$2:$A$418,0))</f>
        <v>Austral Permanent ZS establishment</v>
      </c>
      <c r="D99" s="165">
        <f>SUMIF('Division Lvl'!$A$2:$A$418,$B99,'Division Lvl'!E$2:E$418)</f>
        <v>0</v>
      </c>
      <c r="E99" s="166">
        <f>SUMIF('Division Lvl'!$A$2:$A$418,$B99,'Division Lvl'!F$2:F$418)</f>
        <v>0</v>
      </c>
      <c r="F99" s="166">
        <f>SUMIF('Division Lvl'!$A$2:$A$418,$B99,'Division Lvl'!G$2:G$418)</f>
        <v>0</v>
      </c>
      <c r="G99" s="166">
        <f>SUMIF('Division Lvl'!$A$2:$A$418,$B99,'Division Lvl'!H$2:H$418)</f>
        <v>0</v>
      </c>
      <c r="H99" s="166">
        <f>SUMIF('Division Lvl'!$A$2:$A$418,$B99,'Division Lvl'!I$2:I$418)</f>
        <v>0</v>
      </c>
      <c r="I99" s="166">
        <f>SUMIF('Division Lvl'!$A$2:$A$418,$B99,'Division Lvl'!J$2:J$418)</f>
        <v>10518500</v>
      </c>
      <c r="J99" s="166">
        <f>SUMIF('Division Lvl'!$A$2:$A$418,$B99,'Division Lvl'!K$2:K$418)</f>
        <v>10518500</v>
      </c>
      <c r="K99" s="166">
        <f>SUMIF('Division Lvl'!$A$2:$A$418,$B99,'Division Lvl'!L$2:L$418)</f>
        <v>0</v>
      </c>
      <c r="L99" s="166">
        <f>SUMIF('Division Lvl'!$A$2:$A$418,$B99,'Division Lvl'!M$2:M$418)</f>
        <v>0</v>
      </c>
      <c r="M99" s="167">
        <f>SUMIF('Division Lvl'!$A$2:$A$418,$B99,'Division Lvl'!N$2:N$418)</f>
        <v>0</v>
      </c>
      <c r="N99" s="168">
        <f>SUMIF('Division Lvl'!$A$2:$A$418,$B99,'Division Lvl'!P$2:P$418)</f>
        <v>0</v>
      </c>
      <c r="O99" s="169">
        <f>SUMIF('Division Lvl'!$A$2:$A$418,$B99,'Division Lvl'!Q$2:Q$418)</f>
        <v>0</v>
      </c>
      <c r="P99" s="169">
        <f>SUMIF('Division Lvl'!$A$2:$A$418,$B99,'Division Lvl'!R$2:R$418)</f>
        <v>0</v>
      </c>
      <c r="Q99" s="169">
        <f>SUMIF('Division Lvl'!$A$2:$A$418,$B99,'Division Lvl'!S$2:S$418)</f>
        <v>0</v>
      </c>
      <c r="R99" s="169">
        <f>SUMIF('Division Lvl'!$A$2:$A$418,$B99,'Division Lvl'!T$2:T$418)</f>
        <v>0</v>
      </c>
      <c r="S99" s="169">
        <f>SUMIF('Division Lvl'!$A$2:$A$418,$B99,'Division Lvl'!U$2:U$418)</f>
        <v>12198235.219472285</v>
      </c>
      <c r="T99" s="169">
        <f>SUMIF('Division Lvl'!$A$2:$A$418,$B99,'Division Lvl'!V$2:V$418)</f>
        <v>12503191.099959094</v>
      </c>
      <c r="U99" s="169">
        <f>SUMIF('Division Lvl'!$A$2:$A$418,$B99,'Division Lvl'!W$2:W$418)</f>
        <v>0</v>
      </c>
      <c r="V99" s="170">
        <f>SUMIF('Division Lvl'!$A$2:$A$418,$B99,'Division Lvl'!X$2:X$418)</f>
        <v>0</v>
      </c>
      <c r="W99" s="170">
        <f>SUMIF('Division Lvl'!$A$2:$A$418,$B99,'Division Lvl'!Y$2:Y$418)</f>
        <v>0</v>
      </c>
      <c r="X99" s="165">
        <f t="shared" si="6"/>
        <v>21037000</v>
      </c>
      <c r="Y99" s="171">
        <f t="shared" si="7"/>
        <v>24701426.319431379</v>
      </c>
      <c r="Z99" s="172"/>
    </row>
    <row r="100" spans="1:26" x14ac:dyDescent="0.25">
      <c r="A100" s="163" t="str">
        <f>INDEX('Division Lvl'!$AG$2:$AG$418,MATCH(B100,'Division Lvl'!$A$2:$A$418,0))</f>
        <v>PR</v>
      </c>
      <c r="B100" s="164" t="s">
        <v>829</v>
      </c>
      <c r="C100" s="130" t="str">
        <f>INDEX('Division Lvl'!$B$2:$B$418,MATCH(B100,'Division Lvl'!$A$2:$A$418,0))</f>
        <v>Sydney University - Western Sydney Employment Lands ZS establishment</v>
      </c>
      <c r="D100" s="165">
        <f>SUMIF('Division Lvl'!$A$2:$A$418,$B100,'Division Lvl'!E$2:E$418)</f>
        <v>0</v>
      </c>
      <c r="E100" s="166">
        <f>SUMIF('Division Lvl'!$A$2:$A$418,$B100,'Division Lvl'!F$2:F$418)</f>
        <v>0</v>
      </c>
      <c r="F100" s="166">
        <f>SUMIF('Division Lvl'!$A$2:$A$418,$B100,'Division Lvl'!G$2:G$418)</f>
        <v>0</v>
      </c>
      <c r="G100" s="166">
        <f>SUMIF('Division Lvl'!$A$2:$A$418,$B100,'Division Lvl'!H$2:H$418)</f>
        <v>0</v>
      </c>
      <c r="H100" s="166">
        <f>SUMIF('Division Lvl'!$A$2:$A$418,$B100,'Division Lvl'!I$2:I$418)</f>
        <v>0</v>
      </c>
      <c r="I100" s="166">
        <f>SUMIF('Division Lvl'!$A$2:$A$418,$B100,'Division Lvl'!J$2:J$418)</f>
        <v>0</v>
      </c>
      <c r="J100" s="166">
        <f>SUMIF('Division Lvl'!$A$2:$A$418,$B100,'Division Lvl'!K$2:K$418)</f>
        <v>0</v>
      </c>
      <c r="K100" s="166">
        <f>SUMIF('Division Lvl'!$A$2:$A$418,$B100,'Division Lvl'!L$2:L$418)</f>
        <v>12256000</v>
      </c>
      <c r="L100" s="166">
        <f>SUMIF('Division Lvl'!$A$2:$A$418,$B100,'Division Lvl'!M$2:M$418)</f>
        <v>12256000</v>
      </c>
      <c r="M100" s="167">
        <f>SUMIF('Division Lvl'!$A$2:$A$418,$B100,'Division Lvl'!N$2:N$418)</f>
        <v>0</v>
      </c>
      <c r="N100" s="168">
        <f>SUMIF('Division Lvl'!$A$2:$A$418,$B100,'Division Lvl'!P$2:P$418)</f>
        <v>0</v>
      </c>
      <c r="O100" s="169">
        <f>SUMIF('Division Lvl'!$A$2:$A$418,$B100,'Division Lvl'!Q$2:Q$418)</f>
        <v>0</v>
      </c>
      <c r="P100" s="169">
        <f>SUMIF('Division Lvl'!$A$2:$A$418,$B100,'Division Lvl'!R$2:R$418)</f>
        <v>0</v>
      </c>
      <c r="Q100" s="169">
        <f>SUMIF('Division Lvl'!$A$2:$A$418,$B100,'Division Lvl'!S$2:S$418)</f>
        <v>0</v>
      </c>
      <c r="R100" s="169">
        <f>SUMIF('Division Lvl'!$A$2:$A$418,$B100,'Division Lvl'!T$2:T$418)</f>
        <v>0</v>
      </c>
      <c r="S100" s="169">
        <f>SUMIF('Division Lvl'!$A$2:$A$418,$B100,'Division Lvl'!U$2:U$418)</f>
        <v>0</v>
      </c>
      <c r="T100" s="169">
        <f>SUMIF('Division Lvl'!$A$2:$A$418,$B100,'Division Lvl'!V$2:V$418)</f>
        <v>0</v>
      </c>
      <c r="U100" s="169">
        <f>SUMIF('Division Lvl'!$A$2:$A$418,$B100,'Division Lvl'!W$2:W$418)</f>
        <v>14932745.911881551</v>
      </c>
      <c r="V100" s="170">
        <f>SUMIF('Division Lvl'!$A$2:$A$418,$B100,'Division Lvl'!X$2:X$418)</f>
        <v>15306064.559678588</v>
      </c>
      <c r="W100" s="170">
        <f>SUMIF('Division Lvl'!$A$2:$A$418,$B100,'Division Lvl'!Y$2:Y$418)</f>
        <v>0</v>
      </c>
      <c r="X100" s="165">
        <f t="shared" si="6"/>
        <v>24512000</v>
      </c>
      <c r="Y100" s="171">
        <f t="shared" si="7"/>
        <v>30238810.471560139</v>
      </c>
      <c r="Z100" s="172"/>
    </row>
    <row r="101" spans="1:26" x14ac:dyDescent="0.25">
      <c r="A101" s="163" t="str">
        <f>INDEX('Division Lvl'!$AG$2:$AG$418,MATCH(B101,'Division Lvl'!$A$2:$A$418,0))</f>
        <v>PR</v>
      </c>
      <c r="B101" s="164" t="s">
        <v>883</v>
      </c>
      <c r="C101" s="130" t="str">
        <f>INDEX('Division Lvl'!$B$2:$B$418,MATCH(B101,'Division Lvl'!$A$2:$A$418,0))</f>
        <v>Establish permanent Catherine Park ZS</v>
      </c>
      <c r="D101" s="165">
        <f>SUMIF('Division Lvl'!$A$2:$A$418,$B101,'Division Lvl'!E$2:E$418)</f>
        <v>0</v>
      </c>
      <c r="E101" s="166">
        <f>SUMIF('Division Lvl'!$A$2:$A$418,$B101,'Division Lvl'!F$2:F$418)</f>
        <v>0</v>
      </c>
      <c r="F101" s="166">
        <f>SUMIF('Division Lvl'!$A$2:$A$418,$B101,'Division Lvl'!G$2:G$418)</f>
        <v>0</v>
      </c>
      <c r="G101" s="166">
        <f>SUMIF('Division Lvl'!$A$2:$A$418,$B101,'Division Lvl'!H$2:H$418)</f>
        <v>0</v>
      </c>
      <c r="H101" s="166">
        <f>SUMIF('Division Lvl'!$A$2:$A$418,$B101,'Division Lvl'!I$2:I$418)</f>
        <v>1900000</v>
      </c>
      <c r="I101" s="166">
        <f>SUMIF('Division Lvl'!$A$2:$A$418,$B101,'Division Lvl'!J$2:J$418)</f>
        <v>3800000</v>
      </c>
      <c r="J101" s="166">
        <f>SUMIF('Division Lvl'!$A$2:$A$418,$B101,'Division Lvl'!K$2:K$418)</f>
        <v>3800000</v>
      </c>
      <c r="K101" s="166">
        <f>SUMIF('Division Lvl'!$A$2:$A$418,$B101,'Division Lvl'!L$2:L$418)</f>
        <v>0</v>
      </c>
      <c r="L101" s="166">
        <f>SUMIF('Division Lvl'!$A$2:$A$418,$B101,'Division Lvl'!M$2:M$418)</f>
        <v>0</v>
      </c>
      <c r="M101" s="167">
        <f>SUMIF('Division Lvl'!$A$2:$A$418,$B101,'Division Lvl'!N$2:N$418)</f>
        <v>0</v>
      </c>
      <c r="N101" s="168">
        <f>SUMIF('Division Lvl'!$A$2:$A$418,$B101,'Division Lvl'!P$2:P$418)</f>
        <v>0</v>
      </c>
      <c r="O101" s="169">
        <f>SUMIF('Division Lvl'!$A$2:$A$418,$B101,'Division Lvl'!Q$2:Q$418)</f>
        <v>0</v>
      </c>
      <c r="P101" s="169">
        <f>SUMIF('Division Lvl'!$A$2:$A$418,$B101,'Division Lvl'!R$2:R$418)</f>
        <v>0</v>
      </c>
      <c r="Q101" s="169">
        <f>SUMIF('Division Lvl'!$A$2:$A$418,$B101,'Division Lvl'!S$2:S$418)</f>
        <v>0</v>
      </c>
      <c r="R101" s="169">
        <f>SUMIF('Division Lvl'!$A$2:$A$418,$B101,'Division Lvl'!T$2:T$418)</f>
        <v>2149675.604492187</v>
      </c>
      <c r="S101" s="169">
        <f>SUMIF('Division Lvl'!$A$2:$A$418,$B101,'Division Lvl'!U$2:U$418)</f>
        <v>4406834.9892089823</v>
      </c>
      <c r="T101" s="169">
        <f>SUMIF('Division Lvl'!$A$2:$A$418,$B101,'Division Lvl'!V$2:V$418)</f>
        <v>4517005.863939207</v>
      </c>
      <c r="U101" s="169">
        <f>SUMIF('Division Lvl'!$A$2:$A$418,$B101,'Division Lvl'!W$2:W$418)</f>
        <v>0</v>
      </c>
      <c r="V101" s="170">
        <f>SUMIF('Division Lvl'!$A$2:$A$418,$B101,'Division Lvl'!X$2:X$418)</f>
        <v>0</v>
      </c>
      <c r="W101" s="170">
        <f>SUMIF('Division Lvl'!$A$2:$A$418,$B101,'Division Lvl'!Y$2:Y$418)</f>
        <v>0</v>
      </c>
      <c r="X101" s="165">
        <f t="shared" si="6"/>
        <v>9500000</v>
      </c>
      <c r="Y101" s="171">
        <f t="shared" si="7"/>
        <v>11073516.457640376</v>
      </c>
      <c r="Z101" s="172"/>
    </row>
    <row r="102" spans="1:26" x14ac:dyDescent="0.25">
      <c r="A102" s="163" t="str">
        <f>INDEX('Division Lvl'!$AG$2:$AG$418,MATCH(B102,'Division Lvl'!$A$2:$A$418,0))</f>
        <v>PR</v>
      </c>
      <c r="B102" s="164" t="s">
        <v>898</v>
      </c>
      <c r="C102" s="130" t="str">
        <f>INDEX('Division Lvl'!$B$2:$B$418,MATCH(B102,'Division Lvl'!$A$2:$A$418,0))</f>
        <v>Nepean ZS augmentation</v>
      </c>
      <c r="D102" s="165">
        <f>SUMIF('Division Lvl'!$A$2:$A$418,$B102,'Division Lvl'!E$2:E$418)</f>
        <v>0</v>
      </c>
      <c r="E102" s="166">
        <f>SUMIF('Division Lvl'!$A$2:$A$418,$B102,'Division Lvl'!F$2:F$418)</f>
        <v>0</v>
      </c>
      <c r="F102" s="166">
        <f>SUMIF('Division Lvl'!$A$2:$A$418,$B102,'Division Lvl'!G$2:G$418)</f>
        <v>0</v>
      </c>
      <c r="G102" s="166">
        <f>SUMIF('Division Lvl'!$A$2:$A$418,$B102,'Division Lvl'!H$2:H$418)</f>
        <v>0</v>
      </c>
      <c r="H102" s="166">
        <f>SUMIF('Division Lvl'!$A$2:$A$418,$B102,'Division Lvl'!I$2:I$418)</f>
        <v>0</v>
      </c>
      <c r="I102" s="166">
        <f>SUMIF('Division Lvl'!$A$2:$A$418,$B102,'Division Lvl'!J$2:J$418)</f>
        <v>0</v>
      </c>
      <c r="J102" s="166">
        <f>SUMIF('Division Lvl'!$A$2:$A$418,$B102,'Division Lvl'!K$2:K$418)</f>
        <v>3600000</v>
      </c>
      <c r="K102" s="166">
        <f>SUMIF('Division Lvl'!$A$2:$A$418,$B102,'Division Lvl'!L$2:L$418)</f>
        <v>0</v>
      </c>
      <c r="L102" s="166">
        <f>SUMIF('Division Lvl'!$A$2:$A$418,$B102,'Division Lvl'!M$2:M$418)</f>
        <v>0</v>
      </c>
      <c r="M102" s="167">
        <f>SUMIF('Division Lvl'!$A$2:$A$418,$B102,'Division Lvl'!N$2:N$418)</f>
        <v>0</v>
      </c>
      <c r="N102" s="168">
        <f>SUMIF('Division Lvl'!$A$2:$A$418,$B102,'Division Lvl'!P$2:P$418)</f>
        <v>0</v>
      </c>
      <c r="O102" s="169">
        <f>SUMIF('Division Lvl'!$A$2:$A$418,$B102,'Division Lvl'!Q$2:Q$418)</f>
        <v>0</v>
      </c>
      <c r="P102" s="169">
        <f>SUMIF('Division Lvl'!$A$2:$A$418,$B102,'Division Lvl'!R$2:R$418)</f>
        <v>0</v>
      </c>
      <c r="Q102" s="169">
        <f>SUMIF('Division Lvl'!$A$2:$A$418,$B102,'Division Lvl'!S$2:S$418)</f>
        <v>0</v>
      </c>
      <c r="R102" s="169">
        <f>SUMIF('Division Lvl'!$A$2:$A$418,$B102,'Division Lvl'!T$2:T$418)</f>
        <v>0</v>
      </c>
      <c r="S102" s="169">
        <f>SUMIF('Division Lvl'!$A$2:$A$418,$B102,'Division Lvl'!U$2:U$418)</f>
        <v>0</v>
      </c>
      <c r="T102" s="169">
        <f>SUMIF('Division Lvl'!$A$2:$A$418,$B102,'Division Lvl'!V$2:V$418)</f>
        <v>4279268.7132055648</v>
      </c>
      <c r="U102" s="169">
        <f>SUMIF('Division Lvl'!$A$2:$A$418,$B102,'Division Lvl'!W$2:W$418)</f>
        <v>0</v>
      </c>
      <c r="V102" s="170">
        <f>SUMIF('Division Lvl'!$A$2:$A$418,$B102,'Division Lvl'!X$2:X$418)</f>
        <v>0</v>
      </c>
      <c r="W102" s="170">
        <f>SUMIF('Division Lvl'!$A$2:$A$418,$B102,'Division Lvl'!Y$2:Y$418)</f>
        <v>0</v>
      </c>
      <c r="X102" s="165">
        <f t="shared" si="6"/>
        <v>3600000</v>
      </c>
      <c r="Y102" s="171">
        <f t="shared" si="7"/>
        <v>4279268.7132055648</v>
      </c>
      <c r="Z102" s="172"/>
    </row>
    <row r="103" spans="1:26" x14ac:dyDescent="0.25">
      <c r="A103" s="163" t="str">
        <f>INDEX('Division Lvl'!$AG$2:$AG$418,MATCH(B103,'Division Lvl'!$A$2:$A$418,0))</f>
        <v>PR</v>
      </c>
      <c r="B103" s="164" t="s">
        <v>920</v>
      </c>
      <c r="C103" s="130" t="str">
        <f>INDEX('Division Lvl'!$B$2:$B$418,MATCH(B103,'Division Lvl'!$A$2:$A$418,0))</f>
        <v>Parklea ZS to Bella Vista ZS load transfer</v>
      </c>
      <c r="D103" s="165">
        <f>SUMIF('Division Lvl'!$A$2:$A$418,$B103,'Division Lvl'!E$2:E$418)</f>
        <v>0</v>
      </c>
      <c r="E103" s="166">
        <f>SUMIF('Division Lvl'!$A$2:$A$418,$B103,'Division Lvl'!F$2:F$418)</f>
        <v>1000000</v>
      </c>
      <c r="F103" s="166">
        <f>SUMIF('Division Lvl'!$A$2:$A$418,$B103,'Division Lvl'!G$2:G$418)</f>
        <v>0</v>
      </c>
      <c r="G103" s="166">
        <f>SUMIF('Division Lvl'!$A$2:$A$418,$B103,'Division Lvl'!H$2:H$418)</f>
        <v>0</v>
      </c>
      <c r="H103" s="166">
        <f>SUMIF('Division Lvl'!$A$2:$A$418,$B103,'Division Lvl'!I$2:I$418)</f>
        <v>0</v>
      </c>
      <c r="I103" s="166">
        <f>SUMIF('Division Lvl'!$A$2:$A$418,$B103,'Division Lvl'!J$2:J$418)</f>
        <v>0</v>
      </c>
      <c r="J103" s="166">
        <f>SUMIF('Division Lvl'!$A$2:$A$418,$B103,'Division Lvl'!K$2:K$418)</f>
        <v>0</v>
      </c>
      <c r="K103" s="166">
        <f>SUMIF('Division Lvl'!$A$2:$A$418,$B103,'Division Lvl'!L$2:L$418)</f>
        <v>0</v>
      </c>
      <c r="L103" s="166">
        <f>SUMIF('Division Lvl'!$A$2:$A$418,$B103,'Division Lvl'!M$2:M$418)</f>
        <v>0</v>
      </c>
      <c r="M103" s="167">
        <f>SUMIF('Division Lvl'!$A$2:$A$418,$B103,'Division Lvl'!N$2:N$418)</f>
        <v>0</v>
      </c>
      <c r="N103" s="168">
        <f>SUMIF('Division Lvl'!$A$2:$A$418,$B103,'Division Lvl'!P$2:P$418)</f>
        <v>0</v>
      </c>
      <c r="O103" s="169">
        <f>SUMIF('Division Lvl'!$A$2:$A$418,$B103,'Division Lvl'!Q$2:Q$418)</f>
        <v>1050625</v>
      </c>
      <c r="P103" s="169">
        <f>SUMIF('Division Lvl'!$A$2:$A$418,$B103,'Division Lvl'!R$2:R$418)</f>
        <v>0</v>
      </c>
      <c r="Q103" s="169">
        <f>SUMIF('Division Lvl'!$A$2:$A$418,$B103,'Division Lvl'!S$2:S$418)</f>
        <v>0</v>
      </c>
      <c r="R103" s="169">
        <f>SUMIF('Division Lvl'!$A$2:$A$418,$B103,'Division Lvl'!T$2:T$418)</f>
        <v>0</v>
      </c>
      <c r="S103" s="169">
        <f>SUMIF('Division Lvl'!$A$2:$A$418,$B103,'Division Lvl'!U$2:U$418)</f>
        <v>0</v>
      </c>
      <c r="T103" s="169">
        <f>SUMIF('Division Lvl'!$A$2:$A$418,$B103,'Division Lvl'!V$2:V$418)</f>
        <v>0</v>
      </c>
      <c r="U103" s="169">
        <f>SUMIF('Division Lvl'!$A$2:$A$418,$B103,'Division Lvl'!W$2:W$418)</f>
        <v>0</v>
      </c>
      <c r="V103" s="170">
        <f>SUMIF('Division Lvl'!$A$2:$A$418,$B103,'Division Lvl'!X$2:X$418)</f>
        <v>0</v>
      </c>
      <c r="W103" s="170">
        <f>SUMIF('Division Lvl'!$A$2:$A$418,$B103,'Division Lvl'!Y$2:Y$418)</f>
        <v>0</v>
      </c>
      <c r="X103" s="165">
        <f t="shared" si="6"/>
        <v>1000000</v>
      </c>
      <c r="Y103" s="171">
        <f t="shared" si="7"/>
        <v>1050625</v>
      </c>
      <c r="Z103" s="172"/>
    </row>
    <row r="104" spans="1:26" x14ac:dyDescent="0.25">
      <c r="A104" s="163" t="str">
        <f>INDEX('Division Lvl'!$AG$2:$AG$418,MATCH(B104,'Division Lvl'!$A$2:$A$418,0))</f>
        <v>PR</v>
      </c>
      <c r="B104" s="164" t="s">
        <v>900</v>
      </c>
      <c r="C104" s="130" t="str">
        <f>INDEX('Division Lvl'!$B$2:$B$418,MATCH(B104,'Division Lvl'!$A$2:$A$418,0))</f>
        <v>Kemps Creek 132kV conversion</v>
      </c>
      <c r="D104" s="165">
        <f>SUMIF('Division Lvl'!$A$2:$A$418,$B104,'Division Lvl'!E$2:E$418)</f>
        <v>0</v>
      </c>
      <c r="E104" s="166">
        <f>SUMIF('Division Lvl'!$A$2:$A$418,$B104,'Division Lvl'!F$2:F$418)</f>
        <v>0</v>
      </c>
      <c r="F104" s="166">
        <f>SUMIF('Division Lvl'!$A$2:$A$418,$B104,'Division Lvl'!G$2:G$418)</f>
        <v>0</v>
      </c>
      <c r="G104" s="166">
        <f>SUMIF('Division Lvl'!$A$2:$A$418,$B104,'Division Lvl'!H$2:H$418)</f>
        <v>0</v>
      </c>
      <c r="H104" s="166">
        <f>SUMIF('Division Lvl'!$A$2:$A$418,$B104,'Division Lvl'!I$2:I$418)</f>
        <v>0</v>
      </c>
      <c r="I104" s="166">
        <f>SUMIF('Division Lvl'!$A$2:$A$418,$B104,'Division Lvl'!J$2:J$418)</f>
        <v>0</v>
      </c>
      <c r="J104" s="166">
        <f>SUMIF('Division Lvl'!$A$2:$A$418,$B104,'Division Lvl'!K$2:K$418)</f>
        <v>0</v>
      </c>
      <c r="K104" s="166">
        <f>SUMIF('Division Lvl'!$A$2:$A$418,$B104,'Division Lvl'!L$2:L$418)</f>
        <v>0</v>
      </c>
      <c r="L104" s="166">
        <f>SUMIF('Division Lvl'!$A$2:$A$418,$B104,'Division Lvl'!M$2:M$418)</f>
        <v>0</v>
      </c>
      <c r="M104" s="167">
        <f>SUMIF('Division Lvl'!$A$2:$A$418,$B104,'Division Lvl'!N$2:N$418)</f>
        <v>8898000</v>
      </c>
      <c r="N104" s="168">
        <f>SUMIF('Division Lvl'!$A$2:$A$418,$B104,'Division Lvl'!P$2:P$418)</f>
        <v>0</v>
      </c>
      <c r="O104" s="169">
        <f>SUMIF('Division Lvl'!$A$2:$A$418,$B104,'Division Lvl'!Q$2:Q$418)</f>
        <v>0</v>
      </c>
      <c r="P104" s="169">
        <f>SUMIF('Division Lvl'!$A$2:$A$418,$B104,'Division Lvl'!R$2:R$418)</f>
        <v>0</v>
      </c>
      <c r="Q104" s="169">
        <f>SUMIF('Division Lvl'!$A$2:$A$418,$B104,'Division Lvl'!S$2:S$418)</f>
        <v>0</v>
      </c>
      <c r="R104" s="169">
        <f>SUMIF('Division Lvl'!$A$2:$A$418,$B104,'Division Lvl'!T$2:T$418)</f>
        <v>0</v>
      </c>
      <c r="S104" s="169">
        <f>SUMIF('Division Lvl'!$A$2:$A$418,$B104,'Division Lvl'!U$2:U$418)</f>
        <v>0</v>
      </c>
      <c r="T104" s="169">
        <f>SUMIF('Division Lvl'!$A$2:$A$418,$B104,'Division Lvl'!V$2:V$418)</f>
        <v>0</v>
      </c>
      <c r="U104" s="169">
        <f>SUMIF('Division Lvl'!$A$2:$A$418,$B104,'Division Lvl'!W$2:W$418)</f>
        <v>0</v>
      </c>
      <c r="V104" s="170">
        <f>SUMIF('Division Lvl'!$A$2:$A$418,$B104,'Division Lvl'!X$2:X$418)</f>
        <v>0</v>
      </c>
      <c r="W104" s="170">
        <f>SUMIF('Division Lvl'!$A$2:$A$418,$B104,'Division Lvl'!Y$2:Y$418)</f>
        <v>11390192.274259185</v>
      </c>
      <c r="X104" s="165">
        <f t="shared" si="6"/>
        <v>8898000</v>
      </c>
      <c r="Y104" s="171">
        <f t="shared" si="7"/>
        <v>11390192.274259185</v>
      </c>
      <c r="Z104" s="172"/>
    </row>
    <row r="105" spans="1:26" x14ac:dyDescent="0.25">
      <c r="A105" s="163" t="str">
        <f>INDEX('Division Lvl'!$AG$2:$AG$418,MATCH(B105,'Division Lvl'!$A$2:$A$418,0))</f>
        <v>PR</v>
      </c>
      <c r="B105" s="164" t="s">
        <v>901</v>
      </c>
      <c r="C105" s="130" t="str">
        <f>INDEX('Division Lvl'!$B$2:$B$418,MATCH(B105,'Division Lvl'!$A$2:$A$418,0))</f>
        <v>Augment Westmead Zone Substation</v>
      </c>
      <c r="D105" s="165">
        <f>SUMIF('Division Lvl'!$A$2:$A$418,$B105,'Division Lvl'!E$2:E$418)</f>
        <v>0</v>
      </c>
      <c r="E105" s="166">
        <f>SUMIF('Division Lvl'!$A$2:$A$418,$B105,'Division Lvl'!F$2:F$418)</f>
        <v>0</v>
      </c>
      <c r="F105" s="166">
        <f>SUMIF('Division Lvl'!$A$2:$A$418,$B105,'Division Lvl'!G$2:G$418)</f>
        <v>0</v>
      </c>
      <c r="G105" s="166">
        <f>SUMIF('Division Lvl'!$A$2:$A$418,$B105,'Division Lvl'!H$2:H$418)</f>
        <v>5126500</v>
      </c>
      <c r="H105" s="166">
        <f>SUMIF('Division Lvl'!$A$2:$A$418,$B105,'Division Lvl'!I$2:I$418)</f>
        <v>5126500</v>
      </c>
      <c r="I105" s="166">
        <f>SUMIF('Division Lvl'!$A$2:$A$418,$B105,'Division Lvl'!J$2:J$418)</f>
        <v>0</v>
      </c>
      <c r="J105" s="166">
        <f>SUMIF('Division Lvl'!$A$2:$A$418,$B105,'Division Lvl'!K$2:K$418)</f>
        <v>0</v>
      </c>
      <c r="K105" s="166">
        <f>SUMIF('Division Lvl'!$A$2:$A$418,$B105,'Division Lvl'!L$2:L$418)</f>
        <v>0</v>
      </c>
      <c r="L105" s="166">
        <f>SUMIF('Division Lvl'!$A$2:$A$418,$B105,'Division Lvl'!M$2:M$418)</f>
        <v>0</v>
      </c>
      <c r="M105" s="167">
        <f>SUMIF('Division Lvl'!$A$2:$A$418,$B105,'Division Lvl'!N$2:N$418)</f>
        <v>0</v>
      </c>
      <c r="N105" s="168">
        <f>SUMIF('Division Lvl'!$A$2:$A$418,$B105,'Division Lvl'!P$2:P$418)</f>
        <v>0</v>
      </c>
      <c r="O105" s="169">
        <f>SUMIF('Division Lvl'!$A$2:$A$418,$B105,'Division Lvl'!Q$2:Q$418)</f>
        <v>0</v>
      </c>
      <c r="P105" s="169">
        <f>SUMIF('Division Lvl'!$A$2:$A$418,$B105,'Division Lvl'!R$2:R$418)</f>
        <v>0</v>
      </c>
      <c r="Q105" s="169">
        <f>SUMIF('Division Lvl'!$A$2:$A$418,$B105,'Division Lvl'!S$2:S$418)</f>
        <v>5658696.783789061</v>
      </c>
      <c r="R105" s="169">
        <f>SUMIF('Division Lvl'!$A$2:$A$418,$B105,'Division Lvl'!T$2:T$418)</f>
        <v>5800164.2033837875</v>
      </c>
      <c r="S105" s="169">
        <f>SUMIF('Division Lvl'!$A$2:$A$418,$B105,'Division Lvl'!U$2:U$418)</f>
        <v>0</v>
      </c>
      <c r="T105" s="169">
        <f>SUMIF('Division Lvl'!$A$2:$A$418,$B105,'Division Lvl'!V$2:V$418)</f>
        <v>0</v>
      </c>
      <c r="U105" s="169">
        <f>SUMIF('Division Lvl'!$A$2:$A$418,$B105,'Division Lvl'!W$2:W$418)</f>
        <v>0</v>
      </c>
      <c r="V105" s="170">
        <f>SUMIF('Division Lvl'!$A$2:$A$418,$B105,'Division Lvl'!X$2:X$418)</f>
        <v>0</v>
      </c>
      <c r="W105" s="170">
        <f>SUMIF('Division Lvl'!$A$2:$A$418,$B105,'Division Lvl'!Y$2:Y$418)</f>
        <v>0</v>
      </c>
      <c r="X105" s="165">
        <f t="shared" si="6"/>
        <v>10253000</v>
      </c>
      <c r="Y105" s="171">
        <f t="shared" si="7"/>
        <v>11458860.987172849</v>
      </c>
      <c r="Z105" s="172"/>
    </row>
    <row r="106" spans="1:26" x14ac:dyDescent="0.25">
      <c r="A106" s="163" t="str">
        <f>INDEX('Division Lvl'!$AG$2:$AG$418,MATCH(B106,'Division Lvl'!$A$2:$A$418,0))</f>
        <v>PR</v>
      </c>
      <c r="B106" s="164" t="s">
        <v>902</v>
      </c>
      <c r="C106" s="130" t="str">
        <f>INDEX('Division Lvl'!$B$2:$B$418,MATCH(B106,'Division Lvl'!$A$2:$A$418,0))</f>
        <v>Narellan ZS busbar augmentation</v>
      </c>
      <c r="D106" s="165">
        <f>SUMIF('Division Lvl'!$A$2:$A$418,$B106,'Division Lvl'!E$2:E$418)</f>
        <v>0</v>
      </c>
      <c r="E106" s="166">
        <f>SUMIF('Division Lvl'!$A$2:$A$418,$B106,'Division Lvl'!F$2:F$418)</f>
        <v>0</v>
      </c>
      <c r="F106" s="166">
        <f>SUMIF('Division Lvl'!$A$2:$A$418,$B106,'Division Lvl'!G$2:G$418)</f>
        <v>0</v>
      </c>
      <c r="G106" s="166">
        <f>SUMIF('Division Lvl'!$A$2:$A$418,$B106,'Division Lvl'!H$2:H$418)</f>
        <v>0</v>
      </c>
      <c r="H106" s="166">
        <f>SUMIF('Division Lvl'!$A$2:$A$418,$B106,'Division Lvl'!I$2:I$418)</f>
        <v>0</v>
      </c>
      <c r="I106" s="166">
        <f>SUMIF('Division Lvl'!$A$2:$A$418,$B106,'Division Lvl'!J$2:J$418)</f>
        <v>0</v>
      </c>
      <c r="J106" s="166">
        <f>SUMIF('Division Lvl'!$A$2:$A$418,$B106,'Division Lvl'!K$2:K$418)</f>
        <v>7280000</v>
      </c>
      <c r="K106" s="166">
        <f>SUMIF('Division Lvl'!$A$2:$A$418,$B106,'Division Lvl'!L$2:L$418)</f>
        <v>0</v>
      </c>
      <c r="L106" s="166">
        <f>SUMIF('Division Lvl'!$A$2:$A$418,$B106,'Division Lvl'!M$2:M$418)</f>
        <v>0</v>
      </c>
      <c r="M106" s="167">
        <f>SUMIF('Division Lvl'!$A$2:$A$418,$B106,'Division Lvl'!N$2:N$418)</f>
        <v>0</v>
      </c>
      <c r="N106" s="168">
        <f>SUMIF('Division Lvl'!$A$2:$A$418,$B106,'Division Lvl'!P$2:P$418)</f>
        <v>0</v>
      </c>
      <c r="O106" s="169">
        <f>SUMIF('Division Lvl'!$A$2:$A$418,$B106,'Division Lvl'!Q$2:Q$418)</f>
        <v>0</v>
      </c>
      <c r="P106" s="169">
        <f>SUMIF('Division Lvl'!$A$2:$A$418,$B106,'Division Lvl'!R$2:R$418)</f>
        <v>0</v>
      </c>
      <c r="Q106" s="169">
        <f>SUMIF('Division Lvl'!$A$2:$A$418,$B106,'Division Lvl'!S$2:S$418)</f>
        <v>0</v>
      </c>
      <c r="R106" s="169">
        <f>SUMIF('Division Lvl'!$A$2:$A$418,$B106,'Division Lvl'!T$2:T$418)</f>
        <v>0</v>
      </c>
      <c r="S106" s="169">
        <f>SUMIF('Division Lvl'!$A$2:$A$418,$B106,'Division Lvl'!U$2:U$418)</f>
        <v>0</v>
      </c>
      <c r="T106" s="169">
        <f>SUMIF('Division Lvl'!$A$2:$A$418,$B106,'Division Lvl'!V$2:V$418)</f>
        <v>8653632.2867045868</v>
      </c>
      <c r="U106" s="169">
        <f>SUMIF('Division Lvl'!$A$2:$A$418,$B106,'Division Lvl'!W$2:W$418)</f>
        <v>0</v>
      </c>
      <c r="V106" s="170">
        <f>SUMIF('Division Lvl'!$A$2:$A$418,$B106,'Division Lvl'!X$2:X$418)</f>
        <v>0</v>
      </c>
      <c r="W106" s="170">
        <f>SUMIF('Division Lvl'!$A$2:$A$418,$B106,'Division Lvl'!Y$2:Y$418)</f>
        <v>0</v>
      </c>
      <c r="X106" s="165">
        <f t="shared" si="6"/>
        <v>7280000</v>
      </c>
      <c r="Y106" s="171">
        <f t="shared" si="7"/>
        <v>8653632.2867045868</v>
      </c>
      <c r="Z106" s="172"/>
    </row>
    <row r="107" spans="1:26" x14ac:dyDescent="0.25">
      <c r="A107" s="163" t="str">
        <f>INDEX('Division Lvl'!$AG$2:$AG$418,MATCH(B107,'Division Lvl'!$A$2:$A$418,0))</f>
        <v>PRL</v>
      </c>
      <c r="B107" s="164" t="s">
        <v>1093</v>
      </c>
      <c r="C107" s="130" t="str">
        <f>INDEX('Division Lvl'!$B$2:$B$418,MATCH(B107,'Division Lvl'!$A$2:$A$418,0))</f>
        <v>Glenfield Zone Substation site acquisition</v>
      </c>
      <c r="D107" s="165">
        <f>SUMIF('Division Lvl'!$A$2:$A$418,$B107,'Division Lvl'!E$2:E$418)</f>
        <v>0</v>
      </c>
      <c r="E107" s="166">
        <f>SUMIF('Division Lvl'!$A$2:$A$418,$B107,'Division Lvl'!F$2:F$418)</f>
        <v>3000000</v>
      </c>
      <c r="F107" s="166">
        <f>SUMIF('Division Lvl'!$A$2:$A$418,$B107,'Division Lvl'!G$2:G$418)</f>
        <v>0</v>
      </c>
      <c r="G107" s="166">
        <f>SUMIF('Division Lvl'!$A$2:$A$418,$B107,'Division Lvl'!H$2:H$418)</f>
        <v>0</v>
      </c>
      <c r="H107" s="166">
        <f>SUMIF('Division Lvl'!$A$2:$A$418,$B107,'Division Lvl'!I$2:I$418)</f>
        <v>0</v>
      </c>
      <c r="I107" s="166">
        <f>SUMIF('Division Lvl'!$A$2:$A$418,$B107,'Division Lvl'!J$2:J$418)</f>
        <v>0</v>
      </c>
      <c r="J107" s="166">
        <f>SUMIF('Division Lvl'!$A$2:$A$418,$B107,'Division Lvl'!K$2:K$418)</f>
        <v>0</v>
      </c>
      <c r="K107" s="166">
        <f>SUMIF('Division Lvl'!$A$2:$A$418,$B107,'Division Lvl'!L$2:L$418)</f>
        <v>0</v>
      </c>
      <c r="L107" s="166">
        <f>SUMIF('Division Lvl'!$A$2:$A$418,$B107,'Division Lvl'!M$2:M$418)</f>
        <v>0</v>
      </c>
      <c r="M107" s="167">
        <f>SUMIF('Division Lvl'!$A$2:$A$418,$B107,'Division Lvl'!N$2:N$418)</f>
        <v>0</v>
      </c>
      <c r="N107" s="168">
        <f>SUMIF('Division Lvl'!$A$2:$A$418,$B107,'Division Lvl'!P$2:P$418)</f>
        <v>0</v>
      </c>
      <c r="O107" s="169">
        <f>SUMIF('Division Lvl'!$A$2:$A$418,$B107,'Division Lvl'!Q$2:Q$418)</f>
        <v>3151874.9999999995</v>
      </c>
      <c r="P107" s="169">
        <f>SUMIF('Division Lvl'!$A$2:$A$418,$B107,'Division Lvl'!R$2:R$418)</f>
        <v>0</v>
      </c>
      <c r="Q107" s="169">
        <f>SUMIF('Division Lvl'!$A$2:$A$418,$B107,'Division Lvl'!S$2:S$418)</f>
        <v>0</v>
      </c>
      <c r="R107" s="169">
        <f>SUMIF('Division Lvl'!$A$2:$A$418,$B107,'Division Lvl'!T$2:T$418)</f>
        <v>0</v>
      </c>
      <c r="S107" s="169">
        <f>SUMIF('Division Lvl'!$A$2:$A$418,$B107,'Division Lvl'!U$2:U$418)</f>
        <v>0</v>
      </c>
      <c r="T107" s="169">
        <f>SUMIF('Division Lvl'!$A$2:$A$418,$B107,'Division Lvl'!V$2:V$418)</f>
        <v>0</v>
      </c>
      <c r="U107" s="169">
        <f>SUMIF('Division Lvl'!$A$2:$A$418,$B107,'Division Lvl'!W$2:W$418)</f>
        <v>0</v>
      </c>
      <c r="V107" s="170">
        <f>SUMIF('Division Lvl'!$A$2:$A$418,$B107,'Division Lvl'!X$2:X$418)</f>
        <v>0</v>
      </c>
      <c r="W107" s="170">
        <f>SUMIF('Division Lvl'!$A$2:$A$418,$B107,'Division Lvl'!Y$2:Y$418)</f>
        <v>0</v>
      </c>
      <c r="X107" s="165">
        <f t="shared" si="6"/>
        <v>3000000</v>
      </c>
      <c r="Y107" s="171">
        <f t="shared" si="7"/>
        <v>3151874.9999999995</v>
      </c>
      <c r="Z107" s="172"/>
    </row>
    <row r="108" spans="1:26" x14ac:dyDescent="0.25">
      <c r="A108" s="163" t="str">
        <f>INDEX('Division Lvl'!$AG$2:$AG$418,MATCH(B108,'Division Lvl'!$A$2:$A$418,0))</f>
        <v>PR</v>
      </c>
      <c r="B108" s="164" t="s">
        <v>1100</v>
      </c>
      <c r="C108" s="130" t="s">
        <v>1101</v>
      </c>
      <c r="D108" s="165">
        <f>SUMIF('Division Lvl'!$A$2:$A$418,$B108,'Division Lvl'!E$2:E$418)</f>
        <v>300000</v>
      </c>
      <c r="E108" s="166">
        <f>SUMIF('Division Lvl'!$A$2:$A$418,$B108,'Division Lvl'!F$2:F$418)</f>
        <v>400000</v>
      </c>
      <c r="F108" s="166">
        <f>SUMIF('Division Lvl'!$A$2:$A$418,$B108,'Division Lvl'!G$2:G$418)</f>
        <v>0</v>
      </c>
      <c r="G108" s="166">
        <f>SUMIF('Division Lvl'!$A$2:$A$418,$B108,'Division Lvl'!H$2:H$418)</f>
        <v>0</v>
      </c>
      <c r="H108" s="166">
        <f>SUMIF('Division Lvl'!$A$2:$A$418,$B108,'Division Lvl'!I$2:I$418)</f>
        <v>0</v>
      </c>
      <c r="I108" s="166">
        <f>SUMIF('Division Lvl'!$A$2:$A$418,$B108,'Division Lvl'!J$2:J$418)</f>
        <v>0</v>
      </c>
      <c r="J108" s="166">
        <f>SUMIF('Division Lvl'!$A$2:$A$418,$B108,'Division Lvl'!K$2:K$418)</f>
        <v>0</v>
      </c>
      <c r="K108" s="166">
        <f>SUMIF('Division Lvl'!$A$2:$A$418,$B108,'Division Lvl'!L$2:L$418)</f>
        <v>0</v>
      </c>
      <c r="L108" s="166">
        <f>SUMIF('Division Lvl'!$A$2:$A$418,$B108,'Division Lvl'!M$2:M$418)</f>
        <v>0</v>
      </c>
      <c r="M108" s="167">
        <f>SUMIF('Division Lvl'!$A$2:$A$418,$B108,'Division Lvl'!N$2:N$418)</f>
        <v>0</v>
      </c>
      <c r="N108" s="168">
        <f>SUMIF('Division Lvl'!$A$2:$A$418,$B108,'Division Lvl'!P$2:P$418)</f>
        <v>307500</v>
      </c>
      <c r="O108" s="169">
        <f>SUMIF('Division Lvl'!$A$2:$A$418,$B108,'Division Lvl'!Q$2:Q$418)</f>
        <v>420249.99999999994</v>
      </c>
      <c r="P108" s="169">
        <f>SUMIF('Division Lvl'!$A$2:$A$418,$B108,'Division Lvl'!R$2:R$418)</f>
        <v>0</v>
      </c>
      <c r="Q108" s="169">
        <f>SUMIF('Division Lvl'!$A$2:$A$418,$B108,'Division Lvl'!S$2:S$418)</f>
        <v>0</v>
      </c>
      <c r="R108" s="169">
        <f>SUMIF('Division Lvl'!$A$2:$A$418,$B108,'Division Lvl'!T$2:T$418)</f>
        <v>0</v>
      </c>
      <c r="S108" s="169">
        <f>SUMIF('Division Lvl'!$A$2:$A$418,$B108,'Division Lvl'!U$2:U$418)</f>
        <v>0</v>
      </c>
      <c r="T108" s="169">
        <f>SUMIF('Division Lvl'!$A$2:$A$418,$B108,'Division Lvl'!V$2:V$418)</f>
        <v>0</v>
      </c>
      <c r="U108" s="169">
        <f>SUMIF('Division Lvl'!$A$2:$A$418,$B108,'Division Lvl'!W$2:W$418)</f>
        <v>0</v>
      </c>
      <c r="V108" s="170">
        <f>SUMIF('Division Lvl'!$A$2:$A$418,$B108,'Division Lvl'!X$2:X$418)</f>
        <v>0</v>
      </c>
      <c r="W108" s="170">
        <f>SUMIF('Division Lvl'!$A$2:$A$418,$B108,'Division Lvl'!Y$2:Y$418)</f>
        <v>0</v>
      </c>
      <c r="X108" s="165">
        <f t="shared" si="6"/>
        <v>700000</v>
      </c>
      <c r="Y108" s="171">
        <f t="shared" si="7"/>
        <v>727750</v>
      </c>
      <c r="Z108" s="172"/>
    </row>
    <row r="109" spans="1:26" x14ac:dyDescent="0.25">
      <c r="A109" s="163" t="str">
        <f>INDEX('Division Lvl'!$AG$2:$AG$418,MATCH(B109,'Division Lvl'!$A$2:$A$418,0))</f>
        <v>PR</v>
      </c>
      <c r="B109" s="164" t="s">
        <v>1099</v>
      </c>
      <c r="C109" s="130" t="s">
        <v>1104</v>
      </c>
      <c r="D109" s="165">
        <f>SUMIF('Division Lvl'!$A$2:$A$418,$B109,'Division Lvl'!E$2:E$418)</f>
        <v>0</v>
      </c>
      <c r="E109" s="166">
        <f>SUMIF('Division Lvl'!$A$2:$A$418,$B109,'Division Lvl'!F$2:F$418)</f>
        <v>350000</v>
      </c>
      <c r="F109" s="166">
        <f>SUMIF('Division Lvl'!$A$2:$A$418,$B109,'Division Lvl'!G$2:G$418)</f>
        <v>0</v>
      </c>
      <c r="G109" s="166">
        <f>SUMIF('Division Lvl'!$A$2:$A$418,$B109,'Division Lvl'!H$2:H$418)</f>
        <v>0</v>
      </c>
      <c r="H109" s="166">
        <f>SUMIF('Division Lvl'!$A$2:$A$418,$B109,'Division Lvl'!I$2:I$418)</f>
        <v>0</v>
      </c>
      <c r="I109" s="166">
        <f>SUMIF('Division Lvl'!$A$2:$A$418,$B109,'Division Lvl'!J$2:J$418)</f>
        <v>0</v>
      </c>
      <c r="J109" s="166">
        <f>SUMIF('Division Lvl'!$A$2:$A$418,$B109,'Division Lvl'!K$2:K$418)</f>
        <v>0</v>
      </c>
      <c r="K109" s="166">
        <f>SUMIF('Division Lvl'!$A$2:$A$418,$B109,'Division Lvl'!L$2:L$418)</f>
        <v>0</v>
      </c>
      <c r="L109" s="166">
        <f>SUMIF('Division Lvl'!$A$2:$A$418,$B109,'Division Lvl'!M$2:M$418)</f>
        <v>0</v>
      </c>
      <c r="M109" s="167">
        <f>SUMIF('Division Lvl'!$A$2:$A$418,$B109,'Division Lvl'!N$2:N$418)</f>
        <v>0</v>
      </c>
      <c r="N109" s="168">
        <f>SUMIF('Division Lvl'!$A$2:$A$418,$B109,'Division Lvl'!P$2:P$418)</f>
        <v>0</v>
      </c>
      <c r="O109" s="169">
        <f>SUMIF('Division Lvl'!$A$2:$A$418,$B109,'Division Lvl'!Q$2:Q$418)</f>
        <v>367718.75</v>
      </c>
      <c r="P109" s="169">
        <f>SUMIF('Division Lvl'!$A$2:$A$418,$B109,'Division Lvl'!R$2:R$418)</f>
        <v>0</v>
      </c>
      <c r="Q109" s="169">
        <f>SUMIF('Division Lvl'!$A$2:$A$418,$B109,'Division Lvl'!S$2:S$418)</f>
        <v>0</v>
      </c>
      <c r="R109" s="169">
        <f>SUMIF('Division Lvl'!$A$2:$A$418,$B109,'Division Lvl'!T$2:T$418)</f>
        <v>0</v>
      </c>
      <c r="S109" s="169">
        <f>SUMIF('Division Lvl'!$A$2:$A$418,$B109,'Division Lvl'!U$2:U$418)</f>
        <v>0</v>
      </c>
      <c r="T109" s="169">
        <f>SUMIF('Division Lvl'!$A$2:$A$418,$B109,'Division Lvl'!V$2:V$418)</f>
        <v>0</v>
      </c>
      <c r="U109" s="169">
        <f>SUMIF('Division Lvl'!$A$2:$A$418,$B109,'Division Lvl'!W$2:W$418)</f>
        <v>0</v>
      </c>
      <c r="V109" s="170">
        <f>SUMIF('Division Lvl'!$A$2:$A$418,$B109,'Division Lvl'!X$2:X$418)</f>
        <v>0</v>
      </c>
      <c r="W109" s="170">
        <f>SUMIF('Division Lvl'!$A$2:$A$418,$B109,'Division Lvl'!Y$2:Y$418)</f>
        <v>0</v>
      </c>
      <c r="X109" s="165">
        <f t="shared" si="6"/>
        <v>350000</v>
      </c>
      <c r="Y109" s="171">
        <f t="shared" si="7"/>
        <v>367718.75</v>
      </c>
      <c r="Z109" s="172"/>
    </row>
    <row r="110" spans="1:26" x14ac:dyDescent="0.25">
      <c r="A110" s="163" t="str">
        <f>INDEX('Division Lvl'!$AG$2:$AG$418,MATCH(B110,'Division Lvl'!$A$2:$A$418,0))</f>
        <v>PR</v>
      </c>
      <c r="B110" s="164" t="s">
        <v>1098</v>
      </c>
      <c r="C110" s="130" t="s">
        <v>1103</v>
      </c>
      <c r="D110" s="165">
        <f>SUMIF('Division Lvl'!$A$2:$A$418,$B110,'Division Lvl'!E$2:E$418)</f>
        <v>0</v>
      </c>
      <c r="E110" s="166">
        <f>SUMIF('Division Lvl'!$A$2:$A$418,$B110,'Division Lvl'!F$2:F$418)</f>
        <v>0</v>
      </c>
      <c r="F110" s="166">
        <f>SUMIF('Division Lvl'!$A$2:$A$418,$B110,'Division Lvl'!G$2:G$418)</f>
        <v>400000</v>
      </c>
      <c r="G110" s="166">
        <f>SUMIF('Division Lvl'!$A$2:$A$418,$B110,'Division Lvl'!H$2:H$418)</f>
        <v>0</v>
      </c>
      <c r="H110" s="166">
        <f>SUMIF('Division Lvl'!$A$2:$A$418,$B110,'Division Lvl'!I$2:I$418)</f>
        <v>0</v>
      </c>
      <c r="I110" s="166">
        <f>SUMIF('Division Lvl'!$A$2:$A$418,$B110,'Division Lvl'!J$2:J$418)</f>
        <v>0</v>
      </c>
      <c r="J110" s="166">
        <f>SUMIF('Division Lvl'!$A$2:$A$418,$B110,'Division Lvl'!K$2:K$418)</f>
        <v>0</v>
      </c>
      <c r="K110" s="166">
        <f>SUMIF('Division Lvl'!$A$2:$A$418,$B110,'Division Lvl'!L$2:L$418)</f>
        <v>0</v>
      </c>
      <c r="L110" s="166">
        <f>SUMIF('Division Lvl'!$A$2:$A$418,$B110,'Division Lvl'!M$2:M$418)</f>
        <v>0</v>
      </c>
      <c r="M110" s="167">
        <f>SUMIF('Division Lvl'!$A$2:$A$418,$B110,'Division Lvl'!N$2:N$418)</f>
        <v>0</v>
      </c>
      <c r="N110" s="168">
        <f>SUMIF('Division Lvl'!$A$2:$A$418,$B110,'Division Lvl'!P$2:P$418)</f>
        <v>0</v>
      </c>
      <c r="O110" s="169">
        <f>SUMIF('Division Lvl'!$A$2:$A$418,$B110,'Division Lvl'!Q$2:Q$418)</f>
        <v>0</v>
      </c>
      <c r="P110" s="169">
        <f>SUMIF('Division Lvl'!$A$2:$A$418,$B110,'Division Lvl'!R$2:R$418)</f>
        <v>430756.24999999994</v>
      </c>
      <c r="Q110" s="169">
        <f>SUMIF('Division Lvl'!$A$2:$A$418,$B110,'Division Lvl'!S$2:S$418)</f>
        <v>0</v>
      </c>
      <c r="R110" s="169">
        <f>SUMIF('Division Lvl'!$A$2:$A$418,$B110,'Division Lvl'!T$2:T$418)</f>
        <v>0</v>
      </c>
      <c r="S110" s="169">
        <f>SUMIF('Division Lvl'!$A$2:$A$418,$B110,'Division Lvl'!U$2:U$418)</f>
        <v>0</v>
      </c>
      <c r="T110" s="169">
        <f>SUMIF('Division Lvl'!$A$2:$A$418,$B110,'Division Lvl'!V$2:V$418)</f>
        <v>0</v>
      </c>
      <c r="U110" s="169">
        <f>SUMIF('Division Lvl'!$A$2:$A$418,$B110,'Division Lvl'!W$2:W$418)</f>
        <v>0</v>
      </c>
      <c r="V110" s="170">
        <f>SUMIF('Division Lvl'!$A$2:$A$418,$B110,'Division Lvl'!X$2:X$418)</f>
        <v>0</v>
      </c>
      <c r="W110" s="170">
        <f>SUMIF('Division Lvl'!$A$2:$A$418,$B110,'Division Lvl'!Y$2:Y$418)</f>
        <v>0</v>
      </c>
      <c r="X110" s="165">
        <f t="shared" si="6"/>
        <v>400000</v>
      </c>
      <c r="Y110" s="171">
        <f t="shared" si="7"/>
        <v>430756.24999999994</v>
      </c>
      <c r="Z110" s="172"/>
    </row>
    <row r="111" spans="1:26" x14ac:dyDescent="0.25">
      <c r="A111" s="163" t="str">
        <f>INDEX('Division Lvl'!$AG$2:$AG$418,MATCH(B111,'Division Lvl'!$A$2:$A$418,0))</f>
        <v>PR</v>
      </c>
      <c r="B111" s="164" t="s">
        <v>1094</v>
      </c>
      <c r="C111" s="130" t="str">
        <f>INDEX('Division Lvl'!$B$2:$B$418,MATCH(B111,'Division Lvl'!$A$2:$A$418,0))</f>
        <v>Establish Glenfield 66/11kV Zone Substation</v>
      </c>
      <c r="D111" s="165">
        <f>SUMIF('Division Lvl'!$A$2:$A$418,$B111,'Division Lvl'!E$2:E$418)</f>
        <v>0</v>
      </c>
      <c r="E111" s="166">
        <f>SUMIF('Division Lvl'!$A$2:$A$418,$B111,'Division Lvl'!F$2:F$418)</f>
        <v>0</v>
      </c>
      <c r="F111" s="166">
        <f>SUMIF('Division Lvl'!$A$2:$A$418,$B111,'Division Lvl'!G$2:G$418)</f>
        <v>0</v>
      </c>
      <c r="G111" s="166">
        <f>SUMIF('Division Lvl'!$A$2:$A$418,$B111,'Division Lvl'!H$2:H$418)</f>
        <v>0</v>
      </c>
      <c r="H111" s="166">
        <f>SUMIF('Division Lvl'!$A$2:$A$418,$B111,'Division Lvl'!I$2:I$418)</f>
        <v>0</v>
      </c>
      <c r="I111" s="166">
        <f>SUMIF('Division Lvl'!$A$2:$A$418,$B111,'Division Lvl'!J$2:J$418)</f>
        <v>0</v>
      </c>
      <c r="J111" s="166">
        <f>SUMIF('Division Lvl'!$A$2:$A$418,$B111,'Division Lvl'!K$2:K$418)</f>
        <v>0</v>
      </c>
      <c r="K111" s="166">
        <f>SUMIF('Division Lvl'!$A$2:$A$418,$B111,'Division Lvl'!L$2:L$418)</f>
        <v>6220000</v>
      </c>
      <c r="L111" s="166">
        <f>SUMIF('Division Lvl'!$A$2:$A$418,$B111,'Division Lvl'!M$2:M$418)</f>
        <v>12440000</v>
      </c>
      <c r="M111" s="167">
        <f>SUMIF('Division Lvl'!$A$2:$A$418,$B111,'Division Lvl'!N$2:N$418)</f>
        <v>12440000</v>
      </c>
      <c r="N111" s="168">
        <f>SUMIF('Division Lvl'!$A$2:$A$418,$B111,'Division Lvl'!P$2:P$418)</f>
        <v>0</v>
      </c>
      <c r="O111" s="169">
        <f>SUMIF('Division Lvl'!$A$2:$A$418,$B111,'Division Lvl'!Q$2:Q$418)</f>
        <v>0</v>
      </c>
      <c r="P111" s="169">
        <f>SUMIF('Division Lvl'!$A$2:$A$418,$B111,'Division Lvl'!R$2:R$418)</f>
        <v>0</v>
      </c>
      <c r="Q111" s="169">
        <f>SUMIF('Division Lvl'!$A$2:$A$418,$B111,'Division Lvl'!S$2:S$418)</f>
        <v>0</v>
      </c>
      <c r="R111" s="169">
        <f>SUMIF('Division Lvl'!$A$2:$A$418,$B111,'Division Lvl'!T$2:T$418)</f>
        <v>0</v>
      </c>
      <c r="S111" s="169">
        <f>SUMIF('Division Lvl'!$A$2:$A$418,$B111,'Division Lvl'!U$2:U$418)</f>
        <v>0</v>
      </c>
      <c r="T111" s="169">
        <f>SUMIF('Division Lvl'!$A$2:$A$418,$B111,'Division Lvl'!V$2:V$418)</f>
        <v>0</v>
      </c>
      <c r="U111" s="169">
        <f>SUMIF('Division Lvl'!$A$2:$A$418,$B111,'Division Lvl'!W$2:W$418)</f>
        <v>7578466.0225116881</v>
      </c>
      <c r="V111" s="170">
        <f>SUMIF('Division Lvl'!$A$2:$A$418,$B111,'Division Lvl'!X$2:X$418)</f>
        <v>15535855.346148958</v>
      </c>
      <c r="W111" s="170">
        <f>SUMIF('Division Lvl'!$A$2:$A$418,$B111,'Division Lvl'!Y$2:Y$418)</f>
        <v>15924251.729802683</v>
      </c>
      <c r="X111" s="165">
        <f t="shared" si="6"/>
        <v>31100000</v>
      </c>
      <c r="Y111" s="171">
        <f t="shared" si="7"/>
        <v>39038573.098463327</v>
      </c>
      <c r="Z111" s="172"/>
    </row>
    <row r="112" spans="1:26" x14ac:dyDescent="0.25">
      <c r="A112" s="163" t="str">
        <f>INDEX('Division Lvl'!$AG$2:$AG$418,MATCH(B112,'Division Lvl'!$A$2:$A$418,0))</f>
        <v>PR</v>
      </c>
      <c r="B112" s="164" t="s">
        <v>1097</v>
      </c>
      <c r="C112" s="130" t="s">
        <v>1102</v>
      </c>
      <c r="D112" s="165">
        <f>SUMIF('Division Lvl'!$A$2:$A$418,$B112,'Division Lvl'!E$2:E$418)</f>
        <v>300000</v>
      </c>
      <c r="E112" s="166">
        <f>SUMIF('Division Lvl'!$A$2:$A$418,$B112,'Division Lvl'!F$2:F$418)</f>
        <v>300000</v>
      </c>
      <c r="F112" s="166">
        <f>SUMIF('Division Lvl'!$A$2:$A$418,$B112,'Division Lvl'!G$2:G$418)</f>
        <v>0</v>
      </c>
      <c r="G112" s="166">
        <f>SUMIF('Division Lvl'!$A$2:$A$418,$B112,'Division Lvl'!H$2:H$418)</f>
        <v>0</v>
      </c>
      <c r="H112" s="166">
        <f>SUMIF('Division Lvl'!$A$2:$A$418,$B112,'Division Lvl'!I$2:I$418)</f>
        <v>0</v>
      </c>
      <c r="I112" s="166">
        <f>SUMIF('Division Lvl'!$A$2:$A$418,$B112,'Division Lvl'!J$2:J$418)</f>
        <v>0</v>
      </c>
      <c r="J112" s="166">
        <f>SUMIF('Division Lvl'!$A$2:$A$418,$B112,'Division Lvl'!K$2:K$418)</f>
        <v>0</v>
      </c>
      <c r="K112" s="166">
        <f>SUMIF('Division Lvl'!$A$2:$A$418,$B112,'Division Lvl'!L$2:L$418)</f>
        <v>0</v>
      </c>
      <c r="L112" s="166">
        <f>SUMIF('Division Lvl'!$A$2:$A$418,$B112,'Division Lvl'!M$2:M$418)</f>
        <v>0</v>
      </c>
      <c r="M112" s="167">
        <f>SUMIF('Division Lvl'!$A$2:$A$418,$B112,'Division Lvl'!N$2:N$418)</f>
        <v>0</v>
      </c>
      <c r="N112" s="168">
        <f>SUMIF('Division Lvl'!$A$2:$A$418,$B112,'Division Lvl'!P$2:P$418)</f>
        <v>307500</v>
      </c>
      <c r="O112" s="169">
        <f>SUMIF('Division Lvl'!$A$2:$A$418,$B112,'Division Lvl'!Q$2:Q$418)</f>
        <v>315187.5</v>
      </c>
      <c r="P112" s="169">
        <f>SUMIF('Division Lvl'!$A$2:$A$418,$B112,'Division Lvl'!R$2:R$418)</f>
        <v>0</v>
      </c>
      <c r="Q112" s="169">
        <f>SUMIF('Division Lvl'!$A$2:$A$418,$B112,'Division Lvl'!S$2:S$418)</f>
        <v>0</v>
      </c>
      <c r="R112" s="169">
        <f>SUMIF('Division Lvl'!$A$2:$A$418,$B112,'Division Lvl'!T$2:T$418)</f>
        <v>0</v>
      </c>
      <c r="S112" s="169">
        <f>SUMIF('Division Lvl'!$A$2:$A$418,$B112,'Division Lvl'!U$2:U$418)</f>
        <v>0</v>
      </c>
      <c r="T112" s="169">
        <f>SUMIF('Division Lvl'!$A$2:$A$418,$B112,'Division Lvl'!V$2:V$418)</f>
        <v>0</v>
      </c>
      <c r="U112" s="169">
        <f>SUMIF('Division Lvl'!$A$2:$A$418,$B112,'Division Lvl'!W$2:W$418)</f>
        <v>0</v>
      </c>
      <c r="V112" s="170">
        <f>SUMIF('Division Lvl'!$A$2:$A$418,$B112,'Division Lvl'!X$2:X$418)</f>
        <v>0</v>
      </c>
      <c r="W112" s="170">
        <f>SUMIF('Division Lvl'!$A$2:$A$418,$B112,'Division Lvl'!Y$2:Y$418)</f>
        <v>0</v>
      </c>
      <c r="X112" s="165">
        <f t="shared" si="6"/>
        <v>600000</v>
      </c>
      <c r="Y112" s="171">
        <f t="shared" si="7"/>
        <v>622687.5</v>
      </c>
      <c r="Z112" s="172"/>
    </row>
    <row r="113" spans="1:26" x14ac:dyDescent="0.25">
      <c r="A113" s="163" t="str">
        <f>INDEX('Division Lvl'!$AG$2:$AG$418,MATCH(B113,'Division Lvl'!$A$2:$A$418,0))</f>
        <v>PS</v>
      </c>
      <c r="B113" s="164" t="s">
        <v>63</v>
      </c>
      <c r="C113" s="130" t="str">
        <f>INDEX('Division Lvl'!$B$2:$B$418,MATCH(B113,'Division Lvl'!$A$2:$A$418,0))</f>
        <v>Substation protection relay refurbishment</v>
      </c>
      <c r="D113" s="165">
        <f>SUMIF('Division Lvl'!$A$2:$A$418,$B113,'Division Lvl'!E$2:E$418)</f>
        <v>4375000</v>
      </c>
      <c r="E113" s="166">
        <f>SUMIF('Division Lvl'!$A$2:$A$418,$B113,'Division Lvl'!F$2:F$418)</f>
        <v>4500000</v>
      </c>
      <c r="F113" s="166">
        <f>SUMIF('Division Lvl'!$A$2:$A$418,$B113,'Division Lvl'!G$2:G$418)</f>
        <v>4500000</v>
      </c>
      <c r="G113" s="166">
        <f>SUMIF('Division Lvl'!$A$2:$A$418,$B113,'Division Lvl'!H$2:H$418)</f>
        <v>4500000</v>
      </c>
      <c r="H113" s="166">
        <f>SUMIF('Division Lvl'!$A$2:$A$418,$B113,'Division Lvl'!I$2:I$418)</f>
        <v>4500000</v>
      </c>
      <c r="I113" s="166">
        <f>SUMIF('Division Lvl'!$A$2:$A$418,$B113,'Division Lvl'!J$2:J$418)</f>
        <v>4750000</v>
      </c>
      <c r="J113" s="166">
        <f>SUMIF('Division Lvl'!$A$2:$A$418,$B113,'Division Lvl'!K$2:K$418)</f>
        <v>4750000</v>
      </c>
      <c r="K113" s="166">
        <f>SUMIF('Division Lvl'!$A$2:$A$418,$B113,'Division Lvl'!L$2:L$418)</f>
        <v>4750000</v>
      </c>
      <c r="L113" s="166">
        <f>SUMIF('Division Lvl'!$A$2:$A$418,$B113,'Division Lvl'!M$2:M$418)</f>
        <v>4750000</v>
      </c>
      <c r="M113" s="167">
        <f>SUMIF('Division Lvl'!$A$2:$A$418,$B113,'Division Lvl'!N$2:N$418)</f>
        <v>4750000</v>
      </c>
      <c r="N113" s="168">
        <f>SUMIF('Division Lvl'!$A$2:$A$418,$B113,'Division Lvl'!P$2:P$418)</f>
        <v>4484375</v>
      </c>
      <c r="O113" s="169">
        <f>SUMIF('Division Lvl'!$A$2:$A$418,$B113,'Division Lvl'!Q$2:Q$418)</f>
        <v>4727812.5</v>
      </c>
      <c r="P113" s="169">
        <f>SUMIF('Division Lvl'!$A$2:$A$418,$B113,'Division Lvl'!R$2:R$418)</f>
        <v>4846007.8124999991</v>
      </c>
      <c r="Q113" s="169">
        <f>SUMIF('Division Lvl'!$A$2:$A$418,$B113,'Division Lvl'!S$2:S$418)</f>
        <v>4967158.0078124991</v>
      </c>
      <c r="R113" s="169">
        <f>SUMIF('Division Lvl'!$A$2:$A$418,$B113,'Division Lvl'!T$2:T$418)</f>
        <v>5091336.9580078106</v>
      </c>
      <c r="S113" s="169">
        <f>SUMIF('Division Lvl'!$A$2:$A$418,$B113,'Division Lvl'!U$2:U$418)</f>
        <v>5508543.7365112286</v>
      </c>
      <c r="T113" s="169">
        <f>SUMIF('Division Lvl'!$A$2:$A$418,$B113,'Division Lvl'!V$2:V$418)</f>
        <v>5646257.3299240097</v>
      </c>
      <c r="U113" s="169">
        <f>SUMIF('Division Lvl'!$A$2:$A$418,$B113,'Division Lvl'!W$2:W$418)</f>
        <v>5787413.7631721087</v>
      </c>
      <c r="V113" s="170">
        <f>SUMIF('Division Lvl'!$A$2:$A$418,$B113,'Division Lvl'!X$2:X$418)</f>
        <v>5932099.1072514104</v>
      </c>
      <c r="W113" s="170">
        <f>SUMIF('Division Lvl'!$A$2:$A$418,$B113,'Division Lvl'!Y$2:Y$418)</f>
        <v>6080401.5849326961</v>
      </c>
      <c r="X113" s="165">
        <f t="shared" si="6"/>
        <v>46125000</v>
      </c>
      <c r="Y113" s="171">
        <f t="shared" si="7"/>
        <v>53071405.800111771</v>
      </c>
      <c r="Z113" s="172"/>
    </row>
    <row r="114" spans="1:26" x14ac:dyDescent="0.25">
      <c r="A114" s="163" t="str">
        <f>INDEX('Division Lvl'!$AG$2:$AG$418,MATCH(B114,'Division Lvl'!$A$2:$A$418,0))</f>
        <v>PS</v>
      </c>
      <c r="B114" s="164" t="s">
        <v>66</v>
      </c>
      <c r="C114" s="130" t="str">
        <f>INDEX('Division Lvl'!$B$2:$B$418,MATCH(B114,'Division Lvl'!$A$2:$A$418,0))</f>
        <v>Protection refurbishment (miscellaneous)</v>
      </c>
      <c r="D114" s="165">
        <f>SUMIF('Division Lvl'!$A$2:$A$418,$B114,'Division Lvl'!E$2:E$418)</f>
        <v>700000</v>
      </c>
      <c r="E114" s="166">
        <f>SUMIF('Division Lvl'!$A$2:$A$418,$B114,'Division Lvl'!F$2:F$418)</f>
        <v>700000</v>
      </c>
      <c r="F114" s="166">
        <f>SUMIF('Division Lvl'!$A$2:$A$418,$B114,'Division Lvl'!G$2:G$418)</f>
        <v>700000</v>
      </c>
      <c r="G114" s="166">
        <f>SUMIF('Division Lvl'!$A$2:$A$418,$B114,'Division Lvl'!H$2:H$418)</f>
        <v>700000</v>
      </c>
      <c r="H114" s="166">
        <f>SUMIF('Division Lvl'!$A$2:$A$418,$B114,'Division Lvl'!I$2:I$418)</f>
        <v>700000</v>
      </c>
      <c r="I114" s="166">
        <f>SUMIF('Division Lvl'!$A$2:$A$418,$B114,'Division Lvl'!J$2:J$418)</f>
        <v>700000</v>
      </c>
      <c r="J114" s="166">
        <f>SUMIF('Division Lvl'!$A$2:$A$418,$B114,'Division Lvl'!K$2:K$418)</f>
        <v>700000</v>
      </c>
      <c r="K114" s="166">
        <f>SUMIF('Division Lvl'!$A$2:$A$418,$B114,'Division Lvl'!L$2:L$418)</f>
        <v>700000</v>
      </c>
      <c r="L114" s="166">
        <f>SUMIF('Division Lvl'!$A$2:$A$418,$B114,'Division Lvl'!M$2:M$418)</f>
        <v>700000</v>
      </c>
      <c r="M114" s="167">
        <f>SUMIF('Division Lvl'!$A$2:$A$418,$B114,'Division Lvl'!N$2:N$418)</f>
        <v>700000</v>
      </c>
      <c r="N114" s="168">
        <f>SUMIF('Division Lvl'!$A$2:$A$418,$B114,'Division Lvl'!P$2:P$418)</f>
        <v>717499.99999999988</v>
      </c>
      <c r="O114" s="169">
        <f>SUMIF('Division Lvl'!$A$2:$A$418,$B114,'Division Lvl'!Q$2:Q$418)</f>
        <v>735437.5</v>
      </c>
      <c r="P114" s="169">
        <f>SUMIF('Division Lvl'!$A$2:$A$418,$B114,'Division Lvl'!R$2:R$418)</f>
        <v>753823.43749999988</v>
      </c>
      <c r="Q114" s="169">
        <f>SUMIF('Division Lvl'!$A$2:$A$418,$B114,'Division Lvl'!S$2:S$418)</f>
        <v>772669.02343749988</v>
      </c>
      <c r="R114" s="169">
        <f>SUMIF('Division Lvl'!$A$2:$A$418,$B114,'Division Lvl'!T$2:T$418)</f>
        <v>791985.74902343727</v>
      </c>
      <c r="S114" s="169">
        <f>SUMIF('Division Lvl'!$A$2:$A$418,$B114,'Division Lvl'!U$2:U$418)</f>
        <v>811785.39274902316</v>
      </c>
      <c r="T114" s="169">
        <f>SUMIF('Division Lvl'!$A$2:$A$418,$B114,'Division Lvl'!V$2:V$418)</f>
        <v>832080.0275677488</v>
      </c>
      <c r="U114" s="169">
        <f>SUMIF('Division Lvl'!$A$2:$A$418,$B114,'Division Lvl'!W$2:W$418)</f>
        <v>852882.0282569424</v>
      </c>
      <c r="V114" s="170">
        <f>SUMIF('Division Lvl'!$A$2:$A$418,$B114,'Division Lvl'!X$2:X$418)</f>
        <v>874204.07896336576</v>
      </c>
      <c r="W114" s="170">
        <f>SUMIF('Division Lvl'!$A$2:$A$418,$B114,'Division Lvl'!Y$2:Y$418)</f>
        <v>896059.18093744991</v>
      </c>
      <c r="X114" s="165">
        <f t="shared" si="6"/>
        <v>7000000</v>
      </c>
      <c r="Y114" s="171">
        <f t="shared" si="7"/>
        <v>8038426.4184354674</v>
      </c>
      <c r="Z114" s="172"/>
    </row>
    <row r="115" spans="1:26" x14ac:dyDescent="0.25">
      <c r="A115" s="163" t="str">
        <f>INDEX('Division Lvl'!$AG$2:$AG$418,MATCH(B115,'Division Lvl'!$A$2:$A$418,0))</f>
        <v>PS</v>
      </c>
      <c r="B115" s="164" t="s">
        <v>177</v>
      </c>
      <c r="C115" s="130" t="str">
        <f>INDEX('Division Lvl'!$B$2:$B$418,MATCH(B115,'Division Lvl'!$A$2:$A$418,0))</f>
        <v>Distribution feeder safety improvement</v>
      </c>
      <c r="D115" s="165">
        <f>SUMIF('Division Lvl'!$A$2:$A$418,$B115,'Division Lvl'!E$2:E$418)</f>
        <v>3100000</v>
      </c>
      <c r="E115" s="166">
        <f>SUMIF('Division Lvl'!$A$2:$A$418,$B115,'Division Lvl'!F$2:F$418)</f>
        <v>0</v>
      </c>
      <c r="F115" s="166">
        <f>SUMIF('Division Lvl'!$A$2:$A$418,$B115,'Division Lvl'!G$2:G$418)</f>
        <v>0</v>
      </c>
      <c r="G115" s="166">
        <f>SUMIF('Division Lvl'!$A$2:$A$418,$B115,'Division Lvl'!H$2:H$418)</f>
        <v>0</v>
      </c>
      <c r="H115" s="166">
        <f>SUMIF('Division Lvl'!$A$2:$A$418,$B115,'Division Lvl'!I$2:I$418)</f>
        <v>0</v>
      </c>
      <c r="I115" s="166">
        <f>SUMIF('Division Lvl'!$A$2:$A$418,$B115,'Division Lvl'!J$2:J$418)</f>
        <v>0</v>
      </c>
      <c r="J115" s="166">
        <f>SUMIF('Division Lvl'!$A$2:$A$418,$B115,'Division Lvl'!K$2:K$418)</f>
        <v>0</v>
      </c>
      <c r="K115" s="166">
        <f>SUMIF('Division Lvl'!$A$2:$A$418,$B115,'Division Lvl'!L$2:L$418)</f>
        <v>0</v>
      </c>
      <c r="L115" s="166">
        <f>SUMIF('Division Lvl'!$A$2:$A$418,$B115,'Division Lvl'!M$2:M$418)</f>
        <v>0</v>
      </c>
      <c r="M115" s="167">
        <f>SUMIF('Division Lvl'!$A$2:$A$418,$B115,'Division Lvl'!N$2:N$418)</f>
        <v>0</v>
      </c>
      <c r="N115" s="168">
        <f>SUMIF('Division Lvl'!$A$2:$A$418,$B115,'Division Lvl'!P$2:P$418)</f>
        <v>3177499.9999999995</v>
      </c>
      <c r="O115" s="169">
        <f>SUMIF('Division Lvl'!$A$2:$A$418,$B115,'Division Lvl'!Q$2:Q$418)</f>
        <v>0</v>
      </c>
      <c r="P115" s="169">
        <f>SUMIF('Division Lvl'!$A$2:$A$418,$B115,'Division Lvl'!R$2:R$418)</f>
        <v>0</v>
      </c>
      <c r="Q115" s="169">
        <f>SUMIF('Division Lvl'!$A$2:$A$418,$B115,'Division Lvl'!S$2:S$418)</f>
        <v>0</v>
      </c>
      <c r="R115" s="169">
        <f>SUMIF('Division Lvl'!$A$2:$A$418,$B115,'Division Lvl'!T$2:T$418)</f>
        <v>0</v>
      </c>
      <c r="S115" s="169">
        <f>SUMIF('Division Lvl'!$A$2:$A$418,$B115,'Division Lvl'!U$2:U$418)</f>
        <v>0</v>
      </c>
      <c r="T115" s="169">
        <f>SUMIF('Division Lvl'!$A$2:$A$418,$B115,'Division Lvl'!V$2:V$418)</f>
        <v>0</v>
      </c>
      <c r="U115" s="169">
        <f>SUMIF('Division Lvl'!$A$2:$A$418,$B115,'Division Lvl'!W$2:W$418)</f>
        <v>0</v>
      </c>
      <c r="V115" s="170">
        <f>SUMIF('Division Lvl'!$A$2:$A$418,$B115,'Division Lvl'!X$2:X$418)</f>
        <v>0</v>
      </c>
      <c r="W115" s="170">
        <f>SUMIF('Division Lvl'!$A$2:$A$418,$B115,'Division Lvl'!Y$2:Y$418)</f>
        <v>0</v>
      </c>
      <c r="X115" s="165">
        <f t="shared" si="6"/>
        <v>3100000</v>
      </c>
      <c r="Y115" s="171">
        <f t="shared" si="7"/>
        <v>3177499.9999999995</v>
      </c>
      <c r="Z115" s="172"/>
    </row>
    <row r="116" spans="1:26" x14ac:dyDescent="0.25">
      <c r="A116" s="163" t="str">
        <f>INDEX('Division Lvl'!$AG$2:$AG$418,MATCH(B116,'Division Lvl'!$A$2:$A$418,0))</f>
        <v>PS</v>
      </c>
      <c r="B116" s="164" t="s">
        <v>814</v>
      </c>
      <c r="C116" s="130" t="str">
        <f>INDEX('Division Lvl'!$B$2:$B$418,MATCH(B116,'Division Lvl'!$A$2:$A$418,0))</f>
        <v>Feeder differential relay replacement</v>
      </c>
      <c r="D116" s="165">
        <f>SUMIF('Division Lvl'!$A$2:$A$418,$B116,'Division Lvl'!E$2:E$418)</f>
        <v>0</v>
      </c>
      <c r="E116" s="166">
        <f>SUMIF('Division Lvl'!$A$2:$A$418,$B116,'Division Lvl'!F$2:F$418)</f>
        <v>330000</v>
      </c>
      <c r="F116" s="166">
        <f>SUMIF('Division Lvl'!$A$2:$A$418,$B116,'Division Lvl'!G$2:G$418)</f>
        <v>330000</v>
      </c>
      <c r="G116" s="166">
        <f>SUMIF('Division Lvl'!$A$2:$A$418,$B116,'Division Lvl'!H$2:H$418)</f>
        <v>330000</v>
      </c>
      <c r="H116" s="166">
        <f>SUMIF('Division Lvl'!$A$2:$A$418,$B116,'Division Lvl'!I$2:I$418)</f>
        <v>330000</v>
      </c>
      <c r="I116" s="166">
        <f>SUMIF('Division Lvl'!$A$2:$A$418,$B116,'Division Lvl'!J$2:J$418)</f>
        <v>330000</v>
      </c>
      <c r="J116" s="166">
        <f>SUMIF('Division Lvl'!$A$2:$A$418,$B116,'Division Lvl'!K$2:K$418)</f>
        <v>330000</v>
      </c>
      <c r="K116" s="166">
        <f>SUMIF('Division Lvl'!$A$2:$A$418,$B116,'Division Lvl'!L$2:L$418)</f>
        <v>330000</v>
      </c>
      <c r="L116" s="166">
        <f>SUMIF('Division Lvl'!$A$2:$A$418,$B116,'Division Lvl'!M$2:M$418)</f>
        <v>330000</v>
      </c>
      <c r="M116" s="167">
        <f>SUMIF('Division Lvl'!$A$2:$A$418,$B116,'Division Lvl'!N$2:N$418)</f>
        <v>330000</v>
      </c>
      <c r="N116" s="168">
        <f>SUMIF('Division Lvl'!$A$2:$A$418,$B116,'Division Lvl'!P$2:P$418)</f>
        <v>0</v>
      </c>
      <c r="O116" s="169">
        <f>SUMIF('Division Lvl'!$A$2:$A$418,$B116,'Division Lvl'!Q$2:Q$418)</f>
        <v>346706.25</v>
      </c>
      <c r="P116" s="169">
        <f>SUMIF('Division Lvl'!$A$2:$A$418,$B116,'Division Lvl'!R$2:R$418)</f>
        <v>355373.90624999994</v>
      </c>
      <c r="Q116" s="169">
        <f>SUMIF('Division Lvl'!$A$2:$A$418,$B116,'Division Lvl'!S$2:S$418)</f>
        <v>364258.25390624994</v>
      </c>
      <c r="R116" s="169">
        <f>SUMIF('Division Lvl'!$A$2:$A$418,$B116,'Division Lvl'!T$2:T$418)</f>
        <v>373364.71025390615</v>
      </c>
      <c r="S116" s="169">
        <f>SUMIF('Division Lvl'!$A$2:$A$418,$B116,'Division Lvl'!U$2:U$418)</f>
        <v>382698.82801025378</v>
      </c>
      <c r="T116" s="169">
        <f>SUMIF('Division Lvl'!$A$2:$A$418,$B116,'Division Lvl'!V$2:V$418)</f>
        <v>392266.29871051013</v>
      </c>
      <c r="U116" s="169">
        <f>SUMIF('Division Lvl'!$A$2:$A$418,$B116,'Division Lvl'!W$2:W$418)</f>
        <v>402072.95617827284</v>
      </c>
      <c r="V116" s="170">
        <f>SUMIF('Division Lvl'!$A$2:$A$418,$B116,'Division Lvl'!X$2:X$418)</f>
        <v>412124.78008272959</v>
      </c>
      <c r="W116" s="170">
        <f>SUMIF('Division Lvl'!$A$2:$A$418,$B116,'Division Lvl'!Y$2:Y$418)</f>
        <v>422427.89958479785</v>
      </c>
      <c r="X116" s="165">
        <f t="shared" si="6"/>
        <v>2970000</v>
      </c>
      <c r="Y116" s="171">
        <f t="shared" si="7"/>
        <v>3451293.8829767206</v>
      </c>
      <c r="Z116" s="172"/>
    </row>
    <row r="117" spans="1:26" x14ac:dyDescent="0.25">
      <c r="A117" s="163" t="str">
        <f>INDEX('Division Lvl'!$AG$2:$AG$418,MATCH(B117,'Division Lvl'!$A$2:$A$418,0))</f>
        <v>PS</v>
      </c>
      <c r="B117" s="164" t="s">
        <v>815</v>
      </c>
      <c r="C117" s="130" t="str">
        <f>INDEX('Division Lvl'!$B$2:$B$418,MATCH(B117,'Division Lvl'!$A$2:$A$418,0))</f>
        <v>Under frequency load shedding</v>
      </c>
      <c r="D117" s="165">
        <f>SUMIF('Division Lvl'!$A$2:$A$418,$B117,'Division Lvl'!E$2:E$418)</f>
        <v>550000</v>
      </c>
      <c r="E117" s="166">
        <f>SUMIF('Division Lvl'!$A$2:$A$418,$B117,'Division Lvl'!F$2:F$418)</f>
        <v>550000</v>
      </c>
      <c r="F117" s="166">
        <f>SUMIF('Division Lvl'!$A$2:$A$418,$B117,'Division Lvl'!G$2:G$418)</f>
        <v>0</v>
      </c>
      <c r="G117" s="166">
        <f>SUMIF('Division Lvl'!$A$2:$A$418,$B117,'Division Lvl'!H$2:H$418)</f>
        <v>0</v>
      </c>
      <c r="H117" s="166">
        <f>SUMIF('Division Lvl'!$A$2:$A$418,$B117,'Division Lvl'!I$2:I$418)</f>
        <v>0</v>
      </c>
      <c r="I117" s="166">
        <f>SUMIF('Division Lvl'!$A$2:$A$418,$B117,'Division Lvl'!J$2:J$418)</f>
        <v>0</v>
      </c>
      <c r="J117" s="166">
        <f>SUMIF('Division Lvl'!$A$2:$A$418,$B117,'Division Lvl'!K$2:K$418)</f>
        <v>0</v>
      </c>
      <c r="K117" s="166">
        <f>SUMIF('Division Lvl'!$A$2:$A$418,$B117,'Division Lvl'!L$2:L$418)</f>
        <v>0</v>
      </c>
      <c r="L117" s="166">
        <f>SUMIF('Division Lvl'!$A$2:$A$418,$B117,'Division Lvl'!M$2:M$418)</f>
        <v>0</v>
      </c>
      <c r="M117" s="167">
        <f>SUMIF('Division Lvl'!$A$2:$A$418,$B117,'Division Lvl'!N$2:N$418)</f>
        <v>0</v>
      </c>
      <c r="N117" s="168">
        <f>SUMIF('Division Lvl'!$A$2:$A$418,$B117,'Division Lvl'!P$2:P$418)</f>
        <v>563750</v>
      </c>
      <c r="O117" s="169">
        <f>SUMIF('Division Lvl'!$A$2:$A$418,$B117,'Division Lvl'!Q$2:Q$418)</f>
        <v>577843.75</v>
      </c>
      <c r="P117" s="169">
        <f>SUMIF('Division Lvl'!$A$2:$A$418,$B117,'Division Lvl'!R$2:R$418)</f>
        <v>0</v>
      </c>
      <c r="Q117" s="169">
        <f>SUMIF('Division Lvl'!$A$2:$A$418,$B117,'Division Lvl'!S$2:S$418)</f>
        <v>0</v>
      </c>
      <c r="R117" s="169">
        <f>SUMIF('Division Lvl'!$A$2:$A$418,$B117,'Division Lvl'!T$2:T$418)</f>
        <v>0</v>
      </c>
      <c r="S117" s="169">
        <f>SUMIF('Division Lvl'!$A$2:$A$418,$B117,'Division Lvl'!U$2:U$418)</f>
        <v>0</v>
      </c>
      <c r="T117" s="169">
        <f>SUMIF('Division Lvl'!$A$2:$A$418,$B117,'Division Lvl'!V$2:V$418)</f>
        <v>0</v>
      </c>
      <c r="U117" s="169">
        <f>SUMIF('Division Lvl'!$A$2:$A$418,$B117,'Division Lvl'!W$2:W$418)</f>
        <v>0</v>
      </c>
      <c r="V117" s="170">
        <f>SUMIF('Division Lvl'!$A$2:$A$418,$B117,'Division Lvl'!X$2:X$418)</f>
        <v>0</v>
      </c>
      <c r="W117" s="170">
        <f>SUMIF('Division Lvl'!$A$2:$A$418,$B117,'Division Lvl'!Y$2:Y$418)</f>
        <v>0</v>
      </c>
      <c r="X117" s="165">
        <f t="shared" si="6"/>
        <v>1100000</v>
      </c>
      <c r="Y117" s="171">
        <f t="shared" si="7"/>
        <v>1141593.75</v>
      </c>
      <c r="Z117" s="172"/>
    </row>
    <row r="118" spans="1:26" x14ac:dyDescent="0.25">
      <c r="A118" s="163" t="str">
        <f>INDEX('Division Lvl'!$AG$2:$AG$418,MATCH(B118,'Division Lvl'!$A$2:$A$418,0))</f>
        <v>RC</v>
      </c>
      <c r="B118" s="164" t="s">
        <v>924</v>
      </c>
      <c r="C118" s="130" t="str">
        <f>INDEX('Division Lvl'!$B$2:$B$418,MATCH(B118,'Division Lvl'!$A$2:$A$418,0))</f>
        <v>Reliability compliance</v>
      </c>
      <c r="D118" s="165">
        <f>SUMIF('Division Lvl'!$A$2:$A$418,$B118,'Division Lvl'!E$2:E$418)</f>
        <v>4000000</v>
      </c>
      <c r="E118" s="166">
        <f>SUMIF('Division Lvl'!$A$2:$A$418,$B118,'Division Lvl'!F$2:F$418)</f>
        <v>4000000</v>
      </c>
      <c r="F118" s="166">
        <f>SUMIF('Division Lvl'!$A$2:$A$418,$B118,'Division Lvl'!G$2:G$418)</f>
        <v>4000000</v>
      </c>
      <c r="G118" s="166">
        <f>SUMIF('Division Lvl'!$A$2:$A$418,$B118,'Division Lvl'!H$2:H$418)</f>
        <v>4000000</v>
      </c>
      <c r="H118" s="166">
        <f>SUMIF('Division Lvl'!$A$2:$A$418,$B118,'Division Lvl'!I$2:I$418)</f>
        <v>4000000</v>
      </c>
      <c r="I118" s="166">
        <f>SUMIF('Division Lvl'!$A$2:$A$418,$B118,'Division Lvl'!J$2:J$418)</f>
        <v>4000000</v>
      </c>
      <c r="J118" s="166">
        <f>SUMIF('Division Lvl'!$A$2:$A$418,$B118,'Division Lvl'!K$2:K$418)</f>
        <v>4000000</v>
      </c>
      <c r="K118" s="166">
        <f>SUMIF('Division Lvl'!$A$2:$A$418,$B118,'Division Lvl'!L$2:L$418)</f>
        <v>4000000</v>
      </c>
      <c r="L118" s="166">
        <f>SUMIF('Division Lvl'!$A$2:$A$418,$B118,'Division Lvl'!M$2:M$418)</f>
        <v>4000000</v>
      </c>
      <c r="M118" s="167">
        <f>SUMIF('Division Lvl'!$A$2:$A$418,$B118,'Division Lvl'!N$2:N$418)</f>
        <v>4000000</v>
      </c>
      <c r="N118" s="168">
        <f>SUMIF('Division Lvl'!$A$2:$A$418,$B118,'Division Lvl'!P$2:P$418)</f>
        <v>4099999.9999999995</v>
      </c>
      <c r="O118" s="169">
        <f>SUMIF('Division Lvl'!$A$2:$A$418,$B118,'Division Lvl'!Q$2:Q$418)</f>
        <v>4202500</v>
      </c>
      <c r="P118" s="169">
        <f>SUMIF('Division Lvl'!$A$2:$A$418,$B118,'Division Lvl'!R$2:R$418)</f>
        <v>4307562.4999999991</v>
      </c>
      <c r="Q118" s="169">
        <f>SUMIF('Division Lvl'!$A$2:$A$418,$B118,'Division Lvl'!S$2:S$418)</f>
        <v>4415251.5624999991</v>
      </c>
      <c r="R118" s="169">
        <f>SUMIF('Division Lvl'!$A$2:$A$418,$B118,'Division Lvl'!T$2:T$418)</f>
        <v>4525632.8515624991</v>
      </c>
      <c r="S118" s="169">
        <f>SUMIF('Division Lvl'!$A$2:$A$418,$B118,'Division Lvl'!U$2:U$418)</f>
        <v>4638773.6728515606</v>
      </c>
      <c r="T118" s="169">
        <f>SUMIF('Division Lvl'!$A$2:$A$418,$B118,'Division Lvl'!V$2:V$418)</f>
        <v>4754743.0146728503</v>
      </c>
      <c r="U118" s="169">
        <f>SUMIF('Division Lvl'!$A$2:$A$418,$B118,'Division Lvl'!W$2:W$418)</f>
        <v>4873611.5900396705</v>
      </c>
      <c r="V118" s="170">
        <f>SUMIF('Division Lvl'!$A$2:$A$418,$B118,'Division Lvl'!X$2:X$418)</f>
        <v>4995451.8797906619</v>
      </c>
      <c r="W118" s="170">
        <f>SUMIF('Division Lvl'!$A$2:$A$418,$B118,'Division Lvl'!Y$2:Y$418)</f>
        <v>5120338.1767854281</v>
      </c>
      <c r="X118" s="165">
        <f t="shared" si="6"/>
        <v>40000000</v>
      </c>
      <c r="Y118" s="171">
        <f t="shared" si="7"/>
        <v>45933865.248202667</v>
      </c>
      <c r="Z118" s="172"/>
    </row>
    <row r="119" spans="1:26" x14ac:dyDescent="0.25">
      <c r="A119" s="163" t="str">
        <f>INDEX('Division Lvl'!$AG$2:$AG$418,MATCH(B119,'Division Lvl'!$A$2:$A$418,0))</f>
        <v>SL</v>
      </c>
      <c r="B119" s="164" t="s">
        <v>131</v>
      </c>
      <c r="C119" s="130" t="str">
        <f>INDEX('Division Lvl'!$B$2:$B$418,MATCH(B119,'Division Lvl'!$A$2:$A$418,0))</f>
        <v>Streetlighting growth</v>
      </c>
      <c r="D119" s="165">
        <f>SUMIF('Division Lvl'!$A$2:$A$418,$B119,'Division Lvl'!E$2:E$418)</f>
        <v>1750000</v>
      </c>
      <c r="E119" s="166">
        <f>SUMIF('Division Lvl'!$A$2:$A$418,$B119,'Division Lvl'!F$2:F$418)</f>
        <v>1750000</v>
      </c>
      <c r="F119" s="166">
        <f>SUMIF('Division Lvl'!$A$2:$A$418,$B119,'Division Lvl'!G$2:G$418)</f>
        <v>1750000</v>
      </c>
      <c r="G119" s="166">
        <f>SUMIF('Division Lvl'!$A$2:$A$418,$B119,'Division Lvl'!H$2:H$418)</f>
        <v>1750000</v>
      </c>
      <c r="H119" s="166">
        <f>SUMIF('Division Lvl'!$A$2:$A$418,$B119,'Division Lvl'!I$2:I$418)</f>
        <v>1750000</v>
      </c>
      <c r="I119" s="166">
        <f>SUMIF('Division Lvl'!$A$2:$A$418,$B119,'Division Lvl'!J$2:J$418)</f>
        <v>1750000</v>
      </c>
      <c r="J119" s="166">
        <f>SUMIF('Division Lvl'!$A$2:$A$418,$B119,'Division Lvl'!K$2:K$418)</f>
        <v>1750000</v>
      </c>
      <c r="K119" s="166">
        <f>SUMIF('Division Lvl'!$A$2:$A$418,$B119,'Division Lvl'!L$2:L$418)</f>
        <v>1750000</v>
      </c>
      <c r="L119" s="166">
        <f>SUMIF('Division Lvl'!$A$2:$A$418,$B119,'Division Lvl'!M$2:M$418)</f>
        <v>1750000</v>
      </c>
      <c r="M119" s="167">
        <f>SUMIF('Division Lvl'!$A$2:$A$418,$B119,'Division Lvl'!N$2:N$418)</f>
        <v>1750000</v>
      </c>
      <c r="N119" s="168">
        <f>SUMIF('Division Lvl'!$A$2:$A$418,$B119,'Division Lvl'!P$2:P$418)</f>
        <v>1793749.9999999998</v>
      </c>
      <c r="O119" s="169">
        <f>SUMIF('Division Lvl'!$A$2:$A$418,$B119,'Division Lvl'!Q$2:Q$418)</f>
        <v>1838593.7499999998</v>
      </c>
      <c r="P119" s="169">
        <f>SUMIF('Division Lvl'!$A$2:$A$418,$B119,'Division Lvl'!R$2:R$418)</f>
        <v>1884558.5937499998</v>
      </c>
      <c r="Q119" s="169">
        <f>SUMIF('Division Lvl'!$A$2:$A$418,$B119,'Division Lvl'!S$2:S$418)</f>
        <v>1931672.5585937495</v>
      </c>
      <c r="R119" s="169">
        <f>SUMIF('Division Lvl'!$A$2:$A$418,$B119,'Division Lvl'!T$2:T$418)</f>
        <v>1979964.3725585931</v>
      </c>
      <c r="S119" s="169">
        <f>SUMIF('Division Lvl'!$A$2:$A$418,$B119,'Division Lvl'!U$2:U$418)</f>
        <v>2029463.4818725579</v>
      </c>
      <c r="T119" s="169">
        <f>SUMIF('Division Lvl'!$A$2:$A$418,$B119,'Division Lvl'!V$2:V$418)</f>
        <v>2080200.0689193718</v>
      </c>
      <c r="U119" s="169">
        <f>SUMIF('Division Lvl'!$A$2:$A$418,$B119,'Division Lvl'!W$2:W$418)</f>
        <v>2132205.0706423558</v>
      </c>
      <c r="V119" s="170">
        <f>SUMIF('Division Lvl'!$A$2:$A$418,$B119,'Division Lvl'!X$2:X$418)</f>
        <v>2185510.1974084144</v>
      </c>
      <c r="W119" s="170">
        <f>SUMIF('Division Lvl'!$A$2:$A$418,$B119,'Division Lvl'!Y$2:Y$418)</f>
        <v>2240147.952343625</v>
      </c>
      <c r="X119" s="165">
        <f t="shared" si="6"/>
        <v>17500000</v>
      </c>
      <c r="Y119" s="171">
        <f t="shared" si="7"/>
        <v>20096066.046088666</v>
      </c>
      <c r="Z119" s="172"/>
    </row>
    <row r="120" spans="1:26" x14ac:dyDescent="0.25">
      <c r="A120" s="163" t="str">
        <f>INDEX('Division Lvl'!$AG$2:$AG$418,MATCH(B120,'Division Lvl'!$A$2:$A$418,0))</f>
        <v>SL</v>
      </c>
      <c r="B120" s="164" t="s">
        <v>132</v>
      </c>
      <c r="C120" s="130" t="str">
        <f>INDEX('Division Lvl'!$B$2:$B$418,MATCH(B120,'Division Lvl'!$A$2:$A$418,0))</f>
        <v>Streetlighting refurbishment</v>
      </c>
      <c r="D120" s="165">
        <f>SUMIF('Division Lvl'!$A$2:$A$418,$B120,'Division Lvl'!E$2:E$418)</f>
        <v>3000000</v>
      </c>
      <c r="E120" s="166">
        <f>SUMIF('Division Lvl'!$A$2:$A$418,$B120,'Division Lvl'!F$2:F$418)</f>
        <v>3000000</v>
      </c>
      <c r="F120" s="166">
        <f>SUMIF('Division Lvl'!$A$2:$A$418,$B120,'Division Lvl'!G$2:G$418)</f>
        <v>3000000</v>
      </c>
      <c r="G120" s="166">
        <f>SUMIF('Division Lvl'!$A$2:$A$418,$B120,'Division Lvl'!H$2:H$418)</f>
        <v>3000000</v>
      </c>
      <c r="H120" s="166">
        <f>SUMIF('Division Lvl'!$A$2:$A$418,$B120,'Division Lvl'!I$2:I$418)</f>
        <v>3000000</v>
      </c>
      <c r="I120" s="166">
        <f>SUMIF('Division Lvl'!$A$2:$A$418,$B120,'Division Lvl'!J$2:J$418)</f>
        <v>3000000</v>
      </c>
      <c r="J120" s="166">
        <f>SUMIF('Division Lvl'!$A$2:$A$418,$B120,'Division Lvl'!K$2:K$418)</f>
        <v>3000000</v>
      </c>
      <c r="K120" s="166">
        <f>SUMIF('Division Lvl'!$A$2:$A$418,$B120,'Division Lvl'!L$2:L$418)</f>
        <v>3000000</v>
      </c>
      <c r="L120" s="166">
        <f>SUMIF('Division Lvl'!$A$2:$A$418,$B120,'Division Lvl'!M$2:M$418)</f>
        <v>3000000</v>
      </c>
      <c r="M120" s="167">
        <f>SUMIF('Division Lvl'!$A$2:$A$418,$B120,'Division Lvl'!N$2:N$418)</f>
        <v>3000000</v>
      </c>
      <c r="N120" s="168">
        <f>SUMIF('Division Lvl'!$A$2:$A$418,$B120,'Division Lvl'!P$2:P$418)</f>
        <v>3074999.9999999995</v>
      </c>
      <c r="O120" s="169">
        <f>SUMIF('Division Lvl'!$A$2:$A$418,$B120,'Division Lvl'!Q$2:Q$418)</f>
        <v>3151874.9999999995</v>
      </c>
      <c r="P120" s="169">
        <f>SUMIF('Division Lvl'!$A$2:$A$418,$B120,'Division Lvl'!R$2:R$418)</f>
        <v>3230671.8749999995</v>
      </c>
      <c r="Q120" s="169">
        <f>SUMIF('Division Lvl'!$A$2:$A$418,$B120,'Division Lvl'!S$2:S$418)</f>
        <v>3311438.6718749991</v>
      </c>
      <c r="R120" s="169">
        <f>SUMIF('Division Lvl'!$A$2:$A$418,$B120,'Division Lvl'!T$2:T$418)</f>
        <v>3394224.6386718741</v>
      </c>
      <c r="S120" s="169">
        <f>SUMIF('Division Lvl'!$A$2:$A$418,$B120,'Division Lvl'!U$2:U$418)</f>
        <v>3479080.2546386705</v>
      </c>
      <c r="T120" s="169">
        <f>SUMIF('Division Lvl'!$A$2:$A$418,$B120,'Division Lvl'!V$2:V$418)</f>
        <v>3566057.2610046375</v>
      </c>
      <c r="U120" s="169">
        <f>SUMIF('Division Lvl'!$A$2:$A$418,$B120,'Division Lvl'!W$2:W$418)</f>
        <v>3655208.6925297533</v>
      </c>
      <c r="V120" s="170">
        <f>SUMIF('Division Lvl'!$A$2:$A$418,$B120,'Division Lvl'!X$2:X$418)</f>
        <v>3746588.9098429964</v>
      </c>
      <c r="W120" s="170">
        <f>SUMIF('Division Lvl'!$A$2:$A$418,$B120,'Division Lvl'!Y$2:Y$418)</f>
        <v>3840253.6325890711</v>
      </c>
      <c r="X120" s="165">
        <f t="shared" si="6"/>
        <v>30000000</v>
      </c>
      <c r="Y120" s="171">
        <f t="shared" si="7"/>
        <v>34450398.936152004</v>
      </c>
      <c r="Z120" s="172"/>
    </row>
    <row r="121" spans="1:26" x14ac:dyDescent="0.25">
      <c r="A121" s="163" t="str">
        <f>INDEX('Division Lvl'!$AG$2:$AG$418,MATCH(B121,'Division Lvl'!$A$2:$A$418,0))</f>
        <v>SP</v>
      </c>
      <c r="B121" s="163" t="s">
        <v>175</v>
      </c>
      <c r="C121" s="130" t="str">
        <f>INDEX('Division Lvl'!$B$2:$B$418,MATCH(B121,'Division Lvl'!$A$2:$A$418,0))</f>
        <v>Essential spares</v>
      </c>
      <c r="D121" s="165">
        <f>SUMIF('Division Lvl'!$A$2:$A$418,$B121,'Division Lvl'!E$2:E$418)</f>
        <v>1000000</v>
      </c>
      <c r="E121" s="166">
        <f>SUMIF('Division Lvl'!$A$2:$A$418,$B121,'Division Lvl'!F$2:F$418)</f>
        <v>1000000</v>
      </c>
      <c r="F121" s="166">
        <f>SUMIF('Division Lvl'!$A$2:$A$418,$B121,'Division Lvl'!G$2:G$418)</f>
        <v>1000000</v>
      </c>
      <c r="G121" s="166">
        <f>SUMIF('Division Lvl'!$A$2:$A$418,$B121,'Division Lvl'!H$2:H$418)</f>
        <v>1000000</v>
      </c>
      <c r="H121" s="166">
        <f>SUMIF('Division Lvl'!$A$2:$A$418,$B121,'Division Lvl'!I$2:I$418)</f>
        <v>1000000</v>
      </c>
      <c r="I121" s="166">
        <f>SUMIF('Division Lvl'!$A$2:$A$418,$B121,'Division Lvl'!J$2:J$418)</f>
        <v>1000000</v>
      </c>
      <c r="J121" s="166">
        <f>SUMIF('Division Lvl'!$A$2:$A$418,$B121,'Division Lvl'!K$2:K$418)</f>
        <v>1000000</v>
      </c>
      <c r="K121" s="166">
        <f>SUMIF('Division Lvl'!$A$2:$A$418,$B121,'Division Lvl'!L$2:L$418)</f>
        <v>1000000</v>
      </c>
      <c r="L121" s="166">
        <f>SUMIF('Division Lvl'!$A$2:$A$418,$B121,'Division Lvl'!M$2:M$418)</f>
        <v>1000000</v>
      </c>
      <c r="M121" s="167">
        <f>SUMIF('Division Lvl'!$A$2:$A$418,$B121,'Division Lvl'!N$2:N$418)</f>
        <v>1000000</v>
      </c>
      <c r="N121" s="168">
        <f>SUMIF('Division Lvl'!$A$2:$A$418,$B121,'Division Lvl'!P$2:P$418)</f>
        <v>1024999.9999999999</v>
      </c>
      <c r="O121" s="169">
        <f>SUMIF('Division Lvl'!$A$2:$A$418,$B121,'Division Lvl'!Q$2:Q$418)</f>
        <v>1050625</v>
      </c>
      <c r="P121" s="169">
        <f>SUMIF('Division Lvl'!$A$2:$A$418,$B121,'Division Lvl'!R$2:R$418)</f>
        <v>1076890.6249999998</v>
      </c>
      <c r="Q121" s="169">
        <f>SUMIF('Division Lvl'!$A$2:$A$418,$B121,'Division Lvl'!S$2:S$418)</f>
        <v>1103812.8906249998</v>
      </c>
      <c r="R121" s="169">
        <f>SUMIF('Division Lvl'!$A$2:$A$418,$B121,'Division Lvl'!T$2:T$418)</f>
        <v>1131408.2128906248</v>
      </c>
      <c r="S121" s="169">
        <f>SUMIF('Division Lvl'!$A$2:$A$418,$B121,'Division Lvl'!U$2:U$418)</f>
        <v>1159693.4182128902</v>
      </c>
      <c r="T121" s="169">
        <f>SUMIF('Division Lvl'!$A$2:$A$418,$B121,'Division Lvl'!V$2:V$418)</f>
        <v>1188685.7536682126</v>
      </c>
      <c r="U121" s="169">
        <f>SUMIF('Division Lvl'!$A$2:$A$418,$B121,'Division Lvl'!W$2:W$418)</f>
        <v>1218402.8975099176</v>
      </c>
      <c r="V121" s="170">
        <f>SUMIF('Division Lvl'!$A$2:$A$418,$B121,'Division Lvl'!X$2:X$418)</f>
        <v>1248862.9699476655</v>
      </c>
      <c r="W121" s="170">
        <f>SUMIF('Division Lvl'!$A$2:$A$418,$B121,'Division Lvl'!Y$2:Y$418)</f>
        <v>1280084.544196357</v>
      </c>
      <c r="X121" s="165">
        <f t="shared" si="6"/>
        <v>10000000</v>
      </c>
      <c r="Y121" s="171">
        <f t="shared" si="7"/>
        <v>11483466.312050667</v>
      </c>
      <c r="Z121" s="172"/>
    </row>
    <row r="122" spans="1:26" x14ac:dyDescent="0.25">
      <c r="A122" s="163" t="str">
        <f>INDEX('Division Lvl'!$AG$2:$AG$418,MATCH(B122,'Division Lvl'!$A$2:$A$418,0))</f>
        <v>TM</v>
      </c>
      <c r="B122" s="164" t="s">
        <v>42</v>
      </c>
      <c r="C122" s="130" t="str">
        <f>INDEX('Division Lvl'!$B$2:$B$418,MATCH(B122,'Division Lvl'!$A$2:$A$418,0))</f>
        <v>Sub-transmission pole replacement</v>
      </c>
      <c r="D122" s="165">
        <f>SUMIF('Division Lvl'!$A$2:$A$418,$B122,'Division Lvl'!E$2:E$418)</f>
        <v>3720000</v>
      </c>
      <c r="E122" s="166">
        <f>SUMIF('Division Lvl'!$A$2:$A$418,$B122,'Division Lvl'!F$2:F$418)</f>
        <v>3720000</v>
      </c>
      <c r="F122" s="166">
        <f>SUMIF('Division Lvl'!$A$2:$A$418,$B122,'Division Lvl'!G$2:G$418)</f>
        <v>3720000</v>
      </c>
      <c r="G122" s="166">
        <f>SUMIF('Division Lvl'!$A$2:$A$418,$B122,'Division Lvl'!H$2:H$418)</f>
        <v>3720000</v>
      </c>
      <c r="H122" s="166">
        <f>SUMIF('Division Lvl'!$A$2:$A$418,$B122,'Division Lvl'!I$2:I$418)</f>
        <v>4920000</v>
      </c>
      <c r="I122" s="166">
        <f>SUMIF('Division Lvl'!$A$2:$A$418,$B122,'Division Lvl'!J$2:J$418)</f>
        <v>5540000</v>
      </c>
      <c r="J122" s="166">
        <f>SUMIF('Division Lvl'!$A$2:$A$418,$B122,'Division Lvl'!K$2:K$418)</f>
        <v>5540000</v>
      </c>
      <c r="K122" s="166">
        <f>SUMIF('Division Lvl'!$A$2:$A$418,$B122,'Division Lvl'!L$2:L$418)</f>
        <v>5540000</v>
      </c>
      <c r="L122" s="166">
        <f>SUMIF('Division Lvl'!$A$2:$A$418,$B122,'Division Lvl'!M$2:M$418)</f>
        <v>5540000</v>
      </c>
      <c r="M122" s="167">
        <f>SUMIF('Division Lvl'!$A$2:$A$418,$B122,'Division Lvl'!N$2:N$418)</f>
        <v>5540000</v>
      </c>
      <c r="N122" s="168">
        <f>SUMIF('Division Lvl'!$A$2:$A$418,$B122,'Division Lvl'!P$2:P$418)</f>
        <v>3812999.9999999995</v>
      </c>
      <c r="O122" s="169">
        <f>SUMIF('Division Lvl'!$A$2:$A$418,$B122,'Division Lvl'!Q$2:Q$418)</f>
        <v>3908325</v>
      </c>
      <c r="P122" s="169">
        <f>SUMIF('Division Lvl'!$A$2:$A$418,$B122,'Division Lvl'!R$2:R$418)</f>
        <v>4006033.1249999995</v>
      </c>
      <c r="Q122" s="169">
        <f>SUMIF('Division Lvl'!$A$2:$A$418,$B122,'Division Lvl'!S$2:S$418)</f>
        <v>4106183.9531249991</v>
      </c>
      <c r="R122" s="169">
        <f>SUMIF('Division Lvl'!$A$2:$A$418,$B122,'Division Lvl'!T$2:T$418)</f>
        <v>5566528.407421873</v>
      </c>
      <c r="S122" s="169">
        <f>SUMIF('Division Lvl'!$A$2:$A$418,$B122,'Division Lvl'!U$2:U$418)</f>
        <v>6424701.5368994121</v>
      </c>
      <c r="T122" s="169">
        <f>SUMIF('Division Lvl'!$A$2:$A$418,$B122,'Division Lvl'!V$2:V$418)</f>
        <v>6585319.0753218969</v>
      </c>
      <c r="U122" s="169">
        <f>SUMIF('Division Lvl'!$A$2:$A$418,$B122,'Division Lvl'!W$2:W$418)</f>
        <v>6749952.0522049442</v>
      </c>
      <c r="V122" s="170">
        <f>SUMIF('Division Lvl'!$A$2:$A$418,$B122,'Division Lvl'!X$2:X$418)</f>
        <v>6918700.8535100669</v>
      </c>
      <c r="W122" s="170">
        <f>SUMIF('Division Lvl'!$A$2:$A$418,$B122,'Division Lvl'!Y$2:Y$418)</f>
        <v>7091668.3748478182</v>
      </c>
      <c r="X122" s="165">
        <f t="shared" si="6"/>
        <v>47500000</v>
      </c>
      <c r="Y122" s="171">
        <f t="shared" si="7"/>
        <v>55170412.378331006</v>
      </c>
      <c r="Z122" s="172"/>
    </row>
    <row r="123" spans="1:26" x14ac:dyDescent="0.25">
      <c r="A123" s="163" t="str">
        <f>INDEX('Division Lvl'!$AG$2:$AG$418,MATCH(B123,'Division Lvl'!$A$2:$A$418,0))</f>
        <v>TM</v>
      </c>
      <c r="B123" s="164" t="s">
        <v>43</v>
      </c>
      <c r="C123" s="130" t="str">
        <f>INDEX('Division Lvl'!$B$2:$B$418,MATCH(B123,'Division Lvl'!$A$2:$A$418,0))</f>
        <v>Renewal of 33kV and 66kV gas and oil filled cables</v>
      </c>
      <c r="D123" s="165">
        <f>SUMIF('Division Lvl'!$A$2:$A$418,$B123,'Division Lvl'!E$2:E$418)</f>
        <v>0</v>
      </c>
      <c r="E123" s="166">
        <f>SUMIF('Division Lvl'!$A$2:$A$418,$B123,'Division Lvl'!F$2:F$418)</f>
        <v>0</v>
      </c>
      <c r="F123" s="166">
        <f>SUMIF('Division Lvl'!$A$2:$A$418,$B123,'Division Lvl'!G$2:G$418)</f>
        <v>0</v>
      </c>
      <c r="G123" s="166">
        <f>SUMIF('Division Lvl'!$A$2:$A$418,$B123,'Division Lvl'!H$2:H$418)</f>
        <v>0</v>
      </c>
      <c r="H123" s="166">
        <f>SUMIF('Division Lvl'!$A$2:$A$418,$B123,'Division Lvl'!I$2:I$418)</f>
        <v>0</v>
      </c>
      <c r="I123" s="166">
        <f>SUMIF('Division Lvl'!$A$2:$A$418,$B123,'Division Lvl'!J$2:J$418)</f>
        <v>0</v>
      </c>
      <c r="J123" s="166">
        <f>SUMIF('Division Lvl'!$A$2:$A$418,$B123,'Division Lvl'!K$2:K$418)</f>
        <v>2250000</v>
      </c>
      <c r="K123" s="166">
        <f>SUMIF('Division Lvl'!$A$2:$A$418,$B123,'Division Lvl'!L$2:L$418)</f>
        <v>2250000</v>
      </c>
      <c r="L123" s="166">
        <f>SUMIF('Division Lvl'!$A$2:$A$418,$B123,'Division Lvl'!M$2:M$418)</f>
        <v>2250000</v>
      </c>
      <c r="M123" s="167">
        <f>SUMIF('Division Lvl'!$A$2:$A$418,$B123,'Division Lvl'!N$2:N$418)</f>
        <v>2250000</v>
      </c>
      <c r="N123" s="168">
        <f>SUMIF('Division Lvl'!$A$2:$A$418,$B123,'Division Lvl'!P$2:P$418)</f>
        <v>0</v>
      </c>
      <c r="O123" s="169">
        <f>SUMIF('Division Lvl'!$A$2:$A$418,$B123,'Division Lvl'!Q$2:Q$418)</f>
        <v>0</v>
      </c>
      <c r="P123" s="169">
        <f>SUMIF('Division Lvl'!$A$2:$A$418,$B123,'Division Lvl'!R$2:R$418)</f>
        <v>0</v>
      </c>
      <c r="Q123" s="169">
        <f>SUMIF('Division Lvl'!$A$2:$A$418,$B123,'Division Lvl'!S$2:S$418)</f>
        <v>0</v>
      </c>
      <c r="R123" s="169">
        <f>SUMIF('Division Lvl'!$A$2:$A$418,$B123,'Division Lvl'!T$2:T$418)</f>
        <v>0</v>
      </c>
      <c r="S123" s="169">
        <f>SUMIF('Division Lvl'!$A$2:$A$418,$B123,'Division Lvl'!U$2:U$418)</f>
        <v>0</v>
      </c>
      <c r="T123" s="169">
        <f>SUMIF('Division Lvl'!$A$2:$A$418,$B123,'Division Lvl'!V$2:V$418)</f>
        <v>2674542.945753478</v>
      </c>
      <c r="U123" s="169">
        <f>SUMIF('Division Lvl'!$A$2:$A$418,$B123,'Division Lvl'!W$2:W$418)</f>
        <v>2741406.5193973146</v>
      </c>
      <c r="V123" s="170">
        <f>SUMIF('Division Lvl'!$A$2:$A$418,$B123,'Division Lvl'!X$2:X$418)</f>
        <v>2809941.6823822474</v>
      </c>
      <c r="W123" s="170">
        <f>SUMIF('Division Lvl'!$A$2:$A$418,$B123,'Division Lvl'!Y$2:Y$418)</f>
        <v>2880190.2244418035</v>
      </c>
      <c r="X123" s="165">
        <f t="shared" si="6"/>
        <v>9000000</v>
      </c>
      <c r="Y123" s="171">
        <f t="shared" si="7"/>
        <v>11106081.371974843</v>
      </c>
      <c r="Z123" s="172"/>
    </row>
    <row r="124" spans="1:26" x14ac:dyDescent="0.25">
      <c r="A124" s="163" t="str">
        <f>INDEX('Division Lvl'!$AG$2:$AG$418,MATCH(B124,'Division Lvl'!$A$2:$A$418,0))</f>
        <v>TM</v>
      </c>
      <c r="B124" s="164" t="s">
        <v>877</v>
      </c>
      <c r="C124" s="130" t="str">
        <f>INDEX('Division Lvl'!$B$2:$B$418,MATCH(B124,'Division Lvl'!$A$2:$A$418,0))</f>
        <v>Subtransmission tower replacement</v>
      </c>
      <c r="D124" s="165">
        <f>SUMIF('Division Lvl'!$A$2:$A$418,$B124,'Division Lvl'!E$2:E$418)</f>
        <v>960000</v>
      </c>
      <c r="E124" s="166">
        <f>SUMIF('Division Lvl'!$A$2:$A$418,$B124,'Division Lvl'!F$2:F$418)</f>
        <v>960000</v>
      </c>
      <c r="F124" s="166">
        <f>SUMIF('Division Lvl'!$A$2:$A$418,$B124,'Division Lvl'!G$2:G$418)</f>
        <v>960000</v>
      </c>
      <c r="G124" s="166">
        <f>SUMIF('Division Lvl'!$A$2:$A$418,$B124,'Division Lvl'!H$2:H$418)</f>
        <v>960000</v>
      </c>
      <c r="H124" s="166">
        <f>SUMIF('Division Lvl'!$A$2:$A$418,$B124,'Division Lvl'!I$2:I$418)</f>
        <v>960000</v>
      </c>
      <c r="I124" s="166">
        <f>SUMIF('Division Lvl'!$A$2:$A$418,$B124,'Division Lvl'!J$2:J$418)</f>
        <v>1920000</v>
      </c>
      <c r="J124" s="166">
        <f>SUMIF('Division Lvl'!$A$2:$A$418,$B124,'Division Lvl'!K$2:K$418)</f>
        <v>1920000</v>
      </c>
      <c r="K124" s="166">
        <f>SUMIF('Division Lvl'!$A$2:$A$418,$B124,'Division Lvl'!L$2:L$418)</f>
        <v>1920000</v>
      </c>
      <c r="L124" s="166">
        <f>SUMIF('Division Lvl'!$A$2:$A$418,$B124,'Division Lvl'!M$2:M$418)</f>
        <v>1920000</v>
      </c>
      <c r="M124" s="167">
        <f>SUMIF('Division Lvl'!$A$2:$A$418,$B124,'Division Lvl'!N$2:N$418)</f>
        <v>1920000</v>
      </c>
      <c r="N124" s="168">
        <f>SUMIF('Division Lvl'!$A$2:$A$418,$B124,'Division Lvl'!P$2:P$418)</f>
        <v>983999.99999999988</v>
      </c>
      <c r="O124" s="169">
        <f>SUMIF('Division Lvl'!$A$2:$A$418,$B124,'Division Lvl'!Q$2:Q$418)</f>
        <v>1008599.9999999999</v>
      </c>
      <c r="P124" s="169">
        <f>SUMIF('Division Lvl'!$A$2:$A$418,$B124,'Division Lvl'!R$2:R$418)</f>
        <v>1033814.9999999999</v>
      </c>
      <c r="Q124" s="169">
        <f>SUMIF('Division Lvl'!$A$2:$A$418,$B124,'Division Lvl'!S$2:S$418)</f>
        <v>1059660.3749999998</v>
      </c>
      <c r="R124" s="169">
        <f>SUMIF('Division Lvl'!$A$2:$A$418,$B124,'Division Lvl'!T$2:T$418)</f>
        <v>1086151.8843749997</v>
      </c>
      <c r="S124" s="169">
        <f>SUMIF('Division Lvl'!$A$2:$A$418,$B124,'Division Lvl'!U$2:U$418)</f>
        <v>2226611.3629687494</v>
      </c>
      <c r="T124" s="169">
        <f>SUMIF('Division Lvl'!$A$2:$A$418,$B124,'Division Lvl'!V$2:V$418)</f>
        <v>2282276.6470429678</v>
      </c>
      <c r="U124" s="169">
        <f>SUMIF('Division Lvl'!$A$2:$A$418,$B124,'Division Lvl'!W$2:W$418)</f>
        <v>2339333.563219042</v>
      </c>
      <c r="V124" s="170">
        <f>SUMIF('Division Lvl'!$A$2:$A$418,$B124,'Division Lvl'!X$2:X$418)</f>
        <v>2397816.9022995178</v>
      </c>
      <c r="W124" s="170">
        <f>SUMIF('Division Lvl'!$A$2:$A$418,$B124,'Division Lvl'!Y$2:Y$418)</f>
        <v>2457762.3248570054</v>
      </c>
      <c r="X124" s="165">
        <f t="shared" si="6"/>
        <v>14400000</v>
      </c>
      <c r="Y124" s="171">
        <f t="shared" si="7"/>
        <v>16876028.05976228</v>
      </c>
      <c r="Z124" s="172"/>
    </row>
    <row r="125" spans="1:26" x14ac:dyDescent="0.25">
      <c r="A125" s="163" t="str">
        <f>INDEX('Division Lvl'!$AG$2:$AG$418,MATCH(B125,'Division Lvl'!$A$2:$A$418,0))</f>
        <v>TM</v>
      </c>
      <c r="B125" s="164" t="s">
        <v>202</v>
      </c>
      <c r="C125" s="130" t="str">
        <f>INDEX('Division Lvl'!$B$2:$B$418,MATCH(B125,'Division Lvl'!$A$2:$A$418,0))</f>
        <v>132kV oil cable replacement</v>
      </c>
      <c r="D125" s="165">
        <f>SUMIF('Division Lvl'!$A$2:$A$418,$B125,'Division Lvl'!E$2:E$418)</f>
        <v>0</v>
      </c>
      <c r="E125" s="166">
        <f>SUMIF('Division Lvl'!$A$2:$A$418,$B125,'Division Lvl'!F$2:F$418)</f>
        <v>0</v>
      </c>
      <c r="F125" s="166">
        <f>SUMIF('Division Lvl'!$A$2:$A$418,$B125,'Division Lvl'!G$2:G$418)</f>
        <v>0</v>
      </c>
      <c r="G125" s="166">
        <f>SUMIF('Division Lvl'!$A$2:$A$418,$B125,'Division Lvl'!H$2:H$418)</f>
        <v>0</v>
      </c>
      <c r="H125" s="166">
        <f>SUMIF('Division Lvl'!$A$2:$A$418,$B125,'Division Lvl'!I$2:I$418)</f>
        <v>0</v>
      </c>
      <c r="I125" s="166">
        <f>SUMIF('Division Lvl'!$A$2:$A$418,$B125,'Division Lvl'!J$2:J$418)</f>
        <v>10200000</v>
      </c>
      <c r="J125" s="166">
        <f>SUMIF('Division Lvl'!$A$2:$A$418,$B125,'Division Lvl'!K$2:K$418)</f>
        <v>9900000</v>
      </c>
      <c r="K125" s="166">
        <f>SUMIF('Division Lvl'!$A$2:$A$418,$B125,'Division Lvl'!L$2:L$418)</f>
        <v>9900000</v>
      </c>
      <c r="L125" s="166">
        <f>SUMIF('Division Lvl'!$A$2:$A$418,$B125,'Division Lvl'!M$2:M$418)</f>
        <v>10200000</v>
      </c>
      <c r="M125" s="167">
        <f>SUMIF('Division Lvl'!$A$2:$A$418,$B125,'Division Lvl'!N$2:N$418)</f>
        <v>10200000</v>
      </c>
      <c r="N125" s="168">
        <f>SUMIF('Division Lvl'!$A$2:$A$418,$B125,'Division Lvl'!P$2:P$418)</f>
        <v>0</v>
      </c>
      <c r="O125" s="169">
        <f>SUMIF('Division Lvl'!$A$2:$A$418,$B125,'Division Lvl'!Q$2:Q$418)</f>
        <v>0</v>
      </c>
      <c r="P125" s="169">
        <f>SUMIF('Division Lvl'!$A$2:$A$418,$B125,'Division Lvl'!R$2:R$418)</f>
        <v>0</v>
      </c>
      <c r="Q125" s="169">
        <f>SUMIF('Division Lvl'!$A$2:$A$418,$B125,'Division Lvl'!S$2:S$418)</f>
        <v>0</v>
      </c>
      <c r="R125" s="169">
        <f>SUMIF('Division Lvl'!$A$2:$A$418,$B125,'Division Lvl'!T$2:T$418)</f>
        <v>0</v>
      </c>
      <c r="S125" s="169">
        <f>SUMIF('Division Lvl'!$A$2:$A$418,$B125,'Division Lvl'!U$2:U$418)</f>
        <v>11828872.86577148</v>
      </c>
      <c r="T125" s="169">
        <f>SUMIF('Division Lvl'!$A$2:$A$418,$B125,'Division Lvl'!V$2:V$418)</f>
        <v>11767988.961315304</v>
      </c>
      <c r="U125" s="169">
        <f>SUMIF('Division Lvl'!$A$2:$A$418,$B125,'Division Lvl'!W$2:W$418)</f>
        <v>12062188.685348185</v>
      </c>
      <c r="V125" s="170">
        <f>SUMIF('Division Lvl'!$A$2:$A$418,$B125,'Division Lvl'!X$2:X$418)</f>
        <v>12738402.293466188</v>
      </c>
      <c r="W125" s="170">
        <f>SUMIF('Division Lvl'!$A$2:$A$418,$B125,'Division Lvl'!Y$2:Y$418)</f>
        <v>13056862.350802843</v>
      </c>
      <c r="X125" s="165">
        <f t="shared" si="6"/>
        <v>50400000</v>
      </c>
      <c r="Y125" s="171">
        <f t="shared" si="7"/>
        <v>61454315.156703994</v>
      </c>
      <c r="Z125" s="172"/>
    </row>
    <row r="126" spans="1:26" x14ac:dyDescent="0.25">
      <c r="A126" s="163" t="str">
        <f>INDEX('Division Lvl'!$AG$2:$AG$418,MATCH(B126,'Division Lvl'!$A$2:$A$418,0))</f>
        <v>TM</v>
      </c>
      <c r="B126" s="174" t="s">
        <v>879</v>
      </c>
      <c r="C126" s="130" t="str">
        <f>INDEX('Division Lvl'!$B$2:$B$418,MATCH(B126,'Division Lvl'!$A$2:$A$418,0))</f>
        <v>Feeder 7028 replacement</v>
      </c>
      <c r="D126" s="165">
        <f>SUMIF('Division Lvl'!$A$2:$A$418,$B126,'Division Lvl'!E$2:E$418)</f>
        <v>1600000</v>
      </c>
      <c r="E126" s="166">
        <f>SUMIF('Division Lvl'!$A$2:$A$418,$B126,'Division Lvl'!F$2:F$418)</f>
        <v>1600000</v>
      </c>
      <c r="F126" s="166">
        <f>SUMIF('Division Lvl'!$A$2:$A$418,$B126,'Division Lvl'!G$2:G$418)</f>
        <v>1600000</v>
      </c>
      <c r="G126" s="166">
        <f>SUMIF('Division Lvl'!$A$2:$A$418,$B126,'Division Lvl'!H$2:H$418)</f>
        <v>0</v>
      </c>
      <c r="H126" s="166">
        <f>SUMIF('Division Lvl'!$A$2:$A$418,$B126,'Division Lvl'!I$2:I$418)</f>
        <v>0</v>
      </c>
      <c r="I126" s="166">
        <f>SUMIF('Division Lvl'!$A$2:$A$418,$B126,'Division Lvl'!J$2:J$418)</f>
        <v>0</v>
      </c>
      <c r="J126" s="166">
        <f>SUMIF('Division Lvl'!$A$2:$A$418,$B126,'Division Lvl'!K$2:K$418)</f>
        <v>0</v>
      </c>
      <c r="K126" s="166">
        <f>SUMIF('Division Lvl'!$A$2:$A$418,$B126,'Division Lvl'!L$2:L$418)</f>
        <v>0</v>
      </c>
      <c r="L126" s="166">
        <f>SUMIF('Division Lvl'!$A$2:$A$418,$B126,'Division Lvl'!M$2:M$418)</f>
        <v>0</v>
      </c>
      <c r="M126" s="167">
        <f>SUMIF('Division Lvl'!$A$2:$A$418,$B126,'Division Lvl'!N$2:N$418)</f>
        <v>0</v>
      </c>
      <c r="N126" s="168">
        <f>SUMIF('Division Lvl'!$A$2:$A$418,$B126,'Division Lvl'!P$2:P$418)</f>
        <v>1639999.9999999998</v>
      </c>
      <c r="O126" s="169">
        <f>SUMIF('Division Lvl'!$A$2:$A$418,$B126,'Division Lvl'!Q$2:Q$418)</f>
        <v>1680999.9999999998</v>
      </c>
      <c r="P126" s="169">
        <f>SUMIF('Division Lvl'!$A$2:$A$418,$B126,'Division Lvl'!R$2:R$418)</f>
        <v>1723024.9999999998</v>
      </c>
      <c r="Q126" s="169">
        <f>SUMIF('Division Lvl'!$A$2:$A$418,$B126,'Division Lvl'!S$2:S$418)</f>
        <v>0</v>
      </c>
      <c r="R126" s="169">
        <f>SUMIF('Division Lvl'!$A$2:$A$418,$B126,'Division Lvl'!T$2:T$418)</f>
        <v>0</v>
      </c>
      <c r="S126" s="169">
        <f>SUMIF('Division Lvl'!$A$2:$A$418,$B126,'Division Lvl'!U$2:U$418)</f>
        <v>0</v>
      </c>
      <c r="T126" s="169">
        <f>SUMIF('Division Lvl'!$A$2:$A$418,$B126,'Division Lvl'!V$2:V$418)</f>
        <v>0</v>
      </c>
      <c r="U126" s="169">
        <f>SUMIF('Division Lvl'!$A$2:$A$418,$B126,'Division Lvl'!W$2:W$418)</f>
        <v>0</v>
      </c>
      <c r="V126" s="170">
        <f>SUMIF('Division Lvl'!$A$2:$A$418,$B126,'Division Lvl'!X$2:X$418)</f>
        <v>0</v>
      </c>
      <c r="W126" s="170">
        <f>SUMIF('Division Lvl'!$A$2:$A$418,$B126,'Division Lvl'!Y$2:Y$418)</f>
        <v>0</v>
      </c>
      <c r="X126" s="165">
        <f t="shared" si="6"/>
        <v>4800000</v>
      </c>
      <c r="Y126" s="171">
        <f t="shared" si="7"/>
        <v>5044024.9999999991</v>
      </c>
      <c r="Z126" s="172"/>
    </row>
    <row r="127" spans="1:26" x14ac:dyDescent="0.25">
      <c r="A127" s="163" t="str">
        <f>INDEX('Division Lvl'!$AG$2:$AG$418,MATCH(B127,'Division Lvl'!$A$2:$A$418,0))</f>
        <v>TM</v>
      </c>
      <c r="B127" s="164" t="s">
        <v>1105</v>
      </c>
      <c r="C127" s="130" t="str">
        <f>INDEX('Division Lvl'!$B$2:$B$418,MATCH(B127,'Division Lvl'!$A$2:$A$418,0))</f>
        <v>Steel tower asbestos removal</v>
      </c>
      <c r="D127" s="165">
        <f>SUMIF('Division Lvl'!$A$2:$A$418,$B127,'Division Lvl'!E$2:E$418)</f>
        <v>2812195</v>
      </c>
      <c r="E127" s="166">
        <f>SUMIF('Division Lvl'!$A$2:$A$418,$B127,'Division Lvl'!F$2:F$418)</f>
        <v>0</v>
      </c>
      <c r="F127" s="166">
        <f>SUMIF('Division Lvl'!$A$2:$A$418,$B127,'Division Lvl'!G$2:G$418)</f>
        <v>0</v>
      </c>
      <c r="G127" s="166">
        <f>SUMIF('Division Lvl'!$A$2:$A$418,$B127,'Division Lvl'!H$2:H$418)</f>
        <v>0</v>
      </c>
      <c r="H127" s="166">
        <f>SUMIF('Division Lvl'!$A$2:$A$418,$B127,'Division Lvl'!I$2:I$418)</f>
        <v>0</v>
      </c>
      <c r="I127" s="166">
        <f>SUMIF('Division Lvl'!$A$2:$A$418,$B127,'Division Lvl'!J$2:J$418)</f>
        <v>0</v>
      </c>
      <c r="J127" s="166">
        <f>SUMIF('Division Lvl'!$A$2:$A$418,$B127,'Division Lvl'!K$2:K$418)</f>
        <v>0</v>
      </c>
      <c r="K127" s="166">
        <f>SUMIF('Division Lvl'!$A$2:$A$418,$B127,'Division Lvl'!L$2:L$418)</f>
        <v>0</v>
      </c>
      <c r="L127" s="166">
        <f>SUMIF('Division Lvl'!$A$2:$A$418,$B127,'Division Lvl'!M$2:M$418)</f>
        <v>0</v>
      </c>
      <c r="M127" s="167">
        <f>SUMIF('Division Lvl'!$A$2:$A$418,$B127,'Division Lvl'!N$2:N$418)</f>
        <v>0</v>
      </c>
      <c r="N127" s="168">
        <f>SUMIF('Division Lvl'!$A$2:$A$418,$B127,'Division Lvl'!P$2:P$418)</f>
        <v>2882499.8749999995</v>
      </c>
      <c r="O127" s="169">
        <f>SUMIF('Division Lvl'!$A$2:$A$418,$B127,'Division Lvl'!Q$2:Q$418)</f>
        <v>0</v>
      </c>
      <c r="P127" s="169">
        <f>SUMIF('Division Lvl'!$A$2:$A$418,$B127,'Division Lvl'!R$2:R$418)</f>
        <v>0</v>
      </c>
      <c r="Q127" s="169">
        <f>SUMIF('Division Lvl'!$A$2:$A$418,$B127,'Division Lvl'!S$2:S$418)</f>
        <v>0</v>
      </c>
      <c r="R127" s="169">
        <f>SUMIF('Division Lvl'!$A$2:$A$418,$B127,'Division Lvl'!T$2:T$418)</f>
        <v>0</v>
      </c>
      <c r="S127" s="169">
        <f>SUMIF('Division Lvl'!$A$2:$A$418,$B127,'Division Lvl'!U$2:U$418)</f>
        <v>0</v>
      </c>
      <c r="T127" s="169">
        <f>SUMIF('Division Lvl'!$A$2:$A$418,$B127,'Division Lvl'!V$2:V$418)</f>
        <v>0</v>
      </c>
      <c r="U127" s="169">
        <f>SUMIF('Division Lvl'!$A$2:$A$418,$B127,'Division Lvl'!W$2:W$418)</f>
        <v>0</v>
      </c>
      <c r="V127" s="170">
        <f>SUMIF('Division Lvl'!$A$2:$A$418,$B127,'Division Lvl'!X$2:X$418)</f>
        <v>0</v>
      </c>
      <c r="W127" s="170">
        <f>SUMIF('Division Lvl'!$A$2:$A$418,$B127,'Division Lvl'!Y$2:Y$418)</f>
        <v>0</v>
      </c>
      <c r="X127" s="165">
        <f t="shared" si="6"/>
        <v>2812195</v>
      </c>
      <c r="Y127" s="171">
        <f t="shared" si="7"/>
        <v>2882499.8749999995</v>
      </c>
      <c r="Z127" s="172"/>
    </row>
    <row r="128" spans="1:26" x14ac:dyDescent="0.25">
      <c r="A128" s="163" t="str">
        <f>INDEX('Division Lvl'!$AG$2:$AG$418,MATCH(B128,'Division Lvl'!$A$2:$A$418,0))</f>
        <v>TM</v>
      </c>
      <c r="B128" s="174" t="s">
        <v>1076</v>
      </c>
      <c r="C128" s="130" t="str">
        <f>INDEX('Division Lvl'!$B$2:$B$418,MATCH(B128,'Division Lvl'!$A$2:$A$418,0))</f>
        <v>Pole top structure/hardware refurbishment (TR)</v>
      </c>
      <c r="D128" s="165">
        <f>SUMIF('Division Lvl'!$A$2:$A$418,$B128,'Division Lvl'!E$2:E$418)</f>
        <v>1347670</v>
      </c>
      <c r="E128" s="166">
        <f>SUMIF('Division Lvl'!$A$2:$A$418,$B128,'Division Lvl'!F$2:F$418)</f>
        <v>1347670</v>
      </c>
      <c r="F128" s="166">
        <f>SUMIF('Division Lvl'!$A$2:$A$418,$B128,'Division Lvl'!G$2:G$418)</f>
        <v>1347670</v>
      </c>
      <c r="G128" s="166">
        <f>SUMIF('Division Lvl'!$A$2:$A$418,$B128,'Division Lvl'!H$2:H$418)</f>
        <v>1347670</v>
      </c>
      <c r="H128" s="166">
        <f>SUMIF('Division Lvl'!$A$2:$A$418,$B128,'Division Lvl'!I$2:I$418)</f>
        <v>1347670</v>
      </c>
      <c r="I128" s="166">
        <f>SUMIF('Division Lvl'!$A$2:$A$418,$B128,'Division Lvl'!J$2:J$418)</f>
        <v>1347670</v>
      </c>
      <c r="J128" s="166">
        <f>SUMIF('Division Lvl'!$A$2:$A$418,$B128,'Division Lvl'!K$2:K$418)</f>
        <v>1347670</v>
      </c>
      <c r="K128" s="166">
        <f>SUMIF('Division Lvl'!$A$2:$A$418,$B128,'Division Lvl'!L$2:L$418)</f>
        <v>1347670</v>
      </c>
      <c r="L128" s="166">
        <f>SUMIF('Division Lvl'!$A$2:$A$418,$B128,'Division Lvl'!M$2:M$418)</f>
        <v>1347670</v>
      </c>
      <c r="M128" s="167">
        <f>SUMIF('Division Lvl'!$A$2:$A$418,$B128,'Division Lvl'!N$2:N$418)</f>
        <v>1347670</v>
      </c>
      <c r="N128" s="168">
        <f>SUMIF('Division Lvl'!$A$2:$A$418,$B128,'Division Lvl'!P$2:P$418)</f>
        <v>1381361.7499999998</v>
      </c>
      <c r="O128" s="169">
        <f>SUMIF('Division Lvl'!$A$2:$A$418,$B128,'Division Lvl'!Q$2:Q$418)</f>
        <v>1415895.79375</v>
      </c>
      <c r="P128" s="169">
        <f>SUMIF('Division Lvl'!$A$2:$A$418,$B128,'Division Lvl'!R$2:R$418)</f>
        <v>1451293.1885937499</v>
      </c>
      <c r="Q128" s="169">
        <f>SUMIF('Division Lvl'!$A$2:$A$418,$B128,'Division Lvl'!S$2:S$418)</f>
        <v>1487575.5183085934</v>
      </c>
      <c r="R128" s="169">
        <f>SUMIF('Division Lvl'!$A$2:$A$418,$B128,'Division Lvl'!T$2:T$418)</f>
        <v>1524764.9062663082</v>
      </c>
      <c r="S128" s="169">
        <f>SUMIF('Division Lvl'!$A$2:$A$418,$B128,'Division Lvl'!U$2:U$418)</f>
        <v>1562884.0289229658</v>
      </c>
      <c r="T128" s="169">
        <f>SUMIF('Division Lvl'!$A$2:$A$418,$B128,'Division Lvl'!V$2:V$418)</f>
        <v>1601956.12964604</v>
      </c>
      <c r="U128" s="169">
        <f>SUMIF('Division Lvl'!$A$2:$A$418,$B128,'Division Lvl'!W$2:W$418)</f>
        <v>1642005.0328871908</v>
      </c>
      <c r="V128" s="170">
        <f>SUMIF('Division Lvl'!$A$2:$A$418,$B128,'Division Lvl'!X$2:X$418)</f>
        <v>1683055.1587093703</v>
      </c>
      <c r="W128" s="170">
        <f>SUMIF('Division Lvl'!$A$2:$A$418,$B128,'Division Lvl'!Y$2:Y$418)</f>
        <v>1725131.5376771046</v>
      </c>
      <c r="X128" s="165">
        <f t="shared" si="6"/>
        <v>13476700</v>
      </c>
      <c r="Y128" s="171">
        <f t="shared" si="7"/>
        <v>15475923.044761322</v>
      </c>
      <c r="Z128" s="172"/>
    </row>
    <row r="129" spans="1:26" x14ac:dyDescent="0.25">
      <c r="A129" s="163" t="str">
        <f>INDEX('Division Lvl'!$AG$2:$AG$418,MATCH(B129,'Division Lvl'!$A$2:$A$418,0))</f>
        <v>TM</v>
      </c>
      <c r="B129" s="164" t="s">
        <v>357</v>
      </c>
      <c r="C129" s="130" t="str">
        <f>INDEX('Division Lvl'!$B$2:$B$418,MATCH(B129,'Division Lvl'!$A$2:$A$418,0))</f>
        <v>Sub-transmission pilot cable renewal program</v>
      </c>
      <c r="D129" s="165">
        <f>SUMIF('Division Lvl'!$A$2:$A$418,$B129,'Division Lvl'!E$2:E$418)</f>
        <v>0</v>
      </c>
      <c r="E129" s="166">
        <f>SUMIF('Division Lvl'!$A$2:$A$418,$B129,'Division Lvl'!F$2:F$418)</f>
        <v>0</v>
      </c>
      <c r="F129" s="166">
        <f>SUMIF('Division Lvl'!$A$2:$A$418,$B129,'Division Lvl'!G$2:G$418)</f>
        <v>0</v>
      </c>
      <c r="G129" s="166">
        <f>SUMIF('Division Lvl'!$A$2:$A$418,$B129,'Division Lvl'!H$2:H$418)</f>
        <v>0</v>
      </c>
      <c r="H129" s="166">
        <f>SUMIF('Division Lvl'!$A$2:$A$418,$B129,'Division Lvl'!I$2:I$418)</f>
        <v>0</v>
      </c>
      <c r="I129" s="166">
        <f>SUMIF('Division Lvl'!$A$2:$A$418,$B129,'Division Lvl'!J$2:J$418)</f>
        <v>0</v>
      </c>
      <c r="J129" s="166">
        <f>SUMIF('Division Lvl'!$A$2:$A$418,$B129,'Division Lvl'!K$2:K$418)</f>
        <v>1115000</v>
      </c>
      <c r="K129" s="166">
        <f>SUMIF('Division Lvl'!$A$2:$A$418,$B129,'Division Lvl'!L$2:L$418)</f>
        <v>1115000</v>
      </c>
      <c r="L129" s="166">
        <f>SUMIF('Division Lvl'!$A$2:$A$418,$B129,'Division Lvl'!M$2:M$418)</f>
        <v>1115000</v>
      </c>
      <c r="M129" s="167">
        <f>SUMIF('Division Lvl'!$A$2:$A$418,$B129,'Division Lvl'!N$2:N$418)</f>
        <v>1115000</v>
      </c>
      <c r="N129" s="168">
        <f>SUMIF('Division Lvl'!$A$2:$A$418,$B129,'Division Lvl'!P$2:P$418)</f>
        <v>0</v>
      </c>
      <c r="O129" s="169">
        <f>SUMIF('Division Lvl'!$A$2:$A$418,$B129,'Division Lvl'!Q$2:Q$418)</f>
        <v>0</v>
      </c>
      <c r="P129" s="169">
        <f>SUMIF('Division Lvl'!$A$2:$A$418,$B129,'Division Lvl'!R$2:R$418)</f>
        <v>0</v>
      </c>
      <c r="Q129" s="169">
        <f>SUMIF('Division Lvl'!$A$2:$A$418,$B129,'Division Lvl'!S$2:S$418)</f>
        <v>0</v>
      </c>
      <c r="R129" s="169">
        <f>SUMIF('Division Lvl'!$A$2:$A$418,$B129,'Division Lvl'!T$2:T$418)</f>
        <v>0</v>
      </c>
      <c r="S129" s="169">
        <f>SUMIF('Division Lvl'!$A$2:$A$418,$B129,'Division Lvl'!U$2:U$418)</f>
        <v>0</v>
      </c>
      <c r="T129" s="169">
        <f>SUMIF('Division Lvl'!$A$2:$A$418,$B129,'Division Lvl'!V$2:V$418)</f>
        <v>1325384.6153400568</v>
      </c>
      <c r="U129" s="169">
        <f>SUMIF('Division Lvl'!$A$2:$A$418,$B129,'Division Lvl'!W$2:W$418)</f>
        <v>1358519.2307235582</v>
      </c>
      <c r="V129" s="170">
        <f>SUMIF('Division Lvl'!$A$2:$A$418,$B129,'Division Lvl'!X$2:X$418)</f>
        <v>1392482.2114916469</v>
      </c>
      <c r="W129" s="170">
        <f>SUMIF('Division Lvl'!$A$2:$A$418,$B129,'Division Lvl'!Y$2:Y$418)</f>
        <v>1427294.2667789382</v>
      </c>
      <c r="X129" s="165">
        <f t="shared" si="6"/>
        <v>4460000</v>
      </c>
      <c r="Y129" s="171">
        <f t="shared" si="7"/>
        <v>5503680.3243342005</v>
      </c>
      <c r="Z129" s="172"/>
    </row>
    <row r="130" spans="1:26" x14ac:dyDescent="0.25">
      <c r="A130" s="163" t="str">
        <f>INDEX('Division Lvl'!$AG$2:$AG$418,MATCH(B130,'Division Lvl'!$A$2:$A$418,0))</f>
        <v>TM</v>
      </c>
      <c r="B130" s="164" t="s">
        <v>182</v>
      </c>
      <c r="C130" s="130" t="str">
        <f>INDEX('Division Lvl'!$B$2:$B$418,MATCH(B130,'Division Lvl'!$A$2:$A$418,0))</f>
        <v>Wollongong - Port Kembla pilot cable replacement</v>
      </c>
      <c r="D130" s="165">
        <f>SUMIF('Division Lvl'!$A$2:$A$418,$B130,'Division Lvl'!E$2:E$418)</f>
        <v>0</v>
      </c>
      <c r="E130" s="166">
        <f>SUMIF('Division Lvl'!$A$2:$A$418,$B130,'Division Lvl'!F$2:F$418)</f>
        <v>0</v>
      </c>
      <c r="F130" s="166">
        <f>SUMIF('Division Lvl'!$A$2:$A$418,$B130,'Division Lvl'!G$2:G$418)</f>
        <v>0</v>
      </c>
      <c r="G130" s="166">
        <f>SUMIF('Division Lvl'!$A$2:$A$418,$B130,'Division Lvl'!H$2:H$418)</f>
        <v>0</v>
      </c>
      <c r="H130" s="166">
        <f>SUMIF('Division Lvl'!$A$2:$A$418,$B130,'Division Lvl'!I$2:I$418)</f>
        <v>0</v>
      </c>
      <c r="I130" s="166">
        <f>SUMIF('Division Lvl'!$A$2:$A$418,$B130,'Division Lvl'!J$2:J$418)</f>
        <v>0</v>
      </c>
      <c r="J130" s="166">
        <f>SUMIF('Division Lvl'!$A$2:$A$418,$B130,'Division Lvl'!K$2:K$418)</f>
        <v>1665000</v>
      </c>
      <c r="K130" s="166">
        <f>SUMIF('Division Lvl'!$A$2:$A$418,$B130,'Division Lvl'!L$2:L$418)</f>
        <v>1665000</v>
      </c>
      <c r="L130" s="166">
        <f>SUMIF('Division Lvl'!$A$2:$A$418,$B130,'Division Lvl'!M$2:M$418)</f>
        <v>1665000</v>
      </c>
      <c r="M130" s="167">
        <f>SUMIF('Division Lvl'!$A$2:$A$418,$B130,'Division Lvl'!N$2:N$418)</f>
        <v>1665000</v>
      </c>
      <c r="N130" s="168">
        <f>SUMIF('Division Lvl'!$A$2:$A$418,$B130,'Division Lvl'!P$2:P$418)</f>
        <v>0</v>
      </c>
      <c r="O130" s="169">
        <f>SUMIF('Division Lvl'!$A$2:$A$418,$B130,'Division Lvl'!Q$2:Q$418)</f>
        <v>0</v>
      </c>
      <c r="P130" s="169">
        <f>SUMIF('Division Lvl'!$A$2:$A$418,$B130,'Division Lvl'!R$2:R$418)</f>
        <v>0</v>
      </c>
      <c r="Q130" s="169">
        <f>SUMIF('Division Lvl'!$A$2:$A$418,$B130,'Division Lvl'!S$2:S$418)</f>
        <v>0</v>
      </c>
      <c r="R130" s="169">
        <f>SUMIF('Division Lvl'!$A$2:$A$418,$B130,'Division Lvl'!T$2:T$418)</f>
        <v>0</v>
      </c>
      <c r="S130" s="169">
        <f>SUMIF('Division Lvl'!$A$2:$A$418,$B130,'Division Lvl'!U$2:U$418)</f>
        <v>0</v>
      </c>
      <c r="T130" s="169">
        <f>SUMIF('Division Lvl'!$A$2:$A$418,$B130,'Division Lvl'!V$2:V$418)</f>
        <v>1979161.7798575738</v>
      </c>
      <c r="U130" s="169">
        <f>SUMIF('Division Lvl'!$A$2:$A$418,$B130,'Division Lvl'!W$2:W$418)</f>
        <v>2028640.824354013</v>
      </c>
      <c r="V130" s="170">
        <f>SUMIF('Division Lvl'!$A$2:$A$418,$B130,'Division Lvl'!X$2:X$418)</f>
        <v>2079356.844962863</v>
      </c>
      <c r="W130" s="170">
        <f>SUMIF('Division Lvl'!$A$2:$A$418,$B130,'Division Lvl'!Y$2:Y$418)</f>
        <v>2131340.7660869346</v>
      </c>
      <c r="X130" s="165">
        <f t="shared" ref="X130:X161" si="8">SUM(D130:M130)</f>
        <v>6660000</v>
      </c>
      <c r="Y130" s="171">
        <f t="shared" ref="Y130:Y161" si="9">SUM(N130:W130)</f>
        <v>8218500.2152613848</v>
      </c>
      <c r="Z130" s="172"/>
    </row>
    <row r="131" spans="1:26" x14ac:dyDescent="0.25">
      <c r="A131" s="163" t="str">
        <f>INDEX('Division Lvl'!$AG$2:$AG$418,MATCH(B131,'Division Lvl'!$A$2:$A$418,0))</f>
        <v>TM</v>
      </c>
      <c r="B131" s="164" t="s">
        <v>183</v>
      </c>
      <c r="C131" s="130" t="str">
        <f>INDEX('Division Lvl'!$B$2:$B$418,MATCH(B131,'Division Lvl'!$A$2:$A$418,0))</f>
        <v>Optical fibre protection and communication upgrades in the Blue Mountains</v>
      </c>
      <c r="D131" s="165">
        <f>SUMIF('Division Lvl'!$A$2:$A$418,$B131,'Division Lvl'!E$2:E$418)</f>
        <v>0</v>
      </c>
      <c r="E131" s="166">
        <f>SUMIF('Division Lvl'!$A$2:$A$418,$B131,'Division Lvl'!F$2:F$418)</f>
        <v>0</v>
      </c>
      <c r="F131" s="166">
        <f>SUMIF('Division Lvl'!$A$2:$A$418,$B131,'Division Lvl'!G$2:G$418)</f>
        <v>0</v>
      </c>
      <c r="G131" s="166">
        <f>SUMIF('Division Lvl'!$A$2:$A$418,$B131,'Division Lvl'!H$2:H$418)</f>
        <v>0</v>
      </c>
      <c r="H131" s="166">
        <f>SUMIF('Division Lvl'!$A$2:$A$418,$B131,'Division Lvl'!I$2:I$418)</f>
        <v>0</v>
      </c>
      <c r="I131" s="166">
        <f>SUMIF('Division Lvl'!$A$2:$A$418,$B131,'Division Lvl'!J$2:J$418)</f>
        <v>0</v>
      </c>
      <c r="J131" s="166">
        <f>SUMIF('Division Lvl'!$A$2:$A$418,$B131,'Division Lvl'!K$2:K$418)</f>
        <v>928000</v>
      </c>
      <c r="K131" s="166">
        <f>SUMIF('Division Lvl'!$A$2:$A$418,$B131,'Division Lvl'!L$2:L$418)</f>
        <v>928000</v>
      </c>
      <c r="L131" s="166">
        <f>SUMIF('Division Lvl'!$A$2:$A$418,$B131,'Division Lvl'!M$2:M$418)</f>
        <v>928000</v>
      </c>
      <c r="M131" s="167">
        <f>SUMIF('Division Lvl'!$A$2:$A$418,$B131,'Division Lvl'!N$2:N$418)</f>
        <v>928000</v>
      </c>
      <c r="N131" s="168">
        <f>SUMIF('Division Lvl'!$A$2:$A$418,$B131,'Division Lvl'!P$2:P$418)</f>
        <v>0</v>
      </c>
      <c r="O131" s="169">
        <f>SUMIF('Division Lvl'!$A$2:$A$418,$B131,'Division Lvl'!Q$2:Q$418)</f>
        <v>0</v>
      </c>
      <c r="P131" s="169">
        <f>SUMIF('Division Lvl'!$A$2:$A$418,$B131,'Division Lvl'!R$2:R$418)</f>
        <v>0</v>
      </c>
      <c r="Q131" s="169">
        <f>SUMIF('Division Lvl'!$A$2:$A$418,$B131,'Division Lvl'!S$2:S$418)</f>
        <v>0</v>
      </c>
      <c r="R131" s="169">
        <f>SUMIF('Division Lvl'!$A$2:$A$418,$B131,'Division Lvl'!T$2:T$418)</f>
        <v>0</v>
      </c>
      <c r="S131" s="169">
        <f>SUMIF('Division Lvl'!$A$2:$A$418,$B131,'Division Lvl'!U$2:U$418)</f>
        <v>0</v>
      </c>
      <c r="T131" s="169">
        <f>SUMIF('Division Lvl'!$A$2:$A$418,$B131,'Division Lvl'!V$2:V$418)</f>
        <v>1103100.3794041013</v>
      </c>
      <c r="U131" s="169">
        <f>SUMIF('Division Lvl'!$A$2:$A$418,$B131,'Division Lvl'!W$2:W$418)</f>
        <v>1130677.8888892035</v>
      </c>
      <c r="V131" s="170">
        <f>SUMIF('Division Lvl'!$A$2:$A$418,$B131,'Division Lvl'!X$2:X$418)</f>
        <v>1158944.8361114336</v>
      </c>
      <c r="W131" s="170">
        <f>SUMIF('Division Lvl'!$A$2:$A$418,$B131,'Division Lvl'!Y$2:Y$418)</f>
        <v>1187918.4570142194</v>
      </c>
      <c r="X131" s="165">
        <f t="shared" si="8"/>
        <v>3712000</v>
      </c>
      <c r="Y131" s="171">
        <f t="shared" si="9"/>
        <v>4580641.561418958</v>
      </c>
      <c r="Z131" s="172"/>
    </row>
    <row r="132" spans="1:26" x14ac:dyDescent="0.25">
      <c r="A132" s="163" t="str">
        <f>INDEX('Division Lvl'!$AG$2:$AG$418,MATCH(B132,'Division Lvl'!$A$2:$A$418,0))</f>
        <v>TM</v>
      </c>
      <c r="B132" s="164" t="s">
        <v>184</v>
      </c>
      <c r="C132" s="130" t="str">
        <f>INDEX('Division Lvl'!$B$2:$B$418,MATCH(B132,'Division Lvl'!$A$2:$A$418,0))</f>
        <v>Optical fibre protection and communication upgrades in the Macarthur area</v>
      </c>
      <c r="D132" s="165">
        <f>SUMIF('Division Lvl'!$A$2:$A$418,$B132,'Division Lvl'!E$2:E$418)</f>
        <v>0</v>
      </c>
      <c r="E132" s="166">
        <f>SUMIF('Division Lvl'!$A$2:$A$418,$B132,'Division Lvl'!F$2:F$418)</f>
        <v>0</v>
      </c>
      <c r="F132" s="166">
        <f>SUMIF('Division Lvl'!$A$2:$A$418,$B132,'Division Lvl'!G$2:G$418)</f>
        <v>0</v>
      </c>
      <c r="G132" s="166">
        <f>SUMIF('Division Lvl'!$A$2:$A$418,$B132,'Division Lvl'!H$2:H$418)</f>
        <v>0</v>
      </c>
      <c r="H132" s="166">
        <f>SUMIF('Division Lvl'!$A$2:$A$418,$B132,'Division Lvl'!I$2:I$418)</f>
        <v>0</v>
      </c>
      <c r="I132" s="166">
        <f>SUMIF('Division Lvl'!$A$2:$A$418,$B132,'Division Lvl'!J$2:J$418)</f>
        <v>0</v>
      </c>
      <c r="J132" s="166">
        <f>SUMIF('Division Lvl'!$A$2:$A$418,$B132,'Division Lvl'!K$2:K$418)</f>
        <v>908000</v>
      </c>
      <c r="K132" s="166">
        <f>SUMIF('Division Lvl'!$A$2:$A$418,$B132,'Division Lvl'!L$2:L$418)</f>
        <v>908000</v>
      </c>
      <c r="L132" s="166">
        <f>SUMIF('Division Lvl'!$A$2:$A$418,$B132,'Division Lvl'!M$2:M$418)</f>
        <v>908000</v>
      </c>
      <c r="M132" s="167">
        <f>SUMIF('Division Lvl'!$A$2:$A$418,$B132,'Division Lvl'!N$2:N$418)</f>
        <v>908000</v>
      </c>
      <c r="N132" s="168">
        <f>SUMIF('Division Lvl'!$A$2:$A$418,$B132,'Division Lvl'!P$2:P$418)</f>
        <v>0</v>
      </c>
      <c r="O132" s="169">
        <f>SUMIF('Division Lvl'!$A$2:$A$418,$B132,'Division Lvl'!Q$2:Q$418)</f>
        <v>0</v>
      </c>
      <c r="P132" s="169">
        <f>SUMIF('Division Lvl'!$A$2:$A$418,$B132,'Division Lvl'!R$2:R$418)</f>
        <v>0</v>
      </c>
      <c r="Q132" s="169">
        <f>SUMIF('Division Lvl'!$A$2:$A$418,$B132,'Division Lvl'!S$2:S$418)</f>
        <v>0</v>
      </c>
      <c r="R132" s="169">
        <f>SUMIF('Division Lvl'!$A$2:$A$418,$B132,'Division Lvl'!T$2:T$418)</f>
        <v>0</v>
      </c>
      <c r="S132" s="169">
        <f>SUMIF('Division Lvl'!$A$2:$A$418,$B132,'Division Lvl'!U$2:U$418)</f>
        <v>0</v>
      </c>
      <c r="T132" s="169">
        <f>SUMIF('Division Lvl'!$A$2:$A$418,$B132,'Division Lvl'!V$2:V$418)</f>
        <v>1079326.664330737</v>
      </c>
      <c r="U132" s="169">
        <f>SUMIF('Division Lvl'!$A$2:$A$418,$B132,'Division Lvl'!W$2:W$418)</f>
        <v>1106309.8309390054</v>
      </c>
      <c r="V132" s="170">
        <f>SUMIF('Division Lvl'!$A$2:$A$418,$B132,'Division Lvl'!X$2:X$418)</f>
        <v>1133967.5767124803</v>
      </c>
      <c r="W132" s="170">
        <f>SUMIF('Division Lvl'!$A$2:$A$418,$B132,'Division Lvl'!Y$2:Y$418)</f>
        <v>1162316.7661302923</v>
      </c>
      <c r="X132" s="165">
        <f t="shared" si="8"/>
        <v>3632000</v>
      </c>
      <c r="Y132" s="171">
        <f t="shared" si="9"/>
        <v>4481920.8381125145</v>
      </c>
      <c r="Z132" s="172"/>
    </row>
    <row r="133" spans="1:26" x14ac:dyDescent="0.25">
      <c r="A133" s="163" t="str">
        <f>INDEX('Division Lvl'!$AG$2:$AG$418,MATCH(B133,'Division Lvl'!$A$2:$A$418,0))</f>
        <v>TM</v>
      </c>
      <c r="B133" s="164" t="s">
        <v>86</v>
      </c>
      <c r="C133" s="176" t="str">
        <f>INDEX('Division Lvl'!$B$2:$B$418,MATCH(B133,'Division Lvl'!$A$2:$A$418,0))</f>
        <v>Replacement of corroded earthwires</v>
      </c>
      <c r="D133" s="165">
        <f>SUMIF('Division Lvl'!$A$2:$A$418,$B133,'Division Lvl'!E$2:E$418)</f>
        <v>0</v>
      </c>
      <c r="E133" s="166">
        <f>SUMIF('Division Lvl'!$A$2:$A$418,$B133,'Division Lvl'!F$2:F$418)</f>
        <v>0</v>
      </c>
      <c r="F133" s="166">
        <f>SUMIF('Division Lvl'!$A$2:$A$418,$B133,'Division Lvl'!G$2:G$418)</f>
        <v>0</v>
      </c>
      <c r="G133" s="166">
        <f>SUMIF('Division Lvl'!$A$2:$A$418,$B133,'Division Lvl'!H$2:H$418)</f>
        <v>0</v>
      </c>
      <c r="H133" s="166">
        <f>SUMIF('Division Lvl'!$A$2:$A$418,$B133,'Division Lvl'!I$2:I$418)</f>
        <v>138000</v>
      </c>
      <c r="I133" s="166">
        <f>SUMIF('Division Lvl'!$A$2:$A$418,$B133,'Division Lvl'!J$2:J$418)</f>
        <v>897000</v>
      </c>
      <c r="J133" s="166">
        <f>SUMIF('Division Lvl'!$A$2:$A$418,$B133,'Division Lvl'!K$2:K$418)</f>
        <v>897000</v>
      </c>
      <c r="K133" s="166">
        <f>SUMIF('Division Lvl'!$A$2:$A$418,$B133,'Division Lvl'!L$2:L$418)</f>
        <v>897000</v>
      </c>
      <c r="L133" s="166">
        <f>SUMIF('Division Lvl'!$A$2:$A$418,$B133,'Division Lvl'!M$2:M$418)</f>
        <v>897000</v>
      </c>
      <c r="M133" s="167">
        <f>SUMIF('Division Lvl'!$A$2:$A$418,$B133,'Division Lvl'!N$2:N$418)</f>
        <v>897000</v>
      </c>
      <c r="N133" s="168">
        <f>SUMIF('Division Lvl'!$A$2:$A$418,$B133,'Division Lvl'!P$2:P$418)</f>
        <v>0</v>
      </c>
      <c r="O133" s="169">
        <f>SUMIF('Division Lvl'!$A$2:$A$418,$B133,'Division Lvl'!Q$2:Q$418)</f>
        <v>0</v>
      </c>
      <c r="P133" s="169">
        <f>SUMIF('Division Lvl'!$A$2:$A$418,$B133,'Division Lvl'!R$2:R$418)</f>
        <v>0</v>
      </c>
      <c r="Q133" s="169">
        <f>SUMIF('Division Lvl'!$A$2:$A$418,$B133,'Division Lvl'!S$2:S$418)</f>
        <v>0</v>
      </c>
      <c r="R133" s="169">
        <f>SUMIF('Division Lvl'!$A$2:$A$418,$B133,'Division Lvl'!T$2:T$418)</f>
        <v>156134.33337890622</v>
      </c>
      <c r="S133" s="169">
        <f>SUMIF('Division Lvl'!$A$2:$A$418,$B133,'Division Lvl'!U$2:U$418)</f>
        <v>1040244.9961369624</v>
      </c>
      <c r="T133" s="169">
        <f>SUMIF('Division Lvl'!$A$2:$A$418,$B133,'Division Lvl'!V$2:V$418)</f>
        <v>1066251.1210403866</v>
      </c>
      <c r="U133" s="169">
        <f>SUMIF('Division Lvl'!$A$2:$A$418,$B133,'Division Lvl'!W$2:W$418)</f>
        <v>1092907.3990663963</v>
      </c>
      <c r="V133" s="170">
        <f>SUMIF('Division Lvl'!$A$2:$A$418,$B133,'Division Lvl'!X$2:X$418)</f>
        <v>1120230.084043056</v>
      </c>
      <c r="W133" s="170">
        <f>SUMIF('Division Lvl'!$A$2:$A$418,$B133,'Division Lvl'!Y$2:Y$418)</f>
        <v>1148235.8361441323</v>
      </c>
      <c r="X133" s="165">
        <f t="shared" si="8"/>
        <v>4623000</v>
      </c>
      <c r="Y133" s="171">
        <f t="shared" si="9"/>
        <v>5624003.7698098393</v>
      </c>
      <c r="Z133" s="172"/>
    </row>
    <row r="134" spans="1:26" x14ac:dyDescent="0.25">
      <c r="A134" s="163" t="str">
        <f>INDEX('Division Lvl'!$AG$2:$AG$418,MATCH(B134,'Division Lvl'!$A$2:$A$418,0))</f>
        <v>TM</v>
      </c>
      <c r="B134" s="164" t="s">
        <v>87</v>
      </c>
      <c r="C134" s="130" t="str">
        <f>INDEX('Division Lvl'!$B$2:$B$418,MATCH(B134,'Division Lvl'!$A$2:$A$418,0))</f>
        <v>Earthwire replacement due to fault rating</v>
      </c>
      <c r="D134" s="165">
        <f>SUMIF('Division Lvl'!$A$2:$A$418,$B134,'Division Lvl'!E$2:E$418)</f>
        <v>0</v>
      </c>
      <c r="E134" s="166">
        <f>SUMIF('Division Lvl'!$A$2:$A$418,$B134,'Division Lvl'!F$2:F$418)</f>
        <v>1000000</v>
      </c>
      <c r="F134" s="166">
        <f>SUMIF('Division Lvl'!$A$2:$A$418,$B134,'Division Lvl'!G$2:G$418)</f>
        <v>1000000</v>
      </c>
      <c r="G134" s="166">
        <f>SUMIF('Division Lvl'!$A$2:$A$418,$B134,'Division Lvl'!H$2:H$418)</f>
        <v>0</v>
      </c>
      <c r="H134" s="166">
        <f>SUMIF('Division Lvl'!$A$2:$A$418,$B134,'Division Lvl'!I$2:I$418)</f>
        <v>0</v>
      </c>
      <c r="I134" s="166">
        <f>SUMIF('Division Lvl'!$A$2:$A$418,$B134,'Division Lvl'!J$2:J$418)</f>
        <v>0</v>
      </c>
      <c r="J134" s="166">
        <f>SUMIF('Division Lvl'!$A$2:$A$418,$B134,'Division Lvl'!K$2:K$418)</f>
        <v>0</v>
      </c>
      <c r="K134" s="166">
        <f>SUMIF('Division Lvl'!$A$2:$A$418,$B134,'Division Lvl'!L$2:L$418)</f>
        <v>0</v>
      </c>
      <c r="L134" s="166">
        <f>SUMIF('Division Lvl'!$A$2:$A$418,$B134,'Division Lvl'!M$2:M$418)</f>
        <v>0</v>
      </c>
      <c r="M134" s="167">
        <f>SUMIF('Division Lvl'!$A$2:$A$418,$B134,'Division Lvl'!N$2:N$418)</f>
        <v>0</v>
      </c>
      <c r="N134" s="168">
        <f>SUMIF('Division Lvl'!$A$2:$A$418,$B134,'Division Lvl'!P$2:P$418)</f>
        <v>0</v>
      </c>
      <c r="O134" s="169">
        <f>SUMIF('Division Lvl'!$A$2:$A$418,$B134,'Division Lvl'!Q$2:Q$418)</f>
        <v>1050625</v>
      </c>
      <c r="P134" s="169">
        <f>SUMIF('Division Lvl'!$A$2:$A$418,$B134,'Division Lvl'!R$2:R$418)</f>
        <v>1076890.6249999998</v>
      </c>
      <c r="Q134" s="169">
        <f>SUMIF('Division Lvl'!$A$2:$A$418,$B134,'Division Lvl'!S$2:S$418)</f>
        <v>0</v>
      </c>
      <c r="R134" s="169">
        <f>SUMIF('Division Lvl'!$A$2:$A$418,$B134,'Division Lvl'!T$2:T$418)</f>
        <v>0</v>
      </c>
      <c r="S134" s="169">
        <f>SUMIF('Division Lvl'!$A$2:$A$418,$B134,'Division Lvl'!U$2:U$418)</f>
        <v>0</v>
      </c>
      <c r="T134" s="169">
        <f>SUMIF('Division Lvl'!$A$2:$A$418,$B134,'Division Lvl'!V$2:V$418)</f>
        <v>0</v>
      </c>
      <c r="U134" s="169">
        <f>SUMIF('Division Lvl'!$A$2:$A$418,$B134,'Division Lvl'!W$2:W$418)</f>
        <v>0</v>
      </c>
      <c r="V134" s="170">
        <f>SUMIF('Division Lvl'!$A$2:$A$418,$B134,'Division Lvl'!X$2:X$418)</f>
        <v>0</v>
      </c>
      <c r="W134" s="170">
        <f>SUMIF('Division Lvl'!$A$2:$A$418,$B134,'Division Lvl'!Y$2:Y$418)</f>
        <v>0</v>
      </c>
      <c r="X134" s="165">
        <f t="shared" si="8"/>
        <v>2000000</v>
      </c>
      <c r="Y134" s="171">
        <f t="shared" si="9"/>
        <v>2127515.625</v>
      </c>
      <c r="Z134" s="172"/>
    </row>
    <row r="135" spans="1:26" x14ac:dyDescent="0.25">
      <c r="A135" s="163" t="str">
        <f>INDEX('Division Lvl'!$AG$2:$AG$418,MATCH(B135,'Division Lvl'!$A$2:$A$418,0))</f>
        <v>TM</v>
      </c>
      <c r="B135" s="164" t="s">
        <v>200</v>
      </c>
      <c r="C135" s="130" t="str">
        <f>INDEX('Division Lvl'!$B$2:$B$418,MATCH(B135,'Division Lvl'!$A$2:$A$418,0))</f>
        <v>Hardex earthwire replacement</v>
      </c>
      <c r="D135" s="165">
        <f>SUMIF('Division Lvl'!$A$2:$A$418,$B135,'Division Lvl'!E$2:E$418)</f>
        <v>0</v>
      </c>
      <c r="E135" s="166">
        <f>SUMIF('Division Lvl'!$A$2:$A$418,$B135,'Division Lvl'!F$2:F$418)</f>
        <v>1000000</v>
      </c>
      <c r="F135" s="166">
        <f>SUMIF('Division Lvl'!$A$2:$A$418,$B135,'Division Lvl'!G$2:G$418)</f>
        <v>1000000</v>
      </c>
      <c r="G135" s="166">
        <f>SUMIF('Division Lvl'!$A$2:$A$418,$B135,'Division Lvl'!H$2:H$418)</f>
        <v>1000000</v>
      </c>
      <c r="H135" s="166">
        <f>SUMIF('Division Lvl'!$A$2:$A$418,$B135,'Division Lvl'!I$2:I$418)</f>
        <v>1000000</v>
      </c>
      <c r="I135" s="166">
        <f>SUMIF('Division Lvl'!$A$2:$A$418,$B135,'Division Lvl'!J$2:J$418)</f>
        <v>1000000</v>
      </c>
      <c r="J135" s="166">
        <f>SUMIF('Division Lvl'!$A$2:$A$418,$B135,'Division Lvl'!K$2:K$418)</f>
        <v>1000000</v>
      </c>
      <c r="K135" s="166">
        <f>SUMIF('Division Lvl'!$A$2:$A$418,$B135,'Division Lvl'!L$2:L$418)</f>
        <v>1000000</v>
      </c>
      <c r="L135" s="166">
        <f>SUMIF('Division Lvl'!$A$2:$A$418,$B135,'Division Lvl'!M$2:M$418)</f>
        <v>1000000</v>
      </c>
      <c r="M135" s="167">
        <f>SUMIF('Division Lvl'!$A$2:$A$418,$B135,'Division Lvl'!N$2:N$418)</f>
        <v>1000000</v>
      </c>
      <c r="N135" s="168">
        <f>SUMIF('Division Lvl'!$A$2:$A$418,$B135,'Division Lvl'!P$2:P$418)</f>
        <v>0</v>
      </c>
      <c r="O135" s="169">
        <f>SUMIF('Division Lvl'!$A$2:$A$418,$B135,'Division Lvl'!Q$2:Q$418)</f>
        <v>1050625</v>
      </c>
      <c r="P135" s="169">
        <f>SUMIF('Division Lvl'!$A$2:$A$418,$B135,'Division Lvl'!R$2:R$418)</f>
        <v>1076890.6249999998</v>
      </c>
      <c r="Q135" s="169">
        <f>SUMIF('Division Lvl'!$A$2:$A$418,$B135,'Division Lvl'!S$2:S$418)</f>
        <v>1103812.8906249998</v>
      </c>
      <c r="R135" s="169">
        <f>SUMIF('Division Lvl'!$A$2:$A$418,$B135,'Division Lvl'!T$2:T$418)</f>
        <v>1131408.2128906248</v>
      </c>
      <c r="S135" s="169">
        <f>SUMIF('Division Lvl'!$A$2:$A$418,$B135,'Division Lvl'!U$2:U$418)</f>
        <v>1159693.4182128902</v>
      </c>
      <c r="T135" s="169">
        <f>SUMIF('Division Lvl'!$A$2:$A$418,$B135,'Division Lvl'!V$2:V$418)</f>
        <v>1188685.7536682126</v>
      </c>
      <c r="U135" s="169">
        <f>SUMIF('Division Lvl'!$A$2:$A$418,$B135,'Division Lvl'!W$2:W$418)</f>
        <v>1218402.8975099176</v>
      </c>
      <c r="V135" s="170">
        <f>SUMIF('Division Lvl'!$A$2:$A$418,$B135,'Division Lvl'!X$2:X$418)</f>
        <v>1248862.9699476655</v>
      </c>
      <c r="W135" s="170">
        <f>SUMIF('Division Lvl'!$A$2:$A$418,$B135,'Division Lvl'!Y$2:Y$418)</f>
        <v>1280084.544196357</v>
      </c>
      <c r="X135" s="165">
        <f t="shared" si="8"/>
        <v>9000000</v>
      </c>
      <c r="Y135" s="171">
        <f t="shared" si="9"/>
        <v>10458466.312050667</v>
      </c>
      <c r="Z135" s="172"/>
    </row>
    <row r="136" spans="1:26" x14ac:dyDescent="0.25">
      <c r="A136" s="163" t="str">
        <f>INDEX('Division Lvl'!$AG$2:$AG$418,MATCH(B136,'Division Lvl'!$A$2:$A$418,0))</f>
        <v>TM</v>
      </c>
      <c r="B136" s="164" t="s">
        <v>77</v>
      </c>
      <c r="C136" s="130" t="str">
        <f>INDEX('Division Lvl'!$B$2:$B$418,MATCH(B136,'Division Lvl'!$A$2:$A$418,0))</f>
        <v>Oil filled cable auxiliary equipment refurbishment</v>
      </c>
      <c r="D136" s="165">
        <f>SUMIF('Division Lvl'!$A$2:$A$418,$B136,'Division Lvl'!E$2:E$418)</f>
        <v>0</v>
      </c>
      <c r="E136" s="166">
        <f>SUMIF('Division Lvl'!$A$2:$A$418,$B136,'Division Lvl'!F$2:F$418)</f>
        <v>72000</v>
      </c>
      <c r="F136" s="166">
        <f>SUMIF('Division Lvl'!$A$2:$A$418,$B136,'Division Lvl'!G$2:G$418)</f>
        <v>0</v>
      </c>
      <c r="G136" s="166">
        <f>SUMIF('Division Lvl'!$A$2:$A$418,$B136,'Division Lvl'!H$2:H$418)</f>
        <v>0</v>
      </c>
      <c r="H136" s="166">
        <f>SUMIF('Division Lvl'!$A$2:$A$418,$B136,'Division Lvl'!I$2:I$418)</f>
        <v>0</v>
      </c>
      <c r="I136" s="166">
        <f>SUMIF('Division Lvl'!$A$2:$A$418,$B136,'Division Lvl'!J$2:J$418)</f>
        <v>0</v>
      </c>
      <c r="J136" s="166">
        <f>SUMIF('Division Lvl'!$A$2:$A$418,$B136,'Division Lvl'!K$2:K$418)</f>
        <v>72000</v>
      </c>
      <c r="K136" s="166">
        <f>SUMIF('Division Lvl'!$A$2:$A$418,$B136,'Division Lvl'!L$2:L$418)</f>
        <v>0</v>
      </c>
      <c r="L136" s="166">
        <f>SUMIF('Division Lvl'!$A$2:$A$418,$B136,'Division Lvl'!M$2:M$418)</f>
        <v>0</v>
      </c>
      <c r="M136" s="167">
        <f>SUMIF('Division Lvl'!$A$2:$A$418,$B136,'Division Lvl'!N$2:N$418)</f>
        <v>0</v>
      </c>
      <c r="N136" s="168">
        <f>SUMIF('Division Lvl'!$A$2:$A$418,$B136,'Division Lvl'!P$2:P$418)</f>
        <v>0</v>
      </c>
      <c r="O136" s="169">
        <f>SUMIF('Division Lvl'!$A$2:$A$418,$B136,'Division Lvl'!Q$2:Q$418)</f>
        <v>75645</v>
      </c>
      <c r="P136" s="169">
        <f>SUMIF('Division Lvl'!$A$2:$A$418,$B136,'Division Lvl'!R$2:R$418)</f>
        <v>0</v>
      </c>
      <c r="Q136" s="169">
        <f>SUMIF('Division Lvl'!$A$2:$A$418,$B136,'Division Lvl'!S$2:S$418)</f>
        <v>0</v>
      </c>
      <c r="R136" s="169">
        <f>SUMIF('Division Lvl'!$A$2:$A$418,$B136,'Division Lvl'!T$2:T$418)</f>
        <v>0</v>
      </c>
      <c r="S136" s="169">
        <f>SUMIF('Division Lvl'!$A$2:$A$418,$B136,'Division Lvl'!U$2:U$418)</f>
        <v>0</v>
      </c>
      <c r="T136" s="169">
        <f>SUMIF('Division Lvl'!$A$2:$A$418,$B136,'Division Lvl'!V$2:V$418)</f>
        <v>85585.374264111306</v>
      </c>
      <c r="U136" s="169">
        <f>SUMIF('Division Lvl'!$A$2:$A$418,$B136,'Division Lvl'!W$2:W$418)</f>
        <v>0</v>
      </c>
      <c r="V136" s="170">
        <f>SUMIF('Division Lvl'!$A$2:$A$418,$B136,'Division Lvl'!X$2:X$418)</f>
        <v>0</v>
      </c>
      <c r="W136" s="170">
        <f>SUMIF('Division Lvl'!$A$2:$A$418,$B136,'Division Lvl'!Y$2:Y$418)</f>
        <v>0</v>
      </c>
      <c r="X136" s="165">
        <f t="shared" si="8"/>
        <v>144000</v>
      </c>
      <c r="Y136" s="171">
        <f t="shared" si="9"/>
        <v>161230.37426411131</v>
      </c>
      <c r="Z136" s="172"/>
    </row>
    <row r="137" spans="1:26" x14ac:dyDescent="0.25">
      <c r="A137" s="163" t="str">
        <f>INDEX('Division Lvl'!$AG$2:$AG$418,MATCH(B137,'Division Lvl'!$A$2:$A$418,0))</f>
        <v>TM</v>
      </c>
      <c r="B137" s="164" t="s">
        <v>78</v>
      </c>
      <c r="C137" s="130" t="str">
        <f>INDEX('Division Lvl'!$B$2:$B$418,MATCH(B137,'Division Lvl'!$A$2:$A$418,0))</f>
        <v>Guilford and Camellia 132kV cables oil testing and flushing</v>
      </c>
      <c r="D137" s="165">
        <f>SUMIF('Division Lvl'!$A$2:$A$418,$B137,'Division Lvl'!E$2:E$418)</f>
        <v>0</v>
      </c>
      <c r="E137" s="166">
        <f>SUMIF('Division Lvl'!$A$2:$A$418,$B137,'Division Lvl'!F$2:F$418)</f>
        <v>90000</v>
      </c>
      <c r="F137" s="166">
        <f>SUMIF('Division Lvl'!$A$2:$A$418,$B137,'Division Lvl'!G$2:G$418)</f>
        <v>0</v>
      </c>
      <c r="G137" s="166">
        <f>SUMIF('Division Lvl'!$A$2:$A$418,$B137,'Division Lvl'!H$2:H$418)</f>
        <v>0</v>
      </c>
      <c r="H137" s="166">
        <f>SUMIF('Division Lvl'!$A$2:$A$418,$B137,'Division Lvl'!I$2:I$418)</f>
        <v>0</v>
      </c>
      <c r="I137" s="166">
        <f>SUMIF('Division Lvl'!$A$2:$A$418,$B137,'Division Lvl'!J$2:J$418)</f>
        <v>0</v>
      </c>
      <c r="J137" s="166">
        <f>SUMIF('Division Lvl'!$A$2:$A$418,$B137,'Division Lvl'!K$2:K$418)</f>
        <v>90000</v>
      </c>
      <c r="K137" s="166">
        <f>SUMIF('Division Lvl'!$A$2:$A$418,$B137,'Division Lvl'!L$2:L$418)</f>
        <v>0</v>
      </c>
      <c r="L137" s="166">
        <f>SUMIF('Division Lvl'!$A$2:$A$418,$B137,'Division Lvl'!M$2:M$418)</f>
        <v>0</v>
      </c>
      <c r="M137" s="167">
        <f>SUMIF('Division Lvl'!$A$2:$A$418,$B137,'Division Lvl'!N$2:N$418)</f>
        <v>0</v>
      </c>
      <c r="N137" s="168">
        <f>SUMIF('Division Lvl'!$A$2:$A$418,$B137,'Division Lvl'!P$2:P$418)</f>
        <v>0</v>
      </c>
      <c r="O137" s="169">
        <f>SUMIF('Division Lvl'!$A$2:$A$418,$B137,'Division Lvl'!Q$2:Q$418)</f>
        <v>94556.25</v>
      </c>
      <c r="P137" s="169">
        <f>SUMIF('Division Lvl'!$A$2:$A$418,$B137,'Division Lvl'!R$2:R$418)</f>
        <v>0</v>
      </c>
      <c r="Q137" s="169">
        <f>SUMIF('Division Lvl'!$A$2:$A$418,$B137,'Division Lvl'!S$2:S$418)</f>
        <v>0</v>
      </c>
      <c r="R137" s="169">
        <f>SUMIF('Division Lvl'!$A$2:$A$418,$B137,'Division Lvl'!T$2:T$418)</f>
        <v>0</v>
      </c>
      <c r="S137" s="169">
        <f>SUMIF('Division Lvl'!$A$2:$A$418,$B137,'Division Lvl'!U$2:U$418)</f>
        <v>0</v>
      </c>
      <c r="T137" s="169">
        <f>SUMIF('Division Lvl'!$A$2:$A$418,$B137,'Division Lvl'!V$2:V$418)</f>
        <v>106981.71783013912</v>
      </c>
      <c r="U137" s="169">
        <f>SUMIF('Division Lvl'!$A$2:$A$418,$B137,'Division Lvl'!W$2:W$418)</f>
        <v>0</v>
      </c>
      <c r="V137" s="170">
        <f>SUMIF('Division Lvl'!$A$2:$A$418,$B137,'Division Lvl'!X$2:X$418)</f>
        <v>0</v>
      </c>
      <c r="W137" s="170">
        <f>SUMIF('Division Lvl'!$A$2:$A$418,$B137,'Division Lvl'!Y$2:Y$418)</f>
        <v>0</v>
      </c>
      <c r="X137" s="165">
        <f t="shared" si="8"/>
        <v>180000</v>
      </c>
      <c r="Y137" s="171">
        <f t="shared" si="9"/>
        <v>201537.96783013912</v>
      </c>
      <c r="Z137" s="172"/>
    </row>
    <row r="138" spans="1:26" x14ac:dyDescent="0.25">
      <c r="A138" s="163" t="str">
        <f>INDEX('Division Lvl'!$AG$2:$AG$418,MATCH(B138,'Division Lvl'!$A$2:$A$418,0))</f>
        <v>TM</v>
      </c>
      <c r="B138" s="163" t="s">
        <v>94</v>
      </c>
      <c r="C138" s="130" t="str">
        <f>INDEX('Division Lvl'!$B$2:$B$418,MATCH(B138,'Division Lvl'!$A$2:$A$418,0))</f>
        <v>Future sub-transmission feeder refurbishment works</v>
      </c>
      <c r="D138" s="165">
        <f>SUMIF('Division Lvl'!$A$2:$A$418,$B138,'Division Lvl'!E$2:E$418)</f>
        <v>0</v>
      </c>
      <c r="E138" s="166">
        <f>SUMIF('Division Lvl'!$A$2:$A$418,$B138,'Division Lvl'!F$2:F$418)</f>
        <v>0</v>
      </c>
      <c r="F138" s="166">
        <f>SUMIF('Division Lvl'!$A$2:$A$418,$B138,'Division Lvl'!G$2:G$418)</f>
        <v>0</v>
      </c>
      <c r="G138" s="166">
        <f>SUMIF('Division Lvl'!$A$2:$A$418,$B138,'Division Lvl'!H$2:H$418)</f>
        <v>0</v>
      </c>
      <c r="H138" s="166">
        <f>SUMIF('Division Lvl'!$A$2:$A$418,$B138,'Division Lvl'!I$2:I$418)</f>
        <v>0</v>
      </c>
      <c r="I138" s="166">
        <f>SUMIF('Division Lvl'!$A$2:$A$418,$B138,'Division Lvl'!J$2:J$418)</f>
        <v>0</v>
      </c>
      <c r="J138" s="166">
        <f>SUMIF('Division Lvl'!$A$2:$A$418,$B138,'Division Lvl'!K$2:K$418)</f>
        <v>0</v>
      </c>
      <c r="K138" s="166">
        <f>SUMIF('Division Lvl'!$A$2:$A$418,$B138,'Division Lvl'!L$2:L$418)</f>
        <v>4500000</v>
      </c>
      <c r="L138" s="166">
        <f>SUMIF('Division Lvl'!$A$2:$A$418,$B138,'Division Lvl'!M$2:M$418)</f>
        <v>9300000</v>
      </c>
      <c r="M138" s="167">
        <f>SUMIF('Division Lvl'!$A$2:$A$418,$B138,'Division Lvl'!N$2:N$418)</f>
        <v>15000000</v>
      </c>
      <c r="N138" s="168">
        <f>SUMIF('Division Lvl'!$A$2:$A$418,$B138,'Division Lvl'!P$2:P$418)</f>
        <v>0</v>
      </c>
      <c r="O138" s="169">
        <f>SUMIF('Division Lvl'!$A$2:$A$418,$B138,'Division Lvl'!Q$2:Q$418)</f>
        <v>0</v>
      </c>
      <c r="P138" s="169">
        <f>SUMIF('Division Lvl'!$A$2:$A$418,$B138,'Division Lvl'!R$2:R$418)</f>
        <v>0</v>
      </c>
      <c r="Q138" s="169">
        <f>SUMIF('Division Lvl'!$A$2:$A$418,$B138,'Division Lvl'!S$2:S$418)</f>
        <v>0</v>
      </c>
      <c r="R138" s="169">
        <f>SUMIF('Division Lvl'!$A$2:$A$418,$B138,'Division Lvl'!T$2:T$418)</f>
        <v>0</v>
      </c>
      <c r="S138" s="169">
        <f>SUMIF('Division Lvl'!$A$2:$A$418,$B138,'Division Lvl'!U$2:U$418)</f>
        <v>0</v>
      </c>
      <c r="T138" s="169">
        <f>SUMIF('Division Lvl'!$A$2:$A$418,$B138,'Division Lvl'!V$2:V$418)</f>
        <v>0</v>
      </c>
      <c r="U138" s="169">
        <f>SUMIF('Division Lvl'!$A$2:$A$418,$B138,'Division Lvl'!W$2:W$418)</f>
        <v>5482813.0387946293</v>
      </c>
      <c r="V138" s="170">
        <f>SUMIF('Division Lvl'!$A$2:$A$418,$B138,'Division Lvl'!X$2:X$418)</f>
        <v>11614425.620513286</v>
      </c>
      <c r="W138" s="170">
        <f>SUMIF('Division Lvl'!$A$2:$A$418,$B138,'Division Lvl'!Y$2:Y$418)</f>
        <v>19201268.162945356</v>
      </c>
      <c r="X138" s="165">
        <f t="shared" si="8"/>
        <v>28800000</v>
      </c>
      <c r="Y138" s="171">
        <f t="shared" si="9"/>
        <v>36298506.822253272</v>
      </c>
      <c r="Z138" s="172"/>
    </row>
    <row r="139" spans="1:26" x14ac:dyDescent="0.25">
      <c r="A139" s="163" t="str">
        <f>INDEX('Division Lvl'!$AG$2:$AG$418,MATCH(B139,'Division Lvl'!$A$2:$A$418,0))</f>
        <v>TM</v>
      </c>
      <c r="B139" s="164" t="s">
        <v>82</v>
      </c>
      <c r="C139" s="130" t="str">
        <f>INDEX('Division Lvl'!$B$2:$B$418,MATCH(B139,'Division Lvl'!$A$2:$A$418,0))</f>
        <v>Steel tower painting program</v>
      </c>
      <c r="D139" s="165">
        <f>SUMIF('Division Lvl'!$A$2:$A$418,$B139,'Division Lvl'!E$2:E$418)</f>
        <v>0</v>
      </c>
      <c r="E139" s="166">
        <f>SUMIF('Division Lvl'!$A$2:$A$418,$B139,'Division Lvl'!F$2:F$418)</f>
        <v>0</v>
      </c>
      <c r="F139" s="166">
        <f>SUMIF('Division Lvl'!$A$2:$A$418,$B139,'Division Lvl'!G$2:G$418)</f>
        <v>0</v>
      </c>
      <c r="G139" s="166">
        <f>SUMIF('Division Lvl'!$A$2:$A$418,$B139,'Division Lvl'!H$2:H$418)</f>
        <v>0</v>
      </c>
      <c r="H139" s="166">
        <f>SUMIF('Division Lvl'!$A$2:$A$418,$B139,'Division Lvl'!I$2:I$418)</f>
        <v>0</v>
      </c>
      <c r="I139" s="166">
        <f>SUMIF('Division Lvl'!$A$2:$A$418,$B139,'Division Lvl'!J$2:J$418)</f>
        <v>800000</v>
      </c>
      <c r="J139" s="166">
        <f>SUMIF('Division Lvl'!$A$2:$A$418,$B139,'Division Lvl'!K$2:K$418)</f>
        <v>800000</v>
      </c>
      <c r="K139" s="166">
        <f>SUMIF('Division Lvl'!$A$2:$A$418,$B139,'Division Lvl'!L$2:L$418)</f>
        <v>800000</v>
      </c>
      <c r="L139" s="166">
        <f>SUMIF('Division Lvl'!$A$2:$A$418,$B139,'Division Lvl'!M$2:M$418)</f>
        <v>800000</v>
      </c>
      <c r="M139" s="167">
        <f>SUMIF('Division Lvl'!$A$2:$A$418,$B139,'Division Lvl'!N$2:N$418)</f>
        <v>800000</v>
      </c>
      <c r="N139" s="168">
        <f>SUMIF('Division Lvl'!$A$2:$A$418,$B139,'Division Lvl'!P$2:P$418)</f>
        <v>0</v>
      </c>
      <c r="O139" s="169">
        <f>SUMIF('Division Lvl'!$A$2:$A$418,$B139,'Division Lvl'!Q$2:Q$418)</f>
        <v>0</v>
      </c>
      <c r="P139" s="169">
        <f>SUMIF('Division Lvl'!$A$2:$A$418,$B139,'Division Lvl'!R$2:R$418)</f>
        <v>0</v>
      </c>
      <c r="Q139" s="169">
        <f>SUMIF('Division Lvl'!$A$2:$A$418,$B139,'Division Lvl'!S$2:S$418)</f>
        <v>0</v>
      </c>
      <c r="R139" s="169">
        <f>SUMIF('Division Lvl'!$A$2:$A$418,$B139,'Division Lvl'!T$2:T$418)</f>
        <v>0</v>
      </c>
      <c r="S139" s="169">
        <f>SUMIF('Division Lvl'!$A$2:$A$418,$B139,'Division Lvl'!U$2:U$418)</f>
        <v>927754.7345703122</v>
      </c>
      <c r="T139" s="169">
        <f>SUMIF('Division Lvl'!$A$2:$A$418,$B139,'Division Lvl'!V$2:V$418)</f>
        <v>950948.60293457005</v>
      </c>
      <c r="U139" s="169">
        <f>SUMIF('Division Lvl'!$A$2:$A$418,$B139,'Division Lvl'!W$2:W$418)</f>
        <v>974722.31800793414</v>
      </c>
      <c r="V139" s="170">
        <f>SUMIF('Division Lvl'!$A$2:$A$418,$B139,'Division Lvl'!X$2:X$418)</f>
        <v>999090.37595813232</v>
      </c>
      <c r="W139" s="170">
        <f>SUMIF('Division Lvl'!$A$2:$A$418,$B139,'Division Lvl'!Y$2:Y$418)</f>
        <v>1024067.6353570856</v>
      </c>
      <c r="X139" s="165">
        <f t="shared" si="8"/>
        <v>4000000</v>
      </c>
      <c r="Y139" s="171">
        <f t="shared" si="9"/>
        <v>4876583.6668280344</v>
      </c>
      <c r="Z139" s="172"/>
    </row>
    <row r="140" spans="1:26" x14ac:dyDescent="0.25">
      <c r="A140" s="163" t="str">
        <f>INDEX('Division Lvl'!$AG$2:$AG$418,MATCH(B140,'Division Lvl'!$A$2:$A$418,0))</f>
        <v>TM</v>
      </c>
      <c r="B140" s="164" t="s">
        <v>83</v>
      </c>
      <c r="C140" s="130" t="str">
        <f>INDEX('Division Lvl'!$B$2:$B$418,MATCH(B140,'Division Lvl'!$A$2:$A$418,0))</f>
        <v>Steel tower below ground rectification work</v>
      </c>
      <c r="D140" s="165">
        <f>SUMIF('Division Lvl'!$A$2:$A$418,$B140,'Division Lvl'!E$2:E$418)</f>
        <v>0</v>
      </c>
      <c r="E140" s="166">
        <f>SUMIF('Division Lvl'!$A$2:$A$418,$B140,'Division Lvl'!F$2:F$418)</f>
        <v>1500000</v>
      </c>
      <c r="F140" s="166">
        <f>SUMIF('Division Lvl'!$A$2:$A$418,$B140,'Division Lvl'!G$2:G$418)</f>
        <v>1500000</v>
      </c>
      <c r="G140" s="166">
        <f>SUMIF('Division Lvl'!$A$2:$A$418,$B140,'Division Lvl'!H$2:H$418)</f>
        <v>1500000</v>
      </c>
      <c r="H140" s="166">
        <f>SUMIF('Division Lvl'!$A$2:$A$418,$B140,'Division Lvl'!I$2:I$418)</f>
        <v>1500000</v>
      </c>
      <c r="I140" s="166">
        <f>SUMIF('Division Lvl'!$A$2:$A$418,$B140,'Division Lvl'!J$2:J$418)</f>
        <v>1500000</v>
      </c>
      <c r="J140" s="166">
        <f>SUMIF('Division Lvl'!$A$2:$A$418,$B140,'Division Lvl'!K$2:K$418)</f>
        <v>1500000</v>
      </c>
      <c r="K140" s="166">
        <f>SUMIF('Division Lvl'!$A$2:$A$418,$B140,'Division Lvl'!L$2:L$418)</f>
        <v>1200000</v>
      </c>
      <c r="L140" s="166">
        <f>SUMIF('Division Lvl'!$A$2:$A$418,$B140,'Division Lvl'!M$2:M$418)</f>
        <v>750000</v>
      </c>
      <c r="M140" s="167">
        <f>SUMIF('Division Lvl'!$A$2:$A$418,$B140,'Division Lvl'!N$2:N$418)</f>
        <v>750000</v>
      </c>
      <c r="N140" s="168">
        <f>SUMIF('Division Lvl'!$A$2:$A$418,$B140,'Division Lvl'!P$2:P$418)</f>
        <v>0</v>
      </c>
      <c r="O140" s="169">
        <f>SUMIF('Division Lvl'!$A$2:$A$418,$B140,'Division Lvl'!Q$2:Q$418)</f>
        <v>1575937.4999999998</v>
      </c>
      <c r="P140" s="169">
        <f>SUMIF('Division Lvl'!$A$2:$A$418,$B140,'Division Lvl'!R$2:R$418)</f>
        <v>1615335.9374999998</v>
      </c>
      <c r="Q140" s="169">
        <f>SUMIF('Division Lvl'!$A$2:$A$418,$B140,'Division Lvl'!S$2:S$418)</f>
        <v>1655719.3359374995</v>
      </c>
      <c r="R140" s="169">
        <f>SUMIF('Division Lvl'!$A$2:$A$418,$B140,'Division Lvl'!T$2:T$418)</f>
        <v>1697112.319335937</v>
      </c>
      <c r="S140" s="169">
        <f>SUMIF('Division Lvl'!$A$2:$A$418,$B140,'Division Lvl'!U$2:U$418)</f>
        <v>1739540.1273193352</v>
      </c>
      <c r="T140" s="169">
        <f>SUMIF('Division Lvl'!$A$2:$A$418,$B140,'Division Lvl'!V$2:V$418)</f>
        <v>1783028.6305023187</v>
      </c>
      <c r="U140" s="169">
        <f>SUMIF('Division Lvl'!$A$2:$A$418,$B140,'Division Lvl'!W$2:W$418)</f>
        <v>1462083.4770119013</v>
      </c>
      <c r="V140" s="170">
        <f>SUMIF('Division Lvl'!$A$2:$A$418,$B140,'Division Lvl'!X$2:X$418)</f>
        <v>936647.2274607491</v>
      </c>
      <c r="W140" s="170">
        <f>SUMIF('Division Lvl'!$A$2:$A$418,$B140,'Division Lvl'!Y$2:Y$418)</f>
        <v>960063.40814726776</v>
      </c>
      <c r="X140" s="165">
        <f t="shared" si="8"/>
        <v>11700000</v>
      </c>
      <c r="Y140" s="171">
        <f t="shared" si="9"/>
        <v>13425467.963215008</v>
      </c>
      <c r="Z140" s="172"/>
    </row>
    <row r="141" spans="1:26" x14ac:dyDescent="0.25">
      <c r="A141" s="163" t="str">
        <f>INDEX('Division Lvl'!$AG$2:$AG$418,MATCH(B141,'Division Lvl'!$A$2:$A$418,0))</f>
        <v>TM</v>
      </c>
      <c r="B141" s="175" t="s">
        <v>363</v>
      </c>
      <c r="C141" s="130" t="str">
        <f>INDEX('Division Lvl'!$B$2:$B$418,MATCH(B141,'Division Lvl'!$A$2:$A$418,0))</f>
        <v>Earthing refurbishment of lines 940/941</v>
      </c>
      <c r="D141" s="165">
        <f>SUMIF('Division Lvl'!$A$2:$A$418,$B141,'Division Lvl'!E$2:E$418)</f>
        <v>280000</v>
      </c>
      <c r="E141" s="166">
        <f>SUMIF('Division Lvl'!$A$2:$A$418,$B141,'Division Lvl'!F$2:F$418)</f>
        <v>280000</v>
      </c>
      <c r="F141" s="166">
        <f>SUMIF('Division Lvl'!$A$2:$A$418,$B141,'Division Lvl'!G$2:G$418)</f>
        <v>280000</v>
      </c>
      <c r="G141" s="166">
        <f>SUMIF('Division Lvl'!$A$2:$A$418,$B141,'Division Lvl'!H$2:H$418)</f>
        <v>280000</v>
      </c>
      <c r="H141" s="166">
        <f>SUMIF('Division Lvl'!$A$2:$A$418,$B141,'Division Lvl'!I$2:I$418)</f>
        <v>20000</v>
      </c>
      <c r="I141" s="166">
        <f>SUMIF('Division Lvl'!$A$2:$A$418,$B141,'Division Lvl'!J$2:J$418)</f>
        <v>20000</v>
      </c>
      <c r="J141" s="166">
        <f>SUMIF('Division Lvl'!$A$2:$A$418,$B141,'Division Lvl'!K$2:K$418)</f>
        <v>20000</v>
      </c>
      <c r="K141" s="166">
        <f>SUMIF('Division Lvl'!$A$2:$A$418,$B141,'Division Lvl'!L$2:L$418)</f>
        <v>20000</v>
      </c>
      <c r="L141" s="166">
        <f>SUMIF('Division Lvl'!$A$2:$A$418,$B141,'Division Lvl'!M$2:M$418)</f>
        <v>20000</v>
      </c>
      <c r="M141" s="167">
        <f>SUMIF('Division Lvl'!$A$2:$A$418,$B141,'Division Lvl'!N$2:N$418)</f>
        <v>20000</v>
      </c>
      <c r="N141" s="168">
        <f>SUMIF('Division Lvl'!$A$2:$A$418,$B141,'Division Lvl'!P$2:P$418)</f>
        <v>287000</v>
      </c>
      <c r="O141" s="169">
        <f>SUMIF('Division Lvl'!$A$2:$A$418,$B141,'Division Lvl'!Q$2:Q$418)</f>
        <v>294175</v>
      </c>
      <c r="P141" s="169">
        <f>SUMIF('Division Lvl'!$A$2:$A$418,$B141,'Division Lvl'!R$2:R$418)</f>
        <v>301529.37499999994</v>
      </c>
      <c r="Q141" s="169">
        <f>SUMIF('Division Lvl'!$A$2:$A$418,$B141,'Division Lvl'!S$2:S$418)</f>
        <v>309067.60937499994</v>
      </c>
      <c r="R141" s="169">
        <f>SUMIF('Division Lvl'!$A$2:$A$418,$B141,'Division Lvl'!T$2:T$418)</f>
        <v>22628.164257812492</v>
      </c>
      <c r="S141" s="169">
        <f>SUMIF('Division Lvl'!$A$2:$A$418,$B141,'Division Lvl'!U$2:U$418)</f>
        <v>23193.868364257803</v>
      </c>
      <c r="T141" s="169">
        <f>SUMIF('Division Lvl'!$A$2:$A$418,$B141,'Division Lvl'!V$2:V$418)</f>
        <v>23773.715073364248</v>
      </c>
      <c r="U141" s="169">
        <f>SUMIF('Division Lvl'!$A$2:$A$418,$B141,'Division Lvl'!W$2:W$418)</f>
        <v>24368.057950198356</v>
      </c>
      <c r="V141" s="170">
        <f>SUMIF('Division Lvl'!$A$2:$A$418,$B141,'Division Lvl'!X$2:X$418)</f>
        <v>24977.259398953309</v>
      </c>
      <c r="W141" s="170">
        <f>SUMIF('Division Lvl'!$A$2:$A$418,$B141,'Division Lvl'!Y$2:Y$418)</f>
        <v>25601.690883927142</v>
      </c>
      <c r="X141" s="165">
        <f t="shared" si="8"/>
        <v>1240000</v>
      </c>
      <c r="Y141" s="171">
        <f t="shared" si="9"/>
        <v>1336314.7403035134</v>
      </c>
      <c r="Z141" s="172"/>
    </row>
    <row r="142" spans="1:26" x14ac:dyDescent="0.25">
      <c r="A142" s="163" t="str">
        <f>INDEX('Division Lvl'!$AG$2:$AG$418,MATCH(B142,'Division Lvl'!$A$2:$A$418,0))</f>
        <v>TM</v>
      </c>
      <c r="B142" s="164" t="s">
        <v>95</v>
      </c>
      <c r="C142" s="130" t="str">
        <f>INDEX('Division Lvl'!$B$2:$B$418,MATCH(B142,'Division Lvl'!$A$2:$A$418,0))</f>
        <v>Subtransmission line earthing refurbishment</v>
      </c>
      <c r="D142" s="165">
        <f>SUMIF('Division Lvl'!$A$2:$A$418,$B142,'Division Lvl'!E$2:E$418)</f>
        <v>0</v>
      </c>
      <c r="E142" s="166">
        <f>SUMIF('Division Lvl'!$A$2:$A$418,$B142,'Division Lvl'!F$2:F$418)</f>
        <v>600000</v>
      </c>
      <c r="F142" s="166">
        <f>SUMIF('Division Lvl'!$A$2:$A$418,$B142,'Division Lvl'!G$2:G$418)</f>
        <v>600000</v>
      </c>
      <c r="G142" s="166">
        <f>SUMIF('Division Lvl'!$A$2:$A$418,$B142,'Division Lvl'!H$2:H$418)</f>
        <v>600000</v>
      </c>
      <c r="H142" s="166">
        <f>SUMIF('Division Lvl'!$A$2:$A$418,$B142,'Division Lvl'!I$2:I$418)</f>
        <v>600000</v>
      </c>
      <c r="I142" s="166">
        <f>SUMIF('Division Lvl'!$A$2:$A$418,$B142,'Division Lvl'!J$2:J$418)</f>
        <v>600000</v>
      </c>
      <c r="J142" s="166">
        <f>SUMIF('Division Lvl'!$A$2:$A$418,$B142,'Division Lvl'!K$2:K$418)</f>
        <v>600000</v>
      </c>
      <c r="K142" s="166">
        <f>SUMIF('Division Lvl'!$A$2:$A$418,$B142,'Division Lvl'!L$2:L$418)</f>
        <v>600000</v>
      </c>
      <c r="L142" s="166">
        <f>SUMIF('Division Lvl'!$A$2:$A$418,$B142,'Division Lvl'!M$2:M$418)</f>
        <v>600000</v>
      </c>
      <c r="M142" s="167">
        <f>SUMIF('Division Lvl'!$A$2:$A$418,$B142,'Division Lvl'!N$2:N$418)</f>
        <v>600000</v>
      </c>
      <c r="N142" s="168">
        <f>SUMIF('Division Lvl'!$A$2:$A$418,$B142,'Division Lvl'!P$2:P$418)</f>
        <v>0</v>
      </c>
      <c r="O142" s="169">
        <f>SUMIF('Division Lvl'!$A$2:$A$418,$B142,'Division Lvl'!Q$2:Q$418)</f>
        <v>630375</v>
      </c>
      <c r="P142" s="169">
        <f>SUMIF('Division Lvl'!$A$2:$A$418,$B142,'Division Lvl'!R$2:R$418)</f>
        <v>646134.37499999988</v>
      </c>
      <c r="Q142" s="169">
        <f>SUMIF('Division Lvl'!$A$2:$A$418,$B142,'Division Lvl'!S$2:S$418)</f>
        <v>662287.73437499988</v>
      </c>
      <c r="R142" s="169">
        <f>SUMIF('Division Lvl'!$A$2:$A$418,$B142,'Division Lvl'!T$2:T$418)</f>
        <v>678844.92773437477</v>
      </c>
      <c r="S142" s="169">
        <f>SUMIF('Division Lvl'!$A$2:$A$418,$B142,'Division Lvl'!U$2:U$418)</f>
        <v>695816.05092773412</v>
      </c>
      <c r="T142" s="169">
        <f>SUMIF('Division Lvl'!$A$2:$A$418,$B142,'Division Lvl'!V$2:V$418)</f>
        <v>713211.45220092754</v>
      </c>
      <c r="U142" s="169">
        <f>SUMIF('Division Lvl'!$A$2:$A$418,$B142,'Division Lvl'!W$2:W$418)</f>
        <v>731041.73850595066</v>
      </c>
      <c r="V142" s="170">
        <f>SUMIF('Division Lvl'!$A$2:$A$418,$B142,'Division Lvl'!X$2:X$418)</f>
        <v>749317.7819685993</v>
      </c>
      <c r="W142" s="170">
        <f>SUMIF('Division Lvl'!$A$2:$A$418,$B142,'Division Lvl'!Y$2:Y$418)</f>
        <v>768050.72651781421</v>
      </c>
      <c r="X142" s="165">
        <f t="shared" si="8"/>
        <v>5400000</v>
      </c>
      <c r="Y142" s="171">
        <f t="shared" si="9"/>
        <v>6275079.7872304013</v>
      </c>
      <c r="Z142" s="172"/>
    </row>
    <row r="143" spans="1:26" x14ac:dyDescent="0.25">
      <c r="A143" s="163" t="str">
        <f>INDEX('Division Lvl'!$AG$2:$AG$418,MATCH(B143,'Division Lvl'!$A$2:$A$418,0))</f>
        <v>TS</v>
      </c>
      <c r="B143" s="177" t="s">
        <v>2</v>
      </c>
      <c r="C143" s="130" t="str">
        <f>INDEX('Division Lvl'!$B$2:$B$418,MATCH(B143,'Division Lvl'!$A$2:$A$418,0))</f>
        <v>132kV circuit breaker replacement</v>
      </c>
      <c r="D143" s="165">
        <f>SUMIF('Division Lvl'!$A$2:$A$418,$B143,'Division Lvl'!E$2:E$418)</f>
        <v>0</v>
      </c>
      <c r="E143" s="166">
        <f>SUMIF('Division Lvl'!$A$2:$A$418,$B143,'Division Lvl'!F$2:F$418)</f>
        <v>0</v>
      </c>
      <c r="F143" s="166">
        <f>SUMIF('Division Lvl'!$A$2:$A$418,$B143,'Division Lvl'!G$2:G$418)</f>
        <v>0</v>
      </c>
      <c r="G143" s="166">
        <f>SUMIF('Division Lvl'!$A$2:$A$418,$B143,'Division Lvl'!H$2:H$418)</f>
        <v>362000</v>
      </c>
      <c r="H143" s="166">
        <f>SUMIF('Division Lvl'!$A$2:$A$418,$B143,'Division Lvl'!I$2:I$418)</f>
        <v>362000</v>
      </c>
      <c r="I143" s="166">
        <f>SUMIF('Division Lvl'!$A$2:$A$418,$B143,'Division Lvl'!J$2:J$418)</f>
        <v>362000</v>
      </c>
      <c r="J143" s="166">
        <f>SUMIF('Division Lvl'!$A$2:$A$418,$B143,'Division Lvl'!K$2:K$418)</f>
        <v>362000</v>
      </c>
      <c r="K143" s="166">
        <f>SUMIF('Division Lvl'!$A$2:$A$418,$B143,'Division Lvl'!L$2:L$418)</f>
        <v>362000</v>
      </c>
      <c r="L143" s="166">
        <f>SUMIF('Division Lvl'!$A$2:$A$418,$B143,'Division Lvl'!M$2:M$418)</f>
        <v>362000</v>
      </c>
      <c r="M143" s="167">
        <f>SUMIF('Division Lvl'!$A$2:$A$418,$B143,'Division Lvl'!N$2:N$418)</f>
        <v>362000</v>
      </c>
      <c r="N143" s="168">
        <f>SUMIF('Division Lvl'!$A$2:$A$418,$B143,'Division Lvl'!P$2:P$418)</f>
        <v>0</v>
      </c>
      <c r="O143" s="169">
        <f>SUMIF('Division Lvl'!$A$2:$A$418,$B143,'Division Lvl'!Q$2:Q$418)</f>
        <v>0</v>
      </c>
      <c r="P143" s="169">
        <f>SUMIF('Division Lvl'!$A$2:$A$418,$B143,'Division Lvl'!R$2:R$418)</f>
        <v>0</v>
      </c>
      <c r="Q143" s="169">
        <f>SUMIF('Division Lvl'!$A$2:$A$418,$B143,'Division Lvl'!S$2:S$418)</f>
        <v>399580.2664062499</v>
      </c>
      <c r="R143" s="169">
        <f>SUMIF('Division Lvl'!$A$2:$A$418,$B143,'Division Lvl'!T$2:T$418)</f>
        <v>409569.77306640614</v>
      </c>
      <c r="S143" s="169">
        <f>SUMIF('Division Lvl'!$A$2:$A$418,$B143,'Division Lvl'!U$2:U$418)</f>
        <v>419809.01739306626</v>
      </c>
      <c r="T143" s="169">
        <f>SUMIF('Division Lvl'!$A$2:$A$418,$B143,'Division Lvl'!V$2:V$418)</f>
        <v>430304.24282789294</v>
      </c>
      <c r="U143" s="169">
        <f>SUMIF('Division Lvl'!$A$2:$A$418,$B143,'Division Lvl'!W$2:W$418)</f>
        <v>441061.84889859019</v>
      </c>
      <c r="V143" s="170">
        <f>SUMIF('Division Lvl'!$A$2:$A$418,$B143,'Division Lvl'!X$2:X$418)</f>
        <v>452088.3951210549</v>
      </c>
      <c r="W143" s="170">
        <f>SUMIF('Division Lvl'!$A$2:$A$418,$B143,'Division Lvl'!Y$2:Y$418)</f>
        <v>463390.60499908129</v>
      </c>
      <c r="X143" s="165">
        <f t="shared" si="8"/>
        <v>2534000</v>
      </c>
      <c r="Y143" s="171">
        <f t="shared" si="9"/>
        <v>3015804.1487123417</v>
      </c>
      <c r="Z143" s="172"/>
    </row>
    <row r="144" spans="1:26" x14ac:dyDescent="0.25">
      <c r="A144" s="163" t="str">
        <f>INDEX('Division Lvl'!$AG$2:$AG$418,MATCH(B144,'Division Lvl'!$A$2:$A$418,0))</f>
        <v>TS</v>
      </c>
      <c r="B144" s="177" t="s">
        <v>4</v>
      </c>
      <c r="C144" s="130" t="str">
        <f>INDEX('Division Lvl'!$B$2:$B$418,MATCH(B144,'Division Lvl'!$A$2:$A$418,0))</f>
        <v>33kV circuit breaker replacement</v>
      </c>
      <c r="D144" s="165">
        <f>SUMIF('Division Lvl'!$A$2:$A$418,$B144,'Division Lvl'!E$2:E$418)</f>
        <v>0</v>
      </c>
      <c r="E144" s="166">
        <f>SUMIF('Division Lvl'!$A$2:$A$418,$B144,'Division Lvl'!F$2:F$418)</f>
        <v>0</v>
      </c>
      <c r="F144" s="166">
        <f>SUMIF('Division Lvl'!$A$2:$A$418,$B144,'Division Lvl'!G$2:G$418)</f>
        <v>0</v>
      </c>
      <c r="G144" s="166">
        <f>SUMIF('Division Lvl'!$A$2:$A$418,$B144,'Division Lvl'!H$2:H$418)</f>
        <v>770000</v>
      </c>
      <c r="H144" s="166">
        <f>SUMIF('Division Lvl'!$A$2:$A$418,$B144,'Division Lvl'!I$2:I$418)</f>
        <v>770000</v>
      </c>
      <c r="I144" s="166">
        <f>SUMIF('Division Lvl'!$A$2:$A$418,$B144,'Division Lvl'!J$2:J$418)</f>
        <v>1184000</v>
      </c>
      <c r="J144" s="166">
        <f>SUMIF('Division Lvl'!$A$2:$A$418,$B144,'Division Lvl'!K$2:K$418)</f>
        <v>1184000</v>
      </c>
      <c r="K144" s="166">
        <f>SUMIF('Division Lvl'!$A$2:$A$418,$B144,'Division Lvl'!L$2:L$418)</f>
        <v>1184000</v>
      </c>
      <c r="L144" s="166">
        <f>SUMIF('Division Lvl'!$A$2:$A$418,$B144,'Division Lvl'!M$2:M$418)</f>
        <v>1184000</v>
      </c>
      <c r="M144" s="167">
        <f>SUMIF('Division Lvl'!$A$2:$A$418,$B144,'Division Lvl'!N$2:N$418)</f>
        <v>1184000</v>
      </c>
      <c r="N144" s="168">
        <f>SUMIF('Division Lvl'!$A$2:$A$418,$B144,'Division Lvl'!P$2:P$418)</f>
        <v>0</v>
      </c>
      <c r="O144" s="169">
        <f>SUMIF('Division Lvl'!$A$2:$A$418,$B144,'Division Lvl'!Q$2:Q$418)</f>
        <v>0</v>
      </c>
      <c r="P144" s="169">
        <f>SUMIF('Division Lvl'!$A$2:$A$418,$B144,'Division Lvl'!R$2:R$418)</f>
        <v>0</v>
      </c>
      <c r="Q144" s="169">
        <f>SUMIF('Division Lvl'!$A$2:$A$418,$B144,'Division Lvl'!S$2:S$418)</f>
        <v>849935.92578124977</v>
      </c>
      <c r="R144" s="169">
        <f>SUMIF('Division Lvl'!$A$2:$A$418,$B144,'Division Lvl'!T$2:T$418)</f>
        <v>871184.32392578095</v>
      </c>
      <c r="S144" s="169">
        <f>SUMIF('Division Lvl'!$A$2:$A$418,$B144,'Division Lvl'!U$2:U$418)</f>
        <v>1373077.007164062</v>
      </c>
      <c r="T144" s="169">
        <f>SUMIF('Division Lvl'!$A$2:$A$418,$B144,'Division Lvl'!V$2:V$418)</f>
        <v>1407403.9323431635</v>
      </c>
      <c r="U144" s="169">
        <f>SUMIF('Division Lvl'!$A$2:$A$418,$B144,'Division Lvl'!W$2:W$418)</f>
        <v>1442589.0306517426</v>
      </c>
      <c r="V144" s="170">
        <f>SUMIF('Division Lvl'!$A$2:$A$418,$B144,'Division Lvl'!X$2:X$418)</f>
        <v>1478653.7564180358</v>
      </c>
      <c r="W144" s="170">
        <f>SUMIF('Division Lvl'!$A$2:$A$418,$B144,'Division Lvl'!Y$2:Y$418)</f>
        <v>1515620.1003284869</v>
      </c>
      <c r="X144" s="165">
        <f t="shared" si="8"/>
        <v>7460000</v>
      </c>
      <c r="Y144" s="171">
        <f t="shared" si="9"/>
        <v>8938464.076612521</v>
      </c>
      <c r="Z144" s="172"/>
    </row>
    <row r="145" spans="1:26" x14ac:dyDescent="0.25">
      <c r="A145" s="163" t="str">
        <f>INDEX('Division Lvl'!$AG$2:$AG$418,MATCH(B145,'Division Lvl'!$A$2:$A$418,0))</f>
        <v>TS</v>
      </c>
      <c r="B145" s="177" t="s">
        <v>5</v>
      </c>
      <c r="C145" s="130" t="str">
        <f>INDEX('Division Lvl'!$B$2:$B$418,MATCH(B145,'Division Lvl'!$A$2:$A$418,0))</f>
        <v>11kV circuit breaker replacement</v>
      </c>
      <c r="D145" s="165">
        <f>SUMIF('Division Lvl'!$A$2:$A$418,$B145,'Division Lvl'!E$2:E$418)</f>
        <v>0</v>
      </c>
      <c r="E145" s="166">
        <f>SUMIF('Division Lvl'!$A$2:$A$418,$B145,'Division Lvl'!F$2:F$418)</f>
        <v>350000</v>
      </c>
      <c r="F145" s="166">
        <f>SUMIF('Division Lvl'!$A$2:$A$418,$B145,'Division Lvl'!G$2:G$418)</f>
        <v>350000</v>
      </c>
      <c r="G145" s="166">
        <f>SUMIF('Division Lvl'!$A$2:$A$418,$B145,'Division Lvl'!H$2:H$418)</f>
        <v>0</v>
      </c>
      <c r="H145" s="166">
        <f>SUMIF('Division Lvl'!$A$2:$A$418,$B145,'Division Lvl'!I$2:I$418)</f>
        <v>0</v>
      </c>
      <c r="I145" s="166">
        <f>SUMIF('Division Lvl'!$A$2:$A$418,$B145,'Division Lvl'!J$2:J$418)</f>
        <v>0</v>
      </c>
      <c r="J145" s="166">
        <f>SUMIF('Division Lvl'!$A$2:$A$418,$B145,'Division Lvl'!K$2:K$418)</f>
        <v>0</v>
      </c>
      <c r="K145" s="166">
        <f>SUMIF('Division Lvl'!$A$2:$A$418,$B145,'Division Lvl'!L$2:L$418)</f>
        <v>0</v>
      </c>
      <c r="L145" s="166">
        <f>SUMIF('Division Lvl'!$A$2:$A$418,$B145,'Division Lvl'!M$2:M$418)</f>
        <v>0</v>
      </c>
      <c r="M145" s="167">
        <f>SUMIF('Division Lvl'!$A$2:$A$418,$B145,'Division Lvl'!N$2:N$418)</f>
        <v>0</v>
      </c>
      <c r="N145" s="168">
        <f>SUMIF('Division Lvl'!$A$2:$A$418,$B145,'Division Lvl'!P$2:P$418)</f>
        <v>0</v>
      </c>
      <c r="O145" s="169">
        <f>SUMIF('Division Lvl'!$A$2:$A$418,$B145,'Division Lvl'!Q$2:Q$418)</f>
        <v>367718.75</v>
      </c>
      <c r="P145" s="169">
        <f>SUMIF('Division Lvl'!$A$2:$A$418,$B145,'Division Lvl'!R$2:R$418)</f>
        <v>376911.71874999994</v>
      </c>
      <c r="Q145" s="169">
        <f>SUMIF('Division Lvl'!$A$2:$A$418,$B145,'Division Lvl'!S$2:S$418)</f>
        <v>0</v>
      </c>
      <c r="R145" s="169">
        <f>SUMIF('Division Lvl'!$A$2:$A$418,$B145,'Division Lvl'!T$2:T$418)</f>
        <v>0</v>
      </c>
      <c r="S145" s="169">
        <f>SUMIF('Division Lvl'!$A$2:$A$418,$B145,'Division Lvl'!U$2:U$418)</f>
        <v>0</v>
      </c>
      <c r="T145" s="169">
        <f>SUMIF('Division Lvl'!$A$2:$A$418,$B145,'Division Lvl'!V$2:V$418)</f>
        <v>0</v>
      </c>
      <c r="U145" s="169">
        <f>SUMIF('Division Lvl'!$A$2:$A$418,$B145,'Division Lvl'!W$2:W$418)</f>
        <v>0</v>
      </c>
      <c r="V145" s="170">
        <f>SUMIF('Division Lvl'!$A$2:$A$418,$B145,'Division Lvl'!X$2:X$418)</f>
        <v>0</v>
      </c>
      <c r="W145" s="170">
        <f>SUMIF('Division Lvl'!$A$2:$A$418,$B145,'Division Lvl'!Y$2:Y$418)</f>
        <v>0</v>
      </c>
      <c r="X145" s="165">
        <f t="shared" si="8"/>
        <v>700000</v>
      </c>
      <c r="Y145" s="171">
        <f t="shared" si="9"/>
        <v>744630.46875</v>
      </c>
      <c r="Z145" s="172"/>
    </row>
    <row r="146" spans="1:26" x14ac:dyDescent="0.25">
      <c r="A146" s="163" t="str">
        <f>INDEX('Division Lvl'!$AG$2:$AG$418,MATCH(B146,'Division Lvl'!$A$2:$A$418,0))</f>
        <v>TS</v>
      </c>
      <c r="B146" s="164" t="s">
        <v>6</v>
      </c>
      <c r="C146" s="130" t="str">
        <f>INDEX('Division Lvl'!$B$2:$B$418,MATCH(B146,'Division Lvl'!$A$2:$A$418,0))</f>
        <v>Battery replacement</v>
      </c>
      <c r="D146" s="165">
        <f>SUMIF('Division Lvl'!$A$2:$A$418,$B146,'Division Lvl'!E$2:E$418)</f>
        <v>520000</v>
      </c>
      <c r="E146" s="166">
        <f>SUMIF('Division Lvl'!$A$2:$A$418,$B146,'Division Lvl'!F$2:F$418)</f>
        <v>520000</v>
      </c>
      <c r="F146" s="166">
        <f>SUMIF('Division Lvl'!$A$2:$A$418,$B146,'Division Lvl'!G$2:G$418)</f>
        <v>520000</v>
      </c>
      <c r="G146" s="166">
        <f>SUMIF('Division Lvl'!$A$2:$A$418,$B146,'Division Lvl'!H$2:H$418)</f>
        <v>520000</v>
      </c>
      <c r="H146" s="166">
        <f>SUMIF('Division Lvl'!$A$2:$A$418,$B146,'Division Lvl'!I$2:I$418)</f>
        <v>520000</v>
      </c>
      <c r="I146" s="166">
        <f>SUMIF('Division Lvl'!$A$2:$A$418,$B146,'Division Lvl'!J$2:J$418)</f>
        <v>1040000</v>
      </c>
      <c r="J146" s="166">
        <f>SUMIF('Division Lvl'!$A$2:$A$418,$B146,'Division Lvl'!K$2:K$418)</f>
        <v>1040000</v>
      </c>
      <c r="K146" s="166">
        <f>SUMIF('Division Lvl'!$A$2:$A$418,$B146,'Division Lvl'!L$2:L$418)</f>
        <v>1040000</v>
      </c>
      <c r="L146" s="166">
        <f>SUMIF('Division Lvl'!$A$2:$A$418,$B146,'Division Lvl'!M$2:M$418)</f>
        <v>1040000</v>
      </c>
      <c r="M146" s="167">
        <f>SUMIF('Division Lvl'!$A$2:$A$418,$B146,'Division Lvl'!N$2:N$418)</f>
        <v>1040000</v>
      </c>
      <c r="N146" s="168">
        <f>SUMIF('Division Lvl'!$A$2:$A$418,$B146,'Division Lvl'!P$2:P$418)</f>
        <v>533000</v>
      </c>
      <c r="O146" s="169">
        <f>SUMIF('Division Lvl'!$A$2:$A$418,$B146,'Division Lvl'!Q$2:Q$418)</f>
        <v>546325</v>
      </c>
      <c r="P146" s="169">
        <f>SUMIF('Division Lvl'!$A$2:$A$418,$B146,'Division Lvl'!R$2:R$418)</f>
        <v>559983.12499999988</v>
      </c>
      <c r="Q146" s="169">
        <f>SUMIF('Division Lvl'!$A$2:$A$418,$B146,'Division Lvl'!S$2:S$418)</f>
        <v>573982.70312499988</v>
      </c>
      <c r="R146" s="169">
        <f>SUMIF('Division Lvl'!$A$2:$A$418,$B146,'Division Lvl'!T$2:T$418)</f>
        <v>588332.27070312481</v>
      </c>
      <c r="S146" s="169">
        <f>SUMIF('Division Lvl'!$A$2:$A$418,$B146,'Division Lvl'!U$2:U$418)</f>
        <v>1206081.1549414059</v>
      </c>
      <c r="T146" s="169">
        <f>SUMIF('Division Lvl'!$A$2:$A$418,$B146,'Division Lvl'!V$2:V$418)</f>
        <v>1236233.183814941</v>
      </c>
      <c r="U146" s="169">
        <f>SUMIF('Division Lvl'!$A$2:$A$418,$B146,'Division Lvl'!W$2:W$418)</f>
        <v>1267139.0134103145</v>
      </c>
      <c r="V146" s="170">
        <f>SUMIF('Division Lvl'!$A$2:$A$418,$B146,'Division Lvl'!X$2:X$418)</f>
        <v>1298817.488745572</v>
      </c>
      <c r="W146" s="170">
        <f>SUMIF('Division Lvl'!$A$2:$A$418,$B146,'Division Lvl'!Y$2:Y$418)</f>
        <v>1331287.9259642113</v>
      </c>
      <c r="X146" s="165">
        <f t="shared" si="8"/>
        <v>7800000</v>
      </c>
      <c r="Y146" s="171">
        <f t="shared" si="9"/>
        <v>9141181.86570457</v>
      </c>
      <c r="Z146" s="172"/>
    </row>
    <row r="147" spans="1:26" x14ac:dyDescent="0.25">
      <c r="A147" s="163" t="str">
        <f>INDEX('Division Lvl'!$AG$2:$AG$418,MATCH(B147,'Division Lvl'!$A$2:$A$418,0))</f>
        <v>TS</v>
      </c>
      <c r="B147" s="164" t="s">
        <v>7</v>
      </c>
      <c r="C147" s="130" t="str">
        <f>INDEX('Division Lvl'!$B$2:$B$418,MATCH(B147,'Division Lvl'!$A$2:$A$418,0))</f>
        <v>Auxiliary switchgear replacement</v>
      </c>
      <c r="D147" s="165">
        <f>SUMIF('Division Lvl'!$A$2:$A$418,$B147,'Division Lvl'!E$2:E$418)</f>
        <v>0</v>
      </c>
      <c r="E147" s="166">
        <f>SUMIF('Division Lvl'!$A$2:$A$418,$B147,'Division Lvl'!F$2:F$418)</f>
        <v>0</v>
      </c>
      <c r="F147" s="166">
        <f>SUMIF('Division Lvl'!$A$2:$A$418,$B147,'Division Lvl'!G$2:G$418)</f>
        <v>0</v>
      </c>
      <c r="G147" s="166">
        <f>SUMIF('Division Lvl'!$A$2:$A$418,$B147,'Division Lvl'!H$2:H$418)</f>
        <v>282000</v>
      </c>
      <c r="H147" s="166">
        <f>SUMIF('Division Lvl'!$A$2:$A$418,$B147,'Division Lvl'!I$2:I$418)</f>
        <v>0</v>
      </c>
      <c r="I147" s="166">
        <f>SUMIF('Division Lvl'!$A$2:$A$418,$B147,'Division Lvl'!J$2:J$418)</f>
        <v>282000</v>
      </c>
      <c r="J147" s="166">
        <f>SUMIF('Division Lvl'!$A$2:$A$418,$B147,'Division Lvl'!K$2:K$418)</f>
        <v>0</v>
      </c>
      <c r="K147" s="166">
        <f>SUMIF('Division Lvl'!$A$2:$A$418,$B147,'Division Lvl'!L$2:L$418)</f>
        <v>0</v>
      </c>
      <c r="L147" s="166">
        <f>SUMIF('Division Lvl'!$A$2:$A$418,$B147,'Division Lvl'!M$2:M$418)</f>
        <v>0</v>
      </c>
      <c r="M147" s="167">
        <f>SUMIF('Division Lvl'!$A$2:$A$418,$B147,'Division Lvl'!N$2:N$418)</f>
        <v>0</v>
      </c>
      <c r="N147" s="168">
        <f>SUMIF('Division Lvl'!$A$2:$A$418,$B147,'Division Lvl'!P$2:P$418)</f>
        <v>0</v>
      </c>
      <c r="O147" s="169">
        <f>SUMIF('Division Lvl'!$A$2:$A$418,$B147,'Division Lvl'!Q$2:Q$418)</f>
        <v>0</v>
      </c>
      <c r="P147" s="169">
        <f>SUMIF('Division Lvl'!$A$2:$A$418,$B147,'Division Lvl'!R$2:R$418)</f>
        <v>0</v>
      </c>
      <c r="Q147" s="169">
        <f>SUMIF('Division Lvl'!$A$2:$A$418,$B147,'Division Lvl'!S$2:S$418)</f>
        <v>311275.23515624995</v>
      </c>
      <c r="R147" s="169">
        <f>SUMIF('Division Lvl'!$A$2:$A$418,$B147,'Division Lvl'!T$2:T$418)</f>
        <v>0</v>
      </c>
      <c r="S147" s="169">
        <f>SUMIF('Division Lvl'!$A$2:$A$418,$B147,'Division Lvl'!U$2:U$418)</f>
        <v>327033.54393603501</v>
      </c>
      <c r="T147" s="169">
        <f>SUMIF('Division Lvl'!$A$2:$A$418,$B147,'Division Lvl'!V$2:V$418)</f>
        <v>0</v>
      </c>
      <c r="U147" s="169">
        <f>SUMIF('Division Lvl'!$A$2:$A$418,$B147,'Division Lvl'!W$2:W$418)</f>
        <v>0</v>
      </c>
      <c r="V147" s="170">
        <f>SUMIF('Division Lvl'!$A$2:$A$418,$B147,'Division Lvl'!X$2:X$418)</f>
        <v>0</v>
      </c>
      <c r="W147" s="170">
        <f>SUMIF('Division Lvl'!$A$2:$A$418,$B147,'Division Lvl'!Y$2:Y$418)</f>
        <v>0</v>
      </c>
      <c r="X147" s="165">
        <f t="shared" si="8"/>
        <v>564000</v>
      </c>
      <c r="Y147" s="171">
        <f t="shared" si="9"/>
        <v>638308.77909228497</v>
      </c>
      <c r="Z147" s="172"/>
    </row>
    <row r="148" spans="1:26" x14ac:dyDescent="0.25">
      <c r="A148" s="163" t="str">
        <f>INDEX('Division Lvl'!$AG$2:$AG$418,MATCH(B148,'Division Lvl'!$A$2:$A$418,0))</f>
        <v>TS</v>
      </c>
      <c r="B148" s="164" t="s">
        <v>8</v>
      </c>
      <c r="C148" s="130" t="str">
        <f>INDEX('Division Lvl'!$B$2:$B$418,MATCH(B148,'Division Lvl'!$A$2:$A$418,0))</f>
        <v>Replacement of surge arrester in zone and sub-transmission substations</v>
      </c>
      <c r="D148" s="165">
        <f>SUMIF('Division Lvl'!$A$2:$A$418,$B148,'Division Lvl'!E$2:E$418)</f>
        <v>37000</v>
      </c>
      <c r="E148" s="166">
        <f>SUMIF('Division Lvl'!$A$2:$A$418,$B148,'Division Lvl'!F$2:F$418)</f>
        <v>118000</v>
      </c>
      <c r="F148" s="166">
        <f>SUMIF('Division Lvl'!$A$2:$A$418,$B148,'Division Lvl'!G$2:G$418)</f>
        <v>118000</v>
      </c>
      <c r="G148" s="166">
        <f>SUMIF('Division Lvl'!$A$2:$A$418,$B148,'Division Lvl'!H$2:H$418)</f>
        <v>118000</v>
      </c>
      <c r="H148" s="166">
        <f>SUMIF('Division Lvl'!$A$2:$A$418,$B148,'Division Lvl'!I$2:I$418)</f>
        <v>50000</v>
      </c>
      <c r="I148" s="166">
        <f>SUMIF('Division Lvl'!$A$2:$A$418,$B148,'Division Lvl'!J$2:J$418)</f>
        <v>50000</v>
      </c>
      <c r="J148" s="166">
        <f>SUMIF('Division Lvl'!$A$2:$A$418,$B148,'Division Lvl'!K$2:K$418)</f>
        <v>50000</v>
      </c>
      <c r="K148" s="166">
        <f>SUMIF('Division Lvl'!$A$2:$A$418,$B148,'Division Lvl'!L$2:L$418)</f>
        <v>50000</v>
      </c>
      <c r="L148" s="166">
        <f>SUMIF('Division Lvl'!$A$2:$A$418,$B148,'Division Lvl'!M$2:M$418)</f>
        <v>50000</v>
      </c>
      <c r="M148" s="167">
        <f>SUMIF('Division Lvl'!$A$2:$A$418,$B148,'Division Lvl'!N$2:N$418)</f>
        <v>50000</v>
      </c>
      <c r="N148" s="168">
        <f>SUMIF('Division Lvl'!$A$2:$A$418,$B148,'Division Lvl'!P$2:P$418)</f>
        <v>37925</v>
      </c>
      <c r="O148" s="169">
        <f>SUMIF('Division Lvl'!$A$2:$A$418,$B148,'Division Lvl'!Q$2:Q$418)</f>
        <v>123973.75</v>
      </c>
      <c r="P148" s="169">
        <f>SUMIF('Division Lvl'!$A$2:$A$418,$B148,'Division Lvl'!R$2:R$418)</f>
        <v>127073.09374999997</v>
      </c>
      <c r="Q148" s="169">
        <f>SUMIF('Division Lvl'!$A$2:$A$418,$B148,'Division Lvl'!S$2:S$418)</f>
        <v>130249.92109374997</v>
      </c>
      <c r="R148" s="169">
        <f>SUMIF('Division Lvl'!$A$2:$A$418,$B148,'Division Lvl'!T$2:T$418)</f>
        <v>56570.410644531235</v>
      </c>
      <c r="S148" s="169">
        <f>SUMIF('Division Lvl'!$A$2:$A$418,$B148,'Division Lvl'!U$2:U$418)</f>
        <v>57984.670910644512</v>
      </c>
      <c r="T148" s="169">
        <f>SUMIF('Division Lvl'!$A$2:$A$418,$B148,'Division Lvl'!V$2:V$418)</f>
        <v>59434.287683410628</v>
      </c>
      <c r="U148" s="169">
        <f>SUMIF('Division Lvl'!$A$2:$A$418,$B148,'Division Lvl'!W$2:W$418)</f>
        <v>60920.144875495884</v>
      </c>
      <c r="V148" s="170">
        <f>SUMIF('Division Lvl'!$A$2:$A$418,$B148,'Division Lvl'!X$2:X$418)</f>
        <v>62443.14849738327</v>
      </c>
      <c r="W148" s="170">
        <f>SUMIF('Division Lvl'!$A$2:$A$418,$B148,'Division Lvl'!Y$2:Y$418)</f>
        <v>64004.227209817851</v>
      </c>
      <c r="X148" s="165">
        <f t="shared" si="8"/>
        <v>691000</v>
      </c>
      <c r="Y148" s="171">
        <f t="shared" si="9"/>
        <v>780578.65466503345</v>
      </c>
      <c r="Z148" s="172"/>
    </row>
    <row r="149" spans="1:26" x14ac:dyDescent="0.25">
      <c r="A149" s="163" t="str">
        <f>INDEX('Division Lvl'!$AG$2:$AG$418,MATCH(B149,'Division Lvl'!$A$2:$A$418,0))</f>
        <v>TS</v>
      </c>
      <c r="B149" s="164" t="s">
        <v>9</v>
      </c>
      <c r="C149" s="130" t="str">
        <f>INDEX('Division Lvl'!$B$2:$B$418,MATCH(B149,'Division Lvl'!$A$2:$A$418,0))</f>
        <v>VT and CT replacement</v>
      </c>
      <c r="D149" s="165">
        <f>SUMIF('Division Lvl'!$A$2:$A$418,$B149,'Division Lvl'!E$2:E$418)</f>
        <v>0</v>
      </c>
      <c r="E149" s="166">
        <f>SUMIF('Division Lvl'!$A$2:$A$418,$B149,'Division Lvl'!F$2:F$418)</f>
        <v>0</v>
      </c>
      <c r="F149" s="166">
        <f>SUMIF('Division Lvl'!$A$2:$A$418,$B149,'Division Lvl'!G$2:G$418)</f>
        <v>0</v>
      </c>
      <c r="G149" s="166">
        <f>SUMIF('Division Lvl'!$A$2:$A$418,$B149,'Division Lvl'!H$2:H$418)</f>
        <v>698000</v>
      </c>
      <c r="H149" s="166">
        <f>SUMIF('Division Lvl'!$A$2:$A$418,$B149,'Division Lvl'!I$2:I$418)</f>
        <v>698000</v>
      </c>
      <c r="I149" s="166">
        <f>SUMIF('Division Lvl'!$A$2:$A$418,$B149,'Division Lvl'!J$2:J$418)</f>
        <v>698000</v>
      </c>
      <c r="J149" s="166">
        <f>SUMIF('Division Lvl'!$A$2:$A$418,$B149,'Division Lvl'!K$2:K$418)</f>
        <v>698000</v>
      </c>
      <c r="K149" s="166">
        <f>SUMIF('Division Lvl'!$A$2:$A$418,$B149,'Division Lvl'!L$2:L$418)</f>
        <v>698000</v>
      </c>
      <c r="L149" s="166">
        <f>SUMIF('Division Lvl'!$A$2:$A$418,$B149,'Division Lvl'!M$2:M$418)</f>
        <v>698000</v>
      </c>
      <c r="M149" s="167">
        <f>SUMIF('Division Lvl'!$A$2:$A$418,$B149,'Division Lvl'!N$2:N$418)</f>
        <v>698000</v>
      </c>
      <c r="N149" s="168">
        <f>SUMIF('Division Lvl'!$A$2:$A$418,$B149,'Division Lvl'!P$2:P$418)</f>
        <v>0</v>
      </c>
      <c r="O149" s="169">
        <f>SUMIF('Division Lvl'!$A$2:$A$418,$B149,'Division Lvl'!Q$2:Q$418)</f>
        <v>0</v>
      </c>
      <c r="P149" s="169">
        <f>SUMIF('Division Lvl'!$A$2:$A$418,$B149,'Division Lvl'!R$2:R$418)</f>
        <v>0</v>
      </c>
      <c r="Q149" s="169">
        <f>SUMIF('Division Lvl'!$A$2:$A$418,$B149,'Division Lvl'!S$2:S$418)</f>
        <v>770461.39765624981</v>
      </c>
      <c r="R149" s="169">
        <f>SUMIF('Division Lvl'!$A$2:$A$418,$B149,'Division Lvl'!T$2:T$418)</f>
        <v>789722.93259765604</v>
      </c>
      <c r="S149" s="169">
        <f>SUMIF('Division Lvl'!$A$2:$A$418,$B149,'Division Lvl'!U$2:U$418)</f>
        <v>809466.00591259729</v>
      </c>
      <c r="T149" s="169">
        <f>SUMIF('Division Lvl'!$A$2:$A$418,$B149,'Division Lvl'!V$2:V$418)</f>
        <v>829702.65606041229</v>
      </c>
      <c r="U149" s="169">
        <f>SUMIF('Division Lvl'!$A$2:$A$418,$B149,'Division Lvl'!W$2:W$418)</f>
        <v>850445.22246192256</v>
      </c>
      <c r="V149" s="170">
        <f>SUMIF('Division Lvl'!$A$2:$A$418,$B149,'Division Lvl'!X$2:X$418)</f>
        <v>871706.3530234705</v>
      </c>
      <c r="W149" s="170">
        <f>SUMIF('Division Lvl'!$A$2:$A$418,$B149,'Division Lvl'!Y$2:Y$418)</f>
        <v>893499.01184905728</v>
      </c>
      <c r="X149" s="165">
        <f t="shared" si="8"/>
        <v>4886000</v>
      </c>
      <c r="Y149" s="171">
        <f t="shared" si="9"/>
        <v>5815003.5795613658</v>
      </c>
      <c r="Z149" s="172"/>
    </row>
    <row r="150" spans="1:26" x14ac:dyDescent="0.25">
      <c r="A150" s="163" t="str">
        <f>INDEX('Division Lvl'!$AG$2:$AG$418,MATCH(B150,'Division Lvl'!$A$2:$A$418,0))</f>
        <v>TS</v>
      </c>
      <c r="B150" s="164" t="s">
        <v>28</v>
      </c>
      <c r="C150" s="130" t="str">
        <f>INDEX('Division Lvl'!$B$2:$B$418,MATCH(B150,'Division Lvl'!$A$2:$A$418,0))</f>
        <v>Building and amenities refurbishment</v>
      </c>
      <c r="D150" s="165">
        <f>SUMIF('Division Lvl'!$A$2:$A$418,$B150,'Division Lvl'!E$2:E$418)</f>
        <v>1500000</v>
      </c>
      <c r="E150" s="166">
        <f>SUMIF('Division Lvl'!$A$2:$A$418,$B150,'Division Lvl'!F$2:F$418)</f>
        <v>1500000</v>
      </c>
      <c r="F150" s="166">
        <f>SUMIF('Division Lvl'!$A$2:$A$418,$B150,'Division Lvl'!G$2:G$418)</f>
        <v>1500000</v>
      </c>
      <c r="G150" s="166">
        <f>SUMIF('Division Lvl'!$A$2:$A$418,$B150,'Division Lvl'!H$2:H$418)</f>
        <v>1500000</v>
      </c>
      <c r="H150" s="166">
        <f>SUMIF('Division Lvl'!$A$2:$A$418,$B150,'Division Lvl'!I$2:I$418)</f>
        <v>1500000</v>
      </c>
      <c r="I150" s="166">
        <f>SUMIF('Division Lvl'!$A$2:$A$418,$B150,'Division Lvl'!J$2:J$418)</f>
        <v>2000000</v>
      </c>
      <c r="J150" s="166">
        <f>SUMIF('Division Lvl'!$A$2:$A$418,$B150,'Division Lvl'!K$2:K$418)</f>
        <v>2000000</v>
      </c>
      <c r="K150" s="166">
        <f>SUMIF('Division Lvl'!$A$2:$A$418,$B150,'Division Lvl'!L$2:L$418)</f>
        <v>2000000</v>
      </c>
      <c r="L150" s="166">
        <f>SUMIF('Division Lvl'!$A$2:$A$418,$B150,'Division Lvl'!M$2:M$418)</f>
        <v>2000000</v>
      </c>
      <c r="M150" s="167">
        <f>SUMIF('Division Lvl'!$A$2:$A$418,$B150,'Division Lvl'!N$2:N$418)</f>
        <v>2000000</v>
      </c>
      <c r="N150" s="168">
        <f>SUMIF('Division Lvl'!$A$2:$A$418,$B150,'Division Lvl'!P$2:P$418)</f>
        <v>1537499.9999999998</v>
      </c>
      <c r="O150" s="169">
        <f>SUMIF('Division Lvl'!$A$2:$A$418,$B150,'Division Lvl'!Q$2:Q$418)</f>
        <v>1575937.4999999998</v>
      </c>
      <c r="P150" s="169">
        <f>SUMIF('Division Lvl'!$A$2:$A$418,$B150,'Division Lvl'!R$2:R$418)</f>
        <v>1615335.9374999998</v>
      </c>
      <c r="Q150" s="169">
        <f>SUMIF('Division Lvl'!$A$2:$A$418,$B150,'Division Lvl'!S$2:S$418)</f>
        <v>1655719.3359374995</v>
      </c>
      <c r="R150" s="169">
        <f>SUMIF('Division Lvl'!$A$2:$A$418,$B150,'Division Lvl'!T$2:T$418)</f>
        <v>1697112.319335937</v>
      </c>
      <c r="S150" s="169">
        <f>SUMIF('Division Lvl'!$A$2:$A$418,$B150,'Division Lvl'!U$2:U$418)</f>
        <v>2319386.8364257803</v>
      </c>
      <c r="T150" s="169">
        <f>SUMIF('Division Lvl'!$A$2:$A$418,$B150,'Division Lvl'!V$2:V$418)</f>
        <v>2377371.5073364251</v>
      </c>
      <c r="U150" s="169">
        <f>SUMIF('Division Lvl'!$A$2:$A$418,$B150,'Division Lvl'!W$2:W$418)</f>
        <v>2436805.7950198352</v>
      </c>
      <c r="V150" s="170">
        <f>SUMIF('Division Lvl'!$A$2:$A$418,$B150,'Division Lvl'!X$2:X$418)</f>
        <v>2497725.9398953309</v>
      </c>
      <c r="W150" s="170">
        <f>SUMIF('Division Lvl'!$A$2:$A$418,$B150,'Division Lvl'!Y$2:Y$418)</f>
        <v>2560169.088392714</v>
      </c>
      <c r="X150" s="165">
        <f t="shared" si="8"/>
        <v>17500000</v>
      </c>
      <c r="Y150" s="171">
        <f t="shared" si="9"/>
        <v>20273064.259843521</v>
      </c>
      <c r="Z150" s="172"/>
    </row>
    <row r="151" spans="1:26" x14ac:dyDescent="0.25">
      <c r="A151" s="163" t="str">
        <f>INDEX('Division Lvl'!$AG$2:$AG$418,MATCH(B151,'Division Lvl'!$A$2:$A$418,0))</f>
        <v>TS</v>
      </c>
      <c r="B151" s="164" t="s">
        <v>29</v>
      </c>
      <c r="C151" s="130" t="str">
        <f>INDEX('Division Lvl'!$B$2:$B$418,MATCH(B151,'Division Lvl'!$A$2:$A$418,0))</f>
        <v>Asbestos and other hazardous material reporting, management and removal</v>
      </c>
      <c r="D151" s="165">
        <f>SUMIF('Division Lvl'!$A$2:$A$418,$B151,'Division Lvl'!E$2:E$418)</f>
        <v>89000</v>
      </c>
      <c r="E151" s="166">
        <f>SUMIF('Division Lvl'!$A$2:$A$418,$B151,'Division Lvl'!F$2:F$418)</f>
        <v>450000</v>
      </c>
      <c r="F151" s="166">
        <f>SUMIF('Division Lvl'!$A$2:$A$418,$B151,'Division Lvl'!G$2:G$418)</f>
        <v>450000</v>
      </c>
      <c r="G151" s="166">
        <f>SUMIF('Division Lvl'!$A$2:$A$418,$B151,'Division Lvl'!H$2:H$418)</f>
        <v>518000</v>
      </c>
      <c r="H151" s="166">
        <f>SUMIF('Division Lvl'!$A$2:$A$418,$B151,'Division Lvl'!I$2:I$418)</f>
        <v>520000</v>
      </c>
      <c r="I151" s="166">
        <f>SUMIF('Division Lvl'!$A$2:$A$418,$B151,'Division Lvl'!J$2:J$418)</f>
        <v>539000</v>
      </c>
      <c r="J151" s="166">
        <f>SUMIF('Division Lvl'!$A$2:$A$418,$B151,'Division Lvl'!K$2:K$418)</f>
        <v>450000</v>
      </c>
      <c r="K151" s="166">
        <f>SUMIF('Division Lvl'!$A$2:$A$418,$B151,'Division Lvl'!L$2:L$418)</f>
        <v>450000</v>
      </c>
      <c r="L151" s="166">
        <f>SUMIF('Division Lvl'!$A$2:$A$418,$B151,'Division Lvl'!M$2:M$418)</f>
        <v>518000</v>
      </c>
      <c r="M151" s="167">
        <f>SUMIF('Division Lvl'!$A$2:$A$418,$B151,'Division Lvl'!N$2:N$418)</f>
        <v>520000</v>
      </c>
      <c r="N151" s="168">
        <f>SUMIF('Division Lvl'!$A$2:$A$418,$B151,'Division Lvl'!P$2:P$418)</f>
        <v>91224.999999999985</v>
      </c>
      <c r="O151" s="169">
        <f>SUMIF('Division Lvl'!$A$2:$A$418,$B151,'Division Lvl'!Q$2:Q$418)</f>
        <v>472781.24999999994</v>
      </c>
      <c r="P151" s="169">
        <f>SUMIF('Division Lvl'!$A$2:$A$418,$B151,'Division Lvl'!R$2:R$418)</f>
        <v>484600.78124999994</v>
      </c>
      <c r="Q151" s="169">
        <f>SUMIF('Division Lvl'!$A$2:$A$418,$B151,'Division Lvl'!S$2:S$418)</f>
        <v>571775.07734374993</v>
      </c>
      <c r="R151" s="169">
        <f>SUMIF('Division Lvl'!$A$2:$A$418,$B151,'Division Lvl'!T$2:T$418)</f>
        <v>588332.27070312481</v>
      </c>
      <c r="S151" s="169">
        <f>SUMIF('Division Lvl'!$A$2:$A$418,$B151,'Division Lvl'!U$2:U$418)</f>
        <v>625074.75241674786</v>
      </c>
      <c r="T151" s="169">
        <f>SUMIF('Division Lvl'!$A$2:$A$418,$B151,'Division Lvl'!V$2:V$418)</f>
        <v>534908.5891506956</v>
      </c>
      <c r="U151" s="169">
        <f>SUMIF('Division Lvl'!$A$2:$A$418,$B151,'Division Lvl'!W$2:W$418)</f>
        <v>548281.303879463</v>
      </c>
      <c r="V151" s="170">
        <f>SUMIF('Division Lvl'!$A$2:$A$418,$B151,'Division Lvl'!X$2:X$418)</f>
        <v>646911.01843289065</v>
      </c>
      <c r="W151" s="170">
        <f>SUMIF('Division Lvl'!$A$2:$A$418,$B151,'Division Lvl'!Y$2:Y$418)</f>
        <v>665643.96298210567</v>
      </c>
      <c r="X151" s="165">
        <f t="shared" si="8"/>
        <v>4504000</v>
      </c>
      <c r="Y151" s="171">
        <f t="shared" si="9"/>
        <v>5229534.0061587775</v>
      </c>
      <c r="Z151" s="172"/>
    </row>
    <row r="152" spans="1:26" x14ac:dyDescent="0.25">
      <c r="A152" s="163" t="str">
        <f>INDEX('Division Lvl'!$AG$2:$AG$418,MATCH(B152,'Division Lvl'!$A$2:$A$418,0))</f>
        <v>TS</v>
      </c>
      <c r="B152" s="177" t="s">
        <v>1</v>
      </c>
      <c r="C152" s="130" t="str">
        <f>INDEX('Division Lvl'!$B$2:$B$418,MATCH(B152,'Division Lvl'!$A$2:$A$418,0))</f>
        <v>Noise attenuation in ZS and TS</v>
      </c>
      <c r="D152" s="165">
        <f>SUMIF('Division Lvl'!$A$2:$A$418,$B152,'Division Lvl'!E$2:E$418)</f>
        <v>0</v>
      </c>
      <c r="E152" s="166">
        <f>SUMIF('Division Lvl'!$A$2:$A$418,$B152,'Division Lvl'!F$2:F$418)</f>
        <v>0</v>
      </c>
      <c r="F152" s="166">
        <f>SUMIF('Division Lvl'!$A$2:$A$418,$B152,'Division Lvl'!G$2:G$418)</f>
        <v>1000000</v>
      </c>
      <c r="G152" s="166">
        <f>SUMIF('Division Lvl'!$A$2:$A$418,$B152,'Division Lvl'!H$2:H$418)</f>
        <v>0</v>
      </c>
      <c r="H152" s="166">
        <f>SUMIF('Division Lvl'!$A$2:$A$418,$B152,'Division Lvl'!I$2:I$418)</f>
        <v>1000000</v>
      </c>
      <c r="I152" s="166">
        <f>SUMIF('Division Lvl'!$A$2:$A$418,$B152,'Division Lvl'!J$2:J$418)</f>
        <v>0</v>
      </c>
      <c r="J152" s="166">
        <f>SUMIF('Division Lvl'!$A$2:$A$418,$B152,'Division Lvl'!K$2:K$418)</f>
        <v>1000000</v>
      </c>
      <c r="K152" s="166">
        <f>SUMIF('Division Lvl'!$A$2:$A$418,$B152,'Division Lvl'!L$2:L$418)</f>
        <v>0</v>
      </c>
      <c r="L152" s="166">
        <f>SUMIF('Division Lvl'!$A$2:$A$418,$B152,'Division Lvl'!M$2:M$418)</f>
        <v>1000000</v>
      </c>
      <c r="M152" s="167">
        <f>SUMIF('Division Lvl'!$A$2:$A$418,$B152,'Division Lvl'!N$2:N$418)</f>
        <v>0</v>
      </c>
      <c r="N152" s="168">
        <f>SUMIF('Division Lvl'!$A$2:$A$418,$B152,'Division Lvl'!P$2:P$418)</f>
        <v>0</v>
      </c>
      <c r="O152" s="169">
        <f>SUMIF('Division Lvl'!$A$2:$A$418,$B152,'Division Lvl'!Q$2:Q$418)</f>
        <v>0</v>
      </c>
      <c r="P152" s="169">
        <f>SUMIF('Division Lvl'!$A$2:$A$418,$B152,'Division Lvl'!R$2:R$418)</f>
        <v>1076890.6249999998</v>
      </c>
      <c r="Q152" s="169">
        <f>SUMIF('Division Lvl'!$A$2:$A$418,$B152,'Division Lvl'!S$2:S$418)</f>
        <v>0</v>
      </c>
      <c r="R152" s="169">
        <f>SUMIF('Division Lvl'!$A$2:$A$418,$B152,'Division Lvl'!T$2:T$418)</f>
        <v>1131408.2128906248</v>
      </c>
      <c r="S152" s="169">
        <f>SUMIF('Division Lvl'!$A$2:$A$418,$B152,'Division Lvl'!U$2:U$418)</f>
        <v>0</v>
      </c>
      <c r="T152" s="169">
        <f>SUMIF('Division Lvl'!$A$2:$A$418,$B152,'Division Lvl'!V$2:V$418)</f>
        <v>1188685.7536682126</v>
      </c>
      <c r="U152" s="169">
        <f>SUMIF('Division Lvl'!$A$2:$A$418,$B152,'Division Lvl'!W$2:W$418)</f>
        <v>0</v>
      </c>
      <c r="V152" s="170">
        <f>SUMIF('Division Lvl'!$A$2:$A$418,$B152,'Division Lvl'!X$2:X$418)</f>
        <v>1248862.9699476655</v>
      </c>
      <c r="W152" s="170">
        <f>SUMIF('Division Lvl'!$A$2:$A$418,$B152,'Division Lvl'!Y$2:Y$418)</f>
        <v>0</v>
      </c>
      <c r="X152" s="165">
        <f t="shared" si="8"/>
        <v>4000000</v>
      </c>
      <c r="Y152" s="171">
        <f t="shared" si="9"/>
        <v>4645847.5615065023</v>
      </c>
      <c r="Z152" s="172"/>
    </row>
    <row r="153" spans="1:26" x14ac:dyDescent="0.25">
      <c r="A153" s="163" t="str">
        <f>INDEX('Division Lvl'!$AG$2:$AG$418,MATCH(B153,'Division Lvl'!$A$2:$A$418,0))</f>
        <v>TS</v>
      </c>
      <c r="B153" s="164" t="s">
        <v>11</v>
      </c>
      <c r="C153" s="130" t="str">
        <f>INDEX('Division Lvl'!$B$2:$B$418,MATCH(B153,'Division Lvl'!$A$2:$A$418,0))</f>
        <v>Substation switchyard lighting improvement</v>
      </c>
      <c r="D153" s="165">
        <f>SUMIF('Division Lvl'!$A$2:$A$418,$B153,'Division Lvl'!E$2:E$418)</f>
        <v>110000</v>
      </c>
      <c r="E153" s="166">
        <f>SUMIF('Division Lvl'!$A$2:$A$418,$B153,'Division Lvl'!F$2:F$418)</f>
        <v>110000</v>
      </c>
      <c r="F153" s="166">
        <f>SUMIF('Division Lvl'!$A$2:$A$418,$B153,'Division Lvl'!G$2:G$418)</f>
        <v>110000</v>
      </c>
      <c r="G153" s="166">
        <f>SUMIF('Division Lvl'!$A$2:$A$418,$B153,'Division Lvl'!H$2:H$418)</f>
        <v>110000</v>
      </c>
      <c r="H153" s="166">
        <f>SUMIF('Division Lvl'!$A$2:$A$418,$B153,'Division Lvl'!I$2:I$418)</f>
        <v>110000</v>
      </c>
      <c r="I153" s="166">
        <f>SUMIF('Division Lvl'!$A$2:$A$418,$B153,'Division Lvl'!J$2:J$418)</f>
        <v>110000</v>
      </c>
      <c r="J153" s="166">
        <f>SUMIF('Division Lvl'!$A$2:$A$418,$B153,'Division Lvl'!K$2:K$418)</f>
        <v>110000</v>
      </c>
      <c r="K153" s="166">
        <f>SUMIF('Division Lvl'!$A$2:$A$418,$B153,'Division Lvl'!L$2:L$418)</f>
        <v>110000</v>
      </c>
      <c r="L153" s="166">
        <f>SUMIF('Division Lvl'!$A$2:$A$418,$B153,'Division Lvl'!M$2:M$418)</f>
        <v>110000</v>
      </c>
      <c r="M153" s="167">
        <f>SUMIF('Division Lvl'!$A$2:$A$418,$B153,'Division Lvl'!N$2:N$418)</f>
        <v>110000</v>
      </c>
      <c r="N153" s="168">
        <f>SUMIF('Division Lvl'!$A$2:$A$418,$B153,'Division Lvl'!P$2:P$418)</f>
        <v>112749.99999999999</v>
      </c>
      <c r="O153" s="169">
        <f>SUMIF('Division Lvl'!$A$2:$A$418,$B153,'Division Lvl'!Q$2:Q$418)</f>
        <v>115568.74999999999</v>
      </c>
      <c r="P153" s="169">
        <f>SUMIF('Division Lvl'!$A$2:$A$418,$B153,'Division Lvl'!R$2:R$418)</f>
        <v>118457.96874999999</v>
      </c>
      <c r="Q153" s="169">
        <f>SUMIF('Division Lvl'!$A$2:$A$418,$B153,'Division Lvl'!S$2:S$418)</f>
        <v>121419.41796874997</v>
      </c>
      <c r="R153" s="169">
        <f>SUMIF('Division Lvl'!$A$2:$A$418,$B153,'Division Lvl'!T$2:T$418)</f>
        <v>124454.90341796872</v>
      </c>
      <c r="S153" s="169">
        <f>SUMIF('Division Lvl'!$A$2:$A$418,$B153,'Division Lvl'!U$2:U$418)</f>
        <v>127566.27600341792</v>
      </c>
      <c r="T153" s="169">
        <f>SUMIF('Division Lvl'!$A$2:$A$418,$B153,'Division Lvl'!V$2:V$418)</f>
        <v>130755.43290350337</v>
      </c>
      <c r="U153" s="169">
        <f>SUMIF('Division Lvl'!$A$2:$A$418,$B153,'Division Lvl'!W$2:W$418)</f>
        <v>134024.31872609095</v>
      </c>
      <c r="V153" s="170">
        <f>SUMIF('Division Lvl'!$A$2:$A$418,$B153,'Division Lvl'!X$2:X$418)</f>
        <v>137374.92669424319</v>
      </c>
      <c r="W153" s="170">
        <f>SUMIF('Division Lvl'!$A$2:$A$418,$B153,'Division Lvl'!Y$2:Y$418)</f>
        <v>140809.29986159928</v>
      </c>
      <c r="X153" s="165">
        <f t="shared" si="8"/>
        <v>1100000</v>
      </c>
      <c r="Y153" s="171">
        <f t="shared" si="9"/>
        <v>1263181.2943255734</v>
      </c>
      <c r="Z153" s="172"/>
    </row>
    <row r="154" spans="1:26" x14ac:dyDescent="0.25">
      <c r="A154" s="163" t="str">
        <f>INDEX('Division Lvl'!$AG$2:$AG$418,MATCH(B154,'Division Lvl'!$A$2:$A$418,0))</f>
        <v>TS</v>
      </c>
      <c r="B154" s="164" t="s">
        <v>32</v>
      </c>
      <c r="C154" s="130" t="str">
        <f>INDEX('Division Lvl'!$B$2:$B$418,MATCH(B154,'Division Lvl'!$A$2:$A$418,0))</f>
        <v>Substation safety fence upgrade program</v>
      </c>
      <c r="D154" s="165">
        <f>SUMIF('Division Lvl'!$A$2:$A$418,$B154,'Division Lvl'!E$2:E$418)</f>
        <v>100000</v>
      </c>
      <c r="E154" s="166">
        <f>SUMIF('Division Lvl'!$A$2:$A$418,$B154,'Division Lvl'!F$2:F$418)</f>
        <v>100000</v>
      </c>
      <c r="F154" s="166">
        <f>SUMIF('Division Lvl'!$A$2:$A$418,$B154,'Division Lvl'!G$2:G$418)</f>
        <v>100000</v>
      </c>
      <c r="G154" s="166">
        <f>SUMIF('Division Lvl'!$A$2:$A$418,$B154,'Division Lvl'!H$2:H$418)</f>
        <v>100000</v>
      </c>
      <c r="H154" s="166">
        <f>SUMIF('Division Lvl'!$A$2:$A$418,$B154,'Division Lvl'!I$2:I$418)</f>
        <v>100000</v>
      </c>
      <c r="I154" s="166">
        <f>SUMIF('Division Lvl'!$A$2:$A$418,$B154,'Division Lvl'!J$2:J$418)</f>
        <v>100000</v>
      </c>
      <c r="J154" s="166">
        <f>SUMIF('Division Lvl'!$A$2:$A$418,$B154,'Division Lvl'!K$2:K$418)</f>
        <v>100000</v>
      </c>
      <c r="K154" s="166">
        <f>SUMIF('Division Lvl'!$A$2:$A$418,$B154,'Division Lvl'!L$2:L$418)</f>
        <v>100000</v>
      </c>
      <c r="L154" s="166">
        <f>SUMIF('Division Lvl'!$A$2:$A$418,$B154,'Division Lvl'!M$2:M$418)</f>
        <v>100000</v>
      </c>
      <c r="M154" s="167">
        <f>SUMIF('Division Lvl'!$A$2:$A$418,$B154,'Division Lvl'!N$2:N$418)</f>
        <v>100000</v>
      </c>
      <c r="N154" s="168">
        <f>SUMIF('Division Lvl'!$A$2:$A$418,$B154,'Division Lvl'!P$2:P$418)</f>
        <v>102499.99999999999</v>
      </c>
      <c r="O154" s="169">
        <f>SUMIF('Division Lvl'!$A$2:$A$418,$B154,'Division Lvl'!Q$2:Q$418)</f>
        <v>105062.49999999999</v>
      </c>
      <c r="P154" s="169">
        <f>SUMIF('Division Lvl'!$A$2:$A$418,$B154,'Division Lvl'!R$2:R$418)</f>
        <v>107689.06249999999</v>
      </c>
      <c r="Q154" s="169">
        <f>SUMIF('Division Lvl'!$A$2:$A$418,$B154,'Division Lvl'!S$2:S$418)</f>
        <v>110381.28906249997</v>
      </c>
      <c r="R154" s="169">
        <f>SUMIF('Division Lvl'!$A$2:$A$418,$B154,'Division Lvl'!T$2:T$418)</f>
        <v>113140.82128906247</v>
      </c>
      <c r="S154" s="169">
        <f>SUMIF('Division Lvl'!$A$2:$A$418,$B154,'Division Lvl'!U$2:U$418)</f>
        <v>115969.34182128902</v>
      </c>
      <c r="T154" s="169">
        <f>SUMIF('Division Lvl'!$A$2:$A$418,$B154,'Division Lvl'!V$2:V$418)</f>
        <v>118868.57536682126</v>
      </c>
      <c r="U154" s="169">
        <f>SUMIF('Division Lvl'!$A$2:$A$418,$B154,'Division Lvl'!W$2:W$418)</f>
        <v>121840.28975099177</v>
      </c>
      <c r="V154" s="170">
        <f>SUMIF('Division Lvl'!$A$2:$A$418,$B154,'Division Lvl'!X$2:X$418)</f>
        <v>124886.29699476654</v>
      </c>
      <c r="W154" s="170">
        <f>SUMIF('Division Lvl'!$A$2:$A$418,$B154,'Division Lvl'!Y$2:Y$418)</f>
        <v>128008.4544196357</v>
      </c>
      <c r="X154" s="165">
        <f t="shared" si="8"/>
        <v>1000000</v>
      </c>
      <c r="Y154" s="171">
        <f t="shared" si="9"/>
        <v>1148346.6312050666</v>
      </c>
      <c r="Z154" s="172"/>
    </row>
    <row r="155" spans="1:26" x14ac:dyDescent="0.25">
      <c r="A155" s="163" t="str">
        <f>INDEX('Division Lvl'!$AG$2:$AG$418,MATCH(B155,'Division Lvl'!$A$2:$A$418,0))</f>
        <v>TS</v>
      </c>
      <c r="B155" s="164" t="s">
        <v>33</v>
      </c>
      <c r="C155" s="130" t="str">
        <f>INDEX('Division Lvl'!$B$2:$B$418,MATCH(B155,'Division Lvl'!$A$2:$A$418,0))</f>
        <v>Substation security systems</v>
      </c>
      <c r="D155" s="165">
        <f>SUMIF('Division Lvl'!$A$2:$A$418,$B155,'Division Lvl'!E$2:E$418)</f>
        <v>150000</v>
      </c>
      <c r="E155" s="166">
        <f>SUMIF('Division Lvl'!$A$2:$A$418,$B155,'Division Lvl'!F$2:F$418)</f>
        <v>150000</v>
      </c>
      <c r="F155" s="166">
        <f>SUMIF('Division Lvl'!$A$2:$A$418,$B155,'Division Lvl'!G$2:G$418)</f>
        <v>150000</v>
      </c>
      <c r="G155" s="166">
        <f>SUMIF('Division Lvl'!$A$2:$A$418,$B155,'Division Lvl'!H$2:H$418)</f>
        <v>0</v>
      </c>
      <c r="H155" s="166">
        <f>SUMIF('Division Lvl'!$A$2:$A$418,$B155,'Division Lvl'!I$2:I$418)</f>
        <v>0</v>
      </c>
      <c r="I155" s="166">
        <f>SUMIF('Division Lvl'!$A$2:$A$418,$B155,'Division Lvl'!J$2:J$418)</f>
        <v>0</v>
      </c>
      <c r="J155" s="166">
        <f>SUMIF('Division Lvl'!$A$2:$A$418,$B155,'Division Lvl'!K$2:K$418)</f>
        <v>0</v>
      </c>
      <c r="K155" s="166">
        <f>SUMIF('Division Lvl'!$A$2:$A$418,$B155,'Division Lvl'!L$2:L$418)</f>
        <v>0</v>
      </c>
      <c r="L155" s="166">
        <f>SUMIF('Division Lvl'!$A$2:$A$418,$B155,'Division Lvl'!M$2:M$418)</f>
        <v>0</v>
      </c>
      <c r="M155" s="167">
        <f>SUMIF('Division Lvl'!$A$2:$A$418,$B155,'Division Lvl'!N$2:N$418)</f>
        <v>0</v>
      </c>
      <c r="N155" s="168">
        <f>SUMIF('Division Lvl'!$A$2:$A$418,$B155,'Division Lvl'!P$2:P$418)</f>
        <v>153750</v>
      </c>
      <c r="O155" s="169">
        <f>SUMIF('Division Lvl'!$A$2:$A$418,$B155,'Division Lvl'!Q$2:Q$418)</f>
        <v>157593.75</v>
      </c>
      <c r="P155" s="169">
        <f>SUMIF('Division Lvl'!$A$2:$A$418,$B155,'Division Lvl'!R$2:R$418)</f>
        <v>161533.59374999997</v>
      </c>
      <c r="Q155" s="169">
        <f>SUMIF('Division Lvl'!$A$2:$A$418,$B155,'Division Lvl'!S$2:S$418)</f>
        <v>0</v>
      </c>
      <c r="R155" s="169">
        <f>SUMIF('Division Lvl'!$A$2:$A$418,$B155,'Division Lvl'!T$2:T$418)</f>
        <v>0</v>
      </c>
      <c r="S155" s="169">
        <f>SUMIF('Division Lvl'!$A$2:$A$418,$B155,'Division Lvl'!U$2:U$418)</f>
        <v>0</v>
      </c>
      <c r="T155" s="169">
        <f>SUMIF('Division Lvl'!$A$2:$A$418,$B155,'Division Lvl'!V$2:V$418)</f>
        <v>0</v>
      </c>
      <c r="U155" s="169">
        <f>SUMIF('Division Lvl'!$A$2:$A$418,$B155,'Division Lvl'!W$2:W$418)</f>
        <v>0</v>
      </c>
      <c r="V155" s="170">
        <f>SUMIF('Division Lvl'!$A$2:$A$418,$B155,'Division Lvl'!X$2:X$418)</f>
        <v>0</v>
      </c>
      <c r="W155" s="170">
        <f>SUMIF('Division Lvl'!$A$2:$A$418,$B155,'Division Lvl'!Y$2:Y$418)</f>
        <v>0</v>
      </c>
      <c r="X155" s="165">
        <f t="shared" si="8"/>
        <v>450000</v>
      </c>
      <c r="Y155" s="171">
        <f t="shared" si="9"/>
        <v>472877.34375</v>
      </c>
      <c r="Z155" s="172"/>
    </row>
    <row r="156" spans="1:26" x14ac:dyDescent="0.25">
      <c r="A156" s="163" t="str">
        <f>INDEX('Division Lvl'!$AG$2:$AG$418,MATCH(B156,'Division Lvl'!$A$2:$A$418,0))</f>
        <v>TS</v>
      </c>
      <c r="B156" s="164" t="s">
        <v>35</v>
      </c>
      <c r="C156" s="130" t="str">
        <f>INDEX('Division Lvl'!$B$2:$B$418,MATCH(B156,'Division Lvl'!$A$2:$A$418,0))</f>
        <v>Substation fire hydrant installations</v>
      </c>
      <c r="D156" s="165">
        <f>SUMIF('Division Lvl'!$A$2:$A$418,$B156,'Division Lvl'!E$2:E$418)</f>
        <v>200000</v>
      </c>
      <c r="E156" s="166">
        <f>SUMIF('Division Lvl'!$A$2:$A$418,$B156,'Division Lvl'!F$2:F$418)</f>
        <v>200000</v>
      </c>
      <c r="F156" s="166">
        <f>SUMIF('Division Lvl'!$A$2:$A$418,$B156,'Division Lvl'!G$2:G$418)</f>
        <v>200000</v>
      </c>
      <c r="G156" s="166">
        <f>SUMIF('Division Lvl'!$A$2:$A$418,$B156,'Division Lvl'!H$2:H$418)</f>
        <v>200000</v>
      </c>
      <c r="H156" s="166">
        <f>SUMIF('Division Lvl'!$A$2:$A$418,$B156,'Division Lvl'!I$2:I$418)</f>
        <v>200000</v>
      </c>
      <c r="I156" s="166">
        <f>SUMIF('Division Lvl'!$A$2:$A$418,$B156,'Division Lvl'!J$2:J$418)</f>
        <v>200000</v>
      </c>
      <c r="J156" s="166">
        <f>SUMIF('Division Lvl'!$A$2:$A$418,$B156,'Division Lvl'!K$2:K$418)</f>
        <v>200000</v>
      </c>
      <c r="K156" s="166">
        <f>SUMIF('Division Lvl'!$A$2:$A$418,$B156,'Division Lvl'!L$2:L$418)</f>
        <v>200000</v>
      </c>
      <c r="L156" s="166">
        <f>SUMIF('Division Lvl'!$A$2:$A$418,$B156,'Division Lvl'!M$2:M$418)</f>
        <v>200000</v>
      </c>
      <c r="M156" s="167">
        <f>SUMIF('Division Lvl'!$A$2:$A$418,$B156,'Division Lvl'!N$2:N$418)</f>
        <v>200000</v>
      </c>
      <c r="N156" s="168">
        <f>SUMIF('Division Lvl'!$A$2:$A$418,$B156,'Division Lvl'!P$2:P$418)</f>
        <v>204999.99999999997</v>
      </c>
      <c r="O156" s="169">
        <f>SUMIF('Division Lvl'!$A$2:$A$418,$B156,'Division Lvl'!Q$2:Q$418)</f>
        <v>210124.99999999997</v>
      </c>
      <c r="P156" s="169">
        <f>SUMIF('Division Lvl'!$A$2:$A$418,$B156,'Division Lvl'!R$2:R$418)</f>
        <v>215378.12499999997</v>
      </c>
      <c r="Q156" s="169">
        <f>SUMIF('Division Lvl'!$A$2:$A$418,$B156,'Division Lvl'!S$2:S$418)</f>
        <v>220762.57812499994</v>
      </c>
      <c r="R156" s="169">
        <f>SUMIF('Division Lvl'!$A$2:$A$418,$B156,'Division Lvl'!T$2:T$418)</f>
        <v>226281.64257812494</v>
      </c>
      <c r="S156" s="169">
        <f>SUMIF('Division Lvl'!$A$2:$A$418,$B156,'Division Lvl'!U$2:U$418)</f>
        <v>231938.68364257805</v>
      </c>
      <c r="T156" s="169">
        <f>SUMIF('Division Lvl'!$A$2:$A$418,$B156,'Division Lvl'!V$2:V$418)</f>
        <v>237737.15073364251</v>
      </c>
      <c r="U156" s="169">
        <f>SUMIF('Division Lvl'!$A$2:$A$418,$B156,'Division Lvl'!W$2:W$418)</f>
        <v>243680.57950198354</v>
      </c>
      <c r="V156" s="170">
        <f>SUMIF('Division Lvl'!$A$2:$A$418,$B156,'Division Lvl'!X$2:X$418)</f>
        <v>249772.59398953308</v>
      </c>
      <c r="W156" s="170">
        <f>SUMIF('Division Lvl'!$A$2:$A$418,$B156,'Division Lvl'!Y$2:Y$418)</f>
        <v>256016.9088392714</v>
      </c>
      <c r="X156" s="165">
        <f t="shared" si="8"/>
        <v>2000000</v>
      </c>
      <c r="Y156" s="171">
        <f t="shared" si="9"/>
        <v>2296693.2624101331</v>
      </c>
      <c r="Z156" s="172"/>
    </row>
    <row r="157" spans="1:26" x14ac:dyDescent="0.25">
      <c r="A157" s="163" t="str">
        <f>INDEX('Division Lvl'!$AG$2:$AG$418,MATCH(B157,'Division Lvl'!$A$2:$A$418,0))</f>
        <v>TS</v>
      </c>
      <c r="B157" s="164" t="s">
        <v>36</v>
      </c>
      <c r="C157" s="130" t="str">
        <f>INDEX('Division Lvl'!$B$2:$B$418,MATCH(B157,'Division Lvl'!$A$2:$A$418,0))</f>
        <v>Substation deluge showers and fire blankets</v>
      </c>
      <c r="D157" s="165">
        <f>SUMIF('Division Lvl'!$A$2:$A$418,$B157,'Division Lvl'!E$2:E$418)</f>
        <v>160000</v>
      </c>
      <c r="E157" s="166">
        <f>SUMIF('Division Lvl'!$A$2:$A$418,$B157,'Division Lvl'!F$2:F$418)</f>
        <v>160000</v>
      </c>
      <c r="F157" s="166">
        <f>SUMIF('Division Lvl'!$A$2:$A$418,$B157,'Division Lvl'!G$2:G$418)</f>
        <v>160000</v>
      </c>
      <c r="G157" s="166">
        <f>SUMIF('Division Lvl'!$A$2:$A$418,$B157,'Division Lvl'!H$2:H$418)</f>
        <v>160000</v>
      </c>
      <c r="H157" s="166">
        <f>SUMIF('Division Lvl'!$A$2:$A$418,$B157,'Division Lvl'!I$2:I$418)</f>
        <v>160000</v>
      </c>
      <c r="I157" s="166">
        <f>SUMIF('Division Lvl'!$A$2:$A$418,$B157,'Division Lvl'!J$2:J$418)</f>
        <v>160000</v>
      </c>
      <c r="J157" s="166">
        <f>SUMIF('Division Lvl'!$A$2:$A$418,$B157,'Division Lvl'!K$2:K$418)</f>
        <v>160000</v>
      </c>
      <c r="K157" s="166">
        <f>SUMIF('Division Lvl'!$A$2:$A$418,$B157,'Division Lvl'!L$2:L$418)</f>
        <v>160000</v>
      </c>
      <c r="L157" s="166">
        <f>SUMIF('Division Lvl'!$A$2:$A$418,$B157,'Division Lvl'!M$2:M$418)</f>
        <v>160000</v>
      </c>
      <c r="M157" s="167">
        <f>SUMIF('Division Lvl'!$A$2:$A$418,$B157,'Division Lvl'!N$2:N$418)</f>
        <v>160000</v>
      </c>
      <c r="N157" s="168">
        <f>SUMIF('Division Lvl'!$A$2:$A$418,$B157,'Division Lvl'!P$2:P$418)</f>
        <v>164000</v>
      </c>
      <c r="O157" s="169">
        <f>SUMIF('Division Lvl'!$A$2:$A$418,$B157,'Division Lvl'!Q$2:Q$418)</f>
        <v>168100</v>
      </c>
      <c r="P157" s="169">
        <f>SUMIF('Division Lvl'!$A$2:$A$418,$B157,'Division Lvl'!R$2:R$418)</f>
        <v>172302.49999999997</v>
      </c>
      <c r="Q157" s="169">
        <f>SUMIF('Division Lvl'!$A$2:$A$418,$B157,'Division Lvl'!S$2:S$418)</f>
        <v>176610.06249999997</v>
      </c>
      <c r="R157" s="169">
        <f>SUMIF('Division Lvl'!$A$2:$A$418,$B157,'Division Lvl'!T$2:T$418)</f>
        <v>181025.31406249994</v>
      </c>
      <c r="S157" s="169">
        <f>SUMIF('Division Lvl'!$A$2:$A$418,$B157,'Division Lvl'!U$2:U$418)</f>
        <v>185550.94691406243</v>
      </c>
      <c r="T157" s="169">
        <f>SUMIF('Division Lvl'!$A$2:$A$418,$B157,'Division Lvl'!V$2:V$418)</f>
        <v>190189.72058691399</v>
      </c>
      <c r="U157" s="169">
        <f>SUMIF('Division Lvl'!$A$2:$A$418,$B157,'Division Lvl'!W$2:W$418)</f>
        <v>194944.46360158685</v>
      </c>
      <c r="V157" s="170">
        <f>SUMIF('Division Lvl'!$A$2:$A$418,$B157,'Division Lvl'!X$2:X$418)</f>
        <v>199818.07519162647</v>
      </c>
      <c r="W157" s="170">
        <f>SUMIF('Division Lvl'!$A$2:$A$418,$B157,'Division Lvl'!Y$2:Y$418)</f>
        <v>204813.52707141713</v>
      </c>
      <c r="X157" s="165">
        <f t="shared" si="8"/>
        <v>1600000</v>
      </c>
      <c r="Y157" s="171">
        <f t="shared" si="9"/>
        <v>1837354.6099281069</v>
      </c>
      <c r="Z157" s="172"/>
    </row>
    <row r="158" spans="1:26" x14ac:dyDescent="0.25">
      <c r="A158" s="163" t="str">
        <f>INDEX('Division Lvl'!$AG$2:$AG$418,MATCH(B158,'Division Lvl'!$A$2:$A$418,0))</f>
        <v>TS</v>
      </c>
      <c r="B158" s="164" t="s">
        <v>37</v>
      </c>
      <c r="C158" s="130" t="str">
        <f>INDEX('Division Lvl'!$B$2:$B$418,MATCH(B158,'Division Lvl'!$A$2:$A$418,0))</f>
        <v>Substation oil containment program - bund walls</v>
      </c>
      <c r="D158" s="165">
        <f>SUMIF('Division Lvl'!$A$2:$A$418,$B158,'Division Lvl'!E$2:E$418)</f>
        <v>70000</v>
      </c>
      <c r="E158" s="166">
        <f>SUMIF('Division Lvl'!$A$2:$A$418,$B158,'Division Lvl'!F$2:F$418)</f>
        <v>70000</v>
      </c>
      <c r="F158" s="166">
        <f>SUMIF('Division Lvl'!$A$2:$A$418,$B158,'Division Lvl'!G$2:G$418)</f>
        <v>70000</v>
      </c>
      <c r="G158" s="166">
        <f>SUMIF('Division Lvl'!$A$2:$A$418,$B158,'Division Lvl'!H$2:H$418)</f>
        <v>70000</v>
      </c>
      <c r="H158" s="166">
        <f>SUMIF('Division Lvl'!$A$2:$A$418,$B158,'Division Lvl'!I$2:I$418)</f>
        <v>70000</v>
      </c>
      <c r="I158" s="166">
        <f>SUMIF('Division Lvl'!$A$2:$A$418,$B158,'Division Lvl'!J$2:J$418)</f>
        <v>70000</v>
      </c>
      <c r="J158" s="166">
        <f>SUMIF('Division Lvl'!$A$2:$A$418,$B158,'Division Lvl'!K$2:K$418)</f>
        <v>70000</v>
      </c>
      <c r="K158" s="166">
        <f>SUMIF('Division Lvl'!$A$2:$A$418,$B158,'Division Lvl'!L$2:L$418)</f>
        <v>70000</v>
      </c>
      <c r="L158" s="166">
        <f>SUMIF('Division Lvl'!$A$2:$A$418,$B158,'Division Lvl'!M$2:M$418)</f>
        <v>70000</v>
      </c>
      <c r="M158" s="167">
        <f>SUMIF('Division Lvl'!$A$2:$A$418,$B158,'Division Lvl'!N$2:N$418)</f>
        <v>70000</v>
      </c>
      <c r="N158" s="168">
        <f>SUMIF('Division Lvl'!$A$2:$A$418,$B158,'Division Lvl'!P$2:P$418)</f>
        <v>71750</v>
      </c>
      <c r="O158" s="169">
        <f>SUMIF('Division Lvl'!$A$2:$A$418,$B158,'Division Lvl'!Q$2:Q$418)</f>
        <v>73543.75</v>
      </c>
      <c r="P158" s="169">
        <f>SUMIF('Division Lvl'!$A$2:$A$418,$B158,'Division Lvl'!R$2:R$418)</f>
        <v>75382.343749999985</v>
      </c>
      <c r="Q158" s="169">
        <f>SUMIF('Division Lvl'!$A$2:$A$418,$B158,'Division Lvl'!S$2:S$418)</f>
        <v>77266.902343749985</v>
      </c>
      <c r="R158" s="169">
        <f>SUMIF('Division Lvl'!$A$2:$A$418,$B158,'Division Lvl'!T$2:T$418)</f>
        <v>79198.574902343724</v>
      </c>
      <c r="S158" s="169">
        <f>SUMIF('Division Lvl'!$A$2:$A$418,$B158,'Division Lvl'!U$2:U$418)</f>
        <v>81178.539274902316</v>
      </c>
      <c r="T158" s="169">
        <f>SUMIF('Division Lvl'!$A$2:$A$418,$B158,'Division Lvl'!V$2:V$418)</f>
        <v>83208.002756774877</v>
      </c>
      <c r="U158" s="169">
        <f>SUMIF('Division Lvl'!$A$2:$A$418,$B158,'Division Lvl'!W$2:W$418)</f>
        <v>85288.202825694243</v>
      </c>
      <c r="V158" s="170">
        <f>SUMIF('Division Lvl'!$A$2:$A$418,$B158,'Division Lvl'!X$2:X$418)</f>
        <v>87420.407896336576</v>
      </c>
      <c r="W158" s="170">
        <f>SUMIF('Division Lvl'!$A$2:$A$418,$B158,'Division Lvl'!Y$2:Y$418)</f>
        <v>89605.918093745</v>
      </c>
      <c r="X158" s="165">
        <f t="shared" si="8"/>
        <v>700000</v>
      </c>
      <c r="Y158" s="171">
        <f t="shared" si="9"/>
        <v>803842.64184354676</v>
      </c>
      <c r="Z158" s="172"/>
    </row>
    <row r="159" spans="1:26" x14ac:dyDescent="0.25">
      <c r="A159" s="163" t="str">
        <f>INDEX('Division Lvl'!$AG$2:$AG$418,MATCH(B159,'Division Lvl'!$A$2:$A$418,0))</f>
        <v>TS</v>
      </c>
      <c r="B159" s="164" t="s">
        <v>12</v>
      </c>
      <c r="C159" s="130" t="str">
        <f>INDEX('Division Lvl'!$B$2:$B$418,MATCH(B159,'Division Lvl'!$A$2:$A$418,0))</f>
        <v>Substation earthing</v>
      </c>
      <c r="D159" s="165">
        <f>SUMIF('Division Lvl'!$A$2:$A$418,$B159,'Division Lvl'!E$2:E$418)</f>
        <v>340000</v>
      </c>
      <c r="E159" s="166">
        <f>SUMIF('Division Lvl'!$A$2:$A$418,$B159,'Division Lvl'!F$2:F$418)</f>
        <v>408000</v>
      </c>
      <c r="F159" s="166">
        <f>SUMIF('Division Lvl'!$A$2:$A$418,$B159,'Division Lvl'!G$2:G$418)</f>
        <v>0</v>
      </c>
      <c r="G159" s="166">
        <f>SUMIF('Division Lvl'!$A$2:$A$418,$B159,'Division Lvl'!H$2:H$418)</f>
        <v>0</v>
      </c>
      <c r="H159" s="166">
        <f>SUMIF('Division Lvl'!$A$2:$A$418,$B159,'Division Lvl'!I$2:I$418)</f>
        <v>0</v>
      </c>
      <c r="I159" s="166">
        <f>SUMIF('Division Lvl'!$A$2:$A$418,$B159,'Division Lvl'!J$2:J$418)</f>
        <v>0</v>
      </c>
      <c r="J159" s="166">
        <f>SUMIF('Division Lvl'!$A$2:$A$418,$B159,'Division Lvl'!K$2:K$418)</f>
        <v>0</v>
      </c>
      <c r="K159" s="166">
        <f>SUMIF('Division Lvl'!$A$2:$A$418,$B159,'Division Lvl'!L$2:L$418)</f>
        <v>0</v>
      </c>
      <c r="L159" s="166">
        <f>SUMIF('Division Lvl'!$A$2:$A$418,$B159,'Division Lvl'!M$2:M$418)</f>
        <v>0</v>
      </c>
      <c r="M159" s="167">
        <f>SUMIF('Division Lvl'!$A$2:$A$418,$B159,'Division Lvl'!N$2:N$418)</f>
        <v>0</v>
      </c>
      <c r="N159" s="168">
        <f>SUMIF('Division Lvl'!$A$2:$A$418,$B159,'Division Lvl'!P$2:P$418)</f>
        <v>348499.99999999994</v>
      </c>
      <c r="O159" s="169">
        <f>SUMIF('Division Lvl'!$A$2:$A$418,$B159,'Division Lvl'!Q$2:Q$418)</f>
        <v>428654.99999999994</v>
      </c>
      <c r="P159" s="169">
        <f>SUMIF('Division Lvl'!$A$2:$A$418,$B159,'Division Lvl'!R$2:R$418)</f>
        <v>0</v>
      </c>
      <c r="Q159" s="169">
        <f>SUMIF('Division Lvl'!$A$2:$A$418,$B159,'Division Lvl'!S$2:S$418)</f>
        <v>0</v>
      </c>
      <c r="R159" s="169">
        <f>SUMIF('Division Lvl'!$A$2:$A$418,$B159,'Division Lvl'!T$2:T$418)</f>
        <v>0</v>
      </c>
      <c r="S159" s="169">
        <f>SUMIF('Division Lvl'!$A$2:$A$418,$B159,'Division Lvl'!U$2:U$418)</f>
        <v>0</v>
      </c>
      <c r="T159" s="169">
        <f>SUMIF('Division Lvl'!$A$2:$A$418,$B159,'Division Lvl'!V$2:V$418)</f>
        <v>0</v>
      </c>
      <c r="U159" s="169">
        <f>SUMIF('Division Lvl'!$A$2:$A$418,$B159,'Division Lvl'!W$2:W$418)</f>
        <v>0</v>
      </c>
      <c r="V159" s="170">
        <f>SUMIF('Division Lvl'!$A$2:$A$418,$B159,'Division Lvl'!X$2:X$418)</f>
        <v>0</v>
      </c>
      <c r="W159" s="170">
        <f>SUMIF('Division Lvl'!$A$2:$A$418,$B159,'Division Lvl'!Y$2:Y$418)</f>
        <v>0</v>
      </c>
      <c r="X159" s="165">
        <f t="shared" si="8"/>
        <v>748000</v>
      </c>
      <c r="Y159" s="171">
        <f t="shared" si="9"/>
        <v>777154.99999999988</v>
      </c>
      <c r="Z159" s="172"/>
    </row>
    <row r="160" spans="1:26" x14ac:dyDescent="0.25">
      <c r="A160" s="163" t="str">
        <f>INDEX('Division Lvl'!$AG$2:$AG$418,MATCH(B160,'Division Lvl'!$A$2:$A$418,0))</f>
        <v>TS</v>
      </c>
      <c r="B160" s="164" t="s">
        <v>13</v>
      </c>
      <c r="C160" s="130" t="str">
        <f>INDEX('Division Lvl'!$B$2:$B$418,MATCH(B160,'Division Lvl'!$A$2:$A$418,0))</f>
        <v>Tunnelboard refurbishment</v>
      </c>
      <c r="D160" s="165">
        <f>SUMIF('Division Lvl'!$A$2:$A$418,$B160,'Division Lvl'!E$2:E$418)</f>
        <v>0</v>
      </c>
      <c r="E160" s="166">
        <f>SUMIF('Division Lvl'!$A$2:$A$418,$B160,'Division Lvl'!F$2:F$418)</f>
        <v>0</v>
      </c>
      <c r="F160" s="166">
        <f>SUMIF('Division Lvl'!$A$2:$A$418,$B160,'Division Lvl'!G$2:G$418)</f>
        <v>0</v>
      </c>
      <c r="G160" s="166">
        <f>SUMIF('Division Lvl'!$A$2:$A$418,$B160,'Division Lvl'!H$2:H$418)</f>
        <v>45000</v>
      </c>
      <c r="H160" s="166">
        <f>SUMIF('Division Lvl'!$A$2:$A$418,$B160,'Division Lvl'!I$2:I$418)</f>
        <v>45000</v>
      </c>
      <c r="I160" s="166">
        <f>SUMIF('Division Lvl'!$A$2:$A$418,$B160,'Division Lvl'!J$2:J$418)</f>
        <v>0</v>
      </c>
      <c r="J160" s="166">
        <f>SUMIF('Division Lvl'!$A$2:$A$418,$B160,'Division Lvl'!K$2:K$418)</f>
        <v>0</v>
      </c>
      <c r="K160" s="166">
        <f>SUMIF('Division Lvl'!$A$2:$A$418,$B160,'Division Lvl'!L$2:L$418)</f>
        <v>0</v>
      </c>
      <c r="L160" s="166">
        <f>SUMIF('Division Lvl'!$A$2:$A$418,$B160,'Division Lvl'!M$2:M$418)</f>
        <v>45000</v>
      </c>
      <c r="M160" s="167">
        <f>SUMIF('Division Lvl'!$A$2:$A$418,$B160,'Division Lvl'!N$2:N$418)</f>
        <v>45000</v>
      </c>
      <c r="N160" s="168">
        <f>SUMIF('Division Lvl'!$A$2:$A$418,$B160,'Division Lvl'!P$2:P$418)</f>
        <v>0</v>
      </c>
      <c r="O160" s="169">
        <f>SUMIF('Division Lvl'!$A$2:$A$418,$B160,'Division Lvl'!Q$2:Q$418)</f>
        <v>0</v>
      </c>
      <c r="P160" s="169">
        <f>SUMIF('Division Lvl'!$A$2:$A$418,$B160,'Division Lvl'!R$2:R$418)</f>
        <v>0</v>
      </c>
      <c r="Q160" s="169">
        <f>SUMIF('Division Lvl'!$A$2:$A$418,$B160,'Division Lvl'!S$2:S$418)</f>
        <v>49671.580078124993</v>
      </c>
      <c r="R160" s="169">
        <f>SUMIF('Division Lvl'!$A$2:$A$418,$B160,'Division Lvl'!T$2:T$418)</f>
        <v>50913.369580078106</v>
      </c>
      <c r="S160" s="169">
        <f>SUMIF('Division Lvl'!$A$2:$A$418,$B160,'Division Lvl'!U$2:U$418)</f>
        <v>0</v>
      </c>
      <c r="T160" s="169">
        <f>SUMIF('Division Lvl'!$A$2:$A$418,$B160,'Division Lvl'!V$2:V$418)</f>
        <v>0</v>
      </c>
      <c r="U160" s="169">
        <f>SUMIF('Division Lvl'!$A$2:$A$418,$B160,'Division Lvl'!W$2:W$418)</f>
        <v>0</v>
      </c>
      <c r="V160" s="170">
        <f>SUMIF('Division Lvl'!$A$2:$A$418,$B160,'Division Lvl'!X$2:X$418)</f>
        <v>56198.833647644948</v>
      </c>
      <c r="W160" s="170">
        <f>SUMIF('Division Lvl'!$A$2:$A$418,$B160,'Division Lvl'!Y$2:Y$418)</f>
        <v>57603.804488836067</v>
      </c>
      <c r="X160" s="165">
        <f t="shared" si="8"/>
        <v>180000</v>
      </c>
      <c r="Y160" s="171">
        <f t="shared" si="9"/>
        <v>214387.58779468411</v>
      </c>
      <c r="Z160" s="172"/>
    </row>
    <row r="161" spans="1:26" x14ac:dyDescent="0.25">
      <c r="A161" s="163" t="str">
        <f>INDEX('Division Lvl'!$AG$2:$AG$418,MATCH(B161,'Division Lvl'!$A$2:$A$418,0))</f>
        <v>TS</v>
      </c>
      <c r="B161" s="177" t="s">
        <v>3</v>
      </c>
      <c r="C161" s="130" t="str">
        <f>INDEX('Division Lvl'!$B$2:$B$418,MATCH(B161,'Division Lvl'!$A$2:$A$418,0))</f>
        <v>66kV circuit breaker replacement</v>
      </c>
      <c r="D161" s="165">
        <f>SUMIF('Division Lvl'!$A$2:$A$418,$B161,'Division Lvl'!E$2:E$418)</f>
        <v>258000</v>
      </c>
      <c r="E161" s="166">
        <f>SUMIF('Division Lvl'!$A$2:$A$418,$B161,'Division Lvl'!F$2:F$418)</f>
        <v>258000</v>
      </c>
      <c r="F161" s="166">
        <f>SUMIF('Division Lvl'!$A$2:$A$418,$B161,'Division Lvl'!G$2:G$418)</f>
        <v>0</v>
      </c>
      <c r="G161" s="166">
        <f>SUMIF('Division Lvl'!$A$2:$A$418,$B161,'Division Lvl'!H$2:H$418)</f>
        <v>0</v>
      </c>
      <c r="H161" s="166">
        <f>SUMIF('Division Lvl'!$A$2:$A$418,$B161,'Division Lvl'!I$2:I$418)</f>
        <v>0</v>
      </c>
      <c r="I161" s="166">
        <f>SUMIF('Division Lvl'!$A$2:$A$418,$B161,'Division Lvl'!J$2:J$418)</f>
        <v>258000</v>
      </c>
      <c r="J161" s="166">
        <f>SUMIF('Division Lvl'!$A$2:$A$418,$B161,'Division Lvl'!K$2:K$418)</f>
        <v>258000</v>
      </c>
      <c r="K161" s="166">
        <f>SUMIF('Division Lvl'!$A$2:$A$418,$B161,'Division Lvl'!L$2:L$418)</f>
        <v>258000</v>
      </c>
      <c r="L161" s="166">
        <f>SUMIF('Division Lvl'!$A$2:$A$418,$B161,'Division Lvl'!M$2:M$418)</f>
        <v>258000</v>
      </c>
      <c r="M161" s="167">
        <f>SUMIF('Division Lvl'!$A$2:$A$418,$B161,'Division Lvl'!N$2:N$418)</f>
        <v>258000</v>
      </c>
      <c r="N161" s="168">
        <f>SUMIF('Division Lvl'!$A$2:$A$418,$B161,'Division Lvl'!P$2:P$418)</f>
        <v>264450</v>
      </c>
      <c r="O161" s="169">
        <f>SUMIF('Division Lvl'!$A$2:$A$418,$B161,'Division Lvl'!Q$2:Q$418)</f>
        <v>271061.25</v>
      </c>
      <c r="P161" s="169">
        <f>SUMIF('Division Lvl'!$A$2:$A$418,$B161,'Division Lvl'!R$2:R$418)</f>
        <v>0</v>
      </c>
      <c r="Q161" s="169">
        <f>SUMIF('Division Lvl'!$A$2:$A$418,$B161,'Division Lvl'!S$2:S$418)</f>
        <v>0</v>
      </c>
      <c r="R161" s="169">
        <f>SUMIF('Division Lvl'!$A$2:$A$418,$B161,'Division Lvl'!T$2:T$418)</f>
        <v>0</v>
      </c>
      <c r="S161" s="169">
        <f>SUMIF('Division Lvl'!$A$2:$A$418,$B161,'Division Lvl'!U$2:U$418)</f>
        <v>299200.90189892566</v>
      </c>
      <c r="T161" s="169">
        <f>SUMIF('Division Lvl'!$A$2:$A$418,$B161,'Division Lvl'!V$2:V$418)</f>
        <v>306680.9244463988</v>
      </c>
      <c r="U161" s="169">
        <f>SUMIF('Division Lvl'!$A$2:$A$418,$B161,'Division Lvl'!W$2:W$418)</f>
        <v>314347.94755755877</v>
      </c>
      <c r="V161" s="170">
        <f>SUMIF('Division Lvl'!$A$2:$A$418,$B161,'Division Lvl'!X$2:X$418)</f>
        <v>322206.64624649769</v>
      </c>
      <c r="W161" s="170">
        <f>SUMIF('Division Lvl'!$A$2:$A$418,$B161,'Division Lvl'!Y$2:Y$418)</f>
        <v>330261.81240266014</v>
      </c>
      <c r="X161" s="165">
        <f t="shared" si="8"/>
        <v>1806000</v>
      </c>
      <c r="Y161" s="171">
        <f t="shared" si="9"/>
        <v>2108209.4825520413</v>
      </c>
      <c r="Z161" s="172"/>
    </row>
    <row r="162" spans="1:26" x14ac:dyDescent="0.25">
      <c r="A162" s="163" t="str">
        <f>INDEX('Division Lvl'!$AG$2:$AG$418,MATCH(B162,'Division Lvl'!$A$2:$A$418,0))</f>
        <v>TS</v>
      </c>
      <c r="B162" s="164" t="s">
        <v>17</v>
      </c>
      <c r="C162" s="130" t="str">
        <f>INDEX('Division Lvl'!$B$2:$B$418,MATCH(B162,'Division Lvl'!$A$2:$A$418,0))</f>
        <v>Busbar support and isolator replacement</v>
      </c>
      <c r="D162" s="165">
        <f>SUMIF('Division Lvl'!$A$2:$A$418,$B162,'Division Lvl'!E$2:E$418)</f>
        <v>0</v>
      </c>
      <c r="E162" s="166">
        <f>SUMIF('Division Lvl'!$A$2:$A$418,$B162,'Division Lvl'!F$2:F$418)</f>
        <v>94500</v>
      </c>
      <c r="F162" s="166">
        <f>SUMIF('Division Lvl'!$A$2:$A$418,$B162,'Division Lvl'!G$2:G$418)</f>
        <v>94500</v>
      </c>
      <c r="G162" s="166">
        <f>SUMIF('Division Lvl'!$A$2:$A$418,$B162,'Division Lvl'!H$2:H$418)</f>
        <v>94500</v>
      </c>
      <c r="H162" s="166">
        <f>SUMIF('Division Lvl'!$A$2:$A$418,$B162,'Division Lvl'!I$2:I$418)</f>
        <v>94500</v>
      </c>
      <c r="I162" s="166">
        <f>SUMIF('Division Lvl'!$A$2:$A$418,$B162,'Division Lvl'!J$2:J$418)</f>
        <v>94500</v>
      </c>
      <c r="J162" s="166">
        <f>SUMIF('Division Lvl'!$A$2:$A$418,$B162,'Division Lvl'!K$2:K$418)</f>
        <v>94500</v>
      </c>
      <c r="K162" s="166">
        <f>SUMIF('Division Lvl'!$A$2:$A$418,$B162,'Division Lvl'!L$2:L$418)</f>
        <v>94500</v>
      </c>
      <c r="L162" s="166">
        <f>SUMIF('Division Lvl'!$A$2:$A$418,$B162,'Division Lvl'!M$2:M$418)</f>
        <v>94500</v>
      </c>
      <c r="M162" s="167">
        <f>SUMIF('Division Lvl'!$A$2:$A$418,$B162,'Division Lvl'!N$2:N$418)</f>
        <v>94500</v>
      </c>
      <c r="N162" s="168">
        <f>SUMIF('Division Lvl'!$A$2:$A$418,$B162,'Division Lvl'!P$2:P$418)</f>
        <v>0</v>
      </c>
      <c r="O162" s="169">
        <f>SUMIF('Division Lvl'!$A$2:$A$418,$B162,'Division Lvl'!Q$2:Q$418)</f>
        <v>99284.062499999985</v>
      </c>
      <c r="P162" s="169">
        <f>SUMIF('Division Lvl'!$A$2:$A$418,$B162,'Division Lvl'!R$2:R$418)</f>
        <v>101766.16406249999</v>
      </c>
      <c r="Q162" s="169">
        <f>SUMIF('Division Lvl'!$A$2:$A$418,$B162,'Division Lvl'!S$2:S$418)</f>
        <v>104310.31816406248</v>
      </c>
      <c r="R162" s="169">
        <f>SUMIF('Division Lvl'!$A$2:$A$418,$B162,'Division Lvl'!T$2:T$418)</f>
        <v>106918.07611816403</v>
      </c>
      <c r="S162" s="169">
        <f>SUMIF('Division Lvl'!$A$2:$A$418,$B162,'Division Lvl'!U$2:U$418)</f>
        <v>109591.02802111812</v>
      </c>
      <c r="T162" s="169">
        <f>SUMIF('Division Lvl'!$A$2:$A$418,$B162,'Division Lvl'!V$2:V$418)</f>
        <v>112330.80372164608</v>
      </c>
      <c r="U162" s="169">
        <f>SUMIF('Division Lvl'!$A$2:$A$418,$B162,'Division Lvl'!W$2:W$418)</f>
        <v>115139.07381468722</v>
      </c>
      <c r="V162" s="170">
        <f>SUMIF('Division Lvl'!$A$2:$A$418,$B162,'Division Lvl'!X$2:X$418)</f>
        <v>118017.55066005439</v>
      </c>
      <c r="W162" s="170">
        <f>SUMIF('Division Lvl'!$A$2:$A$418,$B162,'Division Lvl'!Y$2:Y$418)</f>
        <v>120967.98942655574</v>
      </c>
      <c r="X162" s="165">
        <f t="shared" ref="X162:X182" si="10">SUM(D162:M162)</f>
        <v>850500</v>
      </c>
      <c r="Y162" s="171">
        <f t="shared" ref="Y162:Y182" si="11">SUM(N162:W162)</f>
        <v>988325.066488788</v>
      </c>
      <c r="Z162" s="172"/>
    </row>
    <row r="163" spans="1:26" x14ac:dyDescent="0.25">
      <c r="A163" s="163" t="str">
        <f>INDEX('Division Lvl'!$AG$2:$AG$418,MATCH(B163,'Division Lvl'!$A$2:$A$418,0))</f>
        <v>TS</v>
      </c>
      <c r="B163" s="164" t="s">
        <v>40</v>
      </c>
      <c r="C163" s="130" t="str">
        <f>INDEX('Division Lvl'!$B$2:$B$418,MATCH(B163,'Division Lvl'!$A$2:$A$418,0))</f>
        <v>Roof refurbishment for control and switch rooms</v>
      </c>
      <c r="D163" s="165">
        <f>SUMIF('Division Lvl'!$A$2:$A$418,$B163,'Division Lvl'!E$2:E$418)</f>
        <v>1500000</v>
      </c>
      <c r="E163" s="166">
        <f>SUMIF('Division Lvl'!$A$2:$A$418,$B163,'Division Lvl'!F$2:F$418)</f>
        <v>1500000</v>
      </c>
      <c r="F163" s="166">
        <f>SUMIF('Division Lvl'!$A$2:$A$418,$B163,'Division Lvl'!G$2:G$418)</f>
        <v>1500000</v>
      </c>
      <c r="G163" s="166">
        <f>SUMIF('Division Lvl'!$A$2:$A$418,$B163,'Division Lvl'!H$2:H$418)</f>
        <v>1500000</v>
      </c>
      <c r="H163" s="166">
        <f>SUMIF('Division Lvl'!$A$2:$A$418,$B163,'Division Lvl'!I$2:I$418)</f>
        <v>1500000</v>
      </c>
      <c r="I163" s="166">
        <f>SUMIF('Division Lvl'!$A$2:$A$418,$B163,'Division Lvl'!J$2:J$418)</f>
        <v>1500000</v>
      </c>
      <c r="J163" s="166">
        <f>SUMIF('Division Lvl'!$A$2:$A$418,$B163,'Division Lvl'!K$2:K$418)</f>
        <v>1500000</v>
      </c>
      <c r="K163" s="166">
        <f>SUMIF('Division Lvl'!$A$2:$A$418,$B163,'Division Lvl'!L$2:L$418)</f>
        <v>1500000</v>
      </c>
      <c r="L163" s="166">
        <f>SUMIF('Division Lvl'!$A$2:$A$418,$B163,'Division Lvl'!M$2:M$418)</f>
        <v>1500000</v>
      </c>
      <c r="M163" s="167">
        <f>SUMIF('Division Lvl'!$A$2:$A$418,$B163,'Division Lvl'!N$2:N$418)</f>
        <v>1500000</v>
      </c>
      <c r="N163" s="168">
        <f>SUMIF('Division Lvl'!$A$2:$A$418,$B163,'Division Lvl'!P$2:P$418)</f>
        <v>1537499.9999999998</v>
      </c>
      <c r="O163" s="169">
        <f>SUMIF('Division Lvl'!$A$2:$A$418,$B163,'Division Lvl'!Q$2:Q$418)</f>
        <v>1575937.5</v>
      </c>
      <c r="P163" s="169">
        <f>SUMIF('Division Lvl'!$A$2:$A$418,$B163,'Division Lvl'!R$2:R$418)</f>
        <v>1615335.9374999995</v>
      </c>
      <c r="Q163" s="169">
        <f>SUMIF('Division Lvl'!$A$2:$A$418,$B163,'Division Lvl'!S$2:S$418)</f>
        <v>1655719.3359374995</v>
      </c>
      <c r="R163" s="169">
        <f>SUMIF('Division Lvl'!$A$2:$A$418,$B163,'Division Lvl'!T$2:T$418)</f>
        <v>1697112.319335937</v>
      </c>
      <c r="S163" s="169">
        <f>SUMIF('Division Lvl'!$A$2:$A$418,$B163,'Division Lvl'!U$2:U$418)</f>
        <v>1739540.1273193352</v>
      </c>
      <c r="T163" s="169">
        <f>SUMIF('Division Lvl'!$A$2:$A$418,$B163,'Division Lvl'!V$2:V$418)</f>
        <v>1783028.630502319</v>
      </c>
      <c r="U163" s="169">
        <f>SUMIF('Division Lvl'!$A$2:$A$418,$B163,'Division Lvl'!W$2:W$418)</f>
        <v>1827604.3462648764</v>
      </c>
      <c r="V163" s="170">
        <f>SUMIF('Division Lvl'!$A$2:$A$418,$B163,'Division Lvl'!X$2:X$418)</f>
        <v>1873294.4549214982</v>
      </c>
      <c r="W163" s="170">
        <f>SUMIF('Division Lvl'!$A$2:$A$418,$B163,'Division Lvl'!Y$2:Y$418)</f>
        <v>1920126.8162945355</v>
      </c>
      <c r="X163" s="165">
        <f t="shared" si="10"/>
        <v>15000000</v>
      </c>
      <c r="Y163" s="171">
        <f t="shared" si="11"/>
        <v>17225199.468076002</v>
      </c>
      <c r="Z163" s="172"/>
    </row>
    <row r="164" spans="1:26" x14ac:dyDescent="0.25">
      <c r="A164" s="163" t="str">
        <f>INDEX('Division Lvl'!$AG$2:$AG$418,MATCH(B164,'Division Lvl'!$A$2:$A$418,0))</f>
        <v>TS</v>
      </c>
      <c r="B164" s="164" t="s">
        <v>41</v>
      </c>
      <c r="C164" s="130" t="str">
        <f>INDEX('Division Lvl'!$B$2:$B$418,MATCH(B164,'Division Lvl'!$A$2:$A$418,0))</f>
        <v>Substation fire stopping measures</v>
      </c>
      <c r="D164" s="165">
        <f>SUMIF('Division Lvl'!$A$2:$A$418,$B164,'Division Lvl'!E$2:E$418)</f>
        <v>66000</v>
      </c>
      <c r="E164" s="166">
        <f>SUMIF('Division Lvl'!$A$2:$A$418,$B164,'Division Lvl'!F$2:F$418)</f>
        <v>66000</v>
      </c>
      <c r="F164" s="166">
        <f>SUMIF('Division Lvl'!$A$2:$A$418,$B164,'Division Lvl'!G$2:G$418)</f>
        <v>66000</v>
      </c>
      <c r="G164" s="166">
        <f>SUMIF('Division Lvl'!$A$2:$A$418,$B164,'Division Lvl'!H$2:H$418)</f>
        <v>66000</v>
      </c>
      <c r="H164" s="166">
        <f>SUMIF('Division Lvl'!$A$2:$A$418,$B164,'Division Lvl'!I$2:I$418)</f>
        <v>66000</v>
      </c>
      <c r="I164" s="166">
        <f>SUMIF('Division Lvl'!$A$2:$A$418,$B164,'Division Lvl'!J$2:J$418)</f>
        <v>66000</v>
      </c>
      <c r="J164" s="166">
        <f>SUMIF('Division Lvl'!$A$2:$A$418,$B164,'Division Lvl'!K$2:K$418)</f>
        <v>66000</v>
      </c>
      <c r="K164" s="166">
        <f>SUMIF('Division Lvl'!$A$2:$A$418,$B164,'Division Lvl'!L$2:L$418)</f>
        <v>66000</v>
      </c>
      <c r="L164" s="166">
        <f>SUMIF('Division Lvl'!$A$2:$A$418,$B164,'Division Lvl'!M$2:M$418)</f>
        <v>66000</v>
      </c>
      <c r="M164" s="167">
        <f>SUMIF('Division Lvl'!$A$2:$A$418,$B164,'Division Lvl'!N$2:N$418)</f>
        <v>66000</v>
      </c>
      <c r="N164" s="168">
        <f>SUMIF('Division Lvl'!$A$2:$A$418,$B164,'Division Lvl'!P$2:P$418)</f>
        <v>67650</v>
      </c>
      <c r="O164" s="169">
        <f>SUMIF('Division Lvl'!$A$2:$A$418,$B164,'Division Lvl'!Q$2:Q$418)</f>
        <v>69341.25</v>
      </c>
      <c r="P164" s="169">
        <f>SUMIF('Division Lvl'!$A$2:$A$418,$B164,'Division Lvl'!R$2:R$418)</f>
        <v>71074.781249999985</v>
      </c>
      <c r="Q164" s="169">
        <f>SUMIF('Division Lvl'!$A$2:$A$418,$B164,'Division Lvl'!S$2:S$418)</f>
        <v>72851.650781249991</v>
      </c>
      <c r="R164" s="169">
        <f>SUMIF('Division Lvl'!$A$2:$A$418,$B164,'Division Lvl'!T$2:T$418)</f>
        <v>74672.942050781232</v>
      </c>
      <c r="S164" s="169">
        <f>SUMIF('Division Lvl'!$A$2:$A$418,$B164,'Division Lvl'!U$2:U$418)</f>
        <v>76539.765602050757</v>
      </c>
      <c r="T164" s="169">
        <f>SUMIF('Division Lvl'!$A$2:$A$418,$B164,'Division Lvl'!V$2:V$418)</f>
        <v>78453.259742102018</v>
      </c>
      <c r="U164" s="169">
        <f>SUMIF('Division Lvl'!$A$2:$A$418,$B164,'Division Lvl'!W$2:W$418)</f>
        <v>80414.591235654574</v>
      </c>
      <c r="V164" s="170">
        <f>SUMIF('Division Lvl'!$A$2:$A$418,$B164,'Division Lvl'!X$2:X$418)</f>
        <v>82424.956016545912</v>
      </c>
      <c r="W164" s="170">
        <f>SUMIF('Division Lvl'!$A$2:$A$418,$B164,'Division Lvl'!Y$2:Y$418)</f>
        <v>84485.57991695957</v>
      </c>
      <c r="X164" s="165">
        <f t="shared" si="10"/>
        <v>660000</v>
      </c>
      <c r="Y164" s="171">
        <f t="shared" si="11"/>
        <v>757908.77659534407</v>
      </c>
      <c r="Z164" s="172"/>
    </row>
    <row r="165" spans="1:26" x14ac:dyDescent="0.25">
      <c r="A165" s="163" t="str">
        <f>INDEX('Division Lvl'!$AG$2:$AG$418,MATCH(B165,'Division Lvl'!$A$2:$A$418,0))</f>
        <v>TS</v>
      </c>
      <c r="B165" s="164" t="s">
        <v>27</v>
      </c>
      <c r="C165" s="130" t="str">
        <f>INDEX('Division Lvl'!$B$2:$B$418,MATCH(B165,'Division Lvl'!$A$2:$A$418,0))</f>
        <v>Marayong Zone Substation renewal</v>
      </c>
      <c r="D165" s="165">
        <f>SUMIF('Division Lvl'!$A$2:$A$418,$B165,'Division Lvl'!E$2:E$418)</f>
        <v>8204878</v>
      </c>
      <c r="E165" s="166">
        <f>SUMIF('Division Lvl'!$A$2:$A$418,$B165,'Division Lvl'!F$2:F$418)</f>
        <v>1829077</v>
      </c>
      <c r="F165" s="166">
        <f>SUMIF('Division Lvl'!$A$2:$A$418,$B165,'Division Lvl'!G$2:G$418)</f>
        <v>0</v>
      </c>
      <c r="G165" s="166">
        <f>SUMIF('Division Lvl'!$A$2:$A$418,$B165,'Division Lvl'!H$2:H$418)</f>
        <v>0</v>
      </c>
      <c r="H165" s="166">
        <f>SUMIF('Division Lvl'!$A$2:$A$418,$B165,'Division Lvl'!I$2:I$418)</f>
        <v>0</v>
      </c>
      <c r="I165" s="166">
        <f>SUMIF('Division Lvl'!$A$2:$A$418,$B165,'Division Lvl'!J$2:J$418)</f>
        <v>0</v>
      </c>
      <c r="J165" s="166">
        <f>SUMIF('Division Lvl'!$A$2:$A$418,$B165,'Division Lvl'!K$2:K$418)</f>
        <v>0</v>
      </c>
      <c r="K165" s="166">
        <f>SUMIF('Division Lvl'!$A$2:$A$418,$B165,'Division Lvl'!L$2:L$418)</f>
        <v>0</v>
      </c>
      <c r="L165" s="166">
        <f>SUMIF('Division Lvl'!$A$2:$A$418,$B165,'Division Lvl'!M$2:M$418)</f>
        <v>0</v>
      </c>
      <c r="M165" s="167">
        <f>SUMIF('Division Lvl'!$A$2:$A$418,$B165,'Division Lvl'!N$2:N$418)</f>
        <v>0</v>
      </c>
      <c r="N165" s="168">
        <f>SUMIF('Division Lvl'!$A$2:$A$418,$B165,'Division Lvl'!P$2:P$418)</f>
        <v>8409999.9499999993</v>
      </c>
      <c r="O165" s="169">
        <f>SUMIF('Division Lvl'!$A$2:$A$418,$B165,'Division Lvl'!Q$2:Q$418)</f>
        <v>1921674.0231249998</v>
      </c>
      <c r="P165" s="169">
        <f>SUMIF('Division Lvl'!$A$2:$A$418,$B165,'Division Lvl'!R$2:R$418)</f>
        <v>0</v>
      </c>
      <c r="Q165" s="169">
        <f>SUMIF('Division Lvl'!$A$2:$A$418,$B165,'Division Lvl'!S$2:S$418)</f>
        <v>0</v>
      </c>
      <c r="R165" s="169">
        <f>SUMIF('Division Lvl'!$A$2:$A$418,$B165,'Division Lvl'!T$2:T$418)</f>
        <v>0</v>
      </c>
      <c r="S165" s="169">
        <f>SUMIF('Division Lvl'!$A$2:$A$418,$B165,'Division Lvl'!U$2:U$418)</f>
        <v>0</v>
      </c>
      <c r="T165" s="169">
        <f>SUMIF('Division Lvl'!$A$2:$A$418,$B165,'Division Lvl'!V$2:V$418)</f>
        <v>0</v>
      </c>
      <c r="U165" s="169">
        <f>SUMIF('Division Lvl'!$A$2:$A$418,$B165,'Division Lvl'!W$2:W$418)</f>
        <v>0</v>
      </c>
      <c r="V165" s="170">
        <f>SUMIF('Division Lvl'!$A$2:$A$418,$B165,'Division Lvl'!X$2:X$418)</f>
        <v>0</v>
      </c>
      <c r="W165" s="170">
        <f>SUMIF('Division Lvl'!$A$2:$A$418,$B165,'Division Lvl'!Y$2:Y$418)</f>
        <v>0</v>
      </c>
      <c r="X165" s="165">
        <f t="shared" si="10"/>
        <v>10033955</v>
      </c>
      <c r="Y165" s="171">
        <f t="shared" si="11"/>
        <v>10331673.973125</v>
      </c>
      <c r="Z165" s="172"/>
    </row>
    <row r="166" spans="1:26" x14ac:dyDescent="0.25">
      <c r="A166" s="163" t="str">
        <f>INDEX('Division Lvl'!$AG$2:$AG$418,MATCH(B166,'Division Lvl'!$A$2:$A$418,0))</f>
        <v>TS</v>
      </c>
      <c r="B166" s="164" t="s">
        <v>88</v>
      </c>
      <c r="C166" s="130" t="str">
        <f>INDEX('Division Lvl'!$B$2:$B$418,MATCH(B166,'Division Lvl'!$A$2:$A$418,0))</f>
        <v>Sussex Inlet Zone Substation - stage 2 renewal</v>
      </c>
      <c r="D166" s="165">
        <f>SUMIF('Division Lvl'!$A$2:$A$418,$B166,'Division Lvl'!E$2:E$418)</f>
        <v>1678556</v>
      </c>
      <c r="E166" s="166">
        <f>SUMIF('Division Lvl'!$A$2:$A$418,$B166,'Division Lvl'!F$2:F$418)</f>
        <v>37345</v>
      </c>
      <c r="F166" s="166">
        <f>SUMIF('Division Lvl'!$A$2:$A$418,$B166,'Division Lvl'!G$2:G$418)</f>
        <v>0</v>
      </c>
      <c r="G166" s="166">
        <f>SUMIF('Division Lvl'!$A$2:$A$418,$B166,'Division Lvl'!H$2:H$418)</f>
        <v>0</v>
      </c>
      <c r="H166" s="166">
        <f>SUMIF('Division Lvl'!$A$2:$A$418,$B166,'Division Lvl'!I$2:I$418)</f>
        <v>0</v>
      </c>
      <c r="I166" s="166">
        <f>SUMIF('Division Lvl'!$A$2:$A$418,$B166,'Division Lvl'!J$2:J$418)</f>
        <v>0</v>
      </c>
      <c r="J166" s="166">
        <f>SUMIF('Division Lvl'!$A$2:$A$418,$B166,'Division Lvl'!K$2:K$418)</f>
        <v>0</v>
      </c>
      <c r="K166" s="166">
        <f>SUMIF('Division Lvl'!$A$2:$A$418,$B166,'Division Lvl'!L$2:L$418)</f>
        <v>0</v>
      </c>
      <c r="L166" s="166">
        <f>SUMIF('Division Lvl'!$A$2:$A$418,$B166,'Division Lvl'!M$2:M$418)</f>
        <v>0</v>
      </c>
      <c r="M166" s="167">
        <f>SUMIF('Division Lvl'!$A$2:$A$418,$B166,'Division Lvl'!N$2:N$418)</f>
        <v>0</v>
      </c>
      <c r="N166" s="168">
        <f>SUMIF('Division Lvl'!$A$2:$A$418,$B166,'Division Lvl'!P$2:P$418)</f>
        <v>1720519.9</v>
      </c>
      <c r="O166" s="169">
        <f>SUMIF('Division Lvl'!$A$2:$A$418,$B166,'Division Lvl'!Q$2:Q$418)</f>
        <v>39235.590624999997</v>
      </c>
      <c r="P166" s="169">
        <f>SUMIF('Division Lvl'!$A$2:$A$418,$B166,'Division Lvl'!R$2:R$418)</f>
        <v>0</v>
      </c>
      <c r="Q166" s="169">
        <f>SUMIF('Division Lvl'!$A$2:$A$418,$B166,'Division Lvl'!S$2:S$418)</f>
        <v>0</v>
      </c>
      <c r="R166" s="169">
        <f>SUMIF('Division Lvl'!$A$2:$A$418,$B166,'Division Lvl'!T$2:T$418)</f>
        <v>0</v>
      </c>
      <c r="S166" s="169">
        <f>SUMIF('Division Lvl'!$A$2:$A$418,$B166,'Division Lvl'!U$2:U$418)</f>
        <v>0</v>
      </c>
      <c r="T166" s="169">
        <f>SUMIF('Division Lvl'!$A$2:$A$418,$B166,'Division Lvl'!V$2:V$418)</f>
        <v>0</v>
      </c>
      <c r="U166" s="169">
        <f>SUMIF('Division Lvl'!$A$2:$A$418,$B166,'Division Lvl'!W$2:W$418)</f>
        <v>0</v>
      </c>
      <c r="V166" s="170">
        <f>SUMIF('Division Lvl'!$A$2:$A$418,$B166,'Division Lvl'!X$2:X$418)</f>
        <v>0</v>
      </c>
      <c r="W166" s="170">
        <f>SUMIF('Division Lvl'!$A$2:$A$418,$B166,'Division Lvl'!Y$2:Y$418)</f>
        <v>0</v>
      </c>
      <c r="X166" s="165">
        <f t="shared" si="10"/>
        <v>1715901</v>
      </c>
      <c r="Y166" s="171">
        <f t="shared" si="11"/>
        <v>1759755.4906249999</v>
      </c>
      <c r="Z166" s="172"/>
    </row>
    <row r="167" spans="1:26" x14ac:dyDescent="0.25">
      <c r="A167" s="163" t="str">
        <f>INDEX('Division Lvl'!$AG$2:$AG$418,MATCH(B167,'Division Lvl'!$A$2:$A$418,0))</f>
        <v>TS</v>
      </c>
      <c r="B167" s="164" t="s">
        <v>91</v>
      </c>
      <c r="C167" s="130" t="str">
        <f>INDEX('Division Lvl'!$B$2:$B$418,MATCH(B167,'Division Lvl'!$A$2:$A$418,0))</f>
        <v>Carlingford Transmission Substation control building replacement</v>
      </c>
      <c r="D167" s="165">
        <f>SUMIF('Division Lvl'!$A$2:$A$418,$B167,'Division Lvl'!E$2:E$418)</f>
        <v>0</v>
      </c>
      <c r="E167" s="166">
        <f>SUMIF('Division Lvl'!$A$2:$A$418,$B167,'Division Lvl'!F$2:F$418)</f>
        <v>4500000</v>
      </c>
      <c r="F167" s="166">
        <f>SUMIF('Division Lvl'!$A$2:$A$418,$B167,'Division Lvl'!G$2:G$418)</f>
        <v>4500000</v>
      </c>
      <c r="G167" s="166">
        <f>SUMIF('Division Lvl'!$A$2:$A$418,$B167,'Division Lvl'!H$2:H$418)</f>
        <v>4500000</v>
      </c>
      <c r="H167" s="166">
        <f>SUMIF('Division Lvl'!$A$2:$A$418,$B167,'Division Lvl'!I$2:I$418)</f>
        <v>0</v>
      </c>
      <c r="I167" s="166">
        <f>SUMIF('Division Lvl'!$A$2:$A$418,$B167,'Division Lvl'!J$2:J$418)</f>
        <v>0</v>
      </c>
      <c r="J167" s="166">
        <f>SUMIF('Division Lvl'!$A$2:$A$418,$B167,'Division Lvl'!K$2:K$418)</f>
        <v>0</v>
      </c>
      <c r="K167" s="166">
        <f>SUMIF('Division Lvl'!$A$2:$A$418,$B167,'Division Lvl'!L$2:L$418)</f>
        <v>0</v>
      </c>
      <c r="L167" s="166">
        <f>SUMIF('Division Lvl'!$A$2:$A$418,$B167,'Division Lvl'!M$2:M$418)</f>
        <v>0</v>
      </c>
      <c r="M167" s="167">
        <f>SUMIF('Division Lvl'!$A$2:$A$418,$B167,'Division Lvl'!N$2:N$418)</f>
        <v>0</v>
      </c>
      <c r="N167" s="168">
        <f>SUMIF('Division Lvl'!$A$2:$A$418,$B167,'Division Lvl'!P$2:P$418)</f>
        <v>0</v>
      </c>
      <c r="O167" s="169">
        <f>SUMIF('Division Lvl'!$A$2:$A$418,$B167,'Division Lvl'!Q$2:Q$418)</f>
        <v>4727812.5</v>
      </c>
      <c r="P167" s="169">
        <f>SUMIF('Division Lvl'!$A$2:$A$418,$B167,'Division Lvl'!R$2:R$418)</f>
        <v>4846007.8124999991</v>
      </c>
      <c r="Q167" s="169">
        <f>SUMIF('Division Lvl'!$A$2:$A$418,$B167,'Division Lvl'!S$2:S$418)</f>
        <v>4967158.0078124991</v>
      </c>
      <c r="R167" s="169">
        <f>SUMIF('Division Lvl'!$A$2:$A$418,$B167,'Division Lvl'!T$2:T$418)</f>
        <v>0</v>
      </c>
      <c r="S167" s="169">
        <f>SUMIF('Division Lvl'!$A$2:$A$418,$B167,'Division Lvl'!U$2:U$418)</f>
        <v>0</v>
      </c>
      <c r="T167" s="169">
        <f>SUMIF('Division Lvl'!$A$2:$A$418,$B167,'Division Lvl'!V$2:V$418)</f>
        <v>0</v>
      </c>
      <c r="U167" s="169">
        <f>SUMIF('Division Lvl'!$A$2:$A$418,$B167,'Division Lvl'!W$2:W$418)</f>
        <v>0</v>
      </c>
      <c r="V167" s="170">
        <f>SUMIF('Division Lvl'!$A$2:$A$418,$B167,'Division Lvl'!X$2:X$418)</f>
        <v>0</v>
      </c>
      <c r="W167" s="170">
        <f>SUMIF('Division Lvl'!$A$2:$A$418,$B167,'Division Lvl'!Y$2:Y$418)</f>
        <v>0</v>
      </c>
      <c r="X167" s="165">
        <f t="shared" si="10"/>
        <v>13500000</v>
      </c>
      <c r="Y167" s="171">
        <f t="shared" si="11"/>
        <v>14540978.3203125</v>
      </c>
      <c r="Z167" s="172"/>
    </row>
    <row r="168" spans="1:26" x14ac:dyDescent="0.25">
      <c r="A168" s="163" t="str">
        <f>INDEX('Division Lvl'!$AG$2:$AG$418,MATCH(B168,'Division Lvl'!$A$2:$A$418,0))</f>
        <v>TS</v>
      </c>
      <c r="B168" s="174" t="s">
        <v>198</v>
      </c>
      <c r="C168" s="130" t="str">
        <f>INDEX('Division Lvl'!$B$2:$B$418,MATCH(B168,'Division Lvl'!$A$2:$A$418,0))</f>
        <v>11kV switchboard truck replacement program</v>
      </c>
      <c r="D168" s="165">
        <f>SUMIF('Division Lvl'!$A$2:$A$418,$B168,'Division Lvl'!E$2:E$418)</f>
        <v>3648000</v>
      </c>
      <c r="E168" s="166">
        <f>SUMIF('Division Lvl'!$A$2:$A$418,$B168,'Division Lvl'!F$2:F$418)</f>
        <v>3648000</v>
      </c>
      <c r="F168" s="166">
        <f>SUMIF('Division Lvl'!$A$2:$A$418,$B168,'Division Lvl'!G$2:G$418)</f>
        <v>3648000</v>
      </c>
      <c r="G168" s="166">
        <f>SUMIF('Division Lvl'!$A$2:$A$418,$B168,'Division Lvl'!H$2:H$418)</f>
        <v>2928000</v>
      </c>
      <c r="H168" s="166">
        <f>SUMIF('Division Lvl'!$A$2:$A$418,$B168,'Division Lvl'!I$2:I$418)</f>
        <v>2928000</v>
      </c>
      <c r="I168" s="166">
        <f>SUMIF('Division Lvl'!$A$2:$A$418,$B168,'Division Lvl'!J$2:J$418)</f>
        <v>2928000</v>
      </c>
      <c r="J168" s="166">
        <f>SUMIF('Division Lvl'!$A$2:$A$418,$B168,'Division Lvl'!K$2:K$418)</f>
        <v>2928000</v>
      </c>
      <c r="K168" s="166">
        <f>SUMIF('Division Lvl'!$A$2:$A$418,$B168,'Division Lvl'!L$2:L$418)</f>
        <v>2928000</v>
      </c>
      <c r="L168" s="166">
        <f>SUMIF('Division Lvl'!$A$2:$A$418,$B168,'Division Lvl'!M$2:M$418)</f>
        <v>0</v>
      </c>
      <c r="M168" s="167">
        <f>SUMIF('Division Lvl'!$A$2:$A$418,$B168,'Division Lvl'!N$2:N$418)</f>
        <v>0</v>
      </c>
      <c r="N168" s="168">
        <f>SUMIF('Division Lvl'!$A$2:$A$418,$B168,'Division Lvl'!P$2:P$418)</f>
        <v>3739199.9999999995</v>
      </c>
      <c r="O168" s="169">
        <f>SUMIF('Division Lvl'!$A$2:$A$418,$B168,'Division Lvl'!Q$2:Q$418)</f>
        <v>3832679.9999999995</v>
      </c>
      <c r="P168" s="169">
        <f>SUMIF('Division Lvl'!$A$2:$A$418,$B168,'Division Lvl'!R$2:R$418)</f>
        <v>3928496.9999999995</v>
      </c>
      <c r="Q168" s="169">
        <f>SUMIF('Division Lvl'!$A$2:$A$418,$B168,'Division Lvl'!S$2:S$418)</f>
        <v>3231964.1437499993</v>
      </c>
      <c r="R168" s="169">
        <f>SUMIF('Division Lvl'!$A$2:$A$418,$B168,'Division Lvl'!T$2:T$418)</f>
        <v>3312763.2473437488</v>
      </c>
      <c r="S168" s="169">
        <f>SUMIF('Division Lvl'!$A$2:$A$418,$B168,'Division Lvl'!U$2:U$418)</f>
        <v>3395582.3285273425</v>
      </c>
      <c r="T168" s="169">
        <f>SUMIF('Division Lvl'!$A$2:$A$418,$B168,'Division Lvl'!V$2:V$418)</f>
        <v>3480471.8867405262</v>
      </c>
      <c r="U168" s="169">
        <f>SUMIF('Division Lvl'!$A$2:$A$418,$B168,'Division Lvl'!W$2:W$418)</f>
        <v>3567483.683909039</v>
      </c>
      <c r="V168" s="170">
        <f>SUMIF('Division Lvl'!$A$2:$A$418,$B168,'Division Lvl'!X$2:X$418)</f>
        <v>0</v>
      </c>
      <c r="W168" s="170">
        <f>SUMIF('Division Lvl'!$A$2:$A$418,$B168,'Division Lvl'!Y$2:Y$418)</f>
        <v>0</v>
      </c>
      <c r="X168" s="165">
        <f t="shared" si="10"/>
        <v>25584000</v>
      </c>
      <c r="Y168" s="171">
        <f t="shared" si="11"/>
        <v>28488642.290270653</v>
      </c>
      <c r="Z168" s="172"/>
    </row>
    <row r="169" spans="1:26" x14ac:dyDescent="0.25">
      <c r="A169" s="163" t="str">
        <f>INDEX('Division Lvl'!$AG$2:$AG$418,MATCH(B169,'Division Lvl'!$A$2:$A$418,0))</f>
        <v>TS</v>
      </c>
      <c r="B169" s="164" t="s">
        <v>345</v>
      </c>
      <c r="C169" s="130" t="str">
        <f>INDEX('Division Lvl'!$B$2:$B$418,MATCH(B169,'Division Lvl'!$A$2:$A$418,0))</f>
        <v>Substation battery duplication</v>
      </c>
      <c r="D169" s="165">
        <f>SUMIF('Division Lvl'!$A$2:$A$418,$B169,'Division Lvl'!E$2:E$418)</f>
        <v>0</v>
      </c>
      <c r="E169" s="166">
        <f>SUMIF('Division Lvl'!$A$2:$A$418,$B169,'Division Lvl'!F$2:F$418)</f>
        <v>918000</v>
      </c>
      <c r="F169" s="166">
        <f>SUMIF('Division Lvl'!$A$2:$A$418,$B169,'Division Lvl'!G$2:G$418)</f>
        <v>765000</v>
      </c>
      <c r="G169" s="166">
        <f>SUMIF('Division Lvl'!$A$2:$A$418,$B169,'Division Lvl'!H$2:H$418)</f>
        <v>0</v>
      </c>
      <c r="H169" s="166">
        <f>SUMIF('Division Lvl'!$A$2:$A$418,$B169,'Division Lvl'!I$2:I$418)</f>
        <v>0</v>
      </c>
      <c r="I169" s="166">
        <f>SUMIF('Division Lvl'!$A$2:$A$418,$B169,'Division Lvl'!J$2:J$418)</f>
        <v>0</v>
      </c>
      <c r="J169" s="166">
        <f>SUMIF('Division Lvl'!$A$2:$A$418,$B169,'Division Lvl'!K$2:K$418)</f>
        <v>0</v>
      </c>
      <c r="K169" s="166">
        <f>SUMIF('Division Lvl'!$A$2:$A$418,$B169,'Division Lvl'!L$2:L$418)</f>
        <v>0</v>
      </c>
      <c r="L169" s="166">
        <f>SUMIF('Division Lvl'!$A$2:$A$418,$B169,'Division Lvl'!M$2:M$418)</f>
        <v>0</v>
      </c>
      <c r="M169" s="167">
        <f>SUMIF('Division Lvl'!$A$2:$A$418,$B169,'Division Lvl'!N$2:N$418)</f>
        <v>0</v>
      </c>
      <c r="N169" s="168">
        <f>SUMIF('Division Lvl'!$A$2:$A$418,$B169,'Division Lvl'!P$2:P$418)</f>
        <v>0</v>
      </c>
      <c r="O169" s="169">
        <f>SUMIF('Division Lvl'!$A$2:$A$418,$B169,'Division Lvl'!Q$2:Q$418)</f>
        <v>964473.74999999988</v>
      </c>
      <c r="P169" s="169">
        <f>SUMIF('Division Lvl'!$A$2:$A$418,$B169,'Division Lvl'!R$2:R$418)</f>
        <v>823821.32812499988</v>
      </c>
      <c r="Q169" s="169">
        <f>SUMIF('Division Lvl'!$A$2:$A$418,$B169,'Division Lvl'!S$2:S$418)</f>
        <v>0</v>
      </c>
      <c r="R169" s="169">
        <f>SUMIF('Division Lvl'!$A$2:$A$418,$B169,'Division Lvl'!T$2:T$418)</f>
        <v>0</v>
      </c>
      <c r="S169" s="169">
        <f>SUMIF('Division Lvl'!$A$2:$A$418,$B169,'Division Lvl'!U$2:U$418)</f>
        <v>0</v>
      </c>
      <c r="T169" s="169">
        <f>SUMIF('Division Lvl'!$A$2:$A$418,$B169,'Division Lvl'!V$2:V$418)</f>
        <v>0</v>
      </c>
      <c r="U169" s="169">
        <f>SUMIF('Division Lvl'!$A$2:$A$418,$B169,'Division Lvl'!W$2:W$418)</f>
        <v>0</v>
      </c>
      <c r="V169" s="170">
        <f>SUMIF('Division Lvl'!$A$2:$A$418,$B169,'Division Lvl'!X$2:X$418)</f>
        <v>0</v>
      </c>
      <c r="W169" s="170">
        <f>SUMIF('Division Lvl'!$A$2:$A$418,$B169,'Division Lvl'!Y$2:Y$418)</f>
        <v>0</v>
      </c>
      <c r="X169" s="165">
        <f t="shared" si="10"/>
        <v>1683000</v>
      </c>
      <c r="Y169" s="171">
        <f t="shared" si="11"/>
        <v>1788295.0781249998</v>
      </c>
      <c r="Z169" s="172"/>
    </row>
    <row r="170" spans="1:26" x14ac:dyDescent="0.25">
      <c r="A170" s="163" t="str">
        <f>INDEX('Division Lvl'!$AG$2:$AG$418,MATCH(B170,'Division Lvl'!$A$2:$A$418,0))</f>
        <v>TS</v>
      </c>
      <c r="B170" s="164" t="s">
        <v>709</v>
      </c>
      <c r="C170" s="130" t="str">
        <f>INDEX('Division Lvl'!$B$2:$B$418,MATCH(B170,'Division Lvl'!$A$2:$A$418,0))</f>
        <v>Transformer fire wall installation</v>
      </c>
      <c r="D170" s="165">
        <f>SUMIF('Division Lvl'!$A$2:$A$418,$B170,'Division Lvl'!E$2:E$418)</f>
        <v>0</v>
      </c>
      <c r="E170" s="166">
        <f>SUMIF('Division Lvl'!$A$2:$A$418,$B170,'Division Lvl'!F$2:F$418)</f>
        <v>600000</v>
      </c>
      <c r="F170" s="166">
        <f>SUMIF('Division Lvl'!$A$2:$A$418,$B170,'Division Lvl'!G$2:G$418)</f>
        <v>600000</v>
      </c>
      <c r="G170" s="166">
        <f>SUMIF('Division Lvl'!$A$2:$A$418,$B170,'Division Lvl'!H$2:H$418)</f>
        <v>600000</v>
      </c>
      <c r="H170" s="166">
        <f>SUMIF('Division Lvl'!$A$2:$A$418,$B170,'Division Lvl'!I$2:I$418)</f>
        <v>600000</v>
      </c>
      <c r="I170" s="166">
        <f>SUMIF('Division Lvl'!$A$2:$A$418,$B170,'Division Lvl'!J$2:J$418)</f>
        <v>600000</v>
      </c>
      <c r="J170" s="166">
        <f>SUMIF('Division Lvl'!$A$2:$A$418,$B170,'Division Lvl'!K$2:K$418)</f>
        <v>600000</v>
      </c>
      <c r="K170" s="166">
        <f>SUMIF('Division Lvl'!$A$2:$A$418,$B170,'Division Lvl'!L$2:L$418)</f>
        <v>600000</v>
      </c>
      <c r="L170" s="166">
        <f>SUMIF('Division Lvl'!$A$2:$A$418,$B170,'Division Lvl'!M$2:M$418)</f>
        <v>600000</v>
      </c>
      <c r="M170" s="167">
        <f>SUMIF('Division Lvl'!$A$2:$A$418,$B170,'Division Lvl'!N$2:N$418)</f>
        <v>600000</v>
      </c>
      <c r="N170" s="168">
        <f>SUMIF('Division Lvl'!$A$2:$A$418,$B170,'Division Lvl'!P$2:P$418)</f>
        <v>0</v>
      </c>
      <c r="O170" s="169">
        <f>SUMIF('Division Lvl'!$A$2:$A$418,$B170,'Division Lvl'!Q$2:Q$418)</f>
        <v>630375</v>
      </c>
      <c r="P170" s="169">
        <f>SUMIF('Division Lvl'!$A$2:$A$418,$B170,'Division Lvl'!R$2:R$418)</f>
        <v>646134.37499999988</v>
      </c>
      <c r="Q170" s="169">
        <f>SUMIF('Division Lvl'!$A$2:$A$418,$B170,'Division Lvl'!S$2:S$418)</f>
        <v>662287.73437499988</v>
      </c>
      <c r="R170" s="169">
        <f>SUMIF('Division Lvl'!$A$2:$A$418,$B170,'Division Lvl'!T$2:T$418)</f>
        <v>678844.92773437477</v>
      </c>
      <c r="S170" s="169">
        <f>SUMIF('Division Lvl'!$A$2:$A$418,$B170,'Division Lvl'!U$2:U$418)</f>
        <v>695816.05092773412</v>
      </c>
      <c r="T170" s="169">
        <f>SUMIF('Division Lvl'!$A$2:$A$418,$B170,'Division Lvl'!V$2:V$418)</f>
        <v>713211.45220092754</v>
      </c>
      <c r="U170" s="169">
        <f>SUMIF('Division Lvl'!$A$2:$A$418,$B170,'Division Lvl'!W$2:W$418)</f>
        <v>731041.73850595066</v>
      </c>
      <c r="V170" s="170">
        <f>SUMIF('Division Lvl'!$A$2:$A$418,$B170,'Division Lvl'!X$2:X$418)</f>
        <v>749317.7819685993</v>
      </c>
      <c r="W170" s="170">
        <f>SUMIF('Division Lvl'!$A$2:$A$418,$B170,'Division Lvl'!Y$2:Y$418)</f>
        <v>768050.72651781421</v>
      </c>
      <c r="X170" s="165">
        <f t="shared" si="10"/>
        <v>5400000</v>
      </c>
      <c r="Y170" s="171">
        <f t="shared" si="11"/>
        <v>6275079.7872304013</v>
      </c>
      <c r="Z170" s="172"/>
    </row>
    <row r="171" spans="1:26" x14ac:dyDescent="0.25">
      <c r="A171" s="163" t="str">
        <f>INDEX('Division Lvl'!$AG$2:$AG$418,MATCH(B171,'Division Lvl'!$A$2:$A$418,0))</f>
        <v>TS</v>
      </c>
      <c r="B171" s="163" t="s">
        <v>93</v>
      </c>
      <c r="C171" s="130" t="str">
        <f>INDEX('Division Lvl'!$B$2:$B$418,MATCH(B171,'Division Lvl'!$A$2:$A$418,0))</f>
        <v>Future sub-transmission substation renewal programs</v>
      </c>
      <c r="D171" s="165">
        <f>SUMIF('Division Lvl'!$A$2:$A$418,$B171,'Division Lvl'!E$2:E$418)</f>
        <v>0</v>
      </c>
      <c r="E171" s="166">
        <f>SUMIF('Division Lvl'!$A$2:$A$418,$B171,'Division Lvl'!F$2:F$418)</f>
        <v>0</v>
      </c>
      <c r="F171" s="166">
        <f>SUMIF('Division Lvl'!$A$2:$A$418,$B171,'Division Lvl'!G$2:G$418)</f>
        <v>0</v>
      </c>
      <c r="G171" s="166">
        <f>SUMIF('Division Lvl'!$A$2:$A$418,$B171,'Division Lvl'!H$2:H$418)</f>
        <v>0</v>
      </c>
      <c r="H171" s="166">
        <f>SUMIF('Division Lvl'!$A$2:$A$418,$B171,'Division Lvl'!I$2:I$418)</f>
        <v>0</v>
      </c>
      <c r="I171" s="166">
        <f>SUMIF('Division Lvl'!$A$2:$A$418,$B171,'Division Lvl'!J$2:J$418)</f>
        <v>0</v>
      </c>
      <c r="J171" s="166">
        <f>SUMIF('Division Lvl'!$A$2:$A$418,$B171,'Division Lvl'!K$2:K$418)</f>
        <v>0</v>
      </c>
      <c r="K171" s="166">
        <f>SUMIF('Division Lvl'!$A$2:$A$418,$B171,'Division Lvl'!L$2:L$418)</f>
        <v>4500000</v>
      </c>
      <c r="L171" s="166">
        <f>SUMIF('Division Lvl'!$A$2:$A$418,$B171,'Division Lvl'!M$2:M$418)</f>
        <v>9300000</v>
      </c>
      <c r="M171" s="167">
        <f>SUMIF('Division Lvl'!$A$2:$A$418,$B171,'Division Lvl'!N$2:N$418)</f>
        <v>15000000</v>
      </c>
      <c r="N171" s="168">
        <f>SUMIF('Division Lvl'!$A$2:$A$418,$B171,'Division Lvl'!P$2:P$418)</f>
        <v>0</v>
      </c>
      <c r="O171" s="169">
        <f>SUMIF('Division Lvl'!$A$2:$A$418,$B171,'Division Lvl'!Q$2:Q$418)</f>
        <v>0</v>
      </c>
      <c r="P171" s="169">
        <f>SUMIF('Division Lvl'!$A$2:$A$418,$B171,'Division Lvl'!R$2:R$418)</f>
        <v>0</v>
      </c>
      <c r="Q171" s="169">
        <f>SUMIF('Division Lvl'!$A$2:$A$418,$B171,'Division Lvl'!S$2:S$418)</f>
        <v>0</v>
      </c>
      <c r="R171" s="169">
        <f>SUMIF('Division Lvl'!$A$2:$A$418,$B171,'Division Lvl'!T$2:T$418)</f>
        <v>0</v>
      </c>
      <c r="S171" s="169">
        <f>SUMIF('Division Lvl'!$A$2:$A$418,$B171,'Division Lvl'!U$2:U$418)</f>
        <v>0</v>
      </c>
      <c r="T171" s="169">
        <f>SUMIF('Division Lvl'!$A$2:$A$418,$B171,'Division Lvl'!V$2:V$418)</f>
        <v>0</v>
      </c>
      <c r="U171" s="169">
        <f>SUMIF('Division Lvl'!$A$2:$A$418,$B171,'Division Lvl'!W$2:W$418)</f>
        <v>5482813.0387946293</v>
      </c>
      <c r="V171" s="170">
        <f>SUMIF('Division Lvl'!$A$2:$A$418,$B171,'Division Lvl'!X$2:X$418)</f>
        <v>11614425.620513286</v>
      </c>
      <c r="W171" s="170">
        <f>SUMIF('Division Lvl'!$A$2:$A$418,$B171,'Division Lvl'!Y$2:Y$418)</f>
        <v>19201268.162945356</v>
      </c>
      <c r="X171" s="165">
        <f t="shared" si="10"/>
        <v>28800000</v>
      </c>
      <c r="Y171" s="171">
        <f t="shared" si="11"/>
        <v>36298506.822253272</v>
      </c>
      <c r="Z171" s="172"/>
    </row>
    <row r="172" spans="1:26" x14ac:dyDescent="0.25">
      <c r="A172" s="163" t="str">
        <f>INDEX('Division Lvl'!$AG$2:$AG$418,MATCH(B172,'Division Lvl'!$A$2:$A$418,0))</f>
        <v>TS</v>
      </c>
      <c r="B172" s="177" t="s">
        <v>188</v>
      </c>
      <c r="C172" s="130" t="str">
        <f>INDEX('Division Lvl'!$B$2:$B$418,MATCH(B172,'Division Lvl'!$A$2:$A$418,0))</f>
        <v>Power transformer replacement</v>
      </c>
      <c r="D172" s="165">
        <f>SUMIF('Division Lvl'!$A$2:$A$418,$B172,'Division Lvl'!E$2:E$418)</f>
        <v>1700000</v>
      </c>
      <c r="E172" s="166">
        <f>SUMIF('Division Lvl'!$A$2:$A$418,$B172,'Division Lvl'!F$2:F$418)</f>
        <v>11600000</v>
      </c>
      <c r="F172" s="166">
        <f>SUMIF('Division Lvl'!$A$2:$A$418,$B172,'Division Lvl'!G$2:G$418)</f>
        <v>7500000</v>
      </c>
      <c r="G172" s="166">
        <f>SUMIF('Division Lvl'!$A$2:$A$418,$B172,'Division Lvl'!H$2:H$418)</f>
        <v>11000000</v>
      </c>
      <c r="H172" s="166">
        <f>SUMIF('Division Lvl'!$A$2:$A$418,$B172,'Division Lvl'!I$2:I$418)</f>
        <v>11100000</v>
      </c>
      <c r="I172" s="166">
        <f>SUMIF('Division Lvl'!$A$2:$A$418,$B172,'Division Lvl'!J$2:J$418)</f>
        <v>12700000</v>
      </c>
      <c r="J172" s="166">
        <f>SUMIF('Division Lvl'!$A$2:$A$418,$B172,'Division Lvl'!K$2:K$418)</f>
        <v>12700000</v>
      </c>
      <c r="K172" s="166">
        <f>SUMIF('Division Lvl'!$A$2:$A$418,$B172,'Division Lvl'!L$2:L$418)</f>
        <v>12700000</v>
      </c>
      <c r="L172" s="166">
        <f>SUMIF('Division Lvl'!$A$2:$A$418,$B172,'Division Lvl'!M$2:M$418)</f>
        <v>12700000</v>
      </c>
      <c r="M172" s="167">
        <f>SUMIF('Division Lvl'!$A$2:$A$418,$B172,'Division Lvl'!N$2:N$418)</f>
        <v>12700000</v>
      </c>
      <c r="N172" s="168">
        <f>SUMIF('Division Lvl'!$A$2:$A$418,$B172,'Division Lvl'!P$2:P$418)</f>
        <v>1742499.9999999998</v>
      </c>
      <c r="O172" s="169">
        <f>SUMIF('Division Lvl'!$A$2:$A$418,$B172,'Division Lvl'!Q$2:Q$418)</f>
        <v>12187250</v>
      </c>
      <c r="P172" s="169">
        <f>SUMIF('Division Lvl'!$A$2:$A$418,$B172,'Division Lvl'!R$2:R$418)</f>
        <v>8076679.6874999991</v>
      </c>
      <c r="Q172" s="169">
        <f>SUMIF('Division Lvl'!$A$2:$A$418,$B172,'Division Lvl'!S$2:S$418)</f>
        <v>12141941.796874998</v>
      </c>
      <c r="R172" s="169">
        <f>SUMIF('Division Lvl'!$A$2:$A$418,$B172,'Division Lvl'!T$2:T$418)</f>
        <v>12558631.163085934</v>
      </c>
      <c r="S172" s="169">
        <f>SUMIF('Division Lvl'!$A$2:$A$418,$B172,'Division Lvl'!U$2:U$418)</f>
        <v>14728106.411303705</v>
      </c>
      <c r="T172" s="169">
        <f>SUMIF('Division Lvl'!$A$2:$A$418,$B172,'Division Lvl'!V$2:V$418)</f>
        <v>15096309.071586298</v>
      </c>
      <c r="U172" s="169">
        <f>SUMIF('Division Lvl'!$A$2:$A$418,$B172,'Division Lvl'!W$2:W$418)</f>
        <v>15473716.798375955</v>
      </c>
      <c r="V172" s="170">
        <f>SUMIF('Division Lvl'!$A$2:$A$418,$B172,'Division Lvl'!X$2:X$418)</f>
        <v>15860559.718335351</v>
      </c>
      <c r="W172" s="170">
        <f>SUMIF('Division Lvl'!$A$2:$A$418,$B172,'Division Lvl'!Y$2:Y$418)</f>
        <v>16257073.711293735</v>
      </c>
      <c r="X172" s="165">
        <f t="shared" si="10"/>
        <v>106400000</v>
      </c>
      <c r="Y172" s="171">
        <f t="shared" si="11"/>
        <v>124122768.35835597</v>
      </c>
      <c r="Z172" s="172"/>
    </row>
    <row r="173" spans="1:26" x14ac:dyDescent="0.25">
      <c r="A173" s="163" t="str">
        <f>INDEX('Division Lvl'!$AG$2:$AG$418,MATCH(B173,'Division Lvl'!$A$2:$A$418,0))</f>
        <v>TS</v>
      </c>
      <c r="B173" s="164" t="s">
        <v>818</v>
      </c>
      <c r="C173" s="130" t="str">
        <f>INDEX('Division Lvl'!$B$2:$B$418,MATCH(B173,'Division Lvl'!$A$2:$A$418,0))</f>
        <v>Camellia TS transformer replacement and 33kV busbar rearrangement</v>
      </c>
      <c r="D173" s="165">
        <f>SUMIF('Division Lvl'!$A$2:$A$418,$B173,'Division Lvl'!E$2:E$418)</f>
        <v>332642</v>
      </c>
      <c r="E173" s="166">
        <f>SUMIF('Division Lvl'!$A$2:$A$418,$B173,'Division Lvl'!F$2:F$418)</f>
        <v>0</v>
      </c>
      <c r="F173" s="166">
        <f>SUMIF('Division Lvl'!$A$2:$A$418,$B173,'Division Lvl'!G$2:G$418)</f>
        <v>0</v>
      </c>
      <c r="G173" s="166">
        <f>SUMIF('Division Lvl'!$A$2:$A$418,$B173,'Division Lvl'!H$2:H$418)</f>
        <v>0</v>
      </c>
      <c r="H173" s="166">
        <f>SUMIF('Division Lvl'!$A$2:$A$418,$B173,'Division Lvl'!I$2:I$418)</f>
        <v>0</v>
      </c>
      <c r="I173" s="166">
        <f>SUMIF('Division Lvl'!$A$2:$A$418,$B173,'Division Lvl'!J$2:J$418)</f>
        <v>0</v>
      </c>
      <c r="J173" s="166">
        <f>SUMIF('Division Lvl'!$A$2:$A$418,$B173,'Division Lvl'!K$2:K$418)</f>
        <v>0</v>
      </c>
      <c r="K173" s="166">
        <f>SUMIF('Division Lvl'!$A$2:$A$418,$B173,'Division Lvl'!L$2:L$418)</f>
        <v>0</v>
      </c>
      <c r="L173" s="166">
        <f>SUMIF('Division Lvl'!$A$2:$A$418,$B173,'Division Lvl'!M$2:M$418)</f>
        <v>0</v>
      </c>
      <c r="M173" s="167">
        <f>SUMIF('Division Lvl'!$A$2:$A$418,$B173,'Division Lvl'!N$2:N$418)</f>
        <v>0</v>
      </c>
      <c r="N173" s="168">
        <f>SUMIF('Division Lvl'!$A$2:$A$418,$B173,'Division Lvl'!P$2:P$418)</f>
        <v>340958.05</v>
      </c>
      <c r="O173" s="169">
        <f>SUMIF('Division Lvl'!$A$2:$A$418,$B173,'Division Lvl'!Q$2:Q$418)</f>
        <v>0</v>
      </c>
      <c r="P173" s="169">
        <f>SUMIF('Division Lvl'!$A$2:$A$418,$B173,'Division Lvl'!R$2:R$418)</f>
        <v>0</v>
      </c>
      <c r="Q173" s="169">
        <f>SUMIF('Division Lvl'!$A$2:$A$418,$B173,'Division Lvl'!S$2:S$418)</f>
        <v>0</v>
      </c>
      <c r="R173" s="169">
        <f>SUMIF('Division Lvl'!$A$2:$A$418,$B173,'Division Lvl'!T$2:T$418)</f>
        <v>0</v>
      </c>
      <c r="S173" s="169">
        <f>SUMIF('Division Lvl'!$A$2:$A$418,$B173,'Division Lvl'!U$2:U$418)</f>
        <v>0</v>
      </c>
      <c r="T173" s="169">
        <f>SUMIF('Division Lvl'!$A$2:$A$418,$B173,'Division Lvl'!V$2:V$418)</f>
        <v>0</v>
      </c>
      <c r="U173" s="169">
        <f>SUMIF('Division Lvl'!$A$2:$A$418,$B173,'Division Lvl'!W$2:W$418)</f>
        <v>0</v>
      </c>
      <c r="V173" s="170">
        <f>SUMIF('Division Lvl'!$A$2:$A$418,$B173,'Division Lvl'!X$2:X$418)</f>
        <v>0</v>
      </c>
      <c r="W173" s="170">
        <f>SUMIF('Division Lvl'!$A$2:$A$418,$B173,'Division Lvl'!Y$2:Y$418)</f>
        <v>0</v>
      </c>
      <c r="X173" s="165">
        <f t="shared" si="10"/>
        <v>332642</v>
      </c>
      <c r="Y173" s="171">
        <f t="shared" si="11"/>
        <v>340958.05</v>
      </c>
      <c r="Z173" s="172"/>
    </row>
    <row r="174" spans="1:26" x14ac:dyDescent="0.25">
      <c r="A174" s="163" t="str">
        <f>INDEX('Division Lvl'!$AG$2:$AG$418,MATCH(B174,'Division Lvl'!$A$2:$A$418,0))</f>
        <v>TS</v>
      </c>
      <c r="B174" s="164" t="s">
        <v>821</v>
      </c>
      <c r="C174" s="130" t="str">
        <f>INDEX('Division Lvl'!$B$2:$B$418,MATCH(B174,'Division Lvl'!$A$2:$A$418,0))</f>
        <v>Prospect ZS transformer replacement</v>
      </c>
      <c r="D174" s="165">
        <f>SUMIF('Division Lvl'!$A$2:$A$418,$B174,'Division Lvl'!E$2:E$418)</f>
        <v>29268</v>
      </c>
      <c r="E174" s="166">
        <f>SUMIF('Division Lvl'!$A$2:$A$418,$B174,'Division Lvl'!F$2:F$418)</f>
        <v>0</v>
      </c>
      <c r="F174" s="166">
        <f>SUMIF('Division Lvl'!$A$2:$A$418,$B174,'Division Lvl'!G$2:G$418)</f>
        <v>0</v>
      </c>
      <c r="G174" s="166">
        <f>SUMIF('Division Lvl'!$A$2:$A$418,$B174,'Division Lvl'!H$2:H$418)</f>
        <v>0</v>
      </c>
      <c r="H174" s="166">
        <f>SUMIF('Division Lvl'!$A$2:$A$418,$B174,'Division Lvl'!I$2:I$418)</f>
        <v>0</v>
      </c>
      <c r="I174" s="166">
        <f>SUMIF('Division Lvl'!$A$2:$A$418,$B174,'Division Lvl'!J$2:J$418)</f>
        <v>0</v>
      </c>
      <c r="J174" s="166">
        <f>SUMIF('Division Lvl'!$A$2:$A$418,$B174,'Division Lvl'!K$2:K$418)</f>
        <v>0</v>
      </c>
      <c r="K174" s="166">
        <f>SUMIF('Division Lvl'!$A$2:$A$418,$B174,'Division Lvl'!L$2:L$418)</f>
        <v>0</v>
      </c>
      <c r="L174" s="166">
        <f>SUMIF('Division Lvl'!$A$2:$A$418,$B174,'Division Lvl'!M$2:M$418)</f>
        <v>0</v>
      </c>
      <c r="M174" s="167">
        <f>SUMIF('Division Lvl'!$A$2:$A$418,$B174,'Division Lvl'!N$2:N$418)</f>
        <v>0</v>
      </c>
      <c r="N174" s="168">
        <f>SUMIF('Division Lvl'!$A$2:$A$418,$B174,'Division Lvl'!P$2:P$418)</f>
        <v>29999.699999999997</v>
      </c>
      <c r="O174" s="169">
        <f>SUMIF('Division Lvl'!$A$2:$A$418,$B174,'Division Lvl'!Q$2:Q$418)</f>
        <v>0</v>
      </c>
      <c r="P174" s="169">
        <f>SUMIF('Division Lvl'!$A$2:$A$418,$B174,'Division Lvl'!R$2:R$418)</f>
        <v>0</v>
      </c>
      <c r="Q174" s="169">
        <f>SUMIF('Division Lvl'!$A$2:$A$418,$B174,'Division Lvl'!S$2:S$418)</f>
        <v>0</v>
      </c>
      <c r="R174" s="169">
        <f>SUMIF('Division Lvl'!$A$2:$A$418,$B174,'Division Lvl'!T$2:T$418)</f>
        <v>0</v>
      </c>
      <c r="S174" s="169">
        <f>SUMIF('Division Lvl'!$A$2:$A$418,$B174,'Division Lvl'!U$2:U$418)</f>
        <v>0</v>
      </c>
      <c r="T174" s="169">
        <f>SUMIF('Division Lvl'!$A$2:$A$418,$B174,'Division Lvl'!V$2:V$418)</f>
        <v>0</v>
      </c>
      <c r="U174" s="169">
        <f>SUMIF('Division Lvl'!$A$2:$A$418,$B174,'Division Lvl'!W$2:W$418)</f>
        <v>0</v>
      </c>
      <c r="V174" s="170">
        <f>SUMIF('Division Lvl'!$A$2:$A$418,$B174,'Division Lvl'!X$2:X$418)</f>
        <v>0</v>
      </c>
      <c r="W174" s="170">
        <f>SUMIF('Division Lvl'!$A$2:$A$418,$B174,'Division Lvl'!Y$2:Y$418)</f>
        <v>0</v>
      </c>
      <c r="X174" s="165">
        <f t="shared" si="10"/>
        <v>29268</v>
      </c>
      <c r="Y174" s="171">
        <f t="shared" si="11"/>
        <v>29999.699999999997</v>
      </c>
      <c r="Z174" s="172"/>
    </row>
    <row r="175" spans="1:26" x14ac:dyDescent="0.25">
      <c r="A175" s="163" t="str">
        <f>INDEX('Division Lvl'!$AG$2:$AG$418,MATCH(B175,'Division Lvl'!$A$2:$A$418,0))</f>
        <v>TS</v>
      </c>
      <c r="B175" s="164" t="s">
        <v>822</v>
      </c>
      <c r="C175" s="130" t="str">
        <f>INDEX('Division Lvl'!$B$2:$B$418,MATCH(B175,'Division Lvl'!$A$2:$A$418,0))</f>
        <v>Albion Park ZS transformer replacement</v>
      </c>
      <c r="D175" s="165">
        <f>SUMIF('Division Lvl'!$A$2:$A$418,$B175,'Division Lvl'!E$2:E$418)</f>
        <v>1577261</v>
      </c>
      <c r="E175" s="166">
        <f>SUMIF('Division Lvl'!$A$2:$A$418,$B175,'Division Lvl'!F$2:F$418)</f>
        <v>0</v>
      </c>
      <c r="F175" s="166">
        <f>SUMIF('Division Lvl'!$A$2:$A$418,$B175,'Division Lvl'!G$2:G$418)</f>
        <v>0</v>
      </c>
      <c r="G175" s="166">
        <f>SUMIF('Division Lvl'!$A$2:$A$418,$B175,'Division Lvl'!H$2:H$418)</f>
        <v>0</v>
      </c>
      <c r="H175" s="166">
        <f>SUMIF('Division Lvl'!$A$2:$A$418,$B175,'Division Lvl'!I$2:I$418)</f>
        <v>0</v>
      </c>
      <c r="I175" s="166">
        <f>SUMIF('Division Lvl'!$A$2:$A$418,$B175,'Division Lvl'!J$2:J$418)</f>
        <v>0</v>
      </c>
      <c r="J175" s="166">
        <f>SUMIF('Division Lvl'!$A$2:$A$418,$B175,'Division Lvl'!K$2:K$418)</f>
        <v>0</v>
      </c>
      <c r="K175" s="166">
        <f>SUMIF('Division Lvl'!$A$2:$A$418,$B175,'Division Lvl'!L$2:L$418)</f>
        <v>0</v>
      </c>
      <c r="L175" s="166">
        <f>SUMIF('Division Lvl'!$A$2:$A$418,$B175,'Division Lvl'!M$2:M$418)</f>
        <v>0</v>
      </c>
      <c r="M175" s="167">
        <f>SUMIF('Division Lvl'!$A$2:$A$418,$B175,'Division Lvl'!N$2:N$418)</f>
        <v>0</v>
      </c>
      <c r="N175" s="168">
        <f>SUMIF('Division Lvl'!$A$2:$A$418,$B175,'Division Lvl'!P$2:P$418)</f>
        <v>1616692.5249999999</v>
      </c>
      <c r="O175" s="169">
        <f>SUMIF('Division Lvl'!$A$2:$A$418,$B175,'Division Lvl'!Q$2:Q$418)</f>
        <v>0</v>
      </c>
      <c r="P175" s="169">
        <f>SUMIF('Division Lvl'!$A$2:$A$418,$B175,'Division Lvl'!R$2:R$418)</f>
        <v>0</v>
      </c>
      <c r="Q175" s="169">
        <f>SUMIF('Division Lvl'!$A$2:$A$418,$B175,'Division Lvl'!S$2:S$418)</f>
        <v>0</v>
      </c>
      <c r="R175" s="169">
        <f>SUMIF('Division Lvl'!$A$2:$A$418,$B175,'Division Lvl'!T$2:T$418)</f>
        <v>0</v>
      </c>
      <c r="S175" s="169">
        <f>SUMIF('Division Lvl'!$A$2:$A$418,$B175,'Division Lvl'!U$2:U$418)</f>
        <v>0</v>
      </c>
      <c r="T175" s="169">
        <f>SUMIF('Division Lvl'!$A$2:$A$418,$B175,'Division Lvl'!V$2:V$418)</f>
        <v>0</v>
      </c>
      <c r="U175" s="169">
        <f>SUMIF('Division Lvl'!$A$2:$A$418,$B175,'Division Lvl'!W$2:W$418)</f>
        <v>0</v>
      </c>
      <c r="V175" s="170">
        <f>SUMIF('Division Lvl'!$A$2:$A$418,$B175,'Division Lvl'!X$2:X$418)</f>
        <v>0</v>
      </c>
      <c r="W175" s="170">
        <f>SUMIF('Division Lvl'!$A$2:$A$418,$B175,'Division Lvl'!Y$2:Y$418)</f>
        <v>0</v>
      </c>
      <c r="X175" s="165">
        <f t="shared" si="10"/>
        <v>1577261</v>
      </c>
      <c r="Y175" s="171">
        <f t="shared" si="11"/>
        <v>1616692.5249999999</v>
      </c>
      <c r="Z175" s="172"/>
    </row>
    <row r="176" spans="1:26" x14ac:dyDescent="0.25">
      <c r="A176" s="163" t="str">
        <f>INDEX('Division Lvl'!$AG$2:$AG$418,MATCH(B176,'Division Lvl'!$A$2:$A$418,0))</f>
        <v>TS</v>
      </c>
      <c r="B176" s="164" t="s">
        <v>1080</v>
      </c>
      <c r="C176" s="130" t="str">
        <f>INDEX('Division Lvl'!$B$2:$B$418,MATCH(B176,'Division Lvl'!$A$2:$A$418,0))</f>
        <v>Minto 66/11kV No 1 transformer replacement</v>
      </c>
      <c r="D176" s="165">
        <f>SUMIF('Division Lvl'!$A$2:$A$418,$B176,'Division Lvl'!E$2:E$418)</f>
        <v>1080563</v>
      </c>
      <c r="E176" s="166">
        <f>SUMIF('Division Lvl'!$A$2:$A$418,$B176,'Division Lvl'!F$2:F$418)</f>
        <v>0</v>
      </c>
      <c r="F176" s="166">
        <f>SUMIF('Division Lvl'!$A$2:$A$418,$B176,'Division Lvl'!G$2:G$418)</f>
        <v>0</v>
      </c>
      <c r="G176" s="166">
        <f>SUMIF('Division Lvl'!$A$2:$A$418,$B176,'Division Lvl'!H$2:H$418)</f>
        <v>0</v>
      </c>
      <c r="H176" s="166">
        <f>SUMIF('Division Lvl'!$A$2:$A$418,$B176,'Division Lvl'!I$2:I$418)</f>
        <v>0</v>
      </c>
      <c r="I176" s="166">
        <f>SUMIF('Division Lvl'!$A$2:$A$418,$B176,'Division Lvl'!J$2:J$418)</f>
        <v>0</v>
      </c>
      <c r="J176" s="166">
        <f>SUMIF('Division Lvl'!$A$2:$A$418,$B176,'Division Lvl'!K$2:K$418)</f>
        <v>0</v>
      </c>
      <c r="K176" s="166">
        <f>SUMIF('Division Lvl'!$A$2:$A$418,$B176,'Division Lvl'!L$2:L$418)</f>
        <v>0</v>
      </c>
      <c r="L176" s="166">
        <f>SUMIF('Division Lvl'!$A$2:$A$418,$B176,'Division Lvl'!M$2:M$418)</f>
        <v>0</v>
      </c>
      <c r="M176" s="167">
        <f>SUMIF('Division Lvl'!$A$2:$A$418,$B176,'Division Lvl'!N$2:N$418)</f>
        <v>0</v>
      </c>
      <c r="N176" s="168">
        <f>SUMIF('Division Lvl'!$A$2:$A$418,$B176,'Division Lvl'!P$2:P$418)</f>
        <v>1107577.075</v>
      </c>
      <c r="O176" s="169">
        <f>SUMIF('Division Lvl'!$A$2:$A$418,$B176,'Division Lvl'!Q$2:Q$418)</f>
        <v>0</v>
      </c>
      <c r="P176" s="169">
        <f>SUMIF('Division Lvl'!$A$2:$A$418,$B176,'Division Lvl'!R$2:R$418)</f>
        <v>0</v>
      </c>
      <c r="Q176" s="169">
        <f>SUMIF('Division Lvl'!$A$2:$A$418,$B176,'Division Lvl'!S$2:S$418)</f>
        <v>0</v>
      </c>
      <c r="R176" s="169">
        <f>SUMIF('Division Lvl'!$A$2:$A$418,$B176,'Division Lvl'!T$2:T$418)</f>
        <v>0</v>
      </c>
      <c r="S176" s="169">
        <f>SUMIF('Division Lvl'!$A$2:$A$418,$B176,'Division Lvl'!U$2:U$418)</f>
        <v>0</v>
      </c>
      <c r="T176" s="169">
        <f>SUMIF('Division Lvl'!$A$2:$A$418,$B176,'Division Lvl'!V$2:V$418)</f>
        <v>0</v>
      </c>
      <c r="U176" s="169">
        <f>SUMIF('Division Lvl'!$A$2:$A$418,$B176,'Division Lvl'!W$2:W$418)</f>
        <v>0</v>
      </c>
      <c r="V176" s="170">
        <f>SUMIF('Division Lvl'!$A$2:$A$418,$B176,'Division Lvl'!X$2:X$418)</f>
        <v>0</v>
      </c>
      <c r="W176" s="170">
        <f>SUMIF('Division Lvl'!$A$2:$A$418,$B176,'Division Lvl'!Y$2:Y$418)</f>
        <v>0</v>
      </c>
      <c r="X176" s="165">
        <f t="shared" si="10"/>
        <v>1080563</v>
      </c>
      <c r="Y176" s="171">
        <f t="shared" si="11"/>
        <v>1107577.075</v>
      </c>
      <c r="Z176" s="172"/>
    </row>
    <row r="177" spans="1:26" x14ac:dyDescent="0.25">
      <c r="A177" s="163" t="str">
        <f>INDEX('Division Lvl'!$AG$2:$AG$418,MATCH(B177,'Division Lvl'!$A$2:$A$418,0))</f>
        <v>TS</v>
      </c>
      <c r="B177" s="164" t="s">
        <v>885</v>
      </c>
      <c r="C177" s="130" t="str">
        <f>INDEX('Division Lvl'!$B$2:$B$418,MATCH(B177,'Division Lvl'!$A$2:$A$418,0))</f>
        <v>11kV zone substation switchboard replacement</v>
      </c>
      <c r="D177" s="165">
        <f>SUMIF('Division Lvl'!$A$2:$A$418,$B177,'Division Lvl'!E$2:E$418)</f>
        <v>0</v>
      </c>
      <c r="E177" s="166">
        <f>SUMIF('Division Lvl'!$A$2:$A$418,$B177,'Division Lvl'!F$2:F$418)</f>
        <v>4000000</v>
      </c>
      <c r="F177" s="166">
        <f>SUMIF('Division Lvl'!$A$2:$A$418,$B177,'Division Lvl'!G$2:G$418)</f>
        <v>4000000</v>
      </c>
      <c r="G177" s="166">
        <f>SUMIF('Division Lvl'!$A$2:$A$418,$B177,'Division Lvl'!H$2:H$418)</f>
        <v>8000000</v>
      </c>
      <c r="H177" s="166">
        <f>SUMIF('Division Lvl'!$A$2:$A$418,$B177,'Division Lvl'!I$2:I$418)</f>
        <v>12000000</v>
      </c>
      <c r="I177" s="166">
        <f>SUMIF('Division Lvl'!$A$2:$A$418,$B177,'Division Lvl'!J$2:J$418)</f>
        <v>4000000</v>
      </c>
      <c r="J177" s="166">
        <f>SUMIF('Division Lvl'!$A$2:$A$418,$B177,'Division Lvl'!K$2:K$418)</f>
        <v>4000000</v>
      </c>
      <c r="K177" s="166">
        <f>SUMIF('Division Lvl'!$A$2:$A$418,$B177,'Division Lvl'!L$2:L$418)</f>
        <v>4000000</v>
      </c>
      <c r="L177" s="166">
        <f>SUMIF('Division Lvl'!$A$2:$A$418,$B177,'Division Lvl'!M$2:M$418)</f>
        <v>4000000</v>
      </c>
      <c r="M177" s="167">
        <f>SUMIF('Division Lvl'!$A$2:$A$418,$B177,'Division Lvl'!N$2:N$418)</f>
        <v>4000000</v>
      </c>
      <c r="N177" s="168">
        <f>SUMIF('Division Lvl'!$A$2:$A$418,$B177,'Division Lvl'!P$2:P$418)</f>
        <v>0</v>
      </c>
      <c r="O177" s="169">
        <f>SUMIF('Division Lvl'!$A$2:$A$418,$B177,'Division Lvl'!Q$2:Q$418)</f>
        <v>4202500</v>
      </c>
      <c r="P177" s="169">
        <f>SUMIF('Division Lvl'!$A$2:$A$418,$B177,'Division Lvl'!R$2:R$418)</f>
        <v>4307562.4999999991</v>
      </c>
      <c r="Q177" s="169">
        <f>SUMIF('Division Lvl'!$A$2:$A$418,$B177,'Division Lvl'!S$2:S$418)</f>
        <v>8830503.1249999981</v>
      </c>
      <c r="R177" s="169">
        <f>SUMIF('Division Lvl'!$A$2:$A$418,$B177,'Division Lvl'!T$2:T$418)</f>
        <v>13576898.554687496</v>
      </c>
      <c r="S177" s="169">
        <f>SUMIF('Division Lvl'!$A$2:$A$418,$B177,'Division Lvl'!U$2:U$418)</f>
        <v>4638773.6728515606</v>
      </c>
      <c r="T177" s="169">
        <f>SUMIF('Division Lvl'!$A$2:$A$418,$B177,'Division Lvl'!V$2:V$418)</f>
        <v>4754743.0146728503</v>
      </c>
      <c r="U177" s="169">
        <f>SUMIF('Division Lvl'!$A$2:$A$418,$B177,'Division Lvl'!W$2:W$418)</f>
        <v>4873611.5900396705</v>
      </c>
      <c r="V177" s="170">
        <f>SUMIF('Division Lvl'!$A$2:$A$418,$B177,'Division Lvl'!X$2:X$418)</f>
        <v>4995451.8797906619</v>
      </c>
      <c r="W177" s="170">
        <f>SUMIF('Division Lvl'!$A$2:$A$418,$B177,'Division Lvl'!Y$2:Y$418)</f>
        <v>5120338.1767854281</v>
      </c>
      <c r="X177" s="165">
        <f t="shared" si="10"/>
        <v>48000000</v>
      </c>
      <c r="Y177" s="171">
        <f t="shared" si="11"/>
        <v>55300382.513827667</v>
      </c>
      <c r="Z177" s="172"/>
    </row>
    <row r="178" spans="1:26" x14ac:dyDescent="0.25">
      <c r="A178" s="163" t="str">
        <f>INDEX('Division Lvl'!$AG$2:$AG$418,MATCH(B178,'Division Lvl'!$A$2:$A$418,0))</f>
        <v>TS</v>
      </c>
      <c r="B178" s="164" t="s">
        <v>886</v>
      </c>
      <c r="C178" s="130" t="str">
        <f>INDEX('Division Lvl'!$B$2:$B$418,MATCH(B178,'Division Lvl'!$A$2:$A$418,0))</f>
        <v>North Rocks ZS 11kV switchboard replacement</v>
      </c>
      <c r="D178" s="165">
        <f>SUMIF('Division Lvl'!$A$2:$A$418,$B178,'Division Lvl'!E$2:E$418)</f>
        <v>777546</v>
      </c>
      <c r="E178" s="166">
        <f>SUMIF('Division Lvl'!$A$2:$A$418,$B178,'Division Lvl'!F$2:F$418)</f>
        <v>36169</v>
      </c>
      <c r="F178" s="166">
        <f>SUMIF('Division Lvl'!$A$2:$A$418,$B178,'Division Lvl'!G$2:G$418)</f>
        <v>0</v>
      </c>
      <c r="G178" s="166">
        <f>SUMIF('Division Lvl'!$A$2:$A$418,$B178,'Division Lvl'!H$2:H$418)</f>
        <v>0</v>
      </c>
      <c r="H178" s="166">
        <f>SUMIF('Division Lvl'!$A$2:$A$418,$B178,'Division Lvl'!I$2:I$418)</f>
        <v>0</v>
      </c>
      <c r="I178" s="166">
        <f>SUMIF('Division Lvl'!$A$2:$A$418,$B178,'Division Lvl'!J$2:J$418)</f>
        <v>0</v>
      </c>
      <c r="J178" s="166">
        <f>SUMIF('Division Lvl'!$A$2:$A$418,$B178,'Division Lvl'!K$2:K$418)</f>
        <v>0</v>
      </c>
      <c r="K178" s="166">
        <f>SUMIF('Division Lvl'!$A$2:$A$418,$B178,'Division Lvl'!L$2:L$418)</f>
        <v>0</v>
      </c>
      <c r="L178" s="166">
        <f>SUMIF('Division Lvl'!$A$2:$A$418,$B178,'Division Lvl'!M$2:M$418)</f>
        <v>0</v>
      </c>
      <c r="M178" s="167">
        <f>SUMIF('Division Lvl'!$A$2:$A$418,$B178,'Division Lvl'!N$2:N$418)</f>
        <v>0</v>
      </c>
      <c r="N178" s="168">
        <f>SUMIF('Division Lvl'!$A$2:$A$418,$B178,'Division Lvl'!P$2:P$418)</f>
        <v>796984.64999999991</v>
      </c>
      <c r="O178" s="169">
        <f>SUMIF('Division Lvl'!$A$2:$A$418,$B178,'Division Lvl'!Q$2:Q$418)</f>
        <v>38000.055624999994</v>
      </c>
      <c r="P178" s="169">
        <f>SUMIF('Division Lvl'!$A$2:$A$418,$B178,'Division Lvl'!R$2:R$418)</f>
        <v>0</v>
      </c>
      <c r="Q178" s="169">
        <f>SUMIF('Division Lvl'!$A$2:$A$418,$B178,'Division Lvl'!S$2:S$418)</f>
        <v>0</v>
      </c>
      <c r="R178" s="169">
        <f>SUMIF('Division Lvl'!$A$2:$A$418,$B178,'Division Lvl'!T$2:T$418)</f>
        <v>0</v>
      </c>
      <c r="S178" s="169">
        <f>SUMIF('Division Lvl'!$A$2:$A$418,$B178,'Division Lvl'!U$2:U$418)</f>
        <v>0</v>
      </c>
      <c r="T178" s="169">
        <f>SUMIF('Division Lvl'!$A$2:$A$418,$B178,'Division Lvl'!V$2:V$418)</f>
        <v>0</v>
      </c>
      <c r="U178" s="169">
        <f>SUMIF('Division Lvl'!$A$2:$A$418,$B178,'Division Lvl'!W$2:W$418)</f>
        <v>0</v>
      </c>
      <c r="V178" s="170">
        <f>SUMIF('Division Lvl'!$A$2:$A$418,$B178,'Division Lvl'!X$2:X$418)</f>
        <v>0</v>
      </c>
      <c r="W178" s="170">
        <f>SUMIF('Division Lvl'!$A$2:$A$418,$B178,'Division Lvl'!Y$2:Y$418)</f>
        <v>0</v>
      </c>
      <c r="X178" s="165">
        <f t="shared" si="10"/>
        <v>813715</v>
      </c>
      <c r="Y178" s="171">
        <f t="shared" si="11"/>
        <v>834984.70562499994</v>
      </c>
      <c r="Z178" s="172"/>
    </row>
    <row r="179" spans="1:26" x14ac:dyDescent="0.25">
      <c r="A179" s="163" t="str">
        <f>INDEX('Division Lvl'!$AG$2:$AG$418,MATCH(B179,'Division Lvl'!$A$2:$A$418,0))</f>
        <v>TS</v>
      </c>
      <c r="B179" s="164" t="s">
        <v>887</v>
      </c>
      <c r="C179" s="130" t="str">
        <f>INDEX('Division Lvl'!$B$2:$B$418,MATCH(B179,'Division Lvl'!$A$2:$A$418,0))</f>
        <v>Kellyville ZS 11kV switchboard replacement</v>
      </c>
      <c r="D179" s="165">
        <f>SUMIF('Division Lvl'!$A$2:$A$418,$B179,'Division Lvl'!E$2:E$418)</f>
        <v>953171</v>
      </c>
      <c r="E179" s="166">
        <f>SUMIF('Division Lvl'!$A$2:$A$418,$B179,'Division Lvl'!F$2:F$418)</f>
        <v>265366</v>
      </c>
      <c r="F179" s="166">
        <f>SUMIF('Division Lvl'!$A$2:$A$418,$B179,'Division Lvl'!G$2:G$418)</f>
        <v>0</v>
      </c>
      <c r="G179" s="166">
        <f>SUMIF('Division Lvl'!$A$2:$A$418,$B179,'Division Lvl'!H$2:H$418)</f>
        <v>0</v>
      </c>
      <c r="H179" s="166">
        <f>SUMIF('Division Lvl'!$A$2:$A$418,$B179,'Division Lvl'!I$2:I$418)</f>
        <v>0</v>
      </c>
      <c r="I179" s="166">
        <f>SUMIF('Division Lvl'!$A$2:$A$418,$B179,'Division Lvl'!J$2:J$418)</f>
        <v>0</v>
      </c>
      <c r="J179" s="166">
        <f>SUMIF('Division Lvl'!$A$2:$A$418,$B179,'Division Lvl'!K$2:K$418)</f>
        <v>0</v>
      </c>
      <c r="K179" s="166">
        <f>SUMIF('Division Lvl'!$A$2:$A$418,$B179,'Division Lvl'!L$2:L$418)</f>
        <v>0</v>
      </c>
      <c r="L179" s="166">
        <f>SUMIF('Division Lvl'!$A$2:$A$418,$B179,'Division Lvl'!M$2:M$418)</f>
        <v>0</v>
      </c>
      <c r="M179" s="167">
        <f>SUMIF('Division Lvl'!$A$2:$A$418,$B179,'Division Lvl'!N$2:N$418)</f>
        <v>0</v>
      </c>
      <c r="N179" s="168">
        <f>SUMIF('Division Lvl'!$A$2:$A$418,$B179,'Division Lvl'!P$2:P$418)</f>
        <v>977000.27499999991</v>
      </c>
      <c r="O179" s="169">
        <f>SUMIF('Division Lvl'!$A$2:$A$418,$B179,'Division Lvl'!Q$2:Q$418)</f>
        <v>278800.15375</v>
      </c>
      <c r="P179" s="169">
        <f>SUMIF('Division Lvl'!$A$2:$A$418,$B179,'Division Lvl'!R$2:R$418)</f>
        <v>0</v>
      </c>
      <c r="Q179" s="169">
        <f>SUMIF('Division Lvl'!$A$2:$A$418,$B179,'Division Lvl'!S$2:S$418)</f>
        <v>0</v>
      </c>
      <c r="R179" s="169">
        <f>SUMIF('Division Lvl'!$A$2:$A$418,$B179,'Division Lvl'!T$2:T$418)</f>
        <v>0</v>
      </c>
      <c r="S179" s="169">
        <f>SUMIF('Division Lvl'!$A$2:$A$418,$B179,'Division Lvl'!U$2:U$418)</f>
        <v>0</v>
      </c>
      <c r="T179" s="169">
        <f>SUMIF('Division Lvl'!$A$2:$A$418,$B179,'Division Lvl'!V$2:V$418)</f>
        <v>0</v>
      </c>
      <c r="U179" s="169">
        <f>SUMIF('Division Lvl'!$A$2:$A$418,$B179,'Division Lvl'!W$2:W$418)</f>
        <v>0</v>
      </c>
      <c r="V179" s="170">
        <f>SUMIF('Division Lvl'!$A$2:$A$418,$B179,'Division Lvl'!X$2:X$418)</f>
        <v>0</v>
      </c>
      <c r="W179" s="170">
        <f>SUMIF('Division Lvl'!$A$2:$A$418,$B179,'Division Lvl'!Y$2:Y$418)</f>
        <v>0</v>
      </c>
      <c r="X179" s="165">
        <f t="shared" si="10"/>
        <v>1218537</v>
      </c>
      <c r="Y179" s="171">
        <f t="shared" si="11"/>
        <v>1255800.42875</v>
      </c>
      <c r="Z179" s="172"/>
    </row>
    <row r="180" spans="1:26" x14ac:dyDescent="0.25">
      <c r="A180" s="163" t="str">
        <f>INDEX('Division Lvl'!$AG$2:$AG$418,MATCH(B180,'Division Lvl'!$A$2:$A$418,0))</f>
        <v>TS</v>
      </c>
      <c r="B180" s="164" t="s">
        <v>888</v>
      </c>
      <c r="C180" s="130" t="str">
        <f>INDEX('Division Lvl'!$B$2:$B$418,MATCH(B180,'Division Lvl'!$A$2:$A$418,0))</f>
        <v>Horsley Park ZS 11kV switchboard replacement</v>
      </c>
      <c r="D180" s="165">
        <f>SUMIF('Division Lvl'!$A$2:$A$418,$B180,'Division Lvl'!E$2:E$418)</f>
        <v>424390</v>
      </c>
      <c r="E180" s="166">
        <f>SUMIF('Division Lvl'!$A$2:$A$418,$B180,'Division Lvl'!F$2:F$418)</f>
        <v>0</v>
      </c>
      <c r="F180" s="166">
        <f>SUMIF('Division Lvl'!$A$2:$A$418,$B180,'Division Lvl'!G$2:G$418)</f>
        <v>0</v>
      </c>
      <c r="G180" s="166">
        <f>SUMIF('Division Lvl'!$A$2:$A$418,$B180,'Division Lvl'!H$2:H$418)</f>
        <v>0</v>
      </c>
      <c r="H180" s="166">
        <f>SUMIF('Division Lvl'!$A$2:$A$418,$B180,'Division Lvl'!I$2:I$418)</f>
        <v>0</v>
      </c>
      <c r="I180" s="166">
        <f>SUMIF('Division Lvl'!$A$2:$A$418,$B180,'Division Lvl'!J$2:J$418)</f>
        <v>0</v>
      </c>
      <c r="J180" s="166">
        <f>SUMIF('Division Lvl'!$A$2:$A$418,$B180,'Division Lvl'!K$2:K$418)</f>
        <v>0</v>
      </c>
      <c r="K180" s="166">
        <f>SUMIF('Division Lvl'!$A$2:$A$418,$B180,'Division Lvl'!L$2:L$418)</f>
        <v>0</v>
      </c>
      <c r="L180" s="166">
        <f>SUMIF('Division Lvl'!$A$2:$A$418,$B180,'Division Lvl'!M$2:M$418)</f>
        <v>0</v>
      </c>
      <c r="M180" s="167">
        <f>SUMIF('Division Lvl'!$A$2:$A$418,$B180,'Division Lvl'!N$2:N$418)</f>
        <v>0</v>
      </c>
      <c r="N180" s="168">
        <f>SUMIF('Division Lvl'!$A$2:$A$418,$B180,'Division Lvl'!P$2:P$418)</f>
        <v>434999.74999999994</v>
      </c>
      <c r="O180" s="169">
        <f>SUMIF('Division Lvl'!$A$2:$A$418,$B180,'Division Lvl'!Q$2:Q$418)</f>
        <v>0</v>
      </c>
      <c r="P180" s="169">
        <f>SUMIF('Division Lvl'!$A$2:$A$418,$B180,'Division Lvl'!R$2:R$418)</f>
        <v>0</v>
      </c>
      <c r="Q180" s="169">
        <f>SUMIF('Division Lvl'!$A$2:$A$418,$B180,'Division Lvl'!S$2:S$418)</f>
        <v>0</v>
      </c>
      <c r="R180" s="169">
        <f>SUMIF('Division Lvl'!$A$2:$A$418,$B180,'Division Lvl'!T$2:T$418)</f>
        <v>0</v>
      </c>
      <c r="S180" s="169">
        <f>SUMIF('Division Lvl'!$A$2:$A$418,$B180,'Division Lvl'!U$2:U$418)</f>
        <v>0</v>
      </c>
      <c r="T180" s="169">
        <f>SUMIF('Division Lvl'!$A$2:$A$418,$B180,'Division Lvl'!V$2:V$418)</f>
        <v>0</v>
      </c>
      <c r="U180" s="169">
        <f>SUMIF('Division Lvl'!$A$2:$A$418,$B180,'Division Lvl'!W$2:W$418)</f>
        <v>0</v>
      </c>
      <c r="V180" s="170">
        <f>SUMIF('Division Lvl'!$A$2:$A$418,$B180,'Division Lvl'!X$2:X$418)</f>
        <v>0</v>
      </c>
      <c r="W180" s="170">
        <f>SUMIF('Division Lvl'!$A$2:$A$418,$B180,'Division Lvl'!Y$2:Y$418)</f>
        <v>0</v>
      </c>
      <c r="X180" s="165">
        <f t="shared" si="10"/>
        <v>424390</v>
      </c>
      <c r="Y180" s="171">
        <f t="shared" si="11"/>
        <v>434999.74999999994</v>
      </c>
      <c r="Z180" s="172"/>
    </row>
    <row r="181" spans="1:26" x14ac:dyDescent="0.25">
      <c r="A181" s="163" t="str">
        <f>INDEX('Division Lvl'!$AG$2:$AG$418,MATCH(B181,'Division Lvl'!$A$2:$A$418,0))</f>
        <v>TS</v>
      </c>
      <c r="B181" s="164" t="s">
        <v>889</v>
      </c>
      <c r="C181" s="130" t="str">
        <f>INDEX('Division Lvl'!$B$2:$B$418,MATCH(B181,'Division Lvl'!$A$2:$A$418,0))</f>
        <v>Port Central ZS 11kV switchboard replacement</v>
      </c>
      <c r="D181" s="165">
        <f>SUMIF('Division Lvl'!$A$2:$A$418,$B181,'Division Lvl'!E$2:E$418)</f>
        <v>488652</v>
      </c>
      <c r="E181" s="166">
        <f>SUMIF('Division Lvl'!$A$2:$A$418,$B181,'Division Lvl'!F$2:F$418)</f>
        <v>0</v>
      </c>
      <c r="F181" s="166">
        <f>SUMIF('Division Lvl'!$A$2:$A$418,$B181,'Division Lvl'!G$2:G$418)</f>
        <v>0</v>
      </c>
      <c r="G181" s="166">
        <f>SUMIF('Division Lvl'!$A$2:$A$418,$B181,'Division Lvl'!H$2:H$418)</f>
        <v>0</v>
      </c>
      <c r="H181" s="166">
        <f>SUMIF('Division Lvl'!$A$2:$A$418,$B181,'Division Lvl'!I$2:I$418)</f>
        <v>0</v>
      </c>
      <c r="I181" s="166">
        <f>SUMIF('Division Lvl'!$A$2:$A$418,$B181,'Division Lvl'!J$2:J$418)</f>
        <v>0</v>
      </c>
      <c r="J181" s="166">
        <f>SUMIF('Division Lvl'!$A$2:$A$418,$B181,'Division Lvl'!K$2:K$418)</f>
        <v>0</v>
      </c>
      <c r="K181" s="166">
        <f>SUMIF('Division Lvl'!$A$2:$A$418,$B181,'Division Lvl'!L$2:L$418)</f>
        <v>0</v>
      </c>
      <c r="L181" s="166">
        <f>SUMIF('Division Lvl'!$A$2:$A$418,$B181,'Division Lvl'!M$2:M$418)</f>
        <v>0</v>
      </c>
      <c r="M181" s="167">
        <f>SUMIF('Division Lvl'!$A$2:$A$418,$B181,'Division Lvl'!N$2:N$418)</f>
        <v>0</v>
      </c>
      <c r="N181" s="168">
        <f>SUMIF('Division Lvl'!$A$2:$A$418,$B181,'Division Lvl'!P$2:P$418)</f>
        <v>500868.29999999993</v>
      </c>
      <c r="O181" s="169">
        <f>SUMIF('Division Lvl'!$A$2:$A$418,$B181,'Division Lvl'!Q$2:Q$418)</f>
        <v>0</v>
      </c>
      <c r="P181" s="169">
        <f>SUMIF('Division Lvl'!$A$2:$A$418,$B181,'Division Lvl'!R$2:R$418)</f>
        <v>0</v>
      </c>
      <c r="Q181" s="169">
        <f>SUMIF('Division Lvl'!$A$2:$A$418,$B181,'Division Lvl'!S$2:S$418)</f>
        <v>0</v>
      </c>
      <c r="R181" s="169">
        <f>SUMIF('Division Lvl'!$A$2:$A$418,$B181,'Division Lvl'!T$2:T$418)</f>
        <v>0</v>
      </c>
      <c r="S181" s="169">
        <f>SUMIF('Division Lvl'!$A$2:$A$418,$B181,'Division Lvl'!U$2:U$418)</f>
        <v>0</v>
      </c>
      <c r="T181" s="169">
        <f>SUMIF('Division Lvl'!$A$2:$A$418,$B181,'Division Lvl'!V$2:V$418)</f>
        <v>0</v>
      </c>
      <c r="U181" s="169">
        <f>SUMIF('Division Lvl'!$A$2:$A$418,$B181,'Division Lvl'!W$2:W$418)</f>
        <v>0</v>
      </c>
      <c r="V181" s="170">
        <f>SUMIF('Division Lvl'!$A$2:$A$418,$B181,'Division Lvl'!X$2:X$418)</f>
        <v>0</v>
      </c>
      <c r="W181" s="170">
        <f>SUMIF('Division Lvl'!$A$2:$A$418,$B181,'Division Lvl'!Y$2:Y$418)</f>
        <v>0</v>
      </c>
      <c r="X181" s="165">
        <f t="shared" si="10"/>
        <v>488652</v>
      </c>
      <c r="Y181" s="171">
        <f t="shared" si="11"/>
        <v>500868.29999999993</v>
      </c>
      <c r="Z181" s="172"/>
    </row>
    <row r="182" spans="1:26" x14ac:dyDescent="0.25">
      <c r="A182" s="163" t="str">
        <f>INDEX('Division Lvl'!$AG$2:$AG$418,MATCH(B182,'Division Lvl'!$A$2:$A$418,0))</f>
        <v>UR</v>
      </c>
      <c r="B182" s="175" t="s">
        <v>99</v>
      </c>
      <c r="C182" s="130" t="str">
        <f>INDEX('Division Lvl'!$B$2:$B$418,MATCH(B182,'Division Lvl'!$A$2:$A$418,0))</f>
        <v>Underground residential</v>
      </c>
      <c r="D182" s="165">
        <f>SUMIF('Division Lvl'!$A$2:$A$418,$B182,'Division Lvl'!E$2:E$418)</f>
        <v>21659051</v>
      </c>
      <c r="E182" s="166">
        <f>SUMIF('Division Lvl'!$A$2:$A$418,$B182,'Division Lvl'!F$2:F$418)</f>
        <v>14600685</v>
      </c>
      <c r="F182" s="166">
        <f>SUMIF('Division Lvl'!$A$2:$A$418,$B182,'Division Lvl'!G$2:G$418)</f>
        <v>11758786</v>
      </c>
      <c r="G182" s="166">
        <f>SUMIF('Division Lvl'!$A$2:$A$418,$B182,'Division Lvl'!H$2:H$418)</f>
        <v>11056595</v>
      </c>
      <c r="H182" s="166">
        <f>SUMIF('Division Lvl'!$A$2:$A$418,$B182,'Division Lvl'!I$2:I$418)</f>
        <v>10803669</v>
      </c>
      <c r="I182" s="166">
        <f>SUMIF('Division Lvl'!$A$2:$A$418,$B182,'Division Lvl'!J$2:J$418)</f>
        <v>10803669</v>
      </c>
      <c r="J182" s="166">
        <f>SUMIF('Division Lvl'!$A$2:$A$418,$B182,'Division Lvl'!K$2:K$418)</f>
        <v>10803669</v>
      </c>
      <c r="K182" s="166">
        <f>SUMIF('Division Lvl'!$A$2:$A$418,$B182,'Division Lvl'!L$2:L$418)</f>
        <v>10803669</v>
      </c>
      <c r="L182" s="166">
        <f>SUMIF('Division Lvl'!$A$2:$A$418,$B182,'Division Lvl'!M$2:M$418)</f>
        <v>10803669</v>
      </c>
      <c r="M182" s="167">
        <f>SUMIF('Division Lvl'!$A$2:$A$418,$B182,'Division Lvl'!N$2:N$418)</f>
        <v>10803669</v>
      </c>
      <c r="N182" s="168">
        <f>SUMIF('Division Lvl'!$A$2:$A$418,$B182,'Division Lvl'!P$2:P$418)</f>
        <v>22200527.274999999</v>
      </c>
      <c r="O182" s="169">
        <f>SUMIF('Division Lvl'!$A$2:$A$418,$B182,'Division Lvl'!Q$2:Q$418)</f>
        <v>15339844.678125</v>
      </c>
      <c r="P182" s="169">
        <f>SUMIF('Division Lvl'!$A$2:$A$418,$B182,'Division Lvl'!R$2:R$418)</f>
        <v>12662926.404781248</v>
      </c>
      <c r="Q182" s="169">
        <f>SUMIF('Division Lvl'!$A$2:$A$418,$B182,'Division Lvl'!S$2:S$418)</f>
        <v>12204412.08741992</v>
      </c>
      <c r="R182" s="169">
        <f>SUMIF('Division Lvl'!$A$2:$A$418,$B182,'Division Lvl'!T$2:T$418)</f>
        <v>12223359.835951842</v>
      </c>
      <c r="S182" s="169">
        <f>SUMIF('Division Lvl'!$A$2:$A$418,$B182,'Division Lvl'!U$2:U$418)</f>
        <v>12528943.831850637</v>
      </c>
      <c r="T182" s="169">
        <f>SUMIF('Division Lvl'!$A$2:$A$418,$B182,'Division Lvl'!V$2:V$418)</f>
        <v>12842167.427646903</v>
      </c>
      <c r="U182" s="169">
        <f>SUMIF('Division Lvl'!$A$2:$A$418,$B182,'Division Lvl'!W$2:W$418)</f>
        <v>13163221.613338076</v>
      </c>
      <c r="V182" s="170">
        <f>SUMIF('Division Lvl'!$A$2:$A$418,$B182,'Division Lvl'!X$2:X$418)</f>
        <v>13492302.153671525</v>
      </c>
      <c r="W182" s="170">
        <f>SUMIF('Division Lvl'!$A$2:$A$418,$B182,'Division Lvl'!Y$2:Y$418)</f>
        <v>13829609.707513314</v>
      </c>
      <c r="X182" s="165">
        <f t="shared" si="10"/>
        <v>123897131</v>
      </c>
      <c r="Y182" s="171">
        <f t="shared" si="11"/>
        <v>140487315.01529846</v>
      </c>
      <c r="Z182" s="172"/>
    </row>
    <row r="184" spans="1:26" x14ac:dyDescent="0.25">
      <c r="A184" s="163"/>
      <c r="B184" s="177" t="s">
        <v>162</v>
      </c>
      <c r="C184" s="178" t="s">
        <v>180</v>
      </c>
      <c r="D184" s="165">
        <f>'Division Lvl'!E419</f>
        <v>6283900.8864677213</v>
      </c>
      <c r="E184" s="166">
        <f>'Division Lvl'!F419</f>
        <v>6382175.5445077857</v>
      </c>
      <c r="F184" s="166">
        <f>'Division Lvl'!G419</f>
        <v>6686467.7531523397</v>
      </c>
      <c r="G184" s="166">
        <f>'Division Lvl'!H419</f>
        <v>6495126.3572923364</v>
      </c>
      <c r="H184" s="166">
        <f>'Division Lvl'!I419</f>
        <v>6714861.539615334</v>
      </c>
      <c r="I184" s="166">
        <f>'Division Lvl'!J419</f>
        <v>7423719.2766590593</v>
      </c>
      <c r="J184" s="166">
        <f>'Division Lvl'!K419</f>
        <v>7683873.5145178428</v>
      </c>
      <c r="K184" s="166">
        <f>'Division Lvl'!L419</f>
        <v>7944102.7058396908</v>
      </c>
      <c r="L184" s="166">
        <f>'Division Lvl'!M419</f>
        <v>8085985.7683156794</v>
      </c>
      <c r="M184" s="167">
        <f>'Division Lvl'!N419</f>
        <v>8183178.697874113</v>
      </c>
      <c r="N184" s="168">
        <f>'Division Lvl'!P419</f>
        <v>6440998.4086294137</v>
      </c>
      <c r="O184" s="169">
        <f>'Division Lvl'!Q419</f>
        <v>6705273.1814484922</v>
      </c>
      <c r="P184" s="169">
        <f>'Division Lvl'!R419</f>
        <v>7200594.4377345685</v>
      </c>
      <c r="Q184" s="169">
        <f>'Division Lvl'!S419</f>
        <v>7169404.1994174784</v>
      </c>
      <c r="R184" s="169">
        <f>'Division Lvl'!T419</f>
        <v>7597249.494344173</v>
      </c>
      <c r="S184" s="169">
        <f>'Division Lvl'!U419</f>
        <v>8609238.3838016689</v>
      </c>
      <c r="T184" s="169">
        <f>'Division Lvl'!V419</f>
        <v>9133710.9796958584</v>
      </c>
      <c r="U184" s="169">
        <f>'Division Lvl'!W419</f>
        <v>9679117.7549114563</v>
      </c>
      <c r="V184" s="170">
        <f>'Division Lvl'!X419</f>
        <v>10098288.201573275</v>
      </c>
      <c r="W184" s="170">
        <f>'Division Lvl'!Y419</f>
        <v>10475160.573545523</v>
      </c>
      <c r="X184" s="165">
        <f t="shared" ref="X184:X185" si="12">SUM(D184:M184)</f>
        <v>71883392.044241905</v>
      </c>
      <c r="Y184" s="171">
        <f t="shared" ref="Y184:Y185" si="13">SUM(N184:W184)</f>
        <v>83109035.615101904</v>
      </c>
    </row>
    <row r="185" spans="1:26" x14ac:dyDescent="0.25">
      <c r="A185" s="163"/>
      <c r="B185" s="175" t="s">
        <v>163</v>
      </c>
      <c r="C185" s="130" t="s">
        <v>181</v>
      </c>
      <c r="D185" s="165">
        <f>'Division Lvl'!E420</f>
        <v>73106139.081208169</v>
      </c>
      <c r="E185" s="166">
        <f>'Division Lvl'!F420</f>
        <v>73273110.103678629</v>
      </c>
      <c r="F185" s="166">
        <f>'Division Lvl'!G420</f>
        <v>73775204.556416273</v>
      </c>
      <c r="G185" s="166">
        <f>'Division Lvl'!H420</f>
        <v>73462071.757048041</v>
      </c>
      <c r="H185" s="166">
        <f>'Division Lvl'!I420</f>
        <v>73820942.420613334</v>
      </c>
      <c r="I185" s="166">
        <f>'Division Lvl'!J420</f>
        <v>76860996.09989132</v>
      </c>
      <c r="J185" s="166">
        <f>'Division Lvl'!K420</f>
        <v>77233408.487903669</v>
      </c>
      <c r="K185" s="166">
        <f>'Division Lvl'!L420</f>
        <v>77593252.762439117</v>
      </c>
      <c r="L185" s="166">
        <f>'Division Lvl'!M420</f>
        <v>77784338.942599237</v>
      </c>
      <c r="M185" s="167">
        <f>'Division Lvl'!N420</f>
        <v>78058962.86008814</v>
      </c>
      <c r="N185" s="168">
        <f>'Division Lvl'!P420</f>
        <v>74933792.558238372</v>
      </c>
      <c r="O185" s="169">
        <f>'Division Lvl'!Q420</f>
        <v>76982561.302677348</v>
      </c>
      <c r="P185" s="169">
        <f>'Division Lvl'!R420</f>
        <v>79447826.144261956</v>
      </c>
      <c r="Q185" s="169">
        <f>'Division Lvl'!S420</f>
        <v>81088381.777448356</v>
      </c>
      <c r="R185" s="169">
        <f>'Division Lvl'!T420</f>
        <v>83521620.538007841</v>
      </c>
      <c r="S185" s="169">
        <f>'Division Lvl'!U420</f>
        <v>89135191.294330582</v>
      </c>
      <c r="T185" s="169">
        <f>'Division Lvl'!V420</f>
        <v>91806252.376808688</v>
      </c>
      <c r="U185" s="169">
        <f>'Division Lvl'!W420</f>
        <v>94539843.99297525</v>
      </c>
      <c r="V185" s="170">
        <f>'Division Lvl'!X420</f>
        <v>97141980.547270328</v>
      </c>
      <c r="W185" s="170">
        <f>'Division Lvl'!Y420</f>
        <v>99922071.893196285</v>
      </c>
      <c r="X185" s="165">
        <f t="shared" si="12"/>
        <v>754968427.07188582</v>
      </c>
      <c r="Y185" s="171">
        <f t="shared" si="13"/>
        <v>868519522.42521501</v>
      </c>
    </row>
    <row r="187" spans="1:26" x14ac:dyDescent="0.25">
      <c r="B187" s="179"/>
      <c r="C187" s="180" t="s">
        <v>170</v>
      </c>
      <c r="D187" s="181">
        <f t="shared" ref="D187:W187" si="14">SUM(D2:D182)+SUM(D184:D185)</f>
        <v>310008445.96767592</v>
      </c>
      <c r="E187" s="182">
        <f t="shared" si="14"/>
        <v>306048021.64818645</v>
      </c>
      <c r="F187" s="182">
        <f t="shared" si="14"/>
        <v>313354153.30956864</v>
      </c>
      <c r="G187" s="182">
        <f t="shared" si="14"/>
        <v>333188812.11434036</v>
      </c>
      <c r="H187" s="182">
        <f t="shared" si="14"/>
        <v>331324595.96022868</v>
      </c>
      <c r="I187" s="182">
        <f t="shared" si="14"/>
        <v>336673384.37655038</v>
      </c>
      <c r="J187" s="182">
        <f t="shared" si="14"/>
        <v>346444811.0024215</v>
      </c>
      <c r="K187" s="182">
        <f t="shared" si="14"/>
        <v>374694981.46827883</v>
      </c>
      <c r="L187" s="182">
        <f t="shared" si="14"/>
        <v>395568189.71091491</v>
      </c>
      <c r="M187" s="183">
        <f t="shared" si="14"/>
        <v>407936515.55796224</v>
      </c>
      <c r="N187" s="184">
        <f t="shared" si="14"/>
        <v>317758657.11686778</v>
      </c>
      <c r="O187" s="185">
        <f t="shared" si="14"/>
        <v>321541702.74412578</v>
      </c>
      <c r="P187" s="185">
        <f t="shared" si="14"/>
        <v>337448150.00388718</v>
      </c>
      <c r="Q187" s="185">
        <f t="shared" si="14"/>
        <v>367778105.82384002</v>
      </c>
      <c r="R187" s="185">
        <f t="shared" si="14"/>
        <v>374863369.00207072</v>
      </c>
      <c r="S187" s="185">
        <f t="shared" si="14"/>
        <v>390437907.94894397</v>
      </c>
      <c r="T187" s="185">
        <f t="shared" si="14"/>
        <v>411814011.27085489</v>
      </c>
      <c r="U187" s="185">
        <f t="shared" si="14"/>
        <v>456529451.10337597</v>
      </c>
      <c r="V187" s="186">
        <f t="shared" si="14"/>
        <v>494010464.21919459</v>
      </c>
      <c r="W187" s="186">
        <f t="shared" si="14"/>
        <v>522193228.57906425</v>
      </c>
      <c r="X187" s="181">
        <f t="shared" ref="X187" si="15">SUM(D187:M187)</f>
        <v>3455241911.1161284</v>
      </c>
      <c r="Y187" s="187">
        <f t="shared" ref="Y187" si="16">SUM(N187:W187)</f>
        <v>3994375047.8122249</v>
      </c>
    </row>
    <row r="189" spans="1:26" x14ac:dyDescent="0.25">
      <c r="C189" s="145" t="s">
        <v>748</v>
      </c>
      <c r="D189" s="188" t="str">
        <f>IF(ROUND(D187-'Division Lvl'!E423,0)=0,"OK","ERR")</f>
        <v>OK</v>
      </c>
      <c r="E189" s="189" t="str">
        <f>IF(ROUND(E187-'Division Lvl'!F423,0)=0,"OK","ERR")</f>
        <v>OK</v>
      </c>
      <c r="F189" s="189" t="str">
        <f>IF(ROUND(F187-'Division Lvl'!G423,0)=0,"OK","ERR")</f>
        <v>OK</v>
      </c>
      <c r="G189" s="189" t="str">
        <f>IF(ROUND(G187-'Division Lvl'!H423,0)=0,"OK","ERR")</f>
        <v>OK</v>
      </c>
      <c r="H189" s="189" t="str">
        <f>IF(ROUND(H187-'Division Lvl'!I423,0)=0,"OK","ERR")</f>
        <v>OK</v>
      </c>
      <c r="I189" s="189" t="str">
        <f>IF(ROUND(I187-'Division Lvl'!J423,0)=0,"OK","ERR")</f>
        <v>OK</v>
      </c>
      <c r="J189" s="189" t="str">
        <f>IF(ROUND(J187-'Division Lvl'!K423,0)=0,"OK","ERR")</f>
        <v>OK</v>
      </c>
      <c r="K189" s="189" t="str">
        <f>IF(ROUND(K187-'Division Lvl'!L423,0)=0,"OK","ERR")</f>
        <v>OK</v>
      </c>
      <c r="L189" s="189" t="str">
        <f>IF(ROUND(L187-'Division Lvl'!M423,0)=0,"OK","ERR")</f>
        <v>OK</v>
      </c>
      <c r="M189" s="189" t="str">
        <f>IF(ROUND(M187-'Division Lvl'!N423,0)=0,"OK","ERR")</f>
        <v>OK</v>
      </c>
      <c r="N189" s="190" t="str">
        <f>IF(ROUND(N187-'Division Lvl'!P423,0)=0,"OK","ERR")</f>
        <v>OK</v>
      </c>
      <c r="O189" s="191" t="str">
        <f>IF(ROUND(O187-'Division Lvl'!Q423,0)=0,"OK","ERR")</f>
        <v>OK</v>
      </c>
      <c r="P189" s="191" t="str">
        <f>IF(ROUND(P187-'Division Lvl'!R423,0)=0,"OK","ERR")</f>
        <v>OK</v>
      </c>
      <c r="Q189" s="191" t="str">
        <f>IF(ROUND(Q187-'Division Lvl'!S423,0)=0,"OK","ERR")</f>
        <v>OK</v>
      </c>
      <c r="R189" s="191" t="str">
        <f>IF(ROUND(R187-'Division Lvl'!T423,0)=0,"OK","ERR")</f>
        <v>OK</v>
      </c>
      <c r="S189" s="191" t="str">
        <f>IF(ROUND(S187-'Division Lvl'!U423,0)=0,"OK","ERR")</f>
        <v>OK</v>
      </c>
      <c r="T189" s="191" t="str">
        <f>IF(ROUND(T187-'Division Lvl'!V423,0)=0,"OK","ERR")</f>
        <v>OK</v>
      </c>
      <c r="U189" s="191" t="str">
        <f>IF(ROUND(U187-'Division Lvl'!W423,0)=0,"OK","ERR")</f>
        <v>OK</v>
      </c>
      <c r="V189" s="191" t="str">
        <f>IF(ROUND(V187-'Division Lvl'!X423,0)=0,"OK","ERR")</f>
        <v>OK</v>
      </c>
      <c r="W189" s="191" t="str">
        <f>IF(ROUND(W187-'Division Lvl'!Y423,0)=0,"OK","ERR")</f>
        <v>OK</v>
      </c>
      <c r="X189" s="192"/>
      <c r="Y189" s="193"/>
    </row>
    <row r="191" spans="1:26" x14ac:dyDescent="0.25">
      <c r="C191" s="194"/>
      <c r="D191" s="139"/>
      <c r="E191" s="195"/>
      <c r="F191" s="195"/>
      <c r="G191" s="195"/>
      <c r="H191" s="195"/>
      <c r="I191" s="195"/>
      <c r="J191" s="195"/>
      <c r="K191" s="195"/>
      <c r="L191" s="195"/>
      <c r="M191" s="195"/>
      <c r="N191" s="196"/>
      <c r="X191" s="198"/>
    </row>
    <row r="192" spans="1:26" x14ac:dyDescent="0.25">
      <c r="C192" s="194"/>
      <c r="D192" s="139"/>
      <c r="E192" s="195"/>
      <c r="F192" s="195"/>
      <c r="G192" s="195"/>
      <c r="H192" s="195"/>
      <c r="I192" s="195"/>
      <c r="J192" s="195"/>
      <c r="K192" s="195"/>
      <c r="L192" s="195"/>
      <c r="M192" s="195"/>
      <c r="N192" s="196"/>
      <c r="X192" s="198"/>
    </row>
    <row r="193" spans="3:24" s="173" customFormat="1" x14ac:dyDescent="0.25">
      <c r="C193" s="194"/>
      <c r="D193" s="139"/>
      <c r="E193" s="195"/>
      <c r="F193" s="195"/>
      <c r="G193" s="195"/>
      <c r="H193" s="195"/>
      <c r="I193" s="195"/>
      <c r="J193" s="195"/>
      <c r="K193" s="195"/>
      <c r="L193" s="195"/>
      <c r="M193" s="195"/>
      <c r="N193" s="196"/>
      <c r="O193" s="197"/>
      <c r="P193" s="197"/>
      <c r="Q193" s="197"/>
      <c r="R193" s="197"/>
      <c r="S193" s="197"/>
      <c r="T193" s="197"/>
      <c r="U193" s="197"/>
      <c r="V193" s="197"/>
      <c r="W193" s="197"/>
      <c r="X193" s="198"/>
    </row>
    <row r="194" spans="3:24" s="173" customFormat="1" x14ac:dyDescent="0.25">
      <c r="C194" s="194"/>
      <c r="D194" s="139"/>
      <c r="E194" s="195"/>
      <c r="F194" s="195"/>
      <c r="G194" s="195"/>
      <c r="H194" s="195"/>
      <c r="I194" s="195"/>
      <c r="J194" s="195"/>
      <c r="K194" s="195"/>
      <c r="L194" s="195"/>
      <c r="M194" s="195"/>
      <c r="N194" s="196"/>
      <c r="O194" s="197"/>
      <c r="P194" s="197"/>
      <c r="Q194" s="197"/>
      <c r="R194" s="197"/>
      <c r="S194" s="197"/>
      <c r="T194" s="197"/>
      <c r="U194" s="197"/>
      <c r="V194" s="197"/>
      <c r="W194" s="197"/>
      <c r="X194" s="198"/>
    </row>
    <row r="195" spans="3:24" s="173" customFormat="1" x14ac:dyDescent="0.25">
      <c r="C195" s="194"/>
      <c r="D195" s="139"/>
      <c r="E195" s="195"/>
      <c r="F195" s="195"/>
      <c r="G195" s="195"/>
      <c r="H195" s="195"/>
      <c r="I195" s="195"/>
      <c r="J195" s="195"/>
      <c r="K195" s="195"/>
      <c r="L195" s="195"/>
      <c r="M195" s="195"/>
      <c r="N195" s="196"/>
      <c r="O195" s="197"/>
      <c r="P195" s="197"/>
      <c r="Q195" s="197"/>
      <c r="R195" s="197"/>
      <c r="S195" s="197"/>
      <c r="T195" s="197"/>
      <c r="U195" s="197"/>
      <c r="V195" s="197"/>
      <c r="W195" s="197"/>
      <c r="X195" s="198"/>
    </row>
    <row r="196" spans="3:24" s="173" customFormat="1" x14ac:dyDescent="0.25">
      <c r="C196" s="194"/>
      <c r="D196" s="139"/>
      <c r="E196" s="195"/>
      <c r="F196" s="195"/>
      <c r="G196" s="195"/>
      <c r="H196" s="195"/>
      <c r="I196" s="195"/>
      <c r="J196" s="195"/>
      <c r="K196" s="195"/>
      <c r="L196" s="195"/>
      <c r="M196" s="195"/>
      <c r="N196" s="196"/>
      <c r="O196" s="197"/>
      <c r="P196" s="197"/>
      <c r="Q196" s="197"/>
      <c r="R196" s="197"/>
      <c r="S196" s="197"/>
      <c r="T196" s="197"/>
      <c r="U196" s="197"/>
      <c r="V196" s="197"/>
      <c r="W196" s="197"/>
      <c r="X196" s="198"/>
    </row>
    <row r="197" spans="3:24" s="173" customFormat="1" x14ac:dyDescent="0.25">
      <c r="C197" s="194"/>
      <c r="D197" s="139"/>
      <c r="E197" s="195"/>
      <c r="F197" s="195"/>
      <c r="G197" s="195"/>
      <c r="H197" s="195"/>
      <c r="I197" s="195"/>
      <c r="J197" s="195"/>
      <c r="K197" s="195"/>
      <c r="L197" s="195"/>
      <c r="M197" s="195"/>
      <c r="N197" s="196"/>
      <c r="O197" s="197"/>
      <c r="P197" s="197"/>
      <c r="Q197" s="197"/>
      <c r="R197" s="197"/>
      <c r="S197" s="197"/>
      <c r="T197" s="197"/>
      <c r="U197" s="197"/>
      <c r="V197" s="197"/>
      <c r="W197" s="197"/>
      <c r="X197" s="198"/>
    </row>
    <row r="198" spans="3:24" s="173" customFormat="1" x14ac:dyDescent="0.25">
      <c r="C198" s="194"/>
      <c r="D198" s="139"/>
      <c r="E198" s="195"/>
      <c r="F198" s="195"/>
      <c r="G198" s="195"/>
      <c r="H198" s="195"/>
      <c r="I198" s="195"/>
      <c r="J198" s="195"/>
      <c r="K198" s="195"/>
      <c r="L198" s="195"/>
      <c r="M198" s="195"/>
      <c r="N198" s="196"/>
      <c r="O198" s="197"/>
      <c r="P198" s="197"/>
      <c r="Q198" s="197"/>
      <c r="R198" s="197"/>
      <c r="S198" s="197"/>
      <c r="T198" s="197"/>
      <c r="U198" s="197"/>
      <c r="V198" s="197"/>
      <c r="W198" s="197"/>
      <c r="X198" s="198"/>
    </row>
    <row r="199" spans="3:24" s="173" customFormat="1" x14ac:dyDescent="0.25">
      <c r="C199" s="194"/>
      <c r="D199" s="139"/>
      <c r="E199" s="195"/>
      <c r="F199" s="195"/>
      <c r="G199" s="195"/>
      <c r="H199" s="195"/>
      <c r="I199" s="195"/>
      <c r="J199" s="195"/>
      <c r="K199" s="195"/>
      <c r="L199" s="195"/>
      <c r="M199" s="195"/>
      <c r="N199" s="196"/>
      <c r="O199" s="197"/>
      <c r="P199" s="197"/>
      <c r="Q199" s="197"/>
      <c r="R199" s="197"/>
      <c r="S199" s="197"/>
      <c r="T199" s="197"/>
      <c r="U199" s="197"/>
      <c r="V199" s="197"/>
      <c r="W199" s="197"/>
      <c r="X199" s="198"/>
    </row>
    <row r="200" spans="3:24" s="173" customFormat="1" x14ac:dyDescent="0.25">
      <c r="C200" s="194"/>
      <c r="D200" s="139"/>
      <c r="E200" s="195"/>
      <c r="F200" s="195"/>
      <c r="G200" s="195"/>
      <c r="H200" s="195"/>
      <c r="I200" s="195"/>
      <c r="J200" s="195"/>
      <c r="K200" s="195"/>
      <c r="L200" s="195"/>
      <c r="M200" s="195"/>
      <c r="N200" s="196"/>
      <c r="O200" s="197"/>
      <c r="P200" s="197"/>
      <c r="Q200" s="197"/>
      <c r="R200" s="197"/>
      <c r="S200" s="197"/>
      <c r="T200" s="197"/>
      <c r="U200" s="197"/>
      <c r="V200" s="197"/>
      <c r="W200" s="197"/>
      <c r="X200" s="198"/>
    </row>
    <row r="201" spans="3:24" s="173" customFormat="1" x14ac:dyDescent="0.25">
      <c r="C201" s="194"/>
      <c r="D201" s="139"/>
      <c r="E201" s="195"/>
      <c r="F201" s="195"/>
      <c r="G201" s="195"/>
      <c r="H201" s="195"/>
      <c r="I201" s="195"/>
      <c r="J201" s="195"/>
      <c r="K201" s="195"/>
      <c r="L201" s="195"/>
      <c r="M201" s="195"/>
      <c r="N201" s="196"/>
      <c r="O201" s="197"/>
      <c r="P201" s="197"/>
      <c r="Q201" s="197"/>
      <c r="R201" s="197"/>
      <c r="S201" s="197"/>
      <c r="T201" s="197"/>
      <c r="U201" s="197"/>
      <c r="V201" s="197"/>
      <c r="W201" s="197"/>
      <c r="X201" s="198"/>
    </row>
    <row r="202" spans="3:24" s="173" customFormat="1" x14ac:dyDescent="0.25">
      <c r="C202" s="194"/>
      <c r="D202" s="139"/>
      <c r="E202" s="195"/>
      <c r="F202" s="195"/>
      <c r="G202" s="195"/>
      <c r="H202" s="195"/>
      <c r="I202" s="195"/>
      <c r="J202" s="195"/>
      <c r="K202" s="195"/>
      <c r="L202" s="195"/>
      <c r="M202" s="195"/>
      <c r="N202" s="196"/>
      <c r="O202" s="197"/>
      <c r="P202" s="197"/>
      <c r="Q202" s="197"/>
      <c r="R202" s="197"/>
      <c r="S202" s="197"/>
      <c r="T202" s="197"/>
      <c r="U202" s="197"/>
      <c r="V202" s="197"/>
      <c r="W202" s="197"/>
      <c r="X202" s="198"/>
    </row>
    <row r="203" spans="3:24" s="173" customFormat="1" x14ac:dyDescent="0.25">
      <c r="C203" s="194"/>
      <c r="D203" s="139"/>
      <c r="E203" s="195"/>
      <c r="F203" s="195"/>
      <c r="G203" s="195"/>
      <c r="H203" s="195"/>
      <c r="I203" s="195"/>
      <c r="J203" s="195"/>
      <c r="K203" s="195"/>
      <c r="L203" s="195"/>
      <c r="M203" s="195"/>
      <c r="N203" s="196"/>
      <c r="O203" s="197"/>
      <c r="P203" s="197"/>
      <c r="Q203" s="197"/>
      <c r="R203" s="197"/>
      <c r="S203" s="197"/>
      <c r="T203" s="197"/>
      <c r="U203" s="197"/>
      <c r="V203" s="197"/>
      <c r="W203" s="197"/>
      <c r="X203" s="198"/>
    </row>
    <row r="204" spans="3:24" s="173" customFormat="1" x14ac:dyDescent="0.25">
      <c r="C204" s="194"/>
      <c r="D204" s="139"/>
      <c r="E204" s="195"/>
      <c r="F204" s="195"/>
      <c r="G204" s="195"/>
      <c r="H204" s="195"/>
      <c r="I204" s="195"/>
      <c r="J204" s="195"/>
      <c r="K204" s="195"/>
      <c r="L204" s="195"/>
      <c r="M204" s="195"/>
      <c r="N204" s="196"/>
      <c r="O204" s="197"/>
      <c r="P204" s="197"/>
      <c r="Q204" s="197"/>
      <c r="R204" s="197"/>
      <c r="S204" s="197"/>
      <c r="T204" s="197"/>
      <c r="U204" s="197"/>
      <c r="V204" s="197"/>
      <c r="W204" s="197"/>
      <c r="X204" s="198"/>
    </row>
    <row r="205" spans="3:24" s="173" customFormat="1" x14ac:dyDescent="0.25">
      <c r="C205" s="194"/>
      <c r="D205" s="139"/>
      <c r="E205" s="195"/>
      <c r="F205" s="195"/>
      <c r="G205" s="195"/>
      <c r="H205" s="195"/>
      <c r="I205" s="195"/>
      <c r="J205" s="195"/>
      <c r="K205" s="195"/>
      <c r="L205" s="195"/>
      <c r="M205" s="195"/>
      <c r="N205" s="196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</row>
    <row r="206" spans="3:24" s="173" customFormat="1" x14ac:dyDescent="0.25">
      <c r="C206" s="194"/>
      <c r="D206" s="139"/>
      <c r="E206" s="195"/>
      <c r="F206" s="195"/>
      <c r="G206" s="195"/>
      <c r="H206" s="195"/>
      <c r="I206" s="195"/>
      <c r="J206" s="195"/>
      <c r="K206" s="195"/>
      <c r="L206" s="195"/>
      <c r="M206" s="195"/>
      <c r="N206" s="196"/>
      <c r="O206" s="197"/>
      <c r="P206" s="197"/>
      <c r="Q206" s="197"/>
      <c r="R206" s="197"/>
      <c r="S206" s="197"/>
      <c r="T206" s="197"/>
      <c r="U206" s="197"/>
      <c r="V206" s="197"/>
      <c r="W206" s="197"/>
      <c r="X206" s="198"/>
    </row>
    <row r="207" spans="3:24" s="173" customFormat="1" x14ac:dyDescent="0.25">
      <c r="C207" s="194"/>
      <c r="D207" s="139"/>
      <c r="E207" s="195"/>
      <c r="F207" s="195"/>
      <c r="G207" s="195"/>
      <c r="H207" s="195"/>
      <c r="I207" s="195"/>
      <c r="J207" s="195"/>
      <c r="K207" s="195"/>
      <c r="L207" s="195"/>
      <c r="M207" s="195"/>
      <c r="N207" s="196"/>
      <c r="O207" s="197"/>
      <c r="P207" s="197"/>
      <c r="Q207" s="197"/>
      <c r="R207" s="197"/>
      <c r="S207" s="197"/>
      <c r="T207" s="197"/>
      <c r="U207" s="197"/>
      <c r="V207" s="197"/>
      <c r="W207" s="197"/>
      <c r="X207" s="198"/>
    </row>
    <row r="208" spans="3:24" s="173" customFormat="1" x14ac:dyDescent="0.25">
      <c r="C208" s="194"/>
      <c r="D208" s="139"/>
      <c r="E208" s="195"/>
      <c r="F208" s="195"/>
      <c r="G208" s="195"/>
      <c r="H208" s="195"/>
      <c r="I208" s="195"/>
      <c r="J208" s="195"/>
      <c r="K208" s="195"/>
      <c r="L208" s="195"/>
      <c r="M208" s="195"/>
      <c r="N208" s="196"/>
      <c r="O208" s="197"/>
      <c r="P208" s="197"/>
      <c r="Q208" s="197"/>
      <c r="R208" s="197"/>
      <c r="S208" s="197"/>
      <c r="T208" s="197"/>
      <c r="U208" s="197"/>
      <c r="V208" s="197"/>
      <c r="W208" s="197"/>
      <c r="X208" s="198"/>
    </row>
    <row r="209" spans="3:24" s="173" customFormat="1" x14ac:dyDescent="0.25">
      <c r="C209" s="194"/>
      <c r="D209" s="139"/>
      <c r="E209" s="195"/>
      <c r="F209" s="195"/>
      <c r="G209" s="195"/>
      <c r="H209" s="195"/>
      <c r="I209" s="195"/>
      <c r="J209" s="195"/>
      <c r="K209" s="195"/>
      <c r="L209" s="195"/>
      <c r="M209" s="195"/>
      <c r="N209" s="196"/>
      <c r="O209" s="197"/>
      <c r="P209" s="197"/>
      <c r="Q209" s="197"/>
      <c r="R209" s="197"/>
      <c r="S209" s="197"/>
      <c r="T209" s="197"/>
      <c r="U209" s="197"/>
      <c r="V209" s="197"/>
      <c r="W209" s="197"/>
      <c r="X209" s="198"/>
    </row>
    <row r="210" spans="3:24" s="173" customFormat="1" x14ac:dyDescent="0.25">
      <c r="C210" s="194"/>
      <c r="D210" s="139"/>
      <c r="E210" s="195"/>
      <c r="F210" s="195"/>
      <c r="G210" s="195"/>
      <c r="H210" s="195"/>
      <c r="I210" s="195"/>
      <c r="J210" s="195"/>
      <c r="K210" s="195"/>
      <c r="L210" s="195"/>
      <c r="M210" s="195"/>
      <c r="N210" s="196"/>
      <c r="O210" s="197"/>
      <c r="P210" s="197"/>
      <c r="Q210" s="197"/>
      <c r="R210" s="197"/>
      <c r="S210" s="197"/>
      <c r="T210" s="197"/>
      <c r="U210" s="197"/>
      <c r="V210" s="197"/>
      <c r="W210" s="197"/>
      <c r="X210" s="198"/>
    </row>
    <row r="211" spans="3:24" s="173" customFormat="1" x14ac:dyDescent="0.25">
      <c r="C211" s="194"/>
      <c r="D211" s="139"/>
      <c r="E211" s="195"/>
      <c r="F211" s="195"/>
      <c r="G211" s="195"/>
      <c r="H211" s="195"/>
      <c r="I211" s="195"/>
      <c r="J211" s="195"/>
      <c r="K211" s="195"/>
      <c r="L211" s="195"/>
      <c r="M211" s="195"/>
      <c r="N211" s="196"/>
      <c r="O211" s="197"/>
      <c r="P211" s="197"/>
      <c r="Q211" s="197"/>
      <c r="R211" s="197"/>
      <c r="S211" s="197"/>
      <c r="T211" s="197"/>
      <c r="U211" s="197"/>
      <c r="V211" s="197"/>
      <c r="W211" s="197"/>
      <c r="X211" s="198"/>
    </row>
    <row r="212" spans="3:24" s="173" customFormat="1" x14ac:dyDescent="0.25">
      <c r="C212" s="194"/>
      <c r="D212" s="139"/>
      <c r="E212" s="195"/>
      <c r="F212" s="195"/>
      <c r="G212" s="195"/>
      <c r="H212" s="195"/>
      <c r="I212" s="195"/>
      <c r="J212" s="195"/>
      <c r="K212" s="195"/>
      <c r="L212" s="195"/>
      <c r="M212" s="195"/>
      <c r="N212" s="196"/>
      <c r="O212" s="197"/>
      <c r="P212" s="197"/>
      <c r="Q212" s="197"/>
      <c r="R212" s="197"/>
      <c r="S212" s="197"/>
      <c r="T212" s="197"/>
      <c r="U212" s="197"/>
      <c r="V212" s="197"/>
      <c r="W212" s="197"/>
      <c r="X212" s="198"/>
    </row>
    <row r="213" spans="3:24" s="173" customFormat="1" x14ac:dyDescent="0.25">
      <c r="C213" s="194"/>
      <c r="D213" s="139"/>
      <c r="E213" s="195"/>
      <c r="F213" s="195"/>
      <c r="G213" s="195"/>
      <c r="H213" s="195"/>
      <c r="I213" s="195"/>
      <c r="J213" s="195"/>
      <c r="K213" s="195"/>
      <c r="L213" s="195"/>
      <c r="M213" s="195"/>
      <c r="N213" s="196"/>
      <c r="O213" s="197"/>
      <c r="P213" s="197"/>
      <c r="Q213" s="197"/>
      <c r="R213" s="197"/>
      <c r="S213" s="197"/>
      <c r="T213" s="197"/>
      <c r="U213" s="197"/>
      <c r="V213" s="197"/>
      <c r="W213" s="197"/>
      <c r="X213" s="198"/>
    </row>
    <row r="214" spans="3:24" s="173" customFormat="1" x14ac:dyDescent="0.25">
      <c r="C214" s="194"/>
      <c r="D214" s="139"/>
      <c r="E214" s="195"/>
      <c r="F214" s="195"/>
      <c r="G214" s="195"/>
      <c r="H214" s="195"/>
      <c r="I214" s="195"/>
      <c r="J214" s="195"/>
      <c r="K214" s="195"/>
      <c r="L214" s="195"/>
      <c r="M214" s="195"/>
      <c r="N214" s="196"/>
      <c r="O214" s="197"/>
      <c r="P214" s="197"/>
      <c r="Q214" s="197"/>
      <c r="R214" s="197"/>
      <c r="S214" s="197"/>
      <c r="T214" s="197"/>
      <c r="U214" s="197"/>
      <c r="V214" s="197"/>
      <c r="W214" s="197"/>
      <c r="X214" s="198"/>
    </row>
    <row r="215" spans="3:24" s="173" customFormat="1" x14ac:dyDescent="0.25">
      <c r="C215" s="194"/>
      <c r="D215" s="139"/>
      <c r="E215" s="195"/>
      <c r="F215" s="195"/>
      <c r="G215" s="195"/>
      <c r="H215" s="195"/>
      <c r="I215" s="195"/>
      <c r="J215" s="195"/>
      <c r="K215" s="195"/>
      <c r="L215" s="195"/>
      <c r="M215" s="195"/>
      <c r="N215" s="196"/>
      <c r="O215" s="197"/>
      <c r="P215" s="197"/>
      <c r="Q215" s="197"/>
      <c r="R215" s="197"/>
      <c r="S215" s="197"/>
      <c r="T215" s="197"/>
      <c r="U215" s="197"/>
      <c r="V215" s="197"/>
      <c r="W215" s="197"/>
      <c r="X215" s="198"/>
    </row>
    <row r="216" spans="3:24" s="173" customFormat="1" x14ac:dyDescent="0.25">
      <c r="C216" s="194"/>
      <c r="D216" s="139"/>
      <c r="E216" s="195"/>
      <c r="F216" s="195"/>
      <c r="G216" s="195"/>
      <c r="H216" s="195"/>
      <c r="I216" s="195"/>
      <c r="J216" s="195"/>
      <c r="K216" s="195"/>
      <c r="L216" s="195"/>
      <c r="M216" s="195"/>
      <c r="N216" s="196"/>
      <c r="O216" s="197"/>
      <c r="P216" s="197"/>
      <c r="Q216" s="197"/>
      <c r="R216" s="197"/>
      <c r="S216" s="197"/>
      <c r="T216" s="197"/>
      <c r="U216" s="197"/>
      <c r="V216" s="197"/>
      <c r="W216" s="197"/>
      <c r="X216" s="198"/>
    </row>
    <row r="217" spans="3:24" s="173" customFormat="1" x14ac:dyDescent="0.25">
      <c r="C217" s="194"/>
      <c r="D217" s="139"/>
      <c r="E217" s="195"/>
      <c r="F217" s="195"/>
      <c r="G217" s="195"/>
      <c r="H217" s="195"/>
      <c r="I217" s="195"/>
      <c r="J217" s="195"/>
      <c r="K217" s="195"/>
      <c r="L217" s="195"/>
      <c r="M217" s="195"/>
      <c r="N217" s="196"/>
      <c r="O217" s="197"/>
      <c r="P217" s="197"/>
      <c r="Q217" s="197"/>
      <c r="R217" s="197"/>
      <c r="S217" s="197"/>
      <c r="T217" s="197"/>
      <c r="U217" s="197"/>
      <c r="V217" s="197"/>
      <c r="W217" s="197"/>
      <c r="X217" s="198"/>
    </row>
    <row r="218" spans="3:24" s="173" customFormat="1" x14ac:dyDescent="0.25">
      <c r="C218" s="194"/>
      <c r="D218" s="139"/>
      <c r="E218" s="195"/>
      <c r="F218" s="195"/>
      <c r="G218" s="195"/>
      <c r="H218" s="195"/>
      <c r="I218" s="195"/>
      <c r="J218" s="195"/>
      <c r="K218" s="195"/>
      <c r="L218" s="195"/>
      <c r="M218" s="195"/>
      <c r="N218" s="196"/>
      <c r="O218" s="197"/>
      <c r="P218" s="197"/>
      <c r="Q218" s="197"/>
      <c r="R218" s="197"/>
      <c r="S218" s="197"/>
      <c r="T218" s="197"/>
      <c r="U218" s="197"/>
      <c r="V218" s="197"/>
      <c r="W218" s="197"/>
      <c r="X218" s="198"/>
    </row>
    <row r="219" spans="3:24" s="173" customFormat="1" x14ac:dyDescent="0.25">
      <c r="C219" s="194"/>
      <c r="D219" s="139"/>
      <c r="E219" s="195"/>
      <c r="F219" s="195"/>
      <c r="G219" s="195"/>
      <c r="H219" s="195"/>
      <c r="I219" s="195"/>
      <c r="J219" s="195"/>
      <c r="K219" s="195"/>
      <c r="L219" s="195"/>
      <c r="M219" s="195"/>
      <c r="N219" s="196"/>
      <c r="O219" s="197"/>
      <c r="P219" s="197"/>
      <c r="Q219" s="197"/>
      <c r="R219" s="197"/>
      <c r="S219" s="197"/>
      <c r="T219" s="197"/>
      <c r="U219" s="197"/>
      <c r="V219" s="197"/>
      <c r="W219" s="197"/>
      <c r="X219" s="198"/>
    </row>
    <row r="220" spans="3:24" s="173" customFormat="1" x14ac:dyDescent="0.25">
      <c r="C220" s="194"/>
      <c r="D220" s="139"/>
      <c r="E220" s="195"/>
      <c r="F220" s="195"/>
      <c r="G220" s="195"/>
      <c r="H220" s="195"/>
      <c r="I220" s="195"/>
      <c r="J220" s="195"/>
      <c r="K220" s="195"/>
      <c r="L220" s="195"/>
      <c r="M220" s="195"/>
      <c r="N220" s="196"/>
      <c r="O220" s="197"/>
      <c r="P220" s="197"/>
      <c r="Q220" s="197"/>
      <c r="R220" s="197"/>
      <c r="S220" s="197"/>
      <c r="T220" s="197"/>
      <c r="U220" s="197"/>
      <c r="V220" s="197"/>
      <c r="W220" s="197"/>
      <c r="X220" s="198"/>
    </row>
    <row r="221" spans="3:24" s="173" customFormat="1" x14ac:dyDescent="0.25">
      <c r="C221" s="194"/>
      <c r="D221" s="139"/>
      <c r="E221" s="195"/>
      <c r="F221" s="195"/>
      <c r="G221" s="195"/>
      <c r="H221" s="195"/>
      <c r="I221" s="195"/>
      <c r="J221" s="195"/>
      <c r="K221" s="195"/>
      <c r="L221" s="195"/>
      <c r="M221" s="195"/>
      <c r="N221" s="196"/>
      <c r="O221" s="197"/>
      <c r="P221" s="197"/>
      <c r="Q221" s="197"/>
      <c r="R221" s="197"/>
      <c r="S221" s="197"/>
      <c r="T221" s="197"/>
      <c r="U221" s="197"/>
      <c r="V221" s="197"/>
      <c r="W221" s="197"/>
      <c r="X221" s="198"/>
    </row>
    <row r="222" spans="3:24" s="173" customFormat="1" x14ac:dyDescent="0.25">
      <c r="C222" s="194"/>
      <c r="D222" s="139"/>
      <c r="E222" s="195"/>
      <c r="F222" s="195"/>
      <c r="G222" s="195"/>
      <c r="H222" s="195"/>
      <c r="I222" s="195"/>
      <c r="J222" s="195"/>
      <c r="K222" s="195"/>
      <c r="L222" s="195"/>
      <c r="M222" s="195"/>
      <c r="N222" s="196"/>
      <c r="O222" s="197"/>
      <c r="P222" s="197"/>
      <c r="Q222" s="197"/>
      <c r="R222" s="197"/>
      <c r="S222" s="197"/>
      <c r="T222" s="197"/>
      <c r="U222" s="197"/>
      <c r="V222" s="197"/>
      <c r="W222" s="197"/>
      <c r="X222" s="198"/>
    </row>
    <row r="223" spans="3:24" s="173" customFormat="1" x14ac:dyDescent="0.25">
      <c r="C223" s="194"/>
      <c r="D223" s="139"/>
      <c r="E223" s="195"/>
      <c r="F223" s="195"/>
      <c r="G223" s="195"/>
      <c r="H223" s="195"/>
      <c r="I223" s="195"/>
      <c r="J223" s="195"/>
      <c r="K223" s="195"/>
      <c r="L223" s="195"/>
      <c r="M223" s="195"/>
      <c r="N223" s="196"/>
      <c r="O223" s="197"/>
      <c r="P223" s="197"/>
      <c r="Q223" s="197"/>
      <c r="R223" s="197"/>
      <c r="S223" s="197"/>
      <c r="T223" s="197"/>
      <c r="U223" s="197"/>
      <c r="V223" s="197"/>
      <c r="W223" s="197"/>
      <c r="X223" s="198"/>
    </row>
    <row r="224" spans="3:24" s="173" customFormat="1" x14ac:dyDescent="0.25">
      <c r="C224" s="194"/>
      <c r="D224" s="139"/>
      <c r="E224" s="195"/>
      <c r="F224" s="195"/>
      <c r="G224" s="195"/>
      <c r="H224" s="195"/>
      <c r="I224" s="195"/>
      <c r="J224" s="195"/>
      <c r="K224" s="195"/>
      <c r="L224" s="195"/>
      <c r="M224" s="195"/>
      <c r="N224" s="196"/>
      <c r="O224" s="197"/>
      <c r="P224" s="197"/>
      <c r="Q224" s="197"/>
      <c r="R224" s="197"/>
      <c r="S224" s="197"/>
      <c r="T224" s="197"/>
      <c r="U224" s="197"/>
      <c r="V224" s="197"/>
      <c r="W224" s="197"/>
      <c r="X224" s="198"/>
    </row>
    <row r="225" spans="3:24" s="173" customFormat="1" x14ac:dyDescent="0.25">
      <c r="C225" s="194"/>
      <c r="D225" s="139"/>
      <c r="E225" s="195"/>
      <c r="F225" s="195"/>
      <c r="G225" s="195"/>
      <c r="H225" s="195"/>
      <c r="I225" s="195"/>
      <c r="J225" s="195"/>
      <c r="K225" s="195"/>
      <c r="L225" s="195"/>
      <c r="M225" s="195"/>
      <c r="N225" s="196"/>
      <c r="O225" s="197"/>
      <c r="P225" s="197"/>
      <c r="Q225" s="197"/>
      <c r="R225" s="197"/>
      <c r="S225" s="197"/>
      <c r="T225" s="197"/>
      <c r="U225" s="197"/>
      <c r="V225" s="197"/>
      <c r="W225" s="197"/>
      <c r="X225" s="198"/>
    </row>
    <row r="226" spans="3:24" s="173" customFormat="1" x14ac:dyDescent="0.25">
      <c r="C226" s="194"/>
      <c r="D226" s="139"/>
      <c r="E226" s="195"/>
      <c r="F226" s="195"/>
      <c r="G226" s="195"/>
      <c r="H226" s="195"/>
      <c r="I226" s="195"/>
      <c r="J226" s="195"/>
      <c r="K226" s="195"/>
      <c r="L226" s="195"/>
      <c r="M226" s="195"/>
      <c r="N226" s="196"/>
      <c r="O226" s="197"/>
      <c r="P226" s="197"/>
      <c r="Q226" s="197"/>
      <c r="R226" s="197"/>
      <c r="S226" s="197"/>
      <c r="T226" s="197"/>
      <c r="U226" s="197"/>
      <c r="V226" s="197"/>
      <c r="W226" s="197"/>
      <c r="X226" s="198"/>
    </row>
    <row r="227" spans="3:24" s="173" customFormat="1" x14ac:dyDescent="0.25">
      <c r="C227" s="194"/>
      <c r="D227" s="139"/>
      <c r="E227" s="195"/>
      <c r="F227" s="195"/>
      <c r="G227" s="195"/>
      <c r="H227" s="195"/>
      <c r="I227" s="195"/>
      <c r="J227" s="195"/>
      <c r="K227" s="195"/>
      <c r="L227" s="195"/>
      <c r="M227" s="195"/>
      <c r="N227" s="196"/>
      <c r="O227" s="197"/>
      <c r="P227" s="197"/>
      <c r="Q227" s="197"/>
      <c r="R227" s="197"/>
      <c r="S227" s="197"/>
      <c r="T227" s="197"/>
      <c r="U227" s="197"/>
      <c r="V227" s="197"/>
      <c r="W227" s="197"/>
      <c r="X227" s="198"/>
    </row>
    <row r="228" spans="3:24" s="173" customFormat="1" x14ac:dyDescent="0.25">
      <c r="C228" s="194"/>
      <c r="D228" s="139"/>
      <c r="E228" s="195"/>
      <c r="F228" s="195"/>
      <c r="G228" s="195"/>
      <c r="H228" s="195"/>
      <c r="I228" s="195"/>
      <c r="J228" s="195"/>
      <c r="K228" s="195"/>
      <c r="L228" s="195"/>
      <c r="M228" s="195"/>
      <c r="N228" s="196"/>
      <c r="O228" s="197"/>
      <c r="P228" s="197"/>
      <c r="Q228" s="197"/>
      <c r="R228" s="197"/>
      <c r="S228" s="197"/>
      <c r="T228" s="197"/>
      <c r="U228" s="197"/>
      <c r="V228" s="197"/>
      <c r="W228" s="197"/>
      <c r="X228" s="198"/>
    </row>
    <row r="229" spans="3:24" s="173" customFormat="1" x14ac:dyDescent="0.25">
      <c r="C229" s="194"/>
      <c r="D229" s="139"/>
      <c r="E229" s="195"/>
      <c r="F229" s="195"/>
      <c r="G229" s="195"/>
      <c r="H229" s="195"/>
      <c r="I229" s="195"/>
      <c r="J229" s="195"/>
      <c r="K229" s="195"/>
      <c r="L229" s="195"/>
      <c r="M229" s="195"/>
      <c r="N229" s="196"/>
      <c r="O229" s="197"/>
      <c r="P229" s="197"/>
      <c r="Q229" s="197"/>
      <c r="R229" s="197"/>
      <c r="S229" s="197"/>
      <c r="T229" s="197"/>
      <c r="U229" s="197"/>
      <c r="V229" s="197"/>
      <c r="W229" s="197"/>
      <c r="X229" s="198"/>
    </row>
    <row r="230" spans="3:24" s="173" customFormat="1" x14ac:dyDescent="0.25">
      <c r="C230" s="194"/>
      <c r="D230" s="139"/>
      <c r="E230" s="195"/>
      <c r="F230" s="195"/>
      <c r="G230" s="195"/>
      <c r="H230" s="195"/>
      <c r="I230" s="195"/>
      <c r="J230" s="195"/>
      <c r="K230" s="195"/>
      <c r="L230" s="195"/>
      <c r="M230" s="195"/>
      <c r="N230" s="196"/>
      <c r="O230" s="197"/>
      <c r="P230" s="197"/>
      <c r="Q230" s="197"/>
      <c r="R230" s="197"/>
      <c r="S230" s="197"/>
      <c r="T230" s="197"/>
      <c r="U230" s="197"/>
      <c r="V230" s="197"/>
      <c r="W230" s="197"/>
      <c r="X230" s="198"/>
    </row>
    <row r="231" spans="3:24" s="173" customFormat="1" x14ac:dyDescent="0.25">
      <c r="C231" s="194"/>
      <c r="D231" s="139"/>
      <c r="E231" s="195"/>
      <c r="F231" s="195"/>
      <c r="G231" s="195"/>
      <c r="H231" s="195"/>
      <c r="I231" s="195"/>
      <c r="J231" s="195"/>
      <c r="K231" s="195"/>
      <c r="L231" s="195"/>
      <c r="M231" s="195"/>
      <c r="N231" s="196"/>
      <c r="O231" s="197"/>
      <c r="P231" s="197"/>
      <c r="Q231" s="197"/>
      <c r="R231" s="197"/>
      <c r="S231" s="197"/>
      <c r="T231" s="197"/>
      <c r="U231" s="197"/>
      <c r="V231" s="197"/>
      <c r="W231" s="197"/>
      <c r="X231" s="198"/>
    </row>
    <row r="232" spans="3:24" s="173" customFormat="1" x14ac:dyDescent="0.25">
      <c r="C232" s="194"/>
      <c r="D232" s="139"/>
      <c r="E232" s="195"/>
      <c r="F232" s="195"/>
      <c r="G232" s="195"/>
      <c r="H232" s="195"/>
      <c r="I232" s="195"/>
      <c r="J232" s="195"/>
      <c r="K232" s="195"/>
      <c r="L232" s="195"/>
      <c r="M232" s="195"/>
      <c r="N232" s="196"/>
      <c r="O232" s="197"/>
      <c r="P232" s="197"/>
      <c r="Q232" s="197"/>
      <c r="R232" s="197"/>
      <c r="S232" s="197"/>
      <c r="T232" s="197"/>
      <c r="U232" s="197"/>
      <c r="V232" s="197"/>
      <c r="W232" s="197"/>
      <c r="X232" s="198"/>
    </row>
    <row r="233" spans="3:24" s="173" customFormat="1" x14ac:dyDescent="0.25">
      <c r="C233" s="194"/>
      <c r="D233" s="139"/>
      <c r="E233" s="195"/>
      <c r="F233" s="195"/>
      <c r="G233" s="195"/>
      <c r="H233" s="195"/>
      <c r="I233" s="195"/>
      <c r="J233" s="195"/>
      <c r="K233" s="195"/>
      <c r="L233" s="195"/>
      <c r="M233" s="195"/>
      <c r="N233" s="196"/>
      <c r="O233" s="197"/>
      <c r="P233" s="197"/>
      <c r="Q233" s="197"/>
      <c r="R233" s="197"/>
      <c r="S233" s="197"/>
      <c r="T233" s="197"/>
      <c r="U233" s="197"/>
      <c r="V233" s="197"/>
      <c r="W233" s="197"/>
      <c r="X233" s="198"/>
    </row>
    <row r="234" spans="3:24" s="173" customFormat="1" x14ac:dyDescent="0.25">
      <c r="C234" s="194"/>
      <c r="D234" s="139"/>
      <c r="E234" s="195"/>
      <c r="F234" s="195"/>
      <c r="G234" s="195"/>
      <c r="H234" s="195"/>
      <c r="I234" s="195"/>
      <c r="J234" s="195"/>
      <c r="K234" s="195"/>
      <c r="L234" s="195"/>
      <c r="M234" s="195"/>
      <c r="N234" s="196"/>
      <c r="O234" s="197"/>
      <c r="P234" s="197"/>
      <c r="Q234" s="197"/>
      <c r="R234" s="197"/>
      <c r="S234" s="197"/>
      <c r="T234" s="197"/>
      <c r="U234" s="197"/>
      <c r="V234" s="197"/>
      <c r="W234" s="197"/>
      <c r="X234" s="198"/>
    </row>
    <row r="235" spans="3:24" s="173" customFormat="1" x14ac:dyDescent="0.25">
      <c r="C235" s="194"/>
      <c r="D235" s="139"/>
      <c r="E235" s="195"/>
      <c r="F235" s="195"/>
      <c r="G235" s="195"/>
      <c r="H235" s="195"/>
      <c r="I235" s="195"/>
      <c r="J235" s="195"/>
      <c r="K235" s="195"/>
      <c r="L235" s="195"/>
      <c r="M235" s="195"/>
      <c r="N235" s="196"/>
      <c r="O235" s="197"/>
      <c r="P235" s="197"/>
      <c r="Q235" s="197"/>
      <c r="R235" s="197"/>
      <c r="S235" s="197"/>
      <c r="T235" s="197"/>
      <c r="U235" s="197"/>
      <c r="V235" s="197"/>
      <c r="W235" s="197"/>
      <c r="X235" s="198"/>
    </row>
    <row r="236" spans="3:24" s="173" customFormat="1" x14ac:dyDescent="0.25">
      <c r="C236" s="194"/>
      <c r="D236" s="139"/>
      <c r="E236" s="195"/>
      <c r="F236" s="195"/>
      <c r="G236" s="195"/>
      <c r="H236" s="195"/>
      <c r="I236" s="195"/>
      <c r="J236" s="195"/>
      <c r="K236" s="195"/>
      <c r="L236" s="195"/>
      <c r="M236" s="195"/>
      <c r="N236" s="196"/>
      <c r="O236" s="197"/>
      <c r="P236" s="197"/>
      <c r="Q236" s="197"/>
      <c r="R236" s="197"/>
      <c r="S236" s="197"/>
      <c r="T236" s="197"/>
      <c r="U236" s="197"/>
      <c r="V236" s="197"/>
      <c r="W236" s="197"/>
      <c r="X236" s="198"/>
    </row>
    <row r="237" spans="3:24" s="173" customFormat="1" x14ac:dyDescent="0.25">
      <c r="C237" s="194"/>
      <c r="D237" s="139"/>
      <c r="E237" s="195"/>
      <c r="F237" s="195"/>
      <c r="G237" s="195"/>
      <c r="H237" s="195"/>
      <c r="I237" s="195"/>
      <c r="J237" s="195"/>
      <c r="K237" s="195"/>
      <c r="L237" s="195"/>
      <c r="M237" s="195"/>
      <c r="N237" s="196"/>
      <c r="O237" s="197"/>
      <c r="P237" s="197"/>
      <c r="Q237" s="197"/>
      <c r="R237" s="197"/>
      <c r="S237" s="197"/>
      <c r="T237" s="197"/>
      <c r="U237" s="197"/>
      <c r="V237" s="197"/>
      <c r="W237" s="197"/>
      <c r="X237" s="198"/>
    </row>
    <row r="238" spans="3:24" s="173" customFormat="1" x14ac:dyDescent="0.25">
      <c r="C238" s="194"/>
      <c r="D238" s="139"/>
      <c r="E238" s="195"/>
      <c r="F238" s="195"/>
      <c r="G238" s="195"/>
      <c r="H238" s="195"/>
      <c r="I238" s="195"/>
      <c r="J238" s="195"/>
      <c r="K238" s="195"/>
      <c r="L238" s="195"/>
      <c r="M238" s="195"/>
      <c r="N238" s="196"/>
      <c r="O238" s="197"/>
      <c r="P238" s="197"/>
      <c r="Q238" s="197"/>
      <c r="R238" s="197"/>
      <c r="S238" s="197"/>
      <c r="T238" s="197"/>
      <c r="U238" s="197"/>
      <c r="V238" s="197"/>
      <c r="W238" s="197"/>
      <c r="X238" s="198"/>
    </row>
    <row r="239" spans="3:24" s="173" customFormat="1" x14ac:dyDescent="0.25">
      <c r="C239" s="194"/>
      <c r="D239" s="139"/>
      <c r="E239" s="195"/>
      <c r="F239" s="195"/>
      <c r="G239" s="195"/>
      <c r="H239" s="195"/>
      <c r="I239" s="195"/>
      <c r="J239" s="195"/>
      <c r="K239" s="195"/>
      <c r="L239" s="195"/>
      <c r="M239" s="195"/>
      <c r="N239" s="196"/>
      <c r="O239" s="197"/>
      <c r="P239" s="197"/>
      <c r="Q239" s="197"/>
      <c r="R239" s="197"/>
      <c r="S239" s="197"/>
      <c r="T239" s="197"/>
      <c r="U239" s="197"/>
      <c r="V239" s="197"/>
      <c r="W239" s="197"/>
      <c r="X239" s="198"/>
    </row>
    <row r="240" spans="3:24" s="173" customFormat="1" x14ac:dyDescent="0.25">
      <c r="C240" s="194"/>
      <c r="D240" s="139"/>
      <c r="E240" s="195"/>
      <c r="F240" s="195"/>
      <c r="G240" s="195"/>
      <c r="H240" s="195"/>
      <c r="I240" s="195"/>
      <c r="J240" s="195"/>
      <c r="K240" s="195"/>
      <c r="L240" s="195"/>
      <c r="M240" s="195"/>
      <c r="N240" s="196"/>
      <c r="O240" s="197"/>
      <c r="P240" s="197"/>
      <c r="Q240" s="197"/>
      <c r="R240" s="197"/>
      <c r="S240" s="197"/>
      <c r="T240" s="197"/>
      <c r="U240" s="197"/>
      <c r="V240" s="197"/>
      <c r="W240" s="197"/>
      <c r="X240" s="198"/>
    </row>
    <row r="241" spans="3:24" s="173" customFormat="1" x14ac:dyDescent="0.25">
      <c r="C241" s="194"/>
      <c r="D241" s="139"/>
      <c r="E241" s="195"/>
      <c r="F241" s="195"/>
      <c r="G241" s="195"/>
      <c r="H241" s="195"/>
      <c r="I241" s="195"/>
      <c r="J241" s="195"/>
      <c r="K241" s="195"/>
      <c r="L241" s="195"/>
      <c r="M241" s="195"/>
      <c r="N241" s="196"/>
      <c r="O241" s="197"/>
      <c r="P241" s="197"/>
      <c r="Q241" s="197"/>
      <c r="R241" s="197"/>
      <c r="S241" s="197"/>
      <c r="T241" s="197"/>
      <c r="U241" s="197"/>
      <c r="V241" s="197"/>
      <c r="W241" s="197"/>
      <c r="X241" s="198"/>
    </row>
    <row r="242" spans="3:24" s="173" customFormat="1" x14ac:dyDescent="0.25">
      <c r="C242" s="194"/>
      <c r="D242" s="139"/>
      <c r="E242" s="195"/>
      <c r="F242" s="195"/>
      <c r="G242" s="195"/>
      <c r="H242" s="195"/>
      <c r="I242" s="195"/>
      <c r="J242" s="195"/>
      <c r="K242" s="195"/>
      <c r="L242" s="195"/>
      <c r="M242" s="195"/>
      <c r="N242" s="196"/>
      <c r="O242" s="197"/>
      <c r="P242" s="197"/>
      <c r="Q242" s="197"/>
      <c r="R242" s="197"/>
      <c r="S242" s="197"/>
      <c r="T242" s="197"/>
      <c r="U242" s="197"/>
      <c r="V242" s="197"/>
      <c r="W242" s="197"/>
      <c r="X242" s="198"/>
    </row>
    <row r="243" spans="3:24" s="173" customFormat="1" x14ac:dyDescent="0.25">
      <c r="C243" s="194"/>
      <c r="D243" s="139"/>
      <c r="E243" s="195"/>
      <c r="F243" s="195"/>
      <c r="G243" s="195"/>
      <c r="H243" s="195"/>
      <c r="I243" s="195"/>
      <c r="J243" s="195"/>
      <c r="K243" s="195"/>
      <c r="L243" s="195"/>
      <c r="M243" s="195"/>
      <c r="N243" s="196"/>
      <c r="O243" s="197"/>
      <c r="P243" s="197"/>
      <c r="Q243" s="197"/>
      <c r="R243" s="197"/>
      <c r="S243" s="197"/>
      <c r="T243" s="197"/>
      <c r="U243" s="197"/>
      <c r="V243" s="197"/>
      <c r="W243" s="197"/>
      <c r="X243" s="198"/>
    </row>
    <row r="244" spans="3:24" s="173" customFormat="1" x14ac:dyDescent="0.25">
      <c r="C244" s="194"/>
      <c r="D244" s="139"/>
      <c r="E244" s="195"/>
      <c r="F244" s="195"/>
      <c r="G244" s="195"/>
      <c r="H244" s="195"/>
      <c r="I244" s="195"/>
      <c r="J244" s="195"/>
      <c r="K244" s="195"/>
      <c r="L244" s="195"/>
      <c r="M244" s="195"/>
      <c r="N244" s="196"/>
      <c r="O244" s="197"/>
      <c r="P244" s="197"/>
      <c r="Q244" s="197"/>
      <c r="R244" s="197"/>
      <c r="S244" s="197"/>
      <c r="T244" s="197"/>
      <c r="U244" s="197"/>
      <c r="V244" s="197"/>
      <c r="W244" s="197"/>
      <c r="X244" s="198"/>
    </row>
    <row r="245" spans="3:24" s="173" customFormat="1" x14ac:dyDescent="0.25">
      <c r="C245" s="194"/>
      <c r="D245" s="139"/>
      <c r="E245" s="195"/>
      <c r="F245" s="195"/>
      <c r="G245" s="195"/>
      <c r="H245" s="195"/>
      <c r="I245" s="195"/>
      <c r="J245" s="195"/>
      <c r="K245" s="195"/>
      <c r="L245" s="195"/>
      <c r="M245" s="195"/>
      <c r="N245" s="196"/>
      <c r="O245" s="197"/>
      <c r="P245" s="197"/>
      <c r="Q245" s="197"/>
      <c r="R245" s="197"/>
      <c r="S245" s="197"/>
      <c r="T245" s="197"/>
      <c r="U245" s="197"/>
      <c r="V245" s="197"/>
      <c r="W245" s="197"/>
      <c r="X245" s="198"/>
    </row>
    <row r="246" spans="3:24" s="173" customFormat="1" x14ac:dyDescent="0.25">
      <c r="C246" s="194"/>
      <c r="D246" s="139"/>
      <c r="E246" s="195"/>
      <c r="F246" s="195"/>
      <c r="G246" s="195"/>
      <c r="H246" s="195"/>
      <c r="I246" s="195"/>
      <c r="J246" s="195"/>
      <c r="K246" s="195"/>
      <c r="L246" s="195"/>
      <c r="M246" s="195"/>
      <c r="N246" s="196"/>
      <c r="O246" s="197"/>
      <c r="P246" s="197"/>
      <c r="Q246" s="197"/>
      <c r="R246" s="197"/>
      <c r="S246" s="197"/>
      <c r="T246" s="197"/>
      <c r="U246" s="197"/>
      <c r="V246" s="197"/>
      <c r="W246" s="197"/>
      <c r="X246" s="198"/>
    </row>
    <row r="247" spans="3:24" s="173" customFormat="1" x14ac:dyDescent="0.25">
      <c r="C247" s="194"/>
      <c r="D247" s="139"/>
      <c r="E247" s="195"/>
      <c r="F247" s="195"/>
      <c r="G247" s="195"/>
      <c r="H247" s="195"/>
      <c r="I247" s="195"/>
      <c r="J247" s="195"/>
      <c r="K247" s="195"/>
      <c r="L247" s="195"/>
      <c r="M247" s="195"/>
      <c r="N247" s="196"/>
      <c r="O247" s="197"/>
      <c r="P247" s="197"/>
      <c r="Q247" s="197"/>
      <c r="R247" s="197"/>
      <c r="S247" s="197"/>
      <c r="T247" s="197"/>
      <c r="U247" s="197"/>
      <c r="V247" s="197"/>
      <c r="W247" s="197"/>
      <c r="X247" s="198"/>
    </row>
    <row r="248" spans="3:24" s="173" customFormat="1" x14ac:dyDescent="0.25">
      <c r="C248" s="194"/>
      <c r="D248" s="139"/>
      <c r="E248" s="195"/>
      <c r="F248" s="195"/>
      <c r="G248" s="195"/>
      <c r="H248" s="195"/>
      <c r="I248" s="195"/>
      <c r="J248" s="195"/>
      <c r="K248" s="195"/>
      <c r="L248" s="195"/>
      <c r="M248" s="195"/>
      <c r="N248" s="196"/>
      <c r="O248" s="197"/>
      <c r="P248" s="197"/>
      <c r="Q248" s="197"/>
      <c r="R248" s="197"/>
      <c r="S248" s="197"/>
      <c r="T248" s="197"/>
      <c r="U248" s="197"/>
      <c r="V248" s="197"/>
      <c r="W248" s="197"/>
      <c r="X248" s="198"/>
    </row>
    <row r="249" spans="3:24" s="173" customFormat="1" x14ac:dyDescent="0.25">
      <c r="C249" s="194"/>
      <c r="D249" s="139"/>
      <c r="E249" s="195"/>
      <c r="F249" s="195"/>
      <c r="G249" s="195"/>
      <c r="H249" s="195"/>
      <c r="I249" s="195"/>
      <c r="J249" s="195"/>
      <c r="K249" s="195"/>
      <c r="L249" s="195"/>
      <c r="M249" s="195"/>
      <c r="N249" s="196"/>
      <c r="O249" s="197"/>
      <c r="P249" s="197"/>
      <c r="Q249" s="197"/>
      <c r="R249" s="197"/>
      <c r="S249" s="197"/>
      <c r="T249" s="197"/>
      <c r="U249" s="197"/>
      <c r="V249" s="197"/>
      <c r="W249" s="197"/>
      <c r="X249" s="198"/>
    </row>
    <row r="250" spans="3:24" s="173" customFormat="1" x14ac:dyDescent="0.25">
      <c r="C250" s="194"/>
      <c r="D250" s="139"/>
      <c r="E250" s="195"/>
      <c r="F250" s="195"/>
      <c r="G250" s="195"/>
      <c r="H250" s="195"/>
      <c r="I250" s="195"/>
      <c r="J250" s="195"/>
      <c r="K250" s="195"/>
      <c r="L250" s="195"/>
      <c r="M250" s="195"/>
      <c r="N250" s="196"/>
      <c r="O250" s="197"/>
      <c r="P250" s="197"/>
      <c r="Q250" s="197"/>
      <c r="R250" s="197"/>
      <c r="S250" s="197"/>
      <c r="T250" s="197"/>
      <c r="U250" s="197"/>
      <c r="V250" s="197"/>
      <c r="W250" s="197"/>
      <c r="X250" s="198"/>
    </row>
    <row r="251" spans="3:24" s="173" customFormat="1" x14ac:dyDescent="0.25">
      <c r="C251" s="194"/>
      <c r="D251" s="139"/>
      <c r="E251" s="195"/>
      <c r="F251" s="195"/>
      <c r="G251" s="195"/>
      <c r="H251" s="195"/>
      <c r="I251" s="195"/>
      <c r="J251" s="195"/>
      <c r="K251" s="195"/>
      <c r="L251" s="195"/>
      <c r="M251" s="195"/>
      <c r="N251" s="196"/>
      <c r="O251" s="197"/>
      <c r="P251" s="197"/>
      <c r="Q251" s="197"/>
      <c r="R251" s="197"/>
      <c r="S251" s="197"/>
      <c r="T251" s="197"/>
      <c r="U251" s="197"/>
      <c r="V251" s="197"/>
      <c r="W251" s="197"/>
      <c r="X251" s="198"/>
    </row>
    <row r="252" spans="3:24" s="173" customFormat="1" x14ac:dyDescent="0.25">
      <c r="C252" s="194"/>
      <c r="D252" s="139"/>
      <c r="E252" s="195"/>
      <c r="F252" s="195"/>
      <c r="G252" s="195"/>
      <c r="H252" s="195"/>
      <c r="I252" s="195"/>
      <c r="J252" s="195"/>
      <c r="K252" s="195"/>
      <c r="L252" s="195"/>
      <c r="M252" s="195"/>
      <c r="N252" s="196"/>
      <c r="O252" s="197"/>
      <c r="P252" s="197"/>
      <c r="Q252" s="197"/>
      <c r="R252" s="197"/>
      <c r="S252" s="197"/>
      <c r="T252" s="197"/>
      <c r="U252" s="197"/>
      <c r="V252" s="197"/>
      <c r="W252" s="197"/>
      <c r="X252" s="198"/>
    </row>
    <row r="253" spans="3:24" s="173" customFormat="1" x14ac:dyDescent="0.25">
      <c r="C253" s="194"/>
      <c r="D253" s="139"/>
      <c r="E253" s="195"/>
      <c r="F253" s="195"/>
      <c r="G253" s="195"/>
      <c r="H253" s="195"/>
      <c r="I253" s="195"/>
      <c r="J253" s="195"/>
      <c r="K253" s="195"/>
      <c r="L253" s="195"/>
      <c r="M253" s="195"/>
      <c r="N253" s="196"/>
      <c r="O253" s="197"/>
      <c r="P253" s="197"/>
      <c r="Q253" s="197"/>
      <c r="R253" s="197"/>
      <c r="S253" s="197"/>
      <c r="T253" s="197"/>
      <c r="U253" s="197"/>
      <c r="V253" s="197"/>
      <c r="W253" s="197"/>
      <c r="X253" s="198"/>
    </row>
    <row r="254" spans="3:24" s="173" customFormat="1" x14ac:dyDescent="0.25">
      <c r="C254" s="194"/>
      <c r="D254" s="139"/>
      <c r="E254" s="195"/>
      <c r="F254" s="195"/>
      <c r="G254" s="195"/>
      <c r="H254" s="195"/>
      <c r="I254" s="195"/>
      <c r="J254" s="195"/>
      <c r="K254" s="195"/>
      <c r="L254" s="195"/>
      <c r="M254" s="195"/>
      <c r="N254" s="196"/>
      <c r="O254" s="197"/>
      <c r="P254" s="197"/>
      <c r="Q254" s="197"/>
      <c r="R254" s="197"/>
      <c r="S254" s="197"/>
      <c r="T254" s="197"/>
      <c r="U254" s="197"/>
      <c r="V254" s="197"/>
      <c r="W254" s="197"/>
      <c r="X254" s="198"/>
    </row>
    <row r="255" spans="3:24" s="173" customFormat="1" x14ac:dyDescent="0.25">
      <c r="C255" s="194"/>
      <c r="D255" s="139"/>
      <c r="E255" s="195"/>
      <c r="F255" s="195"/>
      <c r="G255" s="195"/>
      <c r="H255" s="195"/>
      <c r="I255" s="195"/>
      <c r="J255" s="195"/>
      <c r="K255" s="195"/>
      <c r="L255" s="195"/>
      <c r="M255" s="195"/>
      <c r="N255" s="196"/>
      <c r="O255" s="197"/>
      <c r="P255" s="197"/>
      <c r="Q255" s="197"/>
      <c r="R255" s="197"/>
      <c r="S255" s="197"/>
      <c r="T255" s="197"/>
      <c r="U255" s="197"/>
      <c r="V255" s="197"/>
      <c r="W255" s="197"/>
      <c r="X255" s="198"/>
    </row>
    <row r="256" spans="3:24" s="173" customFormat="1" x14ac:dyDescent="0.25">
      <c r="C256" s="194"/>
      <c r="D256" s="139"/>
      <c r="E256" s="195"/>
      <c r="F256" s="195"/>
      <c r="G256" s="195"/>
      <c r="H256" s="195"/>
      <c r="I256" s="195"/>
      <c r="J256" s="195"/>
      <c r="K256" s="195"/>
      <c r="L256" s="195"/>
      <c r="M256" s="195"/>
      <c r="N256" s="196"/>
      <c r="O256" s="197"/>
      <c r="P256" s="197"/>
      <c r="Q256" s="197"/>
      <c r="R256" s="197"/>
      <c r="S256" s="197"/>
      <c r="T256" s="197"/>
      <c r="U256" s="197"/>
      <c r="V256" s="197"/>
      <c r="W256" s="197"/>
      <c r="X256" s="198"/>
    </row>
    <row r="257" spans="3:24" s="173" customFormat="1" x14ac:dyDescent="0.25">
      <c r="C257" s="194"/>
      <c r="D257" s="139"/>
      <c r="E257" s="195"/>
      <c r="F257" s="195"/>
      <c r="G257" s="195"/>
      <c r="H257" s="195"/>
      <c r="I257" s="195"/>
      <c r="J257" s="195"/>
      <c r="K257" s="195"/>
      <c r="L257" s="195"/>
      <c r="M257" s="195"/>
      <c r="N257" s="196"/>
      <c r="O257" s="197"/>
      <c r="P257" s="197"/>
      <c r="Q257" s="197"/>
      <c r="R257" s="197"/>
      <c r="S257" s="197"/>
      <c r="T257" s="197"/>
      <c r="U257" s="197"/>
      <c r="V257" s="197"/>
      <c r="W257" s="197"/>
      <c r="X257" s="198"/>
    </row>
    <row r="258" spans="3:24" s="173" customFormat="1" x14ac:dyDescent="0.25">
      <c r="C258" s="194"/>
      <c r="D258" s="139"/>
      <c r="E258" s="195"/>
      <c r="F258" s="195"/>
      <c r="G258" s="195"/>
      <c r="H258" s="195"/>
      <c r="I258" s="195"/>
      <c r="J258" s="195"/>
      <c r="K258" s="195"/>
      <c r="L258" s="195"/>
      <c r="M258" s="195"/>
      <c r="N258" s="196"/>
      <c r="O258" s="197"/>
      <c r="P258" s="197"/>
      <c r="Q258" s="197"/>
      <c r="R258" s="197"/>
      <c r="S258" s="197"/>
      <c r="T258" s="197"/>
      <c r="U258" s="197"/>
      <c r="V258" s="197"/>
      <c r="W258" s="197"/>
      <c r="X258" s="198"/>
    </row>
    <row r="259" spans="3:24" s="173" customFormat="1" x14ac:dyDescent="0.25">
      <c r="C259" s="194"/>
      <c r="D259" s="139"/>
      <c r="E259" s="195"/>
      <c r="F259" s="195"/>
      <c r="G259" s="195"/>
      <c r="H259" s="195"/>
      <c r="I259" s="195"/>
      <c r="J259" s="195"/>
      <c r="K259" s="195"/>
      <c r="L259" s="195"/>
      <c r="M259" s="195"/>
      <c r="N259" s="200"/>
      <c r="O259" s="197"/>
      <c r="P259" s="197"/>
      <c r="Q259" s="197"/>
      <c r="R259" s="197"/>
      <c r="S259" s="197"/>
      <c r="T259" s="197"/>
      <c r="U259" s="197"/>
      <c r="V259" s="197"/>
      <c r="W259" s="197"/>
      <c r="X259" s="198"/>
    </row>
    <row r="260" spans="3:24" s="173" customFormat="1" x14ac:dyDescent="0.25">
      <c r="C260" s="194"/>
      <c r="D260" s="139"/>
      <c r="E260" s="195"/>
      <c r="F260" s="195"/>
      <c r="G260" s="195"/>
      <c r="H260" s="195"/>
      <c r="I260" s="195"/>
      <c r="J260" s="195"/>
      <c r="K260" s="195"/>
      <c r="L260" s="195"/>
      <c r="M260" s="195"/>
      <c r="N260" s="200"/>
      <c r="O260" s="197"/>
      <c r="P260" s="197"/>
      <c r="Q260" s="197"/>
      <c r="R260" s="197"/>
      <c r="S260" s="197"/>
      <c r="T260" s="197"/>
      <c r="U260" s="197"/>
      <c r="V260" s="197"/>
      <c r="W260" s="197"/>
      <c r="X260" s="198"/>
    </row>
    <row r="261" spans="3:24" s="173" customFormat="1" x14ac:dyDescent="0.25">
      <c r="C261" s="194"/>
      <c r="D261" s="139"/>
      <c r="E261" s="195"/>
      <c r="F261" s="195"/>
      <c r="G261" s="195"/>
      <c r="H261" s="195"/>
      <c r="I261" s="195"/>
      <c r="J261" s="195"/>
      <c r="K261" s="195"/>
      <c r="L261" s="195"/>
      <c r="M261" s="195"/>
      <c r="N261" s="200"/>
      <c r="O261" s="197"/>
      <c r="P261" s="197"/>
      <c r="Q261" s="197"/>
      <c r="R261" s="197"/>
      <c r="S261" s="197"/>
      <c r="T261" s="197"/>
      <c r="U261" s="197"/>
      <c r="V261" s="197"/>
      <c r="W261" s="197"/>
      <c r="X261" s="198"/>
    </row>
    <row r="262" spans="3:24" s="173" customFormat="1" x14ac:dyDescent="0.25">
      <c r="C262" s="194"/>
      <c r="D262" s="139"/>
      <c r="E262" s="195"/>
      <c r="F262" s="195"/>
      <c r="G262" s="195"/>
      <c r="H262" s="195"/>
      <c r="I262" s="195"/>
      <c r="J262" s="195"/>
      <c r="K262" s="195"/>
      <c r="L262" s="195"/>
      <c r="M262" s="195"/>
      <c r="N262" s="200"/>
      <c r="O262" s="197"/>
      <c r="P262" s="197"/>
      <c r="Q262" s="197"/>
      <c r="R262" s="197"/>
      <c r="S262" s="197"/>
      <c r="T262" s="197"/>
      <c r="U262" s="197"/>
      <c r="V262" s="197"/>
      <c r="W262" s="197"/>
      <c r="X262" s="198"/>
    </row>
    <row r="263" spans="3:24" s="173" customFormat="1" x14ac:dyDescent="0.25">
      <c r="C263" s="194"/>
      <c r="D263" s="139"/>
      <c r="E263" s="195"/>
      <c r="F263" s="195"/>
      <c r="G263" s="195"/>
      <c r="H263" s="195"/>
      <c r="I263" s="195"/>
      <c r="J263" s="195"/>
      <c r="K263" s="195"/>
      <c r="L263" s="195"/>
      <c r="M263" s="195"/>
      <c r="N263" s="200"/>
      <c r="O263" s="197"/>
      <c r="P263" s="197"/>
      <c r="Q263" s="197"/>
      <c r="R263" s="197"/>
      <c r="S263" s="197"/>
      <c r="T263" s="197"/>
      <c r="U263" s="197"/>
      <c r="V263" s="197"/>
      <c r="W263" s="197"/>
      <c r="X263" s="198"/>
    </row>
    <row r="264" spans="3:24" s="173" customFormat="1" x14ac:dyDescent="0.25">
      <c r="C264" s="194"/>
      <c r="D264" s="139"/>
      <c r="E264" s="195"/>
      <c r="F264" s="195"/>
      <c r="G264" s="195"/>
      <c r="H264" s="195"/>
      <c r="I264" s="195"/>
      <c r="J264" s="195"/>
      <c r="K264" s="195"/>
      <c r="L264" s="195"/>
      <c r="M264" s="195"/>
      <c r="N264" s="200"/>
      <c r="O264" s="197"/>
      <c r="P264" s="197"/>
      <c r="Q264" s="197"/>
      <c r="R264" s="197"/>
      <c r="S264" s="197"/>
      <c r="T264" s="197"/>
      <c r="U264" s="197"/>
      <c r="V264" s="197"/>
      <c r="W264" s="197"/>
      <c r="X264" s="198"/>
    </row>
    <row r="265" spans="3:24" s="173" customFormat="1" x14ac:dyDescent="0.25">
      <c r="C265" s="194"/>
      <c r="D265" s="139"/>
      <c r="E265" s="195"/>
      <c r="F265" s="195"/>
      <c r="G265" s="195"/>
      <c r="H265" s="195"/>
      <c r="I265" s="195"/>
      <c r="J265" s="195"/>
      <c r="K265" s="195"/>
      <c r="L265" s="195"/>
      <c r="M265" s="195"/>
      <c r="N265" s="200"/>
      <c r="O265" s="197"/>
      <c r="P265" s="197"/>
      <c r="Q265" s="197"/>
      <c r="R265" s="197"/>
      <c r="S265" s="197"/>
      <c r="T265" s="197"/>
      <c r="U265" s="197"/>
      <c r="V265" s="197"/>
      <c r="W265" s="197"/>
      <c r="X265" s="198"/>
    </row>
    <row r="266" spans="3:24" s="173" customFormat="1" x14ac:dyDescent="0.25">
      <c r="C266" s="194"/>
      <c r="D266" s="139"/>
      <c r="E266" s="195"/>
      <c r="F266" s="195"/>
      <c r="G266" s="195"/>
      <c r="H266" s="195"/>
      <c r="I266" s="195"/>
      <c r="J266" s="195"/>
      <c r="K266" s="195"/>
      <c r="L266" s="195"/>
      <c r="M266" s="195"/>
      <c r="N266" s="200"/>
      <c r="O266" s="197"/>
      <c r="P266" s="197"/>
      <c r="Q266" s="197"/>
      <c r="R266" s="197"/>
      <c r="S266" s="197"/>
      <c r="T266" s="197"/>
      <c r="U266" s="197"/>
      <c r="V266" s="197"/>
      <c r="W266" s="197"/>
      <c r="X266" s="198"/>
    </row>
    <row r="267" spans="3:24" s="173" customFormat="1" x14ac:dyDescent="0.25">
      <c r="C267" s="194"/>
      <c r="D267" s="139"/>
      <c r="E267" s="195"/>
      <c r="F267" s="195"/>
      <c r="G267" s="195"/>
      <c r="H267" s="195"/>
      <c r="I267" s="195"/>
      <c r="J267" s="195"/>
      <c r="K267" s="195"/>
      <c r="L267" s="195"/>
      <c r="M267" s="195"/>
      <c r="N267" s="200"/>
      <c r="O267" s="197"/>
      <c r="P267" s="197"/>
      <c r="Q267" s="197"/>
      <c r="R267" s="197"/>
      <c r="S267" s="197"/>
      <c r="T267" s="197"/>
      <c r="U267" s="197"/>
      <c r="V267" s="197"/>
      <c r="W267" s="197"/>
      <c r="X267" s="198"/>
    </row>
    <row r="268" spans="3:24" s="173" customFormat="1" x14ac:dyDescent="0.25">
      <c r="C268" s="194"/>
      <c r="D268" s="139"/>
      <c r="E268" s="195"/>
      <c r="F268" s="195"/>
      <c r="G268" s="195"/>
      <c r="H268" s="195"/>
      <c r="I268" s="195"/>
      <c r="J268" s="195"/>
      <c r="K268" s="195"/>
      <c r="L268" s="195"/>
      <c r="M268" s="195"/>
      <c r="N268" s="200"/>
      <c r="O268" s="197"/>
      <c r="P268" s="197"/>
      <c r="Q268" s="197"/>
      <c r="R268" s="197"/>
      <c r="S268" s="197"/>
      <c r="T268" s="197"/>
      <c r="U268" s="197"/>
      <c r="V268" s="197"/>
      <c r="W268" s="197"/>
      <c r="X268" s="198"/>
    </row>
    <row r="269" spans="3:24" s="173" customFormat="1" x14ac:dyDescent="0.25">
      <c r="C269" s="194"/>
      <c r="D269" s="139"/>
      <c r="E269" s="195"/>
      <c r="F269" s="195"/>
      <c r="G269" s="195"/>
      <c r="H269" s="195"/>
      <c r="I269" s="195"/>
      <c r="J269" s="195"/>
      <c r="K269" s="195"/>
      <c r="L269" s="195"/>
      <c r="M269" s="195"/>
      <c r="N269" s="200"/>
      <c r="O269" s="197"/>
      <c r="P269" s="197"/>
      <c r="Q269" s="197"/>
      <c r="R269" s="197"/>
      <c r="S269" s="197"/>
      <c r="T269" s="197"/>
      <c r="U269" s="197"/>
      <c r="V269" s="197"/>
      <c r="W269" s="197"/>
      <c r="X269" s="198"/>
    </row>
    <row r="270" spans="3:24" s="173" customFormat="1" x14ac:dyDescent="0.25">
      <c r="C270" s="194"/>
      <c r="D270" s="139"/>
      <c r="E270" s="195"/>
      <c r="F270" s="195"/>
      <c r="G270" s="195"/>
      <c r="H270" s="195"/>
      <c r="I270" s="195"/>
      <c r="J270" s="195"/>
      <c r="K270" s="195"/>
      <c r="L270" s="195"/>
      <c r="M270" s="195"/>
      <c r="N270" s="200"/>
      <c r="O270" s="197"/>
      <c r="P270" s="197"/>
      <c r="Q270" s="197"/>
      <c r="R270" s="197"/>
      <c r="S270" s="197"/>
      <c r="T270" s="197"/>
      <c r="U270" s="197"/>
      <c r="V270" s="197"/>
      <c r="W270" s="197"/>
      <c r="X270" s="198"/>
    </row>
    <row r="271" spans="3:24" s="173" customFormat="1" x14ac:dyDescent="0.25">
      <c r="C271" s="194"/>
      <c r="D271" s="139"/>
      <c r="E271" s="195"/>
      <c r="F271" s="195"/>
      <c r="G271" s="195"/>
      <c r="H271" s="195"/>
      <c r="I271" s="195"/>
      <c r="J271" s="195"/>
      <c r="K271" s="195"/>
      <c r="L271" s="195"/>
      <c r="M271" s="195"/>
      <c r="N271" s="200"/>
      <c r="O271" s="197"/>
      <c r="P271" s="197"/>
      <c r="Q271" s="197"/>
      <c r="R271" s="197"/>
      <c r="S271" s="197"/>
      <c r="T271" s="197"/>
      <c r="U271" s="197"/>
      <c r="V271" s="197"/>
      <c r="W271" s="197"/>
      <c r="X271" s="198"/>
    </row>
    <row r="272" spans="3:24" s="173" customFormat="1" x14ac:dyDescent="0.25">
      <c r="C272" s="194"/>
      <c r="D272" s="139"/>
      <c r="E272" s="195"/>
      <c r="F272" s="195"/>
      <c r="G272" s="195"/>
      <c r="H272" s="195"/>
      <c r="I272" s="195"/>
      <c r="J272" s="195"/>
      <c r="K272" s="195"/>
      <c r="L272" s="195"/>
      <c r="M272" s="195"/>
      <c r="N272" s="200"/>
      <c r="O272" s="197"/>
      <c r="P272" s="197"/>
      <c r="Q272" s="197"/>
      <c r="R272" s="197"/>
      <c r="S272" s="197"/>
      <c r="T272" s="197"/>
      <c r="U272" s="197"/>
      <c r="V272" s="197"/>
      <c r="W272" s="197"/>
      <c r="X272" s="198"/>
    </row>
    <row r="273" spans="3:24" s="173" customFormat="1" x14ac:dyDescent="0.25">
      <c r="C273" s="194"/>
      <c r="D273" s="139"/>
      <c r="E273" s="195"/>
      <c r="F273" s="195"/>
      <c r="G273" s="195"/>
      <c r="H273" s="195"/>
      <c r="I273" s="195"/>
      <c r="J273" s="195"/>
      <c r="K273" s="195"/>
      <c r="L273" s="195"/>
      <c r="M273" s="195"/>
      <c r="N273" s="200"/>
      <c r="O273" s="197"/>
      <c r="P273" s="197"/>
      <c r="Q273" s="197"/>
      <c r="R273" s="197"/>
      <c r="S273" s="197"/>
      <c r="T273" s="197"/>
      <c r="U273" s="197"/>
      <c r="V273" s="197"/>
      <c r="W273" s="197"/>
      <c r="X273" s="198"/>
    </row>
    <row r="274" spans="3:24" s="173" customFormat="1" x14ac:dyDescent="0.25">
      <c r="C274" s="194"/>
      <c r="D274" s="139"/>
      <c r="E274" s="195"/>
      <c r="F274" s="195"/>
      <c r="G274" s="195"/>
      <c r="H274" s="195"/>
      <c r="I274" s="195"/>
      <c r="J274" s="195"/>
      <c r="K274" s="195"/>
      <c r="L274" s="195"/>
      <c r="M274" s="195"/>
      <c r="N274" s="200"/>
      <c r="O274" s="197"/>
      <c r="P274" s="197"/>
      <c r="Q274" s="197"/>
      <c r="R274" s="197"/>
      <c r="S274" s="197"/>
      <c r="T274" s="197"/>
      <c r="U274" s="197"/>
      <c r="V274" s="197"/>
      <c r="W274" s="197"/>
      <c r="X274" s="198"/>
    </row>
    <row r="275" spans="3:24" s="173" customFormat="1" x14ac:dyDescent="0.25">
      <c r="C275" s="194"/>
      <c r="D275" s="139"/>
      <c r="E275" s="195"/>
      <c r="F275" s="195"/>
      <c r="G275" s="195"/>
      <c r="H275" s="195"/>
      <c r="I275" s="195"/>
      <c r="J275" s="195"/>
      <c r="K275" s="195"/>
      <c r="L275" s="195"/>
      <c r="M275" s="195"/>
      <c r="N275" s="200"/>
      <c r="O275" s="197"/>
      <c r="P275" s="197"/>
      <c r="Q275" s="197"/>
      <c r="R275" s="197"/>
      <c r="S275" s="197"/>
      <c r="T275" s="197"/>
      <c r="U275" s="197"/>
      <c r="V275" s="197"/>
      <c r="W275" s="197"/>
      <c r="X275" s="198"/>
    </row>
    <row r="276" spans="3:24" s="173" customFormat="1" x14ac:dyDescent="0.25">
      <c r="C276" s="194"/>
      <c r="D276" s="139"/>
      <c r="E276" s="195"/>
      <c r="F276" s="195"/>
      <c r="G276" s="195"/>
      <c r="H276" s="195"/>
      <c r="I276" s="195"/>
      <c r="J276" s="195"/>
      <c r="K276" s="195"/>
      <c r="L276" s="195"/>
      <c r="M276" s="195"/>
      <c r="N276" s="200"/>
      <c r="O276" s="197"/>
      <c r="P276" s="197"/>
      <c r="Q276" s="197"/>
      <c r="R276" s="197"/>
      <c r="S276" s="197"/>
      <c r="T276" s="197"/>
      <c r="U276" s="197"/>
      <c r="V276" s="197"/>
      <c r="W276" s="197"/>
      <c r="X276" s="198"/>
    </row>
    <row r="277" spans="3:24" s="173" customFormat="1" x14ac:dyDescent="0.25">
      <c r="C277" s="194"/>
      <c r="D277" s="139"/>
      <c r="E277" s="195"/>
      <c r="F277" s="195"/>
      <c r="G277" s="195"/>
      <c r="H277" s="195"/>
      <c r="I277" s="195"/>
      <c r="J277" s="195"/>
      <c r="K277" s="195"/>
      <c r="L277" s="195"/>
      <c r="M277" s="195"/>
      <c r="N277" s="200"/>
      <c r="O277" s="197"/>
      <c r="P277" s="197"/>
      <c r="Q277" s="197"/>
      <c r="R277" s="197"/>
      <c r="S277" s="197"/>
      <c r="T277" s="197"/>
      <c r="U277" s="197"/>
      <c r="V277" s="197"/>
      <c r="W277" s="197"/>
      <c r="X277" s="198"/>
    </row>
    <row r="278" spans="3:24" s="173" customFormat="1" x14ac:dyDescent="0.25">
      <c r="C278" s="194"/>
      <c r="D278" s="139"/>
      <c r="E278" s="195"/>
      <c r="F278" s="195"/>
      <c r="G278" s="195"/>
      <c r="H278" s="195"/>
      <c r="I278" s="195"/>
      <c r="J278" s="195"/>
      <c r="K278" s="195"/>
      <c r="L278" s="195"/>
      <c r="M278" s="195"/>
      <c r="N278" s="200"/>
      <c r="O278" s="197"/>
      <c r="P278" s="197"/>
      <c r="Q278" s="197"/>
      <c r="R278" s="197"/>
      <c r="S278" s="197"/>
      <c r="T278" s="197"/>
      <c r="U278" s="197"/>
      <c r="V278" s="197"/>
      <c r="W278" s="197"/>
      <c r="X278" s="198"/>
    </row>
    <row r="279" spans="3:24" s="173" customFormat="1" x14ac:dyDescent="0.25">
      <c r="C279" s="194"/>
      <c r="D279" s="139"/>
      <c r="E279" s="195"/>
      <c r="F279" s="195"/>
      <c r="G279" s="195"/>
      <c r="H279" s="195"/>
      <c r="I279" s="195"/>
      <c r="J279" s="195"/>
      <c r="K279" s="195"/>
      <c r="L279" s="195"/>
      <c r="M279" s="195"/>
      <c r="N279" s="200"/>
      <c r="O279" s="197"/>
      <c r="P279" s="197"/>
      <c r="Q279" s="197"/>
      <c r="R279" s="197"/>
      <c r="S279" s="197"/>
      <c r="T279" s="197"/>
      <c r="U279" s="197"/>
      <c r="V279" s="197"/>
      <c r="W279" s="197"/>
      <c r="X279" s="198"/>
    </row>
    <row r="280" spans="3:24" s="173" customFormat="1" x14ac:dyDescent="0.25">
      <c r="C280" s="194"/>
      <c r="D280" s="139"/>
      <c r="E280" s="195"/>
      <c r="F280" s="195"/>
      <c r="G280" s="195"/>
      <c r="H280" s="195"/>
      <c r="I280" s="195"/>
      <c r="J280" s="195"/>
      <c r="K280" s="195"/>
      <c r="L280" s="195"/>
      <c r="M280" s="195"/>
      <c r="N280" s="200"/>
      <c r="O280" s="197"/>
      <c r="P280" s="197"/>
      <c r="Q280" s="197"/>
      <c r="R280" s="197"/>
      <c r="S280" s="197"/>
      <c r="T280" s="197"/>
      <c r="U280" s="197"/>
      <c r="V280" s="197"/>
      <c r="W280" s="197"/>
      <c r="X280" s="198"/>
    </row>
    <row r="281" spans="3:24" s="173" customFormat="1" x14ac:dyDescent="0.25">
      <c r="C281" s="194"/>
      <c r="D281" s="139"/>
      <c r="E281" s="195"/>
      <c r="F281" s="195"/>
      <c r="G281" s="195"/>
      <c r="H281" s="195"/>
      <c r="I281" s="195"/>
      <c r="J281" s="195"/>
      <c r="K281" s="195"/>
      <c r="L281" s="195"/>
      <c r="M281" s="195"/>
      <c r="N281" s="200"/>
      <c r="O281" s="197"/>
      <c r="P281" s="197"/>
      <c r="Q281" s="197"/>
      <c r="R281" s="197"/>
      <c r="S281" s="197"/>
      <c r="T281" s="197"/>
      <c r="U281" s="197"/>
      <c r="V281" s="197"/>
      <c r="W281" s="197"/>
      <c r="X281" s="198"/>
    </row>
    <row r="282" spans="3:24" s="173" customFormat="1" x14ac:dyDescent="0.25">
      <c r="C282" s="194"/>
      <c r="D282" s="139"/>
      <c r="E282" s="195"/>
      <c r="F282" s="195"/>
      <c r="G282" s="195"/>
      <c r="H282" s="195"/>
      <c r="I282" s="195"/>
      <c r="J282" s="195"/>
      <c r="K282" s="195"/>
      <c r="L282" s="195"/>
      <c r="M282" s="195"/>
      <c r="N282" s="200"/>
      <c r="O282" s="197"/>
      <c r="P282" s="197"/>
      <c r="Q282" s="197"/>
      <c r="R282" s="197"/>
      <c r="S282" s="197"/>
      <c r="T282" s="197"/>
      <c r="U282" s="197"/>
      <c r="V282" s="197"/>
      <c r="W282" s="197"/>
      <c r="X282" s="198"/>
    </row>
    <row r="283" spans="3:24" s="173" customFormat="1" x14ac:dyDescent="0.25">
      <c r="C283" s="194"/>
      <c r="D283" s="139"/>
      <c r="E283" s="195"/>
      <c r="F283" s="195"/>
      <c r="G283" s="195"/>
      <c r="H283" s="195"/>
      <c r="I283" s="195"/>
      <c r="J283" s="195"/>
      <c r="K283" s="195"/>
      <c r="L283" s="195"/>
      <c r="M283" s="195"/>
      <c r="N283" s="200"/>
      <c r="O283" s="197"/>
      <c r="P283" s="197"/>
      <c r="Q283" s="197"/>
      <c r="R283" s="197"/>
      <c r="S283" s="197"/>
      <c r="T283" s="197"/>
      <c r="U283" s="197"/>
      <c r="V283" s="197"/>
      <c r="W283" s="197"/>
      <c r="X283" s="198"/>
    </row>
    <row r="284" spans="3:24" s="173" customFormat="1" x14ac:dyDescent="0.25">
      <c r="C284" s="194"/>
      <c r="D284" s="139"/>
      <c r="E284" s="195"/>
      <c r="F284" s="195"/>
      <c r="G284" s="195"/>
      <c r="H284" s="195"/>
      <c r="I284" s="195"/>
      <c r="J284" s="195"/>
      <c r="K284" s="195"/>
      <c r="L284" s="195"/>
      <c r="M284" s="195"/>
      <c r="N284" s="200"/>
      <c r="O284" s="197"/>
      <c r="P284" s="197"/>
      <c r="Q284" s="197"/>
      <c r="R284" s="197"/>
      <c r="S284" s="197"/>
      <c r="T284" s="197"/>
      <c r="U284" s="197"/>
      <c r="V284" s="197"/>
      <c r="W284" s="197"/>
      <c r="X284" s="198"/>
    </row>
    <row r="285" spans="3:24" s="173" customFormat="1" x14ac:dyDescent="0.25">
      <c r="C285" s="194"/>
      <c r="D285" s="139"/>
      <c r="E285" s="195"/>
      <c r="F285" s="195"/>
      <c r="G285" s="195"/>
      <c r="H285" s="195"/>
      <c r="I285" s="195"/>
      <c r="J285" s="195"/>
      <c r="K285" s="195"/>
      <c r="L285" s="195"/>
      <c r="M285" s="195"/>
      <c r="N285" s="200"/>
      <c r="O285" s="197"/>
      <c r="P285" s="197"/>
      <c r="Q285" s="197"/>
      <c r="R285" s="197"/>
      <c r="S285" s="197"/>
      <c r="T285" s="197"/>
      <c r="U285" s="197"/>
      <c r="V285" s="197"/>
      <c r="W285" s="197"/>
      <c r="X285" s="198"/>
    </row>
    <row r="286" spans="3:24" s="173" customFormat="1" x14ac:dyDescent="0.25">
      <c r="C286" s="194"/>
      <c r="D286" s="139"/>
      <c r="E286" s="195"/>
      <c r="F286" s="195"/>
      <c r="G286" s="195"/>
      <c r="H286" s="195"/>
      <c r="I286" s="195"/>
      <c r="J286" s="195"/>
      <c r="K286" s="195"/>
      <c r="L286" s="195"/>
      <c r="M286" s="195"/>
      <c r="N286" s="200"/>
      <c r="O286" s="197"/>
      <c r="P286" s="197"/>
      <c r="Q286" s="197"/>
      <c r="R286" s="197"/>
      <c r="S286" s="197"/>
      <c r="T286" s="197"/>
      <c r="U286" s="197"/>
      <c r="V286" s="197"/>
      <c r="W286" s="197"/>
      <c r="X286" s="198"/>
    </row>
    <row r="287" spans="3:24" s="173" customFormat="1" x14ac:dyDescent="0.25">
      <c r="C287" s="194"/>
      <c r="D287" s="139"/>
      <c r="E287" s="195"/>
      <c r="F287" s="195"/>
      <c r="G287" s="195"/>
      <c r="H287" s="195"/>
      <c r="I287" s="195"/>
      <c r="J287" s="195"/>
      <c r="K287" s="195"/>
      <c r="L287" s="195"/>
      <c r="M287" s="195"/>
      <c r="N287" s="200"/>
      <c r="O287" s="197"/>
      <c r="P287" s="197"/>
      <c r="Q287" s="197"/>
      <c r="R287" s="197"/>
      <c r="S287" s="197"/>
      <c r="T287" s="197"/>
      <c r="U287" s="197"/>
      <c r="V287" s="197"/>
      <c r="W287" s="197"/>
      <c r="X287" s="198"/>
    </row>
    <row r="288" spans="3:24" s="173" customFormat="1" x14ac:dyDescent="0.25">
      <c r="C288" s="194"/>
      <c r="D288" s="139"/>
      <c r="E288" s="195"/>
      <c r="F288" s="195"/>
      <c r="G288" s="195"/>
      <c r="H288" s="195"/>
      <c r="I288" s="195"/>
      <c r="J288" s="195"/>
      <c r="K288" s="195"/>
      <c r="L288" s="195"/>
      <c r="M288" s="195"/>
      <c r="N288" s="200"/>
      <c r="O288" s="197"/>
      <c r="P288" s="197"/>
      <c r="Q288" s="197"/>
      <c r="R288" s="197"/>
      <c r="S288" s="197"/>
      <c r="T288" s="197"/>
      <c r="U288" s="197"/>
      <c r="V288" s="197"/>
      <c r="W288" s="197"/>
      <c r="X288" s="198"/>
    </row>
    <row r="289" spans="3:24" s="173" customFormat="1" x14ac:dyDescent="0.25">
      <c r="C289" s="194"/>
      <c r="D289" s="139"/>
      <c r="E289" s="195"/>
      <c r="F289" s="195"/>
      <c r="G289" s="195"/>
      <c r="H289" s="195"/>
      <c r="I289" s="195"/>
      <c r="J289" s="195"/>
      <c r="K289" s="195"/>
      <c r="L289" s="195"/>
      <c r="M289" s="195"/>
      <c r="N289" s="200"/>
      <c r="O289" s="197"/>
      <c r="P289" s="197"/>
      <c r="Q289" s="197"/>
      <c r="R289" s="197"/>
      <c r="S289" s="197"/>
      <c r="T289" s="197"/>
      <c r="U289" s="197"/>
      <c r="V289" s="197"/>
      <c r="W289" s="197"/>
      <c r="X289" s="198"/>
    </row>
    <row r="290" spans="3:24" s="173" customFormat="1" x14ac:dyDescent="0.25">
      <c r="C290" s="194"/>
      <c r="D290" s="139"/>
      <c r="E290" s="195"/>
      <c r="F290" s="195"/>
      <c r="G290" s="195"/>
      <c r="H290" s="195"/>
      <c r="I290" s="195"/>
      <c r="J290" s="195"/>
      <c r="K290" s="195"/>
      <c r="L290" s="195"/>
      <c r="M290" s="195"/>
      <c r="N290" s="200"/>
      <c r="O290" s="197"/>
      <c r="P290" s="197"/>
      <c r="Q290" s="197"/>
      <c r="R290" s="197"/>
      <c r="S290" s="197"/>
      <c r="T290" s="197"/>
      <c r="U290" s="197"/>
      <c r="V290" s="197"/>
      <c r="W290" s="197"/>
      <c r="X290" s="198"/>
    </row>
    <row r="291" spans="3:24" s="173" customFormat="1" x14ac:dyDescent="0.25">
      <c r="C291" s="194"/>
      <c r="D291" s="139"/>
      <c r="E291" s="195"/>
      <c r="F291" s="195"/>
      <c r="G291" s="195"/>
      <c r="H291" s="195"/>
      <c r="I291" s="195"/>
      <c r="J291" s="195"/>
      <c r="K291" s="195"/>
      <c r="L291" s="195"/>
      <c r="M291" s="195"/>
      <c r="N291" s="200"/>
      <c r="O291" s="197"/>
      <c r="P291" s="197"/>
      <c r="Q291" s="197"/>
      <c r="R291" s="197"/>
      <c r="S291" s="197"/>
      <c r="T291" s="197"/>
      <c r="U291" s="197"/>
      <c r="V291" s="197"/>
      <c r="W291" s="197"/>
      <c r="X291" s="198"/>
    </row>
    <row r="292" spans="3:24" s="173" customFormat="1" x14ac:dyDescent="0.25">
      <c r="C292" s="194"/>
      <c r="D292" s="139"/>
      <c r="E292" s="195"/>
      <c r="F292" s="195"/>
      <c r="G292" s="195"/>
      <c r="H292" s="195"/>
      <c r="I292" s="195"/>
      <c r="J292" s="195"/>
      <c r="K292" s="195"/>
      <c r="L292" s="195"/>
      <c r="M292" s="195"/>
      <c r="N292" s="200"/>
      <c r="O292" s="197"/>
      <c r="P292" s="197"/>
      <c r="Q292" s="197"/>
      <c r="R292" s="197"/>
      <c r="S292" s="197"/>
      <c r="T292" s="197"/>
      <c r="U292" s="197"/>
      <c r="V292" s="197"/>
      <c r="W292" s="197"/>
      <c r="X292" s="198"/>
    </row>
    <row r="293" spans="3:24" s="173" customFormat="1" x14ac:dyDescent="0.25">
      <c r="C293" s="194"/>
      <c r="D293" s="139"/>
      <c r="E293" s="195"/>
      <c r="F293" s="195"/>
      <c r="G293" s="195"/>
      <c r="H293" s="195"/>
      <c r="I293" s="195"/>
      <c r="J293" s="195"/>
      <c r="K293" s="195"/>
      <c r="L293" s="195"/>
      <c r="M293" s="195"/>
      <c r="N293" s="200"/>
      <c r="O293" s="197"/>
      <c r="P293" s="197"/>
      <c r="Q293" s="197"/>
      <c r="R293" s="197"/>
      <c r="S293" s="197"/>
      <c r="T293" s="197"/>
      <c r="U293" s="197"/>
      <c r="V293" s="197"/>
      <c r="W293" s="197"/>
      <c r="X293" s="198"/>
    </row>
    <row r="294" spans="3:24" s="173" customFormat="1" x14ac:dyDescent="0.25">
      <c r="C294" s="194"/>
      <c r="D294" s="139"/>
      <c r="E294" s="195"/>
      <c r="F294" s="195"/>
      <c r="G294" s="195"/>
      <c r="H294" s="195"/>
      <c r="I294" s="195"/>
      <c r="J294" s="195"/>
      <c r="K294" s="195"/>
      <c r="L294" s="195"/>
      <c r="M294" s="195"/>
      <c r="N294" s="200"/>
      <c r="O294" s="197"/>
      <c r="P294" s="197"/>
      <c r="Q294" s="197"/>
      <c r="R294" s="197"/>
      <c r="S294" s="197"/>
      <c r="T294" s="197"/>
      <c r="U294" s="197"/>
      <c r="V294" s="197"/>
      <c r="W294" s="197"/>
      <c r="X294" s="198"/>
    </row>
    <row r="295" spans="3:24" s="173" customFormat="1" x14ac:dyDescent="0.25">
      <c r="C295" s="194"/>
      <c r="D295" s="139"/>
      <c r="E295" s="195"/>
      <c r="F295" s="195"/>
      <c r="G295" s="195"/>
      <c r="H295" s="195"/>
      <c r="I295" s="195"/>
      <c r="J295" s="195"/>
      <c r="K295" s="195"/>
      <c r="L295" s="195"/>
      <c r="M295" s="195"/>
      <c r="N295" s="200"/>
      <c r="O295" s="197"/>
      <c r="P295" s="197"/>
      <c r="Q295" s="197"/>
      <c r="R295" s="197"/>
      <c r="S295" s="197"/>
      <c r="T295" s="197"/>
      <c r="U295" s="197"/>
      <c r="V295" s="197"/>
      <c r="W295" s="197"/>
      <c r="X295" s="198"/>
    </row>
    <row r="296" spans="3:24" s="173" customFormat="1" x14ac:dyDescent="0.25">
      <c r="C296" s="194"/>
      <c r="D296" s="139"/>
      <c r="E296" s="195"/>
      <c r="F296" s="195"/>
      <c r="G296" s="195"/>
      <c r="H296" s="195"/>
      <c r="I296" s="195"/>
      <c r="J296" s="195"/>
      <c r="K296" s="195"/>
      <c r="L296" s="195"/>
      <c r="M296" s="195"/>
      <c r="N296" s="200"/>
      <c r="O296" s="197"/>
      <c r="P296" s="197"/>
      <c r="Q296" s="197"/>
      <c r="R296" s="197"/>
      <c r="S296" s="197"/>
      <c r="T296" s="197"/>
      <c r="U296" s="197"/>
      <c r="V296" s="197"/>
      <c r="W296" s="197"/>
      <c r="X296" s="198"/>
    </row>
    <row r="297" spans="3:24" s="173" customFormat="1" x14ac:dyDescent="0.25">
      <c r="C297" s="194"/>
      <c r="D297" s="139"/>
      <c r="E297" s="195"/>
      <c r="F297" s="195"/>
      <c r="G297" s="195"/>
      <c r="H297" s="195"/>
      <c r="I297" s="195"/>
      <c r="J297" s="195"/>
      <c r="K297" s="195"/>
      <c r="L297" s="195"/>
      <c r="M297" s="195"/>
      <c r="N297" s="200"/>
      <c r="O297" s="197"/>
      <c r="P297" s="197"/>
      <c r="Q297" s="197"/>
      <c r="R297" s="197"/>
      <c r="S297" s="197"/>
      <c r="T297" s="197"/>
      <c r="U297" s="197"/>
      <c r="V297" s="197"/>
      <c r="W297" s="197"/>
      <c r="X297" s="198"/>
    </row>
    <row r="298" spans="3:24" s="173" customFormat="1" x14ac:dyDescent="0.25">
      <c r="C298" s="194"/>
      <c r="D298" s="139"/>
      <c r="E298" s="195"/>
      <c r="F298" s="195"/>
      <c r="G298" s="195"/>
      <c r="H298" s="195"/>
      <c r="I298" s="195"/>
      <c r="J298" s="195"/>
      <c r="K298" s="195"/>
      <c r="L298" s="195"/>
      <c r="M298" s="195"/>
      <c r="N298" s="200"/>
      <c r="O298" s="197"/>
      <c r="P298" s="197"/>
      <c r="Q298" s="197"/>
      <c r="R298" s="197"/>
      <c r="S298" s="197"/>
      <c r="T298" s="197"/>
      <c r="U298" s="197"/>
      <c r="V298" s="197"/>
      <c r="W298" s="197"/>
      <c r="X298" s="198"/>
    </row>
    <row r="299" spans="3:24" s="173" customFormat="1" x14ac:dyDescent="0.25">
      <c r="C299" s="194"/>
      <c r="D299" s="139"/>
      <c r="E299" s="195"/>
      <c r="F299" s="195"/>
      <c r="G299" s="195"/>
      <c r="H299" s="195"/>
      <c r="I299" s="195"/>
      <c r="J299" s="195"/>
      <c r="K299" s="195"/>
      <c r="L299" s="195"/>
      <c r="M299" s="195"/>
      <c r="N299" s="200"/>
      <c r="O299" s="197"/>
      <c r="P299" s="197"/>
      <c r="Q299" s="197"/>
      <c r="R299" s="197"/>
      <c r="S299" s="197"/>
      <c r="T299" s="197"/>
      <c r="U299" s="197"/>
      <c r="V299" s="197"/>
      <c r="W299" s="197"/>
      <c r="X299" s="198"/>
    </row>
    <row r="300" spans="3:24" s="173" customFormat="1" x14ac:dyDescent="0.25">
      <c r="C300" s="194"/>
      <c r="D300" s="139"/>
      <c r="E300" s="195"/>
      <c r="F300" s="195"/>
      <c r="G300" s="195"/>
      <c r="H300" s="195"/>
      <c r="I300" s="195"/>
      <c r="J300" s="195"/>
      <c r="K300" s="195"/>
      <c r="L300" s="195"/>
      <c r="M300" s="195"/>
      <c r="N300" s="200"/>
      <c r="O300" s="197"/>
      <c r="P300" s="197"/>
      <c r="Q300" s="197"/>
      <c r="R300" s="197"/>
      <c r="S300" s="197"/>
      <c r="T300" s="197"/>
      <c r="U300" s="197"/>
      <c r="V300" s="197"/>
      <c r="W300" s="197"/>
      <c r="X300" s="198"/>
    </row>
    <row r="301" spans="3:24" s="173" customFormat="1" x14ac:dyDescent="0.25">
      <c r="C301" s="194"/>
      <c r="D301" s="139"/>
      <c r="E301" s="195"/>
      <c r="F301" s="195"/>
      <c r="G301" s="195"/>
      <c r="H301" s="195"/>
      <c r="I301" s="195"/>
      <c r="J301" s="195"/>
      <c r="K301" s="195"/>
      <c r="L301" s="195"/>
      <c r="M301" s="195"/>
      <c r="N301" s="200"/>
      <c r="O301" s="197"/>
      <c r="P301" s="197"/>
      <c r="Q301" s="197"/>
      <c r="R301" s="197"/>
      <c r="S301" s="197"/>
      <c r="T301" s="197"/>
      <c r="U301" s="197"/>
      <c r="V301" s="197"/>
      <c r="W301" s="197"/>
      <c r="X301" s="198"/>
    </row>
    <row r="302" spans="3:24" s="173" customFormat="1" x14ac:dyDescent="0.25">
      <c r="C302" s="194"/>
      <c r="D302" s="139"/>
      <c r="E302" s="195"/>
      <c r="F302" s="195"/>
      <c r="G302" s="195"/>
      <c r="H302" s="195"/>
      <c r="I302" s="195"/>
      <c r="J302" s="195"/>
      <c r="K302" s="195"/>
      <c r="L302" s="195"/>
      <c r="M302" s="195"/>
      <c r="N302" s="200"/>
      <c r="O302" s="197"/>
      <c r="P302" s="197"/>
      <c r="Q302" s="197"/>
      <c r="R302" s="197"/>
      <c r="S302" s="197"/>
      <c r="T302" s="197"/>
      <c r="U302" s="197"/>
      <c r="V302" s="197"/>
      <c r="W302" s="197"/>
      <c r="X302" s="198"/>
    </row>
    <row r="303" spans="3:24" s="173" customFormat="1" x14ac:dyDescent="0.25">
      <c r="C303" s="194"/>
      <c r="D303" s="139"/>
      <c r="E303" s="195"/>
      <c r="F303" s="195"/>
      <c r="G303" s="195"/>
      <c r="H303" s="195"/>
      <c r="I303" s="195"/>
      <c r="J303" s="195"/>
      <c r="K303" s="195"/>
      <c r="L303" s="195"/>
      <c r="M303" s="195"/>
      <c r="N303" s="200"/>
      <c r="O303" s="197"/>
      <c r="P303" s="197"/>
      <c r="Q303" s="197"/>
      <c r="R303" s="197"/>
      <c r="S303" s="197"/>
      <c r="T303" s="197"/>
      <c r="U303" s="197"/>
      <c r="V303" s="197"/>
      <c r="W303" s="197"/>
      <c r="X303" s="198"/>
    </row>
    <row r="304" spans="3:24" s="173" customFormat="1" x14ac:dyDescent="0.25">
      <c r="C304" s="194"/>
      <c r="D304" s="139"/>
      <c r="E304" s="195"/>
      <c r="F304" s="195"/>
      <c r="G304" s="195"/>
      <c r="H304" s="195"/>
      <c r="I304" s="195"/>
      <c r="J304" s="195"/>
      <c r="K304" s="195"/>
      <c r="L304" s="195"/>
      <c r="M304" s="195"/>
      <c r="N304" s="200"/>
      <c r="O304" s="197"/>
      <c r="P304" s="197"/>
      <c r="Q304" s="197"/>
      <c r="R304" s="197"/>
      <c r="S304" s="197"/>
      <c r="T304" s="197"/>
      <c r="U304" s="197"/>
      <c r="V304" s="197"/>
      <c r="W304" s="197"/>
      <c r="X304" s="198"/>
    </row>
    <row r="305" spans="3:24" s="173" customFormat="1" x14ac:dyDescent="0.25">
      <c r="C305" s="194"/>
      <c r="D305" s="139"/>
      <c r="E305" s="195"/>
      <c r="F305" s="195"/>
      <c r="G305" s="195"/>
      <c r="H305" s="195"/>
      <c r="I305" s="195"/>
      <c r="J305" s="195"/>
      <c r="K305" s="195"/>
      <c r="L305" s="195"/>
      <c r="M305" s="195"/>
      <c r="N305" s="200"/>
      <c r="O305" s="197"/>
      <c r="P305" s="197"/>
      <c r="Q305" s="197"/>
      <c r="R305" s="197"/>
      <c r="S305" s="197"/>
      <c r="T305" s="197"/>
      <c r="U305" s="197"/>
      <c r="V305" s="197"/>
      <c r="W305" s="197"/>
      <c r="X305" s="198"/>
    </row>
    <row r="306" spans="3:24" s="173" customFormat="1" x14ac:dyDescent="0.25">
      <c r="C306" s="194"/>
      <c r="D306" s="139"/>
      <c r="E306" s="195"/>
      <c r="F306" s="195"/>
      <c r="G306" s="195"/>
      <c r="H306" s="195"/>
      <c r="I306" s="195"/>
      <c r="J306" s="195"/>
      <c r="K306" s="195"/>
      <c r="L306" s="195"/>
      <c r="M306" s="195"/>
      <c r="N306" s="200"/>
      <c r="O306" s="197"/>
      <c r="P306" s="197"/>
      <c r="Q306" s="197"/>
      <c r="R306" s="197"/>
      <c r="S306" s="197"/>
      <c r="T306" s="197"/>
      <c r="U306" s="197"/>
      <c r="V306" s="197"/>
      <c r="W306" s="197"/>
      <c r="X306" s="198"/>
    </row>
    <row r="307" spans="3:24" s="173" customFormat="1" x14ac:dyDescent="0.25">
      <c r="C307" s="194"/>
      <c r="D307" s="139"/>
      <c r="E307" s="195"/>
      <c r="F307" s="195"/>
      <c r="G307" s="195"/>
      <c r="H307" s="195"/>
      <c r="I307" s="195"/>
      <c r="J307" s="195"/>
      <c r="K307" s="195"/>
      <c r="L307" s="195"/>
      <c r="M307" s="195"/>
      <c r="N307" s="200"/>
      <c r="O307" s="197"/>
      <c r="P307" s="197"/>
      <c r="Q307" s="197"/>
      <c r="R307" s="197"/>
      <c r="S307" s="197"/>
      <c r="T307" s="197"/>
      <c r="U307" s="197"/>
      <c r="V307" s="197"/>
      <c r="W307" s="197"/>
      <c r="X307" s="198"/>
    </row>
    <row r="308" spans="3:24" s="173" customFormat="1" x14ac:dyDescent="0.25">
      <c r="C308" s="194"/>
      <c r="D308" s="139"/>
      <c r="E308" s="195"/>
      <c r="F308" s="195"/>
      <c r="G308" s="195"/>
      <c r="H308" s="195"/>
      <c r="I308" s="195"/>
      <c r="J308" s="195"/>
      <c r="K308" s="195"/>
      <c r="L308" s="195"/>
      <c r="M308" s="195"/>
      <c r="N308" s="200"/>
      <c r="O308" s="197"/>
      <c r="P308" s="197"/>
      <c r="Q308" s="197"/>
      <c r="R308" s="197"/>
      <c r="S308" s="197"/>
      <c r="T308" s="197"/>
      <c r="U308" s="197"/>
      <c r="V308" s="197"/>
      <c r="W308" s="197"/>
      <c r="X308" s="198"/>
    </row>
    <row r="309" spans="3:24" s="173" customFormat="1" x14ac:dyDescent="0.25">
      <c r="C309" s="194"/>
      <c r="D309" s="139"/>
      <c r="E309" s="195"/>
      <c r="F309" s="195"/>
      <c r="G309" s="195"/>
      <c r="H309" s="195"/>
      <c r="I309" s="195"/>
      <c r="J309" s="195"/>
      <c r="K309" s="195"/>
      <c r="L309" s="195"/>
      <c r="M309" s="195"/>
      <c r="N309" s="200"/>
      <c r="O309" s="197"/>
      <c r="P309" s="197"/>
      <c r="Q309" s="197"/>
      <c r="R309" s="197"/>
      <c r="S309" s="197"/>
      <c r="T309" s="197"/>
      <c r="U309" s="197"/>
      <c r="V309" s="197"/>
      <c r="W309" s="197"/>
      <c r="X309" s="198"/>
    </row>
    <row r="310" spans="3:24" s="173" customFormat="1" x14ac:dyDescent="0.25">
      <c r="C310" s="194"/>
      <c r="D310" s="139"/>
      <c r="E310" s="195"/>
      <c r="F310" s="195"/>
      <c r="G310" s="195"/>
      <c r="H310" s="195"/>
      <c r="I310" s="195"/>
      <c r="J310" s="195"/>
      <c r="K310" s="195"/>
      <c r="L310" s="195"/>
      <c r="M310" s="195"/>
      <c r="N310" s="200"/>
      <c r="O310" s="197"/>
      <c r="P310" s="197"/>
      <c r="Q310" s="197"/>
      <c r="R310" s="197"/>
      <c r="S310" s="197"/>
      <c r="T310" s="197"/>
      <c r="U310" s="197"/>
      <c r="V310" s="197"/>
      <c r="W310" s="197"/>
      <c r="X310" s="198"/>
    </row>
    <row r="311" spans="3:24" s="173" customFormat="1" x14ac:dyDescent="0.25">
      <c r="C311" s="194"/>
      <c r="D311" s="139"/>
      <c r="E311" s="195"/>
      <c r="F311" s="195"/>
      <c r="G311" s="195"/>
      <c r="H311" s="195"/>
      <c r="I311" s="195"/>
      <c r="J311" s="195"/>
      <c r="K311" s="195"/>
      <c r="L311" s="195"/>
      <c r="M311" s="195"/>
      <c r="N311" s="200"/>
      <c r="O311" s="197"/>
      <c r="P311" s="197"/>
      <c r="Q311" s="197"/>
      <c r="R311" s="197"/>
      <c r="S311" s="197"/>
      <c r="T311" s="197"/>
      <c r="U311" s="197"/>
      <c r="V311" s="197"/>
      <c r="W311" s="197"/>
      <c r="X311" s="198"/>
    </row>
    <row r="312" spans="3:24" s="173" customFormat="1" x14ac:dyDescent="0.25">
      <c r="C312" s="194"/>
      <c r="D312" s="139"/>
      <c r="E312" s="195"/>
      <c r="F312" s="195"/>
      <c r="G312" s="195"/>
      <c r="H312" s="195"/>
      <c r="I312" s="195"/>
      <c r="J312" s="195"/>
      <c r="K312" s="195"/>
      <c r="L312" s="195"/>
      <c r="M312" s="195"/>
      <c r="N312" s="200"/>
      <c r="O312" s="197"/>
      <c r="P312" s="197"/>
      <c r="Q312" s="197"/>
      <c r="R312" s="197"/>
      <c r="S312" s="197"/>
      <c r="T312" s="197"/>
      <c r="U312" s="197"/>
      <c r="V312" s="197"/>
      <c r="W312" s="197"/>
      <c r="X312" s="198"/>
    </row>
    <row r="313" spans="3:24" s="173" customFormat="1" x14ac:dyDescent="0.25">
      <c r="C313" s="194"/>
      <c r="D313" s="139"/>
      <c r="E313" s="195"/>
      <c r="F313" s="195"/>
      <c r="G313" s="195"/>
      <c r="H313" s="195"/>
      <c r="I313" s="195"/>
      <c r="J313" s="195"/>
      <c r="K313" s="195"/>
      <c r="L313" s="195"/>
      <c r="M313" s="195"/>
      <c r="N313" s="200"/>
      <c r="O313" s="197"/>
      <c r="P313" s="197"/>
      <c r="Q313" s="197"/>
      <c r="R313" s="197"/>
      <c r="S313" s="197"/>
      <c r="T313" s="197"/>
      <c r="U313" s="197"/>
      <c r="V313" s="197"/>
      <c r="W313" s="197"/>
      <c r="X313" s="198"/>
    </row>
    <row r="314" spans="3:24" s="173" customFormat="1" x14ac:dyDescent="0.25">
      <c r="C314" s="194"/>
      <c r="D314" s="139"/>
      <c r="E314" s="195"/>
      <c r="F314" s="195"/>
      <c r="G314" s="195"/>
      <c r="H314" s="195"/>
      <c r="I314" s="195"/>
      <c r="J314" s="195"/>
      <c r="K314" s="195"/>
      <c r="L314" s="195"/>
      <c r="M314" s="195"/>
      <c r="N314" s="200"/>
      <c r="O314" s="197"/>
      <c r="P314" s="197"/>
      <c r="Q314" s="197"/>
      <c r="R314" s="197"/>
      <c r="S314" s="197"/>
      <c r="T314" s="197"/>
      <c r="U314" s="197"/>
      <c r="V314" s="197"/>
      <c r="W314" s="197"/>
      <c r="X314" s="198"/>
    </row>
    <row r="315" spans="3:24" s="173" customFormat="1" x14ac:dyDescent="0.25">
      <c r="C315" s="194"/>
      <c r="D315" s="139"/>
      <c r="E315" s="195"/>
      <c r="F315" s="195"/>
      <c r="G315" s="195"/>
      <c r="H315" s="195"/>
      <c r="I315" s="195"/>
      <c r="J315" s="195"/>
      <c r="K315" s="195"/>
      <c r="L315" s="195"/>
      <c r="M315" s="195"/>
      <c r="N315" s="200"/>
      <c r="O315" s="197"/>
      <c r="P315" s="197"/>
      <c r="Q315" s="197"/>
      <c r="R315" s="197"/>
      <c r="S315" s="197"/>
      <c r="T315" s="197"/>
      <c r="U315" s="197"/>
      <c r="V315" s="197"/>
      <c r="W315" s="197"/>
      <c r="X315" s="198"/>
    </row>
    <row r="316" spans="3:24" s="173" customFormat="1" x14ac:dyDescent="0.25">
      <c r="C316" s="194"/>
      <c r="D316" s="139"/>
      <c r="E316" s="195"/>
      <c r="F316" s="195"/>
      <c r="G316" s="195"/>
      <c r="H316" s="195"/>
      <c r="I316" s="195"/>
      <c r="J316" s="195"/>
      <c r="K316" s="195"/>
      <c r="L316" s="195"/>
      <c r="M316" s="195"/>
      <c r="N316" s="200"/>
      <c r="O316" s="197"/>
      <c r="P316" s="197"/>
      <c r="Q316" s="197"/>
      <c r="R316" s="197"/>
      <c r="S316" s="197"/>
      <c r="T316" s="197"/>
      <c r="U316" s="197"/>
      <c r="V316" s="197"/>
      <c r="W316" s="197"/>
      <c r="X316" s="198"/>
    </row>
    <row r="317" spans="3:24" s="173" customFormat="1" x14ac:dyDescent="0.25">
      <c r="C317" s="194"/>
      <c r="D317" s="139"/>
      <c r="E317" s="195"/>
      <c r="F317" s="195"/>
      <c r="G317" s="195"/>
      <c r="H317" s="195"/>
      <c r="I317" s="195"/>
      <c r="J317" s="195"/>
      <c r="K317" s="195"/>
      <c r="L317" s="195"/>
      <c r="M317" s="195"/>
      <c r="N317" s="200"/>
      <c r="O317" s="197"/>
      <c r="P317" s="197"/>
      <c r="Q317" s="197"/>
      <c r="R317" s="197"/>
      <c r="S317" s="197"/>
      <c r="T317" s="197"/>
      <c r="U317" s="197"/>
      <c r="V317" s="197"/>
      <c r="W317" s="197"/>
      <c r="X317" s="198"/>
    </row>
    <row r="318" spans="3:24" s="173" customFormat="1" x14ac:dyDescent="0.25">
      <c r="C318" s="194"/>
      <c r="D318" s="201"/>
      <c r="E318" s="202"/>
      <c r="F318" s="202"/>
      <c r="G318" s="202"/>
      <c r="H318" s="202"/>
      <c r="I318" s="202"/>
      <c r="J318" s="202"/>
      <c r="K318" s="202"/>
      <c r="L318" s="202"/>
      <c r="M318" s="202"/>
      <c r="N318" s="200"/>
      <c r="O318" s="197"/>
      <c r="P318" s="197"/>
      <c r="Q318" s="197"/>
      <c r="R318" s="197"/>
      <c r="S318" s="197"/>
      <c r="T318" s="197"/>
      <c r="U318" s="197"/>
      <c r="V318" s="197"/>
      <c r="W318" s="197"/>
      <c r="X318" s="203"/>
    </row>
    <row r="319" spans="3:24" s="173" customFormat="1" x14ac:dyDescent="0.25">
      <c r="C319" s="194"/>
      <c r="D319" s="201"/>
      <c r="E319" s="202"/>
      <c r="F319" s="202"/>
      <c r="G319" s="202"/>
      <c r="H319" s="202"/>
      <c r="I319" s="202"/>
      <c r="J319" s="202"/>
      <c r="K319" s="202"/>
      <c r="L319" s="202"/>
      <c r="M319" s="202"/>
      <c r="N319" s="200"/>
      <c r="O319" s="197"/>
      <c r="P319" s="197"/>
      <c r="Q319" s="197"/>
      <c r="R319" s="197"/>
      <c r="S319" s="197"/>
      <c r="T319" s="197"/>
      <c r="U319" s="197"/>
      <c r="V319" s="197"/>
      <c r="W319" s="197"/>
      <c r="X319" s="203"/>
    </row>
    <row r="320" spans="3:24" s="173" customFormat="1" x14ac:dyDescent="0.25">
      <c r="C320" s="194"/>
      <c r="D320" s="201"/>
      <c r="E320" s="202"/>
      <c r="F320" s="202"/>
      <c r="G320" s="202"/>
      <c r="H320" s="202"/>
      <c r="I320" s="202"/>
      <c r="J320" s="202"/>
      <c r="K320" s="202"/>
      <c r="L320" s="202"/>
      <c r="M320" s="202"/>
      <c r="N320" s="200"/>
      <c r="O320" s="197"/>
      <c r="P320" s="197"/>
      <c r="Q320" s="197"/>
      <c r="R320" s="197"/>
      <c r="S320" s="197"/>
      <c r="T320" s="197"/>
      <c r="U320" s="197"/>
      <c r="V320" s="197"/>
      <c r="W320" s="197"/>
      <c r="X320" s="203"/>
    </row>
    <row r="321" spans="3:3" s="173" customFormat="1" x14ac:dyDescent="0.25">
      <c r="C321" s="194"/>
    </row>
    <row r="322" spans="3:3" s="173" customFormat="1" x14ac:dyDescent="0.25">
      <c r="C322" s="194"/>
    </row>
    <row r="323" spans="3:3" s="173" customFormat="1" x14ac:dyDescent="0.25">
      <c r="C323" s="194"/>
    </row>
    <row r="324" spans="3:3" s="173" customFormat="1" x14ac:dyDescent="0.25">
      <c r="C324" s="194"/>
    </row>
    <row r="325" spans="3:3" s="173" customFormat="1" x14ac:dyDescent="0.25">
      <c r="C325" s="194"/>
    </row>
    <row r="326" spans="3:3" s="173" customFormat="1" x14ac:dyDescent="0.25">
      <c r="C326" s="194"/>
    </row>
    <row r="327" spans="3:3" s="173" customFormat="1" x14ac:dyDescent="0.25">
      <c r="C327" s="194"/>
    </row>
    <row r="328" spans="3:3" s="173" customFormat="1" x14ac:dyDescent="0.25">
      <c r="C328" s="194"/>
    </row>
    <row r="329" spans="3:3" s="173" customFormat="1" x14ac:dyDescent="0.25">
      <c r="C329" s="194"/>
    </row>
    <row r="330" spans="3:3" s="173" customFormat="1" x14ac:dyDescent="0.25">
      <c r="C330" s="194"/>
    </row>
    <row r="445" spans="3:24" s="173" customFormat="1" x14ac:dyDescent="0.25">
      <c r="C445" s="194"/>
      <c r="D445" s="150"/>
      <c r="E445" s="204"/>
      <c r="F445" s="204"/>
      <c r="G445" s="204"/>
      <c r="H445" s="204"/>
      <c r="I445" s="204"/>
      <c r="J445" s="204"/>
      <c r="K445" s="204"/>
      <c r="L445" s="204"/>
      <c r="M445" s="204"/>
      <c r="N445" s="200"/>
      <c r="O445" s="197"/>
      <c r="P445" s="197"/>
      <c r="Q445" s="197"/>
      <c r="R445" s="197"/>
      <c r="S445" s="197"/>
      <c r="T445" s="197"/>
      <c r="U445" s="197"/>
      <c r="V445" s="197"/>
      <c r="W445" s="197"/>
      <c r="X445" s="192"/>
    </row>
    <row r="446" spans="3:24" s="173" customFormat="1" x14ac:dyDescent="0.25">
      <c r="C446" s="194"/>
      <c r="D446" s="150"/>
      <c r="E446" s="204"/>
      <c r="F446" s="204"/>
      <c r="G446" s="204"/>
      <c r="H446" s="204"/>
      <c r="I446" s="204"/>
      <c r="J446" s="204"/>
      <c r="K446" s="204"/>
      <c r="L446" s="204"/>
      <c r="M446" s="204"/>
      <c r="N446" s="200"/>
      <c r="O446" s="197"/>
      <c r="P446" s="197"/>
      <c r="Q446" s="197"/>
      <c r="R446" s="197"/>
      <c r="S446" s="197"/>
      <c r="T446" s="197"/>
      <c r="U446" s="197"/>
      <c r="V446" s="197"/>
      <c r="W446" s="197"/>
      <c r="X446" s="192"/>
    </row>
    <row r="447" spans="3:24" s="173" customFormat="1" x14ac:dyDescent="0.25">
      <c r="C447" s="194"/>
      <c r="D447" s="150"/>
      <c r="E447" s="204"/>
      <c r="F447" s="204"/>
      <c r="G447" s="204"/>
      <c r="H447" s="204"/>
      <c r="I447" s="204"/>
      <c r="J447" s="204"/>
      <c r="K447" s="204"/>
      <c r="L447" s="204"/>
      <c r="M447" s="204"/>
      <c r="N447" s="200"/>
      <c r="O447" s="197"/>
      <c r="P447" s="197"/>
      <c r="Q447" s="197"/>
      <c r="R447" s="197"/>
      <c r="S447" s="197"/>
      <c r="T447" s="197"/>
      <c r="U447" s="197"/>
      <c r="V447" s="197"/>
      <c r="W447" s="197"/>
      <c r="X447" s="192"/>
    </row>
    <row r="448" spans="3:24" s="173" customFormat="1" x14ac:dyDescent="0.25">
      <c r="C448" s="194"/>
      <c r="D448" s="150"/>
      <c r="E448" s="204"/>
      <c r="F448" s="204"/>
      <c r="G448" s="204"/>
      <c r="H448" s="204"/>
      <c r="I448" s="204"/>
      <c r="J448" s="204"/>
      <c r="K448" s="204"/>
      <c r="L448" s="204"/>
      <c r="M448" s="204"/>
      <c r="N448" s="200"/>
      <c r="O448" s="197"/>
      <c r="P448" s="197"/>
      <c r="Q448" s="197"/>
      <c r="R448" s="197"/>
      <c r="S448" s="197"/>
      <c r="T448" s="197"/>
      <c r="U448" s="197"/>
      <c r="V448" s="197"/>
      <c r="W448" s="197"/>
      <c r="X448" s="192"/>
    </row>
    <row r="449" spans="3:24" s="173" customFormat="1" x14ac:dyDescent="0.25">
      <c r="C449" s="194"/>
      <c r="D449" s="150"/>
      <c r="E449" s="204"/>
      <c r="F449" s="204"/>
      <c r="G449" s="204"/>
      <c r="H449" s="204"/>
      <c r="I449" s="204"/>
      <c r="J449" s="204"/>
      <c r="K449" s="204"/>
      <c r="L449" s="204"/>
      <c r="M449" s="204"/>
      <c r="N449" s="200"/>
      <c r="O449" s="197"/>
      <c r="P449" s="197"/>
      <c r="Q449" s="197"/>
      <c r="R449" s="197"/>
      <c r="S449" s="197"/>
      <c r="T449" s="197"/>
      <c r="U449" s="197"/>
      <c r="V449" s="197"/>
      <c r="W449" s="197"/>
      <c r="X449" s="192"/>
    </row>
    <row r="450" spans="3:24" s="173" customFormat="1" x14ac:dyDescent="0.25">
      <c r="C450" s="194"/>
      <c r="D450" s="150"/>
      <c r="E450" s="204"/>
      <c r="F450" s="204"/>
      <c r="G450" s="204"/>
      <c r="H450" s="204"/>
      <c r="I450" s="204"/>
      <c r="J450" s="204"/>
      <c r="K450" s="204"/>
      <c r="L450" s="204"/>
      <c r="M450" s="204"/>
      <c r="N450" s="200"/>
      <c r="O450" s="197"/>
      <c r="P450" s="197"/>
      <c r="Q450" s="197"/>
      <c r="R450" s="197"/>
      <c r="S450" s="197"/>
      <c r="T450" s="197"/>
      <c r="U450" s="197"/>
      <c r="V450" s="197"/>
      <c r="W450" s="197"/>
      <c r="X450" s="192"/>
    </row>
    <row r="451" spans="3:24" s="173" customFormat="1" x14ac:dyDescent="0.25">
      <c r="C451" s="194"/>
      <c r="D451" s="150"/>
      <c r="E451" s="204"/>
      <c r="F451" s="204"/>
      <c r="G451" s="204"/>
      <c r="H451" s="204"/>
      <c r="I451" s="204"/>
      <c r="J451" s="204"/>
      <c r="K451" s="204"/>
      <c r="L451" s="204"/>
      <c r="M451" s="204"/>
      <c r="N451" s="200"/>
      <c r="O451" s="197"/>
      <c r="P451" s="197"/>
      <c r="Q451" s="197"/>
      <c r="R451" s="197"/>
      <c r="S451" s="197"/>
      <c r="T451" s="197"/>
      <c r="U451" s="197"/>
      <c r="V451" s="197"/>
      <c r="W451" s="197"/>
      <c r="X451" s="192"/>
    </row>
    <row r="452" spans="3:24" s="173" customFormat="1" x14ac:dyDescent="0.25">
      <c r="C452" s="194"/>
      <c r="D452" s="150"/>
      <c r="E452" s="204"/>
      <c r="F452" s="204"/>
      <c r="G452" s="204"/>
      <c r="H452" s="204"/>
      <c r="I452" s="204"/>
      <c r="J452" s="204"/>
      <c r="K452" s="204"/>
      <c r="L452" s="204"/>
      <c r="M452" s="204"/>
      <c r="N452" s="200"/>
      <c r="O452" s="197"/>
      <c r="P452" s="197"/>
      <c r="Q452" s="197"/>
      <c r="R452" s="197"/>
      <c r="S452" s="197"/>
      <c r="T452" s="197"/>
      <c r="U452" s="197"/>
      <c r="V452" s="197"/>
      <c r="W452" s="197"/>
      <c r="X452" s="192"/>
    </row>
    <row r="453" spans="3:24" s="173" customFormat="1" x14ac:dyDescent="0.25">
      <c r="C453" s="194"/>
      <c r="D453" s="150"/>
      <c r="E453" s="204"/>
      <c r="F453" s="204"/>
      <c r="G453" s="204"/>
      <c r="H453" s="204"/>
      <c r="I453" s="204"/>
      <c r="J453" s="204"/>
      <c r="K453" s="204"/>
      <c r="L453" s="204"/>
      <c r="M453" s="204"/>
      <c r="N453" s="200"/>
      <c r="O453" s="197"/>
      <c r="P453" s="197"/>
      <c r="Q453" s="197"/>
      <c r="R453" s="197"/>
      <c r="S453" s="197"/>
      <c r="T453" s="197"/>
      <c r="U453" s="197"/>
      <c r="V453" s="197"/>
      <c r="W453" s="197"/>
      <c r="X453" s="192"/>
    </row>
    <row r="454" spans="3:24" s="173" customFormat="1" x14ac:dyDescent="0.25">
      <c r="C454" s="194"/>
      <c r="D454" s="150"/>
      <c r="E454" s="204"/>
      <c r="F454" s="204"/>
      <c r="G454" s="204"/>
      <c r="H454" s="204"/>
      <c r="I454" s="204"/>
      <c r="J454" s="204"/>
      <c r="K454" s="204"/>
      <c r="L454" s="204"/>
      <c r="M454" s="204"/>
      <c r="N454" s="200"/>
      <c r="O454" s="197"/>
      <c r="P454" s="197"/>
      <c r="Q454" s="197"/>
      <c r="R454" s="197"/>
      <c r="S454" s="197"/>
      <c r="T454" s="197"/>
      <c r="U454" s="197"/>
      <c r="V454" s="197"/>
      <c r="W454" s="197"/>
      <c r="X454" s="192"/>
    </row>
    <row r="455" spans="3:24" s="173" customFormat="1" x14ac:dyDescent="0.25">
      <c r="C455" s="194"/>
      <c r="D455" s="150"/>
      <c r="E455" s="204"/>
      <c r="F455" s="204"/>
      <c r="G455" s="204"/>
      <c r="H455" s="204"/>
      <c r="I455" s="204"/>
      <c r="J455" s="204"/>
      <c r="K455" s="204"/>
      <c r="L455" s="204"/>
      <c r="M455" s="204"/>
      <c r="N455" s="200"/>
      <c r="O455" s="197"/>
      <c r="P455" s="197"/>
      <c r="Q455" s="197"/>
      <c r="R455" s="197"/>
      <c r="S455" s="197"/>
      <c r="T455" s="197"/>
      <c r="U455" s="197"/>
      <c r="V455" s="197"/>
      <c r="W455" s="197"/>
      <c r="X455" s="192"/>
    </row>
    <row r="456" spans="3:24" s="173" customFormat="1" x14ac:dyDescent="0.25">
      <c r="C456" s="194"/>
      <c r="D456" s="150"/>
      <c r="E456" s="204"/>
      <c r="F456" s="204"/>
      <c r="G456" s="204"/>
      <c r="H456" s="204"/>
      <c r="I456" s="204"/>
      <c r="J456" s="204"/>
      <c r="K456" s="204"/>
      <c r="L456" s="204"/>
      <c r="M456" s="204"/>
      <c r="N456" s="200"/>
      <c r="O456" s="197"/>
      <c r="P456" s="197"/>
      <c r="Q456" s="197"/>
      <c r="R456" s="197"/>
      <c r="S456" s="197"/>
      <c r="T456" s="197"/>
      <c r="U456" s="197"/>
      <c r="V456" s="197"/>
      <c r="W456" s="197"/>
      <c r="X456" s="192"/>
    </row>
    <row r="457" spans="3:24" s="173" customFormat="1" x14ac:dyDescent="0.25">
      <c r="C457" s="194"/>
      <c r="D457" s="150"/>
      <c r="E457" s="204"/>
      <c r="F457" s="204"/>
      <c r="G457" s="204"/>
      <c r="H457" s="204"/>
      <c r="I457" s="204"/>
      <c r="J457" s="204"/>
      <c r="K457" s="204"/>
      <c r="L457" s="204"/>
      <c r="M457" s="204"/>
      <c r="N457" s="200"/>
      <c r="O457" s="197"/>
      <c r="P457" s="197"/>
      <c r="Q457" s="197"/>
      <c r="R457" s="197"/>
      <c r="S457" s="197"/>
      <c r="T457" s="197"/>
      <c r="U457" s="197"/>
      <c r="V457" s="197"/>
      <c r="W457" s="197"/>
      <c r="X457" s="192"/>
    </row>
    <row r="458" spans="3:24" s="173" customFormat="1" x14ac:dyDescent="0.25">
      <c r="C458" s="194"/>
      <c r="D458" s="150"/>
      <c r="E458" s="204"/>
      <c r="F458" s="204"/>
      <c r="G458" s="204"/>
      <c r="H458" s="204"/>
      <c r="I458" s="204"/>
      <c r="J458" s="204"/>
      <c r="K458" s="204"/>
      <c r="L458" s="204"/>
      <c r="M458" s="204"/>
      <c r="N458" s="200"/>
      <c r="O458" s="197"/>
      <c r="P458" s="197"/>
      <c r="Q458" s="197"/>
      <c r="R458" s="197"/>
      <c r="S458" s="197"/>
      <c r="T458" s="197"/>
      <c r="U458" s="197"/>
      <c r="V458" s="197"/>
      <c r="W458" s="197"/>
      <c r="X458" s="192"/>
    </row>
    <row r="459" spans="3:24" s="173" customFormat="1" x14ac:dyDescent="0.25">
      <c r="C459" s="194"/>
      <c r="D459" s="150"/>
      <c r="E459" s="204"/>
      <c r="F459" s="204"/>
      <c r="G459" s="204"/>
      <c r="H459" s="204"/>
      <c r="I459" s="204"/>
      <c r="J459" s="204"/>
      <c r="K459" s="204"/>
      <c r="L459" s="204"/>
      <c r="M459" s="204"/>
      <c r="N459" s="200"/>
      <c r="O459" s="197"/>
      <c r="P459" s="197"/>
      <c r="Q459" s="197"/>
      <c r="R459" s="197"/>
      <c r="S459" s="197"/>
      <c r="T459" s="197"/>
      <c r="U459" s="197"/>
      <c r="V459" s="197"/>
      <c r="W459" s="197"/>
      <c r="X459" s="192"/>
    </row>
    <row r="460" spans="3:24" s="173" customFormat="1" x14ac:dyDescent="0.25">
      <c r="C460" s="194"/>
      <c r="D460" s="150"/>
      <c r="E460" s="204"/>
      <c r="F460" s="204"/>
      <c r="G460" s="204"/>
      <c r="H460" s="204"/>
      <c r="I460" s="204"/>
      <c r="J460" s="204"/>
      <c r="K460" s="204"/>
      <c r="L460" s="204"/>
      <c r="M460" s="204"/>
      <c r="N460" s="200"/>
      <c r="O460" s="197"/>
      <c r="P460" s="197"/>
      <c r="Q460" s="197"/>
      <c r="R460" s="197"/>
      <c r="S460" s="197"/>
      <c r="T460" s="197"/>
      <c r="U460" s="197"/>
      <c r="V460" s="197"/>
      <c r="W460" s="197"/>
      <c r="X460" s="192"/>
    </row>
    <row r="461" spans="3:24" s="173" customFormat="1" x14ac:dyDescent="0.25">
      <c r="C461" s="194"/>
      <c r="D461" s="150"/>
      <c r="E461" s="204"/>
      <c r="F461" s="204"/>
      <c r="G461" s="204"/>
      <c r="H461" s="204"/>
      <c r="I461" s="204"/>
      <c r="J461" s="204"/>
      <c r="K461" s="204"/>
      <c r="L461" s="204"/>
      <c r="M461" s="204"/>
      <c r="N461" s="200"/>
      <c r="O461" s="197"/>
      <c r="P461" s="197"/>
      <c r="Q461" s="197"/>
      <c r="R461" s="197"/>
      <c r="S461" s="197"/>
      <c r="T461" s="197"/>
      <c r="U461" s="197"/>
      <c r="V461" s="197"/>
      <c r="W461" s="197"/>
      <c r="X461" s="192"/>
    </row>
    <row r="462" spans="3:24" s="173" customFormat="1" x14ac:dyDescent="0.25">
      <c r="C462" s="194"/>
      <c r="D462" s="150"/>
      <c r="E462" s="204"/>
      <c r="F462" s="204"/>
      <c r="G462" s="204"/>
      <c r="H462" s="204"/>
      <c r="I462" s="204"/>
      <c r="J462" s="204"/>
      <c r="K462" s="204"/>
      <c r="L462" s="204"/>
      <c r="M462" s="204"/>
      <c r="N462" s="200"/>
      <c r="O462" s="197"/>
      <c r="P462" s="197"/>
      <c r="Q462" s="197"/>
      <c r="R462" s="197"/>
      <c r="S462" s="197"/>
      <c r="T462" s="197"/>
      <c r="U462" s="197"/>
      <c r="V462" s="197"/>
      <c r="W462" s="197"/>
      <c r="X462" s="192"/>
    </row>
    <row r="463" spans="3:24" s="173" customFormat="1" x14ac:dyDescent="0.25">
      <c r="C463" s="194"/>
      <c r="D463" s="150"/>
      <c r="E463" s="204"/>
      <c r="F463" s="204"/>
      <c r="G463" s="204"/>
      <c r="H463" s="204"/>
      <c r="I463" s="204"/>
      <c r="J463" s="204"/>
      <c r="K463" s="204"/>
      <c r="L463" s="204"/>
      <c r="M463" s="204"/>
      <c r="N463" s="200"/>
      <c r="O463" s="197"/>
      <c r="P463" s="197"/>
      <c r="Q463" s="197"/>
      <c r="R463" s="197"/>
      <c r="S463" s="197"/>
      <c r="T463" s="197"/>
      <c r="U463" s="197"/>
      <c r="V463" s="197"/>
      <c r="W463" s="197"/>
      <c r="X463" s="192"/>
    </row>
    <row r="464" spans="3:24" s="173" customFormat="1" x14ac:dyDescent="0.25">
      <c r="C464" s="194"/>
      <c r="D464" s="150"/>
      <c r="E464" s="204"/>
      <c r="F464" s="204"/>
      <c r="G464" s="204"/>
      <c r="H464" s="204"/>
      <c r="I464" s="204"/>
      <c r="J464" s="204"/>
      <c r="K464" s="204"/>
      <c r="L464" s="204"/>
      <c r="M464" s="204"/>
      <c r="N464" s="200"/>
      <c r="O464" s="197"/>
      <c r="P464" s="197"/>
      <c r="Q464" s="197"/>
      <c r="R464" s="197"/>
      <c r="S464" s="197"/>
      <c r="T464" s="197"/>
      <c r="U464" s="197"/>
      <c r="V464" s="197"/>
      <c r="W464" s="197"/>
      <c r="X464" s="192"/>
    </row>
    <row r="465" spans="3:24" s="173" customFormat="1" x14ac:dyDescent="0.25">
      <c r="C465" s="194"/>
      <c r="D465" s="150"/>
      <c r="E465" s="204"/>
      <c r="F465" s="204"/>
      <c r="G465" s="204"/>
      <c r="H465" s="204"/>
      <c r="I465" s="204"/>
      <c r="J465" s="204"/>
      <c r="K465" s="204"/>
      <c r="L465" s="204"/>
      <c r="M465" s="204"/>
      <c r="N465" s="200"/>
      <c r="O465" s="197"/>
      <c r="P465" s="197"/>
      <c r="Q465" s="197"/>
      <c r="R465" s="197"/>
      <c r="S465" s="197"/>
      <c r="T465" s="197"/>
      <c r="U465" s="197"/>
      <c r="V465" s="197"/>
      <c r="W465" s="197"/>
      <c r="X465" s="192"/>
    </row>
    <row r="466" spans="3:24" s="173" customFormat="1" x14ac:dyDescent="0.25">
      <c r="C466" s="194"/>
      <c r="D466" s="150"/>
      <c r="E466" s="204"/>
      <c r="F466" s="204"/>
      <c r="G466" s="204"/>
      <c r="H466" s="204"/>
      <c r="I466" s="204"/>
      <c r="J466" s="204"/>
      <c r="K466" s="204"/>
      <c r="L466" s="204"/>
      <c r="M466" s="204"/>
      <c r="N466" s="200"/>
      <c r="O466" s="197"/>
      <c r="P466" s="197"/>
      <c r="Q466" s="197"/>
      <c r="R466" s="197"/>
      <c r="S466" s="197"/>
      <c r="T466" s="197"/>
      <c r="U466" s="197"/>
      <c r="V466" s="197"/>
      <c r="W466" s="197"/>
      <c r="X466" s="192"/>
    </row>
    <row r="467" spans="3:24" s="173" customFormat="1" x14ac:dyDescent="0.25">
      <c r="C467" s="194"/>
      <c r="D467" s="150"/>
      <c r="E467" s="204"/>
      <c r="F467" s="204"/>
      <c r="G467" s="204"/>
      <c r="H467" s="204"/>
      <c r="I467" s="204"/>
      <c r="J467" s="204"/>
      <c r="K467" s="204"/>
      <c r="L467" s="204"/>
      <c r="M467" s="204"/>
      <c r="N467" s="200"/>
      <c r="O467" s="197"/>
      <c r="P467" s="197"/>
      <c r="Q467" s="197"/>
      <c r="R467" s="197"/>
      <c r="S467" s="197"/>
      <c r="T467" s="197"/>
      <c r="U467" s="197"/>
      <c r="V467" s="197"/>
      <c r="W467" s="197"/>
      <c r="X467" s="192"/>
    </row>
    <row r="468" spans="3:24" s="173" customFormat="1" x14ac:dyDescent="0.25">
      <c r="C468" s="194"/>
      <c r="D468" s="150"/>
      <c r="E468" s="204"/>
      <c r="F468" s="204"/>
      <c r="G468" s="204"/>
      <c r="H468" s="204"/>
      <c r="I468" s="204"/>
      <c r="J468" s="204"/>
      <c r="K468" s="204"/>
      <c r="L468" s="204"/>
      <c r="M468" s="204"/>
      <c r="N468" s="200"/>
      <c r="O468" s="197"/>
      <c r="P468" s="197"/>
      <c r="Q468" s="197"/>
      <c r="R468" s="197"/>
      <c r="S468" s="197"/>
      <c r="T468" s="197"/>
      <c r="U468" s="197"/>
      <c r="V468" s="197"/>
      <c r="W468" s="197"/>
      <c r="X468" s="192"/>
    </row>
    <row r="469" spans="3:24" s="173" customFormat="1" x14ac:dyDescent="0.25">
      <c r="C469" s="194"/>
      <c r="D469" s="150"/>
      <c r="E469" s="204"/>
      <c r="F469" s="204"/>
      <c r="G469" s="204"/>
      <c r="H469" s="204"/>
      <c r="I469" s="204"/>
      <c r="J469" s="204"/>
      <c r="K469" s="204"/>
      <c r="L469" s="204"/>
      <c r="M469" s="204"/>
      <c r="N469" s="200"/>
      <c r="O469" s="197"/>
      <c r="P469" s="197"/>
      <c r="Q469" s="197"/>
      <c r="R469" s="197"/>
      <c r="S469" s="197"/>
      <c r="T469" s="197"/>
      <c r="U469" s="197"/>
      <c r="V469" s="197"/>
      <c r="W469" s="197"/>
      <c r="X469" s="192"/>
    </row>
    <row r="470" spans="3:24" s="173" customFormat="1" x14ac:dyDescent="0.25">
      <c r="C470" s="194"/>
      <c r="D470" s="150"/>
      <c r="E470" s="204"/>
      <c r="F470" s="204"/>
      <c r="G470" s="204"/>
      <c r="H470" s="204"/>
      <c r="I470" s="204"/>
      <c r="J470" s="204"/>
      <c r="K470" s="204"/>
      <c r="L470" s="204"/>
      <c r="M470" s="204"/>
      <c r="N470" s="200"/>
      <c r="O470" s="197"/>
      <c r="P470" s="197"/>
      <c r="Q470" s="197"/>
      <c r="R470" s="197"/>
      <c r="S470" s="197"/>
      <c r="T470" s="197"/>
      <c r="U470" s="197"/>
      <c r="V470" s="197"/>
      <c r="W470" s="197"/>
      <c r="X470" s="192"/>
    </row>
    <row r="471" spans="3:24" s="173" customFormat="1" x14ac:dyDescent="0.25">
      <c r="C471" s="194"/>
      <c r="D471" s="150"/>
      <c r="E471" s="204"/>
      <c r="F471" s="204"/>
      <c r="G471" s="204"/>
      <c r="H471" s="204"/>
      <c r="I471" s="204"/>
      <c r="J471" s="204"/>
      <c r="K471" s="204"/>
      <c r="L471" s="204"/>
      <c r="M471" s="204"/>
      <c r="N471" s="200"/>
      <c r="O471" s="197"/>
      <c r="P471" s="197"/>
      <c r="Q471" s="197"/>
      <c r="R471" s="197"/>
      <c r="S471" s="197"/>
      <c r="T471" s="197"/>
      <c r="U471" s="197"/>
      <c r="V471" s="197"/>
      <c r="W471" s="197"/>
      <c r="X471" s="192"/>
    </row>
    <row r="472" spans="3:24" s="173" customFormat="1" x14ac:dyDescent="0.25">
      <c r="C472" s="194"/>
      <c r="D472" s="150"/>
      <c r="E472" s="204"/>
      <c r="F472" s="204"/>
      <c r="G472" s="204"/>
      <c r="H472" s="204"/>
      <c r="I472" s="204"/>
      <c r="J472" s="204"/>
      <c r="K472" s="204"/>
      <c r="L472" s="204"/>
      <c r="M472" s="204"/>
      <c r="N472" s="200"/>
      <c r="O472" s="197"/>
      <c r="P472" s="197"/>
      <c r="Q472" s="197"/>
      <c r="R472" s="197"/>
      <c r="S472" s="197"/>
      <c r="T472" s="197"/>
      <c r="U472" s="197"/>
      <c r="V472" s="197"/>
      <c r="W472" s="197"/>
      <c r="X472" s="192"/>
    </row>
    <row r="473" spans="3:24" s="173" customFormat="1" x14ac:dyDescent="0.25">
      <c r="C473" s="194"/>
      <c r="D473" s="150"/>
      <c r="E473" s="204"/>
      <c r="F473" s="204"/>
      <c r="G473" s="204"/>
      <c r="H473" s="204"/>
      <c r="I473" s="204"/>
      <c r="J473" s="204"/>
      <c r="K473" s="204"/>
      <c r="L473" s="204"/>
      <c r="M473" s="204"/>
      <c r="N473" s="200"/>
      <c r="O473" s="197"/>
      <c r="P473" s="197"/>
      <c r="Q473" s="197"/>
      <c r="R473" s="197"/>
      <c r="S473" s="197"/>
      <c r="T473" s="197"/>
      <c r="U473" s="197"/>
      <c r="V473" s="197"/>
      <c r="W473" s="197"/>
      <c r="X473" s="192"/>
    </row>
    <row r="474" spans="3:24" s="173" customFormat="1" x14ac:dyDescent="0.25">
      <c r="C474" s="194"/>
      <c r="D474" s="150"/>
      <c r="E474" s="204"/>
      <c r="F474" s="204"/>
      <c r="G474" s="204"/>
      <c r="H474" s="204"/>
      <c r="I474" s="204"/>
      <c r="J474" s="204"/>
      <c r="K474" s="204"/>
      <c r="L474" s="204"/>
      <c r="M474" s="204"/>
      <c r="N474" s="200"/>
      <c r="O474" s="197"/>
      <c r="P474" s="197"/>
      <c r="Q474" s="197"/>
      <c r="R474" s="197"/>
      <c r="S474" s="197"/>
      <c r="T474" s="197"/>
      <c r="U474" s="197"/>
      <c r="V474" s="197"/>
      <c r="W474" s="197"/>
      <c r="X474" s="192"/>
    </row>
    <row r="475" spans="3:24" s="173" customFormat="1" x14ac:dyDescent="0.25">
      <c r="C475" s="194"/>
      <c r="D475" s="150"/>
      <c r="E475" s="204"/>
      <c r="F475" s="204"/>
      <c r="G475" s="204"/>
      <c r="H475" s="204"/>
      <c r="I475" s="204"/>
      <c r="J475" s="204"/>
      <c r="K475" s="204"/>
      <c r="L475" s="204"/>
      <c r="M475" s="204"/>
      <c r="N475" s="200"/>
      <c r="O475" s="197"/>
      <c r="P475" s="197"/>
      <c r="Q475" s="197"/>
      <c r="R475" s="197"/>
      <c r="S475" s="197"/>
      <c r="T475" s="197"/>
      <c r="U475" s="197"/>
      <c r="V475" s="197"/>
      <c r="W475" s="197"/>
      <c r="X475" s="192"/>
    </row>
    <row r="476" spans="3:24" s="173" customFormat="1" x14ac:dyDescent="0.25">
      <c r="C476" s="194"/>
      <c r="D476" s="150"/>
      <c r="E476" s="204"/>
      <c r="F476" s="204"/>
      <c r="G476" s="204"/>
      <c r="H476" s="204"/>
      <c r="I476" s="204"/>
      <c r="J476" s="204"/>
      <c r="K476" s="204"/>
      <c r="L476" s="204"/>
      <c r="M476" s="204"/>
      <c r="N476" s="200"/>
      <c r="O476" s="197"/>
      <c r="P476" s="197"/>
      <c r="Q476" s="197"/>
      <c r="R476" s="197"/>
      <c r="S476" s="197"/>
      <c r="T476" s="197"/>
      <c r="U476" s="197"/>
      <c r="V476" s="197"/>
      <c r="W476" s="197"/>
      <c r="X476" s="192"/>
    </row>
    <row r="477" spans="3:24" s="173" customFormat="1" x14ac:dyDescent="0.25">
      <c r="C477" s="194"/>
      <c r="D477" s="150"/>
      <c r="E477" s="204"/>
      <c r="F477" s="204"/>
      <c r="G477" s="204"/>
      <c r="H477" s="204"/>
      <c r="I477" s="204"/>
      <c r="J477" s="204"/>
      <c r="K477" s="204"/>
      <c r="L477" s="204"/>
      <c r="M477" s="204"/>
      <c r="N477" s="200"/>
      <c r="O477" s="197"/>
      <c r="P477" s="197"/>
      <c r="Q477" s="197"/>
      <c r="R477" s="197"/>
      <c r="S477" s="197"/>
      <c r="T477" s="197"/>
      <c r="U477" s="197"/>
      <c r="V477" s="197"/>
      <c r="W477" s="197"/>
      <c r="X477" s="192"/>
    </row>
    <row r="478" spans="3:24" s="173" customFormat="1" x14ac:dyDescent="0.25">
      <c r="C478" s="194"/>
      <c r="D478" s="150"/>
      <c r="E478" s="204"/>
      <c r="F478" s="204"/>
      <c r="G478" s="204"/>
      <c r="H478" s="204"/>
      <c r="I478" s="204"/>
      <c r="J478" s="204"/>
      <c r="K478" s="204"/>
      <c r="L478" s="204"/>
      <c r="M478" s="204"/>
      <c r="N478" s="200"/>
      <c r="O478" s="197"/>
      <c r="P478" s="197"/>
      <c r="Q478" s="197"/>
      <c r="R478" s="197"/>
      <c r="S478" s="197"/>
      <c r="T478" s="197"/>
      <c r="U478" s="197"/>
      <c r="V478" s="197"/>
      <c r="W478" s="197"/>
      <c r="X478" s="192"/>
    </row>
    <row r="479" spans="3:24" s="173" customFormat="1" x14ac:dyDescent="0.25">
      <c r="C479" s="194"/>
      <c r="D479" s="150"/>
      <c r="E479" s="204"/>
      <c r="F479" s="204"/>
      <c r="G479" s="204"/>
      <c r="H479" s="204"/>
      <c r="I479" s="204"/>
      <c r="J479" s="204"/>
      <c r="K479" s="204"/>
      <c r="L479" s="204"/>
      <c r="M479" s="204"/>
      <c r="N479" s="200"/>
      <c r="O479" s="197"/>
      <c r="P479" s="197"/>
      <c r="Q479" s="197"/>
      <c r="R479" s="197"/>
      <c r="S479" s="197"/>
      <c r="T479" s="197"/>
      <c r="U479" s="197"/>
      <c r="V479" s="197"/>
      <c r="W479" s="197"/>
      <c r="X479" s="192"/>
    </row>
    <row r="480" spans="3:24" s="173" customFormat="1" x14ac:dyDescent="0.25">
      <c r="C480" s="194"/>
      <c r="D480" s="150"/>
      <c r="E480" s="204"/>
      <c r="F480" s="204"/>
      <c r="G480" s="204"/>
      <c r="H480" s="204"/>
      <c r="I480" s="204"/>
      <c r="J480" s="204"/>
      <c r="K480" s="204"/>
      <c r="L480" s="204"/>
      <c r="M480" s="204"/>
      <c r="N480" s="200"/>
      <c r="O480" s="197"/>
      <c r="P480" s="197"/>
      <c r="Q480" s="197"/>
      <c r="R480" s="197"/>
      <c r="S480" s="197"/>
      <c r="T480" s="197"/>
      <c r="U480" s="197"/>
      <c r="V480" s="197"/>
      <c r="W480" s="197"/>
      <c r="X480" s="192"/>
    </row>
    <row r="481" spans="3:24" s="173" customFormat="1" x14ac:dyDescent="0.25">
      <c r="C481" s="194"/>
      <c r="D481" s="150"/>
      <c r="E481" s="204"/>
      <c r="F481" s="204"/>
      <c r="G481" s="204"/>
      <c r="H481" s="204"/>
      <c r="I481" s="204"/>
      <c r="J481" s="204"/>
      <c r="K481" s="204"/>
      <c r="L481" s="204"/>
      <c r="M481" s="204"/>
      <c r="N481" s="200"/>
      <c r="O481" s="197"/>
      <c r="P481" s="197"/>
      <c r="Q481" s="197"/>
      <c r="R481" s="197"/>
      <c r="S481" s="197"/>
      <c r="T481" s="197"/>
      <c r="U481" s="197"/>
      <c r="V481" s="197"/>
      <c r="W481" s="197"/>
      <c r="X481" s="192"/>
    </row>
    <row r="482" spans="3:24" s="173" customFormat="1" x14ac:dyDescent="0.25">
      <c r="C482" s="194"/>
      <c r="D482" s="150"/>
      <c r="E482" s="204"/>
      <c r="F482" s="204"/>
      <c r="G482" s="204"/>
      <c r="H482" s="204"/>
      <c r="I482" s="204"/>
      <c r="J482" s="204"/>
      <c r="K482" s="204"/>
      <c r="L482" s="204"/>
      <c r="M482" s="204"/>
      <c r="N482" s="200"/>
      <c r="O482" s="197"/>
      <c r="P482" s="197"/>
      <c r="Q482" s="197"/>
      <c r="R482" s="197"/>
      <c r="S482" s="197"/>
      <c r="T482" s="197"/>
      <c r="U482" s="197"/>
      <c r="V482" s="197"/>
      <c r="W482" s="197"/>
      <c r="X482" s="192"/>
    </row>
    <row r="483" spans="3:24" s="173" customFormat="1" x14ac:dyDescent="0.25">
      <c r="C483" s="194"/>
      <c r="D483" s="150"/>
      <c r="E483" s="204"/>
      <c r="F483" s="204"/>
      <c r="G483" s="204"/>
      <c r="H483" s="204"/>
      <c r="I483" s="204"/>
      <c r="J483" s="204"/>
      <c r="K483" s="204"/>
      <c r="L483" s="204"/>
      <c r="M483" s="204"/>
      <c r="N483" s="200"/>
      <c r="O483" s="197"/>
      <c r="P483" s="197"/>
      <c r="Q483" s="197"/>
      <c r="R483" s="197"/>
      <c r="S483" s="197"/>
      <c r="T483" s="197"/>
      <c r="U483" s="197"/>
      <c r="V483" s="197"/>
      <c r="W483" s="197"/>
      <c r="X483" s="192"/>
    </row>
    <row r="484" spans="3:24" s="173" customFormat="1" x14ac:dyDescent="0.25">
      <c r="C484" s="194"/>
      <c r="D484" s="150"/>
      <c r="E484" s="204"/>
      <c r="F484" s="204"/>
      <c r="G484" s="204"/>
      <c r="H484" s="204"/>
      <c r="I484" s="204"/>
      <c r="J484" s="204"/>
      <c r="K484" s="204"/>
      <c r="L484" s="204"/>
      <c r="M484" s="204"/>
      <c r="N484" s="200"/>
      <c r="O484" s="197"/>
      <c r="P484" s="197"/>
      <c r="Q484" s="197"/>
      <c r="R484" s="197"/>
      <c r="S484" s="197"/>
      <c r="T484" s="197"/>
      <c r="U484" s="197"/>
      <c r="V484" s="197"/>
      <c r="W484" s="197"/>
      <c r="X484" s="192"/>
    </row>
    <row r="485" spans="3:24" s="173" customFormat="1" x14ac:dyDescent="0.25">
      <c r="C485" s="194"/>
      <c r="D485" s="150"/>
      <c r="E485" s="204"/>
      <c r="F485" s="204"/>
      <c r="G485" s="204"/>
      <c r="H485" s="204"/>
      <c r="I485" s="204"/>
      <c r="J485" s="204"/>
      <c r="K485" s="204"/>
      <c r="L485" s="204"/>
      <c r="M485" s="204"/>
      <c r="N485" s="200"/>
      <c r="O485" s="197"/>
      <c r="P485" s="197"/>
      <c r="Q485" s="197"/>
      <c r="R485" s="197"/>
      <c r="S485" s="197"/>
      <c r="T485" s="197"/>
      <c r="U485" s="197"/>
      <c r="V485" s="197"/>
      <c r="W485" s="197"/>
      <c r="X485" s="192"/>
    </row>
    <row r="486" spans="3:24" s="173" customFormat="1" x14ac:dyDescent="0.25">
      <c r="C486" s="194"/>
      <c r="D486" s="150"/>
      <c r="E486" s="204"/>
      <c r="F486" s="204"/>
      <c r="G486" s="204"/>
      <c r="H486" s="204"/>
      <c r="I486" s="204"/>
      <c r="J486" s="204"/>
      <c r="K486" s="204"/>
      <c r="L486" s="204"/>
      <c r="M486" s="204"/>
      <c r="N486" s="200"/>
      <c r="O486" s="197"/>
      <c r="P486" s="197"/>
      <c r="Q486" s="197"/>
      <c r="R486" s="197"/>
      <c r="S486" s="197"/>
      <c r="T486" s="197"/>
      <c r="U486" s="197"/>
      <c r="V486" s="197"/>
      <c r="W486" s="197"/>
      <c r="X486" s="192"/>
    </row>
    <row r="487" spans="3:24" s="173" customFormat="1" x14ac:dyDescent="0.25">
      <c r="C487" s="194"/>
      <c r="D487" s="150"/>
      <c r="E487" s="204"/>
      <c r="F487" s="204"/>
      <c r="G487" s="204"/>
      <c r="H487" s="204"/>
      <c r="I487" s="204"/>
      <c r="J487" s="204"/>
      <c r="K487" s="204"/>
      <c r="L487" s="204"/>
      <c r="M487" s="204"/>
      <c r="N487" s="200"/>
      <c r="O487" s="197"/>
      <c r="P487" s="197"/>
      <c r="Q487" s="197"/>
      <c r="R487" s="197"/>
      <c r="S487" s="197"/>
      <c r="T487" s="197"/>
      <c r="U487" s="197"/>
      <c r="V487" s="197"/>
      <c r="W487" s="197"/>
      <c r="X487" s="192"/>
    </row>
    <row r="488" spans="3:24" s="173" customFormat="1" x14ac:dyDescent="0.25">
      <c r="C488" s="194"/>
      <c r="D488" s="150"/>
      <c r="E488" s="204"/>
      <c r="F488" s="204"/>
      <c r="G488" s="204"/>
      <c r="H488" s="204"/>
      <c r="I488" s="204"/>
      <c r="J488" s="204"/>
      <c r="K488" s="204"/>
      <c r="L488" s="204"/>
      <c r="M488" s="204"/>
      <c r="N488" s="200"/>
      <c r="O488" s="197"/>
      <c r="P488" s="197"/>
      <c r="Q488" s="197"/>
      <c r="R488" s="197"/>
      <c r="S488" s="197"/>
      <c r="T488" s="197"/>
      <c r="U488" s="197"/>
      <c r="V488" s="197"/>
      <c r="W488" s="197"/>
      <c r="X488" s="192"/>
    </row>
    <row r="489" spans="3:24" s="173" customFormat="1" x14ac:dyDescent="0.25">
      <c r="C489" s="194"/>
      <c r="D489" s="150"/>
      <c r="E489" s="204"/>
      <c r="F489" s="204"/>
      <c r="G489" s="204"/>
      <c r="H489" s="204"/>
      <c r="I489" s="204"/>
      <c r="J489" s="204"/>
      <c r="K489" s="204"/>
      <c r="L489" s="204"/>
      <c r="M489" s="204"/>
      <c r="N489" s="200"/>
      <c r="O489" s="197"/>
      <c r="P489" s="197"/>
      <c r="Q489" s="197"/>
      <c r="R489" s="197"/>
      <c r="S489" s="197"/>
      <c r="T489" s="197"/>
      <c r="U489" s="197"/>
      <c r="V489" s="197"/>
      <c r="W489" s="197"/>
      <c r="X489" s="192"/>
    </row>
    <row r="490" spans="3:24" s="173" customFormat="1" x14ac:dyDescent="0.25">
      <c r="C490" s="194"/>
      <c r="D490" s="150"/>
      <c r="E490" s="204"/>
      <c r="F490" s="204"/>
      <c r="G490" s="204"/>
      <c r="H490" s="204"/>
      <c r="I490" s="204"/>
      <c r="J490" s="204"/>
      <c r="K490" s="204"/>
      <c r="L490" s="204"/>
      <c r="M490" s="204"/>
      <c r="N490" s="200"/>
      <c r="O490" s="197"/>
      <c r="P490" s="197"/>
      <c r="Q490" s="197"/>
      <c r="R490" s="197"/>
      <c r="S490" s="197"/>
      <c r="T490" s="197"/>
      <c r="U490" s="197"/>
      <c r="V490" s="197"/>
      <c r="W490" s="197"/>
      <c r="X490" s="192"/>
    </row>
    <row r="491" spans="3:24" s="173" customFormat="1" x14ac:dyDescent="0.25">
      <c r="C491" s="194"/>
      <c r="D491" s="150"/>
      <c r="E491" s="204"/>
      <c r="F491" s="204"/>
      <c r="G491" s="204"/>
      <c r="H491" s="204"/>
      <c r="I491" s="204"/>
      <c r="J491" s="204"/>
      <c r="K491" s="204"/>
      <c r="L491" s="204"/>
      <c r="M491" s="204"/>
      <c r="N491" s="200"/>
      <c r="O491" s="197"/>
      <c r="P491" s="197"/>
      <c r="Q491" s="197"/>
      <c r="R491" s="197"/>
      <c r="S491" s="197"/>
      <c r="T491" s="197"/>
      <c r="U491" s="197"/>
      <c r="V491" s="197"/>
      <c r="W491" s="197"/>
      <c r="X491" s="192"/>
    </row>
    <row r="492" spans="3:24" s="173" customFormat="1" x14ac:dyDescent="0.25">
      <c r="C492" s="194"/>
      <c r="D492" s="150"/>
      <c r="E492" s="204"/>
      <c r="F492" s="204"/>
      <c r="G492" s="204"/>
      <c r="H492" s="204"/>
      <c r="I492" s="204"/>
      <c r="J492" s="204"/>
      <c r="K492" s="204"/>
      <c r="L492" s="204"/>
      <c r="M492" s="204"/>
      <c r="N492" s="200"/>
      <c r="O492" s="197"/>
      <c r="P492" s="197"/>
      <c r="Q492" s="197"/>
      <c r="R492" s="197"/>
      <c r="S492" s="197"/>
      <c r="T492" s="197"/>
      <c r="U492" s="197"/>
      <c r="V492" s="197"/>
      <c r="W492" s="197"/>
      <c r="X492" s="192"/>
    </row>
    <row r="493" spans="3:24" s="173" customFormat="1" x14ac:dyDescent="0.25">
      <c r="C493" s="194"/>
      <c r="D493" s="150"/>
      <c r="E493" s="204"/>
      <c r="F493" s="204"/>
      <c r="G493" s="204"/>
      <c r="H493" s="204"/>
      <c r="I493" s="204"/>
      <c r="J493" s="204"/>
      <c r="K493" s="204"/>
      <c r="L493" s="204"/>
      <c r="M493" s="204"/>
      <c r="N493" s="200"/>
      <c r="O493" s="197"/>
      <c r="P493" s="197"/>
      <c r="Q493" s="197"/>
      <c r="R493" s="197"/>
      <c r="S493" s="197"/>
      <c r="T493" s="197"/>
      <c r="U493" s="197"/>
      <c r="V493" s="197"/>
      <c r="W493" s="197"/>
      <c r="X493" s="192"/>
    </row>
    <row r="494" spans="3:24" s="173" customFormat="1" x14ac:dyDescent="0.25">
      <c r="C494" s="194"/>
      <c r="D494" s="150"/>
      <c r="E494" s="204"/>
      <c r="F494" s="204"/>
      <c r="G494" s="204"/>
      <c r="H494" s="204"/>
      <c r="I494" s="204"/>
      <c r="J494" s="204"/>
      <c r="K494" s="204"/>
      <c r="L494" s="204"/>
      <c r="M494" s="204"/>
      <c r="N494" s="200"/>
      <c r="O494" s="197"/>
      <c r="P494" s="197"/>
      <c r="Q494" s="197"/>
      <c r="R494" s="197"/>
      <c r="S494" s="197"/>
      <c r="T494" s="197"/>
      <c r="U494" s="197"/>
      <c r="V494" s="197"/>
      <c r="W494" s="197"/>
      <c r="X494" s="192"/>
    </row>
    <row r="495" spans="3:24" s="173" customFormat="1" x14ac:dyDescent="0.25">
      <c r="C495" s="194"/>
      <c r="D495" s="150"/>
      <c r="E495" s="204"/>
      <c r="F495" s="204"/>
      <c r="G495" s="204"/>
      <c r="H495" s="204"/>
      <c r="I495" s="204"/>
      <c r="J495" s="204"/>
      <c r="K495" s="204"/>
      <c r="L495" s="204"/>
      <c r="M495" s="204"/>
      <c r="N495" s="200"/>
      <c r="O495" s="197"/>
      <c r="P495" s="197"/>
      <c r="Q495" s="197"/>
      <c r="R495" s="197"/>
      <c r="S495" s="197"/>
      <c r="T495" s="197"/>
      <c r="U495" s="197"/>
      <c r="V495" s="197"/>
      <c r="W495" s="197"/>
      <c r="X495" s="192"/>
    </row>
    <row r="496" spans="3:24" s="173" customFormat="1" x14ac:dyDescent="0.25">
      <c r="C496" s="194"/>
      <c r="D496" s="150"/>
      <c r="E496" s="204"/>
      <c r="F496" s="204"/>
      <c r="G496" s="204"/>
      <c r="H496" s="204"/>
      <c r="I496" s="204"/>
      <c r="J496" s="204"/>
      <c r="K496" s="204"/>
      <c r="L496" s="204"/>
      <c r="M496" s="204"/>
      <c r="N496" s="200"/>
      <c r="O496" s="197"/>
      <c r="P496" s="197"/>
      <c r="Q496" s="197"/>
      <c r="R496" s="197"/>
      <c r="S496" s="197"/>
      <c r="T496" s="197"/>
      <c r="U496" s="197"/>
      <c r="V496" s="197"/>
      <c r="W496" s="197"/>
      <c r="X496" s="192"/>
    </row>
    <row r="497" spans="3:24" s="173" customFormat="1" x14ac:dyDescent="0.25">
      <c r="C497" s="194"/>
      <c r="D497" s="150"/>
      <c r="E497" s="204"/>
      <c r="F497" s="204"/>
      <c r="G497" s="204"/>
      <c r="H497" s="204"/>
      <c r="I497" s="204"/>
      <c r="J497" s="204"/>
      <c r="K497" s="204"/>
      <c r="L497" s="204"/>
      <c r="M497" s="204"/>
      <c r="N497" s="200"/>
      <c r="O497" s="197"/>
      <c r="P497" s="197"/>
      <c r="Q497" s="197"/>
      <c r="R497" s="197"/>
      <c r="S497" s="197"/>
      <c r="T497" s="197"/>
      <c r="U497" s="197"/>
      <c r="V497" s="197"/>
      <c r="W497" s="197"/>
      <c r="X497" s="192"/>
    </row>
    <row r="498" spans="3:24" s="173" customFormat="1" x14ac:dyDescent="0.25">
      <c r="C498" s="194"/>
      <c r="D498" s="150"/>
      <c r="E498" s="204"/>
      <c r="F498" s="204"/>
      <c r="G498" s="204"/>
      <c r="H498" s="204"/>
      <c r="I498" s="204"/>
      <c r="J498" s="204"/>
      <c r="K498" s="204"/>
      <c r="L498" s="204"/>
      <c r="M498" s="204"/>
      <c r="N498" s="200"/>
      <c r="O498" s="197"/>
      <c r="P498" s="197"/>
      <c r="Q498" s="197"/>
      <c r="R498" s="197"/>
      <c r="S498" s="197"/>
      <c r="T498" s="197"/>
      <c r="U498" s="197"/>
      <c r="V498" s="197"/>
      <c r="W498" s="197"/>
      <c r="X498" s="192"/>
    </row>
    <row r="499" spans="3:24" s="173" customFormat="1" x14ac:dyDescent="0.25">
      <c r="C499" s="194"/>
      <c r="D499" s="150"/>
      <c r="E499" s="204"/>
      <c r="F499" s="204"/>
      <c r="G499" s="204"/>
      <c r="H499" s="204"/>
      <c r="I499" s="204"/>
      <c r="J499" s="204"/>
      <c r="K499" s="204"/>
      <c r="L499" s="204"/>
      <c r="M499" s="204"/>
      <c r="N499" s="200"/>
      <c r="O499" s="197"/>
      <c r="P499" s="197"/>
      <c r="Q499" s="197"/>
      <c r="R499" s="197"/>
      <c r="S499" s="197"/>
      <c r="T499" s="197"/>
      <c r="U499" s="197"/>
      <c r="V499" s="197"/>
      <c r="W499" s="197"/>
      <c r="X499" s="192"/>
    </row>
    <row r="500" spans="3:24" s="173" customFormat="1" x14ac:dyDescent="0.25">
      <c r="C500" s="194"/>
      <c r="D500" s="150"/>
      <c r="E500" s="204"/>
      <c r="F500" s="204"/>
      <c r="G500" s="204"/>
      <c r="H500" s="204"/>
      <c r="I500" s="204"/>
      <c r="J500" s="204"/>
      <c r="K500" s="204"/>
      <c r="L500" s="204"/>
      <c r="M500" s="204"/>
      <c r="N500" s="200"/>
      <c r="O500" s="197"/>
      <c r="P500" s="197"/>
      <c r="Q500" s="197"/>
      <c r="R500" s="197"/>
      <c r="S500" s="197"/>
      <c r="T500" s="197"/>
      <c r="U500" s="197"/>
      <c r="V500" s="197"/>
      <c r="W500" s="197"/>
      <c r="X500" s="192"/>
    </row>
    <row r="501" spans="3:24" s="173" customFormat="1" x14ac:dyDescent="0.25">
      <c r="C501" s="194"/>
      <c r="D501" s="150"/>
      <c r="E501" s="204"/>
      <c r="F501" s="204"/>
      <c r="G501" s="204"/>
      <c r="H501" s="204"/>
      <c r="I501" s="204"/>
      <c r="J501" s="204"/>
      <c r="K501" s="204"/>
      <c r="L501" s="204"/>
      <c r="M501" s="204"/>
      <c r="N501" s="200"/>
      <c r="O501" s="197"/>
      <c r="P501" s="197"/>
      <c r="Q501" s="197"/>
      <c r="R501" s="197"/>
      <c r="S501" s="197"/>
      <c r="T501" s="197"/>
      <c r="U501" s="197"/>
      <c r="V501" s="197"/>
      <c r="W501" s="197"/>
      <c r="X501" s="192"/>
    </row>
    <row r="502" spans="3:24" s="173" customFormat="1" x14ac:dyDescent="0.25">
      <c r="C502" s="194"/>
      <c r="D502" s="150"/>
      <c r="E502" s="204"/>
      <c r="F502" s="204"/>
      <c r="G502" s="204"/>
      <c r="H502" s="204"/>
      <c r="I502" s="204"/>
      <c r="J502" s="204"/>
      <c r="K502" s="204"/>
      <c r="L502" s="204"/>
      <c r="M502" s="204"/>
      <c r="N502" s="200"/>
      <c r="O502" s="197"/>
      <c r="P502" s="197"/>
      <c r="Q502" s="197"/>
      <c r="R502" s="197"/>
      <c r="S502" s="197"/>
      <c r="T502" s="197"/>
      <c r="U502" s="197"/>
      <c r="V502" s="197"/>
      <c r="W502" s="197"/>
      <c r="X502" s="192"/>
    </row>
    <row r="503" spans="3:24" s="173" customFormat="1" x14ac:dyDescent="0.25">
      <c r="C503" s="194"/>
      <c r="D503" s="150"/>
      <c r="E503" s="204"/>
      <c r="F503" s="204"/>
      <c r="G503" s="204"/>
      <c r="H503" s="204"/>
      <c r="I503" s="204"/>
      <c r="J503" s="204"/>
      <c r="K503" s="204"/>
      <c r="L503" s="204"/>
      <c r="M503" s="204"/>
      <c r="N503" s="200"/>
      <c r="O503" s="197"/>
      <c r="P503" s="197"/>
      <c r="Q503" s="197"/>
      <c r="R503" s="197"/>
      <c r="S503" s="197"/>
      <c r="T503" s="197"/>
      <c r="U503" s="197"/>
      <c r="V503" s="197"/>
      <c r="W503" s="197"/>
      <c r="X503" s="192"/>
    </row>
    <row r="504" spans="3:24" s="173" customFormat="1" x14ac:dyDescent="0.25">
      <c r="C504" s="194"/>
      <c r="D504" s="150"/>
      <c r="E504" s="204"/>
      <c r="F504" s="204"/>
      <c r="G504" s="204"/>
      <c r="H504" s="204"/>
      <c r="I504" s="204"/>
      <c r="J504" s="204"/>
      <c r="K504" s="204"/>
      <c r="L504" s="204"/>
      <c r="M504" s="204"/>
      <c r="N504" s="200"/>
      <c r="O504" s="197"/>
      <c r="P504" s="197"/>
      <c r="Q504" s="197"/>
      <c r="R504" s="197"/>
      <c r="S504" s="197"/>
      <c r="T504" s="197"/>
      <c r="U504" s="197"/>
      <c r="V504" s="197"/>
      <c r="W504" s="197"/>
      <c r="X504" s="192"/>
    </row>
    <row r="505" spans="3:24" s="173" customFormat="1" x14ac:dyDescent="0.25">
      <c r="C505" s="194"/>
      <c r="D505" s="150"/>
      <c r="E505" s="204"/>
      <c r="F505" s="204"/>
      <c r="G505" s="204"/>
      <c r="H505" s="204"/>
      <c r="I505" s="204"/>
      <c r="J505" s="204"/>
      <c r="K505" s="204"/>
      <c r="L505" s="204"/>
      <c r="M505" s="204"/>
      <c r="N505" s="200"/>
      <c r="O505" s="197"/>
      <c r="P505" s="197"/>
      <c r="Q505" s="197"/>
      <c r="R505" s="197"/>
      <c r="S505" s="197"/>
      <c r="T505" s="197"/>
      <c r="U505" s="197"/>
      <c r="V505" s="197"/>
      <c r="W505" s="197"/>
      <c r="X505" s="192"/>
    </row>
    <row r="506" spans="3:24" s="173" customFormat="1" x14ac:dyDescent="0.25">
      <c r="C506" s="194"/>
      <c r="D506" s="150"/>
      <c r="E506" s="204"/>
      <c r="F506" s="204"/>
      <c r="G506" s="204"/>
      <c r="H506" s="204"/>
      <c r="I506" s="204"/>
      <c r="J506" s="204"/>
      <c r="K506" s="204"/>
      <c r="L506" s="204"/>
      <c r="M506" s="204"/>
      <c r="N506" s="200"/>
      <c r="O506" s="197"/>
      <c r="P506" s="197"/>
      <c r="Q506" s="197"/>
      <c r="R506" s="197"/>
      <c r="S506" s="197"/>
      <c r="T506" s="197"/>
      <c r="U506" s="197"/>
      <c r="V506" s="197"/>
      <c r="W506" s="197"/>
      <c r="X506" s="192"/>
    </row>
    <row r="507" spans="3:24" s="173" customFormat="1" x14ac:dyDescent="0.25">
      <c r="C507" s="194"/>
      <c r="D507" s="150"/>
      <c r="E507" s="204"/>
      <c r="F507" s="204"/>
      <c r="G507" s="204"/>
      <c r="H507" s="204"/>
      <c r="I507" s="204"/>
      <c r="J507" s="204"/>
      <c r="K507" s="204"/>
      <c r="L507" s="204"/>
      <c r="M507" s="204"/>
      <c r="N507" s="200"/>
      <c r="O507" s="197"/>
      <c r="P507" s="197"/>
      <c r="Q507" s="197"/>
      <c r="R507" s="197"/>
      <c r="S507" s="197"/>
      <c r="T507" s="197"/>
      <c r="U507" s="197"/>
      <c r="V507" s="197"/>
      <c r="W507" s="197"/>
      <c r="X507" s="192"/>
    </row>
    <row r="508" spans="3:24" s="173" customFormat="1" x14ac:dyDescent="0.25">
      <c r="C508" s="194"/>
      <c r="D508" s="150"/>
      <c r="E508" s="204"/>
      <c r="F508" s="204"/>
      <c r="G508" s="204"/>
      <c r="H508" s="204"/>
      <c r="I508" s="204"/>
      <c r="J508" s="204"/>
      <c r="K508" s="204"/>
      <c r="L508" s="204"/>
      <c r="M508" s="204"/>
      <c r="N508" s="200"/>
      <c r="O508" s="197"/>
      <c r="P508" s="197"/>
      <c r="Q508" s="197"/>
      <c r="R508" s="197"/>
      <c r="S508" s="197"/>
      <c r="T508" s="197"/>
      <c r="U508" s="197"/>
      <c r="V508" s="197"/>
      <c r="W508" s="197"/>
      <c r="X508" s="192"/>
    </row>
    <row r="509" spans="3:24" s="173" customFormat="1" x14ac:dyDescent="0.25">
      <c r="C509" s="194"/>
      <c r="D509" s="150"/>
      <c r="E509" s="204"/>
      <c r="F509" s="204"/>
      <c r="G509" s="204"/>
      <c r="H509" s="204"/>
      <c r="I509" s="204"/>
      <c r="J509" s="204"/>
      <c r="K509" s="204"/>
      <c r="L509" s="204"/>
      <c r="M509" s="204"/>
      <c r="N509" s="200"/>
      <c r="O509" s="197"/>
      <c r="P509" s="197"/>
      <c r="Q509" s="197"/>
      <c r="R509" s="197"/>
      <c r="S509" s="197"/>
      <c r="T509" s="197"/>
      <c r="U509" s="197"/>
      <c r="V509" s="197"/>
      <c r="W509" s="197"/>
      <c r="X509" s="192"/>
    </row>
    <row r="510" spans="3:24" s="173" customFormat="1" x14ac:dyDescent="0.25">
      <c r="C510" s="194"/>
      <c r="D510" s="150"/>
      <c r="E510" s="204"/>
      <c r="F510" s="204"/>
      <c r="G510" s="204"/>
      <c r="H510" s="204"/>
      <c r="I510" s="204"/>
      <c r="J510" s="204"/>
      <c r="K510" s="204"/>
      <c r="L510" s="204"/>
      <c r="M510" s="204"/>
      <c r="N510" s="200"/>
      <c r="O510" s="197"/>
      <c r="P510" s="197"/>
      <c r="Q510" s="197"/>
      <c r="R510" s="197"/>
      <c r="S510" s="197"/>
      <c r="T510" s="197"/>
      <c r="U510" s="197"/>
      <c r="V510" s="197"/>
      <c r="W510" s="197"/>
      <c r="X510" s="192"/>
    </row>
    <row r="511" spans="3:24" s="173" customFormat="1" x14ac:dyDescent="0.25">
      <c r="C511" s="194"/>
      <c r="D511" s="150"/>
      <c r="E511" s="204"/>
      <c r="F511" s="204"/>
      <c r="G511" s="204"/>
      <c r="H511" s="204"/>
      <c r="I511" s="204"/>
      <c r="J511" s="204"/>
      <c r="K511" s="204"/>
      <c r="L511" s="204"/>
      <c r="M511" s="204"/>
      <c r="N511" s="200"/>
      <c r="O511" s="197"/>
      <c r="P511" s="197"/>
      <c r="Q511" s="197"/>
      <c r="R511" s="197"/>
      <c r="S511" s="197"/>
      <c r="T511" s="197"/>
      <c r="U511" s="197"/>
      <c r="V511" s="197"/>
      <c r="W511" s="197"/>
      <c r="X511" s="192"/>
    </row>
    <row r="512" spans="3:24" s="173" customFormat="1" x14ac:dyDescent="0.25">
      <c r="C512" s="194"/>
      <c r="D512" s="150"/>
      <c r="E512" s="204"/>
      <c r="F512" s="204"/>
      <c r="G512" s="204"/>
      <c r="H512" s="204"/>
      <c r="I512" s="204"/>
      <c r="J512" s="204"/>
      <c r="K512" s="204"/>
      <c r="L512" s="204"/>
      <c r="M512" s="204"/>
      <c r="N512" s="200"/>
      <c r="O512" s="197"/>
      <c r="P512" s="197"/>
      <c r="Q512" s="197"/>
      <c r="R512" s="197"/>
      <c r="S512" s="197"/>
      <c r="T512" s="197"/>
      <c r="U512" s="197"/>
      <c r="V512" s="197"/>
      <c r="W512" s="197"/>
      <c r="X512" s="192"/>
    </row>
    <row r="513" spans="3:24" s="173" customFormat="1" x14ac:dyDescent="0.25">
      <c r="C513" s="194"/>
      <c r="D513" s="150"/>
      <c r="E513" s="204"/>
      <c r="F513" s="204"/>
      <c r="G513" s="204"/>
      <c r="H513" s="204"/>
      <c r="I513" s="204"/>
      <c r="J513" s="204"/>
      <c r="K513" s="204"/>
      <c r="L513" s="204"/>
      <c r="M513" s="204"/>
      <c r="N513" s="200"/>
      <c r="O513" s="197"/>
      <c r="P513" s="197"/>
      <c r="Q513" s="197"/>
      <c r="R513" s="197"/>
      <c r="S513" s="197"/>
      <c r="T513" s="197"/>
      <c r="U513" s="197"/>
      <c r="V513" s="197"/>
      <c r="W513" s="197"/>
      <c r="X513" s="192"/>
    </row>
    <row r="514" spans="3:24" s="173" customFormat="1" x14ac:dyDescent="0.25">
      <c r="C514" s="194"/>
      <c r="D514" s="150"/>
      <c r="E514" s="204"/>
      <c r="F514" s="204"/>
      <c r="G514" s="204"/>
      <c r="H514" s="204"/>
      <c r="I514" s="204"/>
      <c r="J514" s="204"/>
      <c r="K514" s="204"/>
      <c r="L514" s="204"/>
      <c r="M514" s="204"/>
      <c r="N514" s="200"/>
      <c r="O514" s="197"/>
      <c r="P514" s="197"/>
      <c r="Q514" s="197"/>
      <c r="R514" s="197"/>
      <c r="S514" s="197"/>
      <c r="T514" s="197"/>
      <c r="U514" s="197"/>
      <c r="V514" s="197"/>
      <c r="W514" s="197"/>
      <c r="X514" s="192"/>
    </row>
    <row r="515" spans="3:24" s="173" customFormat="1" x14ac:dyDescent="0.25">
      <c r="C515" s="194"/>
      <c r="D515" s="150"/>
      <c r="E515" s="204"/>
      <c r="F515" s="204"/>
      <c r="G515" s="204"/>
      <c r="H515" s="204"/>
      <c r="I515" s="204"/>
      <c r="J515" s="204"/>
      <c r="K515" s="204"/>
      <c r="L515" s="204"/>
      <c r="M515" s="204"/>
      <c r="N515" s="200"/>
      <c r="O515" s="197"/>
      <c r="P515" s="197"/>
      <c r="Q515" s="197"/>
      <c r="R515" s="197"/>
      <c r="S515" s="197"/>
      <c r="T515" s="197"/>
      <c r="U515" s="197"/>
      <c r="V515" s="197"/>
      <c r="W515" s="197"/>
      <c r="X515" s="192"/>
    </row>
    <row r="516" spans="3:24" s="173" customFormat="1" x14ac:dyDescent="0.25">
      <c r="C516" s="194"/>
      <c r="D516" s="150"/>
      <c r="E516" s="204"/>
      <c r="F516" s="204"/>
      <c r="G516" s="204"/>
      <c r="H516" s="204"/>
      <c r="I516" s="204"/>
      <c r="J516" s="204"/>
      <c r="K516" s="204"/>
      <c r="L516" s="204"/>
      <c r="M516" s="204"/>
      <c r="N516" s="200"/>
      <c r="O516" s="197"/>
      <c r="P516" s="197"/>
      <c r="Q516" s="197"/>
      <c r="R516" s="197"/>
      <c r="S516" s="197"/>
      <c r="T516" s="197"/>
      <c r="U516" s="197"/>
      <c r="V516" s="197"/>
      <c r="W516" s="197"/>
      <c r="X516" s="192"/>
    </row>
    <row r="517" spans="3:24" s="173" customFormat="1" x14ac:dyDescent="0.25">
      <c r="C517" s="194"/>
      <c r="D517" s="150"/>
      <c r="E517" s="204"/>
      <c r="F517" s="204"/>
      <c r="G517" s="204"/>
      <c r="H517" s="204"/>
      <c r="I517" s="204"/>
      <c r="J517" s="204"/>
      <c r="K517" s="204"/>
      <c r="L517" s="204"/>
      <c r="M517" s="204"/>
      <c r="N517" s="200"/>
      <c r="O517" s="197"/>
      <c r="P517" s="197"/>
      <c r="Q517" s="197"/>
      <c r="R517" s="197"/>
      <c r="S517" s="197"/>
      <c r="T517" s="197"/>
      <c r="U517" s="197"/>
      <c r="V517" s="197"/>
      <c r="W517" s="197"/>
      <c r="X517" s="192"/>
    </row>
    <row r="518" spans="3:24" s="173" customFormat="1" x14ac:dyDescent="0.25">
      <c r="C518" s="194"/>
      <c r="D518" s="150"/>
      <c r="E518" s="204"/>
      <c r="F518" s="204"/>
      <c r="G518" s="204"/>
      <c r="H518" s="204"/>
      <c r="I518" s="204"/>
      <c r="J518" s="204"/>
      <c r="K518" s="204"/>
      <c r="L518" s="204"/>
      <c r="M518" s="204"/>
      <c r="N518" s="200"/>
      <c r="O518" s="197"/>
      <c r="P518" s="197"/>
      <c r="Q518" s="197"/>
      <c r="R518" s="197"/>
      <c r="S518" s="197"/>
      <c r="T518" s="197"/>
      <c r="U518" s="197"/>
      <c r="V518" s="197"/>
      <c r="W518" s="197"/>
      <c r="X518" s="192"/>
    </row>
    <row r="519" spans="3:24" s="173" customFormat="1" x14ac:dyDescent="0.25">
      <c r="C519" s="194"/>
      <c r="D519" s="150"/>
      <c r="E519" s="204"/>
      <c r="F519" s="204"/>
      <c r="G519" s="204"/>
      <c r="H519" s="204"/>
      <c r="I519" s="204"/>
      <c r="J519" s="204"/>
      <c r="K519" s="204"/>
      <c r="L519" s="204"/>
      <c r="M519" s="204"/>
      <c r="N519" s="200"/>
      <c r="O519" s="197"/>
      <c r="P519" s="197"/>
      <c r="Q519" s="197"/>
      <c r="R519" s="197"/>
      <c r="S519" s="197"/>
      <c r="T519" s="197"/>
      <c r="U519" s="197"/>
      <c r="V519" s="197"/>
      <c r="W519" s="197"/>
      <c r="X519" s="192"/>
    </row>
    <row r="520" spans="3:24" s="173" customFormat="1" x14ac:dyDescent="0.25">
      <c r="C520" s="194"/>
      <c r="D520" s="150"/>
      <c r="E520" s="204"/>
      <c r="F520" s="204"/>
      <c r="G520" s="204"/>
      <c r="H520" s="204"/>
      <c r="I520" s="204"/>
      <c r="J520" s="204"/>
      <c r="K520" s="204"/>
      <c r="L520" s="204"/>
      <c r="M520" s="204"/>
      <c r="N520" s="200"/>
      <c r="O520" s="197"/>
      <c r="P520" s="197"/>
      <c r="Q520" s="197"/>
      <c r="R520" s="197"/>
      <c r="S520" s="197"/>
      <c r="T520" s="197"/>
      <c r="U520" s="197"/>
      <c r="V520" s="197"/>
      <c r="W520" s="197"/>
      <c r="X520" s="192"/>
    </row>
    <row r="521" spans="3:24" s="173" customFormat="1" x14ac:dyDescent="0.25">
      <c r="C521" s="194"/>
      <c r="D521" s="150"/>
      <c r="E521" s="204"/>
      <c r="F521" s="204"/>
      <c r="G521" s="204"/>
      <c r="H521" s="204"/>
      <c r="I521" s="204"/>
      <c r="J521" s="204"/>
      <c r="K521" s="204"/>
      <c r="L521" s="204"/>
      <c r="M521" s="204"/>
      <c r="N521" s="200"/>
      <c r="O521" s="197"/>
      <c r="P521" s="197"/>
      <c r="Q521" s="197"/>
      <c r="R521" s="197"/>
      <c r="S521" s="197"/>
      <c r="T521" s="197"/>
      <c r="U521" s="197"/>
      <c r="V521" s="197"/>
      <c r="W521" s="197"/>
      <c r="X521" s="192"/>
    </row>
    <row r="522" spans="3:24" s="173" customFormat="1" x14ac:dyDescent="0.25">
      <c r="C522" s="194"/>
      <c r="D522" s="150"/>
      <c r="E522" s="204"/>
      <c r="F522" s="204"/>
      <c r="G522" s="204"/>
      <c r="H522" s="204"/>
      <c r="I522" s="204"/>
      <c r="J522" s="204"/>
      <c r="K522" s="204"/>
      <c r="L522" s="204"/>
      <c r="M522" s="204"/>
      <c r="N522" s="200"/>
      <c r="O522" s="197"/>
      <c r="P522" s="197"/>
      <c r="Q522" s="197"/>
      <c r="R522" s="197"/>
      <c r="S522" s="197"/>
      <c r="T522" s="197"/>
      <c r="U522" s="197"/>
      <c r="V522" s="197"/>
      <c r="W522" s="197"/>
      <c r="X522" s="192"/>
    </row>
    <row r="523" spans="3:24" s="173" customFormat="1" x14ac:dyDescent="0.25">
      <c r="C523" s="194"/>
      <c r="D523" s="150"/>
      <c r="E523" s="204"/>
      <c r="F523" s="204"/>
      <c r="G523" s="204"/>
      <c r="H523" s="204"/>
      <c r="I523" s="204"/>
      <c r="J523" s="204"/>
      <c r="K523" s="204"/>
      <c r="L523" s="204"/>
      <c r="M523" s="204"/>
      <c r="N523" s="200"/>
      <c r="O523" s="197"/>
      <c r="P523" s="197"/>
      <c r="Q523" s="197"/>
      <c r="R523" s="197"/>
      <c r="S523" s="197"/>
      <c r="T523" s="197"/>
      <c r="U523" s="197"/>
      <c r="V523" s="197"/>
      <c r="W523" s="197"/>
      <c r="X523" s="192"/>
    </row>
    <row r="524" spans="3:24" s="173" customFormat="1" x14ac:dyDescent="0.25">
      <c r="C524" s="194"/>
      <c r="D524" s="150"/>
      <c r="E524" s="204"/>
      <c r="F524" s="204"/>
      <c r="G524" s="204"/>
      <c r="H524" s="204"/>
      <c r="I524" s="204"/>
      <c r="J524" s="204"/>
      <c r="K524" s="204"/>
      <c r="L524" s="204"/>
      <c r="M524" s="204"/>
      <c r="N524" s="200"/>
      <c r="O524" s="197"/>
      <c r="P524" s="197"/>
      <c r="Q524" s="197"/>
      <c r="R524" s="197"/>
      <c r="S524" s="197"/>
      <c r="T524" s="197"/>
      <c r="U524" s="197"/>
      <c r="V524" s="197"/>
      <c r="W524" s="197"/>
      <c r="X524" s="192"/>
    </row>
    <row r="525" spans="3:24" s="173" customFormat="1" x14ac:dyDescent="0.25">
      <c r="C525" s="194"/>
      <c r="D525" s="150"/>
      <c r="E525" s="204"/>
      <c r="F525" s="204"/>
      <c r="G525" s="204"/>
      <c r="H525" s="204"/>
      <c r="I525" s="204"/>
      <c r="J525" s="204"/>
      <c r="K525" s="204"/>
      <c r="L525" s="204"/>
      <c r="M525" s="204"/>
      <c r="N525" s="200"/>
      <c r="O525" s="197"/>
      <c r="P525" s="197"/>
      <c r="Q525" s="197"/>
      <c r="R525" s="197"/>
      <c r="S525" s="197"/>
      <c r="T525" s="197"/>
      <c r="U525" s="197"/>
      <c r="V525" s="197"/>
      <c r="W525" s="197"/>
      <c r="X525" s="192"/>
    </row>
    <row r="526" spans="3:24" s="173" customFormat="1" x14ac:dyDescent="0.25">
      <c r="C526" s="194"/>
      <c r="D526" s="150"/>
      <c r="E526" s="204"/>
      <c r="F526" s="204"/>
      <c r="G526" s="204"/>
      <c r="H526" s="204"/>
      <c r="I526" s="204"/>
      <c r="J526" s="204"/>
      <c r="K526" s="204"/>
      <c r="L526" s="204"/>
      <c r="M526" s="204"/>
      <c r="N526" s="200"/>
      <c r="O526" s="197"/>
      <c r="P526" s="197"/>
      <c r="Q526" s="197"/>
      <c r="R526" s="197"/>
      <c r="S526" s="197"/>
      <c r="T526" s="197"/>
      <c r="U526" s="197"/>
      <c r="V526" s="197"/>
      <c r="W526" s="197"/>
      <c r="X526" s="192"/>
    </row>
    <row r="527" spans="3:24" s="173" customFormat="1" x14ac:dyDescent="0.25">
      <c r="C527" s="194"/>
      <c r="D527" s="150"/>
      <c r="E527" s="204"/>
      <c r="F527" s="204"/>
      <c r="G527" s="204"/>
      <c r="H527" s="204"/>
      <c r="I527" s="204"/>
      <c r="J527" s="204"/>
      <c r="K527" s="204"/>
      <c r="L527" s="204"/>
      <c r="M527" s="204"/>
      <c r="N527" s="200"/>
      <c r="O527" s="197"/>
      <c r="P527" s="197"/>
      <c r="Q527" s="197"/>
      <c r="R527" s="197"/>
      <c r="S527" s="197"/>
      <c r="T527" s="197"/>
      <c r="U527" s="197"/>
      <c r="V527" s="197"/>
      <c r="W527" s="197"/>
      <c r="X527" s="192"/>
    </row>
    <row r="528" spans="3:24" s="173" customFormat="1" x14ac:dyDescent="0.25">
      <c r="C528" s="194"/>
      <c r="D528" s="150"/>
      <c r="E528" s="204"/>
      <c r="F528" s="204"/>
      <c r="G528" s="204"/>
      <c r="H528" s="204"/>
      <c r="I528" s="204"/>
      <c r="J528" s="204"/>
      <c r="K528" s="204"/>
      <c r="L528" s="204"/>
      <c r="M528" s="204"/>
      <c r="N528" s="200"/>
      <c r="O528" s="197"/>
      <c r="P528" s="197"/>
      <c r="Q528" s="197"/>
      <c r="R528" s="197"/>
      <c r="S528" s="197"/>
      <c r="T528" s="197"/>
      <c r="U528" s="197"/>
      <c r="V528" s="197"/>
      <c r="W528" s="197"/>
      <c r="X528" s="192"/>
    </row>
    <row r="529" spans="3:24" s="173" customFormat="1" x14ac:dyDescent="0.25">
      <c r="C529" s="194"/>
      <c r="D529" s="150"/>
      <c r="E529" s="204"/>
      <c r="F529" s="204"/>
      <c r="G529" s="204"/>
      <c r="H529" s="204"/>
      <c r="I529" s="204"/>
      <c r="J529" s="204"/>
      <c r="K529" s="204"/>
      <c r="L529" s="204"/>
      <c r="M529" s="204"/>
      <c r="N529" s="200"/>
      <c r="O529" s="197"/>
      <c r="P529" s="197"/>
      <c r="Q529" s="197"/>
      <c r="R529" s="197"/>
      <c r="S529" s="197"/>
      <c r="T529" s="197"/>
      <c r="U529" s="197"/>
      <c r="V529" s="197"/>
      <c r="W529" s="197"/>
      <c r="X529" s="192"/>
    </row>
    <row r="530" spans="3:24" s="173" customFormat="1" x14ac:dyDescent="0.25">
      <c r="C530" s="194"/>
      <c r="D530" s="150"/>
      <c r="E530" s="204"/>
      <c r="F530" s="204"/>
      <c r="G530" s="204"/>
      <c r="H530" s="204"/>
      <c r="I530" s="204"/>
      <c r="J530" s="204"/>
      <c r="K530" s="204"/>
      <c r="L530" s="204"/>
      <c r="M530" s="204"/>
      <c r="N530" s="200"/>
      <c r="O530" s="197"/>
      <c r="P530" s="197"/>
      <c r="Q530" s="197"/>
      <c r="R530" s="197"/>
      <c r="S530" s="197"/>
      <c r="T530" s="197"/>
      <c r="U530" s="197"/>
      <c r="V530" s="197"/>
      <c r="W530" s="197"/>
      <c r="X530" s="192"/>
    </row>
    <row r="531" spans="3:24" s="173" customFormat="1" x14ac:dyDescent="0.25">
      <c r="C531" s="194"/>
      <c r="D531" s="150"/>
      <c r="E531" s="204"/>
      <c r="F531" s="204"/>
      <c r="G531" s="204"/>
      <c r="H531" s="204"/>
      <c r="I531" s="204"/>
      <c r="J531" s="204"/>
      <c r="K531" s="204"/>
      <c r="L531" s="204"/>
      <c r="M531" s="204"/>
      <c r="N531" s="200"/>
      <c r="O531" s="197"/>
      <c r="P531" s="197"/>
      <c r="Q531" s="197"/>
      <c r="R531" s="197"/>
      <c r="S531" s="197"/>
      <c r="T531" s="197"/>
      <c r="U531" s="197"/>
      <c r="V531" s="197"/>
      <c r="W531" s="197"/>
      <c r="X531" s="192"/>
    </row>
    <row r="532" spans="3:24" s="173" customFormat="1" x14ac:dyDescent="0.25">
      <c r="C532" s="194"/>
      <c r="D532" s="150"/>
      <c r="E532" s="204"/>
      <c r="F532" s="204"/>
      <c r="G532" s="204"/>
      <c r="H532" s="204"/>
      <c r="I532" s="204"/>
      <c r="J532" s="204"/>
      <c r="K532" s="204"/>
      <c r="L532" s="204"/>
      <c r="M532" s="204"/>
      <c r="N532" s="200"/>
      <c r="O532" s="197"/>
      <c r="P532" s="197"/>
      <c r="Q532" s="197"/>
      <c r="R532" s="197"/>
      <c r="S532" s="197"/>
      <c r="T532" s="197"/>
      <c r="U532" s="197"/>
      <c r="V532" s="197"/>
      <c r="W532" s="197"/>
      <c r="X532" s="192"/>
    </row>
    <row r="533" spans="3:24" s="173" customFormat="1" x14ac:dyDescent="0.25">
      <c r="C533" s="194"/>
      <c r="D533" s="150"/>
      <c r="E533" s="204"/>
      <c r="F533" s="204"/>
      <c r="G533" s="204"/>
      <c r="H533" s="204"/>
      <c r="I533" s="204"/>
      <c r="J533" s="204"/>
      <c r="K533" s="204"/>
      <c r="L533" s="204"/>
      <c r="M533" s="204"/>
      <c r="N533" s="200"/>
      <c r="O533" s="197"/>
      <c r="P533" s="197"/>
      <c r="Q533" s="197"/>
      <c r="R533" s="197"/>
      <c r="S533" s="197"/>
      <c r="T533" s="197"/>
      <c r="U533" s="197"/>
      <c r="V533" s="197"/>
      <c r="W533" s="197"/>
      <c r="X533" s="192"/>
    </row>
    <row r="534" spans="3:24" s="173" customFormat="1" x14ac:dyDescent="0.25">
      <c r="C534" s="194"/>
      <c r="D534" s="150"/>
      <c r="E534" s="204"/>
      <c r="F534" s="204"/>
      <c r="G534" s="204"/>
      <c r="H534" s="204"/>
      <c r="I534" s="204"/>
      <c r="J534" s="204"/>
      <c r="K534" s="204"/>
      <c r="L534" s="204"/>
      <c r="M534" s="204"/>
      <c r="N534" s="200"/>
      <c r="O534" s="197"/>
      <c r="P534" s="197"/>
      <c r="Q534" s="197"/>
      <c r="R534" s="197"/>
      <c r="S534" s="197"/>
      <c r="T534" s="197"/>
      <c r="U534" s="197"/>
      <c r="V534" s="197"/>
      <c r="W534" s="197"/>
      <c r="X534" s="192"/>
    </row>
    <row r="535" spans="3:24" s="173" customFormat="1" x14ac:dyDescent="0.25">
      <c r="C535" s="194"/>
      <c r="D535" s="150"/>
      <c r="E535" s="204"/>
      <c r="F535" s="204"/>
      <c r="G535" s="204"/>
      <c r="H535" s="204"/>
      <c r="I535" s="204"/>
      <c r="J535" s="204"/>
      <c r="K535" s="204"/>
      <c r="L535" s="204"/>
      <c r="M535" s="204"/>
      <c r="N535" s="200"/>
      <c r="O535" s="197"/>
      <c r="P535" s="197"/>
      <c r="Q535" s="197"/>
      <c r="R535" s="197"/>
      <c r="S535" s="197"/>
      <c r="T535" s="197"/>
      <c r="U535" s="197"/>
      <c r="V535" s="197"/>
      <c r="W535" s="197"/>
      <c r="X535" s="192"/>
    </row>
    <row r="536" spans="3:24" s="173" customFormat="1" x14ac:dyDescent="0.25">
      <c r="C536" s="194"/>
      <c r="D536" s="150"/>
      <c r="E536" s="204"/>
      <c r="F536" s="204"/>
      <c r="G536" s="204"/>
      <c r="H536" s="204"/>
      <c r="I536" s="204"/>
      <c r="J536" s="204"/>
      <c r="K536" s="204"/>
      <c r="L536" s="204"/>
      <c r="M536" s="204"/>
      <c r="N536" s="200"/>
      <c r="O536" s="197"/>
      <c r="P536" s="197"/>
      <c r="Q536" s="197"/>
      <c r="R536" s="197"/>
      <c r="S536" s="197"/>
      <c r="T536" s="197"/>
      <c r="U536" s="197"/>
      <c r="V536" s="197"/>
      <c r="W536" s="197"/>
      <c r="X536" s="192"/>
    </row>
    <row r="537" spans="3:24" s="173" customFormat="1" x14ac:dyDescent="0.25">
      <c r="C537" s="194"/>
      <c r="D537" s="150"/>
      <c r="E537" s="204"/>
      <c r="F537" s="204"/>
      <c r="G537" s="204"/>
      <c r="H537" s="204"/>
      <c r="I537" s="204"/>
      <c r="J537" s="204"/>
      <c r="K537" s="204"/>
      <c r="L537" s="204"/>
      <c r="M537" s="204"/>
      <c r="N537" s="200"/>
      <c r="O537" s="197"/>
      <c r="P537" s="197"/>
      <c r="Q537" s="197"/>
      <c r="R537" s="197"/>
      <c r="S537" s="197"/>
      <c r="T537" s="197"/>
      <c r="U537" s="197"/>
      <c r="V537" s="197"/>
      <c r="W537" s="197"/>
      <c r="X537" s="192"/>
    </row>
    <row r="538" spans="3:24" s="173" customFormat="1" x14ac:dyDescent="0.25">
      <c r="C538" s="194"/>
      <c r="D538" s="150"/>
      <c r="E538" s="204"/>
      <c r="F538" s="204"/>
      <c r="G538" s="204"/>
      <c r="H538" s="204"/>
      <c r="I538" s="204"/>
      <c r="J538" s="204"/>
      <c r="K538" s="204"/>
      <c r="L538" s="204"/>
      <c r="M538" s="204"/>
      <c r="N538" s="200"/>
      <c r="O538" s="197"/>
      <c r="P538" s="197"/>
      <c r="Q538" s="197"/>
      <c r="R538" s="197"/>
      <c r="S538" s="197"/>
      <c r="T538" s="197"/>
      <c r="U538" s="197"/>
      <c r="V538" s="197"/>
      <c r="W538" s="197"/>
      <c r="X538" s="192"/>
    </row>
    <row r="539" spans="3:24" s="173" customFormat="1" x14ac:dyDescent="0.25">
      <c r="C539" s="194"/>
      <c r="D539" s="150"/>
      <c r="E539" s="204"/>
      <c r="F539" s="204"/>
      <c r="G539" s="204"/>
      <c r="H539" s="204"/>
      <c r="I539" s="204"/>
      <c r="J539" s="204"/>
      <c r="K539" s="204"/>
      <c r="L539" s="204"/>
      <c r="M539" s="204"/>
      <c r="N539" s="200"/>
      <c r="O539" s="197"/>
      <c r="P539" s="197"/>
      <c r="Q539" s="197"/>
      <c r="R539" s="197"/>
      <c r="S539" s="197"/>
      <c r="T539" s="197"/>
      <c r="U539" s="197"/>
      <c r="V539" s="197"/>
      <c r="W539" s="197"/>
      <c r="X539" s="192"/>
    </row>
    <row r="540" spans="3:24" s="173" customFormat="1" x14ac:dyDescent="0.25">
      <c r="C540" s="194"/>
      <c r="D540" s="150"/>
      <c r="E540" s="204"/>
      <c r="F540" s="204"/>
      <c r="G540" s="204"/>
      <c r="H540" s="204"/>
      <c r="I540" s="204"/>
      <c r="J540" s="204"/>
      <c r="K540" s="204"/>
      <c r="L540" s="204"/>
      <c r="M540" s="204"/>
      <c r="N540" s="200"/>
      <c r="O540" s="197"/>
      <c r="P540" s="197"/>
      <c r="Q540" s="197"/>
      <c r="R540" s="197"/>
      <c r="S540" s="197"/>
      <c r="T540" s="197"/>
      <c r="U540" s="197"/>
      <c r="V540" s="197"/>
      <c r="W540" s="197"/>
      <c r="X540" s="192"/>
    </row>
    <row r="541" spans="3:24" s="173" customFormat="1" x14ac:dyDescent="0.25">
      <c r="C541" s="194"/>
      <c r="D541" s="150"/>
      <c r="E541" s="204"/>
      <c r="F541" s="204"/>
      <c r="G541" s="204"/>
      <c r="H541" s="204"/>
      <c r="I541" s="204"/>
      <c r="J541" s="204"/>
      <c r="K541" s="204"/>
      <c r="L541" s="204"/>
      <c r="M541" s="204"/>
      <c r="N541" s="200"/>
      <c r="O541" s="197"/>
      <c r="P541" s="197"/>
      <c r="Q541" s="197"/>
      <c r="R541" s="197"/>
      <c r="S541" s="197"/>
      <c r="T541" s="197"/>
      <c r="U541" s="197"/>
      <c r="V541" s="197"/>
      <c r="W541" s="197"/>
      <c r="X541" s="192"/>
    </row>
    <row r="542" spans="3:24" s="173" customFormat="1" x14ac:dyDescent="0.25">
      <c r="C542" s="194"/>
      <c r="D542" s="150"/>
      <c r="E542" s="204"/>
      <c r="F542" s="204"/>
      <c r="G542" s="204"/>
      <c r="H542" s="204"/>
      <c r="I542" s="204"/>
      <c r="J542" s="204"/>
      <c r="K542" s="204"/>
      <c r="L542" s="204"/>
      <c r="M542" s="204"/>
      <c r="N542" s="200"/>
      <c r="O542" s="197"/>
      <c r="P542" s="197"/>
      <c r="Q542" s="197"/>
      <c r="R542" s="197"/>
      <c r="S542" s="197"/>
      <c r="T542" s="197"/>
      <c r="U542" s="197"/>
      <c r="V542" s="197"/>
      <c r="W542" s="197"/>
      <c r="X542" s="192"/>
    </row>
    <row r="543" spans="3:24" s="173" customFormat="1" x14ac:dyDescent="0.25">
      <c r="C543" s="194"/>
      <c r="D543" s="150"/>
      <c r="E543" s="204"/>
      <c r="F543" s="204"/>
      <c r="G543" s="204"/>
      <c r="H543" s="204"/>
      <c r="I543" s="204"/>
      <c r="J543" s="204"/>
      <c r="K543" s="204"/>
      <c r="L543" s="204"/>
      <c r="M543" s="204"/>
      <c r="N543" s="200"/>
      <c r="O543" s="197"/>
      <c r="P543" s="197"/>
      <c r="Q543" s="197"/>
      <c r="R543" s="197"/>
      <c r="S543" s="197"/>
      <c r="T543" s="197"/>
      <c r="U543" s="197"/>
      <c r="V543" s="197"/>
      <c r="W543" s="197"/>
      <c r="X543" s="192"/>
    </row>
    <row r="544" spans="3:24" s="173" customFormat="1" x14ac:dyDescent="0.25">
      <c r="C544" s="194"/>
      <c r="D544" s="150"/>
      <c r="E544" s="204"/>
      <c r="F544" s="204"/>
      <c r="G544" s="204"/>
      <c r="H544" s="204"/>
      <c r="I544" s="204"/>
      <c r="J544" s="204"/>
      <c r="K544" s="204"/>
      <c r="L544" s="204"/>
      <c r="M544" s="204"/>
      <c r="N544" s="200"/>
      <c r="O544" s="197"/>
      <c r="P544" s="197"/>
      <c r="Q544" s="197"/>
      <c r="R544" s="197"/>
      <c r="S544" s="197"/>
      <c r="T544" s="197"/>
      <c r="U544" s="197"/>
      <c r="V544" s="197"/>
      <c r="W544" s="197"/>
      <c r="X544" s="192"/>
    </row>
    <row r="545" spans="3:24" s="173" customFormat="1" x14ac:dyDescent="0.25">
      <c r="C545" s="194"/>
      <c r="D545" s="150"/>
      <c r="E545" s="204"/>
      <c r="F545" s="204"/>
      <c r="G545" s="204"/>
      <c r="H545" s="204"/>
      <c r="I545" s="204"/>
      <c r="J545" s="204"/>
      <c r="K545" s="204"/>
      <c r="L545" s="204"/>
      <c r="M545" s="204"/>
      <c r="N545" s="200"/>
      <c r="O545" s="197"/>
      <c r="P545" s="197"/>
      <c r="Q545" s="197"/>
      <c r="R545" s="197"/>
      <c r="S545" s="197"/>
      <c r="T545" s="197"/>
      <c r="U545" s="197"/>
      <c r="V545" s="197"/>
      <c r="W545" s="197"/>
      <c r="X545" s="192"/>
    </row>
    <row r="546" spans="3:24" s="173" customFormat="1" x14ac:dyDescent="0.25">
      <c r="C546" s="194"/>
      <c r="D546" s="150"/>
      <c r="E546" s="204"/>
      <c r="F546" s="204"/>
      <c r="G546" s="204"/>
      <c r="H546" s="204"/>
      <c r="I546" s="204"/>
      <c r="J546" s="204"/>
      <c r="K546" s="204"/>
      <c r="L546" s="204"/>
      <c r="M546" s="204"/>
      <c r="N546" s="200"/>
      <c r="O546" s="197"/>
      <c r="P546" s="197"/>
      <c r="Q546" s="197"/>
      <c r="R546" s="197"/>
      <c r="S546" s="197"/>
      <c r="T546" s="197"/>
      <c r="U546" s="197"/>
      <c r="V546" s="197"/>
      <c r="W546" s="197"/>
      <c r="X546" s="192"/>
    </row>
    <row r="547" spans="3:24" s="173" customFormat="1" x14ac:dyDescent="0.25">
      <c r="C547" s="194"/>
      <c r="D547" s="150"/>
      <c r="E547" s="204"/>
      <c r="F547" s="204"/>
      <c r="G547" s="204"/>
      <c r="H547" s="204"/>
      <c r="I547" s="204"/>
      <c r="J547" s="204"/>
      <c r="K547" s="204"/>
      <c r="L547" s="204"/>
      <c r="M547" s="204"/>
      <c r="N547" s="200"/>
      <c r="O547" s="197"/>
      <c r="P547" s="197"/>
      <c r="Q547" s="197"/>
      <c r="R547" s="197"/>
      <c r="S547" s="197"/>
      <c r="T547" s="197"/>
      <c r="U547" s="197"/>
      <c r="V547" s="197"/>
      <c r="W547" s="197"/>
      <c r="X547" s="192"/>
    </row>
    <row r="548" spans="3:24" s="173" customFormat="1" x14ac:dyDescent="0.25">
      <c r="C548" s="194"/>
      <c r="D548" s="150"/>
      <c r="E548" s="204"/>
      <c r="F548" s="204"/>
      <c r="G548" s="204"/>
      <c r="H548" s="204"/>
      <c r="I548" s="204"/>
      <c r="J548" s="204"/>
      <c r="K548" s="204"/>
      <c r="L548" s="204"/>
      <c r="M548" s="204"/>
      <c r="N548" s="200"/>
      <c r="O548" s="197"/>
      <c r="P548" s="197"/>
      <c r="Q548" s="197"/>
      <c r="R548" s="197"/>
      <c r="S548" s="197"/>
      <c r="T548" s="197"/>
      <c r="U548" s="197"/>
      <c r="V548" s="197"/>
      <c r="W548" s="197"/>
      <c r="X548" s="192"/>
    </row>
    <row r="549" spans="3:24" s="173" customFormat="1" x14ac:dyDescent="0.25">
      <c r="C549" s="194"/>
      <c r="D549" s="150"/>
      <c r="E549" s="204"/>
      <c r="F549" s="204"/>
      <c r="G549" s="204"/>
      <c r="H549" s="204"/>
      <c r="I549" s="204"/>
      <c r="J549" s="204"/>
      <c r="K549" s="204"/>
      <c r="L549" s="204"/>
      <c r="M549" s="204"/>
      <c r="N549" s="200"/>
      <c r="O549" s="197"/>
      <c r="P549" s="197"/>
      <c r="Q549" s="197"/>
      <c r="R549" s="197"/>
      <c r="S549" s="197"/>
      <c r="T549" s="197"/>
      <c r="U549" s="197"/>
      <c r="V549" s="197"/>
      <c r="W549" s="197"/>
      <c r="X549" s="192"/>
    </row>
    <row r="550" spans="3:24" s="173" customFormat="1" x14ac:dyDescent="0.25">
      <c r="C550" s="194"/>
      <c r="D550" s="150"/>
      <c r="E550" s="204"/>
      <c r="F550" s="204"/>
      <c r="G550" s="204"/>
      <c r="H550" s="204"/>
      <c r="I550" s="204"/>
      <c r="J550" s="204"/>
      <c r="K550" s="204"/>
      <c r="L550" s="204"/>
      <c r="M550" s="204"/>
      <c r="N550" s="200"/>
      <c r="O550" s="197"/>
      <c r="P550" s="197"/>
      <c r="Q550" s="197"/>
      <c r="R550" s="197"/>
      <c r="S550" s="197"/>
      <c r="T550" s="197"/>
      <c r="U550" s="197"/>
      <c r="V550" s="197"/>
      <c r="W550" s="197"/>
      <c r="X550" s="192"/>
    </row>
    <row r="551" spans="3:24" s="173" customFormat="1" x14ac:dyDescent="0.25">
      <c r="C551" s="194"/>
      <c r="D551" s="150"/>
      <c r="E551" s="204"/>
      <c r="F551" s="204"/>
      <c r="G551" s="204"/>
      <c r="H551" s="204"/>
      <c r="I551" s="204"/>
      <c r="J551" s="204"/>
      <c r="K551" s="204"/>
      <c r="L551" s="204"/>
      <c r="M551" s="204"/>
      <c r="N551" s="200"/>
      <c r="O551" s="197"/>
      <c r="P551" s="197"/>
      <c r="Q551" s="197"/>
      <c r="R551" s="197"/>
      <c r="S551" s="197"/>
      <c r="T551" s="197"/>
      <c r="U551" s="197"/>
      <c r="V551" s="197"/>
      <c r="W551" s="197"/>
      <c r="X551" s="192"/>
    </row>
    <row r="552" spans="3:24" s="173" customFormat="1" x14ac:dyDescent="0.25">
      <c r="C552" s="194"/>
      <c r="D552" s="150"/>
      <c r="E552" s="204"/>
      <c r="F552" s="204"/>
      <c r="G552" s="204"/>
      <c r="H552" s="204"/>
      <c r="I552" s="204"/>
      <c r="J552" s="204"/>
      <c r="K552" s="204"/>
      <c r="L552" s="204"/>
      <c r="M552" s="204"/>
      <c r="N552" s="200"/>
      <c r="O552" s="197"/>
      <c r="P552" s="197"/>
      <c r="Q552" s="197"/>
      <c r="R552" s="197"/>
      <c r="S552" s="197"/>
      <c r="T552" s="197"/>
      <c r="U552" s="197"/>
      <c r="V552" s="197"/>
      <c r="W552" s="197"/>
      <c r="X552" s="192"/>
    </row>
    <row r="553" spans="3:24" s="173" customFormat="1" x14ac:dyDescent="0.25">
      <c r="C553" s="194"/>
      <c r="D553" s="150"/>
      <c r="E553" s="204"/>
      <c r="F553" s="204"/>
      <c r="G553" s="204"/>
      <c r="H553" s="204"/>
      <c r="I553" s="204"/>
      <c r="J553" s="204"/>
      <c r="K553" s="204"/>
      <c r="L553" s="204"/>
      <c r="M553" s="204"/>
      <c r="N553" s="200"/>
      <c r="O553" s="197"/>
      <c r="P553" s="197"/>
      <c r="Q553" s="197"/>
      <c r="R553" s="197"/>
      <c r="S553" s="197"/>
      <c r="T553" s="197"/>
      <c r="U553" s="197"/>
      <c r="V553" s="197"/>
      <c r="W553" s="197"/>
      <c r="X553" s="192"/>
    </row>
    <row r="554" spans="3:24" s="173" customFormat="1" x14ac:dyDescent="0.25">
      <c r="C554" s="194"/>
      <c r="D554" s="150"/>
      <c r="E554" s="204"/>
      <c r="F554" s="204"/>
      <c r="G554" s="204"/>
      <c r="H554" s="204"/>
      <c r="I554" s="204"/>
      <c r="J554" s="204"/>
      <c r="K554" s="204"/>
      <c r="L554" s="204"/>
      <c r="M554" s="204"/>
      <c r="N554" s="200"/>
      <c r="O554" s="197"/>
      <c r="P554" s="197"/>
      <c r="Q554" s="197"/>
      <c r="R554" s="197"/>
      <c r="S554" s="197"/>
      <c r="T554" s="197"/>
      <c r="U554" s="197"/>
      <c r="V554" s="197"/>
      <c r="W554" s="197"/>
      <c r="X554" s="192"/>
    </row>
    <row r="555" spans="3:24" s="173" customFormat="1" x14ac:dyDescent="0.25">
      <c r="C555" s="194"/>
      <c r="D555" s="150"/>
      <c r="E555" s="204"/>
      <c r="F555" s="204"/>
      <c r="G555" s="204"/>
      <c r="H555" s="204"/>
      <c r="I555" s="204"/>
      <c r="J555" s="204"/>
      <c r="K555" s="204"/>
      <c r="L555" s="204"/>
      <c r="M555" s="204"/>
      <c r="N555" s="200"/>
      <c r="O555" s="197"/>
      <c r="P555" s="197"/>
      <c r="Q555" s="197"/>
      <c r="R555" s="197"/>
      <c r="S555" s="197"/>
      <c r="T555" s="197"/>
      <c r="U555" s="197"/>
      <c r="V555" s="197"/>
      <c r="W555" s="197"/>
      <c r="X555" s="192"/>
    </row>
    <row r="556" spans="3:24" s="173" customFormat="1" x14ac:dyDescent="0.25">
      <c r="C556" s="194"/>
      <c r="D556" s="150"/>
      <c r="E556" s="204"/>
      <c r="F556" s="204"/>
      <c r="G556" s="204"/>
      <c r="H556" s="204"/>
      <c r="I556" s="204"/>
      <c r="J556" s="204"/>
      <c r="K556" s="204"/>
      <c r="L556" s="204"/>
      <c r="M556" s="204"/>
      <c r="N556" s="200"/>
      <c r="O556" s="197"/>
      <c r="P556" s="197"/>
      <c r="Q556" s="197"/>
      <c r="R556" s="197"/>
      <c r="S556" s="197"/>
      <c r="T556" s="197"/>
      <c r="U556" s="197"/>
      <c r="V556" s="197"/>
      <c r="W556" s="197"/>
      <c r="X556" s="192"/>
    </row>
    <row r="557" spans="3:24" s="173" customFormat="1" x14ac:dyDescent="0.25">
      <c r="C557" s="194"/>
      <c r="D557" s="150"/>
      <c r="E557" s="204"/>
      <c r="F557" s="204"/>
      <c r="G557" s="204"/>
      <c r="H557" s="204"/>
      <c r="I557" s="204"/>
      <c r="J557" s="204"/>
      <c r="K557" s="204"/>
      <c r="L557" s="204"/>
      <c r="M557" s="204"/>
      <c r="N557" s="200"/>
      <c r="O557" s="197"/>
      <c r="P557" s="197"/>
      <c r="Q557" s="197"/>
      <c r="R557" s="197"/>
      <c r="S557" s="197"/>
      <c r="T557" s="197"/>
      <c r="U557" s="197"/>
      <c r="V557" s="197"/>
      <c r="W557" s="197"/>
      <c r="X557" s="192"/>
    </row>
    <row r="558" spans="3:24" s="173" customFormat="1" x14ac:dyDescent="0.25">
      <c r="C558" s="194"/>
      <c r="D558" s="150"/>
      <c r="E558" s="204"/>
      <c r="F558" s="204"/>
      <c r="G558" s="204"/>
      <c r="H558" s="204"/>
      <c r="I558" s="204"/>
      <c r="J558" s="204"/>
      <c r="K558" s="204"/>
      <c r="L558" s="204"/>
      <c r="M558" s="204"/>
      <c r="N558" s="200"/>
      <c r="O558" s="197"/>
      <c r="P558" s="197"/>
      <c r="Q558" s="197"/>
      <c r="R558" s="197"/>
      <c r="S558" s="197"/>
      <c r="T558" s="197"/>
      <c r="U558" s="197"/>
      <c r="V558" s="197"/>
      <c r="W558" s="197"/>
      <c r="X558" s="192"/>
    </row>
    <row r="559" spans="3:24" s="173" customFormat="1" x14ac:dyDescent="0.25">
      <c r="C559" s="194"/>
      <c r="D559" s="150"/>
      <c r="E559" s="204"/>
      <c r="F559" s="204"/>
      <c r="G559" s="204"/>
      <c r="H559" s="204"/>
      <c r="I559" s="204"/>
      <c r="J559" s="204"/>
      <c r="K559" s="204"/>
      <c r="L559" s="204"/>
      <c r="M559" s="204"/>
      <c r="N559" s="200"/>
      <c r="O559" s="197"/>
      <c r="P559" s="197"/>
      <c r="Q559" s="197"/>
      <c r="R559" s="197"/>
      <c r="S559" s="197"/>
      <c r="T559" s="197"/>
      <c r="U559" s="197"/>
      <c r="V559" s="197"/>
      <c r="W559" s="197"/>
      <c r="X559" s="192"/>
    </row>
    <row r="560" spans="3:24" s="173" customFormat="1" x14ac:dyDescent="0.25">
      <c r="C560" s="194"/>
      <c r="D560" s="150"/>
      <c r="E560" s="204"/>
      <c r="F560" s="204"/>
      <c r="G560" s="204"/>
      <c r="H560" s="204"/>
      <c r="I560" s="204"/>
      <c r="J560" s="204"/>
      <c r="K560" s="204"/>
      <c r="L560" s="204"/>
      <c r="M560" s="204"/>
      <c r="N560" s="200"/>
      <c r="O560" s="197"/>
      <c r="P560" s="197"/>
      <c r="Q560" s="197"/>
      <c r="R560" s="197"/>
      <c r="S560" s="197"/>
      <c r="T560" s="197"/>
      <c r="U560" s="197"/>
      <c r="V560" s="197"/>
      <c r="W560" s="197"/>
      <c r="X560" s="192"/>
    </row>
    <row r="561" spans="3:24" s="173" customFormat="1" x14ac:dyDescent="0.25">
      <c r="C561" s="194"/>
      <c r="D561" s="150"/>
      <c r="E561" s="204"/>
      <c r="F561" s="204"/>
      <c r="G561" s="204"/>
      <c r="H561" s="204"/>
      <c r="I561" s="204"/>
      <c r="J561" s="204"/>
      <c r="K561" s="204"/>
      <c r="L561" s="204"/>
      <c r="M561" s="204"/>
      <c r="N561" s="200"/>
      <c r="O561" s="197"/>
      <c r="P561" s="197"/>
      <c r="Q561" s="197"/>
      <c r="R561" s="197"/>
      <c r="S561" s="197"/>
      <c r="T561" s="197"/>
      <c r="U561" s="197"/>
      <c r="V561" s="197"/>
      <c r="W561" s="197"/>
      <c r="X561" s="192"/>
    </row>
    <row r="562" spans="3:24" s="173" customFormat="1" x14ac:dyDescent="0.25">
      <c r="C562" s="194"/>
      <c r="D562" s="150"/>
      <c r="E562" s="204"/>
      <c r="F562" s="204"/>
      <c r="G562" s="204"/>
      <c r="H562" s="204"/>
      <c r="I562" s="204"/>
      <c r="J562" s="204"/>
      <c r="K562" s="204"/>
      <c r="L562" s="204"/>
      <c r="M562" s="204"/>
      <c r="N562" s="200"/>
      <c r="O562" s="197"/>
      <c r="P562" s="197"/>
      <c r="Q562" s="197"/>
      <c r="R562" s="197"/>
      <c r="S562" s="197"/>
      <c r="T562" s="197"/>
      <c r="U562" s="197"/>
      <c r="V562" s="197"/>
      <c r="W562" s="197"/>
      <c r="X562" s="192"/>
    </row>
    <row r="563" spans="3:24" s="173" customFormat="1" x14ac:dyDescent="0.25">
      <c r="C563" s="194"/>
      <c r="D563" s="150"/>
      <c r="E563" s="204"/>
      <c r="F563" s="204"/>
      <c r="G563" s="204"/>
      <c r="H563" s="204"/>
      <c r="I563" s="204"/>
      <c r="J563" s="204"/>
      <c r="K563" s="204"/>
      <c r="L563" s="204"/>
      <c r="M563" s="204"/>
      <c r="N563" s="200"/>
      <c r="O563" s="197"/>
      <c r="P563" s="197"/>
      <c r="Q563" s="197"/>
      <c r="R563" s="197"/>
      <c r="S563" s="197"/>
      <c r="T563" s="197"/>
      <c r="U563" s="197"/>
      <c r="V563" s="197"/>
      <c r="W563" s="197"/>
      <c r="X563" s="192"/>
    </row>
  </sheetData>
  <sortState ref="A2:Y182">
    <sortCondition ref="B1"/>
  </sortState>
  <customSheetViews>
    <customSheetView guid="{F825F3C4-2C1B-4430-9FB5-E00CF4CE7953}" scale="115" fitToPage="1" showAutoFilter="1" hiddenColumns="1">
      <selection activeCell="F47" sqref="F47"/>
      <pageMargins left="0.70866141732283472" right="0.70866141732283472" top="0.74803149606299213" bottom="0.74803149606299213" header="0.31496062992125984" footer="0.31496062992125984"/>
      <pageSetup paperSize="8" scale="70" fitToHeight="0" orientation="landscape" r:id="rId1"/>
      <autoFilter ref="A2:BL204">
        <sortState ref="A3:BL204">
          <sortCondition ref="C2:C204"/>
        </sortState>
      </autoFilter>
    </customSheetView>
    <customSheetView guid="{EA50F573-595E-4091-ADB0-1AFF7D56C6BE}" scale="115" fitToPage="1" showAutoFilter="1" hiddenColumns="1">
      <selection activeCell="F47" sqref="F47"/>
      <pageMargins left="0.70866141732283472" right="0.70866141732283472" top="0.74803149606299213" bottom="0.74803149606299213" header="0.31496062992125984" footer="0.31496062992125984"/>
      <pageSetup paperSize="8" scale="70" fitToHeight="0" orientation="landscape" r:id="rId2"/>
      <autoFilter ref="A2:BL204">
        <sortState ref="A3:BL204">
          <sortCondition ref="C2:C204"/>
        </sortState>
      </autoFilter>
    </customSheetView>
  </customSheetViews>
  <conditionalFormatting sqref="D189:K189 N189:W189">
    <cfRule type="cellIs" dxfId="114" priority="4" operator="equal">
      <formula>"OK"</formula>
    </cfRule>
  </conditionalFormatting>
  <conditionalFormatting sqref="L189:M189">
    <cfRule type="cellIs" dxfId="113" priority="2" operator="equal">
      <formula>"OK"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landscape" r:id="rId3"/>
  <headerFooter>
    <oddHeader>&amp;L&amp;"Arial,Bold"Attachment 2 – Detail of PIP 19.1</oddHeader>
    <oddFooter>&amp;LPage &amp;P of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3:K56"/>
  <sheetViews>
    <sheetView zoomScale="80" zoomScaleNormal="80" workbookViewId="0">
      <selection activeCell="Q57" sqref="Q57"/>
    </sheetView>
  </sheetViews>
  <sheetFormatPr defaultRowHeight="12.75" x14ac:dyDescent="0.2"/>
  <cols>
    <col min="1" max="2" width="9.140625" style="110"/>
    <col min="3" max="3" width="47" style="110" customWidth="1"/>
    <col min="4" max="9" width="13.28515625" style="110" customWidth="1"/>
    <col min="10" max="10" width="3.7109375" style="110" customWidth="1"/>
    <col min="11" max="11" width="13.42578125" style="110" customWidth="1"/>
    <col min="12" max="16384" width="9.140625" style="110"/>
  </cols>
  <sheetData>
    <row r="3" spans="2:11" ht="15.75" x14ac:dyDescent="0.25">
      <c r="B3" s="265" t="s">
        <v>1114</v>
      </c>
      <c r="C3" s="266"/>
      <c r="D3" s="266"/>
      <c r="E3" s="266"/>
      <c r="F3" s="266"/>
      <c r="G3" s="266"/>
      <c r="H3" s="266"/>
      <c r="I3" s="266"/>
      <c r="J3" s="266"/>
      <c r="K3" s="266"/>
    </row>
    <row r="4" spans="2:11" x14ac:dyDescent="0.2">
      <c r="B4" s="267"/>
      <c r="C4" s="267"/>
      <c r="D4" s="267"/>
      <c r="E4" s="267"/>
      <c r="F4" s="267"/>
      <c r="G4" s="267"/>
      <c r="H4" s="267"/>
      <c r="I4" s="267"/>
      <c r="J4" s="267"/>
      <c r="K4" s="267"/>
    </row>
    <row r="5" spans="2:11" x14ac:dyDescent="0.2">
      <c r="B5" s="282" t="s">
        <v>1334</v>
      </c>
      <c r="C5" s="269"/>
      <c r="D5" s="292"/>
      <c r="E5" s="269"/>
      <c r="F5" s="269"/>
      <c r="G5" s="269"/>
      <c r="H5" s="269"/>
      <c r="I5" s="269"/>
      <c r="J5" s="269"/>
      <c r="K5" s="269"/>
    </row>
    <row r="6" spans="2:11" x14ac:dyDescent="0.2">
      <c r="B6" s="270"/>
      <c r="C6" s="270"/>
      <c r="D6" s="270"/>
      <c r="E6" s="270"/>
      <c r="F6" s="270"/>
      <c r="G6" s="267"/>
      <c r="H6" s="267"/>
      <c r="I6" s="267"/>
      <c r="J6" s="267"/>
      <c r="K6" s="267"/>
    </row>
    <row r="7" spans="2:11" x14ac:dyDescent="0.2">
      <c r="B7" s="270"/>
      <c r="C7" s="271" t="s">
        <v>1313</v>
      </c>
      <c r="D7" s="329" t="s">
        <v>859</v>
      </c>
      <c r="E7" s="330" t="s">
        <v>864</v>
      </c>
      <c r="F7" s="330" t="s">
        <v>865</v>
      </c>
      <c r="G7" s="330" t="s">
        <v>866</v>
      </c>
      <c r="H7" s="330" t="s">
        <v>867</v>
      </c>
      <c r="I7" s="330" t="s">
        <v>868</v>
      </c>
      <c r="J7" s="267"/>
      <c r="K7" s="272" t="s">
        <v>1314</v>
      </c>
    </row>
    <row r="8" spans="2:11" x14ac:dyDescent="0.2">
      <c r="B8" s="270"/>
      <c r="C8" s="293" t="s">
        <v>1163</v>
      </c>
      <c r="D8" s="323">
        <f>'RAB Cat Summary (excl. Esc)'!D8</f>
        <v>18443731.342046279</v>
      </c>
      <c r="E8" s="313">
        <f>'RAB Cat Summary (excl. Esc)'!E8</f>
        <v>23194209.666901447</v>
      </c>
      <c r="F8" s="313">
        <f>'RAB Cat Summary (excl. Esc)'!F8</f>
        <v>28827749.911924198</v>
      </c>
      <c r="G8" s="313">
        <f>'RAB Cat Summary (excl. Esc)'!G8</f>
        <v>31482068.73779992</v>
      </c>
      <c r="H8" s="313">
        <f>'RAB Cat Summary (excl. Esc)'!H8</f>
        <v>32994561.84528226</v>
      </c>
      <c r="I8" s="313">
        <f>'RAB Cat Summary (excl. Esc)'!I8</f>
        <v>34488730.198250704</v>
      </c>
      <c r="J8" s="267"/>
      <c r="K8" s="274">
        <f>SUM(E8:I8)</f>
        <v>150987320.36015853</v>
      </c>
    </row>
    <row r="9" spans="2:11" x14ac:dyDescent="0.2">
      <c r="B9" s="270"/>
      <c r="C9" s="293" t="s">
        <v>1116</v>
      </c>
      <c r="D9" s="323">
        <f>'RAB Cat Summary (excl. Esc)'!D9</f>
        <v>130889621.09346621</v>
      </c>
      <c r="E9" s="313">
        <f>'RAB Cat Summary (excl. Esc)'!E9</f>
        <v>112358925.19141412</v>
      </c>
      <c r="F9" s="313">
        <f>'RAB Cat Summary (excl. Esc)'!F9</f>
        <v>105000856.72494204</v>
      </c>
      <c r="G9" s="313">
        <f>'RAB Cat Summary (excl. Esc)'!G9</f>
        <v>105847422.60112169</v>
      </c>
      <c r="H9" s="313">
        <f>'RAB Cat Summary (excl. Esc)'!H9</f>
        <v>102653745.84442526</v>
      </c>
      <c r="I9" s="313">
        <f>'RAB Cat Summary (excl. Esc)'!I9</f>
        <v>105995808.80182579</v>
      </c>
      <c r="J9" s="267"/>
      <c r="K9" s="274">
        <f t="shared" ref="K9:K25" si="0">SUM(E9:I9)</f>
        <v>531856759.16372895</v>
      </c>
    </row>
    <row r="10" spans="2:11" x14ac:dyDescent="0.2">
      <c r="B10" s="270"/>
      <c r="C10" s="293" t="s">
        <v>1117</v>
      </c>
      <c r="D10" s="323">
        <f>'RAB Cat Summary (excl. Esc)'!D10</f>
        <v>144454423.55925229</v>
      </c>
      <c r="E10" s="313">
        <f>'RAB Cat Summary (excl. Esc)'!E10</f>
        <v>117567128.28255521</v>
      </c>
      <c r="F10" s="313">
        <f>'RAB Cat Summary (excl. Esc)'!F10</f>
        <v>122865644.55158287</v>
      </c>
      <c r="G10" s="313">
        <f>'RAB Cat Summary (excl. Esc)'!G10</f>
        <v>132188620.54253902</v>
      </c>
      <c r="H10" s="313">
        <f>'RAB Cat Summary (excl. Esc)'!H10</f>
        <v>150090645.65980601</v>
      </c>
      <c r="I10" s="313">
        <f>'RAB Cat Summary (excl. Esc)'!I10</f>
        <v>142311613.21573496</v>
      </c>
      <c r="J10" s="267"/>
      <c r="K10" s="274">
        <f t="shared" si="0"/>
        <v>665023652.25221801</v>
      </c>
    </row>
    <row r="11" spans="2:11" x14ac:dyDescent="0.2">
      <c r="B11" s="270"/>
      <c r="C11" s="293" t="s">
        <v>1118</v>
      </c>
      <c r="D11" s="323">
        <f>'RAB Cat Summary (excl. Esc)'!D11</f>
        <v>11192145.474839346</v>
      </c>
      <c r="E11" s="313">
        <f>'RAB Cat Summary (excl. Esc)'!E11</f>
        <v>7319956.0321371192</v>
      </c>
      <c r="F11" s="313">
        <f>'RAB Cat Summary (excl. Esc)'!F11</f>
        <v>16686635.396009285</v>
      </c>
      <c r="G11" s="313">
        <f>'RAB Cat Summary (excl. Esc)'!G11</f>
        <v>11046495.891895752</v>
      </c>
      <c r="H11" s="313">
        <f>'RAB Cat Summary (excl. Esc)'!H11</f>
        <v>15428653.022029761</v>
      </c>
      <c r="I11" s="313">
        <f>'RAB Cat Summary (excl. Esc)'!I11</f>
        <v>15661339.296388274</v>
      </c>
      <c r="J11" s="267"/>
      <c r="K11" s="274">
        <f t="shared" si="0"/>
        <v>66143079.638460197</v>
      </c>
    </row>
    <row r="12" spans="2:11" x14ac:dyDescent="0.2">
      <c r="B12" s="270"/>
      <c r="C12" s="293" t="s">
        <v>1121</v>
      </c>
      <c r="D12" s="323">
        <f>'RAB Cat Summary (excl. Esc)'!D12</f>
        <v>13867673.606148083</v>
      </c>
      <c r="E12" s="313">
        <f>'RAB Cat Summary (excl. Esc)'!E12</f>
        <v>14897246.808509871</v>
      </c>
      <c r="F12" s="313">
        <f>'RAB Cat Summary (excl. Esc)'!F12</f>
        <v>16862998.209137838</v>
      </c>
      <c r="G12" s="313">
        <f>'RAB Cat Summary (excl. Esc)'!G12</f>
        <v>16744871.211739536</v>
      </c>
      <c r="H12" s="313">
        <f>'RAB Cat Summary (excl. Esc)'!H12</f>
        <v>16518506.809968879</v>
      </c>
      <c r="I12" s="313">
        <f>'RAB Cat Summary (excl. Esc)'!I12</f>
        <v>17016900.596831962</v>
      </c>
      <c r="J12" s="267"/>
      <c r="K12" s="274">
        <f t="shared" si="0"/>
        <v>82040523.63618809</v>
      </c>
    </row>
    <row r="13" spans="2:11" x14ac:dyDescent="0.2">
      <c r="B13" s="270"/>
      <c r="C13" s="293" t="s">
        <v>1335</v>
      </c>
      <c r="D13" s="323">
        <f>'RAB Cat Summary (excl. Esc)'!D13</f>
        <v>704854.7835717008</v>
      </c>
      <c r="E13" s="313">
        <f>'RAB Cat Summary (excl. Esc)'!E13</f>
        <v>1645833.781042719</v>
      </c>
      <c r="F13" s="313">
        <f>'RAB Cat Summary (excl. Esc)'!F13</f>
        <v>1230720.7586771287</v>
      </c>
      <c r="G13" s="313">
        <f>'RAB Cat Summary (excl. Esc)'!G13</f>
        <v>1154205.2474675358</v>
      </c>
      <c r="H13" s="313">
        <f>'RAB Cat Summary (excl. Esc)'!H13</f>
        <v>1058846.7911338289</v>
      </c>
      <c r="I13" s="313">
        <f>'RAB Cat Summary (excl. Esc)'!I13</f>
        <v>994938.56392089766</v>
      </c>
      <c r="J13" s="267"/>
      <c r="K13" s="274">
        <f t="shared" si="0"/>
        <v>6084545.1422421103</v>
      </c>
    </row>
    <row r="14" spans="2:11" x14ac:dyDescent="0.2">
      <c r="B14" s="270"/>
      <c r="C14" s="293" t="s">
        <v>1336</v>
      </c>
      <c r="D14" s="323">
        <f>'RAB Cat Summary (excl. Esc)'!D14</f>
        <v>17803551.306971479</v>
      </c>
      <c r="E14" s="313">
        <f>'RAB Cat Summary (excl. Esc)'!E14</f>
        <v>14533075.979319865</v>
      </c>
      <c r="F14" s="313">
        <f>'RAB Cat Summary (excl. Esc)'!F14</f>
        <v>7667570.0131323496</v>
      </c>
      <c r="G14" s="313">
        <f>'RAB Cat Summary (excl. Esc)'!G14</f>
        <v>2637499.0788910994</v>
      </c>
      <c r="H14" s="313">
        <f>'RAB Cat Summary (excl. Esc)'!H14</f>
        <v>2160011.4230841668</v>
      </c>
      <c r="I14" s="313">
        <f>'RAB Cat Summary (excl. Esc)'!I14</f>
        <v>1901734.0574185762</v>
      </c>
      <c r="J14" s="267"/>
      <c r="K14" s="274">
        <f t="shared" si="0"/>
        <v>28899890.551846057</v>
      </c>
    </row>
    <row r="15" spans="2:11" x14ac:dyDescent="0.2">
      <c r="B15" s="270"/>
      <c r="C15" s="293" t="s">
        <v>1184</v>
      </c>
      <c r="D15" s="323">
        <f>'RAB Cat Summary (excl. Esc)'!D15</f>
        <v>5050831.0694442727</v>
      </c>
      <c r="E15" s="313">
        <f>'RAB Cat Summary (excl. Esc)'!E15</f>
        <v>11950409.316385254</v>
      </c>
      <c r="F15" s="313">
        <f>'RAB Cat Summary (excl. Esc)'!F15</f>
        <v>0</v>
      </c>
      <c r="G15" s="313">
        <f>'RAB Cat Summary (excl. Esc)'!G15</f>
        <v>4714967.758735992</v>
      </c>
      <c r="H15" s="313">
        <f>'RAB Cat Summary (excl. Esc)'!H15</f>
        <v>3939230.5588161084</v>
      </c>
      <c r="I15" s="313">
        <f>'RAB Cat Summary (excl. Esc)'!I15</f>
        <v>3948236.7974088085</v>
      </c>
      <c r="J15" s="267"/>
      <c r="K15" s="274">
        <f t="shared" si="0"/>
        <v>24552844.431346163</v>
      </c>
    </row>
    <row r="16" spans="2:11" x14ac:dyDescent="0.2">
      <c r="B16" s="270"/>
      <c r="C16" s="293" t="s">
        <v>1337</v>
      </c>
      <c r="D16" s="323">
        <f>'RAB Cat Summary (excl. Esc)'!D16</f>
        <v>0</v>
      </c>
      <c r="E16" s="313">
        <f>'RAB Cat Summary (excl. Esc)'!E16</f>
        <v>0</v>
      </c>
      <c r="F16" s="313">
        <f>'RAB Cat Summary (excl. Esc)'!F16</f>
        <v>0</v>
      </c>
      <c r="G16" s="313">
        <f>'RAB Cat Summary (excl. Esc)'!G16</f>
        <v>0</v>
      </c>
      <c r="H16" s="313">
        <f>'RAB Cat Summary (excl. Esc)'!H16</f>
        <v>0</v>
      </c>
      <c r="I16" s="313">
        <f>'RAB Cat Summary (excl. Esc)'!I16</f>
        <v>0</v>
      </c>
      <c r="J16" s="267"/>
      <c r="K16" s="274">
        <f t="shared" si="0"/>
        <v>0</v>
      </c>
    </row>
    <row r="17" spans="2:11" x14ac:dyDescent="0.2">
      <c r="B17" s="270"/>
      <c r="C17" s="293" t="s">
        <v>1307</v>
      </c>
      <c r="D17" s="323">
        <f>'RAB Cat Summary (excl. Esc)'!D17</f>
        <v>1556744.0339923531</v>
      </c>
      <c r="E17" s="313">
        <f>'RAB Cat Summary (excl. Esc)'!E17</f>
        <v>1350611.6780154007</v>
      </c>
      <c r="F17" s="313">
        <f>'RAB Cat Summary (excl. Esc)'!F17</f>
        <v>1356637.0240657954</v>
      </c>
      <c r="G17" s="313">
        <f>'RAB Cat Summary (excl. Esc)'!G17</f>
        <v>1347133.6453531403</v>
      </c>
      <c r="H17" s="313">
        <f>'RAB Cat Summary (excl. Esc)'!H17</f>
        <v>1313076.8529387028</v>
      </c>
      <c r="I17" s="313">
        <f>'RAB Cat Summary (excl. Esc)'!I17</f>
        <v>1316078.9324696027</v>
      </c>
      <c r="J17" s="267"/>
      <c r="K17" s="274">
        <f t="shared" si="0"/>
        <v>6683538.1328426413</v>
      </c>
    </row>
    <row r="18" spans="2:11" x14ac:dyDescent="0.2">
      <c r="B18" s="267"/>
      <c r="C18" s="384" t="s">
        <v>1370</v>
      </c>
      <c r="D18" s="380">
        <f t="shared" ref="D18:I18" si="1">SUM(D8:D17)</f>
        <v>343963576.26973206</v>
      </c>
      <c r="E18" s="381">
        <f t="shared" si="1"/>
        <v>304817396.73628098</v>
      </c>
      <c r="F18" s="381">
        <f t="shared" si="1"/>
        <v>300498812.58947152</v>
      </c>
      <c r="G18" s="381">
        <f t="shared" si="1"/>
        <v>307163284.71554369</v>
      </c>
      <c r="H18" s="381">
        <f t="shared" si="1"/>
        <v>326157278.80748498</v>
      </c>
      <c r="I18" s="381">
        <f t="shared" si="1"/>
        <v>323635380.46024966</v>
      </c>
      <c r="J18" s="267"/>
      <c r="K18" s="383">
        <f t="shared" si="0"/>
        <v>1562272153.3090308</v>
      </c>
    </row>
    <row r="19" spans="2:11" x14ac:dyDescent="0.2">
      <c r="C19" s="293" t="s">
        <v>1363</v>
      </c>
      <c r="D19" s="323">
        <f>'RAB Cat Summary (excl. Esc)'!D19</f>
        <v>41064345.618076116</v>
      </c>
      <c r="E19" s="313">
        <f>'RAB Cat Summary (excl. Esc)'!E19</f>
        <v>30637169</v>
      </c>
      <c r="F19" s="313">
        <f>'RAB Cat Summary (excl. Esc)'!F19</f>
        <v>16816254</v>
      </c>
      <c r="G19" s="313">
        <f>'RAB Cat Summary (excl. Esc)'!G19</f>
        <v>16519250</v>
      </c>
      <c r="H19" s="313">
        <f>'RAB Cat Summary (excl. Esc)'!H19</f>
        <v>14143911</v>
      </c>
      <c r="I19" s="313">
        <f>'RAB Cat Summary (excl. Esc)'!I19</f>
        <v>13073815</v>
      </c>
      <c r="K19" s="274">
        <f t="shared" si="0"/>
        <v>91190399</v>
      </c>
    </row>
    <row r="20" spans="2:11" x14ac:dyDescent="0.2">
      <c r="C20" s="293" t="s">
        <v>1364</v>
      </c>
      <c r="D20" s="323">
        <f>'RAB Cat Summary (excl. Esc)'!D20</f>
        <v>3584421.6116097909</v>
      </c>
      <c r="E20" s="313">
        <f>'RAB Cat Summary (excl. Esc)'!E20</f>
        <v>4776208.7855664408</v>
      </c>
      <c r="F20" s="313">
        <f>'RAB Cat Summary (excl. Esc)'!F20</f>
        <v>4672381.64984605</v>
      </c>
      <c r="G20" s="313">
        <f>'RAB Cat Summary (excl. Esc)'!G20</f>
        <v>2888212.8897121856</v>
      </c>
      <c r="H20" s="313">
        <f>'RAB Cat Summary (excl. Esc)'!H20</f>
        <v>3190649.8925723569</v>
      </c>
      <c r="I20" s="313">
        <f>'RAB Cat Summary (excl. Esc)'!I20</f>
        <v>3172546.7823029663</v>
      </c>
      <c r="K20" s="274">
        <f t="shared" si="0"/>
        <v>18700000</v>
      </c>
    </row>
    <row r="21" spans="2:11" x14ac:dyDescent="0.2">
      <c r="C21" s="293" t="s">
        <v>1365</v>
      </c>
      <c r="D21" s="323">
        <f>'RAB Cat Summary (excl. Esc)'!D21</f>
        <v>4745572.2745256396</v>
      </c>
      <c r="E21" s="313">
        <f>'RAB Cat Summary (excl. Esc)'!E21</f>
        <v>6873358.2388449889</v>
      </c>
      <c r="F21" s="313">
        <f>'RAB Cat Summary (excl. Esc)'!F21</f>
        <v>4120305.9001877513</v>
      </c>
      <c r="G21" s="313">
        <f>'RAB Cat Summary (excl. Esc)'!G21</f>
        <v>4406487.7264820281</v>
      </c>
      <c r="H21" s="313">
        <f>'RAB Cat Summary (excl. Esc)'!H21</f>
        <v>5087840.6996599436</v>
      </c>
      <c r="I21" s="313">
        <f>'RAB Cat Summary (excl. Esc)'!I21</f>
        <v>1612007.4348252784</v>
      </c>
      <c r="K21" s="274">
        <f t="shared" si="0"/>
        <v>22099999.999999993</v>
      </c>
    </row>
    <row r="22" spans="2:11" x14ac:dyDescent="0.2">
      <c r="C22" s="293" t="s">
        <v>1366</v>
      </c>
      <c r="D22" s="323">
        <f>'RAB Cat Summary (excl. Esc)'!D22</f>
        <v>3725779.083616938</v>
      </c>
      <c r="E22" s="313">
        <f>'RAB Cat Summary (excl. Esc)'!E22</f>
        <v>7400000</v>
      </c>
      <c r="F22" s="313">
        <f>'RAB Cat Summary (excl. Esc)'!F22</f>
        <v>9500000</v>
      </c>
      <c r="G22" s="313">
        <f>'RAB Cat Summary (excl. Esc)'!G22</f>
        <v>7899999.9999999991</v>
      </c>
      <c r="H22" s="313">
        <f>'RAB Cat Summary (excl. Esc)'!H22</f>
        <v>7600000</v>
      </c>
      <c r="I22" s="313">
        <f>'RAB Cat Summary (excl. Esc)'!I22</f>
        <v>5700000</v>
      </c>
      <c r="K22" s="274">
        <f t="shared" si="0"/>
        <v>38100000</v>
      </c>
    </row>
    <row r="23" spans="2:11" x14ac:dyDescent="0.2">
      <c r="C23" s="293" t="s">
        <v>1367</v>
      </c>
      <c r="D23" s="323">
        <f>'RAB Cat Summary (excl. Esc)'!D23</f>
        <v>0</v>
      </c>
      <c r="E23" s="313">
        <f>'RAB Cat Summary (excl. Esc)'!E23</f>
        <v>0</v>
      </c>
      <c r="F23" s="313">
        <f>'RAB Cat Summary (excl. Esc)'!F23</f>
        <v>0</v>
      </c>
      <c r="G23" s="313">
        <f>'RAB Cat Summary (excl. Esc)'!G23</f>
        <v>0</v>
      </c>
      <c r="H23" s="313">
        <f>'RAB Cat Summary (excl. Esc)'!H23</f>
        <v>0</v>
      </c>
      <c r="I23" s="313">
        <f>'RAB Cat Summary (excl. Esc)'!I23</f>
        <v>0</v>
      </c>
      <c r="K23" s="274">
        <f t="shared" si="0"/>
        <v>0</v>
      </c>
    </row>
    <row r="24" spans="2:11" x14ac:dyDescent="0.2">
      <c r="C24" s="293" t="s">
        <v>1368</v>
      </c>
      <c r="D24" s="323">
        <f>'RAB Cat Summary (excl. Esc)'!D24</f>
        <v>0</v>
      </c>
      <c r="E24" s="313">
        <f>'RAB Cat Summary (excl. Esc)'!E24</f>
        <v>0</v>
      </c>
      <c r="F24" s="313">
        <f>'RAB Cat Summary (excl. Esc)'!F24</f>
        <v>0</v>
      </c>
      <c r="G24" s="313">
        <f>'RAB Cat Summary (excl. Esc)'!G24</f>
        <v>0</v>
      </c>
      <c r="H24" s="313">
        <f>'RAB Cat Summary (excl. Esc)'!H24</f>
        <v>0</v>
      </c>
      <c r="I24" s="313">
        <f>'RAB Cat Summary (excl. Esc)'!I24</f>
        <v>0</v>
      </c>
      <c r="K24" s="274">
        <f t="shared" si="0"/>
        <v>0</v>
      </c>
    </row>
    <row r="25" spans="2:11" x14ac:dyDescent="0.2">
      <c r="C25" s="373" t="s">
        <v>186</v>
      </c>
      <c r="D25" s="374">
        <f t="shared" ref="D25:I25" si="2">SUM(D18:D24)</f>
        <v>397083694.85756058</v>
      </c>
      <c r="E25" s="375">
        <f t="shared" si="2"/>
        <v>354504132.76069242</v>
      </c>
      <c r="F25" s="375">
        <f t="shared" si="2"/>
        <v>335607754.13950533</v>
      </c>
      <c r="G25" s="375">
        <f t="shared" si="2"/>
        <v>338877235.33173794</v>
      </c>
      <c r="H25" s="375">
        <f t="shared" si="2"/>
        <v>356179680.39971727</v>
      </c>
      <c r="I25" s="375">
        <f t="shared" si="2"/>
        <v>347193749.67737794</v>
      </c>
      <c r="K25" s="373">
        <f t="shared" si="0"/>
        <v>1732362552.309031</v>
      </c>
    </row>
    <row r="26" spans="2:11" x14ac:dyDescent="0.2">
      <c r="C26" s="278" t="s">
        <v>1316</v>
      </c>
      <c r="D26" s="279">
        <f>D25-'RIN Cat Summary (excl. Esc)'!D29</f>
        <v>0</v>
      </c>
      <c r="E26" s="279">
        <f>E25-'RIN Cat Summary (excl. Esc)'!E29</f>
        <v>0</v>
      </c>
      <c r="F26" s="279">
        <f>F25-'RIN Cat Summary (excl. Esc)'!F29</f>
        <v>0</v>
      </c>
      <c r="G26" s="279">
        <f>G25-'RIN Cat Summary (excl. Esc)'!G29</f>
        <v>0</v>
      </c>
      <c r="H26" s="279">
        <f>H25-'RIN Cat Summary (excl. Esc)'!H29</f>
        <v>0</v>
      </c>
      <c r="I26" s="279">
        <f>I25-'RIN Cat Summary (excl. Esc)'!I29</f>
        <v>0</v>
      </c>
      <c r="J26" s="267"/>
      <c r="K26" s="279">
        <f>K25-'RIN Cat Summary (excl. Esc)'!O29</f>
        <v>0</v>
      </c>
    </row>
    <row r="27" spans="2:11" x14ac:dyDescent="0.2">
      <c r="D27" s="331"/>
      <c r="E27" s="335"/>
      <c r="F27" s="335"/>
      <c r="G27" s="335"/>
      <c r="H27" s="335"/>
      <c r="I27" s="335"/>
    </row>
    <row r="28" spans="2:11" x14ac:dyDescent="0.2">
      <c r="D28" s="331"/>
      <c r="E28" s="335"/>
      <c r="F28" s="335"/>
      <c r="G28" s="335"/>
      <c r="H28" s="335"/>
      <c r="I28" s="335"/>
    </row>
    <row r="29" spans="2:11" x14ac:dyDescent="0.2">
      <c r="B29" s="282" t="s">
        <v>1345</v>
      </c>
      <c r="C29" s="269"/>
      <c r="D29" s="326"/>
      <c r="E29" s="317"/>
      <c r="F29" s="317"/>
      <c r="G29" s="317"/>
      <c r="H29" s="317"/>
      <c r="I29" s="317"/>
      <c r="J29" s="269"/>
      <c r="K29" s="269"/>
    </row>
    <row r="30" spans="2:11" x14ac:dyDescent="0.2">
      <c r="D30" s="331"/>
      <c r="E30" s="335"/>
      <c r="F30" s="335"/>
      <c r="G30" s="335"/>
      <c r="H30" s="335"/>
      <c r="I30" s="335"/>
    </row>
    <row r="31" spans="2:11" x14ac:dyDescent="0.2">
      <c r="D31" s="329" t="s">
        <v>859</v>
      </c>
      <c r="E31" s="330" t="s">
        <v>864</v>
      </c>
      <c r="F31" s="330" t="s">
        <v>865</v>
      </c>
      <c r="G31" s="330" t="s">
        <v>866</v>
      </c>
      <c r="H31" s="330" t="s">
        <v>867</v>
      </c>
      <c r="I31" s="330" t="s">
        <v>868</v>
      </c>
    </row>
    <row r="32" spans="2:11" x14ac:dyDescent="0.2">
      <c r="C32" s="293" t="s">
        <v>1346</v>
      </c>
      <c r="D32" s="332">
        <v>1.9486474094452033E-2</v>
      </c>
      <c r="E32" s="336">
        <v>1.9638522329714192E-2</v>
      </c>
      <c r="F32" s="336">
        <v>1.9316698463889059E-2</v>
      </c>
      <c r="G32" s="336">
        <v>2.4564867906045951E-2</v>
      </c>
      <c r="H32" s="336">
        <v>2.5000000000000355E-2</v>
      </c>
      <c r="I32" s="336">
        <v>2.5000000000000355E-2</v>
      </c>
    </row>
    <row r="33" spans="2:11" x14ac:dyDescent="0.2">
      <c r="C33" s="293" t="s">
        <v>1347</v>
      </c>
      <c r="D33" s="333">
        <v>1</v>
      </c>
      <c r="E33" s="337">
        <v>1.0196385223297142</v>
      </c>
      <c r="F33" s="337">
        <v>1.0393345722077227</v>
      </c>
      <c r="G33" s="337">
        <v>1.0648656886841923</v>
      </c>
      <c r="H33" s="337">
        <v>1.0914873309012976</v>
      </c>
      <c r="I33" s="337">
        <v>1.1187745141738303</v>
      </c>
    </row>
    <row r="34" spans="2:11" x14ac:dyDescent="0.2">
      <c r="D34" s="331"/>
      <c r="E34" s="335"/>
      <c r="F34" s="335"/>
      <c r="G34" s="335"/>
      <c r="H34" s="335"/>
      <c r="I34" s="335"/>
    </row>
    <row r="35" spans="2:11" x14ac:dyDescent="0.2">
      <c r="D35" s="331"/>
      <c r="E35" s="335"/>
      <c r="F35" s="335"/>
      <c r="G35" s="335"/>
      <c r="H35" s="335"/>
      <c r="I35" s="335"/>
    </row>
    <row r="36" spans="2:11" x14ac:dyDescent="0.2">
      <c r="B36" s="282" t="s">
        <v>1334</v>
      </c>
      <c r="C36" s="269"/>
      <c r="D36" s="326"/>
      <c r="E36" s="317"/>
      <c r="F36" s="317"/>
      <c r="G36" s="317"/>
      <c r="H36" s="317"/>
      <c r="I36" s="317"/>
      <c r="J36" s="269"/>
      <c r="K36" s="269"/>
    </row>
    <row r="37" spans="2:11" x14ac:dyDescent="0.2">
      <c r="B37" s="270"/>
      <c r="C37" s="270"/>
      <c r="D37" s="325"/>
      <c r="E37" s="315"/>
      <c r="F37" s="315"/>
      <c r="G37" s="316"/>
      <c r="H37" s="316"/>
      <c r="I37" s="316"/>
      <c r="J37" s="267"/>
      <c r="K37" s="267"/>
    </row>
    <row r="38" spans="2:11" x14ac:dyDescent="0.2">
      <c r="B38" s="270"/>
      <c r="C38" s="334" t="s">
        <v>1348</v>
      </c>
      <c r="D38" s="329" t="s">
        <v>859</v>
      </c>
      <c r="E38" s="330" t="s">
        <v>864</v>
      </c>
      <c r="F38" s="330" t="s">
        <v>865</v>
      </c>
      <c r="G38" s="330" t="s">
        <v>866</v>
      </c>
      <c r="H38" s="330" t="s">
        <v>867</v>
      </c>
      <c r="I38" s="330" t="s">
        <v>868</v>
      </c>
      <c r="J38" s="267"/>
      <c r="K38" s="272" t="s">
        <v>1314</v>
      </c>
    </row>
    <row r="39" spans="2:11" x14ac:dyDescent="0.2">
      <c r="B39" s="270"/>
      <c r="C39" s="293" t="s">
        <v>1163</v>
      </c>
      <c r="D39" s="323">
        <f t="shared" ref="D39:D48" si="3">D8*D$33/(1+D$32)^0.5</f>
        <v>18266614.075808693</v>
      </c>
      <c r="E39" s="313">
        <f t="shared" ref="E39:H39" si="4">E8*E$33/(1+E$32)^0.5</f>
        <v>23420852.347405847</v>
      </c>
      <c r="F39" s="313">
        <f t="shared" si="4"/>
        <v>29676422.820786413</v>
      </c>
      <c r="G39" s="313">
        <f t="shared" si="4"/>
        <v>33119850.411862072</v>
      </c>
      <c r="H39" s="313">
        <f t="shared" si="4"/>
        <v>35571250.412448883</v>
      </c>
      <c r="I39" s="313">
        <f t="shared" ref="I39:I48" si="5">I8*I$33/(1+I$32)^0.5</f>
        <v>38111657.479894646</v>
      </c>
      <c r="J39" s="267"/>
      <c r="K39" s="274">
        <f>SUM(E39:I39)</f>
        <v>159900033.47239786</v>
      </c>
    </row>
    <row r="40" spans="2:11" x14ac:dyDescent="0.2">
      <c r="B40" s="270"/>
      <c r="C40" s="293" t="s">
        <v>1116</v>
      </c>
      <c r="D40" s="323">
        <f t="shared" si="3"/>
        <v>129632673.05854778</v>
      </c>
      <c r="E40" s="313">
        <f t="shared" ref="E40:H48" si="6">E9*E$33/(1+E$32)^0.5</f>
        <v>113456842.66088991</v>
      </c>
      <c r="F40" s="313">
        <f t="shared" si="6"/>
        <v>108092023.49245037</v>
      </c>
      <c r="G40" s="313">
        <f t="shared" si="6"/>
        <v>111353889.48633897</v>
      </c>
      <c r="H40" s="313">
        <f t="shared" si="6"/>
        <v>110670422.48751816</v>
      </c>
      <c r="I40" s="313">
        <f t="shared" si="5"/>
        <v>117130318.69072644</v>
      </c>
      <c r="J40" s="267"/>
      <c r="K40" s="274">
        <f t="shared" ref="K40:K55" si="7">SUM(E40:I40)</f>
        <v>560703496.81792378</v>
      </c>
    </row>
    <row r="41" spans="2:11" x14ac:dyDescent="0.2">
      <c r="B41" s="270"/>
      <c r="C41" s="293" t="s">
        <v>1117</v>
      </c>
      <c r="D41" s="323">
        <f t="shared" si="3"/>
        <v>143067211.17135471</v>
      </c>
      <c r="E41" s="313">
        <f t="shared" si="6"/>
        <v>118715937.81199509</v>
      </c>
      <c r="F41" s="313">
        <f t="shared" si="6"/>
        <v>126482740.72729556</v>
      </c>
      <c r="G41" s="313">
        <f t="shared" si="6"/>
        <v>139065427.21135184</v>
      </c>
      <c r="H41" s="313">
        <f t="shared" si="6"/>
        <v>161811875.73777345</v>
      </c>
      <c r="I41" s="313">
        <f t="shared" si="5"/>
        <v>157260978.50260764</v>
      </c>
      <c r="J41" s="267"/>
      <c r="K41" s="274">
        <f t="shared" si="7"/>
        <v>703336959.99102354</v>
      </c>
    </row>
    <row r="42" spans="2:11" x14ac:dyDescent="0.2">
      <c r="B42" s="270"/>
      <c r="C42" s="293" t="s">
        <v>1118</v>
      </c>
      <c r="D42" s="323">
        <f t="shared" si="3"/>
        <v>11084666.018916139</v>
      </c>
      <c r="E42" s="313">
        <f t="shared" si="6"/>
        <v>7391483.127913327</v>
      </c>
      <c r="F42" s="313">
        <f t="shared" si="6"/>
        <v>17177880.652538888</v>
      </c>
      <c r="G42" s="313">
        <f t="shared" si="6"/>
        <v>11621164.243109513</v>
      </c>
      <c r="H42" s="313">
        <f t="shared" si="6"/>
        <v>16633543.513834525</v>
      </c>
      <c r="I42" s="313">
        <f t="shared" si="5"/>
        <v>17306511.301208712</v>
      </c>
      <c r="J42" s="267"/>
      <c r="K42" s="274">
        <f t="shared" si="7"/>
        <v>70130582.838604957</v>
      </c>
    </row>
    <row r="43" spans="2:11" x14ac:dyDescent="0.2">
      <c r="B43" s="270"/>
      <c r="C43" s="293" t="s">
        <v>1121</v>
      </c>
      <c r="D43" s="323">
        <f t="shared" si="3"/>
        <v>13734500.746890659</v>
      </c>
      <c r="E43" s="313">
        <f t="shared" si="6"/>
        <v>15042815.551627444</v>
      </c>
      <c r="F43" s="313">
        <f t="shared" si="6"/>
        <v>17359435.488703929</v>
      </c>
      <c r="G43" s="313">
        <f t="shared" si="6"/>
        <v>17615984.334372099</v>
      </c>
      <c r="H43" s="313">
        <f t="shared" si="6"/>
        <v>17808508.715237301</v>
      </c>
      <c r="I43" s="313">
        <f t="shared" si="5"/>
        <v>18804469.842405766</v>
      </c>
      <c r="J43" s="267"/>
      <c r="K43" s="274">
        <f t="shared" si="7"/>
        <v>86631213.932346538</v>
      </c>
    </row>
    <row r="44" spans="2:11" x14ac:dyDescent="0.2">
      <c r="B44" s="270"/>
      <c r="C44" s="293" t="s">
        <v>1335</v>
      </c>
      <c r="D44" s="323">
        <f t="shared" si="3"/>
        <v>698085.98228927795</v>
      </c>
      <c r="E44" s="313">
        <f t="shared" si="6"/>
        <v>1661916.0785280485</v>
      </c>
      <c r="F44" s="313">
        <f t="shared" si="6"/>
        <v>1266952.4926645113</v>
      </c>
      <c r="G44" s="313">
        <f t="shared" si="6"/>
        <v>1214250.1008776615</v>
      </c>
      <c r="H44" s="313">
        <f t="shared" si="6"/>
        <v>1141536.7336125078</v>
      </c>
      <c r="I44" s="313">
        <f t="shared" si="5"/>
        <v>1099453.576392174</v>
      </c>
      <c r="J44" s="267"/>
      <c r="K44" s="274">
        <f t="shared" si="7"/>
        <v>6384108.9820749024</v>
      </c>
    </row>
    <row r="45" spans="2:11" x14ac:dyDescent="0.2">
      <c r="B45" s="270"/>
      <c r="C45" s="293" t="s">
        <v>1336</v>
      </c>
      <c r="D45" s="323">
        <f t="shared" si="3"/>
        <v>17632581.762992989</v>
      </c>
      <c r="E45" s="313">
        <f t="shared" si="6"/>
        <v>14675086.219945889</v>
      </c>
      <c r="F45" s="313">
        <f t="shared" si="6"/>
        <v>7893299.0057464447</v>
      </c>
      <c r="G45" s="313">
        <f t="shared" si="6"/>
        <v>2774708.8567090714</v>
      </c>
      <c r="H45" s="313">
        <f t="shared" si="6"/>
        <v>2328696.0919368337</v>
      </c>
      <c r="I45" s="313">
        <f t="shared" si="5"/>
        <v>2101504.943718201</v>
      </c>
      <c r="J45" s="267"/>
      <c r="K45" s="274">
        <f t="shared" si="7"/>
        <v>29773295.118056439</v>
      </c>
    </row>
    <row r="46" spans="2:11" x14ac:dyDescent="0.2">
      <c r="B46" s="270"/>
      <c r="C46" s="293" t="s">
        <v>1184</v>
      </c>
      <c r="D46" s="323">
        <f t="shared" si="3"/>
        <v>5002327.3597199591</v>
      </c>
      <c r="E46" s="313">
        <f t="shared" si="6"/>
        <v>12067182.97841071</v>
      </c>
      <c r="F46" s="313">
        <f t="shared" si="6"/>
        <v>0</v>
      </c>
      <c r="G46" s="313">
        <f t="shared" si="6"/>
        <v>4960253.0305955242</v>
      </c>
      <c r="H46" s="313">
        <f t="shared" si="6"/>
        <v>4246862.173744984</v>
      </c>
      <c r="I46" s="313">
        <f t="shared" si="5"/>
        <v>4362986.0423215237</v>
      </c>
      <c r="J46" s="267"/>
      <c r="K46" s="274">
        <f t="shared" si="7"/>
        <v>25637284.225072742</v>
      </c>
    </row>
    <row r="47" spans="2:11" x14ac:dyDescent="0.2">
      <c r="B47" s="270"/>
      <c r="C47" s="293" t="s">
        <v>1337</v>
      </c>
      <c r="D47" s="323">
        <f t="shared" si="3"/>
        <v>0</v>
      </c>
      <c r="E47" s="313">
        <f t="shared" si="6"/>
        <v>0</v>
      </c>
      <c r="F47" s="313">
        <f t="shared" si="6"/>
        <v>0</v>
      </c>
      <c r="G47" s="313">
        <f t="shared" si="6"/>
        <v>0</v>
      </c>
      <c r="H47" s="313">
        <f t="shared" si="6"/>
        <v>0</v>
      </c>
      <c r="I47" s="313">
        <f t="shared" si="5"/>
        <v>0</v>
      </c>
      <c r="J47" s="267"/>
      <c r="K47" s="274">
        <f t="shared" si="7"/>
        <v>0</v>
      </c>
    </row>
    <row r="48" spans="2:11" x14ac:dyDescent="0.2">
      <c r="B48" s="270"/>
      <c r="C48" s="293" t="s">
        <v>1307</v>
      </c>
      <c r="D48" s="323">
        <f t="shared" si="3"/>
        <v>1541794.4425881547</v>
      </c>
      <c r="E48" s="313">
        <f t="shared" si="6"/>
        <v>1363809.2068565222</v>
      </c>
      <c r="F48" s="313">
        <f t="shared" si="6"/>
        <v>1396575.6628080395</v>
      </c>
      <c r="G48" s="313">
        <f t="shared" si="6"/>
        <v>1417215.1515987206</v>
      </c>
      <c r="H48" s="313">
        <f t="shared" si="6"/>
        <v>1415620.7245816614</v>
      </c>
      <c r="I48" s="313">
        <f t="shared" si="5"/>
        <v>1454328.6807738412</v>
      </c>
      <c r="J48" s="267"/>
      <c r="K48" s="274">
        <f t="shared" si="7"/>
        <v>7047549.4266187856</v>
      </c>
    </row>
    <row r="49" spans="2:11" x14ac:dyDescent="0.2">
      <c r="B49" s="267"/>
      <c r="C49" s="384" t="s">
        <v>1370</v>
      </c>
      <c r="D49" s="380">
        <f t="shared" ref="D49:I49" si="8">SUM(D39:D48)</f>
        <v>340660454.61910826</v>
      </c>
      <c r="E49" s="381">
        <f t="shared" si="8"/>
        <v>307795925.98357284</v>
      </c>
      <c r="F49" s="381">
        <f t="shared" si="8"/>
        <v>309345330.34299415</v>
      </c>
      <c r="G49" s="381">
        <f t="shared" si="8"/>
        <v>323142742.82681543</v>
      </c>
      <c r="H49" s="381">
        <f t="shared" si="8"/>
        <v>351628316.59068835</v>
      </c>
      <c r="I49" s="381">
        <f t="shared" si="8"/>
        <v>357632209.060049</v>
      </c>
      <c r="J49" s="267"/>
      <c r="K49" s="383">
        <f t="shared" si="7"/>
        <v>1649544524.8041196</v>
      </c>
    </row>
    <row r="50" spans="2:11" x14ac:dyDescent="0.2">
      <c r="C50" s="293" t="s">
        <v>1363</v>
      </c>
      <c r="D50" s="323">
        <f t="shared" ref="D50:I51" si="9">D19*D$33/(1+D$32)^0.5</f>
        <v>40670000</v>
      </c>
      <c r="E50" s="313">
        <f t="shared" si="9"/>
        <v>30936540.705479365</v>
      </c>
      <c r="F50" s="313">
        <f t="shared" si="9"/>
        <v>17311315.156071797</v>
      </c>
      <c r="G50" s="313">
        <f t="shared" si="9"/>
        <v>17378625.701913986</v>
      </c>
      <c r="H50" s="313">
        <f t="shared" si="9"/>
        <v>15248470.410111798</v>
      </c>
      <c r="I50" s="313">
        <f t="shared" si="9"/>
        <v>14447176.117280802</v>
      </c>
      <c r="K50" s="274">
        <f>SUM(E50:I50)</f>
        <v>95322128.090857744</v>
      </c>
    </row>
    <row r="51" spans="2:11" x14ac:dyDescent="0.2">
      <c r="C51" s="293" t="s">
        <v>1364</v>
      </c>
      <c r="D51" s="323">
        <f t="shared" si="9"/>
        <v>3549999.9999999995</v>
      </c>
      <c r="E51" s="313">
        <f t="shared" si="9"/>
        <v>4822879.6045921985</v>
      </c>
      <c r="F51" s="313">
        <f t="shared" si="9"/>
        <v>4809933.9644805361</v>
      </c>
      <c r="G51" s="313">
        <f t="shared" si="9"/>
        <v>3038465.4725699686</v>
      </c>
      <c r="H51" s="313">
        <f t="shared" si="9"/>
        <v>3439821.5936112697</v>
      </c>
      <c r="I51" s="313">
        <f t="shared" si="9"/>
        <v>3505812.3511953838</v>
      </c>
      <c r="K51" s="274">
        <f t="shared" si="7"/>
        <v>19616912.986449357</v>
      </c>
    </row>
    <row r="52" spans="2:11" x14ac:dyDescent="0.2">
      <c r="C52" s="293" t="s">
        <v>1365</v>
      </c>
      <c r="D52" s="323">
        <f t="shared" ref="D52:H55" si="10">D21*D$33/(1+D$32)^0.5</f>
        <v>4700000</v>
      </c>
      <c r="E52" s="313">
        <f t="shared" si="10"/>
        <v>6940521.3954125447</v>
      </c>
      <c r="F52" s="313">
        <f t="shared" si="10"/>
        <v>4241605.4120954806</v>
      </c>
      <c r="G52" s="313">
        <f t="shared" si="10"/>
        <v>4635725.0394908432</v>
      </c>
      <c r="H52" s="313">
        <f t="shared" si="10"/>
        <v>5485172.2667179648</v>
      </c>
      <c r="I52" s="313">
        <f>I21*I$33/(1+I$32)^0.5</f>
        <v>1781343.4956274698</v>
      </c>
      <c r="K52" s="274">
        <f t="shared" si="7"/>
        <v>23084367.609344304</v>
      </c>
    </row>
    <row r="53" spans="2:11" x14ac:dyDescent="0.2">
      <c r="C53" s="293" t="s">
        <v>1366</v>
      </c>
      <c r="D53" s="323">
        <f t="shared" si="10"/>
        <v>3690000</v>
      </c>
      <c r="E53" s="313">
        <f t="shared" si="10"/>
        <v>7472309.2469982235</v>
      </c>
      <c r="F53" s="313">
        <f t="shared" si="10"/>
        <v>9779674.7113050316</v>
      </c>
      <c r="G53" s="313">
        <f t="shared" si="10"/>
        <v>8310979.193675288</v>
      </c>
      <c r="H53" s="313">
        <f t="shared" si="10"/>
        <v>8193516.9923544955</v>
      </c>
      <c r="I53" s="313">
        <f>I22*I$33/(1+I$32)^0.5</f>
        <v>6298766.1878725206</v>
      </c>
      <c r="K53" s="274">
        <f>SUM(E53:I53)</f>
        <v>40055246.332205556</v>
      </c>
    </row>
    <row r="54" spans="2:11" x14ac:dyDescent="0.2">
      <c r="C54" s="293" t="s">
        <v>1367</v>
      </c>
      <c r="D54" s="323">
        <f t="shared" si="10"/>
        <v>0</v>
      </c>
      <c r="E54" s="313">
        <f t="shared" si="10"/>
        <v>0</v>
      </c>
      <c r="F54" s="313">
        <f t="shared" si="10"/>
        <v>0</v>
      </c>
      <c r="G54" s="313">
        <f t="shared" si="10"/>
        <v>0</v>
      </c>
      <c r="H54" s="313">
        <f t="shared" si="10"/>
        <v>0</v>
      </c>
      <c r="I54" s="313">
        <f>I23*I$33/(1+I$32)^0.5</f>
        <v>0</v>
      </c>
      <c r="K54" s="274">
        <f t="shared" si="7"/>
        <v>0</v>
      </c>
    </row>
    <row r="55" spans="2:11" x14ac:dyDescent="0.2">
      <c r="C55" s="293" t="s">
        <v>1368</v>
      </c>
      <c r="D55" s="323">
        <f t="shared" si="10"/>
        <v>0</v>
      </c>
      <c r="E55" s="313">
        <f>E24*E$33/(1+E$32)^0.5</f>
        <v>0</v>
      </c>
      <c r="F55" s="313">
        <f>F24*F$33/(1+F$32)^0.5</f>
        <v>0</v>
      </c>
      <c r="G55" s="313">
        <f t="shared" si="10"/>
        <v>0</v>
      </c>
      <c r="H55" s="313">
        <f>H24*H$33/(1+H$32)^0.5</f>
        <v>0</v>
      </c>
      <c r="I55" s="313">
        <f>I24*I$33/(1+I$32)^0.5</f>
        <v>0</v>
      </c>
      <c r="K55" s="274">
        <f t="shared" si="7"/>
        <v>0</v>
      </c>
    </row>
    <row r="56" spans="2:11" x14ac:dyDescent="0.2">
      <c r="C56" s="373" t="s">
        <v>186</v>
      </c>
      <c r="D56" s="374">
        <f t="shared" ref="D56:H56" si="11">SUM(D49:D55)</f>
        <v>393270454.61910826</v>
      </c>
      <c r="E56" s="375">
        <f t="shared" si="11"/>
        <v>357968176.93605524</v>
      </c>
      <c r="F56" s="375">
        <f t="shared" si="11"/>
        <v>345487859.58694696</v>
      </c>
      <c r="G56" s="375">
        <f t="shared" si="11"/>
        <v>356506538.23446548</v>
      </c>
      <c r="H56" s="375">
        <f t="shared" si="11"/>
        <v>383995297.85348386</v>
      </c>
      <c r="I56" s="375">
        <f>SUM(I49:I55)</f>
        <v>383665307.21202517</v>
      </c>
      <c r="K56" s="373">
        <f t="shared" ref="K56" si="12">SUM(E56:I56)</f>
        <v>1827623179.8229766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2:S160"/>
  <sheetViews>
    <sheetView zoomScale="80" zoomScaleNormal="80" workbookViewId="0">
      <selection activeCell="Q40" sqref="Q40"/>
    </sheetView>
  </sheetViews>
  <sheetFormatPr defaultRowHeight="12.75" x14ac:dyDescent="0.2"/>
  <cols>
    <col min="1" max="2" width="9.140625" style="110"/>
    <col min="3" max="3" width="45.7109375" style="110" bestFit="1" customWidth="1"/>
    <col min="4" max="13" width="13.140625" style="110" customWidth="1"/>
    <col min="14" max="14" width="2.5703125" style="110" customWidth="1"/>
    <col min="15" max="15" width="14.5703125" style="110" customWidth="1"/>
    <col min="16" max="16384" width="9.140625" style="110"/>
  </cols>
  <sheetData>
    <row r="2" spans="2:19" ht="15.75" x14ac:dyDescent="0.25">
      <c r="B2" s="265" t="s">
        <v>1311</v>
      </c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</row>
    <row r="3" spans="2:19" x14ac:dyDescent="0.2">
      <c r="B3" s="267"/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</row>
    <row r="4" spans="2:19" ht="15" x14ac:dyDescent="0.25">
      <c r="B4" s="268" t="s">
        <v>1312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</row>
    <row r="5" spans="2:19" x14ac:dyDescent="0.2">
      <c r="B5" s="270"/>
      <c r="C5" s="270"/>
      <c r="D5" s="270"/>
      <c r="E5" s="270"/>
      <c r="F5" s="270"/>
      <c r="G5" s="270"/>
      <c r="H5" s="270"/>
      <c r="I5" s="270"/>
      <c r="J5" s="267"/>
      <c r="K5" s="267"/>
      <c r="L5" s="267"/>
      <c r="M5" s="267"/>
      <c r="N5" s="267"/>
      <c r="O5" s="267"/>
      <c r="P5" s="267"/>
      <c r="Q5" s="267"/>
      <c r="R5" s="267"/>
      <c r="S5" s="267"/>
    </row>
    <row r="6" spans="2:19" x14ac:dyDescent="0.2">
      <c r="B6" s="270"/>
      <c r="C6" s="349" t="s">
        <v>1356</v>
      </c>
      <c r="D6" s="270"/>
      <c r="E6" s="270"/>
      <c r="F6" s="270"/>
      <c r="G6" s="270"/>
      <c r="H6" s="270"/>
      <c r="I6" s="270"/>
      <c r="J6" s="267"/>
      <c r="K6" s="267"/>
      <c r="L6" s="267"/>
      <c r="M6" s="267"/>
      <c r="N6" s="267"/>
      <c r="O6" s="267"/>
      <c r="P6" s="267"/>
      <c r="Q6" s="267"/>
      <c r="R6" s="267"/>
      <c r="S6" s="267"/>
    </row>
    <row r="7" spans="2:19" x14ac:dyDescent="0.2">
      <c r="B7" s="270"/>
      <c r="C7" s="270"/>
      <c r="D7" s="270"/>
      <c r="E7" s="270"/>
      <c r="F7" s="270"/>
      <c r="G7" s="270"/>
      <c r="H7" s="270"/>
      <c r="I7" s="270"/>
      <c r="J7" s="267"/>
      <c r="K7" s="267"/>
      <c r="L7" s="267"/>
      <c r="M7" s="267"/>
      <c r="N7" s="267"/>
      <c r="O7" s="267"/>
      <c r="P7" s="267"/>
      <c r="Q7" s="267"/>
      <c r="R7" s="267"/>
      <c r="S7" s="267"/>
    </row>
    <row r="8" spans="2:19" x14ac:dyDescent="0.2">
      <c r="B8" s="270"/>
      <c r="C8" s="271" t="s">
        <v>1313</v>
      </c>
      <c r="D8" s="322" t="s">
        <v>859</v>
      </c>
      <c r="E8" s="312" t="s">
        <v>864</v>
      </c>
      <c r="F8" s="312" t="s">
        <v>865</v>
      </c>
      <c r="G8" s="312" t="s">
        <v>866</v>
      </c>
      <c r="H8" s="312" t="s">
        <v>867</v>
      </c>
      <c r="I8" s="312" t="s">
        <v>868</v>
      </c>
      <c r="J8" s="273" t="s">
        <v>869</v>
      </c>
      <c r="K8" s="273" t="s">
        <v>870</v>
      </c>
      <c r="L8" s="273" t="s">
        <v>871</v>
      </c>
      <c r="M8" s="273" t="s">
        <v>872</v>
      </c>
      <c r="N8" s="267"/>
      <c r="O8" s="272" t="s">
        <v>1314</v>
      </c>
      <c r="P8" s="267"/>
      <c r="Q8" s="267"/>
      <c r="R8" s="267"/>
      <c r="S8" s="267"/>
    </row>
    <row r="9" spans="2:19" x14ac:dyDescent="0.2">
      <c r="B9" s="270"/>
      <c r="C9" s="274" t="s">
        <v>884</v>
      </c>
      <c r="D9" s="323">
        <f>'RIN Cat Summary'!D8</f>
        <v>48419634.502305821</v>
      </c>
      <c r="E9" s="274">
        <f>'RIN Cat Summary'!E8</f>
        <v>33956216</v>
      </c>
      <c r="F9" s="274">
        <f>'RIN Cat Summary'!F8</f>
        <v>24446757</v>
      </c>
      <c r="G9" s="274">
        <f>'RIN Cat Summary'!G8</f>
        <v>20808877</v>
      </c>
      <c r="H9" s="274">
        <f>'RIN Cat Summary'!H8</f>
        <v>19862891</v>
      </c>
      <c r="I9" s="274">
        <f>'RIN Cat Summary'!I8</f>
        <v>19577920</v>
      </c>
      <c r="J9" s="275">
        <f>'RIN Cat Summary'!J8</f>
        <v>19577920</v>
      </c>
      <c r="K9" s="275">
        <f>'RIN Cat Summary'!K8</f>
        <v>19577920</v>
      </c>
      <c r="L9" s="275">
        <f>'RIN Cat Summary'!L8</f>
        <v>19577920</v>
      </c>
      <c r="M9" s="275">
        <f>'RIN Cat Summary'!M8</f>
        <v>19577920</v>
      </c>
      <c r="N9" s="267"/>
      <c r="O9" s="274">
        <f>SUM(E9:I9)</f>
        <v>118652661</v>
      </c>
      <c r="P9" s="267"/>
      <c r="Q9" s="267"/>
      <c r="R9" s="267"/>
      <c r="S9" s="267"/>
    </row>
    <row r="10" spans="2:19" x14ac:dyDescent="0.2">
      <c r="B10" s="270"/>
      <c r="C10" s="274" t="s">
        <v>881</v>
      </c>
      <c r="D10" s="323">
        <f>'RIN Cat Summary'!D9</f>
        <v>57522026</v>
      </c>
      <c r="E10" s="274">
        <f>'RIN Cat Summary'!E9</f>
        <v>64808968</v>
      </c>
      <c r="F10" s="274">
        <f>'RIN Cat Summary'!F9</f>
        <v>64514992</v>
      </c>
      <c r="G10" s="274">
        <f>'RIN Cat Summary'!G9</f>
        <v>77992408</v>
      </c>
      <c r="H10" s="274">
        <f>'RIN Cat Summary'!H9</f>
        <v>94029987</v>
      </c>
      <c r="I10" s="274">
        <f>'RIN Cat Summary'!I9</f>
        <v>87791597</v>
      </c>
      <c r="J10" s="275">
        <f>'RIN Cat Summary'!J9</f>
        <v>80244851</v>
      </c>
      <c r="K10" s="275">
        <f>'RIN Cat Summary'!K9</f>
        <v>76142154</v>
      </c>
      <c r="L10" s="275">
        <f>'RIN Cat Summary'!L9</f>
        <v>85054650</v>
      </c>
      <c r="M10" s="275">
        <f>'RIN Cat Summary'!M9</f>
        <v>84625200</v>
      </c>
      <c r="N10" s="267"/>
      <c r="O10" s="274">
        <f t="shared" ref="O10:O16" si="0">SUM(E10:I10)</f>
        <v>389137952</v>
      </c>
      <c r="P10" s="267"/>
      <c r="Q10" s="267"/>
      <c r="R10" s="267"/>
      <c r="S10" s="267"/>
    </row>
    <row r="11" spans="2:19" x14ac:dyDescent="0.2">
      <c r="B11" s="270"/>
      <c r="C11" s="274" t="s">
        <v>882</v>
      </c>
      <c r="D11" s="323">
        <f>'RIN Cat Summary'!D10</f>
        <v>150012101.74742618</v>
      </c>
      <c r="E11" s="274">
        <f>'RIN Cat Summary'!E10</f>
        <v>113287872</v>
      </c>
      <c r="F11" s="274">
        <f>'RIN Cat Summary'!F10</f>
        <v>124299207</v>
      </c>
      <c r="G11" s="274">
        <f>'RIN Cat Summary'!G10</f>
        <v>122788250</v>
      </c>
      <c r="H11" s="274">
        <f>'RIN Cat Summary'!H10</f>
        <v>128144750</v>
      </c>
      <c r="I11" s="274">
        <f>'RIN Cat Summary'!I10</f>
        <v>131818750</v>
      </c>
      <c r="J11" s="275">
        <f>'RIN Cat Summary'!J10</f>
        <v>130915750</v>
      </c>
      <c r="K11" s="275">
        <f>'RIN Cat Summary'!K10</f>
        <v>144342750</v>
      </c>
      <c r="L11" s="275">
        <f>'RIN Cat Summary'!L10</f>
        <v>163145750</v>
      </c>
      <c r="M11" s="275">
        <f>'RIN Cat Summary'!M10</f>
        <v>184090750</v>
      </c>
      <c r="N11" s="267"/>
      <c r="O11" s="274">
        <f t="shared" si="0"/>
        <v>620338829</v>
      </c>
      <c r="P11" s="267"/>
      <c r="Q11" s="267"/>
      <c r="R11" s="267"/>
      <c r="S11" s="267"/>
    </row>
    <row r="12" spans="2:19" x14ac:dyDescent="0.2">
      <c r="B12" s="270"/>
      <c r="C12" s="274" t="s">
        <v>684</v>
      </c>
      <c r="D12" s="323">
        <f>'RIN Cat Summary'!D11</f>
        <v>17809814</v>
      </c>
      <c r="E12" s="274">
        <f>'RIN Cat Summary'!E11</f>
        <v>13635350</v>
      </c>
      <c r="F12" s="274">
        <f>'RIN Cat Summary'!F11</f>
        <v>8241780</v>
      </c>
      <c r="G12" s="274">
        <f>'RIN Cat Summary'!G11</f>
        <v>6422946</v>
      </c>
      <c r="H12" s="274">
        <f>'RIN Cat Summary'!H11</f>
        <v>6353986</v>
      </c>
      <c r="I12" s="274">
        <f>'RIN Cat Summary'!I11</f>
        <v>6720525</v>
      </c>
      <c r="J12" s="275">
        <f>'RIN Cat Summary'!J11</f>
        <v>6605148</v>
      </c>
      <c r="K12" s="275">
        <f>'RIN Cat Summary'!K11</f>
        <v>6684705</v>
      </c>
      <c r="L12" s="275">
        <f>'RIN Cat Summary'!L11</f>
        <v>6634306</v>
      </c>
      <c r="M12" s="275">
        <f>'RIN Cat Summary'!M11</f>
        <v>6323995</v>
      </c>
      <c r="N12" s="267"/>
      <c r="O12" s="274">
        <f t="shared" si="0"/>
        <v>41374587</v>
      </c>
      <c r="P12" s="267"/>
      <c r="Q12" s="267"/>
      <c r="R12" s="267"/>
      <c r="S12" s="267"/>
    </row>
    <row r="13" spans="2:19" x14ac:dyDescent="0.2">
      <c r="B13" s="270"/>
      <c r="C13" s="274" t="s">
        <v>517</v>
      </c>
      <c r="D13" s="323">
        <f>'RIN Cat Summary'!D12</f>
        <v>76532785.002607435</v>
      </c>
      <c r="E13" s="274">
        <f>'RIN Cat Summary'!E12</f>
        <v>79390039.967675894</v>
      </c>
      <c r="F13" s="274">
        <f>'RIN Cat Summary'!F12</f>
        <v>79655285.648186415</v>
      </c>
      <c r="G13" s="274">
        <f>'RIN Cat Summary'!G12</f>
        <v>80461672.309568614</v>
      </c>
      <c r="H13" s="274">
        <f>'RIN Cat Summary'!H12</f>
        <v>79957198.11434038</v>
      </c>
      <c r="I13" s="274">
        <f>'RIN Cat Summary'!I12</f>
        <v>80535803.960228667</v>
      </c>
      <c r="J13" s="275">
        <f>'RIN Cat Summary'!J12</f>
        <v>84284715.376550376</v>
      </c>
      <c r="K13" s="275">
        <f>'RIN Cat Summary'!K12</f>
        <v>84917282.002421513</v>
      </c>
      <c r="L13" s="275">
        <f>'RIN Cat Summary'!L12</f>
        <v>85537355.46827881</v>
      </c>
      <c r="M13" s="275">
        <f>'RIN Cat Summary'!M12</f>
        <v>85870324.71091491</v>
      </c>
      <c r="N13" s="267"/>
      <c r="O13" s="274">
        <f t="shared" si="0"/>
        <v>400000000</v>
      </c>
      <c r="P13" s="267"/>
      <c r="Q13" s="267"/>
      <c r="R13" s="267"/>
      <c r="S13" s="267"/>
    </row>
    <row r="14" spans="2:19" x14ac:dyDescent="0.2">
      <c r="B14" s="270"/>
      <c r="C14" s="376" t="s">
        <v>1370</v>
      </c>
      <c r="D14" s="385">
        <f t="shared" ref="D14:M14" si="1">SUM(D9:D13)</f>
        <v>350296361.25233948</v>
      </c>
      <c r="E14" s="384">
        <f>SUM(E9:E13)</f>
        <v>305078445.96767592</v>
      </c>
      <c r="F14" s="384">
        <f>SUM(F9:F13)</f>
        <v>301158021.64818645</v>
      </c>
      <c r="G14" s="384">
        <f t="shared" si="1"/>
        <v>308474153.30956864</v>
      </c>
      <c r="H14" s="384">
        <f t="shared" si="1"/>
        <v>328348812.11434036</v>
      </c>
      <c r="I14" s="384">
        <f t="shared" si="1"/>
        <v>326444595.96022868</v>
      </c>
      <c r="J14" s="388">
        <f t="shared" si="1"/>
        <v>321628384.37655038</v>
      </c>
      <c r="K14" s="388">
        <f t="shared" si="1"/>
        <v>331664811.0024215</v>
      </c>
      <c r="L14" s="388">
        <f t="shared" si="1"/>
        <v>359949981.46827883</v>
      </c>
      <c r="M14" s="388">
        <f t="shared" si="1"/>
        <v>380488189.71091491</v>
      </c>
      <c r="N14" s="267"/>
      <c r="O14" s="384">
        <f t="shared" si="0"/>
        <v>1569504029</v>
      </c>
      <c r="P14" s="267"/>
      <c r="Q14" s="399"/>
      <c r="R14" s="267"/>
      <c r="S14" s="267"/>
    </row>
    <row r="15" spans="2:19" x14ac:dyDescent="0.2">
      <c r="B15" s="270"/>
      <c r="C15" s="274" t="s">
        <v>1361</v>
      </c>
      <c r="D15" s="323">
        <f>'RIN Cat Summary'!D14</f>
        <v>53120118.587828487</v>
      </c>
      <c r="E15" s="274">
        <f>'RIN Cat Summary'!E14</f>
        <v>49686736.024411425</v>
      </c>
      <c r="F15" s="274">
        <f>'RIN Cat Summary'!F14</f>
        <v>35108941.550033808</v>
      </c>
      <c r="G15" s="274">
        <f>'RIN Cat Summary'!G14</f>
        <v>31713950.616194211</v>
      </c>
      <c r="H15" s="274">
        <f>'RIN Cat Summary'!H14</f>
        <v>30022401.592232298</v>
      </c>
      <c r="I15" s="274">
        <f>'RIN Cat Summary'!I14</f>
        <v>23558369.217128243</v>
      </c>
      <c r="J15" s="389"/>
      <c r="K15" s="389"/>
      <c r="L15" s="389"/>
      <c r="M15" s="389"/>
      <c r="N15" s="267"/>
      <c r="O15" s="274">
        <f t="shared" si="0"/>
        <v>170090398.99999997</v>
      </c>
      <c r="P15" s="267"/>
      <c r="Q15" s="267"/>
      <c r="R15" s="267"/>
      <c r="S15" s="267"/>
    </row>
    <row r="16" spans="2:19" x14ac:dyDescent="0.2">
      <c r="B16" s="270"/>
      <c r="C16" s="373" t="s">
        <v>186</v>
      </c>
      <c r="D16" s="374">
        <f t="shared" ref="D16:I16" si="2">D14+D15</f>
        <v>403416479.840168</v>
      </c>
      <c r="E16" s="373">
        <f t="shared" si="2"/>
        <v>354765181.99208736</v>
      </c>
      <c r="F16" s="373">
        <f t="shared" si="2"/>
        <v>336266963.19822025</v>
      </c>
      <c r="G16" s="373">
        <f t="shared" si="2"/>
        <v>340188103.92576283</v>
      </c>
      <c r="H16" s="373">
        <f t="shared" si="2"/>
        <v>358371213.70657265</v>
      </c>
      <c r="I16" s="373">
        <f t="shared" si="2"/>
        <v>350002965.1773569</v>
      </c>
      <c r="J16" s="390"/>
      <c r="K16" s="390"/>
      <c r="L16" s="390"/>
      <c r="M16" s="390"/>
      <c r="N16" s="267"/>
      <c r="O16" s="373">
        <f t="shared" si="0"/>
        <v>1739594428.0000002</v>
      </c>
      <c r="P16" s="267"/>
      <c r="Q16" s="267"/>
      <c r="R16" s="267"/>
      <c r="S16" s="267"/>
    </row>
    <row r="17" spans="2:19" x14ac:dyDescent="0.2">
      <c r="B17" s="270"/>
      <c r="C17" s="270"/>
      <c r="D17" s="325"/>
      <c r="E17" s="270"/>
      <c r="F17" s="270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67"/>
      <c r="S17" s="267"/>
    </row>
    <row r="18" spans="2:19" x14ac:dyDescent="0.2">
      <c r="B18" s="270"/>
      <c r="C18" s="270"/>
      <c r="D18" s="325"/>
      <c r="E18" s="270"/>
      <c r="F18" s="270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</row>
    <row r="19" spans="2:19" x14ac:dyDescent="0.2">
      <c r="B19" s="270"/>
      <c r="C19" s="349" t="s">
        <v>1357</v>
      </c>
      <c r="D19" s="325"/>
      <c r="E19" s="270"/>
      <c r="F19" s="270"/>
      <c r="G19" s="270"/>
      <c r="H19" s="270"/>
      <c r="I19" s="270"/>
      <c r="J19" s="267"/>
      <c r="K19" s="267"/>
      <c r="L19" s="267"/>
      <c r="M19" s="267"/>
      <c r="N19" s="267"/>
      <c r="O19" s="267"/>
      <c r="P19" s="267"/>
      <c r="Q19" s="267"/>
      <c r="R19" s="267"/>
      <c r="S19" s="267"/>
    </row>
    <row r="20" spans="2:19" x14ac:dyDescent="0.2">
      <c r="B20" s="270"/>
      <c r="C20" s="270"/>
      <c r="D20" s="325"/>
      <c r="E20" s="270"/>
      <c r="F20" s="270"/>
      <c r="G20" s="270"/>
      <c r="H20" s="270"/>
      <c r="I20" s="270"/>
      <c r="J20" s="267"/>
      <c r="K20" s="267"/>
      <c r="L20" s="267"/>
      <c r="M20" s="267"/>
      <c r="N20" s="267"/>
      <c r="O20" s="267"/>
      <c r="P20" s="267"/>
      <c r="Q20" s="267"/>
      <c r="R20" s="267"/>
      <c r="S20" s="267"/>
    </row>
    <row r="21" spans="2:19" x14ac:dyDescent="0.2">
      <c r="B21" s="270"/>
      <c r="C21" s="271" t="s">
        <v>1313</v>
      </c>
      <c r="D21" s="322" t="s">
        <v>859</v>
      </c>
      <c r="E21" s="272" t="s">
        <v>864</v>
      </c>
      <c r="F21" s="272" t="s">
        <v>865</v>
      </c>
      <c r="G21" s="272" t="s">
        <v>866</v>
      </c>
      <c r="H21" s="272" t="s">
        <v>867</v>
      </c>
      <c r="I21" s="272" t="s">
        <v>868</v>
      </c>
      <c r="J21" s="273" t="s">
        <v>869</v>
      </c>
      <c r="K21" s="273" t="s">
        <v>870</v>
      </c>
      <c r="L21" s="273" t="s">
        <v>871</v>
      </c>
      <c r="M21" s="273" t="s">
        <v>872</v>
      </c>
      <c r="N21" s="267"/>
      <c r="O21" s="272" t="s">
        <v>1314</v>
      </c>
      <c r="P21" s="267"/>
      <c r="Q21" s="267"/>
      <c r="R21" s="267"/>
      <c r="S21" s="267"/>
    </row>
    <row r="22" spans="2:19" x14ac:dyDescent="0.2">
      <c r="B22" s="270"/>
      <c r="C22" s="274" t="s">
        <v>884</v>
      </c>
      <c r="D22" s="323">
        <f>'RIN Cat Summary (excl. Esc)'!D8</f>
        <v>48419634.502305821</v>
      </c>
      <c r="E22" s="274">
        <f>'RIN Cat Summary (excl. Esc)'!E8</f>
        <v>33916939.529201232</v>
      </c>
      <c r="F22" s="274">
        <f>'RIN Cat Summary (excl. Esc)'!F8</f>
        <v>24374001.584145449</v>
      </c>
      <c r="G22" s="274">
        <f>'RIN Cat Summary (excl. Esc)'!G8</f>
        <v>20689244.499109719</v>
      </c>
      <c r="H22" s="274">
        <f>'RIN Cat Summary (excl. Esc)'!H8</f>
        <v>19687642.784104366</v>
      </c>
      <c r="I22" s="274">
        <f>'RIN Cat Summary (excl. Esc)'!I8</f>
        <v>19354265.547167949</v>
      </c>
      <c r="J22" s="275">
        <f>'RIN Cat Summary (excl. Esc)'!J8</f>
        <v>19354265.547167949</v>
      </c>
      <c r="K22" s="275">
        <f>'RIN Cat Summary (excl. Esc)'!K8</f>
        <v>19354265.547167949</v>
      </c>
      <c r="L22" s="275">
        <f>'RIN Cat Summary (excl. Esc)'!L8</f>
        <v>19354265.547167949</v>
      </c>
      <c r="M22" s="275">
        <f>'RIN Cat Summary (excl. Esc)'!M8</f>
        <v>19354265.547167949</v>
      </c>
      <c r="N22" s="267"/>
      <c r="O22" s="274">
        <f>SUM(E22:I22)</f>
        <v>118022093.94372872</v>
      </c>
      <c r="P22" s="267"/>
      <c r="Q22" s="267"/>
      <c r="R22" s="267"/>
      <c r="S22" s="267"/>
    </row>
    <row r="23" spans="2:19" x14ac:dyDescent="0.2">
      <c r="B23" s="270"/>
      <c r="C23" s="274" t="s">
        <v>881</v>
      </c>
      <c r="D23" s="323">
        <f>'RIN Cat Summary (excl. Esc)'!D9</f>
        <v>57522026</v>
      </c>
      <c r="E23" s="274">
        <f>'RIN Cat Summary (excl. Esc)'!E9</f>
        <v>64734004.772673666</v>
      </c>
      <c r="F23" s="274">
        <f>'RIN Cat Summary (excl. Esc)'!F9</f>
        <v>64322990.456735462</v>
      </c>
      <c r="G23" s="274">
        <f>'RIN Cat Summary (excl. Esc)'!G9</f>
        <v>77544021.149546936</v>
      </c>
      <c r="H23" s="274">
        <f>'RIN Cat Summary (excl. Esc)'!H9</f>
        <v>93200370.2305962</v>
      </c>
      <c r="I23" s="274">
        <f>'RIN Cat Summary (excl. Esc)'!I9</f>
        <v>86788682.410999402</v>
      </c>
      <c r="J23" s="275">
        <f>'RIN Cat Summary (excl. Esc)'!J9</f>
        <v>79328149.009032905</v>
      </c>
      <c r="K23" s="275">
        <f>'RIN Cat Summary (excl. Esc)'!K9</f>
        <v>75272320.443098977</v>
      </c>
      <c r="L23" s="275">
        <f>'RIN Cat Summary (excl. Esc)'!L9</f>
        <v>84083001.775542468</v>
      </c>
      <c r="M23" s="275">
        <f>'RIN Cat Summary (excl. Esc)'!M9</f>
        <v>83658457.731066272</v>
      </c>
      <c r="N23" s="267"/>
      <c r="O23" s="274">
        <f t="shared" ref="O23:O28" si="3">SUM(E23:I23)</f>
        <v>386590069.02055168</v>
      </c>
      <c r="P23" s="267"/>
      <c r="Q23" s="267"/>
      <c r="R23" s="267"/>
      <c r="S23" s="267"/>
    </row>
    <row r="24" spans="2:19" x14ac:dyDescent="0.2">
      <c r="B24" s="270"/>
      <c r="C24" s="274" t="s">
        <v>882</v>
      </c>
      <c r="D24" s="323">
        <f>'RIN Cat Summary (excl. Esc)'!D10</f>
        <v>150012101.74742618</v>
      </c>
      <c r="E24" s="274">
        <f>'RIN Cat Summary (excl. Esc)'!E10</f>
        <v>113156834.2013106</v>
      </c>
      <c r="F24" s="274">
        <f>'RIN Cat Summary (excl. Esc)'!F10</f>
        <v>123929283.0671169</v>
      </c>
      <c r="G24" s="274">
        <f>'RIN Cat Summary (excl. Esc)'!G10</f>
        <v>122082326.97361848</v>
      </c>
      <c r="H24" s="274">
        <f>'RIN Cat Summary (excl. Esc)'!H10</f>
        <v>127014142.23429796</v>
      </c>
      <c r="I24" s="274">
        <f>'RIN Cat Summary (excl. Esc)'!I10</f>
        <v>130312877.54755074</v>
      </c>
      <c r="J24" s="275">
        <f>'RIN Cat Summary (excl. Esc)'!J10</f>
        <v>129420193.24865213</v>
      </c>
      <c r="K24" s="275">
        <f>'RIN Cat Summary (excl. Esc)'!K10</f>
        <v>142693805.74179867</v>
      </c>
      <c r="L24" s="275">
        <f>'RIN Cat Summary (excl. Esc)'!L10</f>
        <v>161282003.82838807</v>
      </c>
      <c r="M24" s="275">
        <f>'RIN Cat Summary (excl. Esc)'!M10</f>
        <v>181987732.11236477</v>
      </c>
      <c r="N24" s="267"/>
      <c r="O24" s="274">
        <f t="shared" si="3"/>
        <v>616495464.02389479</v>
      </c>
      <c r="P24" s="267"/>
      <c r="Q24" s="267"/>
      <c r="R24" s="267"/>
      <c r="S24" s="267"/>
    </row>
    <row r="25" spans="2:19" x14ac:dyDescent="0.2">
      <c r="B25" s="270"/>
      <c r="C25" s="274" t="s">
        <v>684</v>
      </c>
      <c r="D25" s="323">
        <f>'RIN Cat Summary (excl. Esc)'!D11</f>
        <v>17809814</v>
      </c>
      <c r="E25" s="274">
        <f>'RIN Cat Summary (excl. Esc)'!E11</f>
        <v>13619578.265419623</v>
      </c>
      <c r="F25" s="274">
        <f>'RIN Cat Summary (excl. Esc)'!F11</f>
        <v>8217251.8332872642</v>
      </c>
      <c r="G25" s="274">
        <f>'RIN Cat Summary (excl. Esc)'!G11</f>
        <v>6386019.7836999455</v>
      </c>
      <c r="H25" s="274">
        <f>'RIN Cat Summary (excl. Esc)'!H11</f>
        <v>6297925.4441460781</v>
      </c>
      <c r="I25" s="274">
        <f>'RIN Cat Summary (excl. Esc)'!I11</f>
        <v>6643750.9943028111</v>
      </c>
      <c r="J25" s="275">
        <f>'RIN Cat Summary (excl. Esc)'!J11</f>
        <v>6529692.0393149685</v>
      </c>
      <c r="K25" s="275">
        <f>'RIN Cat Summary (excl. Esc)'!K11</f>
        <v>6608340.1952036452</v>
      </c>
      <c r="L25" s="275">
        <f>'RIN Cat Summary (excl. Esc)'!L11</f>
        <v>6558516.9438413065</v>
      </c>
      <c r="M25" s="275">
        <f>'RIN Cat Summary (excl. Esc)'!M11</f>
        <v>6251750.8779769447</v>
      </c>
      <c r="N25" s="267"/>
      <c r="O25" s="274">
        <f t="shared" si="3"/>
        <v>41164526.320855722</v>
      </c>
      <c r="P25" s="267"/>
      <c r="Q25" s="267"/>
      <c r="R25" s="267"/>
      <c r="S25" s="267"/>
    </row>
    <row r="26" spans="2:19" x14ac:dyDescent="0.2">
      <c r="B26" s="270"/>
      <c r="C26" s="274" t="s">
        <v>517</v>
      </c>
      <c r="D26" s="323">
        <f>'RIN Cat Summary (excl. Esc)'!D12</f>
        <v>70200000.020000011</v>
      </c>
      <c r="E26" s="274">
        <f>'RIN Cat Summary (excl. Esc)'!E12</f>
        <v>79390039.967675894</v>
      </c>
      <c r="F26" s="274">
        <f>'RIN Cat Summary (excl. Esc)'!F12</f>
        <v>79655285.648186415</v>
      </c>
      <c r="G26" s="274">
        <f>'RIN Cat Summary (excl. Esc)'!G12</f>
        <v>80461672.309568614</v>
      </c>
      <c r="H26" s="274">
        <f>'RIN Cat Summary (excl. Esc)'!H12</f>
        <v>79957198.11434038</v>
      </c>
      <c r="I26" s="274">
        <f>'RIN Cat Summary (excl. Esc)'!I12</f>
        <v>80535803.960228667</v>
      </c>
      <c r="J26" s="275">
        <f>'RIN Cat Summary (excl. Esc)'!J12</f>
        <v>84284715.376550376</v>
      </c>
      <c r="K26" s="275">
        <f>'RIN Cat Summary (excl. Esc)'!K12</f>
        <v>84917282.002421513</v>
      </c>
      <c r="L26" s="275">
        <f>'RIN Cat Summary (excl. Esc)'!L12</f>
        <v>85537355.46827881</v>
      </c>
      <c r="M26" s="275">
        <f>'RIN Cat Summary (excl. Esc)'!M12</f>
        <v>85870324.71091491</v>
      </c>
      <c r="N26" s="267"/>
      <c r="O26" s="274">
        <f t="shared" si="3"/>
        <v>400000000</v>
      </c>
      <c r="P26" s="267"/>
      <c r="Q26" s="267"/>
      <c r="R26" s="267"/>
      <c r="S26" s="267"/>
    </row>
    <row r="27" spans="2:19" x14ac:dyDescent="0.2">
      <c r="B27" s="270"/>
      <c r="C27" s="376" t="s">
        <v>1370</v>
      </c>
      <c r="D27" s="385">
        <f t="shared" ref="D27" si="4">SUM(D22:D26)</f>
        <v>343963576.269732</v>
      </c>
      <c r="E27" s="384">
        <f>SUM(E22:E26)</f>
        <v>304817396.73628104</v>
      </c>
      <c r="F27" s="384">
        <f>SUM(F22:F26)</f>
        <v>300498812.58947152</v>
      </c>
      <c r="G27" s="384">
        <f t="shared" ref="G27:M27" si="5">SUM(G22:G26)</f>
        <v>307163284.71554369</v>
      </c>
      <c r="H27" s="384">
        <f t="shared" si="5"/>
        <v>326157278.80748498</v>
      </c>
      <c r="I27" s="384">
        <f t="shared" si="5"/>
        <v>323635380.46024954</v>
      </c>
      <c r="J27" s="388">
        <f t="shared" si="5"/>
        <v>318917015.22071832</v>
      </c>
      <c r="K27" s="388">
        <f t="shared" si="5"/>
        <v>328846013.92969072</v>
      </c>
      <c r="L27" s="388">
        <f t="shared" si="5"/>
        <v>356815143.56321859</v>
      </c>
      <c r="M27" s="388">
        <f t="shared" si="5"/>
        <v>377122530.97949088</v>
      </c>
      <c r="N27" s="267"/>
      <c r="O27" s="384">
        <f t="shared" si="3"/>
        <v>1562272153.3090305</v>
      </c>
      <c r="P27" s="267"/>
      <c r="Q27" s="399"/>
      <c r="R27" s="267"/>
      <c r="S27" s="267"/>
    </row>
    <row r="28" spans="2:19" x14ac:dyDescent="0.2">
      <c r="B28" s="270"/>
      <c r="C28" s="274" t="s">
        <v>1361</v>
      </c>
      <c r="D28" s="323">
        <f>'RIN Cat Summary (excl. Esc)'!D14</f>
        <v>53120118.587828487</v>
      </c>
      <c r="E28" s="323">
        <f>'RIN Cat Summary (excl. Esc)'!E14</f>
        <v>49686736.024411425</v>
      </c>
      <c r="F28" s="323">
        <f>'RIN Cat Summary (excl. Esc)'!F14</f>
        <v>35108941.550033808</v>
      </c>
      <c r="G28" s="323">
        <f>'RIN Cat Summary (excl. Esc)'!G14</f>
        <v>31713950.616194211</v>
      </c>
      <c r="H28" s="323">
        <f>'RIN Cat Summary (excl. Esc)'!H14</f>
        <v>30022401.592232298</v>
      </c>
      <c r="I28" s="323">
        <f>'RIN Cat Summary (excl. Esc)'!I14</f>
        <v>23558369.217128243</v>
      </c>
      <c r="J28" s="389"/>
      <c r="K28" s="389"/>
      <c r="L28" s="389"/>
      <c r="M28" s="389"/>
      <c r="N28" s="267"/>
      <c r="O28" s="274">
        <f t="shared" si="3"/>
        <v>170090398.99999997</v>
      </c>
      <c r="P28" s="267"/>
      <c r="Q28" s="267"/>
      <c r="R28" s="267"/>
      <c r="S28" s="267"/>
    </row>
    <row r="29" spans="2:19" x14ac:dyDescent="0.2">
      <c r="B29" s="270"/>
      <c r="C29" s="373" t="s">
        <v>186</v>
      </c>
      <c r="D29" s="374">
        <f t="shared" ref="D29" si="6">D27+D28</f>
        <v>397083694.85756052</v>
      </c>
      <c r="E29" s="373">
        <f t="shared" ref="E29" si="7">E27+E28</f>
        <v>354504132.76069248</v>
      </c>
      <c r="F29" s="373">
        <f t="shared" ref="F29" si="8">F27+F28</f>
        <v>335607754.13950533</v>
      </c>
      <c r="G29" s="373">
        <f t="shared" ref="G29" si="9">G27+G28</f>
        <v>338877235.33173788</v>
      </c>
      <c r="H29" s="373">
        <f t="shared" ref="H29" si="10">H27+H28</f>
        <v>356179680.39971727</v>
      </c>
      <c r="I29" s="373">
        <f t="shared" ref="I29" si="11">I27+I28</f>
        <v>347193749.67737776</v>
      </c>
      <c r="J29" s="390"/>
      <c r="K29" s="390"/>
      <c r="L29" s="390"/>
      <c r="M29" s="390"/>
      <c r="N29" s="267"/>
      <c r="O29" s="373">
        <f t="shared" ref="O29" si="12">SUM(E29:I29)</f>
        <v>1732362552.3090305</v>
      </c>
      <c r="P29" s="267"/>
      <c r="Q29" s="267"/>
      <c r="R29" s="267"/>
      <c r="S29" s="267"/>
    </row>
    <row r="30" spans="2:19" x14ac:dyDescent="0.2">
      <c r="B30" s="270"/>
      <c r="C30" s="270"/>
      <c r="D30" s="325"/>
      <c r="E30" s="270"/>
      <c r="F30" s="270"/>
      <c r="G30" s="267"/>
      <c r="H30" s="267"/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</row>
    <row r="31" spans="2:19" x14ac:dyDescent="0.2">
      <c r="B31" s="270"/>
      <c r="C31" s="270"/>
      <c r="D31" s="325"/>
      <c r="E31" s="270"/>
      <c r="F31" s="270"/>
      <c r="G31" s="267"/>
      <c r="H31" s="267"/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</row>
    <row r="32" spans="2:19" x14ac:dyDescent="0.2">
      <c r="B32" s="270"/>
      <c r="C32" s="349" t="s">
        <v>1358</v>
      </c>
      <c r="D32" s="325"/>
      <c r="E32" s="270"/>
      <c r="F32" s="270"/>
      <c r="G32" s="270"/>
      <c r="H32" s="270"/>
      <c r="I32" s="270"/>
      <c r="J32" s="267"/>
      <c r="K32" s="267"/>
      <c r="L32" s="267"/>
      <c r="M32" s="267"/>
      <c r="N32" s="267"/>
      <c r="O32" s="267"/>
      <c r="P32" s="267"/>
      <c r="Q32" s="267"/>
      <c r="R32" s="267"/>
      <c r="S32" s="267"/>
    </row>
    <row r="33" spans="2:19" x14ac:dyDescent="0.2">
      <c r="B33" s="270"/>
      <c r="C33" s="270"/>
      <c r="D33" s="325"/>
      <c r="E33" s="270"/>
      <c r="F33" s="270"/>
      <c r="G33" s="270"/>
      <c r="H33" s="270"/>
      <c r="I33" s="270"/>
      <c r="J33" s="267"/>
      <c r="K33" s="267"/>
      <c r="L33" s="267"/>
      <c r="M33" s="267"/>
      <c r="N33" s="267"/>
      <c r="O33" s="267"/>
      <c r="P33" s="267"/>
      <c r="Q33" s="267"/>
      <c r="R33" s="267"/>
      <c r="S33" s="267"/>
    </row>
    <row r="34" spans="2:19" x14ac:dyDescent="0.2">
      <c r="B34" s="270"/>
      <c r="C34" s="271" t="s">
        <v>1313</v>
      </c>
      <c r="D34" s="322" t="s">
        <v>859</v>
      </c>
      <c r="E34" s="272" t="s">
        <v>864</v>
      </c>
      <c r="F34" s="272" t="s">
        <v>865</v>
      </c>
      <c r="G34" s="272" t="s">
        <v>866</v>
      </c>
      <c r="H34" s="272" t="s">
        <v>867</v>
      </c>
      <c r="I34" s="272" t="s">
        <v>868</v>
      </c>
      <c r="J34" s="273" t="s">
        <v>869</v>
      </c>
      <c r="K34" s="273" t="s">
        <v>870</v>
      </c>
      <c r="L34" s="273" t="s">
        <v>871</v>
      </c>
      <c r="M34" s="273" t="s">
        <v>872</v>
      </c>
      <c r="N34" s="267"/>
      <c r="O34" s="272" t="s">
        <v>1314</v>
      </c>
      <c r="P34" s="267"/>
      <c r="Q34" s="267"/>
      <c r="R34" s="267"/>
      <c r="S34" s="267"/>
    </row>
    <row r="35" spans="2:19" x14ac:dyDescent="0.2">
      <c r="B35" s="270"/>
      <c r="C35" s="274" t="s">
        <v>884</v>
      </c>
      <c r="D35" s="323">
        <f t="shared" ref="D35:M35" si="13">D9-D22</f>
        <v>0</v>
      </c>
      <c r="E35" s="274">
        <f t="shared" si="13"/>
        <v>39276.470798768103</v>
      </c>
      <c r="F35" s="274">
        <f t="shared" si="13"/>
        <v>72755.415854550898</v>
      </c>
      <c r="G35" s="274">
        <f t="shared" si="13"/>
        <v>119632.50089028105</v>
      </c>
      <c r="H35" s="274">
        <f t="shared" si="13"/>
        <v>175248.21589563414</v>
      </c>
      <c r="I35" s="274">
        <f t="shared" si="13"/>
        <v>223654.45283205062</v>
      </c>
      <c r="J35" s="275">
        <f t="shared" si="13"/>
        <v>223654.45283205062</v>
      </c>
      <c r="K35" s="275">
        <f t="shared" si="13"/>
        <v>223654.45283205062</v>
      </c>
      <c r="L35" s="275">
        <f t="shared" si="13"/>
        <v>223654.45283205062</v>
      </c>
      <c r="M35" s="275">
        <f t="shared" si="13"/>
        <v>223654.45283205062</v>
      </c>
      <c r="N35" s="267"/>
      <c r="O35" s="274">
        <f>SUM(E35:I35)</f>
        <v>630567.05627128482</v>
      </c>
      <c r="P35" s="267"/>
      <c r="Q35" s="267"/>
      <c r="R35" s="267"/>
      <c r="S35" s="267"/>
    </row>
    <row r="36" spans="2:19" x14ac:dyDescent="0.2">
      <c r="B36" s="270"/>
      <c r="C36" s="274" t="s">
        <v>881</v>
      </c>
      <c r="D36" s="323">
        <f t="shared" ref="D36:M36" si="14">D10-D23</f>
        <v>0</v>
      </c>
      <c r="E36" s="274">
        <f t="shared" si="14"/>
        <v>74963.227326333523</v>
      </c>
      <c r="F36" s="274">
        <f t="shared" si="14"/>
        <v>192001.54326453805</v>
      </c>
      <c r="G36" s="274">
        <f t="shared" si="14"/>
        <v>448386.85045306385</v>
      </c>
      <c r="H36" s="274">
        <f t="shared" si="14"/>
        <v>829616.76940380037</v>
      </c>
      <c r="I36" s="274">
        <f t="shared" si="14"/>
        <v>1002914.5890005976</v>
      </c>
      <c r="J36" s="275">
        <f t="shared" si="14"/>
        <v>916701.9909670949</v>
      </c>
      <c r="K36" s="275">
        <f t="shared" si="14"/>
        <v>869833.55690102279</v>
      </c>
      <c r="L36" s="275">
        <f t="shared" si="14"/>
        <v>971648.22445753217</v>
      </c>
      <c r="M36" s="275">
        <f t="shared" si="14"/>
        <v>966742.26893372834</v>
      </c>
      <c r="N36" s="267"/>
      <c r="O36" s="274">
        <f t="shared" ref="O36:O41" si="15">SUM(E36:I36)</f>
        <v>2547882.9794483334</v>
      </c>
      <c r="P36" s="267"/>
      <c r="Q36" s="267"/>
      <c r="R36" s="267"/>
      <c r="S36" s="267"/>
    </row>
    <row r="37" spans="2:19" x14ac:dyDescent="0.2">
      <c r="B37" s="270"/>
      <c r="C37" s="274" t="s">
        <v>882</v>
      </c>
      <c r="D37" s="323">
        <f t="shared" ref="D37:M37" si="16">D11-D24</f>
        <v>0</v>
      </c>
      <c r="E37" s="274">
        <f t="shared" si="16"/>
        <v>131037.79868939519</v>
      </c>
      <c r="F37" s="274">
        <f t="shared" si="16"/>
        <v>369923.93288309872</v>
      </c>
      <c r="G37" s="274">
        <f t="shared" si="16"/>
        <v>705923.02638152242</v>
      </c>
      <c r="H37" s="274">
        <f t="shared" si="16"/>
        <v>1130607.765702039</v>
      </c>
      <c r="I37" s="274">
        <f t="shared" si="16"/>
        <v>1505872.4524492621</v>
      </c>
      <c r="J37" s="275">
        <f t="shared" si="16"/>
        <v>1495556.7513478696</v>
      </c>
      <c r="K37" s="275">
        <f t="shared" si="16"/>
        <v>1648944.2582013309</v>
      </c>
      <c r="L37" s="275">
        <f t="shared" si="16"/>
        <v>1863746.1716119349</v>
      </c>
      <c r="M37" s="275">
        <f t="shared" si="16"/>
        <v>2103017.887635231</v>
      </c>
      <c r="N37" s="267"/>
      <c r="O37" s="274">
        <f t="shared" si="15"/>
        <v>3843364.9761053175</v>
      </c>
      <c r="P37" s="267"/>
      <c r="Q37" s="267"/>
      <c r="R37" s="267"/>
      <c r="S37" s="267"/>
    </row>
    <row r="38" spans="2:19" x14ac:dyDescent="0.2">
      <c r="B38" s="270"/>
      <c r="C38" s="274" t="s">
        <v>684</v>
      </c>
      <c r="D38" s="323">
        <f t="shared" ref="D38:M38" si="17">D12-D25</f>
        <v>0</v>
      </c>
      <c r="E38" s="274">
        <f t="shared" si="17"/>
        <v>15771.734580377117</v>
      </c>
      <c r="F38" s="274">
        <f t="shared" si="17"/>
        <v>24528.16671273578</v>
      </c>
      <c r="G38" s="274">
        <f t="shared" si="17"/>
        <v>36926.216300054453</v>
      </c>
      <c r="H38" s="274">
        <f t="shared" si="17"/>
        <v>56060.55585392192</v>
      </c>
      <c r="I38" s="274">
        <f t="shared" si="17"/>
        <v>76774.005697188899</v>
      </c>
      <c r="J38" s="275">
        <f t="shared" si="17"/>
        <v>75455.960685031489</v>
      </c>
      <c r="K38" s="275">
        <f t="shared" si="17"/>
        <v>76364.804796354845</v>
      </c>
      <c r="L38" s="275">
        <f t="shared" si="17"/>
        <v>75789.056158693507</v>
      </c>
      <c r="M38" s="275">
        <f t="shared" si="17"/>
        <v>72244.12202305533</v>
      </c>
      <c r="N38" s="267"/>
      <c r="O38" s="274">
        <f t="shared" si="15"/>
        <v>210060.67914427817</v>
      </c>
      <c r="P38" s="267"/>
      <c r="Q38" s="267"/>
      <c r="R38" s="267"/>
      <c r="S38" s="267"/>
    </row>
    <row r="39" spans="2:19" x14ac:dyDescent="0.2">
      <c r="B39" s="270"/>
      <c r="C39" s="274" t="s">
        <v>517</v>
      </c>
      <c r="D39" s="323">
        <f t="shared" ref="D39:M39" si="18">D13-D26</f>
        <v>6332784.9826074243</v>
      </c>
      <c r="E39" s="274">
        <f t="shared" si="18"/>
        <v>0</v>
      </c>
      <c r="F39" s="274">
        <f t="shared" si="18"/>
        <v>0</v>
      </c>
      <c r="G39" s="274">
        <f t="shared" si="18"/>
        <v>0</v>
      </c>
      <c r="H39" s="274">
        <f t="shared" si="18"/>
        <v>0</v>
      </c>
      <c r="I39" s="274">
        <f t="shared" si="18"/>
        <v>0</v>
      </c>
      <c r="J39" s="275">
        <f t="shared" si="18"/>
        <v>0</v>
      </c>
      <c r="K39" s="275">
        <f t="shared" si="18"/>
        <v>0</v>
      </c>
      <c r="L39" s="275">
        <f t="shared" si="18"/>
        <v>0</v>
      </c>
      <c r="M39" s="275">
        <f t="shared" si="18"/>
        <v>0</v>
      </c>
      <c r="N39" s="267"/>
      <c r="O39" s="274">
        <f t="shared" si="15"/>
        <v>0</v>
      </c>
      <c r="P39" s="267"/>
      <c r="Q39" s="267"/>
      <c r="R39" s="267"/>
      <c r="S39" s="267"/>
    </row>
    <row r="40" spans="2:19" x14ac:dyDescent="0.2">
      <c r="B40" s="270"/>
      <c r="C40" s="376" t="s">
        <v>1370</v>
      </c>
      <c r="D40" s="385">
        <f t="shared" ref="D40" si="19">SUM(D35:D39)</f>
        <v>6332784.9826074243</v>
      </c>
      <c r="E40" s="384">
        <f>SUM(E35:E39)</f>
        <v>261049.23139487393</v>
      </c>
      <c r="F40" s="384">
        <f>SUM(F35:F39)</f>
        <v>659209.05871492345</v>
      </c>
      <c r="G40" s="384">
        <f t="shared" ref="G40:M40" si="20">SUM(G35:G39)</f>
        <v>1310868.5940249218</v>
      </c>
      <c r="H40" s="384">
        <f t="shared" si="20"/>
        <v>2191533.3068553954</v>
      </c>
      <c r="I40" s="384">
        <f t="shared" si="20"/>
        <v>2809215.4999790993</v>
      </c>
      <c r="J40" s="388">
        <f t="shared" si="20"/>
        <v>2711369.1558320466</v>
      </c>
      <c r="K40" s="388">
        <f t="shared" si="20"/>
        <v>2818797.0727307592</v>
      </c>
      <c r="L40" s="388">
        <f t="shared" si="20"/>
        <v>3134837.9050602112</v>
      </c>
      <c r="M40" s="388">
        <f t="shared" si="20"/>
        <v>3365658.7314240653</v>
      </c>
      <c r="N40" s="267"/>
      <c r="O40" s="384">
        <f t="shared" si="15"/>
        <v>7231875.6909692138</v>
      </c>
      <c r="P40" s="267"/>
      <c r="Q40" s="399"/>
      <c r="R40" s="267"/>
      <c r="S40" s="267"/>
    </row>
    <row r="41" spans="2:19" x14ac:dyDescent="0.2">
      <c r="B41" s="270"/>
      <c r="C41" s="274" t="s">
        <v>1361</v>
      </c>
      <c r="D41" s="323">
        <f t="shared" ref="D41:I41" si="21">D15-D28</f>
        <v>0</v>
      </c>
      <c r="E41" s="274">
        <f t="shared" si="21"/>
        <v>0</v>
      </c>
      <c r="F41" s="274">
        <f t="shared" si="21"/>
        <v>0</v>
      </c>
      <c r="G41" s="274">
        <f t="shared" si="21"/>
        <v>0</v>
      </c>
      <c r="H41" s="274">
        <f t="shared" si="21"/>
        <v>0</v>
      </c>
      <c r="I41" s="274">
        <f t="shared" si="21"/>
        <v>0</v>
      </c>
      <c r="J41" s="389"/>
      <c r="K41" s="389"/>
      <c r="L41" s="389"/>
      <c r="M41" s="389"/>
      <c r="N41" s="267"/>
      <c r="O41" s="274">
        <f t="shared" si="15"/>
        <v>0</v>
      </c>
      <c r="P41" s="267"/>
      <c r="Q41" s="267"/>
      <c r="R41" s="267"/>
      <c r="S41" s="267"/>
    </row>
    <row r="42" spans="2:19" x14ac:dyDescent="0.2">
      <c r="B42" s="270"/>
      <c r="C42" s="373" t="s">
        <v>186</v>
      </c>
      <c r="D42" s="374">
        <f t="shared" ref="D42" si="22">D40+D41</f>
        <v>6332784.9826074243</v>
      </c>
      <c r="E42" s="373">
        <f t="shared" ref="E42" si="23">E40+E41</f>
        <v>261049.23139487393</v>
      </c>
      <c r="F42" s="373">
        <f t="shared" ref="F42" si="24">F40+F41</f>
        <v>659209.05871492345</v>
      </c>
      <c r="G42" s="373">
        <f t="shared" ref="G42" si="25">G40+G41</f>
        <v>1310868.5940249218</v>
      </c>
      <c r="H42" s="373">
        <f t="shared" ref="H42" si="26">H40+H41</f>
        <v>2191533.3068553954</v>
      </c>
      <c r="I42" s="373">
        <f t="shared" ref="I42" si="27">I40+I41</f>
        <v>2809215.4999790993</v>
      </c>
      <c r="J42" s="390"/>
      <c r="K42" s="390"/>
      <c r="L42" s="390"/>
      <c r="M42" s="390"/>
      <c r="N42" s="267"/>
      <c r="O42" s="373">
        <f t="shared" ref="O42" si="28">SUM(E42:I42)</f>
        <v>7231875.6909692138</v>
      </c>
      <c r="P42" s="267"/>
      <c r="Q42" s="267"/>
      <c r="R42" s="267"/>
      <c r="S42" s="267"/>
    </row>
    <row r="43" spans="2:19" x14ac:dyDescent="0.2">
      <c r="B43" s="270"/>
      <c r="C43" s="270"/>
      <c r="D43" s="325"/>
      <c r="E43" s="270"/>
      <c r="F43" s="270"/>
      <c r="G43" s="267"/>
      <c r="H43" s="267"/>
      <c r="I43" s="267"/>
      <c r="J43" s="267"/>
      <c r="K43" s="267"/>
      <c r="L43" s="267"/>
      <c r="M43" s="267"/>
      <c r="N43" s="267"/>
      <c r="O43" s="267"/>
      <c r="P43" s="267"/>
      <c r="Q43" s="267"/>
      <c r="R43" s="267"/>
      <c r="S43" s="267"/>
    </row>
    <row r="44" spans="2:19" x14ac:dyDescent="0.2">
      <c r="B44" s="270"/>
      <c r="C44" s="270"/>
      <c r="D44" s="325"/>
      <c r="E44" s="270"/>
      <c r="F44" s="270"/>
      <c r="G44" s="267"/>
      <c r="H44" s="267"/>
      <c r="I44" s="267"/>
      <c r="J44" s="267"/>
      <c r="K44" s="267"/>
      <c r="L44" s="267"/>
      <c r="M44" s="267"/>
      <c r="N44" s="267"/>
      <c r="O44" s="267"/>
      <c r="P44" s="267"/>
      <c r="Q44" s="267"/>
      <c r="R44" s="267"/>
      <c r="S44" s="267"/>
    </row>
    <row r="45" spans="2:19" ht="15" x14ac:dyDescent="0.25">
      <c r="B45" s="268" t="s">
        <v>1315</v>
      </c>
      <c r="C45" s="269"/>
      <c r="D45" s="326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269"/>
      <c r="Q45" s="269"/>
      <c r="R45" s="269"/>
      <c r="S45" s="269"/>
    </row>
    <row r="46" spans="2:19" x14ac:dyDescent="0.2">
      <c r="B46" s="270"/>
      <c r="C46" s="270"/>
      <c r="D46" s="325"/>
      <c r="E46" s="270"/>
      <c r="F46" s="270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</row>
    <row r="47" spans="2:19" x14ac:dyDescent="0.2">
      <c r="B47" s="270"/>
      <c r="C47" s="349" t="s">
        <v>1356</v>
      </c>
      <c r="D47" s="325"/>
      <c r="E47" s="270"/>
      <c r="F47" s="270"/>
      <c r="G47" s="267"/>
      <c r="H47" s="267"/>
      <c r="I47" s="267"/>
      <c r="J47" s="267"/>
      <c r="K47" s="267"/>
      <c r="L47" s="267"/>
      <c r="M47" s="267"/>
      <c r="N47" s="267"/>
      <c r="O47" s="267"/>
      <c r="P47" s="267"/>
      <c r="Q47" s="267"/>
      <c r="R47" s="267"/>
      <c r="S47" s="267"/>
    </row>
    <row r="48" spans="2:19" x14ac:dyDescent="0.2">
      <c r="B48" s="270"/>
      <c r="C48" s="270"/>
      <c r="D48" s="325"/>
      <c r="E48" s="270"/>
      <c r="F48" s="270"/>
      <c r="G48" s="267"/>
      <c r="H48" s="267"/>
      <c r="I48" s="267"/>
      <c r="J48" s="267"/>
      <c r="K48" s="267"/>
      <c r="L48" s="267"/>
      <c r="M48" s="267"/>
      <c r="N48" s="267"/>
      <c r="O48" s="267"/>
      <c r="P48" s="267"/>
      <c r="Q48" s="267"/>
      <c r="R48" s="267"/>
      <c r="S48" s="267"/>
    </row>
    <row r="49" spans="2:19" x14ac:dyDescent="0.2">
      <c r="B49" s="270"/>
      <c r="C49" s="271" t="s">
        <v>1313</v>
      </c>
      <c r="D49" s="322" t="s">
        <v>859</v>
      </c>
      <c r="E49" s="272" t="s">
        <v>864</v>
      </c>
      <c r="F49" s="272" t="s">
        <v>865</v>
      </c>
      <c r="G49" s="272" t="s">
        <v>866</v>
      </c>
      <c r="H49" s="272" t="s">
        <v>867</v>
      </c>
      <c r="I49" s="272" t="s">
        <v>868</v>
      </c>
      <c r="J49" s="273" t="s">
        <v>869</v>
      </c>
      <c r="K49" s="273" t="s">
        <v>870</v>
      </c>
      <c r="L49" s="273" t="s">
        <v>871</v>
      </c>
      <c r="M49" s="273" t="s">
        <v>872</v>
      </c>
      <c r="N49" s="267"/>
      <c r="O49" s="272" t="s">
        <v>1314</v>
      </c>
      <c r="P49" s="267"/>
      <c r="Q49" s="267"/>
      <c r="R49" s="267"/>
      <c r="S49" s="267"/>
    </row>
    <row r="50" spans="2:19" x14ac:dyDescent="0.2">
      <c r="B50" s="270"/>
      <c r="C50" s="274" t="s">
        <v>884</v>
      </c>
      <c r="D50" s="323">
        <f>'RIN Cat Summary'!D21</f>
        <v>48419634.502305821</v>
      </c>
      <c r="E50" s="274">
        <f>'RIN Cat Summary'!E21</f>
        <v>33956216</v>
      </c>
      <c r="F50" s="274">
        <f>'RIN Cat Summary'!F21</f>
        <v>24446757</v>
      </c>
      <c r="G50" s="274">
        <f>'RIN Cat Summary'!G21</f>
        <v>20808877</v>
      </c>
      <c r="H50" s="274">
        <f>'RIN Cat Summary'!H21</f>
        <v>19862891</v>
      </c>
      <c r="I50" s="274">
        <f>'RIN Cat Summary'!I21</f>
        <v>19577920</v>
      </c>
      <c r="J50" s="275">
        <f>'RIN Cat Summary'!J21</f>
        <v>19577920</v>
      </c>
      <c r="K50" s="275">
        <f>'RIN Cat Summary'!K21</f>
        <v>19577920</v>
      </c>
      <c r="L50" s="275">
        <f>'RIN Cat Summary'!L21</f>
        <v>19577920</v>
      </c>
      <c r="M50" s="275">
        <f>'RIN Cat Summary'!M21</f>
        <v>19577920</v>
      </c>
      <c r="N50" s="267"/>
      <c r="O50" s="274">
        <f>SUM(E50:I50)</f>
        <v>118652661</v>
      </c>
      <c r="P50" s="267"/>
      <c r="Q50" s="267"/>
      <c r="R50" s="267"/>
      <c r="S50" s="267"/>
    </row>
    <row r="51" spans="2:19" x14ac:dyDescent="0.2">
      <c r="B51" s="270"/>
      <c r="C51" s="274" t="s">
        <v>881</v>
      </c>
      <c r="D51" s="323">
        <f>'RIN Cat Summary'!D22</f>
        <v>57522026</v>
      </c>
      <c r="E51" s="274">
        <f>'RIN Cat Summary'!E22</f>
        <v>64808968</v>
      </c>
      <c r="F51" s="274">
        <f>'RIN Cat Summary'!F22</f>
        <v>64514992</v>
      </c>
      <c r="G51" s="274">
        <f>'RIN Cat Summary'!G22</f>
        <v>77992408</v>
      </c>
      <c r="H51" s="274">
        <f>'RIN Cat Summary'!H22</f>
        <v>94029987</v>
      </c>
      <c r="I51" s="274">
        <f>'RIN Cat Summary'!I22</f>
        <v>87791597</v>
      </c>
      <c r="J51" s="275">
        <f>'RIN Cat Summary'!J22</f>
        <v>80244851</v>
      </c>
      <c r="K51" s="275">
        <f>'RIN Cat Summary'!K22</f>
        <v>76142154</v>
      </c>
      <c r="L51" s="275">
        <f>'RIN Cat Summary'!L22</f>
        <v>85054650</v>
      </c>
      <c r="M51" s="275">
        <f>'RIN Cat Summary'!M22</f>
        <v>84625200</v>
      </c>
      <c r="N51" s="267"/>
      <c r="O51" s="274">
        <f t="shared" ref="O51:O58" si="29">SUM(E51:I51)</f>
        <v>389137952</v>
      </c>
      <c r="P51" s="267"/>
      <c r="Q51" s="267"/>
      <c r="R51" s="267"/>
      <c r="S51" s="267"/>
    </row>
    <row r="52" spans="2:19" x14ac:dyDescent="0.2">
      <c r="B52" s="267"/>
      <c r="C52" s="274" t="s">
        <v>882</v>
      </c>
      <c r="D52" s="323">
        <f>'RIN Cat Summary'!D23</f>
        <v>146012101.74742618</v>
      </c>
      <c r="E52" s="274">
        <f>'RIN Cat Summary'!E23</f>
        <v>109287872</v>
      </c>
      <c r="F52" s="274">
        <f>'RIN Cat Summary'!F23</f>
        <v>120299207</v>
      </c>
      <c r="G52" s="274">
        <f>'RIN Cat Summary'!G23</f>
        <v>118788250</v>
      </c>
      <c r="H52" s="274">
        <f>'RIN Cat Summary'!H23</f>
        <v>124144750</v>
      </c>
      <c r="I52" s="274">
        <f>'RIN Cat Summary'!I23</f>
        <v>127818750</v>
      </c>
      <c r="J52" s="275">
        <f>'RIN Cat Summary'!J23</f>
        <v>126915750</v>
      </c>
      <c r="K52" s="275">
        <f>'RIN Cat Summary'!K23</f>
        <v>140342750</v>
      </c>
      <c r="L52" s="275">
        <f>'RIN Cat Summary'!L23</f>
        <v>159145750</v>
      </c>
      <c r="M52" s="275">
        <f>'RIN Cat Summary'!M23</f>
        <v>180090750</v>
      </c>
      <c r="N52" s="267"/>
      <c r="O52" s="274">
        <f t="shared" si="29"/>
        <v>600338829</v>
      </c>
      <c r="P52" s="267"/>
      <c r="Q52" s="267"/>
      <c r="R52" s="267"/>
      <c r="S52" s="267"/>
    </row>
    <row r="53" spans="2:19" x14ac:dyDescent="0.2">
      <c r="B53" s="267"/>
      <c r="C53" s="274" t="s">
        <v>179</v>
      </c>
      <c r="D53" s="323">
        <f>'RIN Cat Summary'!D24</f>
        <v>4000000</v>
      </c>
      <c r="E53" s="274">
        <f>'RIN Cat Summary'!E24</f>
        <v>4000000</v>
      </c>
      <c r="F53" s="274">
        <f>'RIN Cat Summary'!F24</f>
        <v>4000000</v>
      </c>
      <c r="G53" s="274">
        <f>'RIN Cat Summary'!G24</f>
        <v>4000000</v>
      </c>
      <c r="H53" s="274">
        <f>'RIN Cat Summary'!H24</f>
        <v>4000000</v>
      </c>
      <c r="I53" s="274">
        <f>'RIN Cat Summary'!I24</f>
        <v>4000000</v>
      </c>
      <c r="J53" s="275">
        <f>'RIN Cat Summary'!J24</f>
        <v>4000000</v>
      </c>
      <c r="K53" s="275">
        <f>'RIN Cat Summary'!K24</f>
        <v>4000000</v>
      </c>
      <c r="L53" s="275">
        <f>'RIN Cat Summary'!L24</f>
        <v>4000000</v>
      </c>
      <c r="M53" s="275">
        <f>'RIN Cat Summary'!M24</f>
        <v>4000000</v>
      </c>
      <c r="N53" s="267"/>
      <c r="O53" s="274">
        <f t="shared" si="29"/>
        <v>20000000</v>
      </c>
      <c r="P53" s="267"/>
      <c r="Q53" s="267"/>
      <c r="R53" s="267"/>
      <c r="S53" s="267"/>
    </row>
    <row r="54" spans="2:19" x14ac:dyDescent="0.2">
      <c r="B54" s="267"/>
      <c r="C54" s="274" t="s">
        <v>684</v>
      </c>
      <c r="D54" s="323">
        <f>'RIN Cat Summary'!D25</f>
        <v>17809814</v>
      </c>
      <c r="E54" s="274">
        <f>'RIN Cat Summary'!E25</f>
        <v>13635350</v>
      </c>
      <c r="F54" s="274">
        <f>'RIN Cat Summary'!F25</f>
        <v>8241780</v>
      </c>
      <c r="G54" s="274">
        <f>'RIN Cat Summary'!G25</f>
        <v>6422946</v>
      </c>
      <c r="H54" s="274">
        <f>'RIN Cat Summary'!H25</f>
        <v>6353986</v>
      </c>
      <c r="I54" s="274">
        <f>'RIN Cat Summary'!I25</f>
        <v>6720525</v>
      </c>
      <c r="J54" s="275">
        <f>'RIN Cat Summary'!J25</f>
        <v>6605148</v>
      </c>
      <c r="K54" s="275">
        <f>'RIN Cat Summary'!K25</f>
        <v>6684705</v>
      </c>
      <c r="L54" s="275">
        <f>'RIN Cat Summary'!L25</f>
        <v>6634306</v>
      </c>
      <c r="M54" s="275">
        <f>'RIN Cat Summary'!M25</f>
        <v>6323995</v>
      </c>
      <c r="N54" s="267"/>
      <c r="O54" s="274">
        <f t="shared" si="29"/>
        <v>41374587</v>
      </c>
      <c r="P54" s="267"/>
      <c r="Q54" s="267"/>
      <c r="R54" s="267"/>
      <c r="S54" s="267"/>
    </row>
    <row r="55" spans="2:19" x14ac:dyDescent="0.2">
      <c r="B55" s="267"/>
      <c r="C55" s="274" t="s">
        <v>517</v>
      </c>
      <c r="D55" s="323">
        <f>'RIN Cat Summary'!D26</f>
        <v>76532785.002607435</v>
      </c>
      <c r="E55" s="274">
        <f>'RIN Cat Summary'!E26</f>
        <v>79390039.967675894</v>
      </c>
      <c r="F55" s="274">
        <f>'RIN Cat Summary'!F26</f>
        <v>79655285.648186415</v>
      </c>
      <c r="G55" s="274">
        <f>'RIN Cat Summary'!G26</f>
        <v>80461672.309568614</v>
      </c>
      <c r="H55" s="274">
        <f>'RIN Cat Summary'!H26</f>
        <v>79957198.11434038</v>
      </c>
      <c r="I55" s="274">
        <f>'RIN Cat Summary'!I26</f>
        <v>80535803.960228667</v>
      </c>
      <c r="J55" s="275">
        <f>'RIN Cat Summary'!J26</f>
        <v>84284715.376550376</v>
      </c>
      <c r="K55" s="275">
        <f>'RIN Cat Summary'!K26</f>
        <v>84917282.002421513</v>
      </c>
      <c r="L55" s="275">
        <f>'RIN Cat Summary'!L26</f>
        <v>85537355.46827881</v>
      </c>
      <c r="M55" s="275">
        <f>'RIN Cat Summary'!M26</f>
        <v>85870324.71091491</v>
      </c>
      <c r="N55" s="267"/>
      <c r="O55" s="274">
        <f t="shared" si="29"/>
        <v>400000000</v>
      </c>
      <c r="P55" s="267"/>
      <c r="Q55" s="267"/>
      <c r="R55" s="267"/>
      <c r="S55" s="267"/>
    </row>
    <row r="56" spans="2:19" x14ac:dyDescent="0.2">
      <c r="B56" s="267"/>
      <c r="C56" s="376" t="s">
        <v>1370</v>
      </c>
      <c r="D56" s="385">
        <f t="shared" ref="D56:M56" si="30">SUM(D50:D55)</f>
        <v>350296361.25233948</v>
      </c>
      <c r="E56" s="384">
        <f t="shared" si="30"/>
        <v>305078445.96767592</v>
      </c>
      <c r="F56" s="384">
        <f>SUM(F50:F55)</f>
        <v>301158021.64818645</v>
      </c>
      <c r="G56" s="384">
        <f t="shared" si="30"/>
        <v>308474153.30956864</v>
      </c>
      <c r="H56" s="384">
        <f t="shared" si="30"/>
        <v>328348812.11434036</v>
      </c>
      <c r="I56" s="384">
        <f t="shared" si="30"/>
        <v>326444595.96022868</v>
      </c>
      <c r="J56" s="388">
        <f t="shared" si="30"/>
        <v>321628384.37655038</v>
      </c>
      <c r="K56" s="388">
        <f t="shared" si="30"/>
        <v>331664811.0024215</v>
      </c>
      <c r="L56" s="388">
        <f t="shared" si="30"/>
        <v>359949981.46827883</v>
      </c>
      <c r="M56" s="388">
        <f t="shared" si="30"/>
        <v>380488189.71091491</v>
      </c>
      <c r="N56" s="267"/>
      <c r="O56" s="384">
        <f t="shared" si="29"/>
        <v>1569504029</v>
      </c>
      <c r="P56" s="267"/>
      <c r="Q56" s="267"/>
      <c r="R56" s="267"/>
      <c r="S56" s="267"/>
    </row>
    <row r="57" spans="2:19" x14ac:dyDescent="0.2">
      <c r="C57" s="274" t="s">
        <v>1361</v>
      </c>
      <c r="D57" s="323">
        <f>'RIN Cat Summary'!D28</f>
        <v>53120118.587828487</v>
      </c>
      <c r="E57" s="274">
        <f>'RIN Cat Summary'!E28</f>
        <v>49686736.024411425</v>
      </c>
      <c r="F57" s="274">
        <f>'RIN Cat Summary'!F28</f>
        <v>35108941.550033808</v>
      </c>
      <c r="G57" s="274">
        <f>'RIN Cat Summary'!G28</f>
        <v>31713950.616194211</v>
      </c>
      <c r="H57" s="274">
        <f>'RIN Cat Summary'!H28</f>
        <v>30022401.592232298</v>
      </c>
      <c r="I57" s="274">
        <f>'RIN Cat Summary'!I28</f>
        <v>23558369.217128243</v>
      </c>
      <c r="J57" s="391"/>
      <c r="K57" s="391"/>
      <c r="L57" s="391"/>
      <c r="M57" s="391"/>
      <c r="O57" s="274">
        <f t="shared" si="29"/>
        <v>170090398.99999997</v>
      </c>
    </row>
    <row r="58" spans="2:19" x14ac:dyDescent="0.2">
      <c r="C58" s="373" t="s">
        <v>186</v>
      </c>
      <c r="D58" s="374">
        <f t="shared" ref="D58" si="31">D56+D57</f>
        <v>403416479.840168</v>
      </c>
      <c r="E58" s="373">
        <f t="shared" ref="E58" si="32">E56+E57</f>
        <v>354765181.99208736</v>
      </c>
      <c r="F58" s="373">
        <f t="shared" ref="F58" si="33">F56+F57</f>
        <v>336266963.19822025</v>
      </c>
      <c r="G58" s="373">
        <f t="shared" ref="G58" si="34">G56+G57</f>
        <v>340188103.92576283</v>
      </c>
      <c r="H58" s="373">
        <f t="shared" ref="H58" si="35">H56+H57</f>
        <v>358371213.70657265</v>
      </c>
      <c r="I58" s="373">
        <f>I56+I57</f>
        <v>350002965.1773569</v>
      </c>
      <c r="J58" s="390"/>
      <c r="K58" s="390"/>
      <c r="L58" s="390"/>
      <c r="M58" s="390"/>
      <c r="N58" s="267"/>
      <c r="O58" s="373">
        <f t="shared" si="29"/>
        <v>1739594428.0000002</v>
      </c>
    </row>
    <row r="59" spans="2:19" x14ac:dyDescent="0.2">
      <c r="D59" s="331"/>
    </row>
    <row r="60" spans="2:19" x14ac:dyDescent="0.2">
      <c r="D60" s="331"/>
    </row>
    <row r="61" spans="2:19" x14ac:dyDescent="0.2">
      <c r="C61" s="349" t="s">
        <v>1357</v>
      </c>
      <c r="D61" s="331"/>
    </row>
    <row r="62" spans="2:19" x14ac:dyDescent="0.2">
      <c r="D62" s="331"/>
    </row>
    <row r="63" spans="2:19" x14ac:dyDescent="0.2">
      <c r="C63" s="271" t="s">
        <v>1313</v>
      </c>
      <c r="D63" s="322" t="s">
        <v>859</v>
      </c>
      <c r="E63" s="272" t="s">
        <v>864</v>
      </c>
      <c r="F63" s="272" t="s">
        <v>865</v>
      </c>
      <c r="G63" s="272" t="s">
        <v>866</v>
      </c>
      <c r="H63" s="272" t="s">
        <v>867</v>
      </c>
      <c r="I63" s="272" t="s">
        <v>868</v>
      </c>
      <c r="J63" s="273" t="s">
        <v>869</v>
      </c>
      <c r="K63" s="273" t="s">
        <v>870</v>
      </c>
      <c r="L63" s="273" t="s">
        <v>871</v>
      </c>
      <c r="M63" s="273" t="s">
        <v>872</v>
      </c>
      <c r="N63" s="267"/>
      <c r="O63" s="272" t="s">
        <v>1314</v>
      </c>
    </row>
    <row r="64" spans="2:19" x14ac:dyDescent="0.2">
      <c r="C64" s="274" t="s">
        <v>884</v>
      </c>
      <c r="D64" s="323">
        <f>'RIN Cat Summary (excl. Esc)'!D21</f>
        <v>48419634.502305821</v>
      </c>
      <c r="E64" s="274">
        <f>'RIN Cat Summary (excl. Esc)'!E21</f>
        <v>33916939.529201232</v>
      </c>
      <c r="F64" s="274">
        <f>'RIN Cat Summary (excl. Esc)'!F21</f>
        <v>24374001.584145449</v>
      </c>
      <c r="G64" s="274">
        <f>'RIN Cat Summary (excl. Esc)'!G21</f>
        <v>20689244.499109719</v>
      </c>
      <c r="H64" s="274">
        <f>'RIN Cat Summary (excl. Esc)'!H21</f>
        <v>19687642.784104366</v>
      </c>
      <c r="I64" s="274">
        <f>'RIN Cat Summary (excl. Esc)'!I21</f>
        <v>19354265.547167949</v>
      </c>
      <c r="J64" s="275">
        <f>'RIN Cat Summary (excl. Esc)'!J21</f>
        <v>19354265.547167949</v>
      </c>
      <c r="K64" s="275">
        <f>'RIN Cat Summary (excl. Esc)'!K21</f>
        <v>19354265.547167949</v>
      </c>
      <c r="L64" s="275">
        <f>'RIN Cat Summary (excl. Esc)'!L21</f>
        <v>19354265.547167949</v>
      </c>
      <c r="M64" s="275">
        <f>'RIN Cat Summary (excl. Esc)'!M21</f>
        <v>19354265.547167949</v>
      </c>
      <c r="N64" s="267"/>
      <c r="O64" s="274">
        <f>SUM(E64:I64)</f>
        <v>118022093.94372872</v>
      </c>
    </row>
    <row r="65" spans="3:15" x14ac:dyDescent="0.2">
      <c r="C65" s="274" t="s">
        <v>881</v>
      </c>
      <c r="D65" s="323">
        <f>'RIN Cat Summary (excl. Esc)'!D22</f>
        <v>57522026</v>
      </c>
      <c r="E65" s="274">
        <f>'RIN Cat Summary (excl. Esc)'!E22</f>
        <v>64734004.772673666</v>
      </c>
      <c r="F65" s="274">
        <f>'RIN Cat Summary (excl. Esc)'!F22</f>
        <v>64322990.456735462</v>
      </c>
      <c r="G65" s="274">
        <f>'RIN Cat Summary (excl. Esc)'!G22</f>
        <v>77544021.149546936</v>
      </c>
      <c r="H65" s="274">
        <f>'RIN Cat Summary (excl. Esc)'!H22</f>
        <v>93200370.2305962</v>
      </c>
      <c r="I65" s="274">
        <f>'RIN Cat Summary (excl. Esc)'!I22</f>
        <v>86788682.410999402</v>
      </c>
      <c r="J65" s="275">
        <f>'RIN Cat Summary (excl. Esc)'!J22</f>
        <v>79328149.009032905</v>
      </c>
      <c r="K65" s="275">
        <f>'RIN Cat Summary (excl. Esc)'!K22</f>
        <v>75272320.443098977</v>
      </c>
      <c r="L65" s="275">
        <f>'RIN Cat Summary (excl. Esc)'!L22</f>
        <v>84083001.775542468</v>
      </c>
      <c r="M65" s="275">
        <f>'RIN Cat Summary (excl. Esc)'!M22</f>
        <v>83658457.731066272</v>
      </c>
      <c r="N65" s="267"/>
      <c r="O65" s="274">
        <f t="shared" ref="O65:O72" si="36">SUM(E65:I65)</f>
        <v>386590069.02055168</v>
      </c>
    </row>
    <row r="66" spans="3:15" x14ac:dyDescent="0.2">
      <c r="C66" s="274" t="s">
        <v>882</v>
      </c>
      <c r="D66" s="323">
        <f>'RIN Cat Summary (excl. Esc)'!D23</f>
        <v>146012101.74742618</v>
      </c>
      <c r="E66" s="274">
        <f>'RIN Cat Summary (excl. Esc)'!E23</f>
        <v>109161460.92070699</v>
      </c>
      <c r="F66" s="274">
        <f>'RIN Cat Summary (excl. Esc)'!F23</f>
        <v>119941187.37260078</v>
      </c>
      <c r="G66" s="274">
        <f>'RIN Cat Summary (excl. Esc)'!G23</f>
        <v>118105323.40939736</v>
      </c>
      <c r="H66" s="274">
        <f>'RIN Cat Summary (excl. Esc)'!H23</f>
        <v>123049433.81715882</v>
      </c>
      <c r="I66" s="274">
        <f>'RIN Cat Summary (excl. Esc)'!I23</f>
        <v>126358572.79052487</v>
      </c>
      <c r="J66" s="275">
        <f>'RIN Cat Summary (excl. Esc)'!J23</f>
        <v>125465888.49162626</v>
      </c>
      <c r="K66" s="275">
        <f>'RIN Cat Summary (excl. Esc)'!K23</f>
        <v>138739500.9847728</v>
      </c>
      <c r="L66" s="275">
        <f>'RIN Cat Summary (excl. Esc)'!L23</f>
        <v>157327699.0713622</v>
      </c>
      <c r="M66" s="275">
        <f>'RIN Cat Summary (excl. Esc)'!M23</f>
        <v>178033427.3553389</v>
      </c>
      <c r="N66" s="267"/>
      <c r="O66" s="274">
        <f t="shared" si="36"/>
        <v>596615978.3103888</v>
      </c>
    </row>
    <row r="67" spans="3:15" x14ac:dyDescent="0.2">
      <c r="C67" s="274" t="s">
        <v>179</v>
      </c>
      <c r="D67" s="323">
        <f>'RIN Cat Summary (excl. Esc)'!D24</f>
        <v>4000000</v>
      </c>
      <c r="E67" s="274">
        <f>'RIN Cat Summary (excl. Esc)'!E24</f>
        <v>3995373.2806036142</v>
      </c>
      <c r="F67" s="274">
        <f>'RIN Cat Summary (excl. Esc)'!F24</f>
        <v>3988095.6945161186</v>
      </c>
      <c r="G67" s="274">
        <f>'RIN Cat Summary (excl. Esc)'!G24</f>
        <v>3977003.5642211195</v>
      </c>
      <c r="H67" s="274">
        <f>'RIN Cat Summary (excl. Esc)'!H24</f>
        <v>3964708.4171391497</v>
      </c>
      <c r="I67" s="274">
        <f>'RIN Cat Summary (excl. Esc)'!I24</f>
        <v>3954304.757025864</v>
      </c>
      <c r="J67" s="275">
        <f>'RIN Cat Summary (excl. Esc)'!J24</f>
        <v>3954304.757025864</v>
      </c>
      <c r="K67" s="275">
        <f>'RIN Cat Summary (excl. Esc)'!K24</f>
        <v>3954304.757025864</v>
      </c>
      <c r="L67" s="275">
        <f>'RIN Cat Summary (excl. Esc)'!L24</f>
        <v>3954304.757025864</v>
      </c>
      <c r="M67" s="275">
        <f>'RIN Cat Summary (excl. Esc)'!M24</f>
        <v>3954304.757025864</v>
      </c>
      <c r="N67" s="267"/>
      <c r="O67" s="274">
        <f t="shared" si="36"/>
        <v>19879485.713505864</v>
      </c>
    </row>
    <row r="68" spans="3:15" x14ac:dyDescent="0.2">
      <c r="C68" s="274" t="s">
        <v>684</v>
      </c>
      <c r="D68" s="323">
        <f>'RIN Cat Summary (excl. Esc)'!D25</f>
        <v>17809814</v>
      </c>
      <c r="E68" s="274">
        <f>'RIN Cat Summary (excl. Esc)'!E25</f>
        <v>13619578.265419623</v>
      </c>
      <c r="F68" s="274">
        <f>'RIN Cat Summary (excl. Esc)'!F25</f>
        <v>8217251.8332872642</v>
      </c>
      <c r="G68" s="274">
        <f>'RIN Cat Summary (excl. Esc)'!G25</f>
        <v>6386019.7836999455</v>
      </c>
      <c r="H68" s="274">
        <f>'RIN Cat Summary (excl. Esc)'!H25</f>
        <v>6297925.4441460781</v>
      </c>
      <c r="I68" s="274">
        <f>'RIN Cat Summary (excl. Esc)'!I25</f>
        <v>6643750.9943028111</v>
      </c>
      <c r="J68" s="275">
        <f>'RIN Cat Summary (excl. Esc)'!J25</f>
        <v>6529692.0393149685</v>
      </c>
      <c r="K68" s="275">
        <f>'RIN Cat Summary (excl. Esc)'!K25</f>
        <v>6608340.1952036452</v>
      </c>
      <c r="L68" s="275">
        <f>'RIN Cat Summary (excl. Esc)'!L25</f>
        <v>6558516.9438413065</v>
      </c>
      <c r="M68" s="275">
        <f>'RIN Cat Summary (excl. Esc)'!M25</f>
        <v>6251750.8779769447</v>
      </c>
      <c r="N68" s="267"/>
      <c r="O68" s="274">
        <f t="shared" si="36"/>
        <v>41164526.320855722</v>
      </c>
    </row>
    <row r="69" spans="3:15" x14ac:dyDescent="0.2">
      <c r="C69" s="274" t="s">
        <v>517</v>
      </c>
      <c r="D69" s="323">
        <f>'RIN Cat Summary (excl. Esc)'!D26</f>
        <v>70200000.020000011</v>
      </c>
      <c r="E69" s="274">
        <f>'RIN Cat Summary (excl. Esc)'!E26</f>
        <v>79390039.967675894</v>
      </c>
      <c r="F69" s="274">
        <f>'RIN Cat Summary (excl. Esc)'!F26</f>
        <v>79655285.648186415</v>
      </c>
      <c r="G69" s="274">
        <f>'RIN Cat Summary (excl. Esc)'!G26</f>
        <v>80461672.309568614</v>
      </c>
      <c r="H69" s="274">
        <f>'RIN Cat Summary (excl. Esc)'!H26</f>
        <v>79957198.11434038</v>
      </c>
      <c r="I69" s="274">
        <f>'RIN Cat Summary (excl. Esc)'!I26</f>
        <v>80535803.960228667</v>
      </c>
      <c r="J69" s="275">
        <f>'RIN Cat Summary (excl. Esc)'!J26</f>
        <v>84284715.376550376</v>
      </c>
      <c r="K69" s="275">
        <f>'RIN Cat Summary (excl. Esc)'!K26</f>
        <v>84917282.002421513</v>
      </c>
      <c r="L69" s="275">
        <f>'RIN Cat Summary (excl. Esc)'!L26</f>
        <v>85537355.46827881</v>
      </c>
      <c r="M69" s="275">
        <f>'RIN Cat Summary (excl. Esc)'!M26</f>
        <v>85870324.71091491</v>
      </c>
      <c r="N69" s="267"/>
      <c r="O69" s="274">
        <f t="shared" si="36"/>
        <v>400000000</v>
      </c>
    </row>
    <row r="70" spans="3:15" x14ac:dyDescent="0.2">
      <c r="C70" s="376" t="s">
        <v>1370</v>
      </c>
      <c r="D70" s="385">
        <f t="shared" ref="D70:E70" si="37">SUM(D64:D69)</f>
        <v>343963576.269732</v>
      </c>
      <c r="E70" s="384">
        <f t="shared" si="37"/>
        <v>304817396.73628104</v>
      </c>
      <c r="F70" s="384">
        <f>SUM(F64:F69)</f>
        <v>300498812.58947152</v>
      </c>
      <c r="G70" s="384">
        <f t="shared" ref="G70:M70" si="38">SUM(G64:G69)</f>
        <v>307163284.71554375</v>
      </c>
      <c r="H70" s="384">
        <f t="shared" si="38"/>
        <v>326157278.80748498</v>
      </c>
      <c r="I70" s="384">
        <f t="shared" si="38"/>
        <v>323635380.46024954</v>
      </c>
      <c r="J70" s="388">
        <f t="shared" si="38"/>
        <v>318917015.22071832</v>
      </c>
      <c r="K70" s="388">
        <f t="shared" si="38"/>
        <v>328846013.92969072</v>
      </c>
      <c r="L70" s="388">
        <f t="shared" si="38"/>
        <v>356815143.56321859</v>
      </c>
      <c r="M70" s="388">
        <f t="shared" si="38"/>
        <v>377122530.97949082</v>
      </c>
      <c r="N70" s="267"/>
      <c r="O70" s="384">
        <f t="shared" si="36"/>
        <v>1562272153.3090305</v>
      </c>
    </row>
    <row r="71" spans="3:15" x14ac:dyDescent="0.2">
      <c r="C71" s="274" t="s">
        <v>1361</v>
      </c>
      <c r="D71" s="323">
        <f>'RIN Cat Summary (excl. Esc)'!D28</f>
        <v>53120118.587828487</v>
      </c>
      <c r="E71" s="274">
        <f>'RIN Cat Summary (excl. Esc)'!E28</f>
        <v>49686736.024411425</v>
      </c>
      <c r="F71" s="274">
        <f>'RIN Cat Summary (excl. Esc)'!F28</f>
        <v>35108941.550033808</v>
      </c>
      <c r="G71" s="274">
        <f>'RIN Cat Summary (excl. Esc)'!G28</f>
        <v>31713950.616194211</v>
      </c>
      <c r="H71" s="274">
        <f>'RIN Cat Summary (excl. Esc)'!H28</f>
        <v>30022401.592232298</v>
      </c>
      <c r="I71" s="274">
        <f>'RIN Cat Summary (excl. Esc)'!I28</f>
        <v>23558369.217128243</v>
      </c>
      <c r="J71" s="391"/>
      <c r="K71" s="391"/>
      <c r="L71" s="391"/>
      <c r="M71" s="391"/>
      <c r="O71" s="274">
        <f t="shared" si="36"/>
        <v>170090398.99999997</v>
      </c>
    </row>
    <row r="72" spans="3:15" x14ac:dyDescent="0.2">
      <c r="C72" s="373" t="s">
        <v>186</v>
      </c>
      <c r="D72" s="374">
        <f t="shared" ref="D72" si="39">D70+D71</f>
        <v>397083694.85756052</v>
      </c>
      <c r="E72" s="373">
        <f t="shared" ref="E72" si="40">E70+E71</f>
        <v>354504132.76069248</v>
      </c>
      <c r="F72" s="373">
        <f t="shared" ref="F72" si="41">F70+F71</f>
        <v>335607754.13950533</v>
      </c>
      <c r="G72" s="373">
        <f t="shared" ref="G72" si="42">G70+G71</f>
        <v>338877235.33173794</v>
      </c>
      <c r="H72" s="373">
        <f t="shared" ref="H72" si="43">H70+H71</f>
        <v>356179680.39971727</v>
      </c>
      <c r="I72" s="373">
        <f>I70+I71</f>
        <v>347193749.67737776</v>
      </c>
      <c r="J72" s="390"/>
      <c r="K72" s="390"/>
      <c r="L72" s="390"/>
      <c r="M72" s="390"/>
      <c r="N72" s="267"/>
      <c r="O72" s="373">
        <f t="shared" si="36"/>
        <v>1732362552.3090308</v>
      </c>
    </row>
    <row r="73" spans="3:15" x14ac:dyDescent="0.2">
      <c r="D73" s="331"/>
    </row>
    <row r="74" spans="3:15" x14ac:dyDescent="0.2">
      <c r="D74" s="331"/>
    </row>
    <row r="75" spans="3:15" x14ac:dyDescent="0.2">
      <c r="C75" s="349" t="s">
        <v>1358</v>
      </c>
      <c r="D75" s="331"/>
    </row>
    <row r="76" spans="3:15" x14ac:dyDescent="0.2">
      <c r="D76" s="331"/>
    </row>
    <row r="77" spans="3:15" x14ac:dyDescent="0.2">
      <c r="C77" s="271" t="s">
        <v>1313</v>
      </c>
      <c r="D77" s="322" t="s">
        <v>859</v>
      </c>
      <c r="E77" s="272" t="s">
        <v>864</v>
      </c>
      <c r="F77" s="272" t="s">
        <v>865</v>
      </c>
      <c r="G77" s="272" t="s">
        <v>866</v>
      </c>
      <c r="H77" s="272" t="s">
        <v>867</v>
      </c>
      <c r="I77" s="272" t="s">
        <v>868</v>
      </c>
      <c r="J77" s="273" t="s">
        <v>869</v>
      </c>
      <c r="K77" s="273" t="s">
        <v>870</v>
      </c>
      <c r="L77" s="273" t="s">
        <v>871</v>
      </c>
      <c r="M77" s="273" t="s">
        <v>872</v>
      </c>
      <c r="N77" s="267"/>
      <c r="O77" s="272" t="s">
        <v>1314</v>
      </c>
    </row>
    <row r="78" spans="3:15" x14ac:dyDescent="0.2">
      <c r="C78" s="274" t="s">
        <v>884</v>
      </c>
      <c r="D78" s="323">
        <f t="shared" ref="D78:M78" si="44">D50-D64</f>
        <v>0</v>
      </c>
      <c r="E78" s="274">
        <f t="shared" si="44"/>
        <v>39276.470798768103</v>
      </c>
      <c r="F78" s="274">
        <f t="shared" si="44"/>
        <v>72755.415854550898</v>
      </c>
      <c r="G78" s="274">
        <f t="shared" si="44"/>
        <v>119632.50089028105</v>
      </c>
      <c r="H78" s="274">
        <f t="shared" si="44"/>
        <v>175248.21589563414</v>
      </c>
      <c r="I78" s="274">
        <f t="shared" si="44"/>
        <v>223654.45283205062</v>
      </c>
      <c r="J78" s="275">
        <f t="shared" si="44"/>
        <v>223654.45283205062</v>
      </c>
      <c r="K78" s="275">
        <f t="shared" si="44"/>
        <v>223654.45283205062</v>
      </c>
      <c r="L78" s="275">
        <f t="shared" si="44"/>
        <v>223654.45283205062</v>
      </c>
      <c r="M78" s="275">
        <f t="shared" si="44"/>
        <v>223654.45283205062</v>
      </c>
      <c r="N78" s="267"/>
      <c r="O78" s="274">
        <f>SUM(E78:I78)</f>
        <v>630567.05627128482</v>
      </c>
    </row>
    <row r="79" spans="3:15" x14ac:dyDescent="0.2">
      <c r="C79" s="274" t="s">
        <v>881</v>
      </c>
      <c r="D79" s="323">
        <f t="shared" ref="D79:M79" si="45">D51-D65</f>
        <v>0</v>
      </c>
      <c r="E79" s="274">
        <f t="shared" si="45"/>
        <v>74963.227326333523</v>
      </c>
      <c r="F79" s="274">
        <f t="shared" si="45"/>
        <v>192001.54326453805</v>
      </c>
      <c r="G79" s="274">
        <f t="shared" si="45"/>
        <v>448386.85045306385</v>
      </c>
      <c r="H79" s="274">
        <f t="shared" si="45"/>
        <v>829616.76940380037</v>
      </c>
      <c r="I79" s="274">
        <f t="shared" si="45"/>
        <v>1002914.5890005976</v>
      </c>
      <c r="J79" s="275">
        <f t="shared" si="45"/>
        <v>916701.9909670949</v>
      </c>
      <c r="K79" s="275">
        <f t="shared" si="45"/>
        <v>869833.55690102279</v>
      </c>
      <c r="L79" s="275">
        <f t="shared" si="45"/>
        <v>971648.22445753217</v>
      </c>
      <c r="M79" s="275">
        <f t="shared" si="45"/>
        <v>966742.26893372834</v>
      </c>
      <c r="N79" s="267"/>
      <c r="O79" s="274">
        <f t="shared" ref="O79:O84" si="46">SUM(E79:I79)</f>
        <v>2547882.9794483334</v>
      </c>
    </row>
    <row r="80" spans="3:15" x14ac:dyDescent="0.2">
      <c r="C80" s="274" t="s">
        <v>882</v>
      </c>
      <c r="D80" s="323">
        <f t="shared" ref="D80:M80" si="47">D52-D66</f>
        <v>0</v>
      </c>
      <c r="E80" s="274">
        <f t="shared" si="47"/>
        <v>126411.07929301262</v>
      </c>
      <c r="F80" s="274">
        <f t="shared" si="47"/>
        <v>358019.62739922106</v>
      </c>
      <c r="G80" s="274">
        <f t="shared" si="47"/>
        <v>682926.59060263634</v>
      </c>
      <c r="H80" s="274">
        <f t="shared" si="47"/>
        <v>1095316.1828411818</v>
      </c>
      <c r="I80" s="274">
        <f t="shared" si="47"/>
        <v>1460177.2094751298</v>
      </c>
      <c r="J80" s="275">
        <f t="shared" si="47"/>
        <v>1449861.5083737373</v>
      </c>
      <c r="K80" s="275">
        <f t="shared" si="47"/>
        <v>1603249.0152271986</v>
      </c>
      <c r="L80" s="275">
        <f t="shared" si="47"/>
        <v>1818050.9286378026</v>
      </c>
      <c r="M80" s="275">
        <f t="shared" si="47"/>
        <v>2057322.6446610987</v>
      </c>
      <c r="N80" s="267"/>
      <c r="O80" s="274">
        <f t="shared" si="46"/>
        <v>3722850.6896111816</v>
      </c>
    </row>
    <row r="81" spans="2:19" x14ac:dyDescent="0.2">
      <c r="C81" s="274" t="s">
        <v>179</v>
      </c>
      <c r="D81" s="323">
        <f t="shared" ref="D81:M81" si="48">D53-D67</f>
        <v>0</v>
      </c>
      <c r="E81" s="274">
        <f t="shared" si="48"/>
        <v>4626.7193963858299</v>
      </c>
      <c r="F81" s="274">
        <f t="shared" si="48"/>
        <v>11904.305483881384</v>
      </c>
      <c r="G81" s="274">
        <f t="shared" si="48"/>
        <v>22996.435778880492</v>
      </c>
      <c r="H81" s="274">
        <f t="shared" si="48"/>
        <v>35291.582860850263</v>
      </c>
      <c r="I81" s="274">
        <f t="shared" si="48"/>
        <v>45695.242974136025</v>
      </c>
      <c r="J81" s="275">
        <f t="shared" si="48"/>
        <v>45695.242974136025</v>
      </c>
      <c r="K81" s="275">
        <f t="shared" si="48"/>
        <v>45695.242974136025</v>
      </c>
      <c r="L81" s="275">
        <f t="shared" si="48"/>
        <v>45695.242974136025</v>
      </c>
      <c r="M81" s="275">
        <f t="shared" si="48"/>
        <v>45695.242974136025</v>
      </c>
      <c r="N81" s="267"/>
      <c r="O81" s="274">
        <f t="shared" si="46"/>
        <v>120514.28649413399</v>
      </c>
    </row>
    <row r="82" spans="2:19" x14ac:dyDescent="0.2">
      <c r="C82" s="274" t="s">
        <v>684</v>
      </c>
      <c r="D82" s="323">
        <f t="shared" ref="D82:M82" si="49">D54-D68</f>
        <v>0</v>
      </c>
      <c r="E82" s="274">
        <f t="shared" si="49"/>
        <v>15771.734580377117</v>
      </c>
      <c r="F82" s="274">
        <f t="shared" si="49"/>
        <v>24528.16671273578</v>
      </c>
      <c r="G82" s="274">
        <f t="shared" si="49"/>
        <v>36926.216300054453</v>
      </c>
      <c r="H82" s="274">
        <f t="shared" si="49"/>
        <v>56060.55585392192</v>
      </c>
      <c r="I82" s="274">
        <f t="shared" si="49"/>
        <v>76774.005697188899</v>
      </c>
      <c r="J82" s="275">
        <f t="shared" si="49"/>
        <v>75455.960685031489</v>
      </c>
      <c r="K82" s="275">
        <f t="shared" si="49"/>
        <v>76364.804796354845</v>
      </c>
      <c r="L82" s="275">
        <f t="shared" si="49"/>
        <v>75789.056158693507</v>
      </c>
      <c r="M82" s="275">
        <f t="shared" si="49"/>
        <v>72244.12202305533</v>
      </c>
      <c r="N82" s="267"/>
      <c r="O82" s="274">
        <f t="shared" si="46"/>
        <v>210060.67914427817</v>
      </c>
    </row>
    <row r="83" spans="2:19" x14ac:dyDescent="0.2">
      <c r="C83" s="274" t="s">
        <v>517</v>
      </c>
      <c r="D83" s="323">
        <f t="shared" ref="D83:M83" si="50">D55-D69</f>
        <v>6332784.9826074243</v>
      </c>
      <c r="E83" s="274">
        <f t="shared" si="50"/>
        <v>0</v>
      </c>
      <c r="F83" s="274">
        <f t="shared" si="50"/>
        <v>0</v>
      </c>
      <c r="G83" s="274">
        <f t="shared" si="50"/>
        <v>0</v>
      </c>
      <c r="H83" s="274">
        <f t="shared" si="50"/>
        <v>0</v>
      </c>
      <c r="I83" s="274">
        <f t="shared" si="50"/>
        <v>0</v>
      </c>
      <c r="J83" s="275">
        <f t="shared" si="50"/>
        <v>0</v>
      </c>
      <c r="K83" s="275">
        <f t="shared" si="50"/>
        <v>0</v>
      </c>
      <c r="L83" s="275">
        <f t="shared" si="50"/>
        <v>0</v>
      </c>
      <c r="M83" s="275">
        <f t="shared" si="50"/>
        <v>0</v>
      </c>
      <c r="N83" s="267"/>
      <c r="O83" s="274">
        <f t="shared" si="46"/>
        <v>0</v>
      </c>
    </row>
    <row r="84" spans="2:19" x14ac:dyDescent="0.2">
      <c r="C84" s="376" t="s">
        <v>1370</v>
      </c>
      <c r="D84" s="324">
        <f t="shared" ref="D84:E84" si="51">SUM(D78:D83)</f>
        <v>6332784.9826074243</v>
      </c>
      <c r="E84" s="276">
        <f t="shared" si="51"/>
        <v>261049.23139487719</v>
      </c>
      <c r="F84" s="276">
        <f>SUM(F78:F83)</f>
        <v>659209.05871492717</v>
      </c>
      <c r="G84" s="276">
        <f t="shared" ref="G84:M84" si="52">SUM(G78:G83)</f>
        <v>1310868.5940249162</v>
      </c>
      <c r="H84" s="276">
        <f t="shared" si="52"/>
        <v>2191533.3068553885</v>
      </c>
      <c r="I84" s="276">
        <f t="shared" si="52"/>
        <v>2809215.499979103</v>
      </c>
      <c r="J84" s="277">
        <f t="shared" si="52"/>
        <v>2711369.1558320504</v>
      </c>
      <c r="K84" s="277">
        <f t="shared" si="52"/>
        <v>2818797.0727307629</v>
      </c>
      <c r="L84" s="277">
        <f t="shared" si="52"/>
        <v>3134837.9050602149</v>
      </c>
      <c r="M84" s="277">
        <f t="shared" si="52"/>
        <v>3365658.731424069</v>
      </c>
      <c r="N84" s="267"/>
      <c r="O84" s="276">
        <f t="shared" si="46"/>
        <v>7231875.690969212</v>
      </c>
    </row>
    <row r="85" spans="2:19" x14ac:dyDescent="0.2">
      <c r="C85" s="274" t="s">
        <v>1361</v>
      </c>
      <c r="D85" s="323">
        <f t="shared" ref="D85:I85" si="53">D57-D71</f>
        <v>0</v>
      </c>
      <c r="E85" s="274">
        <f t="shared" si="53"/>
        <v>0</v>
      </c>
      <c r="F85" s="274">
        <f t="shared" si="53"/>
        <v>0</v>
      </c>
      <c r="G85" s="274">
        <f t="shared" si="53"/>
        <v>0</v>
      </c>
      <c r="H85" s="274">
        <f t="shared" si="53"/>
        <v>0</v>
      </c>
      <c r="I85" s="274">
        <f t="shared" si="53"/>
        <v>0</v>
      </c>
      <c r="J85" s="391"/>
      <c r="K85" s="391"/>
      <c r="L85" s="391"/>
      <c r="M85" s="391"/>
      <c r="N85" s="267"/>
      <c r="O85" s="274">
        <f t="shared" ref="O85:O86" si="54">SUM(E85:I85)</f>
        <v>0</v>
      </c>
    </row>
    <row r="86" spans="2:19" x14ac:dyDescent="0.2">
      <c r="C86" s="373" t="s">
        <v>186</v>
      </c>
      <c r="D86" s="374">
        <f t="shared" ref="D86" si="55">D84+D85</f>
        <v>6332784.9826074243</v>
      </c>
      <c r="E86" s="373">
        <f t="shared" ref="E86" si="56">E84+E85</f>
        <v>261049.23139487719</v>
      </c>
      <c r="F86" s="373">
        <f t="shared" ref="F86" si="57">F84+F85</f>
        <v>659209.05871492717</v>
      </c>
      <c r="G86" s="373">
        <f t="shared" ref="G86" si="58">G84+G85</f>
        <v>1310868.5940249162</v>
      </c>
      <c r="H86" s="373">
        <f t="shared" ref="H86" si="59">H84+H85</f>
        <v>2191533.3068553885</v>
      </c>
      <c r="I86" s="373">
        <f>I84+I85</f>
        <v>2809215.499979103</v>
      </c>
      <c r="J86" s="390"/>
      <c r="K86" s="390"/>
      <c r="L86" s="390"/>
      <c r="M86" s="390"/>
      <c r="N86" s="267"/>
      <c r="O86" s="373">
        <f t="shared" si="54"/>
        <v>7231875.690969212</v>
      </c>
    </row>
    <row r="87" spans="2:19" x14ac:dyDescent="0.2">
      <c r="D87" s="331"/>
    </row>
    <row r="88" spans="2:19" x14ac:dyDescent="0.2">
      <c r="D88" s="331"/>
    </row>
    <row r="89" spans="2:19" x14ac:dyDescent="0.2">
      <c r="D89" s="331"/>
    </row>
    <row r="90" spans="2:19" ht="15.75" x14ac:dyDescent="0.25">
      <c r="B90" s="265" t="s">
        <v>1114</v>
      </c>
      <c r="C90" s="266"/>
      <c r="D90" s="350"/>
      <c r="E90" s="266"/>
      <c r="F90" s="266"/>
      <c r="G90" s="266"/>
      <c r="H90" s="266"/>
      <c r="I90" s="266"/>
      <c r="J90" s="266"/>
      <c r="K90" s="266"/>
      <c r="L90" s="266"/>
      <c r="M90" s="266"/>
      <c r="N90" s="266"/>
      <c r="O90" s="266"/>
      <c r="P90" s="266"/>
      <c r="Q90" s="266"/>
      <c r="R90" s="266"/>
      <c r="S90" s="266"/>
    </row>
    <row r="91" spans="2:19" x14ac:dyDescent="0.2">
      <c r="B91" s="267"/>
      <c r="C91" s="267"/>
      <c r="D91" s="327"/>
      <c r="E91" s="267"/>
      <c r="F91" s="267"/>
      <c r="G91" s="267"/>
      <c r="H91" s="267"/>
      <c r="I91" s="267"/>
      <c r="J91" s="267"/>
      <c r="K91" s="267"/>
      <c r="L91" s="267"/>
      <c r="M91" s="267"/>
      <c r="N91" s="267"/>
      <c r="O91" s="267"/>
      <c r="P91" s="267"/>
      <c r="Q91" s="267"/>
      <c r="R91" s="267"/>
      <c r="S91" s="267"/>
    </row>
    <row r="92" spans="2:19" x14ac:dyDescent="0.2">
      <c r="B92" s="282" t="s">
        <v>1334</v>
      </c>
      <c r="C92" s="269"/>
      <c r="D92" s="326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</row>
    <row r="93" spans="2:19" x14ac:dyDescent="0.2">
      <c r="B93" s="270"/>
      <c r="C93" s="270"/>
      <c r="D93" s="325"/>
      <c r="E93" s="270"/>
      <c r="F93" s="270"/>
      <c r="G93" s="267"/>
      <c r="H93" s="267"/>
      <c r="I93" s="267"/>
      <c r="J93" s="267"/>
      <c r="K93" s="267"/>
      <c r="L93" s="267"/>
      <c r="M93" s="267"/>
      <c r="N93" s="267"/>
      <c r="O93" s="267"/>
    </row>
    <row r="94" spans="2:19" x14ac:dyDescent="0.2">
      <c r="B94" s="270"/>
      <c r="C94" s="349" t="s">
        <v>1356</v>
      </c>
      <c r="D94" s="325"/>
      <c r="E94" s="270"/>
      <c r="F94" s="270"/>
      <c r="G94" s="267"/>
      <c r="H94" s="267"/>
      <c r="I94" s="267"/>
      <c r="J94" s="267"/>
      <c r="K94" s="267"/>
      <c r="L94" s="267"/>
      <c r="M94" s="267"/>
      <c r="N94" s="267"/>
      <c r="O94" s="267"/>
    </row>
    <row r="95" spans="2:19" x14ac:dyDescent="0.2">
      <c r="B95" s="270"/>
      <c r="C95" s="270"/>
      <c r="D95" s="325"/>
      <c r="E95" s="270"/>
      <c r="F95" s="270"/>
      <c r="G95" s="267"/>
      <c r="H95" s="267"/>
      <c r="I95" s="267"/>
      <c r="J95" s="267"/>
      <c r="K95" s="267"/>
      <c r="L95" s="267"/>
      <c r="M95" s="267"/>
      <c r="N95" s="267"/>
      <c r="O95" s="267"/>
    </row>
    <row r="96" spans="2:19" x14ac:dyDescent="0.2">
      <c r="B96" s="270"/>
      <c r="C96" s="271" t="s">
        <v>1313</v>
      </c>
      <c r="D96" s="329" t="s">
        <v>859</v>
      </c>
      <c r="E96" s="341" t="s">
        <v>864</v>
      </c>
      <c r="F96" s="341" t="s">
        <v>865</v>
      </c>
      <c r="G96" s="341" t="s">
        <v>866</v>
      </c>
      <c r="H96" s="341" t="s">
        <v>867</v>
      </c>
      <c r="I96" s="341" t="s">
        <v>868</v>
      </c>
      <c r="J96" s="267"/>
      <c r="L96" s="267"/>
      <c r="M96" s="267"/>
      <c r="N96" s="267"/>
      <c r="O96" s="272" t="s">
        <v>1314</v>
      </c>
    </row>
    <row r="97" spans="2:15" x14ac:dyDescent="0.2">
      <c r="B97" s="270"/>
      <c r="C97" s="293" t="s">
        <v>1163</v>
      </c>
      <c r="D97" s="323">
        <f>'RAB Cat Summary'!D8</f>
        <v>18783302.717983373</v>
      </c>
      <c r="E97" s="274">
        <f>'RAB Cat Summary'!E8</f>
        <v>23214073.462968163</v>
      </c>
      <c r="F97" s="274">
        <f>'RAB Cat Summary'!F8</f>
        <v>28890989.808683019</v>
      </c>
      <c r="G97" s="274">
        <f>'RAB Cat Summary'!G8</f>
        <v>31616423.516632084</v>
      </c>
      <c r="H97" s="274">
        <f>'RAB Cat Summary'!H8</f>
        <v>33216260.657258533</v>
      </c>
      <c r="I97" s="274">
        <f>'RAB Cat Summary'!I8</f>
        <v>34788098.812738203</v>
      </c>
      <c r="J97" s="267"/>
      <c r="L97" s="267"/>
      <c r="M97" s="267"/>
      <c r="N97" s="267"/>
      <c r="O97" s="274">
        <f t="shared" ref="O97:O113" si="60">SUM(E97:I97)</f>
        <v>151725846.25828001</v>
      </c>
    </row>
    <row r="98" spans="2:15" x14ac:dyDescent="0.2">
      <c r="B98" s="270"/>
      <c r="C98" s="293" t="s">
        <v>1116</v>
      </c>
      <c r="D98" s="323">
        <f>'RAB Cat Summary'!D9</f>
        <v>133299457.14596111</v>
      </c>
      <c r="E98" s="274">
        <f>'RAB Cat Summary'!E9</f>
        <v>112455150.70667547</v>
      </c>
      <c r="F98" s="274">
        <f>'RAB Cat Summary'!F9</f>
        <v>105231198.78629476</v>
      </c>
      <c r="G98" s="274">
        <f>'RAB Cat Summary'!G9</f>
        <v>106299143.45758665</v>
      </c>
      <c r="H98" s="274">
        <f>'RAB Cat Summary'!H9</f>
        <v>103343502.34446128</v>
      </c>
      <c r="I98" s="274">
        <f>'RAB Cat Summary'!I9</f>
        <v>106915872.20340891</v>
      </c>
      <c r="J98" s="267"/>
      <c r="L98" s="267"/>
      <c r="M98" s="267"/>
      <c r="N98" s="267"/>
      <c r="O98" s="274">
        <f t="shared" si="60"/>
        <v>534244867.49842703</v>
      </c>
    </row>
    <row r="99" spans="2:15" x14ac:dyDescent="0.2">
      <c r="B99" s="270"/>
      <c r="C99" s="293" t="s">
        <v>1117</v>
      </c>
      <c r="D99" s="323">
        <f>'RAB Cat Summary'!D10</f>
        <v>147114004.01282296</v>
      </c>
      <c r="E99" s="274">
        <f>'RAB Cat Summary'!E10</f>
        <v>117667814.16467375</v>
      </c>
      <c r="F99" s="274">
        <f>'RAB Cat Summary'!F10</f>
        <v>123135176.88415787</v>
      </c>
      <c r="G99" s="274">
        <f>'RAB Cat Summary'!G10</f>
        <v>132752756.68699118</v>
      </c>
      <c r="H99" s="274">
        <f>'RAB Cat Summary'!H10</f>
        <v>151099142.69600141</v>
      </c>
      <c r="I99" s="274">
        <f>'RAB Cat Summary'!I10</f>
        <v>143546904.57697037</v>
      </c>
      <c r="J99" s="267"/>
      <c r="L99" s="267"/>
      <c r="M99" s="267"/>
      <c r="N99" s="267"/>
      <c r="O99" s="274">
        <f t="shared" si="60"/>
        <v>668201795.00879455</v>
      </c>
    </row>
    <row r="100" spans="2:15" x14ac:dyDescent="0.2">
      <c r="B100" s="270"/>
      <c r="C100" s="293" t="s">
        <v>1118</v>
      </c>
      <c r="D100" s="323">
        <f>'RAB Cat Summary'!D11</f>
        <v>11398206.394297397</v>
      </c>
      <c r="E100" s="274">
        <f>'RAB Cat Summary'!E11</f>
        <v>7326224.9292423818</v>
      </c>
      <c r="F100" s="274">
        <f>'RAB Cat Summary'!F11</f>
        <v>16723241.135372218</v>
      </c>
      <c r="G100" s="274">
        <f>'RAB Cat Summary'!G11</f>
        <v>11093638.585242458</v>
      </c>
      <c r="H100" s="274">
        <f>'RAB Cat Summary'!H11</f>
        <v>15532322.046683507</v>
      </c>
      <c r="I100" s="274">
        <f>'RAB Cat Summary'!I11</f>
        <v>15797282.644236328</v>
      </c>
      <c r="J100" s="267"/>
      <c r="L100" s="267"/>
      <c r="M100" s="267"/>
      <c r="N100" s="267"/>
      <c r="O100" s="274">
        <f t="shared" si="60"/>
        <v>66472709.340776891</v>
      </c>
    </row>
    <row r="101" spans="2:15" x14ac:dyDescent="0.2">
      <c r="B101" s="270"/>
      <c r="C101" s="293" t="s">
        <v>1121</v>
      </c>
      <c r="D101" s="323">
        <f>'RAB Cat Summary'!D12</f>
        <v>14122994.230817502</v>
      </c>
      <c r="E101" s="274">
        <f>'RAB Cat Summary'!E12</f>
        <v>14910004.987245401</v>
      </c>
      <c r="F101" s="274">
        <f>'RAB Cat Summary'!F12</f>
        <v>16899990.838428997</v>
      </c>
      <c r="G101" s="274">
        <f>'RAB Cat Summary'!G12</f>
        <v>16816332.63592241</v>
      </c>
      <c r="H101" s="274">
        <f>'RAB Cat Summary'!H12</f>
        <v>16629498.838066256</v>
      </c>
      <c r="I101" s="274">
        <f>'RAB Cat Summary'!I12</f>
        <v>17164610.46974586</v>
      </c>
      <c r="J101" s="267"/>
      <c r="L101" s="267"/>
      <c r="M101" s="267"/>
      <c r="N101" s="267"/>
      <c r="O101" s="274">
        <f t="shared" si="60"/>
        <v>82420437.769408926</v>
      </c>
    </row>
    <row r="102" spans="2:15" x14ac:dyDescent="0.2">
      <c r="B102" s="270"/>
      <c r="C102" s="293" t="s">
        <v>1335</v>
      </c>
      <c r="D102" s="323">
        <f>'RAB Cat Summary'!D13</f>
        <v>717832.01167454361</v>
      </c>
      <c r="E102" s="274">
        <f>'RAB Cat Summary'!E13</f>
        <v>1647243.2925999502</v>
      </c>
      <c r="F102" s="274">
        <f>'RAB Cat Summary'!F13</f>
        <v>1233420.6105197272</v>
      </c>
      <c r="G102" s="274">
        <f>'RAB Cat Summary'!G13</f>
        <v>1159131.0035238469</v>
      </c>
      <c r="H102" s="274">
        <f>'RAB Cat Summary'!H13</f>
        <v>1065961.4507180362</v>
      </c>
      <c r="I102" s="274">
        <f>'RAB Cat Summary'!I13</f>
        <v>1003574.8163334697</v>
      </c>
      <c r="J102" s="267"/>
      <c r="L102" s="267"/>
      <c r="M102" s="267"/>
      <c r="N102" s="267"/>
      <c r="O102" s="274">
        <f t="shared" si="60"/>
        <v>6109331.1736950306</v>
      </c>
    </row>
    <row r="103" spans="2:15" x14ac:dyDescent="0.2">
      <c r="B103" s="270"/>
      <c r="C103" s="293" t="s">
        <v>1336</v>
      </c>
      <c r="D103" s="323">
        <f>'RAB Cat Summary'!D14</f>
        <v>18131336.195059326</v>
      </c>
      <c r="E103" s="274">
        <f>'RAB Cat Summary'!E14</f>
        <v>14545522.277840966</v>
      </c>
      <c r="F103" s="274">
        <f>'RAB Cat Summary'!F14</f>
        <v>7684390.4842930548</v>
      </c>
      <c r="G103" s="274">
        <f>'RAB Cat Summary'!G14</f>
        <v>2648755.0293296091</v>
      </c>
      <c r="H103" s="274">
        <f>'RAB Cat Summary'!H14</f>
        <v>2174525.0865356908</v>
      </c>
      <c r="I103" s="274">
        <f>'RAB Cat Summary'!I14</f>
        <v>1918241.4639429827</v>
      </c>
      <c r="J103" s="267"/>
      <c r="L103" s="267"/>
      <c r="M103" s="267"/>
      <c r="N103" s="267"/>
      <c r="O103" s="274">
        <f t="shared" si="60"/>
        <v>28971434.341942307</v>
      </c>
    </row>
    <row r="104" spans="2:15" x14ac:dyDescent="0.2">
      <c r="B104" s="270"/>
      <c r="C104" s="293" t="s">
        <v>1184</v>
      </c>
      <c r="D104" s="323">
        <f>'RAB Cat Summary'!D15</f>
        <v>5143822.971357692</v>
      </c>
      <c r="E104" s="274">
        <f>'RAB Cat Summary'!E15</f>
        <v>11960643.788565317</v>
      </c>
      <c r="F104" s="274">
        <f>'RAB Cat Summary'!F15</f>
        <v>0</v>
      </c>
      <c r="G104" s="274">
        <f>'RAB Cat Summary'!G15</f>
        <v>4735089.6400425117</v>
      </c>
      <c r="H104" s="274">
        <f>'RAB Cat Summary'!H15</f>
        <v>3965699.2459617462</v>
      </c>
      <c r="I104" s="274">
        <f>'RAB Cat Summary'!I15</f>
        <v>3982508.2296394105</v>
      </c>
      <c r="J104" s="267"/>
      <c r="L104" s="267"/>
      <c r="M104" s="267"/>
      <c r="N104" s="267"/>
      <c r="O104" s="274">
        <f t="shared" si="60"/>
        <v>24643940.904208988</v>
      </c>
    </row>
    <row r="105" spans="2:15" x14ac:dyDescent="0.2">
      <c r="B105" s="270"/>
      <c r="C105" s="293" t="s">
        <v>1337</v>
      </c>
      <c r="D105" s="323">
        <f>'RAB Cat Summary'!D16</f>
        <v>0</v>
      </c>
      <c r="E105" s="274">
        <f>'RAB Cat Summary'!E16</f>
        <v>0</v>
      </c>
      <c r="F105" s="274">
        <f>'RAB Cat Summary'!F16</f>
        <v>0</v>
      </c>
      <c r="G105" s="274">
        <f>'RAB Cat Summary'!G16</f>
        <v>0</v>
      </c>
      <c r="H105" s="274">
        <f>'RAB Cat Summary'!H16</f>
        <v>0</v>
      </c>
      <c r="I105" s="274">
        <f>'RAB Cat Summary'!I16</f>
        <v>0</v>
      </c>
      <c r="J105" s="267"/>
      <c r="L105" s="267"/>
      <c r="M105" s="267"/>
      <c r="N105" s="267"/>
      <c r="O105" s="274">
        <f t="shared" si="60"/>
        <v>0</v>
      </c>
    </row>
    <row r="106" spans="2:15" x14ac:dyDescent="0.2">
      <c r="B106" s="270"/>
      <c r="C106" s="293" t="s">
        <v>1307</v>
      </c>
      <c r="D106" s="323">
        <f>'RAB Cat Summary'!D17</f>
        <v>1585405.5723655312</v>
      </c>
      <c r="E106" s="274">
        <f>'RAB Cat Summary'!E17</f>
        <v>1351768.357864497</v>
      </c>
      <c r="F106" s="274">
        <f>'RAB Cat Summary'!F17</f>
        <v>1359613.1004367657</v>
      </c>
      <c r="G106" s="274">
        <f>'RAB Cat Summary'!G17</f>
        <v>1352882.7542978607</v>
      </c>
      <c r="H106" s="274">
        <f>'RAB Cat Summary'!H17</f>
        <v>1321899.7486539155</v>
      </c>
      <c r="I106" s="274">
        <f>'RAB Cat Summary'!I17</f>
        <v>1327502.7432131367</v>
      </c>
      <c r="J106" s="267"/>
      <c r="L106" s="267"/>
      <c r="M106" s="267"/>
      <c r="N106" s="267"/>
      <c r="O106" s="274">
        <f t="shared" si="60"/>
        <v>6713666.7044661762</v>
      </c>
    </row>
    <row r="107" spans="2:15" x14ac:dyDescent="0.2">
      <c r="B107" s="267"/>
      <c r="C107" s="384" t="s">
        <v>1370</v>
      </c>
      <c r="D107" s="385">
        <f t="shared" ref="D107:I107" si="61">SUM(D97:D106)</f>
        <v>350296361.25233936</v>
      </c>
      <c r="E107" s="384">
        <f t="shared" si="61"/>
        <v>305078445.96767592</v>
      </c>
      <c r="F107" s="384">
        <f t="shared" si="61"/>
        <v>301158021.64818633</v>
      </c>
      <c r="G107" s="384">
        <f t="shared" si="61"/>
        <v>308474153.30956858</v>
      </c>
      <c r="H107" s="384">
        <f t="shared" si="61"/>
        <v>328348812.11434036</v>
      </c>
      <c r="I107" s="384">
        <f t="shared" si="61"/>
        <v>326444595.96022868</v>
      </c>
      <c r="J107" s="267"/>
      <c r="L107" s="267"/>
      <c r="M107" s="267"/>
      <c r="N107" s="267"/>
      <c r="O107" s="384">
        <f t="shared" si="60"/>
        <v>1569504028.9999998</v>
      </c>
    </row>
    <row r="108" spans="2:15" x14ac:dyDescent="0.2">
      <c r="C108" s="293" t="s">
        <v>1363</v>
      </c>
      <c r="D108" s="323">
        <f>'RAB Cat Summary'!D19</f>
        <v>41064345.618076116</v>
      </c>
      <c r="E108" s="274">
        <f>'RAB Cat Summary'!E19</f>
        <v>30637169</v>
      </c>
      <c r="F108" s="274">
        <f>'RAB Cat Summary'!F19</f>
        <v>16816254</v>
      </c>
      <c r="G108" s="274">
        <f>'RAB Cat Summary'!G19</f>
        <v>16519250</v>
      </c>
      <c r="H108" s="274">
        <f>'RAB Cat Summary'!H19</f>
        <v>14143911</v>
      </c>
      <c r="I108" s="274">
        <f>'RAB Cat Summary'!I19</f>
        <v>13073815</v>
      </c>
      <c r="O108" s="274">
        <f t="shared" si="60"/>
        <v>91190399</v>
      </c>
    </row>
    <row r="109" spans="2:15" x14ac:dyDescent="0.2">
      <c r="C109" s="293" t="s">
        <v>1364</v>
      </c>
      <c r="D109" s="323">
        <f>'RAB Cat Summary'!D20</f>
        <v>3584421.6116097909</v>
      </c>
      <c r="E109" s="274">
        <f>'RAB Cat Summary'!E20</f>
        <v>4776208.7855664408</v>
      </c>
      <c r="F109" s="274">
        <f>'RAB Cat Summary'!F20</f>
        <v>4672381.64984605</v>
      </c>
      <c r="G109" s="274">
        <f>'RAB Cat Summary'!G20</f>
        <v>2888212.8897121856</v>
      </c>
      <c r="H109" s="274">
        <f>'RAB Cat Summary'!H20</f>
        <v>3190649.8925723569</v>
      </c>
      <c r="I109" s="274">
        <f>'RAB Cat Summary'!I20</f>
        <v>3172546.7823029663</v>
      </c>
      <c r="O109" s="274">
        <f t="shared" si="60"/>
        <v>18700000</v>
      </c>
    </row>
    <row r="110" spans="2:15" x14ac:dyDescent="0.2">
      <c r="C110" s="293" t="s">
        <v>1365</v>
      </c>
      <c r="D110" s="323">
        <f>'RAB Cat Summary'!D21</f>
        <v>4745572.2745256396</v>
      </c>
      <c r="E110" s="274">
        <f>'RAB Cat Summary'!E21</f>
        <v>6873358.2388449889</v>
      </c>
      <c r="F110" s="274">
        <f>'RAB Cat Summary'!F21</f>
        <v>4120305.9001877513</v>
      </c>
      <c r="G110" s="274">
        <f>'RAB Cat Summary'!G21</f>
        <v>4406487.7264820281</v>
      </c>
      <c r="H110" s="274">
        <f>'RAB Cat Summary'!H21</f>
        <v>5087840.6996599436</v>
      </c>
      <c r="I110" s="274">
        <f>'RAB Cat Summary'!I21</f>
        <v>1612007.4348252784</v>
      </c>
      <c r="O110" s="274">
        <f t="shared" si="60"/>
        <v>22099999.999999993</v>
      </c>
    </row>
    <row r="111" spans="2:15" x14ac:dyDescent="0.2">
      <c r="C111" s="293" t="s">
        <v>1366</v>
      </c>
      <c r="D111" s="323">
        <f>'RAB Cat Summary'!D22</f>
        <v>3725779.083616938</v>
      </c>
      <c r="E111" s="274">
        <f>'RAB Cat Summary'!E22</f>
        <v>7400000</v>
      </c>
      <c r="F111" s="274">
        <f>'RAB Cat Summary'!F22</f>
        <v>9500000</v>
      </c>
      <c r="G111" s="274">
        <f>'RAB Cat Summary'!G22</f>
        <v>7899999.9999999991</v>
      </c>
      <c r="H111" s="274">
        <f>'RAB Cat Summary'!H22</f>
        <v>7600000</v>
      </c>
      <c r="I111" s="274">
        <f>'RAB Cat Summary'!I22</f>
        <v>5700000</v>
      </c>
      <c r="O111" s="274">
        <f t="shared" si="60"/>
        <v>38100000</v>
      </c>
    </row>
    <row r="112" spans="2:15" x14ac:dyDescent="0.2">
      <c r="C112" s="293" t="s">
        <v>1367</v>
      </c>
      <c r="D112" s="323">
        <f>'RAB Cat Summary'!D23</f>
        <v>0</v>
      </c>
      <c r="E112" s="274">
        <f>'RAB Cat Summary'!E23</f>
        <v>0</v>
      </c>
      <c r="F112" s="274">
        <f>'RAB Cat Summary'!F23</f>
        <v>0</v>
      </c>
      <c r="G112" s="274">
        <f>'RAB Cat Summary'!G23</f>
        <v>0</v>
      </c>
      <c r="H112" s="274">
        <f>'RAB Cat Summary'!H23</f>
        <v>0</v>
      </c>
      <c r="I112" s="274">
        <f>'RAB Cat Summary'!I23</f>
        <v>0</v>
      </c>
      <c r="O112" s="274">
        <f t="shared" si="60"/>
        <v>0</v>
      </c>
    </row>
    <row r="113" spans="3:15" x14ac:dyDescent="0.2">
      <c r="C113" s="293" t="s">
        <v>1368</v>
      </c>
      <c r="D113" s="323">
        <f>'RAB Cat Summary'!D24</f>
        <v>0</v>
      </c>
      <c r="E113" s="274">
        <f>'RAB Cat Summary'!E24</f>
        <v>0</v>
      </c>
      <c r="F113" s="274">
        <f>'RAB Cat Summary'!F24</f>
        <v>0</v>
      </c>
      <c r="G113" s="274">
        <f>'RAB Cat Summary'!G24</f>
        <v>0</v>
      </c>
      <c r="H113" s="274">
        <f>'RAB Cat Summary'!H24</f>
        <v>0</v>
      </c>
      <c r="I113" s="274">
        <f>'RAB Cat Summary'!I24</f>
        <v>0</v>
      </c>
      <c r="O113" s="274">
        <f t="shared" si="60"/>
        <v>0</v>
      </c>
    </row>
    <row r="114" spans="3:15" x14ac:dyDescent="0.2">
      <c r="C114" s="373" t="s">
        <v>186</v>
      </c>
      <c r="D114" s="374">
        <f t="shared" ref="D114" si="62">SUM(D107:D113)</f>
        <v>403416479.84016782</v>
      </c>
      <c r="E114" s="375">
        <f t="shared" ref="E114" si="63">SUM(E107:E113)</f>
        <v>354765181.99208736</v>
      </c>
      <c r="F114" s="375">
        <f t="shared" ref="F114" si="64">SUM(F107:F113)</f>
        <v>336266963.19822013</v>
      </c>
      <c r="G114" s="375">
        <f t="shared" ref="G114" si="65">SUM(G107:G113)</f>
        <v>340188103.92576283</v>
      </c>
      <c r="H114" s="375">
        <f t="shared" ref="H114" si="66">SUM(H107:H113)</f>
        <v>358371213.70657265</v>
      </c>
      <c r="I114" s="375">
        <f t="shared" ref="I114" si="67">SUM(I107:I113)</f>
        <v>350002965.17735696</v>
      </c>
      <c r="O114" s="373">
        <f>SUM(E114:I114)</f>
        <v>1739594427.9999998</v>
      </c>
    </row>
    <row r="115" spans="3:15" x14ac:dyDescent="0.2">
      <c r="D115" s="331"/>
    </row>
    <row r="116" spans="3:15" x14ac:dyDescent="0.2">
      <c r="D116" s="331"/>
    </row>
    <row r="117" spans="3:15" x14ac:dyDescent="0.2">
      <c r="C117" s="349" t="s">
        <v>1357</v>
      </c>
      <c r="D117" s="325"/>
      <c r="E117" s="270"/>
      <c r="F117" s="270"/>
      <c r="G117" s="267"/>
      <c r="H117" s="267"/>
      <c r="I117" s="267"/>
      <c r="J117" s="267"/>
      <c r="K117" s="267"/>
      <c r="L117" s="267"/>
      <c r="M117" s="267"/>
      <c r="N117" s="267"/>
      <c r="O117" s="267"/>
    </row>
    <row r="118" spans="3:15" x14ac:dyDescent="0.2">
      <c r="C118" s="270"/>
      <c r="D118" s="325"/>
      <c r="E118" s="270"/>
      <c r="F118" s="270"/>
      <c r="G118" s="267"/>
      <c r="H118" s="267"/>
      <c r="I118" s="267"/>
      <c r="J118" s="267"/>
      <c r="K118" s="267"/>
      <c r="L118" s="267"/>
      <c r="M118" s="267"/>
      <c r="N118" s="267"/>
      <c r="O118" s="267"/>
    </row>
    <row r="119" spans="3:15" x14ac:dyDescent="0.2">
      <c r="C119" s="271" t="s">
        <v>1313</v>
      </c>
      <c r="D119" s="329" t="s">
        <v>859</v>
      </c>
      <c r="E119" s="341" t="s">
        <v>864</v>
      </c>
      <c r="F119" s="341" t="s">
        <v>865</v>
      </c>
      <c r="G119" s="341" t="s">
        <v>866</v>
      </c>
      <c r="H119" s="341" t="s">
        <v>867</v>
      </c>
      <c r="I119" s="341" t="s">
        <v>868</v>
      </c>
      <c r="J119" s="267"/>
      <c r="L119" s="267"/>
      <c r="M119" s="267"/>
      <c r="N119" s="267"/>
      <c r="O119" s="272" t="s">
        <v>1314</v>
      </c>
    </row>
    <row r="120" spans="3:15" x14ac:dyDescent="0.2">
      <c r="C120" s="293" t="s">
        <v>1163</v>
      </c>
      <c r="D120" s="323">
        <f>'RAB Cat Summary (excl. Esc)'!D8</f>
        <v>18443731.342046279</v>
      </c>
      <c r="E120" s="274">
        <f>'RAB Cat Summary (excl. Esc)'!E8</f>
        <v>23194209.666901447</v>
      </c>
      <c r="F120" s="274">
        <f>'RAB Cat Summary (excl. Esc)'!F8</f>
        <v>28827749.911924198</v>
      </c>
      <c r="G120" s="274">
        <f>'RAB Cat Summary (excl. Esc)'!G8</f>
        <v>31482068.73779992</v>
      </c>
      <c r="H120" s="274">
        <f>'RAB Cat Summary (excl. Esc)'!H8</f>
        <v>32994561.84528226</v>
      </c>
      <c r="I120" s="274">
        <f>'RAB Cat Summary (excl. Esc)'!I8</f>
        <v>34488730.198250704</v>
      </c>
      <c r="J120" s="267"/>
      <c r="L120" s="267"/>
      <c r="M120" s="267"/>
      <c r="N120" s="267"/>
      <c r="O120" s="274">
        <f t="shared" ref="O120:O136" si="68">SUM(E120:I120)</f>
        <v>150987320.36015853</v>
      </c>
    </row>
    <row r="121" spans="3:15" x14ac:dyDescent="0.2">
      <c r="C121" s="293" t="s">
        <v>1116</v>
      </c>
      <c r="D121" s="323">
        <f>'RAB Cat Summary (excl. Esc)'!D9</f>
        <v>130889621.09346621</v>
      </c>
      <c r="E121" s="274">
        <f>'RAB Cat Summary (excl. Esc)'!E9</f>
        <v>112358925.19141412</v>
      </c>
      <c r="F121" s="274">
        <f>'RAB Cat Summary (excl. Esc)'!F9</f>
        <v>105000856.72494204</v>
      </c>
      <c r="G121" s="274">
        <f>'RAB Cat Summary (excl. Esc)'!G9</f>
        <v>105847422.60112169</v>
      </c>
      <c r="H121" s="274">
        <f>'RAB Cat Summary (excl. Esc)'!H9</f>
        <v>102653745.84442526</v>
      </c>
      <c r="I121" s="274">
        <f>'RAB Cat Summary (excl. Esc)'!I9</f>
        <v>105995808.80182579</v>
      </c>
      <c r="J121" s="267"/>
      <c r="L121" s="267"/>
      <c r="M121" s="267"/>
      <c r="N121" s="267"/>
      <c r="O121" s="274">
        <f t="shared" si="68"/>
        <v>531856759.16372895</v>
      </c>
    </row>
    <row r="122" spans="3:15" x14ac:dyDescent="0.2">
      <c r="C122" s="293" t="s">
        <v>1117</v>
      </c>
      <c r="D122" s="323">
        <f>'RAB Cat Summary (excl. Esc)'!D10</f>
        <v>144454423.55925229</v>
      </c>
      <c r="E122" s="274">
        <f>'RAB Cat Summary (excl. Esc)'!E10</f>
        <v>117567128.28255521</v>
      </c>
      <c r="F122" s="274">
        <f>'RAB Cat Summary (excl. Esc)'!F10</f>
        <v>122865644.55158287</v>
      </c>
      <c r="G122" s="274">
        <f>'RAB Cat Summary (excl. Esc)'!G10</f>
        <v>132188620.54253902</v>
      </c>
      <c r="H122" s="274">
        <f>'RAB Cat Summary (excl. Esc)'!H10</f>
        <v>150090645.65980601</v>
      </c>
      <c r="I122" s="274">
        <f>'RAB Cat Summary (excl. Esc)'!I10</f>
        <v>142311613.21573496</v>
      </c>
      <c r="J122" s="267"/>
      <c r="L122" s="267"/>
      <c r="M122" s="267"/>
      <c r="N122" s="267"/>
      <c r="O122" s="274">
        <f t="shared" si="68"/>
        <v>665023652.25221801</v>
      </c>
    </row>
    <row r="123" spans="3:15" x14ac:dyDescent="0.2">
      <c r="C123" s="293" t="s">
        <v>1118</v>
      </c>
      <c r="D123" s="323">
        <f>'RAB Cat Summary (excl. Esc)'!D11</f>
        <v>11192145.474839346</v>
      </c>
      <c r="E123" s="274">
        <f>'RAB Cat Summary (excl. Esc)'!E11</f>
        <v>7319956.0321371192</v>
      </c>
      <c r="F123" s="274">
        <f>'RAB Cat Summary (excl. Esc)'!F11</f>
        <v>16686635.396009285</v>
      </c>
      <c r="G123" s="274">
        <f>'RAB Cat Summary (excl. Esc)'!G11</f>
        <v>11046495.891895752</v>
      </c>
      <c r="H123" s="274">
        <f>'RAB Cat Summary (excl. Esc)'!H11</f>
        <v>15428653.022029761</v>
      </c>
      <c r="I123" s="274">
        <f>'RAB Cat Summary (excl. Esc)'!I11</f>
        <v>15661339.296388274</v>
      </c>
      <c r="J123" s="267"/>
      <c r="L123" s="267"/>
      <c r="M123" s="267"/>
      <c r="N123" s="267"/>
      <c r="O123" s="274">
        <f t="shared" si="68"/>
        <v>66143079.638460197</v>
      </c>
    </row>
    <row r="124" spans="3:15" x14ac:dyDescent="0.2">
      <c r="C124" s="293" t="s">
        <v>1121</v>
      </c>
      <c r="D124" s="323">
        <f>'RAB Cat Summary (excl. Esc)'!D12</f>
        <v>13867673.606148083</v>
      </c>
      <c r="E124" s="274">
        <f>'RAB Cat Summary (excl. Esc)'!E12</f>
        <v>14897246.808509871</v>
      </c>
      <c r="F124" s="274">
        <f>'RAB Cat Summary (excl. Esc)'!F12</f>
        <v>16862998.209137838</v>
      </c>
      <c r="G124" s="274">
        <f>'RAB Cat Summary (excl. Esc)'!G12</f>
        <v>16744871.211739536</v>
      </c>
      <c r="H124" s="274">
        <f>'RAB Cat Summary (excl. Esc)'!H12</f>
        <v>16518506.809968879</v>
      </c>
      <c r="I124" s="274">
        <f>'RAB Cat Summary (excl. Esc)'!I12</f>
        <v>17016900.596831962</v>
      </c>
      <c r="J124" s="267"/>
      <c r="L124" s="267"/>
      <c r="M124" s="267"/>
      <c r="N124" s="267"/>
      <c r="O124" s="274">
        <f t="shared" si="68"/>
        <v>82040523.63618809</v>
      </c>
    </row>
    <row r="125" spans="3:15" x14ac:dyDescent="0.2">
      <c r="C125" s="293" t="s">
        <v>1335</v>
      </c>
      <c r="D125" s="323">
        <f>'RAB Cat Summary (excl. Esc)'!D13</f>
        <v>704854.7835717008</v>
      </c>
      <c r="E125" s="274">
        <f>'RAB Cat Summary (excl. Esc)'!E13</f>
        <v>1645833.781042719</v>
      </c>
      <c r="F125" s="274">
        <f>'RAB Cat Summary (excl. Esc)'!F13</f>
        <v>1230720.7586771287</v>
      </c>
      <c r="G125" s="274">
        <f>'RAB Cat Summary (excl. Esc)'!G13</f>
        <v>1154205.2474675358</v>
      </c>
      <c r="H125" s="274">
        <f>'RAB Cat Summary (excl. Esc)'!H13</f>
        <v>1058846.7911338289</v>
      </c>
      <c r="I125" s="274">
        <f>'RAB Cat Summary (excl. Esc)'!I13</f>
        <v>994938.56392089766</v>
      </c>
      <c r="J125" s="267"/>
      <c r="L125" s="267"/>
      <c r="M125" s="267"/>
      <c r="N125" s="267"/>
      <c r="O125" s="274">
        <f t="shared" si="68"/>
        <v>6084545.1422421103</v>
      </c>
    </row>
    <row r="126" spans="3:15" x14ac:dyDescent="0.2">
      <c r="C126" s="293" t="s">
        <v>1336</v>
      </c>
      <c r="D126" s="323">
        <f>'RAB Cat Summary (excl. Esc)'!D14</f>
        <v>17803551.306971479</v>
      </c>
      <c r="E126" s="274">
        <f>'RAB Cat Summary (excl. Esc)'!E14</f>
        <v>14533075.979319865</v>
      </c>
      <c r="F126" s="274">
        <f>'RAB Cat Summary (excl. Esc)'!F14</f>
        <v>7667570.0131323496</v>
      </c>
      <c r="G126" s="274">
        <f>'RAB Cat Summary (excl. Esc)'!G14</f>
        <v>2637499.0788910994</v>
      </c>
      <c r="H126" s="274">
        <f>'RAB Cat Summary (excl. Esc)'!H14</f>
        <v>2160011.4230841668</v>
      </c>
      <c r="I126" s="274">
        <f>'RAB Cat Summary (excl. Esc)'!I14</f>
        <v>1901734.0574185762</v>
      </c>
      <c r="J126" s="267"/>
      <c r="L126" s="267"/>
      <c r="M126" s="267"/>
      <c r="N126" s="267"/>
      <c r="O126" s="274">
        <f t="shared" si="68"/>
        <v>28899890.551846057</v>
      </c>
    </row>
    <row r="127" spans="3:15" x14ac:dyDescent="0.2">
      <c r="C127" s="293" t="s">
        <v>1184</v>
      </c>
      <c r="D127" s="323">
        <f>'RAB Cat Summary (excl. Esc)'!D15</f>
        <v>5050831.0694442727</v>
      </c>
      <c r="E127" s="274">
        <f>'RAB Cat Summary (excl. Esc)'!E15</f>
        <v>11950409.316385254</v>
      </c>
      <c r="F127" s="274">
        <f>'RAB Cat Summary (excl. Esc)'!F15</f>
        <v>0</v>
      </c>
      <c r="G127" s="274">
        <f>'RAB Cat Summary (excl. Esc)'!G15</f>
        <v>4714967.758735992</v>
      </c>
      <c r="H127" s="274">
        <f>'RAB Cat Summary (excl. Esc)'!H15</f>
        <v>3939230.5588161084</v>
      </c>
      <c r="I127" s="274">
        <f>'RAB Cat Summary (excl. Esc)'!I15</f>
        <v>3948236.7974088085</v>
      </c>
      <c r="J127" s="267"/>
      <c r="L127" s="267"/>
      <c r="M127" s="267"/>
      <c r="N127" s="267"/>
      <c r="O127" s="274">
        <f t="shared" si="68"/>
        <v>24552844.431346163</v>
      </c>
    </row>
    <row r="128" spans="3:15" x14ac:dyDescent="0.2">
      <c r="C128" s="293" t="s">
        <v>1337</v>
      </c>
      <c r="D128" s="323">
        <f>'RAB Cat Summary (excl. Esc)'!D16</f>
        <v>0</v>
      </c>
      <c r="E128" s="274">
        <f>'RAB Cat Summary (excl. Esc)'!E16</f>
        <v>0</v>
      </c>
      <c r="F128" s="274">
        <f>'RAB Cat Summary (excl. Esc)'!F16</f>
        <v>0</v>
      </c>
      <c r="G128" s="274">
        <f>'RAB Cat Summary (excl. Esc)'!G16</f>
        <v>0</v>
      </c>
      <c r="H128" s="274">
        <f>'RAB Cat Summary (excl. Esc)'!H16</f>
        <v>0</v>
      </c>
      <c r="I128" s="274">
        <f>'RAB Cat Summary (excl. Esc)'!I16</f>
        <v>0</v>
      </c>
      <c r="J128" s="267"/>
      <c r="L128" s="267"/>
      <c r="M128" s="267"/>
      <c r="N128" s="267"/>
      <c r="O128" s="274">
        <f t="shared" si="68"/>
        <v>0</v>
      </c>
    </row>
    <row r="129" spans="3:15" x14ac:dyDescent="0.2">
      <c r="C129" s="293" t="s">
        <v>1307</v>
      </c>
      <c r="D129" s="323">
        <f>'RAB Cat Summary (excl. Esc)'!D17</f>
        <v>1556744.0339923531</v>
      </c>
      <c r="E129" s="274">
        <f>'RAB Cat Summary (excl. Esc)'!E17</f>
        <v>1350611.6780154007</v>
      </c>
      <c r="F129" s="274">
        <f>'RAB Cat Summary (excl. Esc)'!F17</f>
        <v>1356637.0240657954</v>
      </c>
      <c r="G129" s="274">
        <f>'RAB Cat Summary (excl. Esc)'!G17</f>
        <v>1347133.6453531403</v>
      </c>
      <c r="H129" s="274">
        <f>'RAB Cat Summary (excl. Esc)'!H17</f>
        <v>1313076.8529387028</v>
      </c>
      <c r="I129" s="274">
        <f>'RAB Cat Summary (excl. Esc)'!I17</f>
        <v>1316078.9324696027</v>
      </c>
      <c r="J129" s="267"/>
      <c r="L129" s="267"/>
      <c r="M129" s="267"/>
      <c r="N129" s="267"/>
      <c r="O129" s="274">
        <f t="shared" si="68"/>
        <v>6683538.1328426413</v>
      </c>
    </row>
    <row r="130" spans="3:15" x14ac:dyDescent="0.2">
      <c r="C130" s="384" t="s">
        <v>1370</v>
      </c>
      <c r="D130" s="385">
        <f t="shared" ref="D130:I130" si="69">SUM(D120:D129)</f>
        <v>343963576.26973206</v>
      </c>
      <c r="E130" s="384">
        <f t="shared" si="69"/>
        <v>304817396.73628098</v>
      </c>
      <c r="F130" s="384">
        <f t="shared" si="69"/>
        <v>300498812.58947152</v>
      </c>
      <c r="G130" s="384">
        <f t="shared" si="69"/>
        <v>307163284.71554369</v>
      </c>
      <c r="H130" s="384">
        <f t="shared" si="69"/>
        <v>326157278.80748498</v>
      </c>
      <c r="I130" s="384">
        <f t="shared" si="69"/>
        <v>323635380.46024966</v>
      </c>
      <c r="J130" s="267"/>
      <c r="L130" s="267"/>
      <c r="M130" s="267"/>
      <c r="N130" s="267"/>
      <c r="O130" s="384">
        <f t="shared" si="68"/>
        <v>1562272153.3090308</v>
      </c>
    </row>
    <row r="131" spans="3:15" x14ac:dyDescent="0.2">
      <c r="C131" s="293" t="s">
        <v>1363</v>
      </c>
      <c r="D131" s="323">
        <f>'RAB Cat Summary (excl. Esc)'!D19</f>
        <v>41064345.618076116</v>
      </c>
      <c r="E131" s="274">
        <f>'RAB Cat Summary (excl. Esc)'!E19</f>
        <v>30637169</v>
      </c>
      <c r="F131" s="274">
        <f>'RAB Cat Summary (excl. Esc)'!F19</f>
        <v>16816254</v>
      </c>
      <c r="G131" s="274">
        <f>'RAB Cat Summary (excl. Esc)'!G19</f>
        <v>16519250</v>
      </c>
      <c r="H131" s="274">
        <f>'RAB Cat Summary (excl. Esc)'!H19</f>
        <v>14143911</v>
      </c>
      <c r="I131" s="274">
        <f>'RAB Cat Summary (excl. Esc)'!I19</f>
        <v>13073815</v>
      </c>
      <c r="O131" s="274">
        <f t="shared" si="68"/>
        <v>91190399</v>
      </c>
    </row>
    <row r="132" spans="3:15" x14ac:dyDescent="0.2">
      <c r="C132" s="293" t="s">
        <v>1364</v>
      </c>
      <c r="D132" s="323">
        <f>'RAB Cat Summary (excl. Esc)'!D20</f>
        <v>3584421.6116097909</v>
      </c>
      <c r="E132" s="274">
        <f>'RAB Cat Summary (excl. Esc)'!E20</f>
        <v>4776208.7855664408</v>
      </c>
      <c r="F132" s="274">
        <f>'RAB Cat Summary (excl. Esc)'!F20</f>
        <v>4672381.64984605</v>
      </c>
      <c r="G132" s="274">
        <f>'RAB Cat Summary (excl. Esc)'!G20</f>
        <v>2888212.8897121856</v>
      </c>
      <c r="H132" s="274">
        <f>'RAB Cat Summary (excl. Esc)'!H20</f>
        <v>3190649.8925723569</v>
      </c>
      <c r="I132" s="274">
        <f>'RAB Cat Summary (excl. Esc)'!I20</f>
        <v>3172546.7823029663</v>
      </c>
      <c r="O132" s="274">
        <f t="shared" si="68"/>
        <v>18700000</v>
      </c>
    </row>
    <row r="133" spans="3:15" x14ac:dyDescent="0.2">
      <c r="C133" s="293" t="s">
        <v>1365</v>
      </c>
      <c r="D133" s="323">
        <f>'RAB Cat Summary (excl. Esc)'!D21</f>
        <v>4745572.2745256396</v>
      </c>
      <c r="E133" s="274">
        <f>'RAB Cat Summary (excl. Esc)'!E21</f>
        <v>6873358.2388449889</v>
      </c>
      <c r="F133" s="274">
        <f>'RAB Cat Summary (excl. Esc)'!F21</f>
        <v>4120305.9001877513</v>
      </c>
      <c r="G133" s="274">
        <f>'RAB Cat Summary (excl. Esc)'!G21</f>
        <v>4406487.7264820281</v>
      </c>
      <c r="H133" s="274">
        <f>'RAB Cat Summary (excl. Esc)'!H21</f>
        <v>5087840.6996599436</v>
      </c>
      <c r="I133" s="274">
        <f>'RAB Cat Summary (excl. Esc)'!I21</f>
        <v>1612007.4348252784</v>
      </c>
      <c r="O133" s="274">
        <f t="shared" si="68"/>
        <v>22099999.999999993</v>
      </c>
    </row>
    <row r="134" spans="3:15" x14ac:dyDescent="0.2">
      <c r="C134" s="293" t="s">
        <v>1366</v>
      </c>
      <c r="D134" s="323">
        <f>'RAB Cat Summary (excl. Esc)'!D22</f>
        <v>3725779.083616938</v>
      </c>
      <c r="E134" s="274">
        <f>'RAB Cat Summary (excl. Esc)'!E22</f>
        <v>7400000</v>
      </c>
      <c r="F134" s="274">
        <f>'RAB Cat Summary (excl. Esc)'!F22</f>
        <v>9500000</v>
      </c>
      <c r="G134" s="274">
        <f>'RAB Cat Summary (excl. Esc)'!G22</f>
        <v>7899999.9999999991</v>
      </c>
      <c r="H134" s="274">
        <f>'RAB Cat Summary (excl. Esc)'!H22</f>
        <v>7600000</v>
      </c>
      <c r="I134" s="274">
        <f>'RAB Cat Summary (excl. Esc)'!I22</f>
        <v>5700000</v>
      </c>
      <c r="O134" s="274">
        <f t="shared" si="68"/>
        <v>38100000</v>
      </c>
    </row>
    <row r="135" spans="3:15" x14ac:dyDescent="0.2">
      <c r="C135" s="293" t="s">
        <v>1367</v>
      </c>
      <c r="D135" s="323">
        <f>'RAB Cat Summary (excl. Esc)'!D23</f>
        <v>0</v>
      </c>
      <c r="E135" s="274">
        <f>'RAB Cat Summary (excl. Esc)'!E23</f>
        <v>0</v>
      </c>
      <c r="F135" s="274">
        <f>'RAB Cat Summary (excl. Esc)'!F23</f>
        <v>0</v>
      </c>
      <c r="G135" s="274">
        <f>'RAB Cat Summary (excl. Esc)'!G23</f>
        <v>0</v>
      </c>
      <c r="H135" s="274">
        <f>'RAB Cat Summary (excl. Esc)'!H23</f>
        <v>0</v>
      </c>
      <c r="I135" s="274">
        <f>'RAB Cat Summary (excl. Esc)'!I23</f>
        <v>0</v>
      </c>
      <c r="O135" s="274">
        <f t="shared" si="68"/>
        <v>0</v>
      </c>
    </row>
    <row r="136" spans="3:15" x14ac:dyDescent="0.2">
      <c r="C136" s="293" t="s">
        <v>1368</v>
      </c>
      <c r="D136" s="323">
        <f>'RAB Cat Summary (excl. Esc)'!D24</f>
        <v>0</v>
      </c>
      <c r="E136" s="274">
        <f>'RAB Cat Summary (excl. Esc)'!E24</f>
        <v>0</v>
      </c>
      <c r="F136" s="274">
        <f>'RAB Cat Summary (excl. Esc)'!F24</f>
        <v>0</v>
      </c>
      <c r="G136" s="274">
        <f>'RAB Cat Summary (excl. Esc)'!G24</f>
        <v>0</v>
      </c>
      <c r="H136" s="274">
        <f>'RAB Cat Summary (excl. Esc)'!H24</f>
        <v>0</v>
      </c>
      <c r="I136" s="274">
        <f>'RAB Cat Summary (excl. Esc)'!I24</f>
        <v>0</v>
      </c>
      <c r="O136" s="274">
        <f t="shared" si="68"/>
        <v>0</v>
      </c>
    </row>
    <row r="137" spans="3:15" x14ac:dyDescent="0.2">
      <c r="C137" s="373" t="s">
        <v>186</v>
      </c>
      <c r="D137" s="374">
        <f t="shared" ref="D137:I137" si="70">SUM(D130:D136)</f>
        <v>397083694.85756058</v>
      </c>
      <c r="E137" s="375">
        <f t="shared" si="70"/>
        <v>354504132.76069242</v>
      </c>
      <c r="F137" s="375">
        <f t="shared" si="70"/>
        <v>335607754.13950533</v>
      </c>
      <c r="G137" s="375">
        <f t="shared" si="70"/>
        <v>338877235.33173794</v>
      </c>
      <c r="H137" s="375">
        <f t="shared" si="70"/>
        <v>356179680.39971727</v>
      </c>
      <c r="I137" s="375">
        <f t="shared" si="70"/>
        <v>347193749.67737794</v>
      </c>
      <c r="J137" s="267"/>
      <c r="O137" s="373">
        <f>SUM(E137:I137)</f>
        <v>1732362552.309031</v>
      </c>
    </row>
    <row r="138" spans="3:15" x14ac:dyDescent="0.2">
      <c r="D138" s="331"/>
    </row>
    <row r="139" spans="3:15" x14ac:dyDescent="0.2">
      <c r="D139" s="331"/>
    </row>
    <row r="140" spans="3:15" x14ac:dyDescent="0.2">
      <c r="C140" s="349" t="s">
        <v>1358</v>
      </c>
      <c r="D140" s="325"/>
      <c r="E140" s="270"/>
      <c r="F140" s="270"/>
      <c r="G140" s="267"/>
      <c r="H140" s="267"/>
      <c r="I140" s="267"/>
      <c r="J140" s="267"/>
      <c r="K140" s="267"/>
      <c r="L140" s="267"/>
      <c r="M140" s="267"/>
      <c r="N140" s="267"/>
      <c r="O140" s="267"/>
    </row>
    <row r="141" spans="3:15" x14ac:dyDescent="0.2">
      <c r="C141" s="270"/>
      <c r="D141" s="325"/>
      <c r="E141" s="270"/>
      <c r="F141" s="270"/>
      <c r="G141" s="267"/>
      <c r="H141" s="267"/>
      <c r="I141" s="267"/>
      <c r="J141" s="267"/>
      <c r="K141" s="267"/>
      <c r="L141" s="267"/>
      <c r="M141" s="267"/>
      <c r="N141" s="267"/>
      <c r="O141" s="267"/>
    </row>
    <row r="142" spans="3:15" x14ac:dyDescent="0.2">
      <c r="C142" s="271" t="s">
        <v>1313</v>
      </c>
      <c r="D142" s="329" t="s">
        <v>859</v>
      </c>
      <c r="E142" s="341" t="s">
        <v>864</v>
      </c>
      <c r="F142" s="341" t="s">
        <v>865</v>
      </c>
      <c r="G142" s="341" t="s">
        <v>866</v>
      </c>
      <c r="H142" s="341" t="s">
        <v>867</v>
      </c>
      <c r="I142" s="341" t="s">
        <v>868</v>
      </c>
      <c r="J142" s="267"/>
      <c r="L142" s="267"/>
      <c r="M142" s="267"/>
      <c r="N142" s="267"/>
      <c r="O142" s="272" t="s">
        <v>1314</v>
      </c>
    </row>
    <row r="143" spans="3:15" x14ac:dyDescent="0.2">
      <c r="C143" s="293" t="s">
        <v>1163</v>
      </c>
      <c r="D143" s="323">
        <f t="shared" ref="D143:I152" si="71">D97-D120</f>
        <v>339571.37593709305</v>
      </c>
      <c r="E143" s="274">
        <f t="shared" si="71"/>
        <v>19863.796066716313</v>
      </c>
      <c r="F143" s="274">
        <f t="shared" si="71"/>
        <v>63239.896758820862</v>
      </c>
      <c r="G143" s="274">
        <f t="shared" si="71"/>
        <v>134354.77883216366</v>
      </c>
      <c r="H143" s="274">
        <f t="shared" si="71"/>
        <v>221698.81197627261</v>
      </c>
      <c r="I143" s="274">
        <f t="shared" si="71"/>
        <v>299368.614487499</v>
      </c>
      <c r="J143" s="267"/>
      <c r="L143" s="267"/>
      <c r="M143" s="267"/>
      <c r="N143" s="267"/>
      <c r="O143" s="274">
        <f t="shared" ref="O143:O159" si="72">SUM(E143:I143)</f>
        <v>738525.89812147245</v>
      </c>
    </row>
    <row r="144" spans="3:15" x14ac:dyDescent="0.2">
      <c r="C144" s="293" t="s">
        <v>1116</v>
      </c>
      <c r="D144" s="323">
        <f t="shared" si="71"/>
        <v>2409836.0524948984</v>
      </c>
      <c r="E144" s="274">
        <f t="shared" si="71"/>
        <v>96225.515261352062</v>
      </c>
      <c r="F144" s="274">
        <f t="shared" si="71"/>
        <v>230342.0613527149</v>
      </c>
      <c r="G144" s="274">
        <f t="shared" si="71"/>
        <v>451720.85646495223</v>
      </c>
      <c r="H144" s="274">
        <f t="shared" si="71"/>
        <v>689756.50003601611</v>
      </c>
      <c r="I144" s="274">
        <f t="shared" si="71"/>
        <v>920063.40158312023</v>
      </c>
      <c r="J144" s="267"/>
      <c r="L144" s="267"/>
      <c r="M144" s="267"/>
      <c r="N144" s="267"/>
      <c r="O144" s="274">
        <f t="shared" si="72"/>
        <v>2388108.3346981555</v>
      </c>
    </row>
    <row r="145" spans="3:15" x14ac:dyDescent="0.2">
      <c r="C145" s="293" t="s">
        <v>1117</v>
      </c>
      <c r="D145" s="323">
        <f t="shared" si="71"/>
        <v>2659580.4535706639</v>
      </c>
      <c r="E145" s="274">
        <f t="shared" si="71"/>
        <v>100685.88211853802</v>
      </c>
      <c r="F145" s="274">
        <f t="shared" si="71"/>
        <v>269532.33257499337</v>
      </c>
      <c r="G145" s="274">
        <f t="shared" si="71"/>
        <v>564136.14445216954</v>
      </c>
      <c r="H145" s="274">
        <f t="shared" si="71"/>
        <v>1008497.0361953974</v>
      </c>
      <c r="I145" s="274">
        <f t="shared" si="71"/>
        <v>1235291.36123541</v>
      </c>
      <c r="J145" s="267"/>
      <c r="L145" s="267"/>
      <c r="M145" s="267"/>
      <c r="N145" s="267"/>
      <c r="O145" s="274">
        <f t="shared" si="72"/>
        <v>3178142.7565765083</v>
      </c>
    </row>
    <row r="146" spans="3:15" x14ac:dyDescent="0.2">
      <c r="C146" s="293" t="s">
        <v>1118</v>
      </c>
      <c r="D146" s="323">
        <f t="shared" si="71"/>
        <v>206060.91945805028</v>
      </c>
      <c r="E146" s="274">
        <f t="shared" si="71"/>
        <v>6268.8971052626148</v>
      </c>
      <c r="F146" s="274">
        <f t="shared" si="71"/>
        <v>36605.739362932742</v>
      </c>
      <c r="G146" s="274">
        <f t="shared" si="71"/>
        <v>47142.693346705288</v>
      </c>
      <c r="H146" s="274">
        <f t="shared" si="71"/>
        <v>103669.02465374582</v>
      </c>
      <c r="I146" s="274">
        <f t="shared" si="71"/>
        <v>135943.34784805402</v>
      </c>
      <c r="J146" s="267"/>
      <c r="L146" s="267"/>
      <c r="M146" s="267"/>
      <c r="N146" s="267"/>
      <c r="O146" s="274">
        <f t="shared" si="72"/>
        <v>329629.70231670048</v>
      </c>
    </row>
    <row r="147" spans="3:15" x14ac:dyDescent="0.2">
      <c r="C147" s="293" t="s">
        <v>1121</v>
      </c>
      <c r="D147" s="323">
        <f t="shared" si="71"/>
        <v>255320.6246694196</v>
      </c>
      <c r="E147" s="274">
        <f t="shared" si="71"/>
        <v>12758.178735530004</v>
      </c>
      <c r="F147" s="274">
        <f t="shared" si="71"/>
        <v>36992.62929115817</v>
      </c>
      <c r="G147" s="274">
        <f t="shared" si="71"/>
        <v>71461.424182873219</v>
      </c>
      <c r="H147" s="274">
        <f t="shared" si="71"/>
        <v>110992.02809737623</v>
      </c>
      <c r="I147" s="274">
        <f t="shared" si="71"/>
        <v>147709.87291389704</v>
      </c>
      <c r="J147" s="267"/>
      <c r="L147" s="267"/>
      <c r="M147" s="267"/>
      <c r="N147" s="267"/>
      <c r="O147" s="274">
        <f t="shared" si="72"/>
        <v>379914.13322083466</v>
      </c>
    </row>
    <row r="148" spans="3:15" x14ac:dyDescent="0.2">
      <c r="C148" s="293" t="s">
        <v>1335</v>
      </c>
      <c r="D148" s="323">
        <f t="shared" si="71"/>
        <v>12977.228102842811</v>
      </c>
      <c r="E148" s="274">
        <f t="shared" si="71"/>
        <v>1409.5115572311915</v>
      </c>
      <c r="F148" s="274">
        <f t="shared" si="71"/>
        <v>2699.8518425985239</v>
      </c>
      <c r="G148" s="274">
        <f t="shared" si="71"/>
        <v>4925.7560563110746</v>
      </c>
      <c r="H148" s="274">
        <f t="shared" si="71"/>
        <v>7114.6595842072275</v>
      </c>
      <c r="I148" s="274">
        <f t="shared" si="71"/>
        <v>8636.2524125720374</v>
      </c>
      <c r="J148" s="267"/>
      <c r="L148" s="267"/>
      <c r="M148" s="267"/>
      <c r="N148" s="267"/>
      <c r="O148" s="274">
        <f t="shared" si="72"/>
        <v>24786.031452920055</v>
      </c>
    </row>
    <row r="149" spans="3:15" x14ac:dyDescent="0.2">
      <c r="C149" s="293" t="s">
        <v>1336</v>
      </c>
      <c r="D149" s="323">
        <f t="shared" si="71"/>
        <v>327784.88808784634</v>
      </c>
      <c r="E149" s="274">
        <f t="shared" si="71"/>
        <v>12446.298521101475</v>
      </c>
      <c r="F149" s="274">
        <f t="shared" si="71"/>
        <v>16820.471160705201</v>
      </c>
      <c r="G149" s="274">
        <f t="shared" si="71"/>
        <v>11255.950438509695</v>
      </c>
      <c r="H149" s="274">
        <f t="shared" si="71"/>
        <v>14513.663451523986</v>
      </c>
      <c r="I149" s="274">
        <f t="shared" si="71"/>
        <v>16507.406524406513</v>
      </c>
      <c r="J149" s="267"/>
      <c r="L149" s="267"/>
      <c r="M149" s="267"/>
      <c r="N149" s="267"/>
      <c r="O149" s="274">
        <f t="shared" si="72"/>
        <v>71543.79009624687</v>
      </c>
    </row>
    <row r="150" spans="3:15" x14ac:dyDescent="0.2">
      <c r="C150" s="293" t="s">
        <v>1184</v>
      </c>
      <c r="D150" s="323">
        <f t="shared" si="71"/>
        <v>92991.901913419366</v>
      </c>
      <c r="E150" s="274">
        <f t="shared" si="71"/>
        <v>10234.472180062905</v>
      </c>
      <c r="F150" s="274">
        <f t="shared" si="71"/>
        <v>0</v>
      </c>
      <c r="G150" s="274">
        <f t="shared" si="71"/>
        <v>20121.881306519732</v>
      </c>
      <c r="H150" s="274">
        <f t="shared" si="71"/>
        <v>26468.687145637814</v>
      </c>
      <c r="I150" s="274">
        <f t="shared" si="71"/>
        <v>34271.432230602019</v>
      </c>
      <c r="J150" s="267"/>
      <c r="L150" s="267"/>
      <c r="M150" s="267"/>
      <c r="N150" s="267"/>
      <c r="O150" s="274">
        <f t="shared" si="72"/>
        <v>91096.472862822469</v>
      </c>
    </row>
    <row r="151" spans="3:15" x14ac:dyDescent="0.2">
      <c r="C151" s="293" t="s">
        <v>1337</v>
      </c>
      <c r="D151" s="323">
        <f t="shared" si="71"/>
        <v>0</v>
      </c>
      <c r="E151" s="274">
        <f t="shared" si="71"/>
        <v>0</v>
      </c>
      <c r="F151" s="274">
        <f t="shared" si="71"/>
        <v>0</v>
      </c>
      <c r="G151" s="274">
        <f t="shared" si="71"/>
        <v>0</v>
      </c>
      <c r="H151" s="274">
        <f t="shared" si="71"/>
        <v>0</v>
      </c>
      <c r="I151" s="274">
        <f t="shared" si="71"/>
        <v>0</v>
      </c>
      <c r="J151" s="267"/>
      <c r="L151" s="267"/>
      <c r="M151" s="267"/>
      <c r="N151" s="267"/>
      <c r="O151" s="274">
        <f t="shared" si="72"/>
        <v>0</v>
      </c>
    </row>
    <row r="152" spans="3:15" x14ac:dyDescent="0.2">
      <c r="C152" s="293" t="s">
        <v>1307</v>
      </c>
      <c r="D152" s="323">
        <f t="shared" si="71"/>
        <v>28661.538373178104</v>
      </c>
      <c r="E152" s="274">
        <f t="shared" si="71"/>
        <v>1156.6798490963411</v>
      </c>
      <c r="F152" s="274">
        <f t="shared" si="71"/>
        <v>2976.076370970346</v>
      </c>
      <c r="G152" s="274">
        <f t="shared" si="71"/>
        <v>5749.1089447203558</v>
      </c>
      <c r="H152" s="274">
        <f t="shared" si="71"/>
        <v>8822.8957152126823</v>
      </c>
      <c r="I152" s="274">
        <f t="shared" si="71"/>
        <v>11423.810743534006</v>
      </c>
      <c r="J152" s="267"/>
      <c r="L152" s="267"/>
      <c r="M152" s="267"/>
      <c r="N152" s="267"/>
      <c r="O152" s="274">
        <f t="shared" si="72"/>
        <v>30128.571623533731</v>
      </c>
    </row>
    <row r="153" spans="3:15" x14ac:dyDescent="0.2">
      <c r="C153" s="384" t="s">
        <v>1370</v>
      </c>
      <c r="D153" s="385">
        <f t="shared" ref="D153:I153" si="73">SUM(D143:D152)</f>
        <v>6332784.9826074112</v>
      </c>
      <c r="E153" s="384">
        <f t="shared" si="73"/>
        <v>261049.23139489093</v>
      </c>
      <c r="F153" s="384">
        <f t="shared" si="73"/>
        <v>659209.05871489411</v>
      </c>
      <c r="G153" s="384">
        <f t="shared" si="73"/>
        <v>1310868.5940249248</v>
      </c>
      <c r="H153" s="384">
        <f t="shared" si="73"/>
        <v>2191533.3068553898</v>
      </c>
      <c r="I153" s="384">
        <f t="shared" si="73"/>
        <v>2809215.4999790946</v>
      </c>
      <c r="J153" s="267"/>
      <c r="L153" s="267"/>
      <c r="M153" s="267"/>
      <c r="N153" s="267"/>
      <c r="O153" s="384">
        <f t="shared" si="72"/>
        <v>7231875.6909691943</v>
      </c>
    </row>
    <row r="154" spans="3:15" x14ac:dyDescent="0.2">
      <c r="C154" s="293" t="s">
        <v>1363</v>
      </c>
      <c r="D154" s="323">
        <f t="shared" ref="D154:I154" si="74">D108-D131</f>
        <v>0</v>
      </c>
      <c r="E154" s="274">
        <f t="shared" si="74"/>
        <v>0</v>
      </c>
      <c r="F154" s="274">
        <f t="shared" si="74"/>
        <v>0</v>
      </c>
      <c r="G154" s="274">
        <f t="shared" si="74"/>
        <v>0</v>
      </c>
      <c r="H154" s="274">
        <f t="shared" si="74"/>
        <v>0</v>
      </c>
      <c r="I154" s="274">
        <f t="shared" si="74"/>
        <v>0</v>
      </c>
      <c r="O154" s="274">
        <f t="shared" si="72"/>
        <v>0</v>
      </c>
    </row>
    <row r="155" spans="3:15" x14ac:dyDescent="0.2">
      <c r="C155" s="293" t="s">
        <v>1364</v>
      </c>
      <c r="D155" s="323">
        <f t="shared" ref="D155:I155" si="75">D109-D132</f>
        <v>0</v>
      </c>
      <c r="E155" s="274">
        <f t="shared" si="75"/>
        <v>0</v>
      </c>
      <c r="F155" s="274">
        <f t="shared" si="75"/>
        <v>0</v>
      </c>
      <c r="G155" s="274">
        <f t="shared" si="75"/>
        <v>0</v>
      </c>
      <c r="H155" s="274">
        <f t="shared" si="75"/>
        <v>0</v>
      </c>
      <c r="I155" s="274">
        <f t="shared" si="75"/>
        <v>0</v>
      </c>
      <c r="O155" s="274">
        <f t="shared" si="72"/>
        <v>0</v>
      </c>
    </row>
    <row r="156" spans="3:15" x14ac:dyDescent="0.2">
      <c r="C156" s="293" t="s">
        <v>1365</v>
      </c>
      <c r="D156" s="323">
        <f t="shared" ref="D156:I156" si="76">D110-D133</f>
        <v>0</v>
      </c>
      <c r="E156" s="274">
        <f t="shared" si="76"/>
        <v>0</v>
      </c>
      <c r="F156" s="274">
        <f t="shared" si="76"/>
        <v>0</v>
      </c>
      <c r="G156" s="274">
        <f t="shared" si="76"/>
        <v>0</v>
      </c>
      <c r="H156" s="274">
        <f t="shared" si="76"/>
        <v>0</v>
      </c>
      <c r="I156" s="274">
        <f t="shared" si="76"/>
        <v>0</v>
      </c>
      <c r="O156" s="274">
        <f t="shared" si="72"/>
        <v>0</v>
      </c>
    </row>
    <row r="157" spans="3:15" x14ac:dyDescent="0.2">
      <c r="C157" s="293" t="s">
        <v>1366</v>
      </c>
      <c r="D157" s="323">
        <f t="shared" ref="D157:I157" si="77">D111-D134</f>
        <v>0</v>
      </c>
      <c r="E157" s="274">
        <f t="shared" si="77"/>
        <v>0</v>
      </c>
      <c r="F157" s="274">
        <f t="shared" si="77"/>
        <v>0</v>
      </c>
      <c r="G157" s="274">
        <f t="shared" si="77"/>
        <v>0</v>
      </c>
      <c r="H157" s="274">
        <f t="shared" si="77"/>
        <v>0</v>
      </c>
      <c r="I157" s="274">
        <f t="shared" si="77"/>
        <v>0</v>
      </c>
      <c r="O157" s="274">
        <f t="shared" si="72"/>
        <v>0</v>
      </c>
    </row>
    <row r="158" spans="3:15" x14ac:dyDescent="0.2">
      <c r="C158" s="293" t="s">
        <v>1367</v>
      </c>
      <c r="D158" s="323">
        <f t="shared" ref="D158:I158" si="78">D112-D135</f>
        <v>0</v>
      </c>
      <c r="E158" s="274">
        <f t="shared" si="78"/>
        <v>0</v>
      </c>
      <c r="F158" s="274">
        <f t="shared" si="78"/>
        <v>0</v>
      </c>
      <c r="G158" s="274">
        <f t="shared" si="78"/>
        <v>0</v>
      </c>
      <c r="H158" s="274">
        <f t="shared" si="78"/>
        <v>0</v>
      </c>
      <c r="I158" s="274">
        <f t="shared" si="78"/>
        <v>0</v>
      </c>
      <c r="O158" s="274">
        <f t="shared" si="72"/>
        <v>0</v>
      </c>
    </row>
    <row r="159" spans="3:15" x14ac:dyDescent="0.2">
      <c r="C159" s="293" t="s">
        <v>1368</v>
      </c>
      <c r="D159" s="323">
        <f t="shared" ref="D159:I159" si="79">D113-D136</f>
        <v>0</v>
      </c>
      <c r="E159" s="274">
        <f t="shared" si="79"/>
        <v>0</v>
      </c>
      <c r="F159" s="274">
        <f t="shared" si="79"/>
        <v>0</v>
      </c>
      <c r="G159" s="274">
        <f t="shared" si="79"/>
        <v>0</v>
      </c>
      <c r="H159" s="274">
        <f t="shared" si="79"/>
        <v>0</v>
      </c>
      <c r="I159" s="274">
        <f t="shared" si="79"/>
        <v>0</v>
      </c>
      <c r="O159" s="274">
        <f t="shared" si="72"/>
        <v>0</v>
      </c>
    </row>
    <row r="160" spans="3:15" x14ac:dyDescent="0.2">
      <c r="C160" s="373" t="s">
        <v>186</v>
      </c>
      <c r="D160" s="374">
        <f t="shared" ref="D160" si="80">SUM(D153:D159)</f>
        <v>6332784.9826074112</v>
      </c>
      <c r="E160" s="375">
        <f t="shared" ref="E160" si="81">SUM(E153:E159)</f>
        <v>261049.23139489093</v>
      </c>
      <c r="F160" s="375">
        <f t="shared" ref="F160" si="82">SUM(F153:F159)</f>
        <v>659209.05871489411</v>
      </c>
      <c r="G160" s="375">
        <f t="shared" ref="G160" si="83">SUM(G153:G159)</f>
        <v>1310868.5940249248</v>
      </c>
      <c r="H160" s="375">
        <f t="shared" ref="H160" si="84">SUM(H153:H159)</f>
        <v>2191533.3068553898</v>
      </c>
      <c r="I160" s="375">
        <f t="shared" ref="I160" si="85">SUM(I153:I159)</f>
        <v>2809215.4999790946</v>
      </c>
      <c r="O160" s="373">
        <f>SUM(E160:I160)</f>
        <v>7231875.6909691943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BED600"/>
    <pageSetUpPr fitToPage="1"/>
  </sheetPr>
  <dimension ref="A1:AM603"/>
  <sheetViews>
    <sheetView zoomScale="80" zoomScaleNormal="80" workbookViewId="0">
      <pane xSplit="3" ySplit="1" topLeftCell="D209" activePane="bottomRight" state="frozen"/>
      <selection pane="topRight" activeCell="D1" sqref="D1"/>
      <selection pane="bottomLeft" activeCell="A2" sqref="A2"/>
      <selection pane="bottomRight" activeCell="M218" sqref="M218"/>
    </sheetView>
  </sheetViews>
  <sheetFormatPr defaultColWidth="9.140625" defaultRowHeight="15" x14ac:dyDescent="0.25"/>
  <cols>
    <col min="1" max="1" width="6.85546875" style="228" bestFit="1" customWidth="1"/>
    <col min="2" max="2" width="49.140625" style="228" customWidth="1"/>
    <col min="3" max="3" width="35" style="121" customWidth="1"/>
    <col min="4" max="4" width="14" style="229" customWidth="1"/>
    <col min="5" max="14" width="13" style="140" customWidth="1"/>
    <col min="15" max="15" width="12.5703125" style="230" customWidth="1"/>
    <col min="16" max="24" width="12.5703125" style="144" bestFit="1" customWidth="1"/>
    <col min="25" max="25" width="12.5703125" style="231" bestFit="1" customWidth="1"/>
    <col min="26" max="26" width="10.5703125" style="140" bestFit="1" customWidth="1"/>
    <col min="27" max="27" width="12.5703125" style="140" bestFit="1" customWidth="1"/>
    <col min="28" max="28" width="10.85546875" style="144" bestFit="1" customWidth="1"/>
    <col min="29" max="29" width="12.85546875" style="231" bestFit="1" customWidth="1"/>
    <col min="30" max="30" width="5.7109375" style="121" bestFit="1" customWidth="1"/>
    <col min="31" max="31" width="9.85546875" style="121" bestFit="1" customWidth="1"/>
    <col min="32" max="32" width="11" style="121" bestFit="1" customWidth="1"/>
    <col min="33" max="33" width="5.5703125" style="121" bestFit="1" customWidth="1"/>
    <col min="34" max="34" width="10.5703125" style="121" customWidth="1"/>
    <col min="35" max="35" width="12" style="121" bestFit="1" customWidth="1"/>
    <col min="36" max="36" width="9.7109375" style="121" bestFit="1" customWidth="1"/>
    <col min="37" max="37" width="15.140625" style="121" bestFit="1" customWidth="1"/>
    <col min="38" max="38" width="30" style="121" bestFit="1" customWidth="1"/>
    <col min="39" max="16384" width="9.140625" style="121"/>
  </cols>
  <sheetData>
    <row r="1" spans="1:39" x14ac:dyDescent="0.25">
      <c r="A1" s="205" t="s">
        <v>511</v>
      </c>
      <c r="B1" s="205" t="s">
        <v>0</v>
      </c>
      <c r="C1" s="206" t="s">
        <v>520</v>
      </c>
      <c r="D1" s="207" t="str">
        <f>Config!E39&amp;" (R)"</f>
        <v>FY19 (R)</v>
      </c>
      <c r="E1" s="208" t="str">
        <f>Config!F39&amp;" (R)"</f>
        <v>FY20 (R)</v>
      </c>
      <c r="F1" s="208" t="str">
        <f>Config!G39&amp;" (R)"</f>
        <v>FY21 (R)</v>
      </c>
      <c r="G1" s="208" t="str">
        <f>Config!H39&amp;" (R)"</f>
        <v>FY22 (R)</v>
      </c>
      <c r="H1" s="208" t="str">
        <f>Config!I39&amp;" (R)"</f>
        <v>FY23 (R)</v>
      </c>
      <c r="I1" s="208" t="str">
        <f>Config!J39&amp;" (R)"</f>
        <v>FY24 (R)</v>
      </c>
      <c r="J1" s="208" t="str">
        <f>Config!K39&amp;" (R)"</f>
        <v>FY25 (R)</v>
      </c>
      <c r="K1" s="208" t="str">
        <f>Config!L39&amp;" (R)"</f>
        <v>FY26 (R)</v>
      </c>
      <c r="L1" s="208" t="str">
        <f>Config!M39&amp;" (R)"</f>
        <v>FY27 (R)</v>
      </c>
      <c r="M1" s="208" t="str">
        <f>Config!N39&amp;" (R)"</f>
        <v>FY28 (R)</v>
      </c>
      <c r="N1" s="209" t="str">
        <f>Config!O39&amp;" (R)"</f>
        <v>FY29 (R)</v>
      </c>
      <c r="O1" s="210" t="str">
        <f>Config!E39&amp;" (N)"</f>
        <v>FY19 (N)</v>
      </c>
      <c r="P1" s="211" t="str">
        <f>Config!F39&amp;" (N)"</f>
        <v>FY20 (N)</v>
      </c>
      <c r="Q1" s="211" t="str">
        <f>Config!G39&amp;" (N)"</f>
        <v>FY21 (N)</v>
      </c>
      <c r="R1" s="211" t="str">
        <f>Config!H39&amp;" (N)"</f>
        <v>FY22 (N)</v>
      </c>
      <c r="S1" s="211" t="str">
        <f>Config!I39&amp;" (N)"</f>
        <v>FY23 (N)</v>
      </c>
      <c r="T1" s="211" t="str">
        <f>Config!J39&amp;" (N)"</f>
        <v>FY24 (N)</v>
      </c>
      <c r="U1" s="211" t="str">
        <f>Config!K39&amp;" (N)"</f>
        <v>FY25 (N)</v>
      </c>
      <c r="V1" s="211" t="str">
        <f>Config!L39&amp;" (N)"</f>
        <v>FY26 (N)</v>
      </c>
      <c r="W1" s="211" t="str">
        <f>Config!M39&amp;" (N)"</f>
        <v>FY27 (N)</v>
      </c>
      <c r="X1" s="211" t="str">
        <f>Config!N39&amp;" (N)"</f>
        <v>FY28 (N)</v>
      </c>
      <c r="Y1" s="212" t="str">
        <f>Config!O39&amp;" (N)"</f>
        <v>FY29 (N)</v>
      </c>
      <c r="Z1" s="213" t="s">
        <v>1000</v>
      </c>
      <c r="AA1" s="208" t="s">
        <v>1001</v>
      </c>
      <c r="AB1" s="211" t="s">
        <v>1002</v>
      </c>
      <c r="AC1" s="212" t="s">
        <v>1003</v>
      </c>
      <c r="AD1" s="214" t="s">
        <v>518</v>
      </c>
      <c r="AE1" s="131" t="s">
        <v>519</v>
      </c>
      <c r="AF1" s="131" t="s">
        <v>610</v>
      </c>
      <c r="AG1" s="131" t="s">
        <v>178</v>
      </c>
      <c r="AH1" s="131" t="s">
        <v>609</v>
      </c>
      <c r="AI1" s="131" t="s">
        <v>1085</v>
      </c>
      <c r="AJ1" s="131" t="s">
        <v>1086</v>
      </c>
      <c r="AK1" s="289" t="s">
        <v>1112</v>
      </c>
      <c r="AL1" s="289" t="s">
        <v>1114</v>
      </c>
    </row>
    <row r="2" spans="1:39" x14ac:dyDescent="0.25">
      <c r="A2" s="215" t="s">
        <v>949</v>
      </c>
      <c r="B2" s="215" t="s">
        <v>948</v>
      </c>
      <c r="C2" s="123" t="s">
        <v>512</v>
      </c>
      <c r="D2" s="216">
        <v>300000</v>
      </c>
      <c r="E2" s="217">
        <v>300000</v>
      </c>
      <c r="F2" s="217">
        <v>300000</v>
      </c>
      <c r="G2" s="217">
        <v>300000</v>
      </c>
      <c r="H2" s="217">
        <v>300000</v>
      </c>
      <c r="I2" s="217">
        <v>300000</v>
      </c>
      <c r="J2" s="217">
        <v>300000</v>
      </c>
      <c r="K2" s="217">
        <v>300000</v>
      </c>
      <c r="L2" s="217">
        <v>300000</v>
      </c>
      <c r="M2" s="217">
        <v>300000</v>
      </c>
      <c r="N2" s="218">
        <v>300000</v>
      </c>
      <c r="O2" s="219">
        <v>0</v>
      </c>
      <c r="P2" s="220">
        <f>E2*Config!F$40</f>
        <v>307500</v>
      </c>
      <c r="Q2" s="220">
        <f>F2*Config!G$40</f>
        <v>315187.5</v>
      </c>
      <c r="R2" s="220">
        <f>G2*Config!H$40</f>
        <v>323067.18749999994</v>
      </c>
      <c r="S2" s="220">
        <f>H2*Config!I$40</f>
        <v>331143.86718749994</v>
      </c>
      <c r="T2" s="220">
        <f>I2*Config!J$40</f>
        <v>339422.46386718738</v>
      </c>
      <c r="U2" s="220">
        <f>J2*Config!K$40</f>
        <v>347908.02546386706</v>
      </c>
      <c r="V2" s="220">
        <f>K2*Config!L$40</f>
        <v>356605.72610046377</v>
      </c>
      <c r="W2" s="220">
        <f>L2*Config!M$40</f>
        <v>365520.86925297533</v>
      </c>
      <c r="X2" s="220">
        <f>M2*Config!N$40</f>
        <v>374658.89098429965</v>
      </c>
      <c r="Y2" s="221">
        <f>N2*Config!O$40</f>
        <v>384025.36325890711</v>
      </c>
      <c r="Z2" s="222">
        <f t="shared" ref="Z2:Z65" si="0">SUM(E2:I2)</f>
        <v>1500000</v>
      </c>
      <c r="AA2" s="217">
        <f t="shared" ref="AA2:AA65" si="1">SUM(E2:N2)</f>
        <v>3000000</v>
      </c>
      <c r="AB2" s="220">
        <f t="shared" ref="AB2:AB65" si="2">SUM(P2:T2)</f>
        <v>1616321.0185546875</v>
      </c>
      <c r="AC2" s="221">
        <f t="shared" ref="AC2:AC65" si="3">SUM(P2:Y2)</f>
        <v>3445039.8936152006</v>
      </c>
      <c r="AD2" s="223">
        <f>IF(OR(SUM(P2:Y2)&lt;&gt;0,A2="EH"),INDEX(CASH!$B:$B,MATCH(A2,CASH!$A:$A,0)),"")</f>
        <v>190</v>
      </c>
      <c r="AE2" s="122">
        <f>AD2*VLOOKUP(C2,Config!$A$3:$C$9,3,FALSE)</f>
        <v>2850</v>
      </c>
      <c r="AF2" s="224">
        <f t="shared" ref="AF2:AF65" si="4">SUMIF($AE$2:$AE$418,"&gt;="&amp;AE2,$AB$2:$AB$418)/SUM($AB$2:$AB$418)</f>
        <v>0.66107000204264199</v>
      </c>
      <c r="AG2" s="122" t="str">
        <f>IF(ISERROR(VLOOKUP(A2,Config!$A$12:$A$32,1,FALSE)),LEFT(A2,2),"PRL")</f>
        <v>AG</v>
      </c>
      <c r="AH2" s="122" t="str">
        <f t="shared" ref="AH2:AH65" si="5">A2&amp;IF(LEFT(C2)="P",LOWER(MID(C2,11,1)),"")</f>
        <v>AGs</v>
      </c>
      <c r="AI2" s="163" t="s">
        <v>881</v>
      </c>
      <c r="AJ2" s="225" t="s">
        <v>781</v>
      </c>
      <c r="AK2" s="338" t="str">
        <f>IF(ISERROR(VLOOKUP($A2,'RAB Cat Lookup'!$B$4:$E$351,2,FALSE))=TRUE,"Unallocated",VLOOKUP($A2,'RAB Cat Lookup'!$B$4:$E$351,2,FALSE))</f>
        <v>Std</v>
      </c>
      <c r="AL2" s="338" t="str">
        <f>IF(ISERROR(VLOOKUP($A2,'RAB Cat Lookup'!$B$4:$E$351,4,FALSE))=TRUE,"Unallocated",VLOOKUP($A2,'RAB Cat Lookup'!$B$4:$E$351,4,FALSE))</f>
        <v>Substations</v>
      </c>
      <c r="AM2" s="121" t="str">
        <f t="shared" ref="AM2:AM65" si="6">IF(AND(AL2=1,SUM(AA2&lt;&gt;0)),A2,"")</f>
        <v/>
      </c>
    </row>
    <row r="3" spans="1:39" x14ac:dyDescent="0.25">
      <c r="A3" s="215" t="s">
        <v>96</v>
      </c>
      <c r="B3" s="215" t="s">
        <v>295</v>
      </c>
      <c r="C3" s="123" t="s">
        <v>512</v>
      </c>
      <c r="D3" s="216">
        <v>1674562.9105396892</v>
      </c>
      <c r="E3" s="217">
        <v>1623650</v>
      </c>
      <c r="F3" s="217">
        <v>1563851</v>
      </c>
      <c r="G3" s="217">
        <v>1542485</v>
      </c>
      <c r="H3" s="217">
        <v>1535001</v>
      </c>
      <c r="I3" s="217">
        <v>1533069</v>
      </c>
      <c r="J3" s="217">
        <v>1533069</v>
      </c>
      <c r="K3" s="217">
        <v>1533069</v>
      </c>
      <c r="L3" s="217">
        <v>1533069</v>
      </c>
      <c r="M3" s="217">
        <v>1533069</v>
      </c>
      <c r="N3" s="218">
        <v>1533069</v>
      </c>
      <c r="O3" s="219">
        <v>1670000</v>
      </c>
      <c r="P3" s="220">
        <f>E3*Config!F$40</f>
        <v>1664241.2499999998</v>
      </c>
      <c r="Q3" s="220">
        <f>F3*Config!G$40</f>
        <v>1643020.9568749999</v>
      </c>
      <c r="R3" s="220">
        <f>G3*Config!H$40</f>
        <v>1661087.6357031248</v>
      </c>
      <c r="S3" s="220">
        <f>H3*Config!I$40</f>
        <v>1694353.8909222654</v>
      </c>
      <c r="T3" s="220">
        <f>I3*Config!J$40</f>
        <v>1734526.8575280171</v>
      </c>
      <c r="U3" s="220">
        <f>J3*Config!K$40</f>
        <v>1777890.0289662173</v>
      </c>
      <c r="V3" s="220">
        <f>K3*Config!L$40</f>
        <v>1822337.2796903728</v>
      </c>
      <c r="W3" s="220">
        <f>L3*Config!M$40</f>
        <v>1867895.7116826321</v>
      </c>
      <c r="X3" s="220">
        <f>M3*Config!N$40</f>
        <v>1914593.1044746975</v>
      </c>
      <c r="Y3" s="221">
        <f>N3*Config!O$40</f>
        <v>1962457.9320865651</v>
      </c>
      <c r="Z3" s="222">
        <f t="shared" si="0"/>
        <v>7798056</v>
      </c>
      <c r="AA3" s="217">
        <f t="shared" si="1"/>
        <v>15463401</v>
      </c>
      <c r="AB3" s="220">
        <f t="shared" si="2"/>
        <v>8397230.5910284072</v>
      </c>
      <c r="AC3" s="221">
        <f t="shared" si="3"/>
        <v>17742404.647928894</v>
      </c>
      <c r="AD3" s="223">
        <f>IF(OR(SUM(P3:Y3)&lt;&gt;0,A3="EH"),INDEX(CASH!$B:$B,MATCH(A3,CASH!$A:$A,0)),"")</f>
        <v>140</v>
      </c>
      <c r="AE3" s="122">
        <f>AD3*VLOOKUP(C3,Config!$A$3:$C$9,3,FALSE)</f>
        <v>2100</v>
      </c>
      <c r="AF3" s="224">
        <f t="shared" si="4"/>
        <v>0.78281578345034575</v>
      </c>
      <c r="AG3" s="122" t="str">
        <f>IF(ISERROR(VLOOKUP(A3,Config!$A$12:$A$32,1,FALSE)),LEFT(A3,2),"PRL")</f>
        <v>AR</v>
      </c>
      <c r="AH3" s="122" t="str">
        <f t="shared" si="5"/>
        <v>ARs</v>
      </c>
      <c r="AI3" s="163" t="s">
        <v>1090</v>
      </c>
      <c r="AJ3" s="225" t="s">
        <v>781</v>
      </c>
      <c r="AK3" s="338" t="str">
        <f>IF(ISERROR(VLOOKUP($A3,'RAB Cat Lookup'!$B$4:$E$351,2,FALSE))=TRUE,"Unallocated",VLOOKUP($A3,'RAB Cat Lookup'!$B$4:$E$351,2,FALSE))</f>
        <v>Std</v>
      </c>
      <c r="AL3" s="338" t="str">
        <f>IF(ISERROR(VLOOKUP($A3,'RAB Cat Lookup'!$B$4:$E$351,4,FALSE))=TRUE,"Unallocated",VLOOKUP($A3,'RAB Cat Lookup'!$B$4:$E$351,4,FALSE))</f>
        <v>Distribution lines and cables</v>
      </c>
      <c r="AM3" s="121" t="str">
        <f t="shared" si="6"/>
        <v/>
      </c>
    </row>
    <row r="4" spans="1:39" x14ac:dyDescent="0.25">
      <c r="A4" s="215" t="s">
        <v>396</v>
      </c>
      <c r="B4" s="215" t="s">
        <v>521</v>
      </c>
      <c r="C4" s="123" t="s">
        <v>512</v>
      </c>
      <c r="D4" s="216">
        <v>0</v>
      </c>
      <c r="E4" s="217">
        <v>0</v>
      </c>
      <c r="F4" s="217">
        <v>0</v>
      </c>
      <c r="G4" s="217">
        <v>0</v>
      </c>
      <c r="H4" s="217">
        <v>0</v>
      </c>
      <c r="I4" s="217">
        <v>0</v>
      </c>
      <c r="J4" s="217">
        <v>0</v>
      </c>
      <c r="K4" s="217">
        <v>0</v>
      </c>
      <c r="L4" s="217">
        <v>0</v>
      </c>
      <c r="M4" s="217">
        <v>0</v>
      </c>
      <c r="N4" s="218">
        <v>0</v>
      </c>
      <c r="O4" s="219">
        <v>0</v>
      </c>
      <c r="P4" s="220">
        <f>E4*Config!F$40</f>
        <v>0</v>
      </c>
      <c r="Q4" s="220">
        <f>F4*Config!G$40</f>
        <v>0</v>
      </c>
      <c r="R4" s="220">
        <f>G4*Config!H$40</f>
        <v>0</v>
      </c>
      <c r="S4" s="220">
        <f>H4*Config!I$40</f>
        <v>0</v>
      </c>
      <c r="T4" s="220">
        <f>I4*Config!J$40</f>
        <v>0</v>
      </c>
      <c r="U4" s="220">
        <f>J4*Config!K$40</f>
        <v>0</v>
      </c>
      <c r="V4" s="220">
        <f>K4*Config!L$40</f>
        <v>0</v>
      </c>
      <c r="W4" s="220">
        <f>L4*Config!M$40</f>
        <v>0</v>
      </c>
      <c r="X4" s="220">
        <f>M4*Config!N$40</f>
        <v>0</v>
      </c>
      <c r="Y4" s="221">
        <f>N4*Config!O$40</f>
        <v>0</v>
      </c>
      <c r="Z4" s="222">
        <f t="shared" si="0"/>
        <v>0</v>
      </c>
      <c r="AA4" s="217">
        <f t="shared" si="1"/>
        <v>0</v>
      </c>
      <c r="AB4" s="220">
        <f t="shared" si="2"/>
        <v>0</v>
      </c>
      <c r="AC4" s="221">
        <f t="shared" si="3"/>
        <v>0</v>
      </c>
      <c r="AD4" s="223" t="str">
        <f>IF(OR(SUM(P4:Y4)&lt;&gt;0,A4="EH"),INDEX(CASH!$B:$B,MATCH(A4,CASH!$A:$A,0)),"")</f>
        <v/>
      </c>
      <c r="AE4" s="226">
        <v>4950</v>
      </c>
      <c r="AF4" s="224">
        <f t="shared" si="4"/>
        <v>0.12555079734501071</v>
      </c>
      <c r="AG4" s="122" t="str">
        <f>IF(ISERROR(VLOOKUP(A4,Config!$A$12:$A$32,1,FALSE)),LEFT(A4,2),"PRL")</f>
        <v>AU</v>
      </c>
      <c r="AH4" s="122" t="str">
        <f t="shared" si="5"/>
        <v>AU002s</v>
      </c>
      <c r="AI4" s="163" t="s">
        <v>882</v>
      </c>
      <c r="AJ4" s="225" t="s">
        <v>781</v>
      </c>
      <c r="AK4" s="338" t="str">
        <f>IF(ISERROR(VLOOKUP($A4,'RAB Cat Lookup'!$B$4:$E$351,2,FALSE))=TRUE,"Unallocated",VLOOKUP($A4,'RAB Cat Lookup'!$B$4:$E$351,2,FALSE))</f>
        <v>Unallocated</v>
      </c>
      <c r="AL4" s="338" t="str">
        <f>IF(ISERROR(VLOOKUP($A4,'RAB Cat Lookup'!$B$4:$E$351,4,FALSE))=TRUE,"Unallocated",VLOOKUP($A4,'RAB Cat Lookup'!$B$4:$E$351,4,FALSE))</f>
        <v>Unallocated</v>
      </c>
      <c r="AM4" s="121" t="str">
        <f t="shared" si="6"/>
        <v/>
      </c>
    </row>
    <row r="5" spans="1:39" x14ac:dyDescent="0.25">
      <c r="A5" s="215" t="s">
        <v>57</v>
      </c>
      <c r="B5" s="215" t="s">
        <v>873</v>
      </c>
      <c r="C5" s="123" t="s">
        <v>512</v>
      </c>
      <c r="D5" s="216">
        <v>1044144</v>
      </c>
      <c r="E5" s="217">
        <v>2180000</v>
      </c>
      <c r="F5" s="217">
        <v>2180000</v>
      </c>
      <c r="G5" s="217">
        <v>2180000</v>
      </c>
      <c r="H5" s="217">
        <v>2180000</v>
      </c>
      <c r="I5" s="217">
        <v>2180000</v>
      </c>
      <c r="J5" s="217">
        <v>2180000</v>
      </c>
      <c r="K5" s="217">
        <v>2180000</v>
      </c>
      <c r="L5" s="217">
        <v>2180000</v>
      </c>
      <c r="M5" s="217">
        <v>2180000</v>
      </c>
      <c r="N5" s="218">
        <v>2180000</v>
      </c>
      <c r="O5" s="219">
        <v>714162</v>
      </c>
      <c r="P5" s="220">
        <f>E5*Config!F$40</f>
        <v>2234500</v>
      </c>
      <c r="Q5" s="220">
        <f>F5*Config!G$40</f>
        <v>2290362.5</v>
      </c>
      <c r="R5" s="220">
        <f>G5*Config!H$40</f>
        <v>2347621.5624999995</v>
      </c>
      <c r="S5" s="220">
        <f>H5*Config!I$40</f>
        <v>2406312.1015624995</v>
      </c>
      <c r="T5" s="220">
        <f>I5*Config!J$40</f>
        <v>2466469.9041015618</v>
      </c>
      <c r="U5" s="220">
        <f>J5*Config!K$40</f>
        <v>2528131.6517041004</v>
      </c>
      <c r="V5" s="220">
        <f>K5*Config!L$40</f>
        <v>2591334.9429967031</v>
      </c>
      <c r="W5" s="220">
        <f>L5*Config!M$40</f>
        <v>2656118.3165716208</v>
      </c>
      <c r="X5" s="220">
        <f>M5*Config!N$40</f>
        <v>2722521.2744859108</v>
      </c>
      <c r="Y5" s="221">
        <f>N5*Config!O$40</f>
        <v>2790584.3063480584</v>
      </c>
      <c r="Z5" s="222">
        <f t="shared" si="0"/>
        <v>10900000</v>
      </c>
      <c r="AA5" s="217">
        <f t="shared" si="1"/>
        <v>21800000</v>
      </c>
      <c r="AB5" s="220">
        <f t="shared" si="2"/>
        <v>11745266.068164062</v>
      </c>
      <c r="AC5" s="221">
        <f t="shared" si="3"/>
        <v>25033956.560270455</v>
      </c>
      <c r="AD5" s="223">
        <f>IF(OR(SUM(P5:Y5)&lt;&gt;0,A5="EH"),INDEX(CASH!$B:$B,MATCH(A5,CASH!$A:$A,0)),"")</f>
        <v>220</v>
      </c>
      <c r="AE5" s="122">
        <f>AD5*VLOOKUP(C5,Config!$A$3:$C$9,3,FALSE)</f>
        <v>3300</v>
      </c>
      <c r="AF5" s="224">
        <f t="shared" si="4"/>
        <v>0.54318155875920304</v>
      </c>
      <c r="AG5" s="122" t="str">
        <f>IF(ISERROR(VLOOKUP(A5,Config!$A$12:$A$32,1,FALSE)),LEFT(A5,2),"PRL")</f>
        <v>AU</v>
      </c>
      <c r="AH5" s="122" t="str">
        <f t="shared" si="5"/>
        <v>AU004s</v>
      </c>
      <c r="AI5" s="163" t="s">
        <v>882</v>
      </c>
      <c r="AJ5" s="225" t="s">
        <v>781</v>
      </c>
      <c r="AK5" s="338" t="str">
        <f>IF(ISERROR(VLOOKUP($A5,'RAB Cat Lookup'!$B$4:$E$351,2,FALSE))=TRUE,"Unallocated",VLOOKUP($A5,'RAB Cat Lookup'!$B$4:$E$351,2,FALSE))</f>
        <v>Std</v>
      </c>
      <c r="AL5" s="338" t="str">
        <f>IF(ISERROR(VLOOKUP($A5,'RAB Cat Lookup'!$B$4:$E$351,4,FALSE))=TRUE,"Unallocated",VLOOKUP($A5,'RAB Cat Lookup'!$B$4:$E$351,4,FALSE))</f>
        <v>Substations</v>
      </c>
      <c r="AM5" s="121" t="str">
        <f t="shared" si="6"/>
        <v/>
      </c>
    </row>
    <row r="6" spans="1:39" x14ac:dyDescent="0.25">
      <c r="A6" s="215" t="s">
        <v>716</v>
      </c>
      <c r="B6" s="215" t="s">
        <v>727</v>
      </c>
      <c r="C6" s="123" t="s">
        <v>512</v>
      </c>
      <c r="D6" s="216">
        <v>0</v>
      </c>
      <c r="E6" s="217">
        <v>0</v>
      </c>
      <c r="F6" s="217">
        <v>0</v>
      </c>
      <c r="G6" s="217">
        <v>0</v>
      </c>
      <c r="H6" s="217">
        <v>0</v>
      </c>
      <c r="I6" s="217">
        <v>0</v>
      </c>
      <c r="J6" s="217">
        <v>0</v>
      </c>
      <c r="K6" s="217">
        <v>0</v>
      </c>
      <c r="L6" s="217">
        <v>0</v>
      </c>
      <c r="M6" s="217">
        <v>0</v>
      </c>
      <c r="N6" s="218">
        <v>0</v>
      </c>
      <c r="O6" s="219">
        <v>0</v>
      </c>
      <c r="P6" s="220">
        <f>E6*Config!F$40</f>
        <v>0</v>
      </c>
      <c r="Q6" s="220">
        <f>F6*Config!G$40</f>
        <v>0</v>
      </c>
      <c r="R6" s="220">
        <f>G6*Config!H$40</f>
        <v>0</v>
      </c>
      <c r="S6" s="220">
        <f>H6*Config!I$40</f>
        <v>0</v>
      </c>
      <c r="T6" s="220">
        <f>I6*Config!J$40</f>
        <v>0</v>
      </c>
      <c r="U6" s="220">
        <f>J6*Config!K$40</f>
        <v>0</v>
      </c>
      <c r="V6" s="220">
        <f>K6*Config!L$40</f>
        <v>0</v>
      </c>
      <c r="W6" s="220">
        <f>L6*Config!M$40</f>
        <v>0</v>
      </c>
      <c r="X6" s="220">
        <f>M6*Config!N$40</f>
        <v>0</v>
      </c>
      <c r="Y6" s="221">
        <f>N6*Config!O$40</f>
        <v>0</v>
      </c>
      <c r="Z6" s="222">
        <f t="shared" si="0"/>
        <v>0</v>
      </c>
      <c r="AA6" s="217">
        <f t="shared" si="1"/>
        <v>0</v>
      </c>
      <c r="AB6" s="220">
        <f t="shared" si="2"/>
        <v>0</v>
      </c>
      <c r="AC6" s="221">
        <f t="shared" si="3"/>
        <v>0</v>
      </c>
      <c r="AD6" s="223" t="str">
        <f>IF(OR(SUM(P6:Y6)&lt;&gt;0,A6="EH"),INDEX(CASH!$B:$B,MATCH(A6,CASH!$A:$A,0)),"")</f>
        <v/>
      </c>
      <c r="AE6" s="227">
        <v>4950</v>
      </c>
      <c r="AF6" s="224">
        <f t="shared" si="4"/>
        <v>0.12555079734501071</v>
      </c>
      <c r="AG6" s="122" t="str">
        <f>IF(ISERROR(VLOOKUP(A6,Config!$A$12:$A$32,1,FALSE)),LEFT(A6,2),"PRL")</f>
        <v>AU</v>
      </c>
      <c r="AH6" s="122" t="str">
        <f t="shared" si="5"/>
        <v>AU008s</v>
      </c>
      <c r="AI6" s="163" t="s">
        <v>882</v>
      </c>
      <c r="AJ6" s="225" t="s">
        <v>781</v>
      </c>
      <c r="AK6" s="338" t="str">
        <f>IF(ISERROR(VLOOKUP($A6,'RAB Cat Lookup'!$B$4:$E$351,2,FALSE))=TRUE,"Unallocated",VLOOKUP($A6,'RAB Cat Lookup'!$B$4:$E$351,2,FALSE))</f>
        <v>Unallocated</v>
      </c>
      <c r="AL6" s="338" t="str">
        <f>IF(ISERROR(VLOOKUP($A6,'RAB Cat Lookup'!$B$4:$E$351,4,FALSE))=TRUE,"Unallocated",VLOOKUP($A6,'RAB Cat Lookup'!$B$4:$E$351,4,FALSE))</f>
        <v>Unallocated</v>
      </c>
      <c r="AM6" s="121" t="str">
        <f t="shared" si="6"/>
        <v/>
      </c>
    </row>
    <row r="7" spans="1:39" x14ac:dyDescent="0.25">
      <c r="A7" s="215" t="s">
        <v>58</v>
      </c>
      <c r="B7" s="215" t="s">
        <v>272</v>
      </c>
      <c r="C7" s="123" t="s">
        <v>512</v>
      </c>
      <c r="D7" s="216">
        <v>1000000</v>
      </c>
      <c r="E7" s="217">
        <v>1110000</v>
      </c>
      <c r="F7" s="217">
        <v>1110000</v>
      </c>
      <c r="G7" s="217">
        <v>2110000</v>
      </c>
      <c r="H7" s="217">
        <v>2110000</v>
      </c>
      <c r="I7" s="217">
        <v>1110000</v>
      </c>
      <c r="J7" s="217">
        <v>1110000</v>
      </c>
      <c r="K7" s="217">
        <v>1110000</v>
      </c>
      <c r="L7" s="217">
        <v>2110000</v>
      </c>
      <c r="M7" s="217">
        <v>2110000</v>
      </c>
      <c r="N7" s="218">
        <v>1110000</v>
      </c>
      <c r="O7" s="219">
        <v>978004</v>
      </c>
      <c r="P7" s="220">
        <f>E7*Config!F$40</f>
        <v>1137750</v>
      </c>
      <c r="Q7" s="220">
        <f>F7*Config!G$40</f>
        <v>1166193.75</v>
      </c>
      <c r="R7" s="220">
        <f>G7*Config!H$40</f>
        <v>2272239.2187499995</v>
      </c>
      <c r="S7" s="220">
        <f>H7*Config!I$40</f>
        <v>2329045.1992187495</v>
      </c>
      <c r="T7" s="220">
        <f>I7*Config!J$40</f>
        <v>1255863.1163085934</v>
      </c>
      <c r="U7" s="220">
        <f>J7*Config!K$40</f>
        <v>1287259.6942163082</v>
      </c>
      <c r="V7" s="220">
        <f>K7*Config!L$40</f>
        <v>1319441.1865717159</v>
      </c>
      <c r="W7" s="220">
        <f>L7*Config!M$40</f>
        <v>2570830.1137459264</v>
      </c>
      <c r="X7" s="220">
        <f>M7*Config!N$40</f>
        <v>2635100.8665895741</v>
      </c>
      <c r="Y7" s="221">
        <f>N7*Config!O$40</f>
        <v>1420893.8440579565</v>
      </c>
      <c r="Z7" s="222">
        <f t="shared" si="0"/>
        <v>7550000</v>
      </c>
      <c r="AA7" s="217">
        <f t="shared" si="1"/>
        <v>15100000</v>
      </c>
      <c r="AB7" s="220">
        <f t="shared" si="2"/>
        <v>8161091.2842773432</v>
      </c>
      <c r="AC7" s="221">
        <f t="shared" si="3"/>
        <v>17394616.989458822</v>
      </c>
      <c r="AD7" s="223">
        <f>IF(OR(SUM(P7:Y7)&lt;&gt;0,A7="EH"),INDEX(CASH!$B:$B,MATCH(A7,CASH!$A:$A,0)),"")</f>
        <v>310</v>
      </c>
      <c r="AE7" s="122">
        <f>AD7*VLOOKUP(C7,Config!$A$3:$C$9,3,FALSE)</f>
        <v>4650</v>
      </c>
      <c r="AF7" s="224">
        <f t="shared" si="4"/>
        <v>0.21002457601323654</v>
      </c>
      <c r="AG7" s="122" t="str">
        <f>IF(ISERROR(VLOOKUP(A7,Config!$A$12:$A$32,1,FALSE)),LEFT(A7,2),"PRL")</f>
        <v>AU</v>
      </c>
      <c r="AH7" s="122" t="str">
        <f t="shared" si="5"/>
        <v>AU013s</v>
      </c>
      <c r="AI7" s="163" t="s">
        <v>882</v>
      </c>
      <c r="AJ7" s="225" t="s">
        <v>781</v>
      </c>
      <c r="AK7" s="338" t="str">
        <f>IF(ISERROR(VLOOKUP($A7,'RAB Cat Lookup'!$B$4:$E$351,2,FALSE))=TRUE,"Unallocated",VLOOKUP($A7,'RAB Cat Lookup'!$B$4:$E$351,2,FALSE))</f>
        <v>Std</v>
      </c>
      <c r="AL7" s="338" t="str">
        <f>IF(ISERROR(VLOOKUP($A7,'RAB Cat Lookup'!$B$4:$E$351,4,FALSE))=TRUE,"Unallocated",VLOOKUP($A7,'RAB Cat Lookup'!$B$4:$E$351,4,FALSE))</f>
        <v>Substations</v>
      </c>
      <c r="AM7" s="121" t="str">
        <f t="shared" si="6"/>
        <v/>
      </c>
    </row>
    <row r="8" spans="1:39" x14ac:dyDescent="0.25">
      <c r="A8" s="215" t="s">
        <v>507</v>
      </c>
      <c r="B8" s="215" t="s">
        <v>522</v>
      </c>
      <c r="C8" s="123" t="s">
        <v>512</v>
      </c>
      <c r="D8" s="216">
        <v>0</v>
      </c>
      <c r="E8" s="217">
        <v>0</v>
      </c>
      <c r="F8" s="217">
        <v>0</v>
      </c>
      <c r="G8" s="217">
        <v>0</v>
      </c>
      <c r="H8" s="217">
        <v>0</v>
      </c>
      <c r="I8" s="217">
        <v>0</v>
      </c>
      <c r="J8" s="217">
        <v>0</v>
      </c>
      <c r="K8" s="217">
        <v>0</v>
      </c>
      <c r="L8" s="217">
        <v>0</v>
      </c>
      <c r="M8" s="217">
        <v>0</v>
      </c>
      <c r="N8" s="218">
        <v>0</v>
      </c>
      <c r="O8" s="219">
        <v>0</v>
      </c>
      <c r="P8" s="220">
        <f>E8*Config!F$40</f>
        <v>0</v>
      </c>
      <c r="Q8" s="220">
        <f>F8*Config!G$40</f>
        <v>0</v>
      </c>
      <c r="R8" s="220">
        <f>G8*Config!H$40</f>
        <v>0</v>
      </c>
      <c r="S8" s="220">
        <f>H8*Config!I$40</f>
        <v>0</v>
      </c>
      <c r="T8" s="220">
        <f>I8*Config!J$40</f>
        <v>0</v>
      </c>
      <c r="U8" s="220">
        <f>J8*Config!K$40</f>
        <v>0</v>
      </c>
      <c r="V8" s="220">
        <f>K8*Config!L$40</f>
        <v>0</v>
      </c>
      <c r="W8" s="220">
        <f>L8*Config!M$40</f>
        <v>0</v>
      </c>
      <c r="X8" s="220">
        <f>M8*Config!N$40</f>
        <v>0</v>
      </c>
      <c r="Y8" s="221">
        <f>N8*Config!O$40</f>
        <v>0</v>
      </c>
      <c r="Z8" s="222">
        <f t="shared" si="0"/>
        <v>0</v>
      </c>
      <c r="AA8" s="217">
        <f t="shared" si="1"/>
        <v>0</v>
      </c>
      <c r="AB8" s="220">
        <f t="shared" si="2"/>
        <v>0</v>
      </c>
      <c r="AC8" s="221">
        <f t="shared" si="3"/>
        <v>0</v>
      </c>
      <c r="AD8" s="223" t="str">
        <f>IF(OR(SUM(P8:Y8)&lt;&gt;0,A8="EH"),INDEX(CASH!$B:$B,MATCH(A8,CASH!$A:$A,0)),"")</f>
        <v/>
      </c>
      <c r="AE8" s="227">
        <v>4950</v>
      </c>
      <c r="AF8" s="224">
        <f t="shared" si="4"/>
        <v>0.12555079734501071</v>
      </c>
      <c r="AG8" s="122" t="str">
        <f>IF(ISERROR(VLOOKUP(A8,Config!$A$12:$A$32,1,FALSE)),LEFT(A8,2),"PRL")</f>
        <v>AU</v>
      </c>
      <c r="AH8" s="122" t="str">
        <f t="shared" si="5"/>
        <v>AU014s</v>
      </c>
      <c r="AI8" s="163" t="s">
        <v>882</v>
      </c>
      <c r="AJ8" s="225" t="s">
        <v>781</v>
      </c>
      <c r="AK8" s="338" t="str">
        <f>IF(ISERROR(VLOOKUP($A8,'RAB Cat Lookup'!$B$4:$E$351,2,FALSE))=TRUE,"Unallocated",VLOOKUP($A8,'RAB Cat Lookup'!$B$4:$E$351,2,FALSE))</f>
        <v>Unallocated</v>
      </c>
      <c r="AL8" s="338" t="str">
        <f>IF(ISERROR(VLOOKUP($A8,'RAB Cat Lookup'!$B$4:$E$351,4,FALSE))=TRUE,"Unallocated",VLOOKUP($A8,'RAB Cat Lookup'!$B$4:$E$351,4,FALSE))</f>
        <v>Unallocated</v>
      </c>
      <c r="AM8" s="121" t="str">
        <f t="shared" si="6"/>
        <v/>
      </c>
    </row>
    <row r="9" spans="1:39" x14ac:dyDescent="0.25">
      <c r="A9" s="215" t="s">
        <v>59</v>
      </c>
      <c r="B9" s="215" t="s">
        <v>468</v>
      </c>
      <c r="C9" s="123" t="s">
        <v>512</v>
      </c>
      <c r="D9" s="216">
        <v>0</v>
      </c>
      <c r="E9" s="217">
        <v>0</v>
      </c>
      <c r="F9" s="217">
        <v>0</v>
      </c>
      <c r="G9" s="217">
        <v>0</v>
      </c>
      <c r="H9" s="217">
        <v>0</v>
      </c>
      <c r="I9" s="217">
        <v>0</v>
      </c>
      <c r="J9" s="217">
        <v>0</v>
      </c>
      <c r="K9" s="217">
        <v>0</v>
      </c>
      <c r="L9" s="217">
        <v>0</v>
      </c>
      <c r="M9" s="217">
        <v>0</v>
      </c>
      <c r="N9" s="218">
        <v>0</v>
      </c>
      <c r="O9" s="219">
        <v>0</v>
      </c>
      <c r="P9" s="220">
        <f>E9*Config!F$40</f>
        <v>0</v>
      </c>
      <c r="Q9" s="220">
        <f>F9*Config!G$40</f>
        <v>0</v>
      </c>
      <c r="R9" s="220">
        <f>G9*Config!H$40</f>
        <v>0</v>
      </c>
      <c r="S9" s="220">
        <f>H9*Config!I$40</f>
        <v>0</v>
      </c>
      <c r="T9" s="220">
        <f>I9*Config!J$40</f>
        <v>0</v>
      </c>
      <c r="U9" s="220">
        <f>J9*Config!K$40</f>
        <v>0</v>
      </c>
      <c r="V9" s="220">
        <f>K9*Config!L$40</f>
        <v>0</v>
      </c>
      <c r="W9" s="220">
        <f>L9*Config!M$40</f>
        <v>0</v>
      </c>
      <c r="X9" s="220">
        <f>M9*Config!N$40</f>
        <v>0</v>
      </c>
      <c r="Y9" s="221">
        <f>N9*Config!O$40</f>
        <v>0</v>
      </c>
      <c r="Z9" s="222">
        <f t="shared" si="0"/>
        <v>0</v>
      </c>
      <c r="AA9" s="217">
        <f t="shared" si="1"/>
        <v>0</v>
      </c>
      <c r="AB9" s="220">
        <f t="shared" si="2"/>
        <v>0</v>
      </c>
      <c r="AC9" s="221">
        <f t="shared" si="3"/>
        <v>0</v>
      </c>
      <c r="AD9" s="223" t="str">
        <f>IF(OR(SUM(P9:Y9)&lt;&gt;0,A9="EH"),INDEX(CASH!$B:$B,MATCH(A9,CASH!$A:$A,0)),"")</f>
        <v/>
      </c>
      <c r="AE9" s="226">
        <v>2250</v>
      </c>
      <c r="AF9" s="224">
        <f t="shared" si="4"/>
        <v>0.7084581062767964</v>
      </c>
      <c r="AG9" s="122" t="str">
        <f>IF(ISERROR(VLOOKUP(A9,Config!$A$12:$A$32,1,FALSE)),LEFT(A9,2),"PRL")</f>
        <v>AU</v>
      </c>
      <c r="AH9" s="122" t="str">
        <f t="shared" si="5"/>
        <v>AU016s</v>
      </c>
      <c r="AI9" s="163" t="s">
        <v>882</v>
      </c>
      <c r="AJ9" s="225" t="s">
        <v>781</v>
      </c>
      <c r="AK9" s="338" t="str">
        <f>IF(ISERROR(VLOOKUP($A9,'RAB Cat Lookup'!$B$4:$E$351,2,FALSE))=TRUE,"Unallocated",VLOOKUP($A9,'RAB Cat Lookup'!$B$4:$E$351,2,FALSE))</f>
        <v>Std</v>
      </c>
      <c r="AL9" s="338" t="str">
        <f>IF(ISERROR(VLOOKUP($A9,'RAB Cat Lookup'!$B$4:$E$351,4,FALSE))=TRUE,"Unallocated",VLOOKUP($A9,'RAB Cat Lookup'!$B$4:$E$351,4,FALSE))</f>
        <v>Substations</v>
      </c>
      <c r="AM9" s="121" t="str">
        <f t="shared" si="6"/>
        <v/>
      </c>
    </row>
    <row r="10" spans="1:39" x14ac:dyDescent="0.25">
      <c r="A10" s="215" t="s">
        <v>395</v>
      </c>
      <c r="B10" s="215" t="s">
        <v>523</v>
      </c>
      <c r="C10" s="123" t="s">
        <v>512</v>
      </c>
      <c r="D10" s="216">
        <v>0</v>
      </c>
      <c r="E10" s="217">
        <v>0</v>
      </c>
      <c r="F10" s="217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0</v>
      </c>
      <c r="L10" s="217">
        <v>0</v>
      </c>
      <c r="M10" s="217">
        <v>0</v>
      </c>
      <c r="N10" s="218">
        <v>0</v>
      </c>
      <c r="O10" s="219">
        <v>0</v>
      </c>
      <c r="P10" s="220">
        <f>E10*Config!F$40</f>
        <v>0</v>
      </c>
      <c r="Q10" s="220">
        <f>F10*Config!G$40</f>
        <v>0</v>
      </c>
      <c r="R10" s="220">
        <f>G10*Config!H$40</f>
        <v>0</v>
      </c>
      <c r="S10" s="220">
        <f>H10*Config!I$40</f>
        <v>0</v>
      </c>
      <c r="T10" s="220">
        <f>I10*Config!J$40</f>
        <v>0</v>
      </c>
      <c r="U10" s="220">
        <f>J10*Config!K$40</f>
        <v>0</v>
      </c>
      <c r="V10" s="220">
        <f>K10*Config!L$40</f>
        <v>0</v>
      </c>
      <c r="W10" s="220">
        <f>L10*Config!M$40</f>
        <v>0</v>
      </c>
      <c r="X10" s="220">
        <f>M10*Config!N$40</f>
        <v>0</v>
      </c>
      <c r="Y10" s="221">
        <f>N10*Config!O$40</f>
        <v>0</v>
      </c>
      <c r="Z10" s="222">
        <f t="shared" si="0"/>
        <v>0</v>
      </c>
      <c r="AA10" s="217">
        <f t="shared" si="1"/>
        <v>0</v>
      </c>
      <c r="AB10" s="220">
        <f t="shared" si="2"/>
        <v>0</v>
      </c>
      <c r="AC10" s="221">
        <f t="shared" si="3"/>
        <v>0</v>
      </c>
      <c r="AD10" s="223" t="str">
        <f>IF(OR(SUM(P10:Y10)&lt;&gt;0,A10="EH"),INDEX(CASH!$B:$B,MATCH(A10,CASH!$A:$A,0)),"")</f>
        <v/>
      </c>
      <c r="AE10" s="226">
        <v>4950</v>
      </c>
      <c r="AF10" s="224">
        <f t="shared" si="4"/>
        <v>0.12555079734501071</v>
      </c>
      <c r="AG10" s="122" t="str">
        <f>IF(ISERROR(VLOOKUP(A10,Config!$A$12:$A$32,1,FALSE)),LEFT(A10,2),"PRL")</f>
        <v>AU</v>
      </c>
      <c r="AH10" s="122" t="str">
        <f t="shared" si="5"/>
        <v>AU017s</v>
      </c>
      <c r="AI10" s="163" t="s">
        <v>882</v>
      </c>
      <c r="AJ10" s="225" t="s">
        <v>781</v>
      </c>
      <c r="AK10" s="338" t="str">
        <f>IF(ISERROR(VLOOKUP($A10,'RAB Cat Lookup'!$B$4:$E$351,2,FALSE))=TRUE,"Unallocated",VLOOKUP($A10,'RAB Cat Lookup'!$B$4:$E$351,2,FALSE))</f>
        <v>Unallocated</v>
      </c>
      <c r="AL10" s="338" t="str">
        <f>IF(ISERROR(VLOOKUP($A10,'RAB Cat Lookup'!$B$4:$E$351,4,FALSE))=TRUE,"Unallocated",VLOOKUP($A10,'RAB Cat Lookup'!$B$4:$E$351,4,FALSE))</f>
        <v>Unallocated</v>
      </c>
      <c r="AM10" s="121" t="str">
        <f t="shared" si="6"/>
        <v/>
      </c>
    </row>
    <row r="11" spans="1:39" x14ac:dyDescent="0.25">
      <c r="A11" s="215" t="s">
        <v>60</v>
      </c>
      <c r="B11" s="215" t="s">
        <v>273</v>
      </c>
      <c r="C11" s="123" t="s">
        <v>512</v>
      </c>
      <c r="D11" s="216">
        <v>750000</v>
      </c>
      <c r="E11" s="217">
        <v>625000</v>
      </c>
      <c r="F11" s="217">
        <v>525000</v>
      </c>
      <c r="G11" s="217">
        <v>525000</v>
      </c>
      <c r="H11" s="217">
        <v>525000</v>
      </c>
      <c r="I11" s="217">
        <v>525000</v>
      </c>
      <c r="J11" s="217">
        <v>450000</v>
      </c>
      <c r="K11" s="217">
        <v>450000</v>
      </c>
      <c r="L11" s="217">
        <v>450000</v>
      </c>
      <c r="M11" s="217">
        <v>450000</v>
      </c>
      <c r="N11" s="218">
        <v>450000</v>
      </c>
      <c r="O11" s="219">
        <v>515765.25000000006</v>
      </c>
      <c r="P11" s="220">
        <f>E11*Config!F$40</f>
        <v>640625</v>
      </c>
      <c r="Q11" s="220">
        <f>F11*Config!G$40</f>
        <v>551578.125</v>
      </c>
      <c r="R11" s="220">
        <f>G11*Config!H$40</f>
        <v>565367.57812499988</v>
      </c>
      <c r="S11" s="220">
        <f>H11*Config!I$40</f>
        <v>579501.76757812488</v>
      </c>
      <c r="T11" s="220">
        <f>I11*Config!J$40</f>
        <v>593989.31176757789</v>
      </c>
      <c r="U11" s="220">
        <f>J11*Config!K$40</f>
        <v>521862.03819580056</v>
      </c>
      <c r="V11" s="220">
        <f>K11*Config!L$40</f>
        <v>534908.5891506956</v>
      </c>
      <c r="W11" s="220">
        <f>L11*Config!M$40</f>
        <v>548281.303879463</v>
      </c>
      <c r="X11" s="220">
        <f>M11*Config!N$40</f>
        <v>561988.33647644939</v>
      </c>
      <c r="Y11" s="221">
        <f>N11*Config!O$40</f>
        <v>576038.04488836066</v>
      </c>
      <c r="Z11" s="222">
        <f t="shared" si="0"/>
        <v>2725000</v>
      </c>
      <c r="AA11" s="217">
        <f t="shared" si="1"/>
        <v>4975000</v>
      </c>
      <c r="AB11" s="220">
        <f t="shared" si="2"/>
        <v>2931061.7824707031</v>
      </c>
      <c r="AC11" s="221">
        <f t="shared" si="3"/>
        <v>5674140.0950614717</v>
      </c>
      <c r="AD11" s="223">
        <f>IF(OR(SUM(P11:Y11)&lt;&gt;0,A11="EH"),INDEX(CASH!$B:$B,MATCH(A11,CASH!$A:$A,0)),"")</f>
        <v>150</v>
      </c>
      <c r="AE11" s="122">
        <f>AD11*VLOOKUP(C11,Config!$A$3:$C$9,3,FALSE)</f>
        <v>2250</v>
      </c>
      <c r="AF11" s="224">
        <f t="shared" si="4"/>
        <v>0.7084581062767964</v>
      </c>
      <c r="AG11" s="122" t="str">
        <f>IF(ISERROR(VLOOKUP(A11,Config!$A$12:$A$32,1,FALSE)),LEFT(A11,2),"PRL")</f>
        <v>CC</v>
      </c>
      <c r="AH11" s="122" t="str">
        <f t="shared" si="5"/>
        <v>CC002s</v>
      </c>
      <c r="AI11" s="163" t="s">
        <v>882</v>
      </c>
      <c r="AJ11" s="225" t="s">
        <v>781</v>
      </c>
      <c r="AK11" s="338" t="str">
        <f>IF(ISERROR(VLOOKUP($A11,'RAB Cat Lookup'!$B$4:$E$351,2,FALSE))=TRUE,"Unallocated",VLOOKUP($A11,'RAB Cat Lookup'!$B$4:$E$351,2,FALSE))</f>
        <v>Std</v>
      </c>
      <c r="AL11" s="338" t="str">
        <f>IF(ISERROR(VLOOKUP($A11,'RAB Cat Lookup'!$B$4:$E$351,4,FALSE))=TRUE,"Unallocated",VLOOKUP($A11,'RAB Cat Lookup'!$B$4:$E$351,4,FALSE))</f>
        <v>Communications</v>
      </c>
      <c r="AM11" s="121" t="str">
        <f t="shared" si="6"/>
        <v/>
      </c>
    </row>
    <row r="12" spans="1:39" x14ac:dyDescent="0.25">
      <c r="A12" s="215" t="s">
        <v>61</v>
      </c>
      <c r="B12" s="215" t="s">
        <v>274</v>
      </c>
      <c r="C12" s="123" t="s">
        <v>512</v>
      </c>
      <c r="D12" s="216">
        <v>870000</v>
      </c>
      <c r="E12" s="217">
        <v>880000</v>
      </c>
      <c r="F12" s="217">
        <v>840000</v>
      </c>
      <c r="G12" s="217">
        <v>850000</v>
      </c>
      <c r="H12" s="217">
        <v>690000</v>
      </c>
      <c r="I12" s="217">
        <v>640000</v>
      </c>
      <c r="J12" s="217">
        <v>740000</v>
      </c>
      <c r="K12" s="217">
        <v>620000</v>
      </c>
      <c r="L12" s="217">
        <v>610000</v>
      </c>
      <c r="M12" s="217">
        <v>590000</v>
      </c>
      <c r="N12" s="218">
        <v>490000</v>
      </c>
      <c r="O12" s="219">
        <v>692279.50999999989</v>
      </c>
      <c r="P12" s="220">
        <f>E12*Config!F$40</f>
        <v>901999.99999999988</v>
      </c>
      <c r="Q12" s="220">
        <f>F12*Config!G$40</f>
        <v>882524.99999999988</v>
      </c>
      <c r="R12" s="220">
        <f>G12*Config!H$40</f>
        <v>915357.03124999988</v>
      </c>
      <c r="S12" s="220">
        <f>H12*Config!I$40</f>
        <v>761630.89453124988</v>
      </c>
      <c r="T12" s="220">
        <f>I12*Config!J$40</f>
        <v>724101.25624999974</v>
      </c>
      <c r="U12" s="220">
        <f>J12*Config!K$40</f>
        <v>858173.12947753875</v>
      </c>
      <c r="V12" s="220">
        <f>K12*Config!L$40</f>
        <v>736985.16727429174</v>
      </c>
      <c r="W12" s="220">
        <f>L12*Config!M$40</f>
        <v>743225.76748104976</v>
      </c>
      <c r="X12" s="220">
        <f>M12*Config!N$40</f>
        <v>736829.15226912266</v>
      </c>
      <c r="Y12" s="221">
        <f>N12*Config!O$40</f>
        <v>627241.42665621499</v>
      </c>
      <c r="Z12" s="222">
        <f t="shared" si="0"/>
        <v>3900000</v>
      </c>
      <c r="AA12" s="217">
        <f t="shared" si="1"/>
        <v>6950000</v>
      </c>
      <c r="AB12" s="220">
        <f t="shared" si="2"/>
        <v>4185614.1820312492</v>
      </c>
      <c r="AC12" s="221">
        <f t="shared" si="3"/>
        <v>7888068.8251894657</v>
      </c>
      <c r="AD12" s="223">
        <f>IF(OR(SUM(P12:Y12)&lt;&gt;0,A12="EH"),INDEX(CASH!$B:$B,MATCH(A12,CASH!$A:$A,0)),"")</f>
        <v>270</v>
      </c>
      <c r="AE12" s="122">
        <f>AD12*VLOOKUP(C12,Config!$A$3:$C$9,3,FALSE)</f>
        <v>4050</v>
      </c>
      <c r="AF12" s="224">
        <f t="shared" si="4"/>
        <v>0.3721870969591301</v>
      </c>
      <c r="AG12" s="122" t="str">
        <f>IF(ISERROR(VLOOKUP(A12,Config!$A$12:$A$32,1,FALSE)),LEFT(A12,2),"PRL")</f>
        <v>CC</v>
      </c>
      <c r="AH12" s="122" t="str">
        <f t="shared" si="5"/>
        <v>CC007s</v>
      </c>
      <c r="AI12" s="163" t="s">
        <v>882</v>
      </c>
      <c r="AJ12" s="225" t="s">
        <v>781</v>
      </c>
      <c r="AK12" s="338" t="str">
        <f>IF(ISERROR(VLOOKUP($A12,'RAB Cat Lookup'!$B$4:$E$351,2,FALSE))=TRUE,"Unallocated",VLOOKUP($A12,'RAB Cat Lookup'!$B$4:$E$351,2,FALSE))</f>
        <v>Std</v>
      </c>
      <c r="AL12" s="338" t="str">
        <f>IF(ISERROR(VLOOKUP($A12,'RAB Cat Lookup'!$B$4:$E$351,4,FALSE))=TRUE,"Unallocated",VLOOKUP($A12,'RAB Cat Lookup'!$B$4:$E$351,4,FALSE))</f>
        <v>Communications</v>
      </c>
      <c r="AM12" s="121" t="str">
        <f t="shared" si="6"/>
        <v/>
      </c>
    </row>
    <row r="13" spans="1:39" x14ac:dyDescent="0.25">
      <c r="A13" s="215" t="s">
        <v>62</v>
      </c>
      <c r="B13" s="215" t="s">
        <v>275</v>
      </c>
      <c r="C13" s="123" t="s">
        <v>512</v>
      </c>
      <c r="D13" s="216">
        <v>550000</v>
      </c>
      <c r="E13" s="217">
        <v>670000</v>
      </c>
      <c r="F13" s="217">
        <v>670000</v>
      </c>
      <c r="G13" s="217">
        <v>490000</v>
      </c>
      <c r="H13" s="217">
        <v>430000</v>
      </c>
      <c r="I13" s="217">
        <v>280000</v>
      </c>
      <c r="J13" s="217">
        <v>940000</v>
      </c>
      <c r="K13" s="217">
        <v>1550000</v>
      </c>
      <c r="L13" s="217">
        <v>1230000</v>
      </c>
      <c r="M13" s="217">
        <v>1520000</v>
      </c>
      <c r="N13" s="218">
        <v>930000</v>
      </c>
      <c r="O13" s="219">
        <v>418230.73</v>
      </c>
      <c r="P13" s="220">
        <f>E13*Config!F$40</f>
        <v>686749.99999999988</v>
      </c>
      <c r="Q13" s="220">
        <f>F13*Config!G$40</f>
        <v>703918.75</v>
      </c>
      <c r="R13" s="220">
        <f>G13*Config!H$40</f>
        <v>527676.40624999988</v>
      </c>
      <c r="S13" s="220">
        <f>H13*Config!I$40</f>
        <v>474639.54296874988</v>
      </c>
      <c r="T13" s="220">
        <f>I13*Config!J$40</f>
        <v>316794.2996093749</v>
      </c>
      <c r="U13" s="220">
        <f>J13*Config!K$40</f>
        <v>1090111.8131201167</v>
      </c>
      <c r="V13" s="220">
        <f>K13*Config!L$40</f>
        <v>1842462.9181857293</v>
      </c>
      <c r="W13" s="220">
        <f>L13*Config!M$40</f>
        <v>1498635.5639371988</v>
      </c>
      <c r="X13" s="220">
        <f>M13*Config!N$40</f>
        <v>1898271.7143204515</v>
      </c>
      <c r="Y13" s="221">
        <f>N13*Config!O$40</f>
        <v>1190478.6261026121</v>
      </c>
      <c r="Z13" s="222">
        <f t="shared" si="0"/>
        <v>2540000</v>
      </c>
      <c r="AA13" s="217">
        <f t="shared" si="1"/>
        <v>8710000</v>
      </c>
      <c r="AB13" s="220">
        <f t="shared" si="2"/>
        <v>2709778.9988281247</v>
      </c>
      <c r="AC13" s="221">
        <f t="shared" si="3"/>
        <v>10229739.634494232</v>
      </c>
      <c r="AD13" s="223">
        <f>IF(OR(SUM(P13:Y13)&lt;&gt;0,A13="EH"),INDEX(CASH!$B:$B,MATCH(A13,CASH!$A:$A,0)),"")</f>
        <v>230</v>
      </c>
      <c r="AE13" s="122">
        <f>AD13*VLOOKUP(C13,Config!$A$3:$C$9,3,FALSE)</f>
        <v>3450</v>
      </c>
      <c r="AF13" s="224">
        <f t="shared" si="4"/>
        <v>0.51286096895246069</v>
      </c>
      <c r="AG13" s="122" t="str">
        <f>IF(ISERROR(VLOOKUP(A13,Config!$A$12:$A$32,1,FALSE)),LEFT(A13,2),"PRL")</f>
        <v>CC</v>
      </c>
      <c r="AH13" s="122" t="str">
        <f t="shared" si="5"/>
        <v>CC020s</v>
      </c>
      <c r="AI13" s="163" t="s">
        <v>882</v>
      </c>
      <c r="AJ13" s="225" t="s">
        <v>781</v>
      </c>
      <c r="AK13" s="338" t="str">
        <f>IF(ISERROR(VLOOKUP($A13,'RAB Cat Lookup'!$B$4:$E$351,2,FALSE))=TRUE,"Unallocated",VLOOKUP($A13,'RAB Cat Lookup'!$B$4:$E$351,2,FALSE))</f>
        <v>Std</v>
      </c>
      <c r="AL13" s="338" t="str">
        <f>IF(ISERROR(VLOOKUP($A13,'RAB Cat Lookup'!$B$4:$E$351,4,FALSE))=TRUE,"Unallocated",VLOOKUP($A13,'RAB Cat Lookup'!$B$4:$E$351,4,FALSE))</f>
        <v>Communications</v>
      </c>
      <c r="AM13" s="121" t="str">
        <f t="shared" si="6"/>
        <v/>
      </c>
    </row>
    <row r="14" spans="1:39" x14ac:dyDescent="0.25">
      <c r="A14" s="215" t="s">
        <v>48</v>
      </c>
      <c r="B14" s="215" t="s">
        <v>260</v>
      </c>
      <c r="C14" s="123" t="s">
        <v>512</v>
      </c>
      <c r="D14" s="216">
        <v>735000</v>
      </c>
      <c r="E14" s="217">
        <v>700000</v>
      </c>
      <c r="F14" s="217">
        <v>700000</v>
      </c>
      <c r="G14" s="217">
        <v>700000</v>
      </c>
      <c r="H14" s="217">
        <v>750000</v>
      </c>
      <c r="I14" s="217">
        <v>800000</v>
      </c>
      <c r="J14" s="217">
        <v>800000</v>
      </c>
      <c r="K14" s="217">
        <v>800000</v>
      </c>
      <c r="L14" s="217">
        <v>800000</v>
      </c>
      <c r="M14" s="217">
        <v>800000</v>
      </c>
      <c r="N14" s="218">
        <v>800000</v>
      </c>
      <c r="O14" s="219">
        <v>740000</v>
      </c>
      <c r="P14" s="220">
        <f>E14*Config!F$40</f>
        <v>717499.99999999988</v>
      </c>
      <c r="Q14" s="220">
        <f>F14*Config!G$40</f>
        <v>735437.5</v>
      </c>
      <c r="R14" s="220">
        <f>G14*Config!H$40</f>
        <v>753823.43749999988</v>
      </c>
      <c r="S14" s="220">
        <f>H14*Config!I$40</f>
        <v>827859.66796874977</v>
      </c>
      <c r="T14" s="220">
        <f>I14*Config!J$40</f>
        <v>905126.57031249977</v>
      </c>
      <c r="U14" s="220">
        <f>J14*Config!K$40</f>
        <v>927754.7345703122</v>
      </c>
      <c r="V14" s="220">
        <f>K14*Config!L$40</f>
        <v>950948.60293457005</v>
      </c>
      <c r="W14" s="220">
        <f>L14*Config!M$40</f>
        <v>974722.31800793414</v>
      </c>
      <c r="X14" s="220">
        <f>M14*Config!N$40</f>
        <v>999090.37595813232</v>
      </c>
      <c r="Y14" s="221">
        <f>N14*Config!O$40</f>
        <v>1024067.6353570856</v>
      </c>
      <c r="Z14" s="222">
        <f t="shared" si="0"/>
        <v>3650000</v>
      </c>
      <c r="AA14" s="217">
        <f t="shared" si="1"/>
        <v>7650000</v>
      </c>
      <c r="AB14" s="220">
        <f t="shared" si="2"/>
        <v>3939747.17578125</v>
      </c>
      <c r="AC14" s="221">
        <f t="shared" si="3"/>
        <v>8816330.8426092844</v>
      </c>
      <c r="AD14" s="223">
        <f>IF(OR(SUM(P14:Y14)&lt;&gt;0,A14="EH"),INDEX(CASH!$B:$B,MATCH(A14,CASH!$A:$A,0)),"")</f>
        <v>280</v>
      </c>
      <c r="AE14" s="122">
        <f>AD14*VLOOKUP(C14,Config!$A$3:$C$9,3,FALSE)</f>
        <v>4200</v>
      </c>
      <c r="AF14" s="224">
        <f t="shared" si="4"/>
        <v>0.3628916443634847</v>
      </c>
      <c r="AG14" s="122" t="str">
        <f>IF(ISERROR(VLOOKUP(A14,Config!$A$12:$A$32,1,FALSE)),LEFT(A14,2),"PRL")</f>
        <v>DS</v>
      </c>
      <c r="AH14" s="122" t="str">
        <f t="shared" si="5"/>
        <v>DS002s</v>
      </c>
      <c r="AI14" s="163" t="s">
        <v>882</v>
      </c>
      <c r="AJ14" s="225" t="s">
        <v>781</v>
      </c>
      <c r="AK14" s="338" t="str">
        <f>IF(ISERROR(VLOOKUP($A14,'RAB Cat Lookup'!$B$4:$E$351,2,FALSE))=TRUE,"Unallocated",VLOOKUP($A14,'RAB Cat Lookup'!$B$4:$E$351,2,FALSE))</f>
        <v>Std</v>
      </c>
      <c r="AL14" s="338" t="str">
        <f>IF(ISERROR(VLOOKUP($A14,'RAB Cat Lookup'!$B$4:$E$351,4,FALSE))=TRUE,"Unallocated",VLOOKUP($A14,'RAB Cat Lookup'!$B$4:$E$351,4,FALSE))</f>
        <v>Transformers</v>
      </c>
      <c r="AM14" s="121" t="str">
        <f t="shared" si="6"/>
        <v/>
      </c>
    </row>
    <row r="15" spans="1:39" x14ac:dyDescent="0.25">
      <c r="A15" s="215" t="s">
        <v>811</v>
      </c>
      <c r="B15" s="215" t="s">
        <v>843</v>
      </c>
      <c r="C15" s="123" t="s">
        <v>512</v>
      </c>
      <c r="D15" s="216">
        <v>0</v>
      </c>
      <c r="E15" s="217">
        <v>0</v>
      </c>
      <c r="F15" s="217">
        <v>0</v>
      </c>
      <c r="G15" s="217">
        <v>0</v>
      </c>
      <c r="H15" s="217">
        <v>0</v>
      </c>
      <c r="I15" s="217">
        <v>0</v>
      </c>
      <c r="J15" s="217">
        <v>0</v>
      </c>
      <c r="K15" s="217">
        <v>0</v>
      </c>
      <c r="L15" s="217">
        <v>0</v>
      </c>
      <c r="M15" s="217">
        <v>0</v>
      </c>
      <c r="N15" s="218">
        <v>0</v>
      </c>
      <c r="O15" s="219">
        <v>0</v>
      </c>
      <c r="P15" s="220">
        <f>E15*Config!F$40</f>
        <v>0</v>
      </c>
      <c r="Q15" s="220">
        <f>F15*Config!G$40</f>
        <v>0</v>
      </c>
      <c r="R15" s="220">
        <f>G15*Config!H$40</f>
        <v>0</v>
      </c>
      <c r="S15" s="220">
        <f>H15*Config!I$40</f>
        <v>0</v>
      </c>
      <c r="T15" s="220">
        <f>I15*Config!J$40</f>
        <v>0</v>
      </c>
      <c r="U15" s="220">
        <f>J15*Config!K$40</f>
        <v>0</v>
      </c>
      <c r="V15" s="220">
        <f>K15*Config!L$40</f>
        <v>0</v>
      </c>
      <c r="W15" s="220">
        <f>L15*Config!M$40</f>
        <v>0</v>
      </c>
      <c r="X15" s="220">
        <f>M15*Config!N$40</f>
        <v>0</v>
      </c>
      <c r="Y15" s="221">
        <f>N15*Config!O$40</f>
        <v>0</v>
      </c>
      <c r="Z15" s="222">
        <f t="shared" si="0"/>
        <v>0</v>
      </c>
      <c r="AA15" s="217">
        <f t="shared" si="1"/>
        <v>0</v>
      </c>
      <c r="AB15" s="220">
        <f t="shared" si="2"/>
        <v>0</v>
      </c>
      <c r="AC15" s="221">
        <f t="shared" si="3"/>
        <v>0</v>
      </c>
      <c r="AD15" s="223" t="str">
        <f>IF(OR(SUM(P15:Y15)&lt;&gt;0,A15="EH"),INDEX(CASH!$B:$B,MATCH(A15,CASH!$A:$A,0)),"")</f>
        <v/>
      </c>
      <c r="AE15" s="227">
        <v>4950</v>
      </c>
      <c r="AF15" s="224">
        <f t="shared" si="4"/>
        <v>0.12555079734501071</v>
      </c>
      <c r="AG15" s="122" t="str">
        <f>IF(ISERROR(VLOOKUP(A15,Config!$A$12:$A$32,1,FALSE)),LEFT(A15,2),"PRL")</f>
        <v>DS</v>
      </c>
      <c r="AH15" s="122" t="str">
        <f t="shared" si="5"/>
        <v>DS003s</v>
      </c>
      <c r="AI15" s="163" t="s">
        <v>882</v>
      </c>
      <c r="AJ15" s="225" t="s">
        <v>781</v>
      </c>
      <c r="AK15" s="338" t="str">
        <f>IF(ISERROR(VLOOKUP($A15,'RAB Cat Lookup'!$B$4:$E$351,2,FALSE))=TRUE,"Unallocated",VLOOKUP($A15,'RAB Cat Lookup'!$B$4:$E$351,2,FALSE))</f>
        <v>Std</v>
      </c>
      <c r="AL15" s="338" t="str">
        <f>IF(ISERROR(VLOOKUP($A15,'RAB Cat Lookup'!$B$4:$E$351,4,FALSE))=TRUE,"Unallocated",VLOOKUP($A15,'RAB Cat Lookup'!$B$4:$E$351,4,FALSE))</f>
        <v>Substations</v>
      </c>
      <c r="AM15" s="121" t="str">
        <f t="shared" si="6"/>
        <v/>
      </c>
    </row>
    <row r="16" spans="1:39" x14ac:dyDescent="0.25">
      <c r="A16" s="215" t="s">
        <v>810</v>
      </c>
      <c r="B16" s="215" t="s">
        <v>844</v>
      </c>
      <c r="C16" s="123" t="s">
        <v>512</v>
      </c>
      <c r="D16" s="216">
        <v>0</v>
      </c>
      <c r="E16" s="217">
        <v>0</v>
      </c>
      <c r="F16" s="217">
        <v>0</v>
      </c>
      <c r="G16" s="217">
        <v>0</v>
      </c>
      <c r="H16" s="217">
        <v>0</v>
      </c>
      <c r="I16" s="217">
        <v>0</v>
      </c>
      <c r="J16" s="217">
        <v>0</v>
      </c>
      <c r="K16" s="217">
        <v>0</v>
      </c>
      <c r="L16" s="217">
        <v>0</v>
      </c>
      <c r="M16" s="217">
        <v>0</v>
      </c>
      <c r="N16" s="218">
        <v>0</v>
      </c>
      <c r="O16" s="219">
        <v>0</v>
      </c>
      <c r="P16" s="220">
        <f>E16*Config!F$40</f>
        <v>0</v>
      </c>
      <c r="Q16" s="220">
        <f>F16*Config!G$40</f>
        <v>0</v>
      </c>
      <c r="R16" s="220">
        <f>G16*Config!H$40</f>
        <v>0</v>
      </c>
      <c r="S16" s="220">
        <f>H16*Config!I$40</f>
        <v>0</v>
      </c>
      <c r="T16" s="220">
        <f>I16*Config!J$40</f>
        <v>0</v>
      </c>
      <c r="U16" s="220">
        <f>J16*Config!K$40</f>
        <v>0</v>
      </c>
      <c r="V16" s="220">
        <f>K16*Config!L$40</f>
        <v>0</v>
      </c>
      <c r="W16" s="220">
        <f>L16*Config!M$40</f>
        <v>0</v>
      </c>
      <c r="X16" s="220">
        <f>M16*Config!N$40</f>
        <v>0</v>
      </c>
      <c r="Y16" s="221">
        <f>N16*Config!O$40</f>
        <v>0</v>
      </c>
      <c r="Z16" s="222">
        <f t="shared" si="0"/>
        <v>0</v>
      </c>
      <c r="AA16" s="217">
        <f t="shared" si="1"/>
        <v>0</v>
      </c>
      <c r="AB16" s="220">
        <f t="shared" si="2"/>
        <v>0</v>
      </c>
      <c r="AC16" s="221">
        <f t="shared" si="3"/>
        <v>0</v>
      </c>
      <c r="AD16" s="223" t="str">
        <f>IF(OR(SUM(P16:Y16)&lt;&gt;0,A16="EH"),INDEX(CASH!$B:$B,MATCH(A16,CASH!$A:$A,0)),"")</f>
        <v/>
      </c>
      <c r="AE16" s="227">
        <v>4950</v>
      </c>
      <c r="AF16" s="224">
        <f t="shared" si="4"/>
        <v>0.12555079734501071</v>
      </c>
      <c r="AG16" s="122" t="str">
        <f>IF(ISERROR(VLOOKUP(A16,Config!$A$12:$A$32,1,FALSE)),LEFT(A16,2),"PRL")</f>
        <v>DS</v>
      </c>
      <c r="AH16" s="122" t="str">
        <f t="shared" si="5"/>
        <v>DS004s</v>
      </c>
      <c r="AI16" s="163" t="s">
        <v>882</v>
      </c>
      <c r="AJ16" s="225" t="s">
        <v>781</v>
      </c>
      <c r="AK16" s="338" t="str">
        <f>IF(ISERROR(VLOOKUP($A16,'RAB Cat Lookup'!$B$4:$E$351,2,FALSE))=TRUE,"Unallocated",VLOOKUP($A16,'RAB Cat Lookup'!$B$4:$E$351,2,FALSE))</f>
        <v>Std</v>
      </c>
      <c r="AL16" s="338" t="str">
        <f>IF(ISERROR(VLOOKUP($A16,'RAB Cat Lookup'!$B$4:$E$351,4,FALSE))=TRUE,"Unallocated",VLOOKUP($A16,'RAB Cat Lookup'!$B$4:$E$351,4,FALSE))</f>
        <v>Distribution lines and cables</v>
      </c>
      <c r="AM16" s="121" t="str">
        <f t="shared" si="6"/>
        <v/>
      </c>
    </row>
    <row r="17" spans="1:39" x14ac:dyDescent="0.25">
      <c r="A17" s="215" t="s">
        <v>49</v>
      </c>
      <c r="B17" s="215" t="s">
        <v>782</v>
      </c>
      <c r="C17" s="123" t="s">
        <v>512</v>
      </c>
      <c r="D17" s="216">
        <v>10800000</v>
      </c>
      <c r="E17" s="217">
        <v>11330000</v>
      </c>
      <c r="F17" s="217">
        <v>12100000</v>
      </c>
      <c r="G17" s="217">
        <v>12870000</v>
      </c>
      <c r="H17" s="217">
        <v>13640000</v>
      </c>
      <c r="I17" s="217">
        <v>14410000</v>
      </c>
      <c r="J17" s="217">
        <v>15180000</v>
      </c>
      <c r="K17" s="217">
        <v>16720000</v>
      </c>
      <c r="L17" s="217">
        <v>17490000</v>
      </c>
      <c r="M17" s="217">
        <v>17490000</v>
      </c>
      <c r="N17" s="218">
        <v>17490000</v>
      </c>
      <c r="O17" s="219">
        <v>10800000</v>
      </c>
      <c r="P17" s="220">
        <f>E17*Config!F$40</f>
        <v>11613249.999999998</v>
      </c>
      <c r="Q17" s="220">
        <f>F17*Config!G$40</f>
        <v>12712562.499999998</v>
      </c>
      <c r="R17" s="220">
        <f>G17*Config!H$40</f>
        <v>13859582.343749998</v>
      </c>
      <c r="S17" s="220">
        <f>H17*Config!I$40</f>
        <v>15056007.828124996</v>
      </c>
      <c r="T17" s="220">
        <f>I17*Config!J$40</f>
        <v>16303592.347753901</v>
      </c>
      <c r="U17" s="220">
        <f>J17*Config!K$40</f>
        <v>17604146.088471673</v>
      </c>
      <c r="V17" s="220">
        <f>K17*Config!L$40</f>
        <v>19874825.801332515</v>
      </c>
      <c r="W17" s="220">
        <f>L17*Config!M$40</f>
        <v>21309866.677448459</v>
      </c>
      <c r="X17" s="220">
        <f>M17*Config!N$40</f>
        <v>21842613.34438467</v>
      </c>
      <c r="Y17" s="221">
        <f>N17*Config!O$40</f>
        <v>22388678.677994285</v>
      </c>
      <c r="Z17" s="222">
        <f t="shared" si="0"/>
        <v>64350000</v>
      </c>
      <c r="AA17" s="217">
        <f t="shared" si="1"/>
        <v>148720000</v>
      </c>
      <c r="AB17" s="220">
        <f t="shared" si="2"/>
        <v>69544995.019628882</v>
      </c>
      <c r="AC17" s="221">
        <f t="shared" si="3"/>
        <v>172565125.6092605</v>
      </c>
      <c r="AD17" s="223">
        <f>IF(OR(SUM(P17:Y17)&lt;&gt;0,A17="EH"),INDEX(CASH!$B:$B,MATCH(A17,CASH!$A:$A,0)),"")</f>
        <v>310</v>
      </c>
      <c r="AE17" s="122">
        <f>AD17*VLOOKUP(C17,Config!$A$3:$C$9,3,FALSE)</f>
        <v>4650</v>
      </c>
      <c r="AF17" s="224">
        <f t="shared" si="4"/>
        <v>0.21002457601323654</v>
      </c>
      <c r="AG17" s="122" t="str">
        <f>IF(ISERROR(VLOOKUP(A17,Config!$A$12:$A$32,1,FALSE)),LEFT(A17,2),"PRL")</f>
        <v>DS</v>
      </c>
      <c r="AH17" s="122" t="str">
        <f t="shared" si="5"/>
        <v>DS005s</v>
      </c>
      <c r="AI17" s="163" t="s">
        <v>882</v>
      </c>
      <c r="AJ17" s="225" t="s">
        <v>781</v>
      </c>
      <c r="AK17" s="338" t="str">
        <f>IF(ISERROR(VLOOKUP($A17,'RAB Cat Lookup'!$B$4:$E$351,2,FALSE))=TRUE,"Unallocated",VLOOKUP($A17,'RAB Cat Lookup'!$B$4:$E$351,2,FALSE))</f>
        <v>Std</v>
      </c>
      <c r="AL17" s="338" t="str">
        <f>IF(ISERROR(VLOOKUP($A17,'RAB Cat Lookup'!$B$4:$E$351,4,FALSE))=TRUE,"Unallocated",VLOOKUP($A17,'RAB Cat Lookup'!$B$4:$E$351,4,FALSE))</f>
        <v>Distribution lines and cables</v>
      </c>
      <c r="AM17" s="121" t="str">
        <f t="shared" si="6"/>
        <v/>
      </c>
    </row>
    <row r="18" spans="1:39" x14ac:dyDescent="0.25">
      <c r="A18" s="215" t="s">
        <v>50</v>
      </c>
      <c r="B18" s="215" t="s">
        <v>266</v>
      </c>
      <c r="C18" s="123" t="s">
        <v>512</v>
      </c>
      <c r="D18" s="216">
        <v>6000000</v>
      </c>
      <c r="E18" s="217">
        <v>6750000</v>
      </c>
      <c r="F18" s="217">
        <v>7500000</v>
      </c>
      <c r="G18" s="217">
        <v>9750000</v>
      </c>
      <c r="H18" s="217">
        <v>9750000</v>
      </c>
      <c r="I18" s="217">
        <v>11250000</v>
      </c>
      <c r="J18" s="217">
        <v>11250000</v>
      </c>
      <c r="K18" s="217">
        <v>11250000</v>
      </c>
      <c r="L18" s="217">
        <v>11250000</v>
      </c>
      <c r="M18" s="217">
        <v>11250000</v>
      </c>
      <c r="N18" s="218">
        <v>11250000</v>
      </c>
      <c r="O18" s="219">
        <v>6053654</v>
      </c>
      <c r="P18" s="220">
        <f>E18*Config!F$40</f>
        <v>6918749.9999999991</v>
      </c>
      <c r="Q18" s="220">
        <f>F18*Config!G$40</f>
        <v>7879687.4999999991</v>
      </c>
      <c r="R18" s="220">
        <f>G18*Config!H$40</f>
        <v>10499683.593749998</v>
      </c>
      <c r="S18" s="220">
        <f>H18*Config!I$40</f>
        <v>10762175.683593748</v>
      </c>
      <c r="T18" s="220">
        <f>I18*Config!J$40</f>
        <v>12728342.395019528</v>
      </c>
      <c r="U18" s="220">
        <f>J18*Config!K$40</f>
        <v>13046550.954895014</v>
      </c>
      <c r="V18" s="220">
        <f>K18*Config!L$40</f>
        <v>13372714.728767391</v>
      </c>
      <c r="W18" s="220">
        <f>L18*Config!M$40</f>
        <v>13707032.596986575</v>
      </c>
      <c r="X18" s="220">
        <f>M18*Config!N$40</f>
        <v>14049708.411911236</v>
      </c>
      <c r="Y18" s="221">
        <f>N18*Config!O$40</f>
        <v>14400951.122209018</v>
      </c>
      <c r="Z18" s="222">
        <f t="shared" si="0"/>
        <v>45000000</v>
      </c>
      <c r="AA18" s="217">
        <f t="shared" si="1"/>
        <v>101250000</v>
      </c>
      <c r="AB18" s="220">
        <f t="shared" si="2"/>
        <v>48788639.172363266</v>
      </c>
      <c r="AC18" s="221">
        <f t="shared" si="3"/>
        <v>117365596.98713249</v>
      </c>
      <c r="AD18" s="223">
        <f>IF(OR(SUM(P18:Y18)&lt;&gt;0,A18="EH"),INDEX(CASH!$B:$B,MATCH(A18,CASH!$A:$A,0)),"")</f>
        <v>230</v>
      </c>
      <c r="AE18" s="122">
        <f>AD18*VLOOKUP(C18,Config!$A$3:$C$9,3,FALSE)</f>
        <v>3450</v>
      </c>
      <c r="AF18" s="224">
        <f t="shared" si="4"/>
        <v>0.51286096895246069</v>
      </c>
      <c r="AG18" s="122" t="str">
        <f>IF(ISERROR(VLOOKUP(A18,Config!$A$12:$A$32,1,FALSE)),LEFT(A18,2),"PRL")</f>
        <v>DS</v>
      </c>
      <c r="AH18" s="122" t="str">
        <f t="shared" si="5"/>
        <v>DS006s</v>
      </c>
      <c r="AI18" s="163" t="s">
        <v>882</v>
      </c>
      <c r="AJ18" s="225" t="s">
        <v>781</v>
      </c>
      <c r="AK18" s="338" t="str">
        <f>IF(ISERROR(VLOOKUP($A18,'RAB Cat Lookup'!$B$4:$E$351,2,FALSE))=TRUE,"Unallocated",VLOOKUP($A18,'RAB Cat Lookup'!$B$4:$E$351,2,FALSE))</f>
        <v>Std</v>
      </c>
      <c r="AL18" s="338" t="str">
        <f>IF(ISERROR(VLOOKUP($A18,'RAB Cat Lookup'!$B$4:$E$351,4,FALSE))=TRUE,"Unallocated",VLOOKUP($A18,'RAB Cat Lookup'!$B$4:$E$351,4,FALSE))</f>
        <v>Distribution lines and cables</v>
      </c>
      <c r="AM18" s="121" t="str">
        <f t="shared" si="6"/>
        <v/>
      </c>
    </row>
    <row r="19" spans="1:39" x14ac:dyDescent="0.25">
      <c r="A19" s="215" t="s">
        <v>50</v>
      </c>
      <c r="B19" s="215" t="s">
        <v>266</v>
      </c>
      <c r="C19" s="123" t="s">
        <v>778</v>
      </c>
      <c r="D19" s="216"/>
      <c r="E19" s="217">
        <v>0</v>
      </c>
      <c r="F19" s="217">
        <v>0</v>
      </c>
      <c r="G19" s="217">
        <v>0</v>
      </c>
      <c r="H19" s="217">
        <v>0</v>
      </c>
      <c r="I19" s="217">
        <v>0</v>
      </c>
      <c r="J19" s="217">
        <v>0</v>
      </c>
      <c r="K19" s="217">
        <v>750000</v>
      </c>
      <c r="L19" s="217">
        <v>750000</v>
      </c>
      <c r="M19" s="217">
        <v>750000</v>
      </c>
      <c r="N19" s="218">
        <v>750000</v>
      </c>
      <c r="O19" s="219">
        <v>0</v>
      </c>
      <c r="P19" s="220">
        <f>E19*Config!F$40</f>
        <v>0</v>
      </c>
      <c r="Q19" s="220">
        <f>F19*Config!G$40</f>
        <v>0</v>
      </c>
      <c r="R19" s="220">
        <f>G19*Config!H$40</f>
        <v>0</v>
      </c>
      <c r="S19" s="220">
        <f>H19*Config!I$40</f>
        <v>0</v>
      </c>
      <c r="T19" s="220">
        <f>I19*Config!J$40</f>
        <v>0</v>
      </c>
      <c r="U19" s="220">
        <f>J19*Config!K$40</f>
        <v>0</v>
      </c>
      <c r="V19" s="220">
        <f>K19*Config!L$40</f>
        <v>891514.31525115937</v>
      </c>
      <c r="W19" s="220">
        <f>L19*Config!M$40</f>
        <v>913802.17313243833</v>
      </c>
      <c r="X19" s="220">
        <f>M19*Config!N$40</f>
        <v>936647.2274607491</v>
      </c>
      <c r="Y19" s="221">
        <f>N19*Config!O$40</f>
        <v>960063.40814726776</v>
      </c>
      <c r="Z19" s="222">
        <f t="shared" si="0"/>
        <v>0</v>
      </c>
      <c r="AA19" s="217">
        <f t="shared" si="1"/>
        <v>3000000</v>
      </c>
      <c r="AB19" s="220">
        <f t="shared" si="2"/>
        <v>0</v>
      </c>
      <c r="AC19" s="221">
        <f t="shared" si="3"/>
        <v>3702027.1239916142</v>
      </c>
      <c r="AD19" s="223">
        <f>IF(OR(SUM(P19:Y19)&lt;&gt;0,A19="EH"),INDEX(CASH!$B:$B,MATCH(A19,CASH!$A:$A,0)),"")</f>
        <v>230</v>
      </c>
      <c r="AE19" s="122">
        <f>AD19*VLOOKUP(C19,Config!$A$3:$C$9,3,FALSE)</f>
        <v>2300</v>
      </c>
      <c r="AF19" s="224">
        <f t="shared" si="4"/>
        <v>0.69736487155976334</v>
      </c>
      <c r="AG19" s="122" t="str">
        <f>IF(ISERROR(VLOOKUP(A19,Config!$A$12:$A$32,1,FALSE)),LEFT(A19,2),"PRL")</f>
        <v>DS</v>
      </c>
      <c r="AH19" s="122" t="str">
        <f t="shared" si="5"/>
        <v>DS006m</v>
      </c>
      <c r="AI19" s="163" t="s">
        <v>882</v>
      </c>
      <c r="AJ19" s="225" t="s">
        <v>781</v>
      </c>
      <c r="AK19" s="338" t="str">
        <f>IF(ISERROR(VLOOKUP($A19,'RAB Cat Lookup'!$B$4:$E$351,2,FALSE))=TRUE,"Unallocated",VLOOKUP($A19,'RAB Cat Lookup'!$B$4:$E$351,2,FALSE))</f>
        <v>Std</v>
      </c>
      <c r="AL19" s="338" t="str">
        <f>IF(ISERROR(VLOOKUP($A19,'RAB Cat Lookup'!$B$4:$E$351,4,FALSE))=TRUE,"Unallocated",VLOOKUP($A19,'RAB Cat Lookup'!$B$4:$E$351,4,FALSE))</f>
        <v>Distribution lines and cables</v>
      </c>
      <c r="AM19" s="121" t="str">
        <f t="shared" si="6"/>
        <v/>
      </c>
    </row>
    <row r="20" spans="1:39" x14ac:dyDescent="0.25">
      <c r="A20" s="215" t="s">
        <v>50</v>
      </c>
      <c r="B20" s="215" t="s">
        <v>266</v>
      </c>
      <c r="C20" s="123" t="s">
        <v>777</v>
      </c>
      <c r="D20" s="216"/>
      <c r="E20" s="217">
        <v>0</v>
      </c>
      <c r="F20" s="217">
        <v>0</v>
      </c>
      <c r="G20" s="217">
        <v>0</v>
      </c>
      <c r="H20" s="217">
        <v>0</v>
      </c>
      <c r="I20" s="217">
        <v>0</v>
      </c>
      <c r="J20" s="217">
        <v>0</v>
      </c>
      <c r="K20" s="217">
        <v>0</v>
      </c>
      <c r="L20" s="217">
        <v>0</v>
      </c>
      <c r="M20" s="217">
        <v>750000</v>
      </c>
      <c r="N20" s="218">
        <v>750000</v>
      </c>
      <c r="O20" s="219">
        <v>0</v>
      </c>
      <c r="P20" s="220">
        <f>E20*Config!F$40</f>
        <v>0</v>
      </c>
      <c r="Q20" s="220">
        <f>F20*Config!G$40</f>
        <v>0</v>
      </c>
      <c r="R20" s="220">
        <f>G20*Config!H$40</f>
        <v>0</v>
      </c>
      <c r="S20" s="220">
        <f>H20*Config!I$40</f>
        <v>0</v>
      </c>
      <c r="T20" s="220">
        <f>I20*Config!J$40</f>
        <v>0</v>
      </c>
      <c r="U20" s="220">
        <f>J20*Config!K$40</f>
        <v>0</v>
      </c>
      <c r="V20" s="220">
        <f>K20*Config!L$40</f>
        <v>0</v>
      </c>
      <c r="W20" s="220">
        <f>L20*Config!M$40</f>
        <v>0</v>
      </c>
      <c r="X20" s="220">
        <f>M20*Config!N$40</f>
        <v>936647.2274607491</v>
      </c>
      <c r="Y20" s="221">
        <f>N20*Config!O$40</f>
        <v>960063.40814726776</v>
      </c>
      <c r="Z20" s="222">
        <f t="shared" si="0"/>
        <v>0</v>
      </c>
      <c r="AA20" s="217">
        <f t="shared" si="1"/>
        <v>1500000</v>
      </c>
      <c r="AB20" s="220">
        <f t="shared" si="2"/>
        <v>0</v>
      </c>
      <c r="AC20" s="221">
        <f t="shared" si="3"/>
        <v>1896710.635608017</v>
      </c>
      <c r="AD20" s="223">
        <f>IF(OR(SUM(P20:Y20)&lt;&gt;0,A20="EH"),INDEX(CASH!$B:$B,MATCH(A20,CASH!$A:$A,0)),"")</f>
        <v>230</v>
      </c>
      <c r="AE20" s="122">
        <f>AD20*VLOOKUP(C20,Config!$A$3:$C$9,3,FALSE)</f>
        <v>1150</v>
      </c>
      <c r="AF20" s="224">
        <f t="shared" si="4"/>
        <v>0.94477179173927217</v>
      </c>
      <c r="AG20" s="122" t="str">
        <f>IF(ISERROR(VLOOKUP(A20,Config!$A$12:$A$32,1,FALSE)),LEFT(A20,2),"PRL")</f>
        <v>DS</v>
      </c>
      <c r="AH20" s="122" t="str">
        <f t="shared" si="5"/>
        <v>DS006l</v>
      </c>
      <c r="AI20" s="163" t="s">
        <v>882</v>
      </c>
      <c r="AJ20" s="225" t="s">
        <v>781</v>
      </c>
      <c r="AK20" s="338" t="str">
        <f>IF(ISERROR(VLOOKUP($A20,'RAB Cat Lookup'!$B$4:$E$351,2,FALSE))=TRUE,"Unallocated",VLOOKUP($A20,'RAB Cat Lookup'!$B$4:$E$351,2,FALSE))</f>
        <v>Std</v>
      </c>
      <c r="AL20" s="338" t="str">
        <f>IF(ISERROR(VLOOKUP($A20,'RAB Cat Lookup'!$B$4:$E$351,4,FALSE))=TRUE,"Unallocated",VLOOKUP($A20,'RAB Cat Lookup'!$B$4:$E$351,4,FALSE))</f>
        <v>Distribution lines and cables</v>
      </c>
      <c r="AM20" s="121" t="str">
        <f t="shared" si="6"/>
        <v/>
      </c>
    </row>
    <row r="21" spans="1:39" x14ac:dyDescent="0.25">
      <c r="A21" s="215" t="s">
        <v>51</v>
      </c>
      <c r="B21" s="215" t="s">
        <v>52</v>
      </c>
      <c r="C21" s="123" t="s">
        <v>512</v>
      </c>
      <c r="D21" s="216">
        <v>9167401</v>
      </c>
      <c r="E21" s="217">
        <v>9200000</v>
      </c>
      <c r="F21" s="217">
        <v>9300000</v>
      </c>
      <c r="G21" s="217">
        <v>9300000</v>
      </c>
      <c r="H21" s="217">
        <v>9450000</v>
      </c>
      <c r="I21" s="217">
        <v>9800000</v>
      </c>
      <c r="J21" s="217">
        <v>9800000</v>
      </c>
      <c r="K21" s="217">
        <v>9800000</v>
      </c>
      <c r="L21" s="217">
        <v>9800000</v>
      </c>
      <c r="M21" s="217">
        <v>9800000</v>
      </c>
      <c r="N21" s="218">
        <v>9800000</v>
      </c>
      <c r="O21" s="219">
        <v>4489678.5</v>
      </c>
      <c r="P21" s="220">
        <f>E21*Config!F$40</f>
        <v>9430000</v>
      </c>
      <c r="Q21" s="220">
        <f>F21*Config!G$40</f>
        <v>9770812.5</v>
      </c>
      <c r="R21" s="220">
        <f>G21*Config!H$40</f>
        <v>10015082.812499998</v>
      </c>
      <c r="S21" s="220">
        <f>H21*Config!I$40</f>
        <v>10431031.816406248</v>
      </c>
      <c r="T21" s="220">
        <f>I21*Config!J$40</f>
        <v>11087800.486328121</v>
      </c>
      <c r="U21" s="220">
        <f>J21*Config!K$40</f>
        <v>11364995.498486323</v>
      </c>
      <c r="V21" s="220">
        <f>K21*Config!L$40</f>
        <v>11649120.385948483</v>
      </c>
      <c r="W21" s="220">
        <f>L21*Config!M$40</f>
        <v>11940348.395597193</v>
      </c>
      <c r="X21" s="220">
        <f>M21*Config!N$40</f>
        <v>12238857.105487121</v>
      </c>
      <c r="Y21" s="221">
        <f>N21*Config!O$40</f>
        <v>12544828.5331243</v>
      </c>
      <c r="Z21" s="222">
        <f t="shared" si="0"/>
        <v>47050000</v>
      </c>
      <c r="AA21" s="217">
        <f t="shared" si="1"/>
        <v>96050000</v>
      </c>
      <c r="AB21" s="220">
        <f t="shared" si="2"/>
        <v>50734727.615234375</v>
      </c>
      <c r="AC21" s="221">
        <f t="shared" si="3"/>
        <v>110472877.53387779</v>
      </c>
      <c r="AD21" s="223">
        <f>IF(OR(SUM(P21:Y21)&lt;&gt;0,A21="EH"),INDEX(CASH!$B:$B,MATCH(A21,CASH!$A:$A,0)),"")</f>
        <v>300</v>
      </c>
      <c r="AE21" s="122">
        <f>AD21*VLOOKUP(C21,Config!$A$3:$C$9,3,FALSE)</f>
        <v>4500</v>
      </c>
      <c r="AF21" s="224">
        <f t="shared" si="4"/>
        <v>0.25546961376572502</v>
      </c>
      <c r="AG21" s="122" t="str">
        <f>IF(ISERROR(VLOOKUP(A21,Config!$A$12:$A$32,1,FALSE)),LEFT(A21,2),"PRL")</f>
        <v>DS</v>
      </c>
      <c r="AH21" s="122" t="str">
        <f t="shared" si="5"/>
        <v>DS007s</v>
      </c>
      <c r="AI21" s="163" t="s">
        <v>882</v>
      </c>
      <c r="AJ21" s="225" t="s">
        <v>781</v>
      </c>
      <c r="AK21" s="338" t="str">
        <f>IF(ISERROR(VLOOKUP($A21,'RAB Cat Lookup'!$B$4:$E$351,2,FALSE))=TRUE,"Unallocated",VLOOKUP($A21,'RAB Cat Lookup'!$B$4:$E$351,2,FALSE))</f>
        <v>Std</v>
      </c>
      <c r="AL21" s="338" t="str">
        <f>IF(ISERROR(VLOOKUP($A21,'RAB Cat Lookup'!$B$4:$E$351,4,FALSE))=TRUE,"Unallocated",VLOOKUP($A21,'RAB Cat Lookup'!$B$4:$E$351,4,FALSE))</f>
        <v>Low Voltage lines and cables</v>
      </c>
      <c r="AM21" s="121" t="str">
        <f t="shared" si="6"/>
        <v/>
      </c>
    </row>
    <row r="22" spans="1:39" x14ac:dyDescent="0.25">
      <c r="A22" s="215" t="s">
        <v>51</v>
      </c>
      <c r="B22" s="215" t="s">
        <v>52</v>
      </c>
      <c r="C22" s="123" t="s">
        <v>778</v>
      </c>
      <c r="D22" s="216"/>
      <c r="E22" s="217">
        <v>0</v>
      </c>
      <c r="F22" s="217">
        <v>0</v>
      </c>
      <c r="G22" s="217">
        <v>0</v>
      </c>
      <c r="H22" s="217">
        <v>0</v>
      </c>
      <c r="I22" s="217">
        <v>0</v>
      </c>
      <c r="J22" s="217">
        <v>0</v>
      </c>
      <c r="K22" s="217">
        <v>500000</v>
      </c>
      <c r="L22" s="217">
        <v>500000</v>
      </c>
      <c r="M22" s="217">
        <v>500000</v>
      </c>
      <c r="N22" s="218">
        <v>500000</v>
      </c>
      <c r="O22" s="219">
        <v>0</v>
      </c>
      <c r="P22" s="220">
        <f>E22*Config!F$40</f>
        <v>0</v>
      </c>
      <c r="Q22" s="220">
        <f>F22*Config!G$40</f>
        <v>0</v>
      </c>
      <c r="R22" s="220">
        <f>G22*Config!H$40</f>
        <v>0</v>
      </c>
      <c r="S22" s="220">
        <f>H22*Config!I$40</f>
        <v>0</v>
      </c>
      <c r="T22" s="220">
        <f>I22*Config!J$40</f>
        <v>0</v>
      </c>
      <c r="U22" s="220">
        <f>J22*Config!K$40</f>
        <v>0</v>
      </c>
      <c r="V22" s="220">
        <f>K22*Config!L$40</f>
        <v>594342.87683410628</v>
      </c>
      <c r="W22" s="220">
        <f>L22*Config!M$40</f>
        <v>609201.44875495881</v>
      </c>
      <c r="X22" s="220">
        <f>M22*Config!N$40</f>
        <v>624431.48497383273</v>
      </c>
      <c r="Y22" s="221">
        <f>N22*Config!O$40</f>
        <v>640042.27209817851</v>
      </c>
      <c r="Z22" s="222">
        <f t="shared" si="0"/>
        <v>0</v>
      </c>
      <c r="AA22" s="217">
        <f t="shared" si="1"/>
        <v>2000000</v>
      </c>
      <c r="AB22" s="220">
        <f t="shared" si="2"/>
        <v>0</v>
      </c>
      <c r="AC22" s="221">
        <f t="shared" si="3"/>
        <v>2468018.0826610764</v>
      </c>
      <c r="AD22" s="223">
        <f>IF(OR(SUM(P22:Y22)&lt;&gt;0,A22="EH"),INDEX(CASH!$B:$B,MATCH(A22,CASH!$A:$A,0)),"")</f>
        <v>300</v>
      </c>
      <c r="AE22" s="122">
        <f>AD22*VLOOKUP(C22,Config!$A$3:$C$9,3,FALSE)</f>
        <v>3000</v>
      </c>
      <c r="AF22" s="224">
        <f t="shared" si="4"/>
        <v>0.5851644928423505</v>
      </c>
      <c r="AG22" s="122" t="str">
        <f>IF(ISERROR(VLOOKUP(A22,Config!$A$12:$A$32,1,FALSE)),LEFT(A22,2),"PRL")</f>
        <v>DS</v>
      </c>
      <c r="AH22" s="122" t="str">
        <f t="shared" si="5"/>
        <v>DS007m</v>
      </c>
      <c r="AI22" s="163" t="s">
        <v>882</v>
      </c>
      <c r="AJ22" s="225" t="s">
        <v>781</v>
      </c>
      <c r="AK22" s="338" t="str">
        <f>IF(ISERROR(VLOOKUP($A22,'RAB Cat Lookup'!$B$4:$E$351,2,FALSE))=TRUE,"Unallocated",VLOOKUP($A22,'RAB Cat Lookup'!$B$4:$E$351,2,FALSE))</f>
        <v>Std</v>
      </c>
      <c r="AL22" s="338" t="str">
        <f>IF(ISERROR(VLOOKUP($A22,'RAB Cat Lookup'!$B$4:$E$351,4,FALSE))=TRUE,"Unallocated",VLOOKUP($A22,'RAB Cat Lookup'!$B$4:$E$351,4,FALSE))</f>
        <v>Low Voltage lines and cables</v>
      </c>
      <c r="AM22" s="121" t="str">
        <f t="shared" si="6"/>
        <v/>
      </c>
    </row>
    <row r="23" spans="1:39" x14ac:dyDescent="0.25">
      <c r="A23" s="215" t="s">
        <v>51</v>
      </c>
      <c r="B23" s="215" t="s">
        <v>52</v>
      </c>
      <c r="C23" s="123" t="s">
        <v>777</v>
      </c>
      <c r="D23" s="216"/>
      <c r="E23" s="217">
        <v>0</v>
      </c>
      <c r="F23" s="217">
        <v>0</v>
      </c>
      <c r="G23" s="217">
        <v>0</v>
      </c>
      <c r="H23" s="217">
        <v>0</v>
      </c>
      <c r="I23" s="217">
        <v>0</v>
      </c>
      <c r="J23" s="217">
        <v>0</v>
      </c>
      <c r="K23" s="217">
        <v>0</v>
      </c>
      <c r="L23" s="217">
        <v>0</v>
      </c>
      <c r="M23" s="217">
        <v>500000</v>
      </c>
      <c r="N23" s="218">
        <v>500000</v>
      </c>
      <c r="O23" s="219">
        <v>0</v>
      </c>
      <c r="P23" s="220">
        <f>E23*Config!F$40</f>
        <v>0</v>
      </c>
      <c r="Q23" s="220">
        <f>F23*Config!G$40</f>
        <v>0</v>
      </c>
      <c r="R23" s="220">
        <f>G23*Config!H$40</f>
        <v>0</v>
      </c>
      <c r="S23" s="220">
        <f>H23*Config!I$40</f>
        <v>0</v>
      </c>
      <c r="T23" s="220">
        <f>I23*Config!J$40</f>
        <v>0</v>
      </c>
      <c r="U23" s="220">
        <f>J23*Config!K$40</f>
        <v>0</v>
      </c>
      <c r="V23" s="220">
        <f>K23*Config!L$40</f>
        <v>0</v>
      </c>
      <c r="W23" s="220">
        <f>L23*Config!M$40</f>
        <v>0</v>
      </c>
      <c r="X23" s="220">
        <f>M23*Config!N$40</f>
        <v>624431.48497383273</v>
      </c>
      <c r="Y23" s="221">
        <f>N23*Config!O$40</f>
        <v>640042.27209817851</v>
      </c>
      <c r="Z23" s="222">
        <f t="shared" si="0"/>
        <v>0</v>
      </c>
      <c r="AA23" s="217">
        <f t="shared" si="1"/>
        <v>1000000</v>
      </c>
      <c r="AB23" s="220">
        <f t="shared" si="2"/>
        <v>0</v>
      </c>
      <c r="AC23" s="221">
        <f t="shared" si="3"/>
        <v>1264473.7570720112</v>
      </c>
      <c r="AD23" s="223">
        <f>IF(OR(SUM(P23:Y23)&lt;&gt;0,A23="EH"),INDEX(CASH!$B:$B,MATCH(A23,CASH!$A:$A,0)),"")</f>
        <v>300</v>
      </c>
      <c r="AE23" s="122">
        <f>AD23*VLOOKUP(C23,Config!$A$3:$C$9,3,FALSE)</f>
        <v>1500</v>
      </c>
      <c r="AF23" s="224">
        <f t="shared" si="4"/>
        <v>0.92182585178561327</v>
      </c>
      <c r="AG23" s="122" t="str">
        <f>IF(ISERROR(VLOOKUP(A23,Config!$A$12:$A$32,1,FALSE)),LEFT(A23,2),"PRL")</f>
        <v>DS</v>
      </c>
      <c r="AH23" s="122" t="str">
        <f t="shared" si="5"/>
        <v>DS007l</v>
      </c>
      <c r="AI23" s="163" t="s">
        <v>882</v>
      </c>
      <c r="AJ23" s="225" t="s">
        <v>781</v>
      </c>
      <c r="AK23" s="338" t="str">
        <f>IF(ISERROR(VLOOKUP($A23,'RAB Cat Lookup'!$B$4:$E$351,2,FALSE))=TRUE,"Unallocated",VLOOKUP($A23,'RAB Cat Lookup'!$B$4:$E$351,2,FALSE))</f>
        <v>Std</v>
      </c>
      <c r="AL23" s="338" t="str">
        <f>IF(ISERROR(VLOOKUP($A23,'RAB Cat Lookup'!$B$4:$E$351,4,FALSE))=TRUE,"Unallocated",VLOOKUP($A23,'RAB Cat Lookup'!$B$4:$E$351,4,FALSE))</f>
        <v>Low Voltage lines and cables</v>
      </c>
      <c r="AM23" s="121" t="str">
        <f t="shared" si="6"/>
        <v/>
      </c>
    </row>
    <row r="24" spans="1:39" x14ac:dyDescent="0.25">
      <c r="A24" s="215" t="s">
        <v>53</v>
      </c>
      <c r="B24" s="215" t="s">
        <v>267</v>
      </c>
      <c r="C24" s="123" t="s">
        <v>512</v>
      </c>
      <c r="D24" s="216">
        <v>1700000</v>
      </c>
      <c r="E24" s="217">
        <v>1000000</v>
      </c>
      <c r="F24" s="217">
        <v>1000000</v>
      </c>
      <c r="G24" s="217">
        <v>1000000</v>
      </c>
      <c r="H24" s="217">
        <v>1000000</v>
      </c>
      <c r="I24" s="217">
        <v>1000000</v>
      </c>
      <c r="J24" s="217">
        <v>1000000</v>
      </c>
      <c r="K24" s="217">
        <v>1000000</v>
      </c>
      <c r="L24" s="217">
        <v>1000000</v>
      </c>
      <c r="M24" s="217">
        <v>1000000</v>
      </c>
      <c r="N24" s="218">
        <v>1000000</v>
      </c>
      <c r="O24" s="219">
        <v>917955.5</v>
      </c>
      <c r="P24" s="220">
        <f>E24*Config!F$40</f>
        <v>1024999.9999999999</v>
      </c>
      <c r="Q24" s="220">
        <f>F24*Config!G$40</f>
        <v>1050625</v>
      </c>
      <c r="R24" s="220">
        <f>G24*Config!H$40</f>
        <v>1076890.6249999998</v>
      </c>
      <c r="S24" s="220">
        <f>H24*Config!I$40</f>
        <v>1103812.8906249998</v>
      </c>
      <c r="T24" s="220">
        <f>I24*Config!J$40</f>
        <v>1131408.2128906248</v>
      </c>
      <c r="U24" s="220">
        <f>J24*Config!K$40</f>
        <v>1159693.4182128902</v>
      </c>
      <c r="V24" s="220">
        <f>K24*Config!L$40</f>
        <v>1188685.7536682126</v>
      </c>
      <c r="W24" s="220">
        <f>L24*Config!M$40</f>
        <v>1218402.8975099176</v>
      </c>
      <c r="X24" s="220">
        <f>M24*Config!N$40</f>
        <v>1248862.9699476655</v>
      </c>
      <c r="Y24" s="221">
        <f>N24*Config!O$40</f>
        <v>1280084.544196357</v>
      </c>
      <c r="Z24" s="222">
        <f t="shared" si="0"/>
        <v>5000000</v>
      </c>
      <c r="AA24" s="217">
        <f t="shared" si="1"/>
        <v>10000000</v>
      </c>
      <c r="AB24" s="220">
        <f t="shared" si="2"/>
        <v>5387736.728515625</v>
      </c>
      <c r="AC24" s="221">
        <f t="shared" si="3"/>
        <v>11483466.312050667</v>
      </c>
      <c r="AD24" s="223">
        <f>IF(OR(SUM(P24:Y24)&lt;&gt;0,A24="EH"),INDEX(CASH!$B:$B,MATCH(A24,CASH!$A:$A,0)),"")</f>
        <v>150</v>
      </c>
      <c r="AE24" s="122">
        <f>AD24*VLOOKUP(C24,Config!$A$3:$C$9,3,FALSE)</f>
        <v>2250</v>
      </c>
      <c r="AF24" s="224">
        <f t="shared" si="4"/>
        <v>0.7084581062767964</v>
      </c>
      <c r="AG24" s="122" t="str">
        <f>IF(ISERROR(VLOOKUP(A24,Config!$A$12:$A$32,1,FALSE)),LEFT(A24,2),"PRL")</f>
        <v>DS</v>
      </c>
      <c r="AH24" s="122" t="str">
        <f t="shared" si="5"/>
        <v>DS008s</v>
      </c>
      <c r="AI24" s="163" t="s">
        <v>882</v>
      </c>
      <c r="AJ24" s="225" t="s">
        <v>781</v>
      </c>
      <c r="AK24" s="338" t="str">
        <f>IF(ISERROR(VLOOKUP($A24,'RAB Cat Lookup'!$B$4:$E$351,2,FALSE))=TRUE,"Unallocated",VLOOKUP($A24,'RAB Cat Lookup'!$B$4:$E$351,2,FALSE))</f>
        <v>Std</v>
      </c>
      <c r="AL24" s="338" t="str">
        <f>IF(ISERROR(VLOOKUP($A24,'RAB Cat Lookup'!$B$4:$E$351,4,FALSE))=TRUE,"Unallocated",VLOOKUP($A24,'RAB Cat Lookup'!$B$4:$E$351,4,FALSE))</f>
        <v>Distribution lines and cables</v>
      </c>
      <c r="AM24" s="121" t="str">
        <f t="shared" si="6"/>
        <v/>
      </c>
    </row>
    <row r="25" spans="1:39" x14ac:dyDescent="0.25">
      <c r="A25" s="215" t="s">
        <v>54</v>
      </c>
      <c r="B25" s="215" t="s">
        <v>451</v>
      </c>
      <c r="C25" s="123" t="s">
        <v>512</v>
      </c>
      <c r="D25" s="216">
        <v>0</v>
      </c>
      <c r="E25" s="217">
        <v>0</v>
      </c>
      <c r="F25" s="217">
        <v>0</v>
      </c>
      <c r="G25" s="217">
        <v>0</v>
      </c>
      <c r="H25" s="217">
        <v>0</v>
      </c>
      <c r="I25" s="217">
        <v>0</v>
      </c>
      <c r="J25" s="217">
        <v>0</v>
      </c>
      <c r="K25" s="217">
        <v>0</v>
      </c>
      <c r="L25" s="217">
        <v>0</v>
      </c>
      <c r="M25" s="217">
        <v>0</v>
      </c>
      <c r="N25" s="218">
        <v>0</v>
      </c>
      <c r="O25" s="219">
        <v>0</v>
      </c>
      <c r="P25" s="220">
        <f>E25*Config!F$40</f>
        <v>0</v>
      </c>
      <c r="Q25" s="220">
        <f>F25*Config!G$40</f>
        <v>0</v>
      </c>
      <c r="R25" s="220">
        <f>G25*Config!H$40</f>
        <v>0</v>
      </c>
      <c r="S25" s="220">
        <f>H25*Config!I$40</f>
        <v>0</v>
      </c>
      <c r="T25" s="220">
        <f>I25*Config!J$40</f>
        <v>0</v>
      </c>
      <c r="U25" s="220">
        <f>J25*Config!K$40</f>
        <v>0</v>
      </c>
      <c r="V25" s="220">
        <f>K25*Config!L$40</f>
        <v>0</v>
      </c>
      <c r="W25" s="220">
        <f>L25*Config!M$40</f>
        <v>0</v>
      </c>
      <c r="X25" s="220">
        <f>M25*Config!N$40</f>
        <v>0</v>
      </c>
      <c r="Y25" s="221">
        <f>N25*Config!O$40</f>
        <v>0</v>
      </c>
      <c r="Z25" s="222">
        <f t="shared" si="0"/>
        <v>0</v>
      </c>
      <c r="AA25" s="217">
        <f t="shared" si="1"/>
        <v>0</v>
      </c>
      <c r="AB25" s="220">
        <f t="shared" si="2"/>
        <v>0</v>
      </c>
      <c r="AC25" s="221">
        <f t="shared" si="3"/>
        <v>0</v>
      </c>
      <c r="AD25" s="223" t="str">
        <f>IF(OR(SUM(P25:Y25)&lt;&gt;0,A25="EH"),INDEX(CASH!$B:$B,MATCH(A25,CASH!$A:$A,0)),"")</f>
        <v/>
      </c>
      <c r="AE25" s="226">
        <v>3750</v>
      </c>
      <c r="AF25" s="224">
        <f t="shared" si="4"/>
        <v>0.38635121207798373</v>
      </c>
      <c r="AG25" s="122" t="str">
        <f>IF(ISERROR(VLOOKUP(A25,Config!$A$12:$A$32,1,FALSE)),LEFT(A25,2),"PRL")</f>
        <v>DS</v>
      </c>
      <c r="AH25" s="122" t="str">
        <f t="shared" si="5"/>
        <v>DS009s</v>
      </c>
      <c r="AI25" s="163" t="s">
        <v>882</v>
      </c>
      <c r="AJ25" s="225" t="s">
        <v>781</v>
      </c>
      <c r="AK25" s="338" t="str">
        <f>IF(ISERROR(VLOOKUP($A25,'RAB Cat Lookup'!$B$4:$E$351,2,FALSE))=TRUE,"Unallocated",VLOOKUP($A25,'RAB Cat Lookup'!$B$4:$E$351,2,FALSE))</f>
        <v>Std</v>
      </c>
      <c r="AL25" s="338" t="str">
        <f>IF(ISERROR(VLOOKUP($A25,'RAB Cat Lookup'!$B$4:$E$351,4,FALSE))=TRUE,"Unallocated",VLOOKUP($A25,'RAB Cat Lookup'!$B$4:$E$351,4,FALSE))</f>
        <v>Distribution lines and cables</v>
      </c>
      <c r="AM25" s="121" t="str">
        <f t="shared" si="6"/>
        <v/>
      </c>
    </row>
    <row r="26" spans="1:39" x14ac:dyDescent="0.25">
      <c r="A26" s="215" t="s">
        <v>55</v>
      </c>
      <c r="B26" s="215" t="s">
        <v>268</v>
      </c>
      <c r="C26" s="123" t="s">
        <v>512</v>
      </c>
      <c r="D26" s="216">
        <v>4800000</v>
      </c>
      <c r="E26" s="217">
        <v>3696000</v>
      </c>
      <c r="F26" s="217">
        <v>4312000</v>
      </c>
      <c r="G26" s="217">
        <v>5236000</v>
      </c>
      <c r="H26" s="217">
        <v>5390000</v>
      </c>
      <c r="I26" s="217">
        <v>6006000</v>
      </c>
      <c r="J26" s="217">
        <v>6006000</v>
      </c>
      <c r="K26" s="217">
        <v>6006000</v>
      </c>
      <c r="L26" s="217">
        <v>6006000</v>
      </c>
      <c r="M26" s="217">
        <v>6006000</v>
      </c>
      <c r="N26" s="218">
        <v>6006000</v>
      </c>
      <c r="O26" s="219">
        <v>4367566</v>
      </c>
      <c r="P26" s="220">
        <f>E26*Config!F$40</f>
        <v>3788399.9999999995</v>
      </c>
      <c r="Q26" s="220">
        <f>F26*Config!G$40</f>
        <v>4530295</v>
      </c>
      <c r="R26" s="220">
        <f>G26*Config!H$40</f>
        <v>5638599.3124999991</v>
      </c>
      <c r="S26" s="220">
        <f>H26*Config!I$40</f>
        <v>5949551.4804687491</v>
      </c>
      <c r="T26" s="220">
        <f>I26*Config!J$40</f>
        <v>6795237.7266210914</v>
      </c>
      <c r="U26" s="220">
        <f>J26*Config!K$40</f>
        <v>6965118.6697866181</v>
      </c>
      <c r="V26" s="220">
        <f>K26*Config!L$40</f>
        <v>7139246.6365312841</v>
      </c>
      <c r="W26" s="220">
        <f>L26*Config!M$40</f>
        <v>7317727.802444566</v>
      </c>
      <c r="X26" s="220">
        <f>M26*Config!N$40</f>
        <v>7500670.9975056788</v>
      </c>
      <c r="Y26" s="221">
        <f>N26*Config!O$40</f>
        <v>7688187.7724433206</v>
      </c>
      <c r="Z26" s="222">
        <f t="shared" si="0"/>
        <v>24640000</v>
      </c>
      <c r="AA26" s="217">
        <f t="shared" si="1"/>
        <v>54670000</v>
      </c>
      <c r="AB26" s="220">
        <f t="shared" si="2"/>
        <v>26702083.519589841</v>
      </c>
      <c r="AC26" s="221">
        <f t="shared" si="3"/>
        <v>63313035.398301318</v>
      </c>
      <c r="AD26" s="223">
        <f>IF(OR(SUM(P26:Y26)&lt;&gt;0,A26="EH"),INDEX(CASH!$B:$B,MATCH(A26,CASH!$A:$A,0)),"")</f>
        <v>280</v>
      </c>
      <c r="AE26" s="122">
        <f>AD26*VLOOKUP(C26,Config!$A$3:$C$9,3,FALSE)</f>
        <v>4200</v>
      </c>
      <c r="AF26" s="224">
        <f t="shared" si="4"/>
        <v>0.3628916443634847</v>
      </c>
      <c r="AG26" s="122" t="str">
        <f>IF(ISERROR(VLOOKUP(A26,Config!$A$12:$A$32,1,FALSE)),LEFT(A26,2),"PRL")</f>
        <v>DS</v>
      </c>
      <c r="AH26" s="122" t="str">
        <f t="shared" si="5"/>
        <v>DS011s</v>
      </c>
      <c r="AI26" s="163" t="s">
        <v>882</v>
      </c>
      <c r="AJ26" s="225" t="s">
        <v>781</v>
      </c>
      <c r="AK26" s="338" t="str">
        <f>IF(ISERROR(VLOOKUP($A26,'RAB Cat Lookup'!$B$4:$E$351,2,FALSE))=TRUE,"Unallocated",VLOOKUP($A26,'RAB Cat Lookup'!$B$4:$E$351,2,FALSE))</f>
        <v>Std</v>
      </c>
      <c r="AL26" s="338" t="str">
        <f>IF(ISERROR(VLOOKUP($A26,'RAB Cat Lookup'!$B$4:$E$351,4,FALSE))=TRUE,"Unallocated",VLOOKUP($A26,'RAB Cat Lookup'!$B$4:$E$351,4,FALSE))</f>
        <v>Distribution lines and cables</v>
      </c>
      <c r="AM26" s="121" t="str">
        <f t="shared" si="6"/>
        <v/>
      </c>
    </row>
    <row r="27" spans="1:39" x14ac:dyDescent="0.25">
      <c r="A27" s="215" t="s">
        <v>56</v>
      </c>
      <c r="B27" s="215" t="s">
        <v>789</v>
      </c>
      <c r="C27" s="123" t="s">
        <v>512</v>
      </c>
      <c r="D27" s="216">
        <v>0</v>
      </c>
      <c r="E27" s="217">
        <v>0</v>
      </c>
      <c r="F27" s="217">
        <v>0</v>
      </c>
      <c r="G27" s="217">
        <v>0</v>
      </c>
      <c r="H27" s="217">
        <v>0</v>
      </c>
      <c r="I27" s="217">
        <v>0</v>
      </c>
      <c r="J27" s="217">
        <v>0</v>
      </c>
      <c r="K27" s="217">
        <v>0</v>
      </c>
      <c r="L27" s="217">
        <v>0</v>
      </c>
      <c r="M27" s="217">
        <v>0</v>
      </c>
      <c r="N27" s="218">
        <v>0</v>
      </c>
      <c r="O27" s="219">
        <v>3383.5299999999997</v>
      </c>
      <c r="P27" s="220">
        <f>E27*Config!F$40</f>
        <v>0</v>
      </c>
      <c r="Q27" s="220">
        <f>F27*Config!G$40</f>
        <v>0</v>
      </c>
      <c r="R27" s="220">
        <f>G27*Config!H$40</f>
        <v>0</v>
      </c>
      <c r="S27" s="220">
        <f>H27*Config!I$40</f>
        <v>0</v>
      </c>
      <c r="T27" s="220">
        <f>I27*Config!J$40</f>
        <v>0</v>
      </c>
      <c r="U27" s="220">
        <f>J27*Config!K$40</f>
        <v>0</v>
      </c>
      <c r="V27" s="220">
        <f>K27*Config!L$40</f>
        <v>0</v>
      </c>
      <c r="W27" s="220">
        <f>L27*Config!M$40</f>
        <v>0</v>
      </c>
      <c r="X27" s="220">
        <f>M27*Config!N$40</f>
        <v>0</v>
      </c>
      <c r="Y27" s="221">
        <f>N27*Config!O$40</f>
        <v>0</v>
      </c>
      <c r="Z27" s="222">
        <f t="shared" si="0"/>
        <v>0</v>
      </c>
      <c r="AA27" s="217">
        <f t="shared" si="1"/>
        <v>0</v>
      </c>
      <c r="AB27" s="220">
        <f t="shared" si="2"/>
        <v>0</v>
      </c>
      <c r="AC27" s="221">
        <f t="shared" si="3"/>
        <v>0</v>
      </c>
      <c r="AD27" s="223" t="str">
        <f>IF(OR(SUM(P27:Y27)&lt;&gt;0,A27="EH"),INDEX(CASH!$B:$B,MATCH(A27,CASH!$A:$A,0)),"")</f>
        <v/>
      </c>
      <c r="AE27" s="226">
        <v>4800</v>
      </c>
      <c r="AF27" s="224">
        <f t="shared" si="4"/>
        <v>0.12555079734501071</v>
      </c>
      <c r="AG27" s="122" t="str">
        <f>IF(ISERROR(VLOOKUP(A27,Config!$A$12:$A$32,1,FALSE)),LEFT(A27,2),"PRL")</f>
        <v>DS</v>
      </c>
      <c r="AH27" s="122" t="str">
        <f t="shared" si="5"/>
        <v>DS012s</v>
      </c>
      <c r="AI27" s="163" t="s">
        <v>882</v>
      </c>
      <c r="AJ27" s="225" t="s">
        <v>781</v>
      </c>
      <c r="AK27" s="338" t="str">
        <f>IF(ISERROR(VLOOKUP($A27,'RAB Cat Lookup'!$B$4:$E$351,2,FALSE))=TRUE,"Unallocated",VLOOKUP($A27,'RAB Cat Lookup'!$B$4:$E$351,2,FALSE))</f>
        <v>Std</v>
      </c>
      <c r="AL27" s="338" t="str">
        <f>IF(ISERROR(VLOOKUP($A27,'RAB Cat Lookup'!$B$4:$E$351,4,FALSE))=TRUE,"Unallocated",VLOOKUP($A27,'RAB Cat Lookup'!$B$4:$E$351,4,FALSE))</f>
        <v>Distribution lines and cables</v>
      </c>
      <c r="AM27" s="121" t="str">
        <f t="shared" si="6"/>
        <v/>
      </c>
    </row>
    <row r="28" spans="1:39" x14ac:dyDescent="0.25">
      <c r="A28" s="215" t="s">
        <v>775</v>
      </c>
      <c r="B28" s="215" t="s">
        <v>776</v>
      </c>
      <c r="C28" s="123" t="s">
        <v>512</v>
      </c>
      <c r="D28" s="216">
        <v>0</v>
      </c>
      <c r="E28" s="217">
        <v>0</v>
      </c>
      <c r="F28" s="217">
        <v>1300000</v>
      </c>
      <c r="G28" s="217">
        <v>1300000</v>
      </c>
      <c r="H28" s="217">
        <v>1300000</v>
      </c>
      <c r="I28" s="217">
        <v>1300000</v>
      </c>
      <c r="J28" s="217">
        <v>1300000</v>
      </c>
      <c r="K28" s="217">
        <v>1300000</v>
      </c>
      <c r="L28" s="217">
        <v>1300000</v>
      </c>
      <c r="M28" s="217">
        <v>1300000</v>
      </c>
      <c r="N28" s="218">
        <v>1300000</v>
      </c>
      <c r="O28" s="219">
        <v>213.75</v>
      </c>
      <c r="P28" s="220">
        <f>E28*Config!F$40</f>
        <v>0</v>
      </c>
      <c r="Q28" s="220">
        <f>F28*Config!G$40</f>
        <v>1365812.5</v>
      </c>
      <c r="R28" s="220">
        <f>G28*Config!H$40</f>
        <v>1399957.8124999998</v>
      </c>
      <c r="S28" s="220">
        <f>H28*Config!I$40</f>
        <v>1434956.7578124998</v>
      </c>
      <c r="T28" s="220">
        <f>I28*Config!J$40</f>
        <v>1470830.676757812</v>
      </c>
      <c r="U28" s="220">
        <f>J28*Config!K$40</f>
        <v>1507601.4436767572</v>
      </c>
      <c r="V28" s="220">
        <f>K28*Config!L$40</f>
        <v>1545291.4797686762</v>
      </c>
      <c r="W28" s="220">
        <f>L28*Config!M$40</f>
        <v>1583923.7667628929</v>
      </c>
      <c r="X28" s="220">
        <f>M28*Config!N$40</f>
        <v>1623521.8609319651</v>
      </c>
      <c r="Y28" s="221">
        <f>N28*Config!O$40</f>
        <v>1664109.9074552641</v>
      </c>
      <c r="Z28" s="222">
        <f t="shared" si="0"/>
        <v>5200000</v>
      </c>
      <c r="AA28" s="217">
        <f t="shared" si="1"/>
        <v>11700000</v>
      </c>
      <c r="AB28" s="220">
        <f t="shared" si="2"/>
        <v>5671557.7470703125</v>
      </c>
      <c r="AC28" s="221">
        <f t="shared" si="3"/>
        <v>13596006.205665868</v>
      </c>
      <c r="AD28" s="223">
        <f>IF(OR(SUM(P28:Y28)&lt;&gt;0,A28="EH"),INDEX(CASH!$B:$B,MATCH(A28,CASH!$A:$A,0)),"")</f>
        <v>230</v>
      </c>
      <c r="AE28" s="122">
        <f>AD28*VLOOKUP(C28,Config!$A$3:$C$9,3,FALSE)</f>
        <v>3450</v>
      </c>
      <c r="AF28" s="224">
        <f t="shared" si="4"/>
        <v>0.51286096895246069</v>
      </c>
      <c r="AG28" s="122" t="str">
        <f>IF(ISERROR(VLOOKUP(A28,Config!$A$12:$A$32,1,FALSE)),LEFT(A28,2),"PRL")</f>
        <v>DS</v>
      </c>
      <c r="AH28" s="122" t="str">
        <f t="shared" si="5"/>
        <v>DS014s</v>
      </c>
      <c r="AI28" s="163" t="s">
        <v>882</v>
      </c>
      <c r="AJ28" s="225" t="s">
        <v>781</v>
      </c>
      <c r="AK28" s="338" t="str">
        <f>IF(ISERROR(VLOOKUP($A28,'RAB Cat Lookup'!$B$4:$E$351,2,FALSE))=TRUE,"Unallocated",VLOOKUP($A28,'RAB Cat Lookup'!$B$4:$E$351,2,FALSE))</f>
        <v>Std</v>
      </c>
      <c r="AL28" s="338" t="str">
        <f>IF(ISERROR(VLOOKUP($A28,'RAB Cat Lookup'!$B$4:$E$351,4,FALSE))=TRUE,"Unallocated",VLOOKUP($A28,'RAB Cat Lookup'!$B$4:$E$351,4,FALSE))</f>
        <v>Low Voltage lines and cables</v>
      </c>
      <c r="AM28" s="121" t="str">
        <f t="shared" si="6"/>
        <v/>
      </c>
    </row>
    <row r="29" spans="1:39" x14ac:dyDescent="0.25">
      <c r="A29" s="215" t="s">
        <v>67</v>
      </c>
      <c r="B29" s="215" t="s">
        <v>261</v>
      </c>
      <c r="C29" s="123" t="s">
        <v>512</v>
      </c>
      <c r="D29" s="216">
        <v>510000</v>
      </c>
      <c r="E29" s="217">
        <v>510000</v>
      </c>
      <c r="F29" s="217">
        <v>510000</v>
      </c>
      <c r="G29" s="217">
        <v>510000</v>
      </c>
      <c r="H29" s="217">
        <v>510000</v>
      </c>
      <c r="I29" s="217">
        <v>510000</v>
      </c>
      <c r="J29" s="217">
        <v>510000</v>
      </c>
      <c r="K29" s="217">
        <v>510000</v>
      </c>
      <c r="L29" s="217">
        <v>510000</v>
      </c>
      <c r="M29" s="217">
        <v>510000</v>
      </c>
      <c r="N29" s="218">
        <v>510000</v>
      </c>
      <c r="O29" s="219">
        <v>504882.99000000005</v>
      </c>
      <c r="P29" s="220">
        <f>E29*Config!F$40</f>
        <v>522749.99999999994</v>
      </c>
      <c r="Q29" s="220">
        <f>F29*Config!G$40</f>
        <v>535818.75</v>
      </c>
      <c r="R29" s="220">
        <f>G29*Config!H$40</f>
        <v>549214.21874999988</v>
      </c>
      <c r="S29" s="220">
        <f>H29*Config!I$40</f>
        <v>562944.57421874988</v>
      </c>
      <c r="T29" s="220">
        <f>I29*Config!J$40</f>
        <v>577018.18857421854</v>
      </c>
      <c r="U29" s="220">
        <f>J29*Config!K$40</f>
        <v>591443.64328857395</v>
      </c>
      <c r="V29" s="220">
        <f>K29*Config!L$40</f>
        <v>606229.73437078833</v>
      </c>
      <c r="W29" s="220">
        <f>L29*Config!M$40</f>
        <v>621385.47773005802</v>
      </c>
      <c r="X29" s="220">
        <f>M29*Config!N$40</f>
        <v>636920.11467330938</v>
      </c>
      <c r="Y29" s="221">
        <f>N29*Config!O$40</f>
        <v>652843.11754014215</v>
      </c>
      <c r="Z29" s="222">
        <f t="shared" si="0"/>
        <v>2550000</v>
      </c>
      <c r="AA29" s="217">
        <f t="shared" si="1"/>
        <v>5100000</v>
      </c>
      <c r="AB29" s="220">
        <f t="shared" si="2"/>
        <v>2747745.7315429687</v>
      </c>
      <c r="AC29" s="221">
        <f t="shared" si="3"/>
        <v>5856567.8191458406</v>
      </c>
      <c r="AD29" s="223">
        <f>IF(OR(SUM(P29:Y29)&lt;&gt;0,A29="EH"),INDEX(CASH!$B:$B,MATCH(A29,CASH!$A:$A,0)),"")</f>
        <v>240</v>
      </c>
      <c r="AE29" s="122">
        <f>AD29*VLOOKUP(C29,Config!$A$3:$C$9,3,FALSE)</f>
        <v>3600</v>
      </c>
      <c r="AF29" s="224">
        <f t="shared" si="4"/>
        <v>0.42678271564317494</v>
      </c>
      <c r="AG29" s="122" t="str">
        <f>IF(ISERROR(VLOOKUP(A29,Config!$A$12:$A$32,1,FALSE)),LEFT(A29,2),"PRL")</f>
        <v>DS</v>
      </c>
      <c r="AH29" s="122" t="str">
        <f t="shared" si="5"/>
        <v>DS301s</v>
      </c>
      <c r="AI29" s="163" t="s">
        <v>882</v>
      </c>
      <c r="AJ29" s="225" t="s">
        <v>781</v>
      </c>
      <c r="AK29" s="338" t="str">
        <f>IF(ISERROR(VLOOKUP($A29,'RAB Cat Lookup'!$B$4:$E$351,2,FALSE))=TRUE,"Unallocated",VLOOKUP($A29,'RAB Cat Lookup'!$B$4:$E$351,2,FALSE))</f>
        <v>Std</v>
      </c>
      <c r="AL29" s="338" t="str">
        <f>IF(ISERROR(VLOOKUP($A29,'RAB Cat Lookup'!$B$4:$E$351,4,FALSE))=TRUE,"Unallocated",VLOOKUP($A29,'RAB Cat Lookup'!$B$4:$E$351,4,FALSE))</f>
        <v>Substations</v>
      </c>
      <c r="AM29" s="121" t="str">
        <f t="shared" si="6"/>
        <v/>
      </c>
    </row>
    <row r="30" spans="1:39" x14ac:dyDescent="0.25">
      <c r="A30" s="215" t="s">
        <v>67</v>
      </c>
      <c r="B30" s="215" t="s">
        <v>261</v>
      </c>
      <c r="C30" s="123" t="s">
        <v>778</v>
      </c>
      <c r="D30" s="216"/>
      <c r="E30" s="217">
        <v>0</v>
      </c>
      <c r="F30" s="217">
        <v>0</v>
      </c>
      <c r="G30" s="217">
        <v>340000</v>
      </c>
      <c r="H30" s="217">
        <v>340000</v>
      </c>
      <c r="I30" s="217">
        <v>510000</v>
      </c>
      <c r="J30" s="217">
        <v>510000</v>
      </c>
      <c r="K30" s="217">
        <v>510000</v>
      </c>
      <c r="L30" s="217">
        <v>510000</v>
      </c>
      <c r="M30" s="217">
        <v>510000</v>
      </c>
      <c r="N30" s="218">
        <v>510000</v>
      </c>
      <c r="O30" s="219">
        <v>0</v>
      </c>
      <c r="P30" s="220">
        <f>E30*Config!F$40</f>
        <v>0</v>
      </c>
      <c r="Q30" s="220">
        <f>F30*Config!G$40</f>
        <v>0</v>
      </c>
      <c r="R30" s="220">
        <f>G30*Config!H$40</f>
        <v>366142.81249999994</v>
      </c>
      <c r="S30" s="220">
        <f>H30*Config!I$40</f>
        <v>375296.38281249994</v>
      </c>
      <c r="T30" s="220">
        <f>I30*Config!J$40</f>
        <v>577018.18857421854</v>
      </c>
      <c r="U30" s="220">
        <f>J30*Config!K$40</f>
        <v>591443.64328857395</v>
      </c>
      <c r="V30" s="220">
        <f>K30*Config!L$40</f>
        <v>606229.73437078833</v>
      </c>
      <c r="W30" s="220">
        <f>L30*Config!M$40</f>
        <v>621385.47773005802</v>
      </c>
      <c r="X30" s="220">
        <f>M30*Config!N$40</f>
        <v>636920.11467330938</v>
      </c>
      <c r="Y30" s="221">
        <f>N30*Config!O$40</f>
        <v>652843.11754014215</v>
      </c>
      <c r="Z30" s="222">
        <f t="shared" si="0"/>
        <v>1190000</v>
      </c>
      <c r="AA30" s="217">
        <f t="shared" si="1"/>
        <v>3740000</v>
      </c>
      <c r="AB30" s="220">
        <f t="shared" si="2"/>
        <v>1318457.3838867184</v>
      </c>
      <c r="AC30" s="221">
        <f t="shared" si="3"/>
        <v>4427279.4714895906</v>
      </c>
      <c r="AD30" s="223">
        <f>IF(OR(SUM(P30:Y30)&lt;&gt;0,A30="EH"),INDEX(CASH!$B:$B,MATCH(A30,CASH!$A:$A,0)),"")</f>
        <v>240</v>
      </c>
      <c r="AE30" s="122">
        <f>AD30*VLOOKUP(C30,Config!$A$3:$C$9,3,FALSE)</f>
        <v>2400</v>
      </c>
      <c r="AF30" s="224">
        <f t="shared" si="4"/>
        <v>0.69736487155976334</v>
      </c>
      <c r="AG30" s="122" t="str">
        <f>IF(ISERROR(VLOOKUP(A30,Config!$A$12:$A$32,1,FALSE)),LEFT(A30,2),"PRL")</f>
        <v>DS</v>
      </c>
      <c r="AH30" s="122" t="str">
        <f t="shared" si="5"/>
        <v>DS301m</v>
      </c>
      <c r="AI30" s="163" t="s">
        <v>882</v>
      </c>
      <c r="AJ30" s="225" t="s">
        <v>781</v>
      </c>
      <c r="AK30" s="338" t="str">
        <f>IF(ISERROR(VLOOKUP($A30,'RAB Cat Lookup'!$B$4:$E$351,2,FALSE))=TRUE,"Unallocated",VLOOKUP($A30,'RAB Cat Lookup'!$B$4:$E$351,2,FALSE))</f>
        <v>Std</v>
      </c>
      <c r="AL30" s="338" t="str">
        <f>IF(ISERROR(VLOOKUP($A30,'RAB Cat Lookup'!$B$4:$E$351,4,FALSE))=TRUE,"Unallocated",VLOOKUP($A30,'RAB Cat Lookup'!$B$4:$E$351,4,FALSE))</f>
        <v>Substations</v>
      </c>
      <c r="AM30" s="121" t="str">
        <f t="shared" si="6"/>
        <v/>
      </c>
    </row>
    <row r="31" spans="1:39" x14ac:dyDescent="0.25">
      <c r="A31" s="215" t="s">
        <v>67</v>
      </c>
      <c r="B31" s="215" t="s">
        <v>261</v>
      </c>
      <c r="C31" s="123" t="s">
        <v>777</v>
      </c>
      <c r="D31" s="216"/>
      <c r="E31" s="217">
        <v>0</v>
      </c>
      <c r="F31" s="217">
        <v>0</v>
      </c>
      <c r="G31" s="217">
        <v>0</v>
      </c>
      <c r="H31" s="217">
        <v>0</v>
      </c>
      <c r="I31" s="217">
        <v>0</v>
      </c>
      <c r="J31" s="217">
        <v>255000</v>
      </c>
      <c r="K31" s="217">
        <v>255000</v>
      </c>
      <c r="L31" s="217">
        <v>255000</v>
      </c>
      <c r="M31" s="217">
        <v>255000</v>
      </c>
      <c r="N31" s="218">
        <v>255000</v>
      </c>
      <c r="O31" s="219">
        <v>0</v>
      </c>
      <c r="P31" s="220">
        <f>E31*Config!F$40</f>
        <v>0</v>
      </c>
      <c r="Q31" s="220">
        <f>F31*Config!G$40</f>
        <v>0</v>
      </c>
      <c r="R31" s="220">
        <f>G31*Config!H$40</f>
        <v>0</v>
      </c>
      <c r="S31" s="220">
        <f>H31*Config!I$40</f>
        <v>0</v>
      </c>
      <c r="T31" s="220">
        <f>I31*Config!J$40</f>
        <v>0</v>
      </c>
      <c r="U31" s="220">
        <f>J31*Config!K$40</f>
        <v>295721.82164428697</v>
      </c>
      <c r="V31" s="220">
        <f>K31*Config!L$40</f>
        <v>303114.86718539416</v>
      </c>
      <c r="W31" s="220">
        <f>L31*Config!M$40</f>
        <v>310692.73886502901</v>
      </c>
      <c r="X31" s="220">
        <f>M31*Config!N$40</f>
        <v>318460.05733665469</v>
      </c>
      <c r="Y31" s="221">
        <f>N31*Config!O$40</f>
        <v>326421.55877007107</v>
      </c>
      <c r="Z31" s="222">
        <f t="shared" si="0"/>
        <v>0</v>
      </c>
      <c r="AA31" s="217">
        <f t="shared" si="1"/>
        <v>1275000</v>
      </c>
      <c r="AB31" s="220">
        <f t="shared" si="2"/>
        <v>0</v>
      </c>
      <c r="AC31" s="221">
        <f t="shared" si="3"/>
        <v>1554411.043801436</v>
      </c>
      <c r="AD31" s="223">
        <f>IF(OR(SUM(P31:Y31)&lt;&gt;0,A31="EH"),INDEX(CASH!$B:$B,MATCH(A31,CASH!$A:$A,0)),"")</f>
        <v>240</v>
      </c>
      <c r="AE31" s="122">
        <f>AD31*VLOOKUP(C31,Config!$A$3:$C$9,3,FALSE)</f>
        <v>1200</v>
      </c>
      <c r="AF31" s="224">
        <f t="shared" si="4"/>
        <v>0.94477179173927217</v>
      </c>
      <c r="AG31" s="122" t="str">
        <f>IF(ISERROR(VLOOKUP(A31,Config!$A$12:$A$32,1,FALSE)),LEFT(A31,2),"PRL")</f>
        <v>DS</v>
      </c>
      <c r="AH31" s="122" t="str">
        <f t="shared" si="5"/>
        <v>DS301l</v>
      </c>
      <c r="AI31" s="163" t="s">
        <v>882</v>
      </c>
      <c r="AJ31" s="225" t="s">
        <v>781</v>
      </c>
      <c r="AK31" s="338" t="str">
        <f>IF(ISERROR(VLOOKUP($A31,'RAB Cat Lookup'!$B$4:$E$351,2,FALSE))=TRUE,"Unallocated",VLOOKUP($A31,'RAB Cat Lookup'!$B$4:$E$351,2,FALSE))</f>
        <v>Std</v>
      </c>
      <c r="AL31" s="338" t="str">
        <f>IF(ISERROR(VLOOKUP($A31,'RAB Cat Lookup'!$B$4:$E$351,4,FALSE))=TRUE,"Unallocated",VLOOKUP($A31,'RAB Cat Lookup'!$B$4:$E$351,4,FALSE))</f>
        <v>Substations</v>
      </c>
      <c r="AM31" s="121" t="str">
        <f t="shared" si="6"/>
        <v/>
      </c>
    </row>
    <row r="32" spans="1:39" x14ac:dyDescent="0.25">
      <c r="A32" s="215" t="s">
        <v>68</v>
      </c>
      <c r="B32" s="215" t="s">
        <v>805</v>
      </c>
      <c r="C32" s="123" t="s">
        <v>512</v>
      </c>
      <c r="D32" s="216">
        <v>1170000</v>
      </c>
      <c r="E32" s="217">
        <v>1125000</v>
      </c>
      <c r="F32" s="217">
        <v>1125000</v>
      </c>
      <c r="G32" s="217">
        <v>1125000</v>
      </c>
      <c r="H32" s="217">
        <v>1437500</v>
      </c>
      <c r="I32" s="217">
        <v>1437500</v>
      </c>
      <c r="J32" s="217">
        <v>1437500</v>
      </c>
      <c r="K32" s="217">
        <v>1437500</v>
      </c>
      <c r="L32" s="217">
        <v>1437500</v>
      </c>
      <c r="M32" s="217">
        <v>1437500</v>
      </c>
      <c r="N32" s="218">
        <v>1437500</v>
      </c>
      <c r="O32" s="219">
        <v>1169485.6300000001</v>
      </c>
      <c r="P32" s="220">
        <f>E32*Config!F$40</f>
        <v>1153125</v>
      </c>
      <c r="Q32" s="220">
        <f>F32*Config!G$40</f>
        <v>1181953.125</v>
      </c>
      <c r="R32" s="220">
        <f>G32*Config!H$40</f>
        <v>1211501.9531249998</v>
      </c>
      <c r="S32" s="220">
        <f>H32*Config!I$40</f>
        <v>1586731.0302734373</v>
      </c>
      <c r="T32" s="220">
        <f>I32*Config!J$40</f>
        <v>1626399.306030273</v>
      </c>
      <c r="U32" s="220">
        <f>J32*Config!K$40</f>
        <v>1667059.2886810296</v>
      </c>
      <c r="V32" s="220">
        <f>K32*Config!L$40</f>
        <v>1708735.7708980555</v>
      </c>
      <c r="W32" s="220">
        <f>L32*Config!M$40</f>
        <v>1751454.1651705068</v>
      </c>
      <c r="X32" s="220">
        <f>M32*Config!N$40</f>
        <v>1795240.5192997691</v>
      </c>
      <c r="Y32" s="221">
        <f>N32*Config!O$40</f>
        <v>1840121.5322822633</v>
      </c>
      <c r="Z32" s="222">
        <f t="shared" si="0"/>
        <v>6250000</v>
      </c>
      <c r="AA32" s="217">
        <f t="shared" si="1"/>
        <v>13437500</v>
      </c>
      <c r="AB32" s="220">
        <f t="shared" si="2"/>
        <v>6759710.4144287109</v>
      </c>
      <c r="AC32" s="221">
        <f t="shared" si="3"/>
        <v>15522321.690760337</v>
      </c>
      <c r="AD32" s="223">
        <f>IF(OR(SUM(P32:Y32)&lt;&gt;0,A32="EH"),INDEX(CASH!$B:$B,MATCH(A32,CASH!$A:$A,0)),"")</f>
        <v>270</v>
      </c>
      <c r="AE32" s="122">
        <f>AD32*VLOOKUP(C32,Config!$A$3:$C$9,3,FALSE)</f>
        <v>4050</v>
      </c>
      <c r="AF32" s="224">
        <f t="shared" si="4"/>
        <v>0.3721870969591301</v>
      </c>
      <c r="AG32" s="122" t="str">
        <f>IF(ISERROR(VLOOKUP(A32,Config!$A$12:$A$32,1,FALSE)),LEFT(A32,2),"PRL")</f>
        <v>DS</v>
      </c>
      <c r="AH32" s="122" t="str">
        <f t="shared" si="5"/>
        <v>DS302s</v>
      </c>
      <c r="AI32" s="163" t="s">
        <v>882</v>
      </c>
      <c r="AJ32" s="225" t="s">
        <v>781</v>
      </c>
      <c r="AK32" s="338" t="str">
        <f>IF(ISERROR(VLOOKUP($A32,'RAB Cat Lookup'!$B$4:$E$351,2,FALSE))=TRUE,"Unallocated",VLOOKUP($A32,'RAB Cat Lookup'!$B$4:$E$351,2,FALSE))</f>
        <v>Std</v>
      </c>
      <c r="AL32" s="338" t="str">
        <f>IF(ISERROR(VLOOKUP($A32,'RAB Cat Lookup'!$B$4:$E$351,4,FALSE))=TRUE,"Unallocated",VLOOKUP($A32,'RAB Cat Lookup'!$B$4:$E$351,4,FALSE))</f>
        <v>Substations</v>
      </c>
      <c r="AM32" s="121" t="str">
        <f t="shared" si="6"/>
        <v/>
      </c>
    </row>
    <row r="33" spans="1:39" x14ac:dyDescent="0.25">
      <c r="A33" s="215" t="s">
        <v>68</v>
      </c>
      <c r="B33" s="215" t="s">
        <v>805</v>
      </c>
      <c r="C33" s="123" t="s">
        <v>778</v>
      </c>
      <c r="D33" s="216"/>
      <c r="E33" s="217">
        <v>125000</v>
      </c>
      <c r="F33" s="217">
        <v>125000</v>
      </c>
      <c r="G33" s="217">
        <v>125000</v>
      </c>
      <c r="H33" s="217">
        <v>125000</v>
      </c>
      <c r="I33" s="217">
        <v>125000</v>
      </c>
      <c r="J33" s="217">
        <v>125000</v>
      </c>
      <c r="K33" s="217">
        <v>125000</v>
      </c>
      <c r="L33" s="217">
        <v>125000</v>
      </c>
      <c r="M33" s="217">
        <v>125000</v>
      </c>
      <c r="N33" s="218">
        <v>125000</v>
      </c>
      <c r="O33" s="219">
        <v>0</v>
      </c>
      <c r="P33" s="220">
        <f>E33*Config!F$40</f>
        <v>128124.99999999999</v>
      </c>
      <c r="Q33" s="220">
        <f>F33*Config!G$40</f>
        <v>131328.125</v>
      </c>
      <c r="R33" s="220">
        <f>G33*Config!H$40</f>
        <v>134611.32812499997</v>
      </c>
      <c r="S33" s="220">
        <f>H33*Config!I$40</f>
        <v>137976.61132812497</v>
      </c>
      <c r="T33" s="220">
        <f>I33*Config!J$40</f>
        <v>141426.0266113281</v>
      </c>
      <c r="U33" s="220">
        <f>J33*Config!K$40</f>
        <v>144961.67727661127</v>
      </c>
      <c r="V33" s="220">
        <f>K33*Config!L$40</f>
        <v>148585.71920852657</v>
      </c>
      <c r="W33" s="220">
        <f>L33*Config!M$40</f>
        <v>152300.3621887397</v>
      </c>
      <c r="X33" s="220">
        <f>M33*Config!N$40</f>
        <v>156107.87124345818</v>
      </c>
      <c r="Y33" s="221">
        <f>N33*Config!O$40</f>
        <v>160010.56802454463</v>
      </c>
      <c r="Z33" s="222">
        <f t="shared" si="0"/>
        <v>625000</v>
      </c>
      <c r="AA33" s="217">
        <f t="shared" si="1"/>
        <v>1250000</v>
      </c>
      <c r="AB33" s="220">
        <f t="shared" si="2"/>
        <v>673467.09106445312</v>
      </c>
      <c r="AC33" s="221">
        <f t="shared" si="3"/>
        <v>1435433.2890063333</v>
      </c>
      <c r="AD33" s="223">
        <f>IF(OR(SUM(P33:Y33)&lt;&gt;0,A33="EH"),INDEX(CASH!$B:$B,MATCH(A33,CASH!$A:$A,0)),"")</f>
        <v>270</v>
      </c>
      <c r="AE33" s="122">
        <f>AD33*VLOOKUP(C33,Config!$A$3:$C$9,3,FALSE)</f>
        <v>2700</v>
      </c>
      <c r="AF33" s="224">
        <f t="shared" si="4"/>
        <v>0.66468830746699936</v>
      </c>
      <c r="AG33" s="122" t="str">
        <f>IF(ISERROR(VLOOKUP(A33,Config!$A$12:$A$32,1,FALSE)),LEFT(A33,2),"PRL")</f>
        <v>DS</v>
      </c>
      <c r="AH33" s="122" t="str">
        <f t="shared" si="5"/>
        <v>DS302m</v>
      </c>
      <c r="AI33" s="163" t="s">
        <v>882</v>
      </c>
      <c r="AJ33" s="225" t="s">
        <v>781</v>
      </c>
      <c r="AK33" s="338" t="str">
        <f>IF(ISERROR(VLOOKUP($A33,'RAB Cat Lookup'!$B$4:$E$351,2,FALSE))=TRUE,"Unallocated",VLOOKUP($A33,'RAB Cat Lookup'!$B$4:$E$351,2,FALSE))</f>
        <v>Std</v>
      </c>
      <c r="AL33" s="338" t="str">
        <f>IF(ISERROR(VLOOKUP($A33,'RAB Cat Lookup'!$B$4:$E$351,4,FALSE))=TRUE,"Unallocated",VLOOKUP($A33,'RAB Cat Lookup'!$B$4:$E$351,4,FALSE))</f>
        <v>Substations</v>
      </c>
      <c r="AM33" s="121" t="str">
        <f t="shared" si="6"/>
        <v/>
      </c>
    </row>
    <row r="34" spans="1:39" x14ac:dyDescent="0.25">
      <c r="A34" s="215" t="s">
        <v>68</v>
      </c>
      <c r="B34" s="215" t="s">
        <v>805</v>
      </c>
      <c r="C34" s="123" t="s">
        <v>777</v>
      </c>
      <c r="D34" s="216"/>
      <c r="E34" s="217">
        <v>0</v>
      </c>
      <c r="F34" s="217">
        <v>0</v>
      </c>
      <c r="G34" s="217">
        <v>0</v>
      </c>
      <c r="H34" s="217">
        <v>0</v>
      </c>
      <c r="I34" s="217">
        <v>0</v>
      </c>
      <c r="J34" s="217">
        <v>0</v>
      </c>
      <c r="K34" s="217">
        <v>0</v>
      </c>
      <c r="L34" s="217">
        <v>125000</v>
      </c>
      <c r="M34" s="217">
        <v>125000</v>
      </c>
      <c r="N34" s="218">
        <v>125000</v>
      </c>
      <c r="O34" s="219">
        <v>0</v>
      </c>
      <c r="P34" s="220">
        <f>E34*Config!F$40</f>
        <v>0</v>
      </c>
      <c r="Q34" s="220">
        <f>F34*Config!G$40</f>
        <v>0</v>
      </c>
      <c r="R34" s="220">
        <f>G34*Config!H$40</f>
        <v>0</v>
      </c>
      <c r="S34" s="220">
        <f>H34*Config!I$40</f>
        <v>0</v>
      </c>
      <c r="T34" s="220">
        <f>I34*Config!J$40</f>
        <v>0</v>
      </c>
      <c r="U34" s="220">
        <f>J34*Config!K$40</f>
        <v>0</v>
      </c>
      <c r="V34" s="220">
        <f>K34*Config!L$40</f>
        <v>0</v>
      </c>
      <c r="W34" s="220">
        <f>L34*Config!M$40</f>
        <v>152300.3621887397</v>
      </c>
      <c r="X34" s="220">
        <f>M34*Config!N$40</f>
        <v>156107.87124345818</v>
      </c>
      <c r="Y34" s="221">
        <f>N34*Config!O$40</f>
        <v>160010.56802454463</v>
      </c>
      <c r="Z34" s="222">
        <f t="shared" si="0"/>
        <v>0</v>
      </c>
      <c r="AA34" s="217">
        <f t="shared" si="1"/>
        <v>375000</v>
      </c>
      <c r="AB34" s="220">
        <f t="shared" si="2"/>
        <v>0</v>
      </c>
      <c r="AC34" s="221">
        <f t="shared" si="3"/>
        <v>468418.80145674251</v>
      </c>
      <c r="AD34" s="223">
        <f>IF(OR(SUM(P34:Y34)&lt;&gt;0,A34="EH"),INDEX(CASH!$B:$B,MATCH(A34,CASH!$A:$A,0)),"")</f>
        <v>270</v>
      </c>
      <c r="AE34" s="122">
        <f>AD34*VLOOKUP(C34,Config!$A$3:$C$9,3,FALSE)</f>
        <v>1350</v>
      </c>
      <c r="AF34" s="224">
        <f t="shared" si="4"/>
        <v>0.92182585178561327</v>
      </c>
      <c r="AG34" s="122" t="str">
        <f>IF(ISERROR(VLOOKUP(A34,Config!$A$12:$A$32,1,FALSE)),LEFT(A34,2),"PRL")</f>
        <v>DS</v>
      </c>
      <c r="AH34" s="122" t="str">
        <f t="shared" si="5"/>
        <v>DS302l</v>
      </c>
      <c r="AI34" s="163" t="s">
        <v>882</v>
      </c>
      <c r="AJ34" s="225" t="s">
        <v>781</v>
      </c>
      <c r="AK34" s="338" t="str">
        <f>IF(ISERROR(VLOOKUP($A34,'RAB Cat Lookup'!$B$4:$E$351,2,FALSE))=TRUE,"Unallocated",VLOOKUP($A34,'RAB Cat Lookup'!$B$4:$E$351,2,FALSE))</f>
        <v>Std</v>
      </c>
      <c r="AL34" s="338" t="str">
        <f>IF(ISERROR(VLOOKUP($A34,'RAB Cat Lookup'!$B$4:$E$351,4,FALSE))=TRUE,"Unallocated",VLOOKUP($A34,'RAB Cat Lookup'!$B$4:$E$351,4,FALSE))</f>
        <v>Substations</v>
      </c>
      <c r="AM34" s="121" t="str">
        <f t="shared" si="6"/>
        <v/>
      </c>
    </row>
    <row r="35" spans="1:39" x14ac:dyDescent="0.25">
      <c r="A35" s="215" t="s">
        <v>69</v>
      </c>
      <c r="B35" s="215" t="s">
        <v>262</v>
      </c>
      <c r="C35" s="123" t="s">
        <v>512</v>
      </c>
      <c r="D35" s="216">
        <v>508400</v>
      </c>
      <c r="E35" s="217">
        <v>300000</v>
      </c>
      <c r="F35" s="217">
        <v>300000</v>
      </c>
      <c r="G35" s="217">
        <v>300000</v>
      </c>
      <c r="H35" s="217">
        <v>300000</v>
      </c>
      <c r="I35" s="217">
        <v>300000</v>
      </c>
      <c r="J35" s="217">
        <v>300000</v>
      </c>
      <c r="K35" s="217">
        <v>300000</v>
      </c>
      <c r="L35" s="217">
        <v>300000</v>
      </c>
      <c r="M35" s="217">
        <v>300000</v>
      </c>
      <c r="N35" s="218">
        <v>300000</v>
      </c>
      <c r="O35" s="219">
        <v>387187.91</v>
      </c>
      <c r="P35" s="220">
        <f>E35*Config!F$40</f>
        <v>307500</v>
      </c>
      <c r="Q35" s="220">
        <f>F35*Config!G$40</f>
        <v>315187.5</v>
      </c>
      <c r="R35" s="220">
        <f>G35*Config!H$40</f>
        <v>323067.18749999994</v>
      </c>
      <c r="S35" s="220">
        <f>H35*Config!I$40</f>
        <v>331143.86718749994</v>
      </c>
      <c r="T35" s="220">
        <f>I35*Config!J$40</f>
        <v>339422.46386718738</v>
      </c>
      <c r="U35" s="220">
        <f>J35*Config!K$40</f>
        <v>347908.02546386706</v>
      </c>
      <c r="V35" s="220">
        <f>K35*Config!L$40</f>
        <v>356605.72610046377</v>
      </c>
      <c r="W35" s="220">
        <f>L35*Config!M$40</f>
        <v>365520.86925297533</v>
      </c>
      <c r="X35" s="220">
        <f>M35*Config!N$40</f>
        <v>374658.89098429965</v>
      </c>
      <c r="Y35" s="221">
        <f>N35*Config!O$40</f>
        <v>384025.36325890711</v>
      </c>
      <c r="Z35" s="222">
        <f t="shared" si="0"/>
        <v>1500000</v>
      </c>
      <c r="AA35" s="217">
        <f t="shared" si="1"/>
        <v>3000000</v>
      </c>
      <c r="AB35" s="220">
        <f t="shared" si="2"/>
        <v>1616321.0185546875</v>
      </c>
      <c r="AC35" s="221">
        <f t="shared" si="3"/>
        <v>3445039.8936152006</v>
      </c>
      <c r="AD35" s="223">
        <f>IF(OR(SUM(P35:Y35)&lt;&gt;0,A35="EH"),INDEX(CASH!$B:$B,MATCH(A35,CASH!$A:$A,0)),"")</f>
        <v>240</v>
      </c>
      <c r="AE35" s="122">
        <f>AD35*VLOOKUP(C35,Config!$A$3:$C$9,3,FALSE)</f>
        <v>3600</v>
      </c>
      <c r="AF35" s="224">
        <f t="shared" si="4"/>
        <v>0.42678271564317494</v>
      </c>
      <c r="AG35" s="122" t="str">
        <f>IF(ISERROR(VLOOKUP(A35,Config!$A$12:$A$32,1,FALSE)),LEFT(A35,2),"PRL")</f>
        <v>DS</v>
      </c>
      <c r="AH35" s="122" t="str">
        <f t="shared" si="5"/>
        <v>DS305s</v>
      </c>
      <c r="AI35" s="163" t="s">
        <v>882</v>
      </c>
      <c r="AJ35" s="225" t="s">
        <v>781</v>
      </c>
      <c r="AK35" s="338" t="str">
        <f>IF(ISERROR(VLOOKUP($A35,'RAB Cat Lookup'!$B$4:$E$351,2,FALSE))=TRUE,"Unallocated",VLOOKUP($A35,'RAB Cat Lookup'!$B$4:$E$351,2,FALSE))</f>
        <v>Std</v>
      </c>
      <c r="AL35" s="338" t="str">
        <f>IF(ISERROR(VLOOKUP($A35,'RAB Cat Lookup'!$B$4:$E$351,4,FALSE))=TRUE,"Unallocated",VLOOKUP($A35,'RAB Cat Lookup'!$B$4:$E$351,4,FALSE))</f>
        <v>Substations</v>
      </c>
      <c r="AM35" s="121" t="str">
        <f t="shared" si="6"/>
        <v/>
      </c>
    </row>
    <row r="36" spans="1:39" x14ac:dyDescent="0.25">
      <c r="A36" s="215" t="s">
        <v>69</v>
      </c>
      <c r="B36" s="215" t="s">
        <v>262</v>
      </c>
      <c r="C36" s="123" t="s">
        <v>778</v>
      </c>
      <c r="D36" s="216"/>
      <c r="E36" s="217">
        <v>200000</v>
      </c>
      <c r="F36" s="217">
        <v>200000</v>
      </c>
      <c r="G36" s="217">
        <v>200000</v>
      </c>
      <c r="H36" s="217">
        <v>200000</v>
      </c>
      <c r="I36" s="217">
        <v>200000</v>
      </c>
      <c r="J36" s="217">
        <v>200000</v>
      </c>
      <c r="K36" s="217">
        <v>200000</v>
      </c>
      <c r="L36" s="217">
        <v>200000</v>
      </c>
      <c r="M36" s="217">
        <v>200000</v>
      </c>
      <c r="N36" s="218">
        <v>200000</v>
      </c>
      <c r="O36" s="219">
        <v>0</v>
      </c>
      <c r="P36" s="220">
        <f>E36*Config!F$40</f>
        <v>204999.99999999997</v>
      </c>
      <c r="Q36" s="220">
        <f>F36*Config!G$40</f>
        <v>210124.99999999997</v>
      </c>
      <c r="R36" s="220">
        <f>G36*Config!H$40</f>
        <v>215378.12499999997</v>
      </c>
      <c r="S36" s="220">
        <f>H36*Config!I$40</f>
        <v>220762.57812499994</v>
      </c>
      <c r="T36" s="220">
        <f>I36*Config!J$40</f>
        <v>226281.64257812494</v>
      </c>
      <c r="U36" s="220">
        <f>J36*Config!K$40</f>
        <v>231938.68364257805</v>
      </c>
      <c r="V36" s="220">
        <f>K36*Config!L$40</f>
        <v>237737.15073364251</v>
      </c>
      <c r="W36" s="220">
        <f>L36*Config!M$40</f>
        <v>243680.57950198354</v>
      </c>
      <c r="X36" s="220">
        <f>M36*Config!N$40</f>
        <v>249772.59398953308</v>
      </c>
      <c r="Y36" s="221">
        <f>N36*Config!O$40</f>
        <v>256016.9088392714</v>
      </c>
      <c r="Z36" s="222">
        <f t="shared" si="0"/>
        <v>1000000</v>
      </c>
      <c r="AA36" s="217">
        <f t="shared" si="1"/>
        <v>2000000</v>
      </c>
      <c r="AB36" s="220">
        <f t="shared" si="2"/>
        <v>1077547.3457031248</v>
      </c>
      <c r="AC36" s="221">
        <f t="shared" si="3"/>
        <v>2296693.2624101331</v>
      </c>
      <c r="AD36" s="223">
        <f>IF(OR(SUM(P36:Y36)&lt;&gt;0,A36="EH"),INDEX(CASH!$B:$B,MATCH(A36,CASH!$A:$A,0)),"")</f>
        <v>240</v>
      </c>
      <c r="AE36" s="122">
        <f>AD36*VLOOKUP(C36,Config!$A$3:$C$9,3,FALSE)</f>
        <v>2400</v>
      </c>
      <c r="AF36" s="224">
        <f t="shared" si="4"/>
        <v>0.69736487155976334</v>
      </c>
      <c r="AG36" s="122" t="str">
        <f>IF(ISERROR(VLOOKUP(A36,Config!$A$12:$A$32,1,FALSE)),LEFT(A36,2),"PRL")</f>
        <v>DS</v>
      </c>
      <c r="AH36" s="122" t="str">
        <f t="shared" si="5"/>
        <v>DS305m</v>
      </c>
      <c r="AI36" s="163" t="s">
        <v>882</v>
      </c>
      <c r="AJ36" s="225" t="s">
        <v>781</v>
      </c>
      <c r="AK36" s="338" t="str">
        <f>IF(ISERROR(VLOOKUP($A36,'RAB Cat Lookup'!$B$4:$E$351,2,FALSE))=TRUE,"Unallocated",VLOOKUP($A36,'RAB Cat Lookup'!$B$4:$E$351,2,FALSE))</f>
        <v>Std</v>
      </c>
      <c r="AL36" s="338" t="str">
        <f>IF(ISERROR(VLOOKUP($A36,'RAB Cat Lookup'!$B$4:$E$351,4,FALSE))=TRUE,"Unallocated",VLOOKUP($A36,'RAB Cat Lookup'!$B$4:$E$351,4,FALSE))</f>
        <v>Substations</v>
      </c>
      <c r="AM36" s="121" t="str">
        <f t="shared" si="6"/>
        <v/>
      </c>
    </row>
    <row r="37" spans="1:39" x14ac:dyDescent="0.25">
      <c r="A37" s="215" t="s">
        <v>70</v>
      </c>
      <c r="B37" s="215" t="s">
        <v>263</v>
      </c>
      <c r="C37" s="123" t="s">
        <v>512</v>
      </c>
      <c r="D37" s="216">
        <v>4035224.6687746001</v>
      </c>
      <c r="E37" s="217">
        <v>5950000</v>
      </c>
      <c r="F37" s="217">
        <v>5600000</v>
      </c>
      <c r="G37" s="217">
        <v>5950000</v>
      </c>
      <c r="H37" s="217">
        <v>5950000</v>
      </c>
      <c r="I37" s="217">
        <v>5950000</v>
      </c>
      <c r="J37" s="217">
        <v>5950000</v>
      </c>
      <c r="K37" s="217">
        <v>5950000</v>
      </c>
      <c r="L37" s="217">
        <v>5950000</v>
      </c>
      <c r="M37" s="217">
        <v>5950000</v>
      </c>
      <c r="N37" s="218">
        <v>5950000</v>
      </c>
      <c r="O37" s="219">
        <v>2360741.09</v>
      </c>
      <c r="P37" s="220">
        <f>E37*Config!F$40</f>
        <v>6098749.9999999991</v>
      </c>
      <c r="Q37" s="220">
        <f>F37*Config!G$40</f>
        <v>5883500</v>
      </c>
      <c r="R37" s="220">
        <f>G37*Config!H$40</f>
        <v>6407499.2187499991</v>
      </c>
      <c r="S37" s="220">
        <f>H37*Config!I$40</f>
        <v>6567686.6992187481</v>
      </c>
      <c r="T37" s="220">
        <f>I37*Config!J$40</f>
        <v>6731878.8666992169</v>
      </c>
      <c r="U37" s="220">
        <f>J37*Config!K$40</f>
        <v>6900175.8383666966</v>
      </c>
      <c r="V37" s="220">
        <f>K37*Config!L$40</f>
        <v>7072680.2343258644</v>
      </c>
      <c r="W37" s="220">
        <f>L37*Config!M$40</f>
        <v>7249497.24018401</v>
      </c>
      <c r="X37" s="220">
        <f>M37*Config!N$40</f>
        <v>7430734.6711886097</v>
      </c>
      <c r="Y37" s="221">
        <f>N37*Config!O$40</f>
        <v>7616503.0379683245</v>
      </c>
      <c r="Z37" s="222">
        <f t="shared" si="0"/>
        <v>29400000</v>
      </c>
      <c r="AA37" s="217">
        <f t="shared" si="1"/>
        <v>59150000</v>
      </c>
      <c r="AB37" s="220">
        <f t="shared" si="2"/>
        <v>31689314.784667969</v>
      </c>
      <c r="AC37" s="221">
        <f t="shared" si="3"/>
        <v>67958905.806701466</v>
      </c>
      <c r="AD37" s="223">
        <f>IF(OR(SUM(P37:Y37)&lt;&gt;0,A37="EH"),INDEX(CASH!$B:$B,MATCH(A37,CASH!$A:$A,0)),"")</f>
        <v>280</v>
      </c>
      <c r="AE37" s="122">
        <f>AD37*VLOOKUP(C37,Config!$A$3:$C$9,3,FALSE)</f>
        <v>4200</v>
      </c>
      <c r="AF37" s="224">
        <f t="shared" si="4"/>
        <v>0.3628916443634847</v>
      </c>
      <c r="AG37" s="122" t="str">
        <f>IF(ISERROR(VLOOKUP(A37,Config!$A$12:$A$32,1,FALSE)),LEFT(A37,2),"PRL")</f>
        <v>DS</v>
      </c>
      <c r="AH37" s="122" t="str">
        <f t="shared" si="5"/>
        <v>DS307s</v>
      </c>
      <c r="AI37" s="163" t="s">
        <v>882</v>
      </c>
      <c r="AJ37" s="225" t="s">
        <v>781</v>
      </c>
      <c r="AK37" s="338" t="str">
        <f>IF(ISERROR(VLOOKUP($A37,'RAB Cat Lookup'!$B$4:$E$351,2,FALSE))=TRUE,"Unallocated",VLOOKUP($A37,'RAB Cat Lookup'!$B$4:$E$351,2,FALSE))</f>
        <v>Std</v>
      </c>
      <c r="AL37" s="338" t="str">
        <f>IF(ISERROR(VLOOKUP($A37,'RAB Cat Lookup'!$B$4:$E$351,4,FALSE))=TRUE,"Unallocated",VLOOKUP($A37,'RAB Cat Lookup'!$B$4:$E$351,4,FALSE))</f>
        <v>Substations</v>
      </c>
      <c r="AM37" s="121" t="str">
        <f t="shared" si="6"/>
        <v/>
      </c>
    </row>
    <row r="38" spans="1:39" x14ac:dyDescent="0.25">
      <c r="A38" s="215" t="s">
        <v>70</v>
      </c>
      <c r="B38" s="215" t="s">
        <v>263</v>
      </c>
      <c r="C38" s="123" t="s">
        <v>778</v>
      </c>
      <c r="D38" s="216"/>
      <c r="E38" s="217">
        <v>0</v>
      </c>
      <c r="F38" s="217">
        <v>0</v>
      </c>
      <c r="G38" s="217">
        <v>0</v>
      </c>
      <c r="H38" s="217">
        <v>0</v>
      </c>
      <c r="I38" s="217">
        <v>0</v>
      </c>
      <c r="J38" s="217">
        <v>0</v>
      </c>
      <c r="K38" s="217">
        <v>1750000</v>
      </c>
      <c r="L38" s="217">
        <v>1750000</v>
      </c>
      <c r="M38" s="217">
        <v>1750000</v>
      </c>
      <c r="N38" s="218">
        <v>1750000</v>
      </c>
      <c r="O38" s="219">
        <v>0</v>
      </c>
      <c r="P38" s="220">
        <f>E38*Config!F$40</f>
        <v>0</v>
      </c>
      <c r="Q38" s="220">
        <f>F38*Config!G$40</f>
        <v>0</v>
      </c>
      <c r="R38" s="220">
        <f>G38*Config!H$40</f>
        <v>0</v>
      </c>
      <c r="S38" s="220">
        <f>H38*Config!I$40</f>
        <v>0</v>
      </c>
      <c r="T38" s="220">
        <f>I38*Config!J$40</f>
        <v>0</v>
      </c>
      <c r="U38" s="220">
        <f>J38*Config!K$40</f>
        <v>0</v>
      </c>
      <c r="V38" s="220">
        <f>K38*Config!L$40</f>
        <v>2080200.0689193718</v>
      </c>
      <c r="W38" s="220">
        <f>L38*Config!M$40</f>
        <v>2132205.0706423558</v>
      </c>
      <c r="X38" s="220">
        <f>M38*Config!N$40</f>
        <v>2185510.1974084144</v>
      </c>
      <c r="Y38" s="221">
        <f>N38*Config!O$40</f>
        <v>2240147.952343625</v>
      </c>
      <c r="Z38" s="222">
        <f t="shared" si="0"/>
        <v>0</v>
      </c>
      <c r="AA38" s="217">
        <f t="shared" si="1"/>
        <v>7000000</v>
      </c>
      <c r="AB38" s="220">
        <f t="shared" si="2"/>
        <v>0</v>
      </c>
      <c r="AC38" s="221">
        <f t="shared" si="3"/>
        <v>8638063.2893137671</v>
      </c>
      <c r="AD38" s="223">
        <f>IF(OR(SUM(P38:Y38)&lt;&gt;0,A38="EH"),INDEX(CASH!$B:$B,MATCH(A38,CASH!$A:$A,0)),"")</f>
        <v>280</v>
      </c>
      <c r="AE38" s="122">
        <f>AD38*VLOOKUP(C38,Config!$A$3:$C$9,3,FALSE)</f>
        <v>2800</v>
      </c>
      <c r="AF38" s="224">
        <f t="shared" si="4"/>
        <v>0.66390124577660958</v>
      </c>
      <c r="AG38" s="122" t="str">
        <f>IF(ISERROR(VLOOKUP(A38,Config!$A$12:$A$32,1,FALSE)),LEFT(A38,2),"PRL")</f>
        <v>DS</v>
      </c>
      <c r="AH38" s="122" t="str">
        <f t="shared" si="5"/>
        <v>DS307m</v>
      </c>
      <c r="AI38" s="163" t="s">
        <v>882</v>
      </c>
      <c r="AJ38" s="225" t="s">
        <v>781</v>
      </c>
      <c r="AK38" s="338" t="str">
        <f>IF(ISERROR(VLOOKUP($A38,'RAB Cat Lookup'!$B$4:$E$351,2,FALSE))=TRUE,"Unallocated",VLOOKUP($A38,'RAB Cat Lookup'!$B$4:$E$351,2,FALSE))</f>
        <v>Std</v>
      </c>
      <c r="AL38" s="338" t="str">
        <f>IF(ISERROR(VLOOKUP($A38,'RAB Cat Lookup'!$B$4:$E$351,4,FALSE))=TRUE,"Unallocated",VLOOKUP($A38,'RAB Cat Lookup'!$B$4:$E$351,4,FALSE))</f>
        <v>Substations</v>
      </c>
      <c r="AM38" s="121" t="str">
        <f t="shared" si="6"/>
        <v/>
      </c>
    </row>
    <row r="39" spans="1:39" x14ac:dyDescent="0.25">
      <c r="A39" s="215" t="s">
        <v>70</v>
      </c>
      <c r="B39" s="215" t="s">
        <v>263</v>
      </c>
      <c r="C39" s="123" t="s">
        <v>777</v>
      </c>
      <c r="D39" s="216"/>
      <c r="E39" s="217">
        <v>0</v>
      </c>
      <c r="F39" s="217">
        <v>0</v>
      </c>
      <c r="G39" s="217">
        <v>0</v>
      </c>
      <c r="H39" s="217">
        <v>0</v>
      </c>
      <c r="I39" s="217">
        <v>0</v>
      </c>
      <c r="J39" s="217">
        <v>0</v>
      </c>
      <c r="K39" s="217">
        <v>0</v>
      </c>
      <c r="L39" s="217">
        <v>0</v>
      </c>
      <c r="M39" s="217">
        <v>1750000</v>
      </c>
      <c r="N39" s="218">
        <v>1750000</v>
      </c>
      <c r="O39" s="219">
        <v>0</v>
      </c>
      <c r="P39" s="220">
        <f>E39*Config!F$40</f>
        <v>0</v>
      </c>
      <c r="Q39" s="220">
        <f>F39*Config!G$40</f>
        <v>0</v>
      </c>
      <c r="R39" s="220">
        <f>G39*Config!H$40</f>
        <v>0</v>
      </c>
      <c r="S39" s="220">
        <f>H39*Config!I$40</f>
        <v>0</v>
      </c>
      <c r="T39" s="220">
        <f>I39*Config!J$40</f>
        <v>0</v>
      </c>
      <c r="U39" s="220">
        <f>J39*Config!K$40</f>
        <v>0</v>
      </c>
      <c r="V39" s="220">
        <f>K39*Config!L$40</f>
        <v>0</v>
      </c>
      <c r="W39" s="220">
        <f>L39*Config!M$40</f>
        <v>0</v>
      </c>
      <c r="X39" s="220">
        <f>M39*Config!N$40</f>
        <v>2185510.1974084144</v>
      </c>
      <c r="Y39" s="221">
        <f>N39*Config!O$40</f>
        <v>2240147.952343625</v>
      </c>
      <c r="Z39" s="222">
        <f t="shared" si="0"/>
        <v>0</v>
      </c>
      <c r="AA39" s="217">
        <f t="shared" si="1"/>
        <v>3500000</v>
      </c>
      <c r="AB39" s="220">
        <f t="shared" si="2"/>
        <v>0</v>
      </c>
      <c r="AC39" s="221">
        <f t="shared" si="3"/>
        <v>4425658.1497520395</v>
      </c>
      <c r="AD39" s="223">
        <f>IF(OR(SUM(P39:Y39)&lt;&gt;0,A39="EH"),INDEX(CASH!$B:$B,MATCH(A39,CASH!$A:$A,0)),"")</f>
        <v>280</v>
      </c>
      <c r="AE39" s="122">
        <f>AD39*VLOOKUP(C39,Config!$A$3:$C$9,3,FALSE)</f>
        <v>1400</v>
      </c>
      <c r="AF39" s="224">
        <f t="shared" si="4"/>
        <v>0.92182585178561327</v>
      </c>
      <c r="AG39" s="122" t="str">
        <f>IF(ISERROR(VLOOKUP(A39,Config!$A$12:$A$32,1,FALSE)),LEFT(A39,2),"PRL")</f>
        <v>DS</v>
      </c>
      <c r="AH39" s="122" t="str">
        <f t="shared" si="5"/>
        <v>DS307l</v>
      </c>
      <c r="AI39" s="163" t="s">
        <v>882</v>
      </c>
      <c r="AJ39" s="225" t="s">
        <v>781</v>
      </c>
      <c r="AK39" s="338" t="str">
        <f>IF(ISERROR(VLOOKUP($A39,'RAB Cat Lookup'!$B$4:$E$351,2,FALSE))=TRUE,"Unallocated",VLOOKUP($A39,'RAB Cat Lookup'!$B$4:$E$351,2,FALSE))</f>
        <v>Std</v>
      </c>
      <c r="AL39" s="338" t="str">
        <f>IF(ISERROR(VLOOKUP($A39,'RAB Cat Lookup'!$B$4:$E$351,4,FALSE))=TRUE,"Unallocated",VLOOKUP($A39,'RAB Cat Lookup'!$B$4:$E$351,4,FALSE))</f>
        <v>Substations</v>
      </c>
      <c r="AM39" s="121" t="str">
        <f t="shared" si="6"/>
        <v/>
      </c>
    </row>
    <row r="40" spans="1:39" x14ac:dyDescent="0.25">
      <c r="A40" s="215" t="s">
        <v>71</v>
      </c>
      <c r="B40" s="215" t="s">
        <v>359</v>
      </c>
      <c r="C40" s="123" t="s">
        <v>512</v>
      </c>
      <c r="D40" s="216">
        <v>598000</v>
      </c>
      <c r="E40" s="217">
        <v>0</v>
      </c>
      <c r="F40" s="217">
        <v>0</v>
      </c>
      <c r="G40" s="217">
        <v>0</v>
      </c>
      <c r="H40" s="217">
        <v>0</v>
      </c>
      <c r="I40" s="217">
        <v>0</v>
      </c>
      <c r="J40" s="217">
        <v>0</v>
      </c>
      <c r="K40" s="217">
        <v>0</v>
      </c>
      <c r="L40" s="217">
        <v>0</v>
      </c>
      <c r="M40" s="217">
        <v>0</v>
      </c>
      <c r="N40" s="218">
        <v>0</v>
      </c>
      <c r="O40" s="219">
        <v>454584</v>
      </c>
      <c r="P40" s="220">
        <f>E40*Config!F$40</f>
        <v>0</v>
      </c>
      <c r="Q40" s="220">
        <f>F40*Config!G$40</f>
        <v>0</v>
      </c>
      <c r="R40" s="220">
        <f>G40*Config!H$40</f>
        <v>0</v>
      </c>
      <c r="S40" s="220">
        <f>H40*Config!I$40</f>
        <v>0</v>
      </c>
      <c r="T40" s="220">
        <f>I40*Config!J$40</f>
        <v>0</v>
      </c>
      <c r="U40" s="220">
        <f>J40*Config!K$40</f>
        <v>0</v>
      </c>
      <c r="V40" s="220">
        <f>K40*Config!L$40</f>
        <v>0</v>
      </c>
      <c r="W40" s="220">
        <f>L40*Config!M$40</f>
        <v>0</v>
      </c>
      <c r="X40" s="220">
        <f>M40*Config!N$40</f>
        <v>0</v>
      </c>
      <c r="Y40" s="221">
        <f>N40*Config!O$40</f>
        <v>0</v>
      </c>
      <c r="Z40" s="222">
        <f t="shared" si="0"/>
        <v>0</v>
      </c>
      <c r="AA40" s="217">
        <f t="shared" si="1"/>
        <v>0</v>
      </c>
      <c r="AB40" s="220">
        <f t="shared" si="2"/>
        <v>0</v>
      </c>
      <c r="AC40" s="221">
        <f t="shared" si="3"/>
        <v>0</v>
      </c>
      <c r="AD40" s="223" t="str">
        <f>IF(OR(SUM(P40:Y40)&lt;&gt;0,A40="EH"),INDEX(CASH!$B:$B,MATCH(A40,CASH!$A:$A,0)),"")</f>
        <v/>
      </c>
      <c r="AE40" s="226">
        <v>4200</v>
      </c>
      <c r="AF40" s="224">
        <f t="shared" si="4"/>
        <v>0.3628916443634847</v>
      </c>
      <c r="AG40" s="122" t="str">
        <f>IF(ISERROR(VLOOKUP(A40,Config!$A$12:$A$32,1,FALSE)),LEFT(A40,2),"PRL")</f>
        <v>DS</v>
      </c>
      <c r="AH40" s="122" t="str">
        <f t="shared" si="5"/>
        <v>DS308s</v>
      </c>
      <c r="AI40" s="163" t="s">
        <v>882</v>
      </c>
      <c r="AJ40" s="225" t="s">
        <v>781</v>
      </c>
      <c r="AK40" s="338" t="str">
        <f>IF(ISERROR(VLOOKUP($A40,'RAB Cat Lookup'!$B$4:$E$351,2,FALSE))=TRUE,"Unallocated",VLOOKUP($A40,'RAB Cat Lookup'!$B$4:$E$351,2,FALSE))</f>
        <v>Std</v>
      </c>
      <c r="AL40" s="338" t="str">
        <f>IF(ISERROR(VLOOKUP($A40,'RAB Cat Lookup'!$B$4:$E$351,4,FALSE))=TRUE,"Unallocated",VLOOKUP($A40,'RAB Cat Lookup'!$B$4:$E$351,4,FALSE))</f>
        <v>Substations</v>
      </c>
      <c r="AM40" s="121" t="str">
        <f t="shared" si="6"/>
        <v/>
      </c>
    </row>
    <row r="41" spans="1:39" x14ac:dyDescent="0.25">
      <c r="A41" s="215" t="s">
        <v>72</v>
      </c>
      <c r="B41" s="215" t="s">
        <v>264</v>
      </c>
      <c r="C41" s="123" t="s">
        <v>512</v>
      </c>
      <c r="D41" s="216">
        <v>750000</v>
      </c>
      <c r="E41" s="217">
        <v>1500000</v>
      </c>
      <c r="F41" s="217">
        <v>1500000</v>
      </c>
      <c r="G41" s="217">
        <v>1500000</v>
      </c>
      <c r="H41" s="217">
        <v>1500000</v>
      </c>
      <c r="I41" s="217">
        <v>1500000</v>
      </c>
      <c r="J41" s="217">
        <v>1500000</v>
      </c>
      <c r="K41" s="217">
        <v>1500000</v>
      </c>
      <c r="L41" s="217">
        <v>1500000</v>
      </c>
      <c r="M41" s="217">
        <v>1500000</v>
      </c>
      <c r="N41" s="218">
        <v>1500000</v>
      </c>
      <c r="O41" s="219">
        <v>877711.91999999993</v>
      </c>
      <c r="P41" s="220">
        <f>E41*Config!F$40</f>
        <v>1537499.9999999998</v>
      </c>
      <c r="Q41" s="220">
        <f>F41*Config!G$40</f>
        <v>1575937.4999999998</v>
      </c>
      <c r="R41" s="220">
        <f>G41*Config!H$40</f>
        <v>1615335.9374999998</v>
      </c>
      <c r="S41" s="220">
        <f>H41*Config!I$40</f>
        <v>1655719.3359374995</v>
      </c>
      <c r="T41" s="220">
        <f>I41*Config!J$40</f>
        <v>1697112.319335937</v>
      </c>
      <c r="U41" s="220">
        <f>J41*Config!K$40</f>
        <v>1739540.1273193352</v>
      </c>
      <c r="V41" s="220">
        <f>K41*Config!L$40</f>
        <v>1783028.6305023187</v>
      </c>
      <c r="W41" s="220">
        <f>L41*Config!M$40</f>
        <v>1827604.3462648767</v>
      </c>
      <c r="X41" s="220">
        <f>M41*Config!N$40</f>
        <v>1873294.4549214982</v>
      </c>
      <c r="Y41" s="221">
        <f>N41*Config!O$40</f>
        <v>1920126.8162945355</v>
      </c>
      <c r="Z41" s="222">
        <f t="shared" si="0"/>
        <v>7500000</v>
      </c>
      <c r="AA41" s="217">
        <f t="shared" si="1"/>
        <v>15000000</v>
      </c>
      <c r="AB41" s="220">
        <f t="shared" si="2"/>
        <v>8081605.0927734356</v>
      </c>
      <c r="AC41" s="221">
        <f t="shared" si="3"/>
        <v>17225199.468076002</v>
      </c>
      <c r="AD41" s="223">
        <f>IF(OR(SUM(P41:Y41)&lt;&gt;0,A41="EH"),INDEX(CASH!$B:$B,MATCH(A41,CASH!$A:$A,0)),"")</f>
        <v>230</v>
      </c>
      <c r="AE41" s="122">
        <f>AD41*VLOOKUP(C41,Config!$A$3:$C$9,3,FALSE)</f>
        <v>3450</v>
      </c>
      <c r="AF41" s="224">
        <f t="shared" si="4"/>
        <v>0.51286096895246069</v>
      </c>
      <c r="AG41" s="122" t="str">
        <f>IF(ISERROR(VLOOKUP(A41,Config!$A$12:$A$32,1,FALSE)),LEFT(A41,2),"PRL")</f>
        <v>DS</v>
      </c>
      <c r="AH41" s="122" t="str">
        <f t="shared" si="5"/>
        <v>DS312s</v>
      </c>
      <c r="AI41" s="163" t="s">
        <v>882</v>
      </c>
      <c r="AJ41" s="225" t="s">
        <v>781</v>
      </c>
      <c r="AK41" s="338" t="str">
        <f>IF(ISERROR(VLOOKUP($A41,'RAB Cat Lookup'!$B$4:$E$351,2,FALSE))=TRUE,"Unallocated",VLOOKUP($A41,'RAB Cat Lookup'!$B$4:$E$351,2,FALSE))</f>
        <v>Std</v>
      </c>
      <c r="AL41" s="338" t="str">
        <f>IF(ISERROR(VLOOKUP($A41,'RAB Cat Lookup'!$B$4:$E$351,4,FALSE))=TRUE,"Unallocated",VLOOKUP($A41,'RAB Cat Lookup'!$B$4:$E$351,4,FALSE))</f>
        <v>Substations</v>
      </c>
      <c r="AM41" s="121" t="str">
        <f t="shared" si="6"/>
        <v/>
      </c>
    </row>
    <row r="42" spans="1:39" x14ac:dyDescent="0.25">
      <c r="A42" s="215" t="s">
        <v>72</v>
      </c>
      <c r="B42" s="215" t="s">
        <v>264</v>
      </c>
      <c r="C42" s="123" t="s">
        <v>778</v>
      </c>
      <c r="D42" s="216"/>
      <c r="E42" s="217">
        <v>0</v>
      </c>
      <c r="F42" s="217">
        <v>0</v>
      </c>
      <c r="G42" s="217">
        <v>0</v>
      </c>
      <c r="H42" s="217">
        <v>0</v>
      </c>
      <c r="I42" s="217">
        <v>0</v>
      </c>
      <c r="J42" s="217">
        <v>0</v>
      </c>
      <c r="K42" s="217">
        <v>500000</v>
      </c>
      <c r="L42" s="217">
        <v>500000</v>
      </c>
      <c r="M42" s="217">
        <v>500000</v>
      </c>
      <c r="N42" s="218">
        <v>500000</v>
      </c>
      <c r="O42" s="219">
        <v>0</v>
      </c>
      <c r="P42" s="220">
        <f>E42*Config!F$40</f>
        <v>0</v>
      </c>
      <c r="Q42" s="220">
        <f>F42*Config!G$40</f>
        <v>0</v>
      </c>
      <c r="R42" s="220">
        <f>G42*Config!H$40</f>
        <v>0</v>
      </c>
      <c r="S42" s="220">
        <f>H42*Config!I$40</f>
        <v>0</v>
      </c>
      <c r="T42" s="220">
        <f>I42*Config!J$40</f>
        <v>0</v>
      </c>
      <c r="U42" s="220">
        <f>J42*Config!K$40</f>
        <v>0</v>
      </c>
      <c r="V42" s="220">
        <f>K42*Config!L$40</f>
        <v>594342.87683410628</v>
      </c>
      <c r="W42" s="220">
        <f>L42*Config!M$40</f>
        <v>609201.44875495881</v>
      </c>
      <c r="X42" s="220">
        <f>M42*Config!N$40</f>
        <v>624431.48497383273</v>
      </c>
      <c r="Y42" s="221">
        <f>N42*Config!O$40</f>
        <v>640042.27209817851</v>
      </c>
      <c r="Z42" s="222">
        <f t="shared" si="0"/>
        <v>0</v>
      </c>
      <c r="AA42" s="217">
        <f t="shared" si="1"/>
        <v>2000000</v>
      </c>
      <c r="AB42" s="220">
        <f t="shared" si="2"/>
        <v>0</v>
      </c>
      <c r="AC42" s="221">
        <f t="shared" si="3"/>
        <v>2468018.0826610764</v>
      </c>
      <c r="AD42" s="223">
        <f>IF(OR(SUM(P42:Y42)&lt;&gt;0,A42="EH"),INDEX(CASH!$B:$B,MATCH(A42,CASH!$A:$A,0)),"")</f>
        <v>230</v>
      </c>
      <c r="AE42" s="122">
        <f>AD42*VLOOKUP(C42,Config!$A$3:$C$9,3,FALSE)</f>
        <v>2300</v>
      </c>
      <c r="AF42" s="224">
        <f t="shared" si="4"/>
        <v>0.69736487155976334</v>
      </c>
      <c r="AG42" s="122" t="str">
        <f>IF(ISERROR(VLOOKUP(A42,Config!$A$12:$A$32,1,FALSE)),LEFT(A42,2),"PRL")</f>
        <v>DS</v>
      </c>
      <c r="AH42" s="122" t="str">
        <f t="shared" si="5"/>
        <v>DS312m</v>
      </c>
      <c r="AI42" s="163" t="s">
        <v>882</v>
      </c>
      <c r="AJ42" s="225" t="s">
        <v>781</v>
      </c>
      <c r="AK42" s="338" t="str">
        <f>IF(ISERROR(VLOOKUP($A42,'RAB Cat Lookup'!$B$4:$E$351,2,FALSE))=TRUE,"Unallocated",VLOOKUP($A42,'RAB Cat Lookup'!$B$4:$E$351,2,FALSE))</f>
        <v>Std</v>
      </c>
      <c r="AL42" s="338" t="str">
        <f>IF(ISERROR(VLOOKUP($A42,'RAB Cat Lookup'!$B$4:$E$351,4,FALSE))=TRUE,"Unallocated",VLOOKUP($A42,'RAB Cat Lookup'!$B$4:$E$351,4,FALSE))</f>
        <v>Substations</v>
      </c>
      <c r="AM42" s="121" t="str">
        <f t="shared" si="6"/>
        <v/>
      </c>
    </row>
    <row r="43" spans="1:39" x14ac:dyDescent="0.25">
      <c r="A43" s="215" t="s">
        <v>72</v>
      </c>
      <c r="B43" s="215" t="s">
        <v>264</v>
      </c>
      <c r="C43" s="123" t="s">
        <v>777</v>
      </c>
      <c r="D43" s="216"/>
      <c r="E43" s="217">
        <v>0</v>
      </c>
      <c r="F43" s="217">
        <v>0</v>
      </c>
      <c r="G43" s="217">
        <v>0</v>
      </c>
      <c r="H43" s="217">
        <v>0</v>
      </c>
      <c r="I43" s="217">
        <v>0</v>
      </c>
      <c r="J43" s="217">
        <v>0</v>
      </c>
      <c r="K43" s="217">
        <v>0</v>
      </c>
      <c r="L43" s="217">
        <v>0</v>
      </c>
      <c r="M43" s="217">
        <v>500000</v>
      </c>
      <c r="N43" s="218">
        <v>500000</v>
      </c>
      <c r="O43" s="219">
        <v>0</v>
      </c>
      <c r="P43" s="220">
        <f>E43*Config!F$40</f>
        <v>0</v>
      </c>
      <c r="Q43" s="220">
        <f>F43*Config!G$40</f>
        <v>0</v>
      </c>
      <c r="R43" s="220">
        <f>G43*Config!H$40</f>
        <v>0</v>
      </c>
      <c r="S43" s="220">
        <f>H43*Config!I$40</f>
        <v>0</v>
      </c>
      <c r="T43" s="220">
        <f>I43*Config!J$40</f>
        <v>0</v>
      </c>
      <c r="U43" s="220">
        <f>J43*Config!K$40</f>
        <v>0</v>
      </c>
      <c r="V43" s="220">
        <f>K43*Config!L$40</f>
        <v>0</v>
      </c>
      <c r="W43" s="220">
        <f>L43*Config!M$40</f>
        <v>0</v>
      </c>
      <c r="X43" s="220">
        <f>M43*Config!N$40</f>
        <v>624431.48497383273</v>
      </c>
      <c r="Y43" s="221">
        <f>N43*Config!O$40</f>
        <v>640042.27209817851</v>
      </c>
      <c r="Z43" s="222">
        <f t="shared" si="0"/>
        <v>0</v>
      </c>
      <c r="AA43" s="217">
        <f t="shared" si="1"/>
        <v>1000000</v>
      </c>
      <c r="AB43" s="220">
        <f t="shared" si="2"/>
        <v>0</v>
      </c>
      <c r="AC43" s="221">
        <f t="shared" si="3"/>
        <v>1264473.7570720112</v>
      </c>
      <c r="AD43" s="223">
        <f>IF(OR(SUM(P43:Y43)&lt;&gt;0,A43="EH"),INDEX(CASH!$B:$B,MATCH(A43,CASH!$A:$A,0)),"")</f>
        <v>230</v>
      </c>
      <c r="AE43" s="122">
        <f>AD43*VLOOKUP(C43,Config!$A$3:$C$9,3,FALSE)</f>
        <v>1150</v>
      </c>
      <c r="AF43" s="224">
        <f t="shared" si="4"/>
        <v>0.94477179173927217</v>
      </c>
      <c r="AG43" s="122" t="str">
        <f>IF(ISERROR(VLOOKUP(A43,Config!$A$12:$A$32,1,FALSE)),LEFT(A43,2),"PRL")</f>
        <v>DS</v>
      </c>
      <c r="AH43" s="122" t="str">
        <f t="shared" si="5"/>
        <v>DS312l</v>
      </c>
      <c r="AI43" s="163" t="s">
        <v>882</v>
      </c>
      <c r="AJ43" s="225" t="s">
        <v>781</v>
      </c>
      <c r="AK43" s="338" t="str">
        <f>IF(ISERROR(VLOOKUP($A43,'RAB Cat Lookup'!$B$4:$E$351,2,FALSE))=TRUE,"Unallocated",VLOOKUP($A43,'RAB Cat Lookup'!$B$4:$E$351,2,FALSE))</f>
        <v>Std</v>
      </c>
      <c r="AL43" s="338" t="str">
        <f>IF(ISERROR(VLOOKUP($A43,'RAB Cat Lookup'!$B$4:$E$351,4,FALSE))=TRUE,"Unallocated",VLOOKUP($A43,'RAB Cat Lookup'!$B$4:$E$351,4,FALSE))</f>
        <v>Substations</v>
      </c>
      <c r="AM43" s="121" t="str">
        <f t="shared" si="6"/>
        <v/>
      </c>
    </row>
    <row r="44" spans="1:39" x14ac:dyDescent="0.25">
      <c r="A44" s="215" t="s">
        <v>73</v>
      </c>
      <c r="B44" s="215" t="s">
        <v>265</v>
      </c>
      <c r="C44" s="123" t="s">
        <v>512</v>
      </c>
      <c r="D44" s="216">
        <v>0</v>
      </c>
      <c r="E44" s="217">
        <v>0</v>
      </c>
      <c r="F44" s="217">
        <v>0</v>
      </c>
      <c r="G44" s="217">
        <v>0</v>
      </c>
      <c r="H44" s="217">
        <v>0</v>
      </c>
      <c r="I44" s="217">
        <v>0</v>
      </c>
      <c r="J44" s="217">
        <v>0</v>
      </c>
      <c r="K44" s="217">
        <v>0</v>
      </c>
      <c r="L44" s="217">
        <v>0</v>
      </c>
      <c r="M44" s="217">
        <v>0</v>
      </c>
      <c r="N44" s="218">
        <v>0</v>
      </c>
      <c r="O44" s="219">
        <v>61797.11</v>
      </c>
      <c r="P44" s="220">
        <f>E44*Config!F$40</f>
        <v>0</v>
      </c>
      <c r="Q44" s="220">
        <f>F44*Config!G$40</f>
        <v>0</v>
      </c>
      <c r="R44" s="220">
        <f>G44*Config!H$40</f>
        <v>0</v>
      </c>
      <c r="S44" s="220">
        <f>H44*Config!I$40</f>
        <v>0</v>
      </c>
      <c r="T44" s="220">
        <f>I44*Config!J$40</f>
        <v>0</v>
      </c>
      <c r="U44" s="220">
        <f>J44*Config!K$40</f>
        <v>0</v>
      </c>
      <c r="V44" s="220">
        <f>K44*Config!L$40</f>
        <v>0</v>
      </c>
      <c r="W44" s="220">
        <f>L44*Config!M$40</f>
        <v>0</v>
      </c>
      <c r="X44" s="220">
        <f>M44*Config!N$40</f>
        <v>0</v>
      </c>
      <c r="Y44" s="221">
        <f>N44*Config!O$40</f>
        <v>0</v>
      </c>
      <c r="Z44" s="222">
        <f t="shared" si="0"/>
        <v>0</v>
      </c>
      <c r="AA44" s="217">
        <f t="shared" si="1"/>
        <v>0</v>
      </c>
      <c r="AB44" s="220">
        <f t="shared" si="2"/>
        <v>0</v>
      </c>
      <c r="AC44" s="221">
        <f t="shared" si="3"/>
        <v>0</v>
      </c>
      <c r="AD44" s="223" t="str">
        <f>IF(OR(SUM(P44:Y44)&lt;&gt;0,A44="EH"),INDEX(CASH!$B:$B,MATCH(A44,CASH!$A:$A,0)),"")</f>
        <v/>
      </c>
      <c r="AE44" s="226">
        <v>3300</v>
      </c>
      <c r="AF44" s="224">
        <f t="shared" si="4"/>
        <v>0.54318155875920304</v>
      </c>
      <c r="AG44" s="122" t="str">
        <f>IF(ISERROR(VLOOKUP(A44,Config!$A$12:$A$32,1,FALSE)),LEFT(A44,2),"PRL")</f>
        <v>DS</v>
      </c>
      <c r="AH44" s="122" t="str">
        <f t="shared" si="5"/>
        <v>DS313s</v>
      </c>
      <c r="AI44" s="163" t="s">
        <v>882</v>
      </c>
      <c r="AJ44" s="225" t="s">
        <v>781</v>
      </c>
      <c r="AK44" s="338" t="str">
        <f>IF(ISERROR(VLOOKUP($A44,'RAB Cat Lookup'!$B$4:$E$351,2,FALSE))=TRUE,"Unallocated",VLOOKUP($A44,'RAB Cat Lookup'!$B$4:$E$351,2,FALSE))</f>
        <v>Std</v>
      </c>
      <c r="AL44" s="338" t="str">
        <f>IF(ISERROR(VLOOKUP($A44,'RAB Cat Lookup'!$B$4:$E$351,4,FALSE))=TRUE,"Unallocated",VLOOKUP($A44,'RAB Cat Lookup'!$B$4:$E$351,4,FALSE))</f>
        <v>Substations</v>
      </c>
      <c r="AM44" s="121" t="str">
        <f t="shared" si="6"/>
        <v/>
      </c>
    </row>
    <row r="45" spans="1:39" x14ac:dyDescent="0.25">
      <c r="A45" s="215" t="s">
        <v>347</v>
      </c>
      <c r="B45" s="215" t="s">
        <v>348</v>
      </c>
      <c r="C45" s="123" t="s">
        <v>512</v>
      </c>
      <c r="D45" s="216">
        <v>354000</v>
      </c>
      <c r="E45" s="217">
        <v>531000</v>
      </c>
      <c r="F45" s="217">
        <v>531000</v>
      </c>
      <c r="G45" s="217">
        <v>531000</v>
      </c>
      <c r="H45" s="217">
        <v>531000</v>
      </c>
      <c r="I45" s="217">
        <v>531000</v>
      </c>
      <c r="J45" s="217">
        <v>531000</v>
      </c>
      <c r="K45" s="217">
        <v>531000</v>
      </c>
      <c r="L45" s="217">
        <v>531000</v>
      </c>
      <c r="M45" s="217">
        <v>531000</v>
      </c>
      <c r="N45" s="218">
        <v>531000</v>
      </c>
      <c r="O45" s="219">
        <v>263730.92</v>
      </c>
      <c r="P45" s="220">
        <f>E45*Config!F$40</f>
        <v>544275</v>
      </c>
      <c r="Q45" s="220">
        <f>F45*Config!G$40</f>
        <v>557881.875</v>
      </c>
      <c r="R45" s="220">
        <f>G45*Config!H$40</f>
        <v>571828.92187499988</v>
      </c>
      <c r="S45" s="220">
        <f>H45*Config!I$40</f>
        <v>586124.64492187486</v>
      </c>
      <c r="T45" s="220">
        <f>I45*Config!J$40</f>
        <v>600777.7610449217</v>
      </c>
      <c r="U45" s="220">
        <f>J45*Config!K$40</f>
        <v>615797.20507104474</v>
      </c>
      <c r="V45" s="220">
        <f>K45*Config!L$40</f>
        <v>631192.13519782084</v>
      </c>
      <c r="W45" s="220">
        <f>L45*Config!M$40</f>
        <v>646971.9385777663</v>
      </c>
      <c r="X45" s="220">
        <f>M45*Config!N$40</f>
        <v>663146.2370422103</v>
      </c>
      <c r="Y45" s="221">
        <f>N45*Config!O$40</f>
        <v>679724.89296826557</v>
      </c>
      <c r="Z45" s="222">
        <f t="shared" si="0"/>
        <v>2655000</v>
      </c>
      <c r="AA45" s="217">
        <f t="shared" si="1"/>
        <v>5310000</v>
      </c>
      <c r="AB45" s="220">
        <f t="shared" si="2"/>
        <v>2860888.2028417964</v>
      </c>
      <c r="AC45" s="221">
        <f t="shared" si="3"/>
        <v>6097720.6116989041</v>
      </c>
      <c r="AD45" s="223">
        <f>IF(OR(SUM(P45:Y45)&lt;&gt;0,A45="EH"),INDEX(CASH!$B:$B,MATCH(A45,CASH!$A:$A,0)),"")</f>
        <v>280</v>
      </c>
      <c r="AE45" s="122">
        <f>AD45*VLOOKUP(C45,Config!$A$3:$C$9,3,FALSE)</f>
        <v>4200</v>
      </c>
      <c r="AF45" s="224">
        <f t="shared" si="4"/>
        <v>0.3628916443634847</v>
      </c>
      <c r="AG45" s="122" t="str">
        <f>IF(ISERROR(VLOOKUP(A45,Config!$A$12:$A$32,1,FALSE)),LEFT(A45,2),"PRL")</f>
        <v>DS</v>
      </c>
      <c r="AH45" s="122" t="str">
        <f t="shared" si="5"/>
        <v>DS315s</v>
      </c>
      <c r="AI45" s="163" t="s">
        <v>882</v>
      </c>
      <c r="AJ45" s="225" t="s">
        <v>781</v>
      </c>
      <c r="AK45" s="338" t="str">
        <f>IF(ISERROR(VLOOKUP($A45,'RAB Cat Lookup'!$B$4:$E$351,2,FALSE))=TRUE,"Unallocated",VLOOKUP($A45,'RAB Cat Lookup'!$B$4:$E$351,2,FALSE))</f>
        <v>Std</v>
      </c>
      <c r="AL45" s="338" t="str">
        <f>IF(ISERROR(VLOOKUP($A45,'RAB Cat Lookup'!$B$4:$E$351,4,FALSE))=TRUE,"Unallocated",VLOOKUP($A45,'RAB Cat Lookup'!$B$4:$E$351,4,FALSE))</f>
        <v>Substations</v>
      </c>
      <c r="AM45" s="121" t="str">
        <f t="shared" si="6"/>
        <v/>
      </c>
    </row>
    <row r="46" spans="1:39" x14ac:dyDescent="0.25">
      <c r="A46" s="215" t="s">
        <v>347</v>
      </c>
      <c r="B46" s="215" t="s">
        <v>348</v>
      </c>
      <c r="C46" s="123" t="s">
        <v>778</v>
      </c>
      <c r="D46" s="216"/>
      <c r="E46" s="217">
        <v>177000</v>
      </c>
      <c r="F46" s="217">
        <v>177000</v>
      </c>
      <c r="G46" s="217">
        <v>177000</v>
      </c>
      <c r="H46" s="217">
        <v>177000</v>
      </c>
      <c r="I46" s="217">
        <v>177000</v>
      </c>
      <c r="J46" s="217">
        <v>177000</v>
      </c>
      <c r="K46" s="217">
        <v>177000</v>
      </c>
      <c r="L46" s="217">
        <v>177000</v>
      </c>
      <c r="M46" s="217">
        <v>177000</v>
      </c>
      <c r="N46" s="218">
        <v>177000</v>
      </c>
      <c r="O46" s="219">
        <v>0</v>
      </c>
      <c r="P46" s="220">
        <f>E46*Config!F$40</f>
        <v>181424.99999999997</v>
      </c>
      <c r="Q46" s="220">
        <f>F46*Config!G$40</f>
        <v>185960.625</v>
      </c>
      <c r="R46" s="220">
        <f>G46*Config!H$40</f>
        <v>190609.64062499997</v>
      </c>
      <c r="S46" s="220">
        <f>H46*Config!I$40</f>
        <v>195374.88164062495</v>
      </c>
      <c r="T46" s="220">
        <f>I46*Config!J$40</f>
        <v>200259.25368164058</v>
      </c>
      <c r="U46" s="220">
        <f>J46*Config!K$40</f>
        <v>205265.73502368157</v>
      </c>
      <c r="V46" s="220">
        <f>K46*Config!L$40</f>
        <v>210397.37839927361</v>
      </c>
      <c r="W46" s="220">
        <f>L46*Config!M$40</f>
        <v>215657.31285925544</v>
      </c>
      <c r="X46" s="220">
        <f>M46*Config!N$40</f>
        <v>221048.74568073679</v>
      </c>
      <c r="Y46" s="221">
        <f>N46*Config!O$40</f>
        <v>226574.9643227552</v>
      </c>
      <c r="Z46" s="222">
        <f t="shared" si="0"/>
        <v>885000</v>
      </c>
      <c r="AA46" s="217">
        <f t="shared" si="1"/>
        <v>1770000</v>
      </c>
      <c r="AB46" s="220">
        <f t="shared" si="2"/>
        <v>953629.40094726556</v>
      </c>
      <c r="AC46" s="221">
        <f t="shared" si="3"/>
        <v>2032573.537232968</v>
      </c>
      <c r="AD46" s="223">
        <f>IF(OR(SUM(P46:Y46)&lt;&gt;0,A46="EH"),INDEX(CASH!$B:$B,MATCH(A46,CASH!$A:$A,0)),"")</f>
        <v>280</v>
      </c>
      <c r="AE46" s="122">
        <f>AD46*VLOOKUP(C46,Config!$A$3:$C$9,3,FALSE)</f>
        <v>2800</v>
      </c>
      <c r="AF46" s="224">
        <f t="shared" si="4"/>
        <v>0.66390124577660958</v>
      </c>
      <c r="AG46" s="122" t="str">
        <f>IF(ISERROR(VLOOKUP(A46,Config!$A$12:$A$32,1,FALSE)),LEFT(A46,2),"PRL")</f>
        <v>DS</v>
      </c>
      <c r="AH46" s="122" t="str">
        <f t="shared" si="5"/>
        <v>DS315m</v>
      </c>
      <c r="AI46" s="163" t="s">
        <v>882</v>
      </c>
      <c r="AJ46" s="225" t="s">
        <v>781</v>
      </c>
      <c r="AK46" s="338" t="str">
        <f>IF(ISERROR(VLOOKUP($A46,'RAB Cat Lookup'!$B$4:$E$351,2,FALSE))=TRUE,"Unallocated",VLOOKUP($A46,'RAB Cat Lookup'!$B$4:$E$351,2,FALSE))</f>
        <v>Std</v>
      </c>
      <c r="AL46" s="338" t="str">
        <f>IF(ISERROR(VLOOKUP($A46,'RAB Cat Lookup'!$B$4:$E$351,4,FALSE))=TRUE,"Unallocated",VLOOKUP($A46,'RAB Cat Lookup'!$B$4:$E$351,4,FALSE))</f>
        <v>Substations</v>
      </c>
      <c r="AM46" s="121" t="str">
        <f t="shared" si="6"/>
        <v/>
      </c>
    </row>
    <row r="47" spans="1:39" x14ac:dyDescent="0.25">
      <c r="A47" s="215" t="s">
        <v>349</v>
      </c>
      <c r="B47" s="215" t="s">
        <v>350</v>
      </c>
      <c r="C47" s="123" t="s">
        <v>512</v>
      </c>
      <c r="D47" s="216">
        <v>0</v>
      </c>
      <c r="E47" s="217">
        <v>0</v>
      </c>
      <c r="F47" s="217">
        <v>0</v>
      </c>
      <c r="G47" s="217">
        <v>0</v>
      </c>
      <c r="H47" s="217">
        <v>0</v>
      </c>
      <c r="I47" s="217">
        <v>0</v>
      </c>
      <c r="J47" s="217">
        <v>0</v>
      </c>
      <c r="K47" s="217">
        <v>0</v>
      </c>
      <c r="L47" s="217">
        <v>0</v>
      </c>
      <c r="M47" s="217">
        <v>0</v>
      </c>
      <c r="N47" s="218">
        <v>0</v>
      </c>
      <c r="O47" s="219">
        <v>17102.96</v>
      </c>
      <c r="P47" s="220">
        <f>E47*Config!F$40</f>
        <v>0</v>
      </c>
      <c r="Q47" s="220">
        <f>F47*Config!G$40</f>
        <v>0</v>
      </c>
      <c r="R47" s="220">
        <f>G47*Config!H$40</f>
        <v>0</v>
      </c>
      <c r="S47" s="220">
        <f>H47*Config!I$40</f>
        <v>0</v>
      </c>
      <c r="T47" s="220">
        <f>I47*Config!J$40</f>
        <v>0</v>
      </c>
      <c r="U47" s="220">
        <f>J47*Config!K$40</f>
        <v>0</v>
      </c>
      <c r="V47" s="220">
        <f>K47*Config!L$40</f>
        <v>0</v>
      </c>
      <c r="W47" s="220">
        <f>L47*Config!M$40</f>
        <v>0</v>
      </c>
      <c r="X47" s="220">
        <f>M47*Config!N$40</f>
        <v>0</v>
      </c>
      <c r="Y47" s="221">
        <f>N47*Config!O$40</f>
        <v>0</v>
      </c>
      <c r="Z47" s="222">
        <f t="shared" si="0"/>
        <v>0</v>
      </c>
      <c r="AA47" s="217">
        <f t="shared" si="1"/>
        <v>0</v>
      </c>
      <c r="AB47" s="220">
        <f t="shared" si="2"/>
        <v>0</v>
      </c>
      <c r="AC47" s="221">
        <f t="shared" si="3"/>
        <v>0</v>
      </c>
      <c r="AD47" s="223" t="str">
        <f>IF(OR(SUM(P47:Y47)&lt;&gt;0,A47="EH"),INDEX(CASH!$B:$B,MATCH(A47,CASH!$A:$A,0)),"")</f>
        <v/>
      </c>
      <c r="AE47" s="226">
        <v>4950</v>
      </c>
      <c r="AF47" s="224">
        <f t="shared" si="4"/>
        <v>0.12555079734501071</v>
      </c>
      <c r="AG47" s="122" t="str">
        <f>IF(ISERROR(VLOOKUP(A47,Config!$A$12:$A$32,1,FALSE)),LEFT(A47,2),"PRL")</f>
        <v>DS</v>
      </c>
      <c r="AH47" s="122" t="str">
        <f t="shared" si="5"/>
        <v>DS316s</v>
      </c>
      <c r="AI47" s="163" t="s">
        <v>882</v>
      </c>
      <c r="AJ47" s="225" t="s">
        <v>781</v>
      </c>
      <c r="AK47" s="338" t="str">
        <f>IF(ISERROR(VLOOKUP($A47,'RAB Cat Lookup'!$B$4:$E$351,2,FALSE))=TRUE,"Unallocated",VLOOKUP($A47,'RAB Cat Lookup'!$B$4:$E$351,2,FALSE))</f>
        <v>Std</v>
      </c>
      <c r="AL47" s="338" t="str">
        <f>IF(ISERROR(VLOOKUP($A47,'RAB Cat Lookup'!$B$4:$E$351,4,FALSE))=TRUE,"Unallocated",VLOOKUP($A47,'RAB Cat Lookup'!$B$4:$E$351,4,FALSE))</f>
        <v>Substations</v>
      </c>
      <c r="AM47" s="121" t="str">
        <f t="shared" si="6"/>
        <v/>
      </c>
    </row>
    <row r="48" spans="1:39" x14ac:dyDescent="0.25">
      <c r="A48" s="215" t="s">
        <v>792</v>
      </c>
      <c r="B48" s="215" t="s">
        <v>794</v>
      </c>
      <c r="C48" s="123" t="s">
        <v>512</v>
      </c>
      <c r="D48" s="216">
        <v>0</v>
      </c>
      <c r="E48" s="217">
        <v>0</v>
      </c>
      <c r="F48" s="217">
        <v>0</v>
      </c>
      <c r="G48" s="217">
        <v>0</v>
      </c>
      <c r="H48" s="217">
        <v>0</v>
      </c>
      <c r="I48" s="217">
        <v>0</v>
      </c>
      <c r="J48" s="217">
        <v>0</v>
      </c>
      <c r="K48" s="217">
        <v>0</v>
      </c>
      <c r="L48" s="217">
        <v>3500000</v>
      </c>
      <c r="M48" s="217">
        <v>7500000</v>
      </c>
      <c r="N48" s="218">
        <v>12000000</v>
      </c>
      <c r="O48" s="219">
        <v>0</v>
      </c>
      <c r="P48" s="220">
        <f>E48*Config!F$40</f>
        <v>0</v>
      </c>
      <c r="Q48" s="220">
        <f>F48*Config!G$40</f>
        <v>0</v>
      </c>
      <c r="R48" s="220">
        <f>G48*Config!H$40</f>
        <v>0</v>
      </c>
      <c r="S48" s="220">
        <f>H48*Config!I$40</f>
        <v>0</v>
      </c>
      <c r="T48" s="220">
        <f>I48*Config!J$40</f>
        <v>0</v>
      </c>
      <c r="U48" s="220">
        <f>J48*Config!K$40</f>
        <v>0</v>
      </c>
      <c r="V48" s="220">
        <f>K48*Config!L$40</f>
        <v>0</v>
      </c>
      <c r="W48" s="220">
        <f>L48*Config!M$40</f>
        <v>4264410.1412847117</v>
      </c>
      <c r="X48" s="220">
        <f>M48*Config!N$40</f>
        <v>9366472.2746074907</v>
      </c>
      <c r="Y48" s="221">
        <f>N48*Config!O$40</f>
        <v>15361014.530356284</v>
      </c>
      <c r="Z48" s="222">
        <f t="shared" si="0"/>
        <v>0</v>
      </c>
      <c r="AA48" s="217">
        <f t="shared" si="1"/>
        <v>23000000</v>
      </c>
      <c r="AB48" s="220">
        <f t="shared" si="2"/>
        <v>0</v>
      </c>
      <c r="AC48" s="221">
        <f t="shared" si="3"/>
        <v>28991896.946248487</v>
      </c>
      <c r="AD48" s="223">
        <f>IF(OR(SUM(P48:Y48)&lt;&gt;0,A48="EH"),INDEX(CASH!$B:$B,MATCH(A48,CASH!$A:$A,0)),"")</f>
        <v>180</v>
      </c>
      <c r="AE48" s="122">
        <f>AD48*VLOOKUP(C48,Config!$A$3:$C$9,3,FALSE)</f>
        <v>2700</v>
      </c>
      <c r="AF48" s="224">
        <f t="shared" si="4"/>
        <v>0.66468830746699936</v>
      </c>
      <c r="AG48" s="122" t="str">
        <f>IF(ISERROR(VLOOKUP(A48,Config!$A$12:$A$32,1,FALSE)),LEFT(A48,2),"PRL")</f>
        <v>DS</v>
      </c>
      <c r="AH48" s="122" t="str">
        <f t="shared" si="5"/>
        <v>DS317s</v>
      </c>
      <c r="AI48" s="163" t="s">
        <v>882</v>
      </c>
      <c r="AJ48" s="225" t="s">
        <v>781</v>
      </c>
      <c r="AK48" s="338" t="str">
        <f>IF(ISERROR(VLOOKUP($A48,'RAB Cat Lookup'!$B$4:$E$351,2,FALSE))=TRUE,"Unallocated",VLOOKUP($A48,'RAB Cat Lookup'!$B$4:$E$351,2,FALSE))</f>
        <v>Unallocated</v>
      </c>
      <c r="AL48" s="338" t="str">
        <f>IF(ISERROR(VLOOKUP($A48,'RAB Cat Lookup'!$B$4:$E$351,4,FALSE))=TRUE,"Unallocated",VLOOKUP($A48,'RAB Cat Lookup'!$B$4:$E$351,4,FALSE))</f>
        <v>Unallocated</v>
      </c>
      <c r="AM48" s="121" t="str">
        <f t="shared" si="6"/>
        <v/>
      </c>
    </row>
    <row r="49" spans="1:39" x14ac:dyDescent="0.25">
      <c r="A49" s="215" t="s">
        <v>792</v>
      </c>
      <c r="B49" s="215" t="s">
        <v>794</v>
      </c>
      <c r="C49" s="123" t="s">
        <v>778</v>
      </c>
      <c r="D49" s="216">
        <v>0</v>
      </c>
      <c r="E49" s="217">
        <v>0</v>
      </c>
      <c r="F49" s="217">
        <v>0</v>
      </c>
      <c r="G49" s="217">
        <v>0</v>
      </c>
      <c r="H49" s="217">
        <v>0</v>
      </c>
      <c r="I49" s="217">
        <v>0</v>
      </c>
      <c r="J49" s="217">
        <v>0</v>
      </c>
      <c r="K49" s="217">
        <v>0</v>
      </c>
      <c r="L49" s="217">
        <v>500000</v>
      </c>
      <c r="M49" s="217">
        <v>900000</v>
      </c>
      <c r="N49" s="218">
        <v>1500000</v>
      </c>
      <c r="O49" s="219">
        <v>0</v>
      </c>
      <c r="P49" s="220">
        <f>E49*Config!F$40</f>
        <v>0</v>
      </c>
      <c r="Q49" s="220">
        <f>F49*Config!G$40</f>
        <v>0</v>
      </c>
      <c r="R49" s="220">
        <f>G49*Config!H$40</f>
        <v>0</v>
      </c>
      <c r="S49" s="220">
        <f>H49*Config!I$40</f>
        <v>0</v>
      </c>
      <c r="T49" s="220">
        <f>I49*Config!J$40</f>
        <v>0</v>
      </c>
      <c r="U49" s="220">
        <f>J49*Config!K$40</f>
        <v>0</v>
      </c>
      <c r="V49" s="220">
        <f>K49*Config!L$40</f>
        <v>0</v>
      </c>
      <c r="W49" s="220">
        <f>L49*Config!M$40</f>
        <v>609201.44875495881</v>
      </c>
      <c r="X49" s="220">
        <f>M49*Config!N$40</f>
        <v>1123976.6729528988</v>
      </c>
      <c r="Y49" s="221">
        <f>N49*Config!O$40</f>
        <v>1920126.8162945355</v>
      </c>
      <c r="Z49" s="222">
        <f t="shared" si="0"/>
        <v>0</v>
      </c>
      <c r="AA49" s="217">
        <f t="shared" si="1"/>
        <v>2900000</v>
      </c>
      <c r="AB49" s="220">
        <f t="shared" si="2"/>
        <v>0</v>
      </c>
      <c r="AC49" s="221">
        <f t="shared" si="3"/>
        <v>3653304.9380023931</v>
      </c>
      <c r="AD49" s="223">
        <f>IF(OR(SUM(P49:Y49)&lt;&gt;0,A49="EH"),INDEX(CASH!$B:$B,MATCH(A49,CASH!$A:$A,0)),"")</f>
        <v>180</v>
      </c>
      <c r="AE49" s="122">
        <f>AD49*VLOOKUP(C49,Config!$A$3:$C$9,3,FALSE)</f>
        <v>1800</v>
      </c>
      <c r="AF49" s="224">
        <f t="shared" si="4"/>
        <v>0.82350067897951695</v>
      </c>
      <c r="AG49" s="122" t="str">
        <f>IF(ISERROR(VLOOKUP(A49,Config!$A$12:$A$32,1,FALSE)),LEFT(A49,2),"PRL")</f>
        <v>DS</v>
      </c>
      <c r="AH49" s="122" t="str">
        <f t="shared" si="5"/>
        <v>DS317m</v>
      </c>
      <c r="AI49" s="163" t="s">
        <v>882</v>
      </c>
      <c r="AJ49" s="225" t="s">
        <v>781</v>
      </c>
      <c r="AK49" s="338" t="str">
        <f>IF(ISERROR(VLOOKUP($A49,'RAB Cat Lookup'!$B$4:$E$351,2,FALSE))=TRUE,"Unallocated",VLOOKUP($A49,'RAB Cat Lookup'!$B$4:$E$351,2,FALSE))</f>
        <v>Unallocated</v>
      </c>
      <c r="AL49" s="338" t="str">
        <f>IF(ISERROR(VLOOKUP($A49,'RAB Cat Lookup'!$B$4:$E$351,4,FALSE))=TRUE,"Unallocated",VLOOKUP($A49,'RAB Cat Lookup'!$B$4:$E$351,4,FALSE))</f>
        <v>Unallocated</v>
      </c>
      <c r="AM49" s="121" t="str">
        <f t="shared" si="6"/>
        <v/>
      </c>
    </row>
    <row r="50" spans="1:39" x14ac:dyDescent="0.25">
      <c r="A50" s="215" t="s">
        <v>792</v>
      </c>
      <c r="B50" s="215" t="s">
        <v>794</v>
      </c>
      <c r="C50" s="123" t="s">
        <v>777</v>
      </c>
      <c r="D50" s="216">
        <v>0</v>
      </c>
      <c r="E50" s="217">
        <v>0</v>
      </c>
      <c r="F50" s="217">
        <v>0</v>
      </c>
      <c r="G50" s="217">
        <v>0</v>
      </c>
      <c r="H50" s="217">
        <v>0</v>
      </c>
      <c r="I50" s="217">
        <v>0</v>
      </c>
      <c r="J50" s="217">
        <v>0</v>
      </c>
      <c r="K50" s="217">
        <v>0</v>
      </c>
      <c r="L50" s="217">
        <v>500000</v>
      </c>
      <c r="M50" s="217">
        <v>900000</v>
      </c>
      <c r="N50" s="218">
        <v>1500000</v>
      </c>
      <c r="O50" s="219">
        <v>0</v>
      </c>
      <c r="P50" s="220">
        <f>E50*Config!F$40</f>
        <v>0</v>
      </c>
      <c r="Q50" s="220">
        <f>F50*Config!G$40</f>
        <v>0</v>
      </c>
      <c r="R50" s="220">
        <f>G50*Config!H$40</f>
        <v>0</v>
      </c>
      <c r="S50" s="220">
        <f>H50*Config!I$40</f>
        <v>0</v>
      </c>
      <c r="T50" s="220">
        <f>I50*Config!J$40</f>
        <v>0</v>
      </c>
      <c r="U50" s="220">
        <f>J50*Config!K$40</f>
        <v>0</v>
      </c>
      <c r="V50" s="220">
        <f>K50*Config!L$40</f>
        <v>0</v>
      </c>
      <c r="W50" s="220">
        <f>L50*Config!M$40</f>
        <v>609201.44875495881</v>
      </c>
      <c r="X50" s="220">
        <f>M50*Config!N$40</f>
        <v>1123976.6729528988</v>
      </c>
      <c r="Y50" s="221">
        <f>N50*Config!O$40</f>
        <v>1920126.8162945355</v>
      </c>
      <c r="Z50" s="222">
        <f t="shared" si="0"/>
        <v>0</v>
      </c>
      <c r="AA50" s="217">
        <f t="shared" si="1"/>
        <v>2900000</v>
      </c>
      <c r="AB50" s="220">
        <f t="shared" si="2"/>
        <v>0</v>
      </c>
      <c r="AC50" s="221">
        <f t="shared" si="3"/>
        <v>3653304.9380023931</v>
      </c>
      <c r="AD50" s="223">
        <f>IF(OR(SUM(P50:Y50)&lt;&gt;0,A50="EH"),INDEX(CASH!$B:$B,MATCH(A50,CASH!$A:$A,0)),"")</f>
        <v>180</v>
      </c>
      <c r="AE50" s="122">
        <f>AD50*VLOOKUP(C50,Config!$A$3:$C$9,3,FALSE)</f>
        <v>900</v>
      </c>
      <c r="AF50" s="224">
        <f t="shared" si="4"/>
        <v>0.97397603708176128</v>
      </c>
      <c r="AG50" s="122" t="str">
        <f>IF(ISERROR(VLOOKUP(A50,Config!$A$12:$A$32,1,FALSE)),LEFT(A50,2),"PRL")</f>
        <v>DS</v>
      </c>
      <c r="AH50" s="122" t="str">
        <f t="shared" si="5"/>
        <v>DS317l</v>
      </c>
      <c r="AI50" s="163" t="s">
        <v>882</v>
      </c>
      <c r="AJ50" s="225" t="s">
        <v>781</v>
      </c>
      <c r="AK50" s="338" t="str">
        <f>IF(ISERROR(VLOOKUP($A50,'RAB Cat Lookup'!$B$4:$E$351,2,FALSE))=TRUE,"Unallocated",VLOOKUP($A50,'RAB Cat Lookup'!$B$4:$E$351,2,FALSE))</f>
        <v>Unallocated</v>
      </c>
      <c r="AL50" s="338" t="str">
        <f>IF(ISERROR(VLOOKUP($A50,'RAB Cat Lookup'!$B$4:$E$351,4,FALSE))=TRUE,"Unallocated",VLOOKUP($A50,'RAB Cat Lookup'!$B$4:$E$351,4,FALSE))</f>
        <v>Unallocated</v>
      </c>
      <c r="AM50" s="121" t="str">
        <f t="shared" si="6"/>
        <v/>
      </c>
    </row>
    <row r="51" spans="1:39" x14ac:dyDescent="0.25">
      <c r="A51" s="215" t="s">
        <v>849</v>
      </c>
      <c r="B51" s="215" t="s">
        <v>850</v>
      </c>
      <c r="C51" s="123" t="s">
        <v>512</v>
      </c>
      <c r="D51" s="216">
        <v>676000</v>
      </c>
      <c r="E51" s="217">
        <v>180000</v>
      </c>
      <c r="F51" s="217">
        <v>180000</v>
      </c>
      <c r="G51" s="217">
        <v>180000</v>
      </c>
      <c r="H51" s="217">
        <v>180000</v>
      </c>
      <c r="I51" s="217">
        <v>180000</v>
      </c>
      <c r="J51" s="217">
        <v>180000</v>
      </c>
      <c r="K51" s="217">
        <v>180000</v>
      </c>
      <c r="L51" s="217">
        <v>180000</v>
      </c>
      <c r="M51" s="217">
        <v>180000</v>
      </c>
      <c r="N51" s="218">
        <v>180000</v>
      </c>
      <c r="O51" s="219">
        <v>0</v>
      </c>
      <c r="P51" s="220">
        <f>E51*Config!F$40</f>
        <v>184499.99999999997</v>
      </c>
      <c r="Q51" s="220">
        <f>F51*Config!G$40</f>
        <v>189112.5</v>
      </c>
      <c r="R51" s="220">
        <f>G51*Config!H$40</f>
        <v>193840.31249999997</v>
      </c>
      <c r="S51" s="220">
        <f>H51*Config!I$40</f>
        <v>198686.32031249997</v>
      </c>
      <c r="T51" s="220">
        <f>I51*Config!J$40</f>
        <v>203653.47832031242</v>
      </c>
      <c r="U51" s="220">
        <f>J51*Config!K$40</f>
        <v>208744.81527832022</v>
      </c>
      <c r="V51" s="220">
        <f>K51*Config!L$40</f>
        <v>213963.43566027825</v>
      </c>
      <c r="W51" s="220">
        <f>L51*Config!M$40</f>
        <v>219312.52155178518</v>
      </c>
      <c r="X51" s="220">
        <f>M51*Config!N$40</f>
        <v>224795.33459057979</v>
      </c>
      <c r="Y51" s="221">
        <f>N51*Config!O$40</f>
        <v>230415.21795534427</v>
      </c>
      <c r="Z51" s="222">
        <f t="shared" si="0"/>
        <v>900000</v>
      </c>
      <c r="AA51" s="217">
        <f t="shared" si="1"/>
        <v>1800000</v>
      </c>
      <c r="AB51" s="220">
        <f t="shared" si="2"/>
        <v>969792.61113281245</v>
      </c>
      <c r="AC51" s="221">
        <f t="shared" si="3"/>
        <v>2067023.9361691205</v>
      </c>
      <c r="AD51" s="223">
        <f>IF(OR(SUM(P51:Y51)&lt;&gt;0,A51="EH"),INDEX(CASH!$B:$B,MATCH(A51,CASH!$A:$A,0)),"")</f>
        <v>340</v>
      </c>
      <c r="AE51" s="122">
        <f>AD51*VLOOKUP(C51,Config!$A$3:$C$9,3,FALSE)</f>
        <v>5100</v>
      </c>
      <c r="AF51" s="224">
        <f t="shared" si="4"/>
        <v>9.2833650452859295E-2</v>
      </c>
      <c r="AG51" s="122" t="str">
        <f>IF(ISERROR(VLOOKUP(A51,Config!$A$12:$A$32,1,FALSE)),LEFT(A51,2),"PRL")</f>
        <v>DS</v>
      </c>
      <c r="AH51" s="122" t="str">
        <f t="shared" si="5"/>
        <v>DS318s</v>
      </c>
      <c r="AI51" s="163" t="s">
        <v>882</v>
      </c>
      <c r="AJ51" s="225" t="s">
        <v>781</v>
      </c>
      <c r="AK51" s="338" t="str">
        <f>IF(ISERROR(VLOOKUP($A51,'RAB Cat Lookup'!$B$4:$E$351,2,FALSE))=TRUE,"Unallocated",VLOOKUP($A51,'RAB Cat Lookup'!$B$4:$E$351,2,FALSE))</f>
        <v>Std</v>
      </c>
      <c r="AL51" s="338" t="str">
        <f>IF(ISERROR(VLOOKUP($A51,'RAB Cat Lookup'!$B$4:$E$351,4,FALSE))=TRUE,"Unallocated",VLOOKUP($A51,'RAB Cat Lookup'!$B$4:$E$351,4,FALSE))</f>
        <v>Substations</v>
      </c>
      <c r="AM51" s="121" t="str">
        <f t="shared" si="6"/>
        <v/>
      </c>
    </row>
    <row r="52" spans="1:39" x14ac:dyDescent="0.25">
      <c r="A52" s="215" t="s">
        <v>849</v>
      </c>
      <c r="B52" s="215" t="s">
        <v>850</v>
      </c>
      <c r="C52" s="123" t="s">
        <v>778</v>
      </c>
      <c r="D52" s="216"/>
      <c r="E52" s="217">
        <v>90000</v>
      </c>
      <c r="F52" s="217">
        <v>90000</v>
      </c>
      <c r="G52" s="217">
        <v>90000</v>
      </c>
      <c r="H52" s="217">
        <v>90000</v>
      </c>
      <c r="I52" s="217">
        <v>90000</v>
      </c>
      <c r="J52" s="217">
        <v>90000</v>
      </c>
      <c r="K52" s="217">
        <v>90000</v>
      </c>
      <c r="L52" s="217">
        <v>90000</v>
      </c>
      <c r="M52" s="217">
        <v>90000</v>
      </c>
      <c r="N52" s="218">
        <v>90000</v>
      </c>
      <c r="O52" s="219">
        <v>0</v>
      </c>
      <c r="P52" s="220">
        <f>E52*Config!F$40</f>
        <v>92249.999999999985</v>
      </c>
      <c r="Q52" s="220">
        <f>F52*Config!G$40</f>
        <v>94556.25</v>
      </c>
      <c r="R52" s="220">
        <f>G52*Config!H$40</f>
        <v>96920.156249999985</v>
      </c>
      <c r="S52" s="220">
        <f>H52*Config!I$40</f>
        <v>99343.160156249985</v>
      </c>
      <c r="T52" s="220">
        <f>I52*Config!J$40</f>
        <v>101826.73916015621</v>
      </c>
      <c r="U52" s="220">
        <f>J52*Config!K$40</f>
        <v>104372.40763916011</v>
      </c>
      <c r="V52" s="220">
        <f>K52*Config!L$40</f>
        <v>106981.71783013912</v>
      </c>
      <c r="W52" s="220">
        <f>L52*Config!M$40</f>
        <v>109656.26077589259</v>
      </c>
      <c r="X52" s="220">
        <f>M52*Config!N$40</f>
        <v>112397.6672952899</v>
      </c>
      <c r="Y52" s="221">
        <f>N52*Config!O$40</f>
        <v>115207.60897767213</v>
      </c>
      <c r="Z52" s="222">
        <f t="shared" si="0"/>
        <v>450000</v>
      </c>
      <c r="AA52" s="217">
        <f t="shared" si="1"/>
        <v>900000</v>
      </c>
      <c r="AB52" s="220">
        <f t="shared" si="2"/>
        <v>484896.30556640623</v>
      </c>
      <c r="AC52" s="221">
        <f t="shared" si="3"/>
        <v>1033511.9680845602</v>
      </c>
      <c r="AD52" s="223">
        <f>IF(OR(SUM(P52:Y52)&lt;&gt;0,A52="EH"),INDEX(CASH!$B:$B,MATCH(A52,CASH!$A:$A,0)),"")</f>
        <v>340</v>
      </c>
      <c r="AE52" s="122">
        <f>AD52*VLOOKUP(C52,Config!$A$3:$C$9,3,FALSE)</f>
        <v>3400</v>
      </c>
      <c r="AF52" s="224">
        <f t="shared" si="4"/>
        <v>0.51323735290527772</v>
      </c>
      <c r="AG52" s="122" t="str">
        <f>IF(ISERROR(VLOOKUP(A52,Config!$A$12:$A$32,1,FALSE)),LEFT(A52,2),"PRL")</f>
        <v>DS</v>
      </c>
      <c r="AH52" s="122" t="str">
        <f t="shared" si="5"/>
        <v>DS318m</v>
      </c>
      <c r="AI52" s="163" t="s">
        <v>882</v>
      </c>
      <c r="AJ52" s="225" t="s">
        <v>781</v>
      </c>
      <c r="AK52" s="338" t="str">
        <f>IF(ISERROR(VLOOKUP($A52,'RAB Cat Lookup'!$B$4:$E$351,2,FALSE))=TRUE,"Unallocated",VLOOKUP($A52,'RAB Cat Lookup'!$B$4:$E$351,2,FALSE))</f>
        <v>Std</v>
      </c>
      <c r="AL52" s="338" t="str">
        <f>IF(ISERROR(VLOOKUP($A52,'RAB Cat Lookup'!$B$4:$E$351,4,FALSE))=TRUE,"Unallocated",VLOOKUP($A52,'RAB Cat Lookup'!$B$4:$E$351,4,FALSE))</f>
        <v>Substations</v>
      </c>
      <c r="AM52" s="121" t="str">
        <f t="shared" si="6"/>
        <v/>
      </c>
    </row>
    <row r="53" spans="1:39" x14ac:dyDescent="0.25">
      <c r="A53" s="215" t="s">
        <v>74</v>
      </c>
      <c r="B53" s="215" t="s">
        <v>269</v>
      </c>
      <c r="C53" s="123" t="s">
        <v>512</v>
      </c>
      <c r="D53" s="216">
        <v>0</v>
      </c>
      <c r="E53" s="217">
        <v>0</v>
      </c>
      <c r="F53" s="217">
        <v>0</v>
      </c>
      <c r="G53" s="217">
        <v>0</v>
      </c>
      <c r="H53" s="217">
        <v>0</v>
      </c>
      <c r="I53" s="217">
        <v>0</v>
      </c>
      <c r="J53" s="217">
        <v>0</v>
      </c>
      <c r="K53" s="217">
        <v>0</v>
      </c>
      <c r="L53" s="217">
        <v>0</v>
      </c>
      <c r="M53" s="217">
        <v>0</v>
      </c>
      <c r="N53" s="218">
        <v>0</v>
      </c>
      <c r="O53" s="219">
        <v>0</v>
      </c>
      <c r="P53" s="220">
        <f>E53*Config!F$40</f>
        <v>0</v>
      </c>
      <c r="Q53" s="220">
        <f>F53*Config!G$40</f>
        <v>0</v>
      </c>
      <c r="R53" s="220">
        <f>G53*Config!H$40</f>
        <v>0</v>
      </c>
      <c r="S53" s="220">
        <f>H53*Config!I$40</f>
        <v>0</v>
      </c>
      <c r="T53" s="220">
        <f>I53*Config!J$40</f>
        <v>0</v>
      </c>
      <c r="U53" s="220">
        <f>J53*Config!K$40</f>
        <v>0</v>
      </c>
      <c r="V53" s="220">
        <f>K53*Config!L$40</f>
        <v>0</v>
      </c>
      <c r="W53" s="220">
        <f>L53*Config!M$40</f>
        <v>0</v>
      </c>
      <c r="X53" s="220">
        <f>M53*Config!N$40</f>
        <v>0</v>
      </c>
      <c r="Y53" s="221">
        <f>N53*Config!O$40</f>
        <v>0</v>
      </c>
      <c r="Z53" s="222">
        <f t="shared" si="0"/>
        <v>0</v>
      </c>
      <c r="AA53" s="217">
        <f t="shared" si="1"/>
        <v>0</v>
      </c>
      <c r="AB53" s="220">
        <f t="shared" si="2"/>
        <v>0</v>
      </c>
      <c r="AC53" s="221">
        <f t="shared" si="3"/>
        <v>0</v>
      </c>
      <c r="AD53" s="223" t="str">
        <f>IF(OR(SUM(P53:Y53)&lt;&gt;0,A53="EH"),INDEX(CASH!$B:$B,MATCH(A53,CASH!$A:$A,0)),"")</f>
        <v/>
      </c>
      <c r="AE53" s="226">
        <v>4950</v>
      </c>
      <c r="AF53" s="224">
        <f t="shared" si="4"/>
        <v>0.12555079734501071</v>
      </c>
      <c r="AG53" s="122" t="str">
        <f>IF(ISERROR(VLOOKUP(A53,Config!$A$12:$A$32,1,FALSE)),LEFT(A53,2),"PRL")</f>
        <v>DS</v>
      </c>
      <c r="AH53" s="122" t="str">
        <f t="shared" si="5"/>
        <v>DS404s</v>
      </c>
      <c r="AI53" s="163" t="s">
        <v>882</v>
      </c>
      <c r="AJ53" s="225" t="s">
        <v>781</v>
      </c>
      <c r="AK53" s="338" t="str">
        <f>IF(ISERROR(VLOOKUP($A53,'RAB Cat Lookup'!$B$4:$E$351,2,FALSE))=TRUE,"Unallocated",VLOOKUP($A53,'RAB Cat Lookup'!$B$4:$E$351,2,FALSE))</f>
        <v>Std</v>
      </c>
      <c r="AL53" s="338" t="str">
        <f>IF(ISERROR(VLOOKUP($A53,'RAB Cat Lookup'!$B$4:$E$351,4,FALSE))=TRUE,"Unallocated",VLOOKUP($A53,'RAB Cat Lookup'!$B$4:$E$351,4,FALSE))</f>
        <v>Distribution lines and cables</v>
      </c>
      <c r="AM53" s="121" t="str">
        <f t="shared" si="6"/>
        <v/>
      </c>
    </row>
    <row r="54" spans="1:39" x14ac:dyDescent="0.25">
      <c r="A54" s="215" t="s">
        <v>75</v>
      </c>
      <c r="B54" s="215" t="s">
        <v>1079</v>
      </c>
      <c r="C54" s="123" t="s">
        <v>512</v>
      </c>
      <c r="D54" s="216">
        <v>6146400.548651576</v>
      </c>
      <c r="E54" s="217">
        <v>3640000</v>
      </c>
      <c r="F54" s="217">
        <v>3640000</v>
      </c>
      <c r="G54" s="217">
        <v>3640000</v>
      </c>
      <c r="H54" s="217">
        <v>3640000</v>
      </c>
      <c r="I54" s="217">
        <v>3640000</v>
      </c>
      <c r="J54" s="217">
        <v>3640000</v>
      </c>
      <c r="K54" s="217">
        <v>3640000</v>
      </c>
      <c r="L54" s="217">
        <v>3640000</v>
      </c>
      <c r="M54" s="217">
        <v>3640000</v>
      </c>
      <c r="N54" s="218">
        <v>3640000</v>
      </c>
      <c r="O54" s="219">
        <v>7304354.4200000009</v>
      </c>
      <c r="P54" s="220">
        <f>E54*Config!F$40</f>
        <v>3730999.9999999995</v>
      </c>
      <c r="Q54" s="220">
        <f>F54*Config!G$40</f>
        <v>3824274.9999999995</v>
      </c>
      <c r="R54" s="220">
        <f>G54*Config!H$40</f>
        <v>3919881.8749999995</v>
      </c>
      <c r="S54" s="220">
        <f>H54*Config!I$40</f>
        <v>4017878.9218749991</v>
      </c>
      <c r="T54" s="220">
        <f>I54*Config!J$40</f>
        <v>4118325.8949218737</v>
      </c>
      <c r="U54" s="220">
        <f>J54*Config!K$40</f>
        <v>4221284.0422949204</v>
      </c>
      <c r="V54" s="220">
        <f>K54*Config!L$40</f>
        <v>4326816.1433522934</v>
      </c>
      <c r="W54" s="220">
        <f>L54*Config!M$40</f>
        <v>4434986.5469361003</v>
      </c>
      <c r="X54" s="220">
        <f>M54*Config!N$40</f>
        <v>4545861.2106095022</v>
      </c>
      <c r="Y54" s="221">
        <f>N54*Config!O$40</f>
        <v>4659507.7408747394</v>
      </c>
      <c r="Z54" s="222">
        <f t="shared" si="0"/>
        <v>18200000</v>
      </c>
      <c r="AA54" s="217">
        <f t="shared" si="1"/>
        <v>36400000</v>
      </c>
      <c r="AB54" s="220">
        <f t="shared" si="2"/>
        <v>19611361.691796869</v>
      </c>
      <c r="AC54" s="221">
        <f t="shared" si="3"/>
        <v>41799817.375864424</v>
      </c>
      <c r="AD54" s="223">
        <f>IF(OR(SUM(P54:Y54)&lt;&gt;0,A54="EH"),INDEX(CASH!$B:$B,MATCH(A54,CASH!$A:$A,0)),"")</f>
        <v>280</v>
      </c>
      <c r="AE54" s="122">
        <f>AD54*VLOOKUP(C54,Config!$A$3:$C$9,3,FALSE)</f>
        <v>4200</v>
      </c>
      <c r="AF54" s="224">
        <f t="shared" si="4"/>
        <v>0.3628916443634847</v>
      </c>
      <c r="AG54" s="122" t="str">
        <f>IF(ISERROR(VLOOKUP(A54,Config!$A$12:$A$32,1,FALSE)),LEFT(A54,2),"PRL")</f>
        <v>DS</v>
      </c>
      <c r="AH54" s="122" t="str">
        <f t="shared" si="5"/>
        <v>DS405s</v>
      </c>
      <c r="AI54" s="163" t="s">
        <v>882</v>
      </c>
      <c r="AJ54" s="225" t="s">
        <v>781</v>
      </c>
      <c r="AK54" s="338" t="str">
        <f>IF(ISERROR(VLOOKUP($A54,'RAB Cat Lookup'!$B$4:$E$351,2,FALSE))=TRUE,"Unallocated",VLOOKUP($A54,'RAB Cat Lookup'!$B$4:$E$351,2,FALSE))</f>
        <v>Std</v>
      </c>
      <c r="AL54" s="338" t="str">
        <f>IF(ISERROR(VLOOKUP($A54,'RAB Cat Lookup'!$B$4:$E$351,4,FALSE))=TRUE,"Unallocated",VLOOKUP($A54,'RAB Cat Lookup'!$B$4:$E$351,4,FALSE))</f>
        <v>Distribution lines and cables</v>
      </c>
      <c r="AM54" s="121" t="str">
        <f t="shared" si="6"/>
        <v/>
      </c>
    </row>
    <row r="55" spans="1:39" x14ac:dyDescent="0.25">
      <c r="A55" s="215" t="s">
        <v>76</v>
      </c>
      <c r="B55" s="215" t="s">
        <v>270</v>
      </c>
      <c r="C55" s="123" t="s">
        <v>512</v>
      </c>
      <c r="D55" s="216">
        <v>750000</v>
      </c>
      <c r="E55" s="217">
        <v>1095000</v>
      </c>
      <c r="F55" s="217">
        <v>1095000</v>
      </c>
      <c r="G55" s="217">
        <v>1095000</v>
      </c>
      <c r="H55" s="217">
        <v>1095000</v>
      </c>
      <c r="I55" s="217">
        <v>1095000</v>
      </c>
      <c r="J55" s="217">
        <v>1200000</v>
      </c>
      <c r="K55" s="217">
        <v>1200000</v>
      </c>
      <c r="L55" s="217">
        <v>1200000</v>
      </c>
      <c r="M55" s="217">
        <v>1200000</v>
      </c>
      <c r="N55" s="218">
        <v>1200000</v>
      </c>
      <c r="O55" s="219">
        <v>2087412.32</v>
      </c>
      <c r="P55" s="220">
        <f>E55*Config!F$40</f>
        <v>1122375</v>
      </c>
      <c r="Q55" s="220">
        <f>F55*Config!G$40</f>
        <v>1150434.375</v>
      </c>
      <c r="R55" s="220">
        <f>G55*Config!H$40</f>
        <v>1179195.2343749998</v>
      </c>
      <c r="S55" s="220">
        <f>H55*Config!I$40</f>
        <v>1208675.1152343748</v>
      </c>
      <c r="T55" s="220">
        <f>I55*Config!J$40</f>
        <v>1238891.993115234</v>
      </c>
      <c r="U55" s="220">
        <f>J55*Config!K$40</f>
        <v>1391632.1018554682</v>
      </c>
      <c r="V55" s="220">
        <f>K55*Config!L$40</f>
        <v>1426422.9044018551</v>
      </c>
      <c r="W55" s="220">
        <f>L55*Config!M$40</f>
        <v>1462083.4770119013</v>
      </c>
      <c r="X55" s="220">
        <f>M55*Config!N$40</f>
        <v>1498635.5639371986</v>
      </c>
      <c r="Y55" s="221">
        <f>N55*Config!O$40</f>
        <v>1536101.4530356284</v>
      </c>
      <c r="Z55" s="222">
        <f t="shared" si="0"/>
        <v>5475000</v>
      </c>
      <c r="AA55" s="217">
        <f t="shared" si="1"/>
        <v>11475000</v>
      </c>
      <c r="AB55" s="220">
        <f t="shared" si="2"/>
        <v>5899571.7177246092</v>
      </c>
      <c r="AC55" s="221">
        <f t="shared" si="3"/>
        <v>13214447.217966659</v>
      </c>
      <c r="AD55" s="223">
        <f>IF(OR(SUM(P55:Y55)&lt;&gt;0,A55="EH"),INDEX(CASH!$B:$B,MATCH(A55,CASH!$A:$A,0)),"")</f>
        <v>290</v>
      </c>
      <c r="AE55" s="122">
        <f>AD55*VLOOKUP(C55,Config!$A$3:$C$9,3,FALSE)</f>
        <v>4350</v>
      </c>
      <c r="AF55" s="224">
        <f t="shared" si="4"/>
        <v>0.29288390369739509</v>
      </c>
      <c r="AG55" s="122" t="str">
        <f>IF(ISERROR(VLOOKUP(A55,Config!$A$12:$A$32,1,FALSE)),LEFT(A55,2),"PRL")</f>
        <v>DS</v>
      </c>
      <c r="AH55" s="122" t="str">
        <f t="shared" si="5"/>
        <v>DS409s</v>
      </c>
      <c r="AI55" s="163" t="s">
        <v>882</v>
      </c>
      <c r="AJ55" s="225" t="s">
        <v>781</v>
      </c>
      <c r="AK55" s="338" t="str">
        <f>IF(ISERROR(VLOOKUP($A55,'RAB Cat Lookup'!$B$4:$E$351,2,FALSE))=TRUE,"Unallocated",VLOOKUP($A55,'RAB Cat Lookup'!$B$4:$E$351,2,FALSE))</f>
        <v>Std</v>
      </c>
      <c r="AL55" s="338" t="str">
        <f>IF(ISERROR(VLOOKUP($A55,'RAB Cat Lookup'!$B$4:$E$351,4,FALSE))=TRUE,"Unallocated",VLOOKUP($A55,'RAB Cat Lookup'!$B$4:$E$351,4,FALSE))</f>
        <v>Distribution lines and cables</v>
      </c>
      <c r="AM55" s="121" t="str">
        <f t="shared" si="6"/>
        <v/>
      </c>
    </row>
    <row r="56" spans="1:39" x14ac:dyDescent="0.25">
      <c r="A56" s="215" t="s">
        <v>462</v>
      </c>
      <c r="B56" s="215" t="s">
        <v>524</v>
      </c>
      <c r="C56" s="123" t="s">
        <v>512</v>
      </c>
      <c r="D56" s="216">
        <v>0</v>
      </c>
      <c r="E56" s="217">
        <v>0</v>
      </c>
      <c r="F56" s="217">
        <v>0</v>
      </c>
      <c r="G56" s="217">
        <v>0</v>
      </c>
      <c r="H56" s="217">
        <v>0</v>
      </c>
      <c r="I56" s="217">
        <v>0</v>
      </c>
      <c r="J56" s="217">
        <v>0</v>
      </c>
      <c r="K56" s="217">
        <v>0</v>
      </c>
      <c r="L56" s="217">
        <v>0</v>
      </c>
      <c r="M56" s="217">
        <v>0</v>
      </c>
      <c r="N56" s="218">
        <v>0</v>
      </c>
      <c r="O56" s="219">
        <v>0</v>
      </c>
      <c r="P56" s="220">
        <f>E56*Config!F$40</f>
        <v>0</v>
      </c>
      <c r="Q56" s="220">
        <f>F56*Config!G$40</f>
        <v>0</v>
      </c>
      <c r="R56" s="220">
        <f>G56*Config!H$40</f>
        <v>0</v>
      </c>
      <c r="S56" s="220">
        <f>H56*Config!I$40</f>
        <v>0</v>
      </c>
      <c r="T56" s="220">
        <f>I56*Config!J$40</f>
        <v>0</v>
      </c>
      <c r="U56" s="220">
        <f>J56*Config!K$40</f>
        <v>0</v>
      </c>
      <c r="V56" s="220">
        <f>K56*Config!L$40</f>
        <v>0</v>
      </c>
      <c r="W56" s="220">
        <f>L56*Config!M$40</f>
        <v>0</v>
      </c>
      <c r="X56" s="220">
        <f>M56*Config!N$40</f>
        <v>0</v>
      </c>
      <c r="Y56" s="221">
        <f>N56*Config!O$40</f>
        <v>0</v>
      </c>
      <c r="Z56" s="222">
        <f t="shared" si="0"/>
        <v>0</v>
      </c>
      <c r="AA56" s="217">
        <f t="shared" si="1"/>
        <v>0</v>
      </c>
      <c r="AB56" s="220">
        <f t="shared" si="2"/>
        <v>0</v>
      </c>
      <c r="AC56" s="221">
        <f t="shared" si="3"/>
        <v>0</v>
      </c>
      <c r="AD56" s="223" t="str">
        <f>IF(OR(SUM(P56:Y56)&lt;&gt;0,A56="EH"),INDEX(CASH!$B:$B,MATCH(A56,CASH!$A:$A,0)),"")</f>
        <v/>
      </c>
      <c r="AE56" s="226">
        <v>3200</v>
      </c>
      <c r="AF56" s="224">
        <f t="shared" si="4"/>
        <v>0.54318155875920304</v>
      </c>
      <c r="AG56" s="122" t="str">
        <f>IF(ISERROR(VLOOKUP(A56,Config!$A$12:$A$32,1,FALSE)),LEFT(A56,2),"PRL")</f>
        <v>DS</v>
      </c>
      <c r="AH56" s="122" t="str">
        <f t="shared" si="5"/>
        <v>DS410s</v>
      </c>
      <c r="AI56" s="163" t="s">
        <v>882</v>
      </c>
      <c r="AJ56" s="225" t="s">
        <v>781</v>
      </c>
      <c r="AK56" s="338" t="str">
        <f>IF(ISERROR(VLOOKUP($A56,'RAB Cat Lookup'!$B$4:$E$351,2,FALSE))=TRUE,"Unallocated",VLOOKUP($A56,'RAB Cat Lookup'!$B$4:$E$351,2,FALSE))</f>
        <v>Std</v>
      </c>
      <c r="AL56" s="338" t="str">
        <f>IF(ISERROR(VLOOKUP($A56,'RAB Cat Lookup'!$B$4:$E$351,4,FALSE))=TRUE,"Unallocated",VLOOKUP($A56,'RAB Cat Lookup'!$B$4:$E$351,4,FALSE))</f>
        <v>Distribution lines and cables</v>
      </c>
      <c r="AM56" s="121" t="str">
        <f t="shared" si="6"/>
        <v/>
      </c>
    </row>
    <row r="57" spans="1:39" x14ac:dyDescent="0.25">
      <c r="A57" s="215" t="s">
        <v>463</v>
      </c>
      <c r="B57" s="215" t="s">
        <v>525</v>
      </c>
      <c r="C57" s="123" t="s">
        <v>512</v>
      </c>
      <c r="D57" s="216">
        <v>0</v>
      </c>
      <c r="E57" s="217">
        <v>0</v>
      </c>
      <c r="F57" s="217">
        <v>0</v>
      </c>
      <c r="G57" s="217">
        <v>0</v>
      </c>
      <c r="H57" s="217">
        <v>0</v>
      </c>
      <c r="I57" s="217">
        <v>0</v>
      </c>
      <c r="J57" s="217">
        <v>0</v>
      </c>
      <c r="K57" s="217">
        <v>0</v>
      </c>
      <c r="L57" s="217">
        <v>0</v>
      </c>
      <c r="M57" s="217">
        <v>0</v>
      </c>
      <c r="N57" s="218">
        <v>0</v>
      </c>
      <c r="O57" s="219">
        <v>0</v>
      </c>
      <c r="P57" s="220">
        <f>E57*Config!F$40</f>
        <v>0</v>
      </c>
      <c r="Q57" s="220">
        <f>F57*Config!G$40</f>
        <v>0</v>
      </c>
      <c r="R57" s="220">
        <f>G57*Config!H$40</f>
        <v>0</v>
      </c>
      <c r="S57" s="220">
        <f>H57*Config!I$40</f>
        <v>0</v>
      </c>
      <c r="T57" s="220">
        <f>I57*Config!J$40</f>
        <v>0</v>
      </c>
      <c r="U57" s="220">
        <f>J57*Config!K$40</f>
        <v>0</v>
      </c>
      <c r="V57" s="220">
        <f>K57*Config!L$40</f>
        <v>0</v>
      </c>
      <c r="W57" s="220">
        <f>L57*Config!M$40</f>
        <v>0</v>
      </c>
      <c r="X57" s="220">
        <f>M57*Config!N$40</f>
        <v>0</v>
      </c>
      <c r="Y57" s="221">
        <f>N57*Config!O$40</f>
        <v>0</v>
      </c>
      <c r="Z57" s="222">
        <f t="shared" si="0"/>
        <v>0</v>
      </c>
      <c r="AA57" s="217">
        <f t="shared" si="1"/>
        <v>0</v>
      </c>
      <c r="AB57" s="220">
        <f t="shared" si="2"/>
        <v>0</v>
      </c>
      <c r="AC57" s="221">
        <f t="shared" si="3"/>
        <v>0</v>
      </c>
      <c r="AD57" s="223" t="str">
        <f>IF(OR(SUM(P57:Y57)&lt;&gt;0,A57="EH"),INDEX(CASH!$B:$B,MATCH(A57,CASH!$A:$A,0)),"")</f>
        <v/>
      </c>
      <c r="AE57" s="226">
        <v>3200</v>
      </c>
      <c r="AF57" s="224">
        <f t="shared" si="4"/>
        <v>0.54318155875920304</v>
      </c>
      <c r="AG57" s="122" t="str">
        <f>IF(ISERROR(VLOOKUP(A57,Config!$A$12:$A$32,1,FALSE)),LEFT(A57,2),"PRL")</f>
        <v>DS</v>
      </c>
      <c r="AH57" s="122" t="str">
        <f t="shared" si="5"/>
        <v>DS411s</v>
      </c>
      <c r="AI57" s="163" t="s">
        <v>882</v>
      </c>
      <c r="AJ57" s="225" t="s">
        <v>781</v>
      </c>
      <c r="AK57" s="338" t="str">
        <f>IF(ISERROR(VLOOKUP($A57,'RAB Cat Lookup'!$B$4:$E$351,2,FALSE))=TRUE,"Unallocated",VLOOKUP($A57,'RAB Cat Lookup'!$B$4:$E$351,2,FALSE))</f>
        <v>Std</v>
      </c>
      <c r="AL57" s="338" t="str">
        <f>IF(ISERROR(VLOOKUP($A57,'RAB Cat Lookup'!$B$4:$E$351,4,FALSE))=TRUE,"Unallocated",VLOOKUP($A57,'RAB Cat Lookup'!$B$4:$E$351,4,FALSE))</f>
        <v>Distribution lines and cables</v>
      </c>
      <c r="AM57" s="121" t="str">
        <f t="shared" si="6"/>
        <v/>
      </c>
    </row>
    <row r="58" spans="1:39" x14ac:dyDescent="0.25">
      <c r="A58" s="215" t="s">
        <v>203</v>
      </c>
      <c r="B58" s="215" t="s">
        <v>297</v>
      </c>
      <c r="C58" s="123" t="s">
        <v>512</v>
      </c>
      <c r="D58" s="216">
        <v>1800000</v>
      </c>
      <c r="E58" s="217">
        <v>1625000</v>
      </c>
      <c r="F58" s="217">
        <v>1625000</v>
      </c>
      <c r="G58" s="217">
        <v>1625000</v>
      </c>
      <c r="H58" s="217">
        <v>1625000</v>
      </c>
      <c r="I58" s="217">
        <v>1625000</v>
      </c>
      <c r="J58" s="217">
        <v>975000</v>
      </c>
      <c r="K58" s="217">
        <v>975000</v>
      </c>
      <c r="L58" s="217">
        <v>975000</v>
      </c>
      <c r="M58" s="217">
        <v>975000</v>
      </c>
      <c r="N58" s="218">
        <v>975000</v>
      </c>
      <c r="O58" s="219">
        <v>2293431.29</v>
      </c>
      <c r="P58" s="220">
        <f>E58*Config!F$40</f>
        <v>1665624.9999999998</v>
      </c>
      <c r="Q58" s="220">
        <f>F58*Config!G$40</f>
        <v>1707265.6249999998</v>
      </c>
      <c r="R58" s="220">
        <f>G58*Config!H$40</f>
        <v>1749947.2656249998</v>
      </c>
      <c r="S58" s="220">
        <f>H58*Config!I$40</f>
        <v>1793695.9472656245</v>
      </c>
      <c r="T58" s="220">
        <f>I58*Config!J$40</f>
        <v>1838538.3459472652</v>
      </c>
      <c r="U58" s="220">
        <f>J58*Config!K$40</f>
        <v>1130701.082757568</v>
      </c>
      <c r="V58" s="220">
        <f>K58*Config!L$40</f>
        <v>1158968.6098265073</v>
      </c>
      <c r="W58" s="220">
        <f>L58*Config!M$40</f>
        <v>1187942.8250721698</v>
      </c>
      <c r="X58" s="220">
        <f>M58*Config!N$40</f>
        <v>1217641.3956989739</v>
      </c>
      <c r="Y58" s="221">
        <f>N58*Config!O$40</f>
        <v>1248082.4305914482</v>
      </c>
      <c r="Z58" s="222">
        <f t="shared" si="0"/>
        <v>8125000</v>
      </c>
      <c r="AA58" s="217">
        <f t="shared" si="1"/>
        <v>13000000</v>
      </c>
      <c r="AB58" s="220">
        <f t="shared" si="2"/>
        <v>8755072.1838378888</v>
      </c>
      <c r="AC58" s="221">
        <f t="shared" si="3"/>
        <v>14698408.527784556</v>
      </c>
      <c r="AD58" s="223">
        <f>IF(OR(SUM(P58:Y58)&lt;&gt;0,A58="EH"),INDEX(CASH!$B:$B,MATCH(A58,CASH!$A:$A,0)),"")</f>
        <v>230</v>
      </c>
      <c r="AE58" s="122">
        <f>AD58*VLOOKUP(C58,Config!$A$3:$C$9,3,FALSE)</f>
        <v>3450</v>
      </c>
      <c r="AF58" s="224">
        <f t="shared" si="4"/>
        <v>0.51286096895246069</v>
      </c>
      <c r="AG58" s="122" t="str">
        <f>IF(ISERROR(VLOOKUP(A58,Config!$A$12:$A$32,1,FALSE)),LEFT(A58,2),"PRL")</f>
        <v>DS</v>
      </c>
      <c r="AH58" s="122" t="str">
        <f t="shared" si="5"/>
        <v>DS413s</v>
      </c>
      <c r="AI58" s="163" t="s">
        <v>882</v>
      </c>
      <c r="AJ58" s="225" t="s">
        <v>781</v>
      </c>
      <c r="AK58" s="338" t="str">
        <f>IF(ISERROR(VLOOKUP($A58,'RAB Cat Lookup'!$B$4:$E$351,2,FALSE))=TRUE,"Unallocated",VLOOKUP($A58,'RAB Cat Lookup'!$B$4:$E$351,2,FALSE))</f>
        <v>Std</v>
      </c>
      <c r="AL58" s="338" t="str">
        <f>IF(ISERROR(VLOOKUP($A58,'RAB Cat Lookup'!$B$4:$E$351,4,FALSE))=TRUE,"Unallocated",VLOOKUP($A58,'RAB Cat Lookup'!$B$4:$E$351,4,FALSE))</f>
        <v>Distribution lines and cables</v>
      </c>
      <c r="AM58" s="121" t="str">
        <f t="shared" si="6"/>
        <v/>
      </c>
    </row>
    <row r="59" spans="1:39" x14ac:dyDescent="0.25">
      <c r="A59" s="215" t="s">
        <v>204</v>
      </c>
      <c r="B59" s="215" t="s">
        <v>271</v>
      </c>
      <c r="C59" s="123" t="s">
        <v>512</v>
      </c>
      <c r="D59" s="216">
        <v>5600000</v>
      </c>
      <c r="E59" s="217">
        <v>0</v>
      </c>
      <c r="F59" s="217">
        <v>960000</v>
      </c>
      <c r="G59" s="217">
        <v>960000</v>
      </c>
      <c r="H59" s="217">
        <v>960000</v>
      </c>
      <c r="I59" s="217">
        <v>960000</v>
      </c>
      <c r="J59" s="217">
        <v>960000</v>
      </c>
      <c r="K59" s="217">
        <v>960000</v>
      </c>
      <c r="L59" s="217">
        <v>960000</v>
      </c>
      <c r="M59" s="217">
        <v>960000</v>
      </c>
      <c r="N59" s="218">
        <v>960000</v>
      </c>
      <c r="O59" s="219">
        <v>4779336</v>
      </c>
      <c r="P59" s="220">
        <f>E59*Config!F$40</f>
        <v>0</v>
      </c>
      <c r="Q59" s="220">
        <f>F59*Config!G$40</f>
        <v>1008599.9999999999</v>
      </c>
      <c r="R59" s="220">
        <f>G59*Config!H$40</f>
        <v>1033814.9999999999</v>
      </c>
      <c r="S59" s="220">
        <f>H59*Config!I$40</f>
        <v>1059660.3749999998</v>
      </c>
      <c r="T59" s="220">
        <f>I59*Config!J$40</f>
        <v>1086151.8843749997</v>
      </c>
      <c r="U59" s="220">
        <f>J59*Config!K$40</f>
        <v>1113305.6814843747</v>
      </c>
      <c r="V59" s="220">
        <f>K59*Config!L$40</f>
        <v>1141138.3235214839</v>
      </c>
      <c r="W59" s="220">
        <f>L59*Config!M$40</f>
        <v>1169666.781609521</v>
      </c>
      <c r="X59" s="220">
        <f>M59*Config!N$40</f>
        <v>1198908.4511497589</v>
      </c>
      <c r="Y59" s="221">
        <f>N59*Config!O$40</f>
        <v>1228881.1624285027</v>
      </c>
      <c r="Z59" s="222">
        <f t="shared" si="0"/>
        <v>3840000</v>
      </c>
      <c r="AA59" s="217">
        <f t="shared" si="1"/>
        <v>8640000</v>
      </c>
      <c r="AB59" s="220">
        <f t="shared" si="2"/>
        <v>4188227.2593749994</v>
      </c>
      <c r="AC59" s="221">
        <f t="shared" si="3"/>
        <v>10040127.659568639</v>
      </c>
      <c r="AD59" s="223">
        <f>IF(OR(SUM(P59:Y59)&lt;&gt;0,A59="EH"),INDEX(CASH!$B:$B,MATCH(A59,CASH!$A:$A,0)),"")</f>
        <v>260</v>
      </c>
      <c r="AE59" s="122">
        <f>AD59*VLOOKUP(C59,Config!$A$3:$C$9,3,FALSE)</f>
        <v>3900</v>
      </c>
      <c r="AF59" s="224">
        <f t="shared" si="4"/>
        <v>0.3853057010979366</v>
      </c>
      <c r="AG59" s="122" t="str">
        <f>IF(ISERROR(VLOOKUP(A59,Config!$A$12:$A$32,1,FALSE)),LEFT(A59,2),"PRL")</f>
        <v>DS</v>
      </c>
      <c r="AH59" s="122" t="str">
        <f t="shared" si="5"/>
        <v>DS414s</v>
      </c>
      <c r="AI59" s="163" t="s">
        <v>882</v>
      </c>
      <c r="AJ59" s="225" t="s">
        <v>781</v>
      </c>
      <c r="AK59" s="338" t="str">
        <f>IF(ISERROR(VLOOKUP($A59,'RAB Cat Lookup'!$B$4:$E$351,2,FALSE))=TRUE,"Unallocated",VLOOKUP($A59,'RAB Cat Lookup'!$B$4:$E$351,2,FALSE))</f>
        <v>Std</v>
      </c>
      <c r="AL59" s="338" t="str">
        <f>IF(ISERROR(VLOOKUP($A59,'RAB Cat Lookup'!$B$4:$E$351,4,FALSE))=TRUE,"Unallocated",VLOOKUP($A59,'RAB Cat Lookup'!$B$4:$E$351,4,FALSE))</f>
        <v>Distribution lines and cables</v>
      </c>
      <c r="AM59" s="121" t="str">
        <f t="shared" si="6"/>
        <v/>
      </c>
    </row>
    <row r="60" spans="1:39" x14ac:dyDescent="0.25">
      <c r="A60" s="215" t="s">
        <v>204</v>
      </c>
      <c r="B60" s="215" t="s">
        <v>271</v>
      </c>
      <c r="C60" s="123" t="s">
        <v>778</v>
      </c>
      <c r="D60" s="216"/>
      <c r="E60" s="217">
        <v>0</v>
      </c>
      <c r="F60" s="217">
        <v>0</v>
      </c>
      <c r="G60" s="217">
        <v>0</v>
      </c>
      <c r="H60" s="217">
        <v>0</v>
      </c>
      <c r="I60" s="217">
        <v>0</v>
      </c>
      <c r="J60" s="217">
        <v>0</v>
      </c>
      <c r="K60" s="217">
        <v>240000</v>
      </c>
      <c r="L60" s="217">
        <v>480000</v>
      </c>
      <c r="M60" s="217">
        <v>480000</v>
      </c>
      <c r="N60" s="218">
        <v>480000</v>
      </c>
      <c r="O60" s="219">
        <v>0</v>
      </c>
      <c r="P60" s="220">
        <f>E60*Config!F$40</f>
        <v>0</v>
      </c>
      <c r="Q60" s="220">
        <f>F60*Config!G$40</f>
        <v>0</v>
      </c>
      <c r="R60" s="220">
        <f>G60*Config!H$40</f>
        <v>0</v>
      </c>
      <c r="S60" s="220">
        <f>H60*Config!I$40</f>
        <v>0</v>
      </c>
      <c r="T60" s="220">
        <f>I60*Config!J$40</f>
        <v>0</v>
      </c>
      <c r="U60" s="220">
        <f>J60*Config!K$40</f>
        <v>0</v>
      </c>
      <c r="V60" s="220">
        <f>K60*Config!L$40</f>
        <v>285284.58088037098</v>
      </c>
      <c r="W60" s="220">
        <f>L60*Config!M$40</f>
        <v>584833.39080476051</v>
      </c>
      <c r="X60" s="220">
        <f>M60*Config!N$40</f>
        <v>599454.22557487944</v>
      </c>
      <c r="Y60" s="221">
        <f>N60*Config!O$40</f>
        <v>614440.58121425135</v>
      </c>
      <c r="Z60" s="222">
        <f t="shared" si="0"/>
        <v>0</v>
      </c>
      <c r="AA60" s="217">
        <f t="shared" si="1"/>
        <v>1680000</v>
      </c>
      <c r="AB60" s="220">
        <f t="shared" si="2"/>
        <v>0</v>
      </c>
      <c r="AC60" s="221">
        <f t="shared" si="3"/>
        <v>2084012.7784742624</v>
      </c>
      <c r="AD60" s="223">
        <f>IF(OR(SUM(P60:Y60)&lt;&gt;0,A60="EH"),INDEX(CASH!$B:$B,MATCH(A60,CASH!$A:$A,0)),"")</f>
        <v>260</v>
      </c>
      <c r="AE60" s="122">
        <f>AD60*VLOOKUP(C60,Config!$A$3:$C$9,3,FALSE)</f>
        <v>2600</v>
      </c>
      <c r="AF60" s="224">
        <f t="shared" si="4"/>
        <v>0.66698944151754636</v>
      </c>
      <c r="AG60" s="122" t="str">
        <f>IF(ISERROR(VLOOKUP(A60,Config!$A$12:$A$32,1,FALSE)),LEFT(A60,2),"PRL")</f>
        <v>DS</v>
      </c>
      <c r="AH60" s="122" t="str">
        <f t="shared" si="5"/>
        <v>DS414m</v>
      </c>
      <c r="AI60" s="163" t="s">
        <v>882</v>
      </c>
      <c r="AJ60" s="225" t="s">
        <v>781</v>
      </c>
      <c r="AK60" s="338" t="str">
        <f>IF(ISERROR(VLOOKUP($A60,'RAB Cat Lookup'!$B$4:$E$351,2,FALSE))=TRUE,"Unallocated",VLOOKUP($A60,'RAB Cat Lookup'!$B$4:$E$351,2,FALSE))</f>
        <v>Std</v>
      </c>
      <c r="AL60" s="338" t="str">
        <f>IF(ISERROR(VLOOKUP($A60,'RAB Cat Lookup'!$B$4:$E$351,4,FALSE))=TRUE,"Unallocated",VLOOKUP($A60,'RAB Cat Lookup'!$B$4:$E$351,4,FALSE))</f>
        <v>Distribution lines and cables</v>
      </c>
      <c r="AM60" s="121" t="str">
        <f t="shared" si="6"/>
        <v/>
      </c>
    </row>
    <row r="61" spans="1:39" x14ac:dyDescent="0.25">
      <c r="A61" s="215" t="s">
        <v>204</v>
      </c>
      <c r="B61" s="215" t="s">
        <v>271</v>
      </c>
      <c r="C61" s="123" t="s">
        <v>777</v>
      </c>
      <c r="D61" s="216"/>
      <c r="E61" s="217">
        <v>0</v>
      </c>
      <c r="F61" s="217">
        <v>0</v>
      </c>
      <c r="G61" s="217">
        <v>0</v>
      </c>
      <c r="H61" s="217">
        <v>0</v>
      </c>
      <c r="I61" s="217">
        <v>0</v>
      </c>
      <c r="J61" s="217">
        <v>0</v>
      </c>
      <c r="K61" s="217">
        <v>0</v>
      </c>
      <c r="L61" s="217">
        <v>240000</v>
      </c>
      <c r="M61" s="217">
        <v>480000</v>
      </c>
      <c r="N61" s="218">
        <v>480000</v>
      </c>
      <c r="O61" s="219">
        <v>0</v>
      </c>
      <c r="P61" s="220">
        <f>E61*Config!F$40</f>
        <v>0</v>
      </c>
      <c r="Q61" s="220">
        <f>F61*Config!G$40</f>
        <v>0</v>
      </c>
      <c r="R61" s="220">
        <f>G61*Config!H$40</f>
        <v>0</v>
      </c>
      <c r="S61" s="220">
        <f>H61*Config!I$40</f>
        <v>0</v>
      </c>
      <c r="T61" s="220">
        <f>I61*Config!J$40</f>
        <v>0</v>
      </c>
      <c r="U61" s="220">
        <f>J61*Config!K$40</f>
        <v>0</v>
      </c>
      <c r="V61" s="220">
        <f>K61*Config!L$40</f>
        <v>0</v>
      </c>
      <c r="W61" s="220">
        <f>L61*Config!M$40</f>
        <v>292416.69540238025</v>
      </c>
      <c r="X61" s="220">
        <f>M61*Config!N$40</f>
        <v>599454.22557487944</v>
      </c>
      <c r="Y61" s="221">
        <f>N61*Config!O$40</f>
        <v>614440.58121425135</v>
      </c>
      <c r="Z61" s="222">
        <f t="shared" si="0"/>
        <v>0</v>
      </c>
      <c r="AA61" s="217">
        <f t="shared" si="1"/>
        <v>1200000</v>
      </c>
      <c r="AB61" s="220">
        <f t="shared" si="2"/>
        <v>0</v>
      </c>
      <c r="AC61" s="221">
        <f t="shared" si="3"/>
        <v>1506311.502191511</v>
      </c>
      <c r="AD61" s="223">
        <f>IF(OR(SUM(P61:Y61)&lt;&gt;0,A61="EH"),INDEX(CASH!$B:$B,MATCH(A61,CASH!$A:$A,0)),"")</f>
        <v>260</v>
      </c>
      <c r="AE61" s="122">
        <f>AD61*VLOOKUP(C61,Config!$A$3:$C$9,3,FALSE)</f>
        <v>1300</v>
      </c>
      <c r="AF61" s="224">
        <f t="shared" si="4"/>
        <v>0.92182585178561327</v>
      </c>
      <c r="AG61" s="122" t="str">
        <f>IF(ISERROR(VLOOKUP(A61,Config!$A$12:$A$32,1,FALSE)),LEFT(A61,2),"PRL")</f>
        <v>DS</v>
      </c>
      <c r="AH61" s="122" t="str">
        <f t="shared" si="5"/>
        <v>DS414l</v>
      </c>
      <c r="AI61" s="163" t="s">
        <v>882</v>
      </c>
      <c r="AJ61" s="225" t="s">
        <v>781</v>
      </c>
      <c r="AK61" s="338" t="str">
        <f>IF(ISERROR(VLOOKUP($A61,'RAB Cat Lookup'!$B$4:$E$351,2,FALSE))=TRUE,"Unallocated",VLOOKUP($A61,'RAB Cat Lookup'!$B$4:$E$351,2,FALSE))</f>
        <v>Std</v>
      </c>
      <c r="AL61" s="338" t="str">
        <f>IF(ISERROR(VLOOKUP($A61,'RAB Cat Lookup'!$B$4:$E$351,4,FALSE))=TRUE,"Unallocated",VLOOKUP($A61,'RAB Cat Lookup'!$B$4:$E$351,4,FALSE))</f>
        <v>Distribution lines and cables</v>
      </c>
      <c r="AM61" s="121" t="str">
        <f t="shared" si="6"/>
        <v/>
      </c>
    </row>
    <row r="62" spans="1:39" x14ac:dyDescent="0.25">
      <c r="A62" s="215" t="s">
        <v>280</v>
      </c>
      <c r="B62" s="215" t="s">
        <v>298</v>
      </c>
      <c r="C62" s="123" t="s">
        <v>512</v>
      </c>
      <c r="D62" s="216">
        <v>550000</v>
      </c>
      <c r="E62" s="217">
        <v>966000</v>
      </c>
      <c r="F62" s="217">
        <v>966000</v>
      </c>
      <c r="G62" s="217">
        <v>966000</v>
      </c>
      <c r="H62" s="217">
        <v>966000</v>
      </c>
      <c r="I62" s="217">
        <v>966000</v>
      </c>
      <c r="J62" s="217">
        <v>960000</v>
      </c>
      <c r="K62" s="217">
        <v>960000</v>
      </c>
      <c r="L62" s="217">
        <v>960000</v>
      </c>
      <c r="M62" s="217">
        <v>960000</v>
      </c>
      <c r="N62" s="218">
        <v>960000</v>
      </c>
      <c r="O62" s="219">
        <v>0</v>
      </c>
      <c r="P62" s="220">
        <f>E62*Config!F$40</f>
        <v>990149.99999999988</v>
      </c>
      <c r="Q62" s="220">
        <f>F62*Config!G$40</f>
        <v>1014903.7499999999</v>
      </c>
      <c r="R62" s="220">
        <f>G62*Config!H$40</f>
        <v>1040276.3437499999</v>
      </c>
      <c r="S62" s="220">
        <f>H62*Config!I$40</f>
        <v>1066283.2523437499</v>
      </c>
      <c r="T62" s="220">
        <f>I62*Config!J$40</f>
        <v>1092940.3336523434</v>
      </c>
      <c r="U62" s="220">
        <f>J62*Config!K$40</f>
        <v>1113305.6814843747</v>
      </c>
      <c r="V62" s="220">
        <f>K62*Config!L$40</f>
        <v>1141138.3235214839</v>
      </c>
      <c r="W62" s="220">
        <f>L62*Config!M$40</f>
        <v>1169666.781609521</v>
      </c>
      <c r="X62" s="220">
        <f>M62*Config!N$40</f>
        <v>1198908.4511497589</v>
      </c>
      <c r="Y62" s="221">
        <f>N62*Config!O$40</f>
        <v>1228881.1624285027</v>
      </c>
      <c r="Z62" s="222">
        <f t="shared" si="0"/>
        <v>4830000</v>
      </c>
      <c r="AA62" s="217">
        <f t="shared" si="1"/>
        <v>9630000</v>
      </c>
      <c r="AB62" s="220">
        <f t="shared" si="2"/>
        <v>5204553.6797460932</v>
      </c>
      <c r="AC62" s="221">
        <f t="shared" si="3"/>
        <v>11056454.079939734</v>
      </c>
      <c r="AD62" s="223">
        <f>IF(OR(SUM(P62:Y62)&lt;&gt;0,A62="EH"),INDEX(CASH!$B:$B,MATCH(A62,CASH!$A:$A,0)),"")</f>
        <v>190</v>
      </c>
      <c r="AE62" s="122">
        <f>AD62*VLOOKUP(C62,Config!$A$3:$C$9,3,FALSE)</f>
        <v>2850</v>
      </c>
      <c r="AF62" s="224">
        <f t="shared" si="4"/>
        <v>0.66107000204264199</v>
      </c>
      <c r="AG62" s="122" t="str">
        <f>IF(ISERROR(VLOOKUP(A62,Config!$A$12:$A$32,1,FALSE)),LEFT(A62,2),"PRL")</f>
        <v>DS</v>
      </c>
      <c r="AH62" s="122" t="str">
        <f t="shared" si="5"/>
        <v>DS415s</v>
      </c>
      <c r="AI62" s="163" t="s">
        <v>882</v>
      </c>
      <c r="AJ62" s="225" t="s">
        <v>781</v>
      </c>
      <c r="AK62" s="338" t="str">
        <f>IF(ISERROR(VLOOKUP($A62,'RAB Cat Lookup'!$B$4:$E$351,2,FALSE))=TRUE,"Unallocated",VLOOKUP($A62,'RAB Cat Lookup'!$B$4:$E$351,2,FALSE))</f>
        <v>Std</v>
      </c>
      <c r="AL62" s="338" t="str">
        <f>IF(ISERROR(VLOOKUP($A62,'RAB Cat Lookup'!$B$4:$E$351,4,FALSE))=TRUE,"Unallocated",VLOOKUP($A62,'RAB Cat Lookup'!$B$4:$E$351,4,FALSE))</f>
        <v>Distribution lines and cables</v>
      </c>
      <c r="AM62" s="121" t="str">
        <f t="shared" si="6"/>
        <v/>
      </c>
    </row>
    <row r="63" spans="1:39" x14ac:dyDescent="0.25">
      <c r="A63" s="215" t="s">
        <v>280</v>
      </c>
      <c r="B63" s="215" t="s">
        <v>298</v>
      </c>
      <c r="C63" s="123" t="s">
        <v>778</v>
      </c>
      <c r="D63" s="216"/>
      <c r="E63" s="217">
        <v>134000</v>
      </c>
      <c r="F63" s="217">
        <v>134000</v>
      </c>
      <c r="G63" s="217">
        <v>134000</v>
      </c>
      <c r="H63" s="217">
        <v>134000</v>
      </c>
      <c r="I63" s="217">
        <v>134000</v>
      </c>
      <c r="J63" s="217">
        <v>135000</v>
      </c>
      <c r="K63" s="217">
        <v>135000</v>
      </c>
      <c r="L63" s="217">
        <v>135000</v>
      </c>
      <c r="M63" s="217">
        <v>135000</v>
      </c>
      <c r="N63" s="218">
        <v>135000</v>
      </c>
      <c r="O63" s="219">
        <v>0</v>
      </c>
      <c r="P63" s="220">
        <f>E63*Config!F$40</f>
        <v>137350</v>
      </c>
      <c r="Q63" s="220">
        <f>F63*Config!G$40</f>
        <v>140783.75</v>
      </c>
      <c r="R63" s="220">
        <f>G63*Config!H$40</f>
        <v>144303.34374999997</v>
      </c>
      <c r="S63" s="220">
        <f>H63*Config!I$40</f>
        <v>147910.92734374997</v>
      </c>
      <c r="T63" s="220">
        <f>I63*Config!J$40</f>
        <v>151608.7005273437</v>
      </c>
      <c r="U63" s="220">
        <f>J63*Config!K$40</f>
        <v>156558.61145874017</v>
      </c>
      <c r="V63" s="220">
        <f>K63*Config!L$40</f>
        <v>160472.57674520867</v>
      </c>
      <c r="W63" s="220">
        <f>L63*Config!M$40</f>
        <v>164484.39116383888</v>
      </c>
      <c r="X63" s="220">
        <f>M63*Config!N$40</f>
        <v>168596.50094293483</v>
      </c>
      <c r="Y63" s="221">
        <f>N63*Config!O$40</f>
        <v>172811.41346650821</v>
      </c>
      <c r="Z63" s="222">
        <f t="shared" si="0"/>
        <v>670000</v>
      </c>
      <c r="AA63" s="217">
        <f t="shared" si="1"/>
        <v>1345000</v>
      </c>
      <c r="AB63" s="220">
        <f t="shared" si="2"/>
        <v>721956.72162109357</v>
      </c>
      <c r="AC63" s="221">
        <f t="shared" si="3"/>
        <v>1544880.2153983244</v>
      </c>
      <c r="AD63" s="223">
        <f>IF(OR(SUM(P63:Y63)&lt;&gt;0,A63="EH"),INDEX(CASH!$B:$B,MATCH(A63,CASH!$A:$A,0)),"")</f>
        <v>190</v>
      </c>
      <c r="AE63" s="122">
        <f>AD63*VLOOKUP(C63,Config!$A$3:$C$9,3,FALSE)</f>
        <v>1900</v>
      </c>
      <c r="AF63" s="224">
        <f t="shared" si="4"/>
        <v>0.80682115184086189</v>
      </c>
      <c r="AG63" s="122" t="str">
        <f>IF(ISERROR(VLOOKUP(A63,Config!$A$12:$A$32,1,FALSE)),LEFT(A63,2),"PRL")</f>
        <v>DS</v>
      </c>
      <c r="AH63" s="122" t="str">
        <f t="shared" si="5"/>
        <v>DS415m</v>
      </c>
      <c r="AI63" s="163" t="s">
        <v>882</v>
      </c>
      <c r="AJ63" s="225" t="s">
        <v>781</v>
      </c>
      <c r="AK63" s="338" t="str">
        <f>IF(ISERROR(VLOOKUP($A63,'RAB Cat Lookup'!$B$4:$E$351,2,FALSE))=TRUE,"Unallocated",VLOOKUP($A63,'RAB Cat Lookup'!$B$4:$E$351,2,FALSE))</f>
        <v>Std</v>
      </c>
      <c r="AL63" s="338" t="str">
        <f>IF(ISERROR(VLOOKUP($A63,'RAB Cat Lookup'!$B$4:$E$351,4,FALSE))=TRUE,"Unallocated",VLOOKUP($A63,'RAB Cat Lookup'!$B$4:$E$351,4,FALSE))</f>
        <v>Distribution lines and cables</v>
      </c>
      <c r="AM63" s="121" t="str">
        <f t="shared" si="6"/>
        <v/>
      </c>
    </row>
    <row r="64" spans="1:39" x14ac:dyDescent="0.25">
      <c r="A64" s="215" t="s">
        <v>510</v>
      </c>
      <c r="B64" s="215" t="s">
        <v>788</v>
      </c>
      <c r="C64" s="123" t="s">
        <v>512</v>
      </c>
      <c r="D64" s="216">
        <v>261000</v>
      </c>
      <c r="E64" s="217">
        <v>261000</v>
      </c>
      <c r="F64" s="217">
        <v>0</v>
      </c>
      <c r="G64" s="217">
        <v>0</v>
      </c>
      <c r="H64" s="217">
        <v>0</v>
      </c>
      <c r="I64" s="217">
        <v>0</v>
      </c>
      <c r="J64" s="217">
        <v>0</v>
      </c>
      <c r="K64" s="217">
        <v>0</v>
      </c>
      <c r="L64" s="217">
        <v>0</v>
      </c>
      <c r="M64" s="217">
        <v>0</v>
      </c>
      <c r="N64" s="218">
        <v>0</v>
      </c>
      <c r="O64" s="219">
        <v>86000</v>
      </c>
      <c r="P64" s="220">
        <f>E64*Config!F$40</f>
        <v>267525</v>
      </c>
      <c r="Q64" s="220">
        <f>F64*Config!G$40</f>
        <v>0</v>
      </c>
      <c r="R64" s="220">
        <f>G64*Config!H$40</f>
        <v>0</v>
      </c>
      <c r="S64" s="220">
        <f>H64*Config!I$40</f>
        <v>0</v>
      </c>
      <c r="T64" s="220">
        <f>I64*Config!J$40</f>
        <v>0</v>
      </c>
      <c r="U64" s="220">
        <f>J64*Config!K$40</f>
        <v>0</v>
      </c>
      <c r="V64" s="220">
        <f>K64*Config!L$40</f>
        <v>0</v>
      </c>
      <c r="W64" s="220">
        <f>L64*Config!M$40</f>
        <v>0</v>
      </c>
      <c r="X64" s="220">
        <f>M64*Config!N$40</f>
        <v>0</v>
      </c>
      <c r="Y64" s="221">
        <f>N64*Config!O$40</f>
        <v>0</v>
      </c>
      <c r="Z64" s="222">
        <f t="shared" si="0"/>
        <v>261000</v>
      </c>
      <c r="AA64" s="217">
        <f t="shared" si="1"/>
        <v>261000</v>
      </c>
      <c r="AB64" s="220">
        <f t="shared" si="2"/>
        <v>267525</v>
      </c>
      <c r="AC64" s="221">
        <f t="shared" si="3"/>
        <v>267525</v>
      </c>
      <c r="AD64" s="223">
        <f>IF(OR(SUM(P64:Y64)&lt;&gt;0,A64="EH"),INDEX(CASH!$B:$B,MATCH(A64,CASH!$A:$A,0)),"")</f>
        <v>200</v>
      </c>
      <c r="AE64" s="122">
        <f>AD64*VLOOKUP(C64,Config!$A$3:$C$9,3,FALSE)</f>
        <v>3000</v>
      </c>
      <c r="AF64" s="224">
        <f t="shared" si="4"/>
        <v>0.5851644928423505</v>
      </c>
      <c r="AG64" s="122" t="str">
        <f>IF(ISERROR(VLOOKUP(A64,Config!$A$12:$A$32,1,FALSE)),LEFT(A64,2),"PRL")</f>
        <v>DS</v>
      </c>
      <c r="AH64" s="122" t="str">
        <f t="shared" si="5"/>
        <v>DS416s</v>
      </c>
      <c r="AI64" s="163" t="s">
        <v>882</v>
      </c>
      <c r="AJ64" s="225" t="s">
        <v>781</v>
      </c>
      <c r="AK64" s="338" t="str">
        <f>IF(ISERROR(VLOOKUP($A64,'RAB Cat Lookup'!$B$4:$E$351,2,FALSE))=TRUE,"Unallocated",VLOOKUP($A64,'RAB Cat Lookup'!$B$4:$E$351,2,FALSE))</f>
        <v>Std</v>
      </c>
      <c r="AL64" s="338" t="str">
        <f>IF(ISERROR(VLOOKUP($A64,'RAB Cat Lookup'!$B$4:$E$351,4,FALSE))=TRUE,"Unallocated",VLOOKUP($A64,'RAB Cat Lookup'!$B$4:$E$351,4,FALSE))</f>
        <v>Customer metering &amp; load control</v>
      </c>
      <c r="AM64" s="121" t="str">
        <f t="shared" si="6"/>
        <v/>
      </c>
    </row>
    <row r="65" spans="1:39" x14ac:dyDescent="0.25">
      <c r="A65" s="215" t="s">
        <v>812</v>
      </c>
      <c r="B65" s="215" t="s">
        <v>830</v>
      </c>
      <c r="C65" s="123" t="s">
        <v>512</v>
      </c>
      <c r="D65" s="216">
        <v>500000</v>
      </c>
      <c r="E65" s="217">
        <v>440000</v>
      </c>
      <c r="F65" s="217">
        <v>1408000</v>
      </c>
      <c r="G65" s="217">
        <v>528000</v>
      </c>
      <c r="H65" s="217">
        <v>528000</v>
      </c>
      <c r="I65" s="217">
        <v>616000</v>
      </c>
      <c r="J65" s="217">
        <v>616000</v>
      </c>
      <c r="K65" s="217">
        <v>616000</v>
      </c>
      <c r="L65" s="217">
        <v>616000</v>
      </c>
      <c r="M65" s="217">
        <v>616000</v>
      </c>
      <c r="N65" s="218">
        <v>616000</v>
      </c>
      <c r="O65" s="219">
        <v>500000</v>
      </c>
      <c r="P65" s="220">
        <f>E65*Config!F$40</f>
        <v>450999.99999999994</v>
      </c>
      <c r="Q65" s="220">
        <f>F65*Config!G$40</f>
        <v>1479280</v>
      </c>
      <c r="R65" s="220">
        <f>G65*Config!H$40</f>
        <v>568598.24999999988</v>
      </c>
      <c r="S65" s="220">
        <f>H65*Config!I$40</f>
        <v>582813.20624999993</v>
      </c>
      <c r="T65" s="220">
        <f>I65*Config!J$40</f>
        <v>696947.45914062473</v>
      </c>
      <c r="U65" s="220">
        <f>J65*Config!K$40</f>
        <v>714371.14561914036</v>
      </c>
      <c r="V65" s="220">
        <f>K65*Config!L$40</f>
        <v>732230.42425961886</v>
      </c>
      <c r="W65" s="220">
        <f>L65*Config!M$40</f>
        <v>750536.18486610928</v>
      </c>
      <c r="X65" s="220">
        <f>M65*Config!N$40</f>
        <v>769299.58948776196</v>
      </c>
      <c r="Y65" s="221">
        <f>N65*Config!O$40</f>
        <v>788532.07922495599</v>
      </c>
      <c r="Z65" s="222">
        <f t="shared" si="0"/>
        <v>3520000</v>
      </c>
      <c r="AA65" s="217">
        <f t="shared" si="1"/>
        <v>6600000</v>
      </c>
      <c r="AB65" s="220">
        <f t="shared" si="2"/>
        <v>3778638.9153906247</v>
      </c>
      <c r="AC65" s="221">
        <f t="shared" si="3"/>
        <v>7533608.3388482109</v>
      </c>
      <c r="AD65" s="223">
        <f>IF(OR(SUM(P65:Y65)&lt;&gt;0,A65="EH"),INDEX(CASH!$B:$B,MATCH(A65,CASH!$A:$A,0)),"")</f>
        <v>290</v>
      </c>
      <c r="AE65" s="122">
        <f>AD65*VLOOKUP(C65,Config!$A$3:$C$9,3,FALSE)</f>
        <v>4350</v>
      </c>
      <c r="AF65" s="224">
        <f t="shared" si="4"/>
        <v>0.29288390369739509</v>
      </c>
      <c r="AG65" s="122" t="str">
        <f>IF(ISERROR(VLOOKUP(A65,Config!$A$12:$A$32,1,FALSE)),LEFT(A65,2),"PRL")</f>
        <v>DS</v>
      </c>
      <c r="AH65" s="122" t="str">
        <f t="shared" si="5"/>
        <v>DS417s</v>
      </c>
      <c r="AI65" s="163" t="s">
        <v>882</v>
      </c>
      <c r="AJ65" s="225" t="s">
        <v>781</v>
      </c>
      <c r="AK65" s="338" t="str">
        <f>IF(ISERROR(VLOOKUP($A65,'RAB Cat Lookup'!$B$4:$E$351,2,FALSE))=TRUE,"Unallocated",VLOOKUP($A65,'RAB Cat Lookup'!$B$4:$E$351,2,FALSE))</f>
        <v>Std</v>
      </c>
      <c r="AL65" s="338" t="str">
        <f>IF(ISERROR(VLOOKUP($A65,'RAB Cat Lookup'!$B$4:$E$351,4,FALSE))=TRUE,"Unallocated",VLOOKUP($A65,'RAB Cat Lookup'!$B$4:$E$351,4,FALSE))</f>
        <v>Distribution lines and cables</v>
      </c>
      <c r="AM65" s="121" t="str">
        <f t="shared" si="6"/>
        <v/>
      </c>
    </row>
    <row r="66" spans="1:39" x14ac:dyDescent="0.25">
      <c r="A66" s="215" t="s">
        <v>812</v>
      </c>
      <c r="B66" s="215" t="s">
        <v>830</v>
      </c>
      <c r="C66" s="123" t="s">
        <v>778</v>
      </c>
      <c r="D66" s="216"/>
      <c r="E66" s="217">
        <v>0</v>
      </c>
      <c r="F66" s="217">
        <v>0</v>
      </c>
      <c r="G66" s="217">
        <v>704000</v>
      </c>
      <c r="H66" s="217">
        <v>704000</v>
      </c>
      <c r="I66" s="217">
        <v>704000</v>
      </c>
      <c r="J66" s="217">
        <v>704000</v>
      </c>
      <c r="K66" s="217">
        <v>704000</v>
      </c>
      <c r="L66" s="217">
        <v>704000</v>
      </c>
      <c r="M66" s="217">
        <v>704000</v>
      </c>
      <c r="N66" s="218">
        <v>704000</v>
      </c>
      <c r="O66" s="219">
        <v>0</v>
      </c>
      <c r="P66" s="220">
        <f>E66*Config!F$40</f>
        <v>0</v>
      </c>
      <c r="Q66" s="220">
        <f>F66*Config!G$40</f>
        <v>0</v>
      </c>
      <c r="R66" s="220">
        <f>G66*Config!H$40</f>
        <v>758130.99999999988</v>
      </c>
      <c r="S66" s="220">
        <f>H66*Config!I$40</f>
        <v>777084.27499999979</v>
      </c>
      <c r="T66" s="220">
        <f>I66*Config!J$40</f>
        <v>796511.38187499973</v>
      </c>
      <c r="U66" s="220">
        <f>J66*Config!K$40</f>
        <v>816424.16642187466</v>
      </c>
      <c r="V66" s="220">
        <f>K66*Config!L$40</f>
        <v>836834.77058242157</v>
      </c>
      <c r="W66" s="220">
        <f>L66*Config!M$40</f>
        <v>857755.63984698209</v>
      </c>
      <c r="X66" s="220">
        <f>M66*Config!N$40</f>
        <v>879199.53084315651</v>
      </c>
      <c r="Y66" s="221">
        <f>N66*Config!O$40</f>
        <v>901179.51911423542</v>
      </c>
      <c r="Z66" s="222">
        <f t="shared" ref="Z66:Z129" si="7">SUM(E66:I66)</f>
        <v>2112000</v>
      </c>
      <c r="AA66" s="217">
        <f t="shared" ref="AA66:AA129" si="8">SUM(E66:N66)</f>
        <v>5632000</v>
      </c>
      <c r="AB66" s="220">
        <f t="shared" ref="AB66:AB129" si="9">SUM(P66:T66)</f>
        <v>2331726.6568749994</v>
      </c>
      <c r="AC66" s="221">
        <f t="shared" ref="AC66:AC129" si="10">SUM(P66:Y66)</f>
        <v>6623120.2836836698</v>
      </c>
      <c r="AD66" s="223">
        <f>IF(OR(SUM(P66:Y66)&lt;&gt;0,A66="EH"),INDEX(CASH!$B:$B,MATCH(A66,CASH!$A:$A,0)),"")</f>
        <v>290</v>
      </c>
      <c r="AE66" s="122">
        <f>AD66*VLOOKUP(C66,Config!$A$3:$C$9,3,FALSE)</f>
        <v>2900</v>
      </c>
      <c r="AF66" s="224">
        <f t="shared" ref="AF66:AF129" si="11">SUMIF($AE$2:$AE$418,"&gt;="&amp;AE66,$AB$2:$AB$418)/SUM($AB$2:$AB$418)</f>
        <v>0.59742733218935595</v>
      </c>
      <c r="AG66" s="122" t="str">
        <f>IF(ISERROR(VLOOKUP(A66,Config!$A$12:$A$32,1,FALSE)),LEFT(A66,2),"PRL")</f>
        <v>DS</v>
      </c>
      <c r="AH66" s="122" t="str">
        <f t="shared" ref="AH66:AH129" si="12">A66&amp;IF(LEFT(C66)="P",LOWER(MID(C66,11,1)),"")</f>
        <v>DS417m</v>
      </c>
      <c r="AI66" s="163" t="s">
        <v>882</v>
      </c>
      <c r="AJ66" s="225" t="s">
        <v>781</v>
      </c>
      <c r="AK66" s="338" t="str">
        <f>IF(ISERROR(VLOOKUP($A66,'RAB Cat Lookup'!$B$4:$E$351,2,FALSE))=TRUE,"Unallocated",VLOOKUP($A66,'RAB Cat Lookup'!$B$4:$E$351,2,FALSE))</f>
        <v>Std</v>
      </c>
      <c r="AL66" s="338" t="str">
        <f>IF(ISERROR(VLOOKUP($A66,'RAB Cat Lookup'!$B$4:$E$351,4,FALSE))=TRUE,"Unallocated",VLOOKUP($A66,'RAB Cat Lookup'!$B$4:$E$351,4,FALSE))</f>
        <v>Distribution lines and cables</v>
      </c>
      <c r="AM66" s="121" t="str">
        <f t="shared" ref="AM66:AM129" si="13">IF(AND(AL66=1,SUM(AA66&lt;&gt;0)),A66,"")</f>
        <v/>
      </c>
    </row>
    <row r="67" spans="1:39" x14ac:dyDescent="0.25">
      <c r="A67" s="215" t="s">
        <v>812</v>
      </c>
      <c r="B67" s="215" t="s">
        <v>830</v>
      </c>
      <c r="C67" s="123" t="s">
        <v>777</v>
      </c>
      <c r="D67" s="216"/>
      <c r="E67" s="217">
        <v>0</v>
      </c>
      <c r="F67" s="217">
        <v>0</v>
      </c>
      <c r="G67" s="217">
        <v>0</v>
      </c>
      <c r="H67" s="217">
        <v>0</v>
      </c>
      <c r="I67" s="217">
        <v>0</v>
      </c>
      <c r="J67" s="217">
        <v>0</v>
      </c>
      <c r="K67" s="217">
        <v>0</v>
      </c>
      <c r="L67" s="217">
        <v>220000</v>
      </c>
      <c r="M67" s="217">
        <v>220000</v>
      </c>
      <c r="N67" s="218">
        <v>220000</v>
      </c>
      <c r="O67" s="219">
        <v>0</v>
      </c>
      <c r="P67" s="220">
        <f>E67*Config!F$40</f>
        <v>0</v>
      </c>
      <c r="Q67" s="220">
        <f>F67*Config!G$40</f>
        <v>0</v>
      </c>
      <c r="R67" s="220">
        <f>G67*Config!H$40</f>
        <v>0</v>
      </c>
      <c r="S67" s="220">
        <f>H67*Config!I$40</f>
        <v>0</v>
      </c>
      <c r="T67" s="220">
        <f>I67*Config!J$40</f>
        <v>0</v>
      </c>
      <c r="U67" s="220">
        <f>J67*Config!K$40</f>
        <v>0</v>
      </c>
      <c r="V67" s="220">
        <f>K67*Config!L$40</f>
        <v>0</v>
      </c>
      <c r="W67" s="220">
        <f>L67*Config!M$40</f>
        <v>268048.63745218189</v>
      </c>
      <c r="X67" s="220">
        <f>M67*Config!N$40</f>
        <v>274749.85338848637</v>
      </c>
      <c r="Y67" s="221">
        <f>N67*Config!O$40</f>
        <v>281618.59972319857</v>
      </c>
      <c r="Z67" s="222">
        <f t="shared" si="7"/>
        <v>0</v>
      </c>
      <c r="AA67" s="217">
        <f t="shared" si="8"/>
        <v>660000</v>
      </c>
      <c r="AB67" s="220">
        <f t="shared" si="9"/>
        <v>0</v>
      </c>
      <c r="AC67" s="221">
        <f t="shared" si="10"/>
        <v>824417.09056386689</v>
      </c>
      <c r="AD67" s="223">
        <f>IF(OR(SUM(P67:Y67)&lt;&gt;0,A67="EH"),INDEX(CASH!$B:$B,MATCH(A67,CASH!$A:$A,0)),"")</f>
        <v>290</v>
      </c>
      <c r="AE67" s="122">
        <f>AD67*VLOOKUP(C67,Config!$A$3:$C$9,3,FALSE)</f>
        <v>1450</v>
      </c>
      <c r="AF67" s="224">
        <f t="shared" si="11"/>
        <v>0.92182585178561327</v>
      </c>
      <c r="AG67" s="122" t="str">
        <f>IF(ISERROR(VLOOKUP(A67,Config!$A$12:$A$32,1,FALSE)),LEFT(A67,2),"PRL")</f>
        <v>DS</v>
      </c>
      <c r="AH67" s="122" t="str">
        <f t="shared" si="12"/>
        <v>DS417l</v>
      </c>
      <c r="AI67" s="163" t="s">
        <v>882</v>
      </c>
      <c r="AJ67" s="225" t="s">
        <v>781</v>
      </c>
      <c r="AK67" s="338" t="str">
        <f>IF(ISERROR(VLOOKUP($A67,'RAB Cat Lookup'!$B$4:$E$351,2,FALSE))=TRUE,"Unallocated",VLOOKUP($A67,'RAB Cat Lookup'!$B$4:$E$351,2,FALSE))</f>
        <v>Std</v>
      </c>
      <c r="AL67" s="338" t="str">
        <f>IF(ISERROR(VLOOKUP($A67,'RAB Cat Lookup'!$B$4:$E$351,4,FALSE))=TRUE,"Unallocated",VLOOKUP($A67,'RAB Cat Lookup'!$B$4:$E$351,4,FALSE))</f>
        <v>Distribution lines and cables</v>
      </c>
      <c r="AM67" s="121" t="str">
        <f t="shared" si="13"/>
        <v/>
      </c>
    </row>
    <row r="68" spans="1:39" x14ac:dyDescent="0.25">
      <c r="A68" s="215" t="s">
        <v>813</v>
      </c>
      <c r="B68" s="215" t="s">
        <v>1074</v>
      </c>
      <c r="C68" s="123" t="s">
        <v>512</v>
      </c>
      <c r="D68" s="216">
        <v>5000000</v>
      </c>
      <c r="E68" s="217">
        <v>2609650</v>
      </c>
      <c r="F68" s="217">
        <v>2609650</v>
      </c>
      <c r="G68" s="217">
        <v>2609650</v>
      </c>
      <c r="H68" s="217">
        <v>2609650</v>
      </c>
      <c r="I68" s="217">
        <v>2609650</v>
      </c>
      <c r="J68" s="217">
        <v>2609650</v>
      </c>
      <c r="K68" s="217">
        <v>2609650</v>
      </c>
      <c r="L68" s="217">
        <v>2609650</v>
      </c>
      <c r="M68" s="217">
        <v>2609650</v>
      </c>
      <c r="N68" s="218">
        <v>2609650</v>
      </c>
      <c r="O68" s="219">
        <v>3923342.5</v>
      </c>
      <c r="P68" s="220">
        <f>E68*Config!F$40</f>
        <v>2674891.25</v>
      </c>
      <c r="Q68" s="220">
        <f>F68*Config!G$40</f>
        <v>2741763.53125</v>
      </c>
      <c r="R68" s="220">
        <f>G68*Config!H$40</f>
        <v>2810307.6195312496</v>
      </c>
      <c r="S68" s="220">
        <f>H68*Config!I$40</f>
        <v>2880565.3100195308</v>
      </c>
      <c r="T68" s="220">
        <f>I68*Config!J$40</f>
        <v>2952579.4427700187</v>
      </c>
      <c r="U68" s="220">
        <f>J68*Config!K$40</f>
        <v>3026393.9288392691</v>
      </c>
      <c r="V68" s="220">
        <f>K68*Config!L$40</f>
        <v>3102053.7770602508</v>
      </c>
      <c r="W68" s="220">
        <f>L68*Config!M$40</f>
        <v>3179605.121486757</v>
      </c>
      <c r="X68" s="220">
        <f>M68*Config!N$40</f>
        <v>3259095.2495239251</v>
      </c>
      <c r="Y68" s="221">
        <f>N68*Config!O$40</f>
        <v>3340572.6307620234</v>
      </c>
      <c r="Z68" s="222">
        <f t="shared" si="7"/>
        <v>13048250</v>
      </c>
      <c r="AA68" s="217">
        <f t="shared" si="8"/>
        <v>26096500</v>
      </c>
      <c r="AB68" s="220">
        <f t="shared" si="9"/>
        <v>14060107.153570799</v>
      </c>
      <c r="AC68" s="221">
        <f t="shared" si="10"/>
        <v>29967827.861243024</v>
      </c>
      <c r="AD68" s="223">
        <f>IF(OR(SUM(P68:Y68)&lt;&gt;0,A68="EH"),INDEX(CASH!$B:$B,MATCH(A68,CASH!$A:$A,0)),"")</f>
        <v>330</v>
      </c>
      <c r="AE68" s="122">
        <f>AD68*VLOOKUP(C68,Config!$A$3:$C$9,3,FALSE)</f>
        <v>4950</v>
      </c>
      <c r="AF68" s="224">
        <f t="shared" si="11"/>
        <v>0.12555079734501071</v>
      </c>
      <c r="AG68" s="122" t="str">
        <f>IF(ISERROR(VLOOKUP(A68,Config!$A$12:$A$32,1,FALSE)),LEFT(A68,2),"PRL")</f>
        <v>DS</v>
      </c>
      <c r="AH68" s="122" t="str">
        <f t="shared" si="12"/>
        <v>DS418s</v>
      </c>
      <c r="AI68" s="163" t="s">
        <v>882</v>
      </c>
      <c r="AJ68" s="225" t="s">
        <v>781</v>
      </c>
      <c r="AK68" s="338" t="str">
        <f>IF(ISERROR(VLOOKUP($A68,'RAB Cat Lookup'!$B$4:$E$351,2,FALSE))=TRUE,"Unallocated",VLOOKUP($A68,'RAB Cat Lookup'!$B$4:$E$351,2,FALSE))</f>
        <v>Std</v>
      </c>
      <c r="AL68" s="338" t="str">
        <f>IF(ISERROR(VLOOKUP($A68,'RAB Cat Lookup'!$B$4:$E$351,4,FALSE))=TRUE,"Unallocated",VLOOKUP($A68,'RAB Cat Lookup'!$B$4:$E$351,4,FALSE))</f>
        <v>Distribution lines and cables</v>
      </c>
      <c r="AM68" s="121" t="str">
        <f t="shared" si="13"/>
        <v/>
      </c>
    </row>
    <row r="69" spans="1:39" x14ac:dyDescent="0.25">
      <c r="A69" s="215" t="s">
        <v>915</v>
      </c>
      <c r="B69" s="215" t="s">
        <v>918</v>
      </c>
      <c r="C69" s="123" t="s">
        <v>512</v>
      </c>
      <c r="D69" s="216">
        <v>0</v>
      </c>
      <c r="E69" s="217">
        <v>0</v>
      </c>
      <c r="F69" s="217">
        <v>0</v>
      </c>
      <c r="G69" s="217">
        <v>0</v>
      </c>
      <c r="H69" s="217">
        <v>0</v>
      </c>
      <c r="I69" s="217">
        <v>0</v>
      </c>
      <c r="J69" s="217">
        <v>0</v>
      </c>
      <c r="K69" s="217">
        <v>0</v>
      </c>
      <c r="L69" s="217">
        <v>3500000</v>
      </c>
      <c r="M69" s="217">
        <v>7500000</v>
      </c>
      <c r="N69" s="218">
        <v>12000000</v>
      </c>
      <c r="O69" s="219">
        <v>0</v>
      </c>
      <c r="P69" s="220">
        <f>E69*Config!F$40</f>
        <v>0</v>
      </c>
      <c r="Q69" s="220">
        <f>F69*Config!G$40</f>
        <v>0</v>
      </c>
      <c r="R69" s="220">
        <f>G69*Config!H$40</f>
        <v>0</v>
      </c>
      <c r="S69" s="220">
        <f>H69*Config!I$40</f>
        <v>0</v>
      </c>
      <c r="T69" s="220">
        <f>I69*Config!J$40</f>
        <v>0</v>
      </c>
      <c r="U69" s="220">
        <f>J69*Config!K$40</f>
        <v>0</v>
      </c>
      <c r="V69" s="220">
        <f>K69*Config!L$40</f>
        <v>0</v>
      </c>
      <c r="W69" s="220">
        <f>L69*Config!M$40</f>
        <v>4264410.1412847117</v>
      </c>
      <c r="X69" s="220">
        <f>M69*Config!N$40</f>
        <v>9366472.2746074907</v>
      </c>
      <c r="Y69" s="221">
        <f>N69*Config!O$40</f>
        <v>15361014.530356284</v>
      </c>
      <c r="Z69" s="222">
        <f t="shared" si="7"/>
        <v>0</v>
      </c>
      <c r="AA69" s="217">
        <f t="shared" si="8"/>
        <v>23000000</v>
      </c>
      <c r="AB69" s="220">
        <f t="shared" si="9"/>
        <v>0</v>
      </c>
      <c r="AC69" s="221">
        <f t="shared" si="10"/>
        <v>28991896.946248487</v>
      </c>
      <c r="AD69" s="223">
        <f>IF(OR(SUM(P69:Y69)&lt;&gt;0,A69="EH"),INDEX(CASH!$B:$B,MATCH(A69,CASH!$A:$A,0)),"")</f>
        <v>180</v>
      </c>
      <c r="AE69" s="122">
        <f>AD69*VLOOKUP(C69,Config!$A$3:$C$9,3,FALSE)</f>
        <v>2700</v>
      </c>
      <c r="AF69" s="224">
        <f t="shared" si="11"/>
        <v>0.66468830746699936</v>
      </c>
      <c r="AG69" s="122" t="str">
        <f>IF(ISERROR(VLOOKUP(A69,Config!$A$12:$A$32,1,FALSE)),LEFT(A69,2),"PRL")</f>
        <v>DS</v>
      </c>
      <c r="AH69" s="122" t="str">
        <f t="shared" si="12"/>
        <v>DS420s</v>
      </c>
      <c r="AI69" s="163" t="s">
        <v>882</v>
      </c>
      <c r="AJ69" s="225" t="s">
        <v>781</v>
      </c>
      <c r="AK69" s="338" t="str">
        <f>IF(ISERROR(VLOOKUP($A69,'RAB Cat Lookup'!$B$4:$E$351,2,FALSE))=TRUE,"Unallocated",VLOOKUP($A69,'RAB Cat Lookup'!$B$4:$E$351,2,FALSE))</f>
        <v>Unallocated</v>
      </c>
      <c r="AL69" s="338" t="str">
        <f>IF(ISERROR(VLOOKUP($A69,'RAB Cat Lookup'!$B$4:$E$351,4,FALSE))=TRUE,"Unallocated",VLOOKUP($A69,'RAB Cat Lookup'!$B$4:$E$351,4,FALSE))</f>
        <v>Unallocated</v>
      </c>
      <c r="AM69" s="121" t="str">
        <f t="shared" si="13"/>
        <v/>
      </c>
    </row>
    <row r="70" spans="1:39" x14ac:dyDescent="0.25">
      <c r="A70" s="215" t="s">
        <v>915</v>
      </c>
      <c r="B70" s="215" t="s">
        <v>918</v>
      </c>
      <c r="C70" s="123" t="s">
        <v>778</v>
      </c>
      <c r="D70" s="216">
        <v>0</v>
      </c>
      <c r="E70" s="217">
        <v>0</v>
      </c>
      <c r="F70" s="217">
        <v>0</v>
      </c>
      <c r="G70" s="217">
        <v>0</v>
      </c>
      <c r="H70" s="217">
        <v>0</v>
      </c>
      <c r="I70" s="217">
        <v>0</v>
      </c>
      <c r="J70" s="217">
        <v>0</v>
      </c>
      <c r="K70" s="217">
        <v>0</v>
      </c>
      <c r="L70" s="217">
        <v>500000</v>
      </c>
      <c r="M70" s="217">
        <v>900000</v>
      </c>
      <c r="N70" s="218">
        <v>1500000</v>
      </c>
      <c r="O70" s="219">
        <v>0</v>
      </c>
      <c r="P70" s="220">
        <f>E70*Config!F$40</f>
        <v>0</v>
      </c>
      <c r="Q70" s="220">
        <f>F70*Config!G$40</f>
        <v>0</v>
      </c>
      <c r="R70" s="220">
        <f>G70*Config!H$40</f>
        <v>0</v>
      </c>
      <c r="S70" s="220">
        <f>H70*Config!I$40</f>
        <v>0</v>
      </c>
      <c r="T70" s="220">
        <f>I70*Config!J$40</f>
        <v>0</v>
      </c>
      <c r="U70" s="220">
        <f>J70*Config!K$40</f>
        <v>0</v>
      </c>
      <c r="V70" s="220">
        <f>K70*Config!L$40</f>
        <v>0</v>
      </c>
      <c r="W70" s="220">
        <f>L70*Config!M$40</f>
        <v>609201.44875495881</v>
      </c>
      <c r="X70" s="220">
        <f>M70*Config!N$40</f>
        <v>1123976.6729528988</v>
      </c>
      <c r="Y70" s="221">
        <f>N70*Config!O$40</f>
        <v>1920126.8162945355</v>
      </c>
      <c r="Z70" s="222">
        <f t="shared" si="7"/>
        <v>0</v>
      </c>
      <c r="AA70" s="217">
        <f t="shared" si="8"/>
        <v>2900000</v>
      </c>
      <c r="AB70" s="220">
        <f t="shared" si="9"/>
        <v>0</v>
      </c>
      <c r="AC70" s="221">
        <f t="shared" si="10"/>
        <v>3653304.9380023931</v>
      </c>
      <c r="AD70" s="223">
        <f>IF(OR(SUM(P70:Y70)&lt;&gt;0,A70="EH"),INDEX(CASH!$B:$B,MATCH(A70,CASH!$A:$A,0)),"")</f>
        <v>180</v>
      </c>
      <c r="AE70" s="122">
        <f>AD70*VLOOKUP(C70,Config!$A$3:$C$9,3,FALSE)</f>
        <v>1800</v>
      </c>
      <c r="AF70" s="224">
        <f t="shared" si="11"/>
        <v>0.82350067897951695</v>
      </c>
      <c r="AG70" s="122" t="str">
        <f>IF(ISERROR(VLOOKUP(A70,Config!$A$12:$A$32,1,FALSE)),LEFT(A70,2),"PRL")</f>
        <v>DS</v>
      </c>
      <c r="AH70" s="122" t="str">
        <f t="shared" si="12"/>
        <v>DS420m</v>
      </c>
      <c r="AI70" s="163" t="s">
        <v>882</v>
      </c>
      <c r="AJ70" s="225" t="s">
        <v>781</v>
      </c>
      <c r="AK70" s="338" t="str">
        <f>IF(ISERROR(VLOOKUP($A70,'RAB Cat Lookup'!$B$4:$E$351,2,FALSE))=TRUE,"Unallocated",VLOOKUP($A70,'RAB Cat Lookup'!$B$4:$E$351,2,FALSE))</f>
        <v>Unallocated</v>
      </c>
      <c r="AL70" s="338" t="str">
        <f>IF(ISERROR(VLOOKUP($A70,'RAB Cat Lookup'!$B$4:$E$351,4,FALSE))=TRUE,"Unallocated",VLOOKUP($A70,'RAB Cat Lookup'!$B$4:$E$351,4,FALSE))</f>
        <v>Unallocated</v>
      </c>
      <c r="AM70" s="121" t="str">
        <f t="shared" si="13"/>
        <v/>
      </c>
    </row>
    <row r="71" spans="1:39" x14ac:dyDescent="0.25">
      <c r="A71" s="215" t="s">
        <v>915</v>
      </c>
      <c r="B71" s="215" t="s">
        <v>918</v>
      </c>
      <c r="C71" s="123" t="s">
        <v>777</v>
      </c>
      <c r="D71" s="216">
        <v>0</v>
      </c>
      <c r="E71" s="217">
        <v>0</v>
      </c>
      <c r="F71" s="217">
        <v>0</v>
      </c>
      <c r="G71" s="217">
        <v>0</v>
      </c>
      <c r="H71" s="217">
        <v>0</v>
      </c>
      <c r="I71" s="217">
        <v>0</v>
      </c>
      <c r="J71" s="217">
        <v>0</v>
      </c>
      <c r="K71" s="217">
        <v>0</v>
      </c>
      <c r="L71" s="217">
        <v>500000</v>
      </c>
      <c r="M71" s="217">
        <v>900000</v>
      </c>
      <c r="N71" s="218">
        <v>1500000</v>
      </c>
      <c r="O71" s="219">
        <v>0</v>
      </c>
      <c r="P71" s="220">
        <f>E71*Config!F$40</f>
        <v>0</v>
      </c>
      <c r="Q71" s="220">
        <f>F71*Config!G$40</f>
        <v>0</v>
      </c>
      <c r="R71" s="220">
        <f>G71*Config!H$40</f>
        <v>0</v>
      </c>
      <c r="S71" s="220">
        <f>H71*Config!I$40</f>
        <v>0</v>
      </c>
      <c r="T71" s="220">
        <f>I71*Config!J$40</f>
        <v>0</v>
      </c>
      <c r="U71" s="220">
        <f>J71*Config!K$40</f>
        <v>0</v>
      </c>
      <c r="V71" s="220">
        <f>K71*Config!L$40</f>
        <v>0</v>
      </c>
      <c r="W71" s="220">
        <f>L71*Config!M$40</f>
        <v>609201.44875495881</v>
      </c>
      <c r="X71" s="220">
        <f>M71*Config!N$40</f>
        <v>1123976.6729528988</v>
      </c>
      <c r="Y71" s="221">
        <f>N71*Config!O$40</f>
        <v>1920126.8162945355</v>
      </c>
      <c r="Z71" s="222">
        <f t="shared" si="7"/>
        <v>0</v>
      </c>
      <c r="AA71" s="217">
        <f t="shared" si="8"/>
        <v>2900000</v>
      </c>
      <c r="AB71" s="220">
        <f t="shared" si="9"/>
        <v>0</v>
      </c>
      <c r="AC71" s="221">
        <f t="shared" si="10"/>
        <v>3653304.9380023931</v>
      </c>
      <c r="AD71" s="223">
        <f>IF(OR(SUM(P71:Y71)&lt;&gt;0,A71="EH"),INDEX(CASH!$B:$B,MATCH(A71,CASH!$A:$A,0)),"")</f>
        <v>180</v>
      </c>
      <c r="AE71" s="122">
        <f>AD71*VLOOKUP(C71,Config!$A$3:$C$9,3,FALSE)</f>
        <v>900</v>
      </c>
      <c r="AF71" s="224">
        <f t="shared" si="11"/>
        <v>0.97397603708176128</v>
      </c>
      <c r="AG71" s="122" t="str">
        <f>IF(ISERROR(VLOOKUP(A71,Config!$A$12:$A$32,1,FALSE)),LEFT(A71,2),"PRL")</f>
        <v>DS</v>
      </c>
      <c r="AH71" s="122" t="str">
        <f t="shared" si="12"/>
        <v>DS420l</v>
      </c>
      <c r="AI71" s="163" t="s">
        <v>882</v>
      </c>
      <c r="AJ71" s="225" t="s">
        <v>781</v>
      </c>
      <c r="AK71" s="338" t="str">
        <f>IF(ISERROR(VLOOKUP($A71,'RAB Cat Lookup'!$B$4:$E$351,2,FALSE))=TRUE,"Unallocated",VLOOKUP($A71,'RAB Cat Lookup'!$B$4:$E$351,2,FALSE))</f>
        <v>Unallocated</v>
      </c>
      <c r="AL71" s="338" t="str">
        <f>IF(ISERROR(VLOOKUP($A71,'RAB Cat Lookup'!$B$4:$E$351,4,FALSE))=TRUE,"Unallocated",VLOOKUP($A71,'RAB Cat Lookup'!$B$4:$E$351,4,FALSE))</f>
        <v>Unallocated</v>
      </c>
      <c r="AM71" s="121" t="str">
        <f t="shared" si="13"/>
        <v/>
      </c>
    </row>
    <row r="72" spans="1:39" x14ac:dyDescent="0.25">
      <c r="A72" s="215" t="s">
        <v>1073</v>
      </c>
      <c r="B72" s="215" t="s">
        <v>1075</v>
      </c>
      <c r="C72" s="123" t="s">
        <v>512</v>
      </c>
      <c r="D72" s="216" t="s">
        <v>1372</v>
      </c>
      <c r="E72" s="217">
        <v>3248430</v>
      </c>
      <c r="F72" s="217">
        <v>3248430</v>
      </c>
      <c r="G72" s="217">
        <v>3248430</v>
      </c>
      <c r="H72" s="217">
        <v>3248430</v>
      </c>
      <c r="I72" s="217">
        <v>3248430</v>
      </c>
      <c r="J72" s="217">
        <v>3248430</v>
      </c>
      <c r="K72" s="217">
        <v>3248430</v>
      </c>
      <c r="L72" s="217">
        <v>3248430</v>
      </c>
      <c r="M72" s="217">
        <v>3248430</v>
      </c>
      <c r="N72" s="218">
        <v>3248430</v>
      </c>
      <c r="O72" s="219">
        <v>3793027.4690000005</v>
      </c>
      <c r="P72" s="220">
        <f>E72*Config!F$40</f>
        <v>3329640.7499999995</v>
      </c>
      <c r="Q72" s="220">
        <f>F72*Config!G$40</f>
        <v>3412881.7687499998</v>
      </c>
      <c r="R72" s="220">
        <f>G72*Config!H$40</f>
        <v>3498203.8129687496</v>
      </c>
      <c r="S72" s="220">
        <f>H72*Config!I$40</f>
        <v>3585658.9082929678</v>
      </c>
      <c r="T72" s="220">
        <f>I72*Config!J$40</f>
        <v>3675300.381000292</v>
      </c>
      <c r="U72" s="220">
        <f>J72*Config!K$40</f>
        <v>3767182.8905252987</v>
      </c>
      <c r="V72" s="220">
        <f>K72*Config!L$40</f>
        <v>3861362.4627884314</v>
      </c>
      <c r="W72" s="220">
        <f>L72*Config!M$40</f>
        <v>3957896.5243581422</v>
      </c>
      <c r="X72" s="220">
        <f>M72*Config!N$40</f>
        <v>4056843.937467095</v>
      </c>
      <c r="Y72" s="221">
        <f>N72*Config!O$40</f>
        <v>4158265.0359037723</v>
      </c>
      <c r="Z72" s="222">
        <f t="shared" si="7"/>
        <v>16242150</v>
      </c>
      <c r="AA72" s="217">
        <f t="shared" si="8"/>
        <v>32484300</v>
      </c>
      <c r="AB72" s="220">
        <f t="shared" si="9"/>
        <v>17501685.62101201</v>
      </c>
      <c r="AC72" s="221">
        <f t="shared" si="10"/>
        <v>37303236.47205475</v>
      </c>
      <c r="AD72" s="223">
        <f>IF(OR(SUM(P72:Y72)&lt;&gt;0,A72="EH"),INDEX(CASH!$B:$B,MATCH(A72,CASH!$A:$A,0)),"")</f>
        <v>330</v>
      </c>
      <c r="AE72" s="122">
        <f>AD72*VLOOKUP(C72,Config!$A$3:$C$9,3,FALSE)</f>
        <v>4950</v>
      </c>
      <c r="AF72" s="224">
        <f t="shared" si="11"/>
        <v>0.12555079734501071</v>
      </c>
      <c r="AG72" s="122" t="str">
        <f>IF(ISERROR(VLOOKUP(A72,Config!$A$12:$A$32,1,FALSE)),LEFT(A72,2),"PRL")</f>
        <v>DS</v>
      </c>
      <c r="AH72" s="122" t="str">
        <f t="shared" si="12"/>
        <v>DS421s</v>
      </c>
      <c r="AI72" s="163" t="s">
        <v>882</v>
      </c>
      <c r="AJ72" s="225" t="s">
        <v>781</v>
      </c>
      <c r="AK72" s="338" t="str">
        <f>IF(ISERROR(VLOOKUP($A72,'RAB Cat Lookup'!$B$4:$E$351,2,FALSE))=TRUE,"Unallocated",VLOOKUP($A72,'RAB Cat Lookup'!$B$4:$E$351,2,FALSE))</f>
        <v>Std</v>
      </c>
      <c r="AL72" s="338" t="str">
        <f>IF(ISERROR(VLOOKUP($A72,'RAB Cat Lookup'!$B$4:$E$351,4,FALSE))=TRUE,"Unallocated",VLOOKUP($A72,'RAB Cat Lookup'!$B$4:$E$351,4,FALSE))</f>
        <v>Distribution lines and cables</v>
      </c>
      <c r="AM72" s="121" t="str">
        <f t="shared" si="13"/>
        <v/>
      </c>
    </row>
    <row r="73" spans="1:39" x14ac:dyDescent="0.25">
      <c r="A73" s="215" t="s">
        <v>735</v>
      </c>
      <c r="B73" s="215" t="s">
        <v>742</v>
      </c>
      <c r="C73" s="123" t="s">
        <v>512</v>
      </c>
      <c r="D73" s="216">
        <v>1955226.0176457285</v>
      </c>
      <c r="E73" s="217">
        <v>2152731</v>
      </c>
      <c r="F73" s="217">
        <v>2206549</v>
      </c>
      <c r="G73" s="217">
        <v>2261713</v>
      </c>
      <c r="H73" s="217">
        <v>2318255</v>
      </c>
      <c r="I73" s="217">
        <v>2376212</v>
      </c>
      <c r="J73" s="217">
        <v>2376212</v>
      </c>
      <c r="K73" s="217">
        <v>2376212</v>
      </c>
      <c r="L73" s="217">
        <v>2376212</v>
      </c>
      <c r="M73" s="217">
        <v>2376212</v>
      </c>
      <c r="N73" s="218">
        <v>2558920</v>
      </c>
      <c r="O73" s="219">
        <v>700000</v>
      </c>
      <c r="P73" s="220">
        <f>E73*Config!F$40</f>
        <v>2206549.2749999999</v>
      </c>
      <c r="Q73" s="220">
        <f>F73*Config!G$40</f>
        <v>2318255.5431249999</v>
      </c>
      <c r="R73" s="220">
        <f>G73*Config!H$40</f>
        <v>2435617.5261406247</v>
      </c>
      <c r="S73" s="220">
        <f>H73*Config!I$40</f>
        <v>2558919.7527558589</v>
      </c>
      <c r="T73" s="220">
        <f>I73*Config!J$40</f>
        <v>2688465.7723692572</v>
      </c>
      <c r="U73" s="220">
        <f>J73*Config!K$40</f>
        <v>2755677.4166784883</v>
      </c>
      <c r="V73" s="220">
        <f>K73*Config!L$40</f>
        <v>2824569.3520954507</v>
      </c>
      <c r="W73" s="220">
        <f>L73*Config!M$40</f>
        <v>2895183.5858978364</v>
      </c>
      <c r="X73" s="220">
        <f>M73*Config!N$40</f>
        <v>2967563.1755452822</v>
      </c>
      <c r="Y73" s="221">
        <f>N73*Config!O$40</f>
        <v>3275633.941834942</v>
      </c>
      <c r="Z73" s="222">
        <f t="shared" si="7"/>
        <v>11315460</v>
      </c>
      <c r="AA73" s="217">
        <f t="shared" si="8"/>
        <v>23379228</v>
      </c>
      <c r="AB73" s="220">
        <f t="shared" si="9"/>
        <v>12207807.869390741</v>
      </c>
      <c r="AC73" s="221">
        <f t="shared" si="10"/>
        <v>26926435.341442741</v>
      </c>
      <c r="AD73" s="223">
        <f>IF(OR(SUM(P73:Y73)&lt;&gt;0,A73="EH"),INDEX(CASH!$B:$B,MATCH(A73,CASH!$A:$A,0)),"")</f>
        <v>170</v>
      </c>
      <c r="AE73" s="122">
        <f>AD73*VLOOKUP(C73,Config!$A$3:$C$9,3,FALSE)</f>
        <v>2550</v>
      </c>
      <c r="AF73" s="224">
        <f t="shared" si="11"/>
        <v>0.68667229603054858</v>
      </c>
      <c r="AG73" s="122" t="str">
        <f>IF(ISERROR(VLOOKUP(A73,Config!$A$12:$A$32,1,FALSE)),LEFT(A73,2),"PRL")</f>
        <v>DU</v>
      </c>
      <c r="AH73" s="122" t="str">
        <f t="shared" si="12"/>
        <v>DUs</v>
      </c>
      <c r="AI73" s="163" t="s">
        <v>1090</v>
      </c>
      <c r="AJ73" s="225" t="s">
        <v>781</v>
      </c>
      <c r="AK73" s="338" t="str">
        <f>IF(ISERROR(VLOOKUP($A73,'RAB Cat Lookup'!$B$4:$E$351,2,FALSE))=TRUE,"Unallocated",VLOOKUP($A73,'RAB Cat Lookup'!$B$4:$E$351,2,FALSE))</f>
        <v>Std</v>
      </c>
      <c r="AL73" s="338" t="str">
        <f>IF(ISERROR(VLOOKUP($A73,'RAB Cat Lookup'!$B$4:$E$351,4,FALSE))=TRUE,"Unallocated",VLOOKUP($A73,'RAB Cat Lookup'!$B$4:$E$351,4,FALSE))</f>
        <v>Distribution lines and cables</v>
      </c>
      <c r="AM73" s="121" t="str">
        <f t="shared" si="13"/>
        <v/>
      </c>
    </row>
    <row r="74" spans="1:39" x14ac:dyDescent="0.25">
      <c r="A74" s="215" t="s">
        <v>195</v>
      </c>
      <c r="B74" s="215" t="s">
        <v>299</v>
      </c>
      <c r="C74" s="123" t="s">
        <v>512</v>
      </c>
      <c r="D74" s="216">
        <v>12000000</v>
      </c>
      <c r="E74" s="217">
        <v>8585366</v>
      </c>
      <c r="F74" s="217">
        <v>3616895</v>
      </c>
      <c r="G74" s="217">
        <v>92860</v>
      </c>
      <c r="H74" s="217">
        <v>0</v>
      </c>
      <c r="I74" s="217">
        <v>0</v>
      </c>
      <c r="J74" s="217">
        <v>0</v>
      </c>
      <c r="K74" s="217">
        <v>0</v>
      </c>
      <c r="L74" s="217">
        <v>0</v>
      </c>
      <c r="M74" s="217">
        <v>0</v>
      </c>
      <c r="N74" s="218">
        <v>0</v>
      </c>
      <c r="O74" s="219">
        <v>11928177.609999999</v>
      </c>
      <c r="P74" s="220">
        <f>E74*Config!F$40</f>
        <v>8800000.1499999985</v>
      </c>
      <c r="Q74" s="220">
        <f>F74*Config!G$40</f>
        <v>3800000.3093749997</v>
      </c>
      <c r="R74" s="220">
        <f>G74*Config!H$40</f>
        <v>100000.06343749999</v>
      </c>
      <c r="S74" s="220">
        <f>H74*Config!I$40</f>
        <v>0</v>
      </c>
      <c r="T74" s="220">
        <f>I74*Config!J$40</f>
        <v>0</v>
      </c>
      <c r="U74" s="220">
        <f>J74*Config!K$40</f>
        <v>0</v>
      </c>
      <c r="V74" s="220">
        <f>K74*Config!L$40</f>
        <v>0</v>
      </c>
      <c r="W74" s="220">
        <f>L74*Config!M$40</f>
        <v>0</v>
      </c>
      <c r="X74" s="220">
        <f>M74*Config!N$40</f>
        <v>0</v>
      </c>
      <c r="Y74" s="221">
        <f>N74*Config!O$40</f>
        <v>0</v>
      </c>
      <c r="Z74" s="222">
        <f t="shared" si="7"/>
        <v>12295121</v>
      </c>
      <c r="AA74" s="217">
        <f t="shared" si="8"/>
        <v>12295121</v>
      </c>
      <c r="AB74" s="220">
        <f t="shared" si="9"/>
        <v>12700000.522812497</v>
      </c>
      <c r="AC74" s="221">
        <f t="shared" si="10"/>
        <v>12700000.522812497</v>
      </c>
      <c r="AD74" s="223">
        <f>IF(OR(SUM(P74:Y74)&lt;&gt;0,A74="EH"),INDEX(CASH!$B:$B,MATCH(A74,CASH!$A:$A,0)),"")</f>
        <v>260</v>
      </c>
      <c r="AE74" s="122">
        <f>AD74*VLOOKUP(C74,Config!$A$3:$C$9,3,FALSE)</f>
        <v>3900</v>
      </c>
      <c r="AF74" s="224">
        <f t="shared" si="11"/>
        <v>0.3853057010979366</v>
      </c>
      <c r="AG74" s="122" t="str">
        <f>IF(ISERROR(VLOOKUP(A74,Config!$A$12:$A$32,1,FALSE)),LEFT(A74,2),"PRL")</f>
        <v>EF</v>
      </c>
      <c r="AH74" s="122" t="str">
        <f t="shared" si="12"/>
        <v>EF001s</v>
      </c>
      <c r="AI74" s="163" t="s">
        <v>684</v>
      </c>
      <c r="AJ74" s="225" t="s">
        <v>781</v>
      </c>
      <c r="AK74" s="338" t="str">
        <f>IF(ISERROR(VLOOKUP($A74,'RAB Cat Lookup'!$B$4:$E$351,2,FALSE))=TRUE,"Unallocated",VLOOKUP($A74,'RAB Cat Lookup'!$B$4:$E$351,2,FALSE))</f>
        <v>Std</v>
      </c>
      <c r="AL74" s="338" t="str">
        <f>IF(ISERROR(VLOOKUP($A74,'RAB Cat Lookup'!$B$4:$E$351,4,FALSE))=TRUE,"Unallocated",VLOOKUP($A74,'RAB Cat Lookup'!$B$4:$E$351,4,FALSE))</f>
        <v>Communications</v>
      </c>
      <c r="AM74" s="121" t="str">
        <f t="shared" si="13"/>
        <v/>
      </c>
    </row>
    <row r="75" spans="1:39" x14ac:dyDescent="0.25">
      <c r="A75" s="215" t="s">
        <v>196</v>
      </c>
      <c r="B75" s="215" t="s">
        <v>300</v>
      </c>
      <c r="C75" s="123" t="s">
        <v>512</v>
      </c>
      <c r="D75" s="216">
        <v>552599</v>
      </c>
      <c r="E75" s="217">
        <v>500000</v>
      </c>
      <c r="F75" s="217">
        <v>500000</v>
      </c>
      <c r="G75" s="217">
        <v>2000000</v>
      </c>
      <c r="H75" s="217">
        <v>2000000</v>
      </c>
      <c r="I75" s="217">
        <v>2000000</v>
      </c>
      <c r="J75" s="217">
        <v>2000000</v>
      </c>
      <c r="K75" s="217">
        <v>2000000</v>
      </c>
      <c r="L75" s="217">
        <v>2000000</v>
      </c>
      <c r="M75" s="217">
        <v>2000000</v>
      </c>
      <c r="N75" s="218">
        <v>2000000</v>
      </c>
      <c r="O75" s="219">
        <v>505504.11</v>
      </c>
      <c r="P75" s="220">
        <f>E75*Config!F$40</f>
        <v>512499.99999999994</v>
      </c>
      <c r="Q75" s="220">
        <f>F75*Config!G$40</f>
        <v>525312.5</v>
      </c>
      <c r="R75" s="220">
        <f>G75*Config!H$40</f>
        <v>2153781.2499999995</v>
      </c>
      <c r="S75" s="220">
        <f>H75*Config!I$40</f>
        <v>2207625.7812499995</v>
      </c>
      <c r="T75" s="220">
        <f>I75*Config!J$40</f>
        <v>2262816.4257812495</v>
      </c>
      <c r="U75" s="220">
        <f>J75*Config!K$40</f>
        <v>2319386.8364257803</v>
      </c>
      <c r="V75" s="220">
        <f>K75*Config!L$40</f>
        <v>2377371.5073364251</v>
      </c>
      <c r="W75" s="220">
        <f>L75*Config!M$40</f>
        <v>2436805.7950198352</v>
      </c>
      <c r="X75" s="220">
        <f>M75*Config!N$40</f>
        <v>2497725.9398953309</v>
      </c>
      <c r="Y75" s="221">
        <f>N75*Config!O$40</f>
        <v>2560169.088392714</v>
      </c>
      <c r="Z75" s="222">
        <f t="shared" si="7"/>
        <v>7000000</v>
      </c>
      <c r="AA75" s="217">
        <f t="shared" si="8"/>
        <v>17000000</v>
      </c>
      <c r="AB75" s="220">
        <f t="shared" si="9"/>
        <v>7662035.9570312481</v>
      </c>
      <c r="AC75" s="221">
        <f t="shared" si="10"/>
        <v>19853495.124101333</v>
      </c>
      <c r="AD75" s="223">
        <f>IF(OR(SUM(P75:Y75)&lt;&gt;0,A75="EH"),INDEX(CASH!$B:$B,MATCH(A75,CASH!$A:$A,0)),"")</f>
        <v>230</v>
      </c>
      <c r="AE75" s="122">
        <f>AD75*VLOOKUP(C75,Config!$A$3:$C$9,3,FALSE)</f>
        <v>3450</v>
      </c>
      <c r="AF75" s="224">
        <f t="shared" si="11"/>
        <v>0.51286096895246069</v>
      </c>
      <c r="AG75" s="122" t="str">
        <f>IF(ISERROR(VLOOKUP(A75,Config!$A$12:$A$32,1,FALSE)),LEFT(A75,2),"PRL")</f>
        <v>EF</v>
      </c>
      <c r="AH75" s="122" t="str">
        <f t="shared" si="12"/>
        <v>EF002s</v>
      </c>
      <c r="AI75" s="163" t="s">
        <v>684</v>
      </c>
      <c r="AJ75" s="225" t="s">
        <v>781</v>
      </c>
      <c r="AK75" s="338" t="str">
        <f>IF(ISERROR(VLOOKUP($A75,'RAB Cat Lookup'!$B$4:$E$351,2,FALSE))=TRUE,"Unallocated",VLOOKUP($A75,'RAB Cat Lookup'!$B$4:$E$351,2,FALSE))</f>
        <v>Std</v>
      </c>
      <c r="AL75" s="338" t="str">
        <f>IF(ISERROR(VLOOKUP($A75,'RAB Cat Lookup'!$B$4:$E$351,4,FALSE))=TRUE,"Unallocated",VLOOKUP($A75,'RAB Cat Lookup'!$B$4:$E$351,4,FALSE))</f>
        <v>Distribution lines and cables</v>
      </c>
      <c r="AM75" s="121" t="str">
        <f t="shared" si="13"/>
        <v/>
      </c>
    </row>
    <row r="76" spans="1:39" x14ac:dyDescent="0.25">
      <c r="A76" s="215" t="s">
        <v>706</v>
      </c>
      <c r="B76" s="215" t="s">
        <v>711</v>
      </c>
      <c r="C76" s="123" t="s">
        <v>512</v>
      </c>
      <c r="D76" s="216">
        <v>1692215</v>
      </c>
      <c r="E76" s="217">
        <v>0</v>
      </c>
      <c r="F76" s="217">
        <v>0</v>
      </c>
      <c r="G76" s="217">
        <v>0</v>
      </c>
      <c r="H76" s="217">
        <v>0</v>
      </c>
      <c r="I76" s="217">
        <v>0</v>
      </c>
      <c r="J76" s="217">
        <v>0</v>
      </c>
      <c r="K76" s="217">
        <v>0</v>
      </c>
      <c r="L76" s="217">
        <v>0</v>
      </c>
      <c r="M76" s="217">
        <v>0</v>
      </c>
      <c r="N76" s="218">
        <v>0</v>
      </c>
      <c r="O76" s="219">
        <v>1639952.52</v>
      </c>
      <c r="P76" s="220">
        <f>E76*Config!F$40</f>
        <v>0</v>
      </c>
      <c r="Q76" s="220">
        <f>F76*Config!G$40</f>
        <v>0</v>
      </c>
      <c r="R76" s="220">
        <f>G76*Config!H$40</f>
        <v>0</v>
      </c>
      <c r="S76" s="220">
        <f>H76*Config!I$40</f>
        <v>0</v>
      </c>
      <c r="T76" s="220">
        <f>I76*Config!J$40</f>
        <v>0</v>
      </c>
      <c r="U76" s="220">
        <f>J76*Config!K$40</f>
        <v>0</v>
      </c>
      <c r="V76" s="220">
        <f>K76*Config!L$40</f>
        <v>0</v>
      </c>
      <c r="W76" s="220">
        <f>L76*Config!M$40</f>
        <v>0</v>
      </c>
      <c r="X76" s="220">
        <f>M76*Config!N$40</f>
        <v>0</v>
      </c>
      <c r="Y76" s="221">
        <f>N76*Config!O$40</f>
        <v>0</v>
      </c>
      <c r="Z76" s="222">
        <f t="shared" si="7"/>
        <v>0</v>
      </c>
      <c r="AA76" s="217">
        <f t="shared" si="8"/>
        <v>0</v>
      </c>
      <c r="AB76" s="220">
        <f t="shared" si="9"/>
        <v>0</v>
      </c>
      <c r="AC76" s="221">
        <f t="shared" si="10"/>
        <v>0</v>
      </c>
      <c r="AD76" s="223" t="str">
        <f>IF(OR(SUM(P76:Y76)&lt;&gt;0,A76="EH"),INDEX(CASH!$B:$B,MATCH(A76,CASH!$A:$A,0)),"")</f>
        <v/>
      </c>
      <c r="AE76" s="226">
        <v>3450</v>
      </c>
      <c r="AF76" s="224">
        <f t="shared" si="11"/>
        <v>0.51286096895246069</v>
      </c>
      <c r="AG76" s="122" t="str">
        <f>IF(ISERROR(VLOOKUP(A76,Config!$A$12:$A$32,1,FALSE)),LEFT(A76,2),"PRL")</f>
        <v>EF</v>
      </c>
      <c r="AH76" s="122" t="str">
        <f t="shared" si="12"/>
        <v>EF003s</v>
      </c>
      <c r="AI76" s="163" t="s">
        <v>684</v>
      </c>
      <c r="AJ76" s="225" t="s">
        <v>781</v>
      </c>
      <c r="AK76" s="338" t="str">
        <f>IF(ISERROR(VLOOKUP($A76,'RAB Cat Lookup'!$B$4:$E$351,2,FALSE))=TRUE,"Unallocated",VLOOKUP($A76,'RAB Cat Lookup'!$B$4:$E$351,2,FALSE))</f>
        <v>Std</v>
      </c>
      <c r="AL76" s="338" t="str">
        <f>IF(ISERROR(VLOOKUP($A76,'RAB Cat Lookup'!$B$4:$E$351,4,FALSE))=TRUE,"Unallocated",VLOOKUP($A76,'RAB Cat Lookup'!$B$4:$E$351,4,FALSE))</f>
        <v>Substations</v>
      </c>
      <c r="AM76" s="121" t="str">
        <f t="shared" si="13"/>
        <v/>
      </c>
    </row>
    <row r="77" spans="1:39" x14ac:dyDescent="0.25">
      <c r="A77" s="215" t="s">
        <v>154</v>
      </c>
      <c r="B77" s="215" t="s">
        <v>301</v>
      </c>
      <c r="C77" s="123" t="s">
        <v>512</v>
      </c>
      <c r="D77" s="216">
        <v>0</v>
      </c>
      <c r="E77" s="217">
        <v>0</v>
      </c>
      <c r="F77" s="217">
        <v>0</v>
      </c>
      <c r="G77" s="217">
        <v>0</v>
      </c>
      <c r="H77" s="217">
        <v>0</v>
      </c>
      <c r="I77" s="217">
        <v>0</v>
      </c>
      <c r="J77" s="217">
        <v>0</v>
      </c>
      <c r="K77" s="217">
        <v>0</v>
      </c>
      <c r="L77" s="217">
        <v>0</v>
      </c>
      <c r="M77" s="217">
        <v>0</v>
      </c>
      <c r="N77" s="218">
        <v>0</v>
      </c>
      <c r="O77" s="219">
        <v>0</v>
      </c>
      <c r="P77" s="220">
        <f>E77*Config!F$40</f>
        <v>0</v>
      </c>
      <c r="Q77" s="220">
        <f>F77*Config!G$40</f>
        <v>0</v>
      </c>
      <c r="R77" s="220">
        <f>G77*Config!H$40</f>
        <v>0</v>
      </c>
      <c r="S77" s="220">
        <f>H77*Config!I$40</f>
        <v>0</v>
      </c>
      <c r="T77" s="220">
        <f>I77*Config!J$40</f>
        <v>0</v>
      </c>
      <c r="U77" s="220">
        <f>J77*Config!K$40</f>
        <v>0</v>
      </c>
      <c r="V77" s="220">
        <f>K77*Config!L$40</f>
        <v>0</v>
      </c>
      <c r="W77" s="220">
        <f>L77*Config!M$40</f>
        <v>0</v>
      </c>
      <c r="X77" s="220">
        <f>M77*Config!N$40</f>
        <v>0</v>
      </c>
      <c r="Y77" s="221">
        <f>N77*Config!O$40</f>
        <v>0</v>
      </c>
      <c r="Z77" s="222">
        <f t="shared" si="7"/>
        <v>0</v>
      </c>
      <c r="AA77" s="217">
        <f t="shared" si="8"/>
        <v>0</v>
      </c>
      <c r="AB77" s="220">
        <f t="shared" si="9"/>
        <v>0</v>
      </c>
      <c r="AC77" s="221">
        <f t="shared" si="10"/>
        <v>0</v>
      </c>
      <c r="AD77" s="223">
        <f>IF(OR(SUM(P77:Y77)&lt;&gt;0,A77="EH"),INDEX(CASH!$B:$B,MATCH(A77,CASH!$A:$A,0)),"")</f>
        <v>190</v>
      </c>
      <c r="AE77" s="122">
        <f>AD77*VLOOKUP(C77,Config!$A$3:$C$9,3,FALSE)</f>
        <v>2850</v>
      </c>
      <c r="AF77" s="224">
        <f t="shared" si="11"/>
        <v>0.66107000204264199</v>
      </c>
      <c r="AG77" s="122" t="str">
        <f>IF(ISERROR(VLOOKUP(A77,Config!$A$12:$A$32,1,FALSE)),LEFT(A77,2),"PRL")</f>
        <v>EH</v>
      </c>
      <c r="AH77" s="122" t="str">
        <f t="shared" si="12"/>
        <v>EHs</v>
      </c>
      <c r="AI77" s="163" t="s">
        <v>684</v>
      </c>
      <c r="AJ77" s="225" t="s">
        <v>781</v>
      </c>
      <c r="AK77" s="338" t="str">
        <f>IF(ISERROR(VLOOKUP($A77,'RAB Cat Lookup'!$B$4:$E$351,2,FALSE))=TRUE,"Unallocated",VLOOKUP($A77,'RAB Cat Lookup'!$B$4:$E$351,2,FALSE))</f>
        <v>Std</v>
      </c>
      <c r="AL77" s="338" t="str">
        <f>IF(ISERROR(VLOOKUP($A77,'RAB Cat Lookup'!$B$4:$E$351,4,FALSE))=TRUE,"Unallocated",VLOOKUP($A77,'RAB Cat Lookup'!$B$4:$E$351,4,FALSE))</f>
        <v>Distribution lines and cables</v>
      </c>
      <c r="AM77" s="121" t="str">
        <f t="shared" si="13"/>
        <v/>
      </c>
    </row>
    <row r="78" spans="1:39" x14ac:dyDescent="0.25">
      <c r="A78" s="215" t="s">
        <v>164</v>
      </c>
      <c r="B78" s="215" t="s">
        <v>302</v>
      </c>
      <c r="C78" s="123" t="s">
        <v>512</v>
      </c>
      <c r="D78" s="216">
        <v>7057544</v>
      </c>
      <c r="E78" s="217">
        <v>6800844</v>
      </c>
      <c r="F78" s="217">
        <v>7103063</v>
      </c>
      <c r="G78" s="217">
        <v>6647368</v>
      </c>
      <c r="H78" s="217">
        <v>6275047</v>
      </c>
      <c r="I78" s="217">
        <v>5947097</v>
      </c>
      <c r="J78" s="217">
        <v>6000000</v>
      </c>
      <c r="K78" s="217">
        <v>6000000</v>
      </c>
      <c r="L78" s="217">
        <v>6000000</v>
      </c>
      <c r="M78" s="217">
        <v>6000000</v>
      </c>
      <c r="N78" s="218">
        <v>6000000</v>
      </c>
      <c r="O78" s="219">
        <v>8536573.1465000007</v>
      </c>
      <c r="P78" s="220">
        <f>E78*Config!F$40</f>
        <v>6970865.0999999996</v>
      </c>
      <c r="Q78" s="220">
        <f>F78*Config!G$40</f>
        <v>7462655.5643749991</v>
      </c>
      <c r="R78" s="220">
        <f>G78*Config!H$40</f>
        <v>7158488.2801249996</v>
      </c>
      <c r="S78" s="220">
        <f>H78*Config!I$40</f>
        <v>6926477.7678777333</v>
      </c>
      <c r="T78" s="220">
        <f>I78*Config!J$40</f>
        <v>6728594.3886571955</v>
      </c>
      <c r="U78" s="220">
        <f>J78*Config!K$40</f>
        <v>6958160.509277341</v>
      </c>
      <c r="V78" s="220">
        <f>K78*Config!L$40</f>
        <v>7132114.5220092749</v>
      </c>
      <c r="W78" s="220">
        <f>L78*Config!M$40</f>
        <v>7310417.3850595066</v>
      </c>
      <c r="X78" s="220">
        <f>M78*Config!N$40</f>
        <v>7493177.8196859928</v>
      </c>
      <c r="Y78" s="221">
        <f>N78*Config!O$40</f>
        <v>7680507.2651781421</v>
      </c>
      <c r="Z78" s="222">
        <f t="shared" si="7"/>
        <v>32773419</v>
      </c>
      <c r="AA78" s="217">
        <f t="shared" si="8"/>
        <v>62773419</v>
      </c>
      <c r="AB78" s="220">
        <f t="shared" si="9"/>
        <v>35247081.101034932</v>
      </c>
      <c r="AC78" s="221">
        <f t="shared" si="10"/>
        <v>71821458.602245197</v>
      </c>
      <c r="AD78" s="223">
        <f>IF(OR(SUM(P78:Y78)&lt;&gt;0,A78="EH"),INDEX(CASH!$B:$B,MATCH(A78,CASH!$A:$A,0)),"")</f>
        <v>350</v>
      </c>
      <c r="AE78" s="122">
        <f>AD78*VLOOKUP(C78,Config!$A$3:$C$9,3,FALSE)</f>
        <v>5250</v>
      </c>
      <c r="AF78" s="224">
        <f t="shared" si="11"/>
        <v>4.7098268012210509E-2</v>
      </c>
      <c r="AG78" s="122" t="str">
        <f>IF(ISERROR(VLOOKUP(A78,Config!$A$12:$A$32,1,FALSE)),LEFT(A78,2),"PRL")</f>
        <v>HV</v>
      </c>
      <c r="AH78" s="122" t="str">
        <f t="shared" si="12"/>
        <v>HVWs</v>
      </c>
      <c r="AI78" s="163" t="s">
        <v>881</v>
      </c>
      <c r="AJ78" s="225" t="s">
        <v>781</v>
      </c>
      <c r="AK78" s="338" t="str">
        <f>IF(ISERROR(VLOOKUP($A78,'RAB Cat Lookup'!$B$4:$E$351,2,FALSE))=TRUE,"Unallocated",VLOOKUP($A78,'RAB Cat Lookup'!$B$4:$E$351,2,FALSE))</f>
        <v>Std</v>
      </c>
      <c r="AL78" s="338" t="str">
        <f>IF(ISERROR(VLOOKUP($A78,'RAB Cat Lookup'!$B$4:$E$351,4,FALSE))=TRUE,"Unallocated",VLOOKUP($A78,'RAB Cat Lookup'!$B$4:$E$351,4,FALSE))</f>
        <v>Distribution lines and cables</v>
      </c>
      <c r="AM78" s="121" t="str">
        <f t="shared" si="13"/>
        <v/>
      </c>
    </row>
    <row r="79" spans="1:39" x14ac:dyDescent="0.25">
      <c r="A79" s="215" t="s">
        <v>97</v>
      </c>
      <c r="B79" s="215" t="s">
        <v>303</v>
      </c>
      <c r="C79" s="123" t="s">
        <v>512</v>
      </c>
      <c r="D79" s="216">
        <v>10000000</v>
      </c>
      <c r="E79" s="217">
        <v>7501444</v>
      </c>
      <c r="F79" s="217">
        <v>5332550</v>
      </c>
      <c r="G79" s="217">
        <v>4584087</v>
      </c>
      <c r="H79" s="217">
        <v>4321346</v>
      </c>
      <c r="I79" s="217">
        <v>4245553</v>
      </c>
      <c r="J79" s="217">
        <v>4245553</v>
      </c>
      <c r="K79" s="217">
        <v>4245553</v>
      </c>
      <c r="L79" s="217">
        <v>4245553</v>
      </c>
      <c r="M79" s="217">
        <v>4245553</v>
      </c>
      <c r="N79" s="218">
        <v>4245553</v>
      </c>
      <c r="O79" s="219">
        <v>10000000</v>
      </c>
      <c r="P79" s="220">
        <f>E79*Config!F$40</f>
        <v>7688980.0999999996</v>
      </c>
      <c r="Q79" s="220">
        <f>F79*Config!G$40</f>
        <v>5602510.34375</v>
      </c>
      <c r="R79" s="220">
        <f>G79*Config!H$40</f>
        <v>4936560.3144843746</v>
      </c>
      <c r="S79" s="220">
        <f>H79*Config!I$40</f>
        <v>4769957.41965078</v>
      </c>
      <c r="T79" s="220">
        <f>I79*Config!J$40</f>
        <v>4803453.5324624302</v>
      </c>
      <c r="U79" s="220">
        <f>J79*Config!K$40</f>
        <v>4923539.8707739906</v>
      </c>
      <c r="V79" s="220">
        <f>K79*Config!L$40</f>
        <v>5046628.3675433407</v>
      </c>
      <c r="W79" s="220">
        <f>L79*Config!M$40</f>
        <v>5172794.076731924</v>
      </c>
      <c r="X79" s="220">
        <f>M79*Config!N$40</f>
        <v>5302113.9286502209</v>
      </c>
      <c r="Y79" s="221">
        <f>N79*Config!O$40</f>
        <v>5434666.7768664761</v>
      </c>
      <c r="Z79" s="222">
        <f t="shared" si="7"/>
        <v>25984980</v>
      </c>
      <c r="AA79" s="217">
        <f t="shared" si="8"/>
        <v>47212745</v>
      </c>
      <c r="AB79" s="220">
        <f t="shared" si="9"/>
        <v>27801461.710347582</v>
      </c>
      <c r="AC79" s="221">
        <f t="shared" si="10"/>
        <v>53681204.730913535</v>
      </c>
      <c r="AD79" s="223">
        <f>IF(OR(SUM(P79:Y79)&lt;&gt;0,A79="EH"),INDEX(CASH!$B:$B,MATCH(A79,CASH!$A:$A,0)),"")</f>
        <v>200</v>
      </c>
      <c r="AE79" s="122">
        <f>AD79*VLOOKUP(C79,Config!$A$3:$C$9,3,FALSE)</f>
        <v>3000</v>
      </c>
      <c r="AF79" s="224">
        <f t="shared" si="11"/>
        <v>0.5851644928423505</v>
      </c>
      <c r="AG79" s="122" t="str">
        <f>IF(ISERROR(VLOOKUP(A79,Config!$A$12:$A$32,1,FALSE)),LEFT(A79,2),"PRL")</f>
        <v>IC</v>
      </c>
      <c r="AH79" s="122" t="str">
        <f t="shared" si="12"/>
        <v>ICs</v>
      </c>
      <c r="AI79" s="163" t="s">
        <v>1090</v>
      </c>
      <c r="AJ79" s="225" t="s">
        <v>781</v>
      </c>
      <c r="AK79" s="338" t="str">
        <f>IF(ISERROR(VLOOKUP($A79,'RAB Cat Lookup'!$B$4:$E$351,2,FALSE))=TRUE,"Unallocated",VLOOKUP($A79,'RAB Cat Lookup'!$B$4:$E$351,2,FALSE))</f>
        <v>Std</v>
      </c>
      <c r="AL79" s="338" t="str">
        <f>IF(ISERROR(VLOOKUP($A79,'RAB Cat Lookup'!$B$4:$E$351,4,FALSE))=TRUE,"Unallocated",VLOOKUP($A79,'RAB Cat Lookup'!$B$4:$E$351,4,FALSE))</f>
        <v>Distribution lines and cables</v>
      </c>
      <c r="AM79" s="121" t="str">
        <f t="shared" si="13"/>
        <v/>
      </c>
    </row>
    <row r="80" spans="1:39" x14ac:dyDescent="0.25">
      <c r="A80" s="215" t="s">
        <v>169</v>
      </c>
      <c r="B80" s="215" t="s">
        <v>304</v>
      </c>
      <c r="C80" s="123" t="s">
        <v>512</v>
      </c>
      <c r="D80" s="216">
        <v>120000</v>
      </c>
      <c r="E80" s="217">
        <v>80000</v>
      </c>
      <c r="F80" s="217">
        <v>80000</v>
      </c>
      <c r="G80" s="217">
        <v>80000</v>
      </c>
      <c r="H80" s="217">
        <v>80000</v>
      </c>
      <c r="I80" s="217">
        <v>80000</v>
      </c>
      <c r="J80" s="217">
        <v>80000</v>
      </c>
      <c r="K80" s="217">
        <v>80000</v>
      </c>
      <c r="L80" s="217">
        <v>80000</v>
      </c>
      <c r="M80" s="217">
        <v>80000</v>
      </c>
      <c r="N80" s="218">
        <v>80000</v>
      </c>
      <c r="O80" s="219">
        <v>120000</v>
      </c>
      <c r="P80" s="220">
        <f>E80*Config!F$40</f>
        <v>82000</v>
      </c>
      <c r="Q80" s="220">
        <f>F80*Config!G$40</f>
        <v>84050</v>
      </c>
      <c r="R80" s="220">
        <f>G80*Config!H$40</f>
        <v>86151.249999999985</v>
      </c>
      <c r="S80" s="220">
        <f>H80*Config!I$40</f>
        <v>88305.031249999985</v>
      </c>
      <c r="T80" s="220">
        <f>I80*Config!J$40</f>
        <v>90512.657031249968</v>
      </c>
      <c r="U80" s="220">
        <f>J80*Config!K$40</f>
        <v>92775.473457031214</v>
      </c>
      <c r="V80" s="220">
        <f>K80*Config!L$40</f>
        <v>95094.860293456994</v>
      </c>
      <c r="W80" s="220">
        <f>L80*Config!M$40</f>
        <v>97472.231800793423</v>
      </c>
      <c r="X80" s="220">
        <f>M80*Config!N$40</f>
        <v>99909.037595813235</v>
      </c>
      <c r="Y80" s="221">
        <f>N80*Config!O$40</f>
        <v>102406.76353570857</v>
      </c>
      <c r="Z80" s="222">
        <f t="shared" si="7"/>
        <v>400000</v>
      </c>
      <c r="AA80" s="217">
        <f t="shared" si="8"/>
        <v>800000</v>
      </c>
      <c r="AB80" s="220">
        <f t="shared" si="9"/>
        <v>431018.93828124995</v>
      </c>
      <c r="AC80" s="221">
        <f t="shared" si="10"/>
        <v>918677.30496405344</v>
      </c>
      <c r="AD80" s="223">
        <f>IF(OR(SUM(P80:Y80)&lt;&gt;0,A80="EH"),INDEX(CASH!$B:$B,MATCH(A80,CASH!$A:$A,0)),"")</f>
        <v>330</v>
      </c>
      <c r="AE80" s="122">
        <f>AD80*VLOOKUP(C80,Config!$A$3:$C$9,3,FALSE)</f>
        <v>4950</v>
      </c>
      <c r="AF80" s="224">
        <f t="shared" si="11"/>
        <v>0.12555079734501071</v>
      </c>
      <c r="AG80" s="122" t="str">
        <f>IF(ISERROR(VLOOKUP(A80,Config!$A$12:$A$32,1,FALSE)),LEFT(A80,2),"PRL")</f>
        <v>LV</v>
      </c>
      <c r="AH80" s="122" t="str">
        <f t="shared" si="12"/>
        <v>LV001s</v>
      </c>
      <c r="AI80" s="163" t="s">
        <v>881</v>
      </c>
      <c r="AJ80" s="225" t="s">
        <v>781</v>
      </c>
      <c r="AK80" s="338" t="str">
        <f>IF(ISERROR(VLOOKUP($A80,'RAB Cat Lookup'!$B$4:$E$351,2,FALSE))=TRUE,"Unallocated",VLOOKUP($A80,'RAB Cat Lookup'!$B$4:$E$351,2,FALSE))</f>
        <v>Std</v>
      </c>
      <c r="AL80" s="338" t="str">
        <f>IF(ISERROR(VLOOKUP($A80,'RAB Cat Lookup'!$B$4:$E$351,4,FALSE))=TRUE,"Unallocated",VLOOKUP($A80,'RAB Cat Lookup'!$B$4:$E$351,4,FALSE))</f>
        <v>Low Voltage lines and cables</v>
      </c>
      <c r="AM80" s="121" t="str">
        <f t="shared" si="13"/>
        <v/>
      </c>
    </row>
    <row r="81" spans="1:39" x14ac:dyDescent="0.25">
      <c r="A81" s="215" t="s">
        <v>165</v>
      </c>
      <c r="B81" s="215" t="s">
        <v>166</v>
      </c>
      <c r="C81" s="123" t="s">
        <v>512</v>
      </c>
      <c r="D81" s="216">
        <v>500000</v>
      </c>
      <c r="E81" s="217">
        <v>500000</v>
      </c>
      <c r="F81" s="217">
        <v>500000</v>
      </c>
      <c r="G81" s="217">
        <v>500000</v>
      </c>
      <c r="H81" s="217">
        <v>500000</v>
      </c>
      <c r="I81" s="217">
        <v>500000</v>
      </c>
      <c r="J81" s="217">
        <v>500000</v>
      </c>
      <c r="K81" s="217">
        <v>500000</v>
      </c>
      <c r="L81" s="217">
        <v>500000</v>
      </c>
      <c r="M81" s="217">
        <v>500000</v>
      </c>
      <c r="N81" s="218">
        <v>500000</v>
      </c>
      <c r="O81" s="219">
        <v>499406.74</v>
      </c>
      <c r="P81" s="220">
        <f>E81*Config!F$40</f>
        <v>512499.99999999994</v>
      </c>
      <c r="Q81" s="220">
        <f>F81*Config!G$40</f>
        <v>525312.5</v>
      </c>
      <c r="R81" s="220">
        <f>G81*Config!H$40</f>
        <v>538445.31249999988</v>
      </c>
      <c r="S81" s="220">
        <f>H81*Config!I$40</f>
        <v>551906.44531249988</v>
      </c>
      <c r="T81" s="220">
        <f>I81*Config!J$40</f>
        <v>565704.10644531238</v>
      </c>
      <c r="U81" s="220">
        <f>J81*Config!K$40</f>
        <v>579846.70910644508</v>
      </c>
      <c r="V81" s="220">
        <f>K81*Config!L$40</f>
        <v>594342.87683410628</v>
      </c>
      <c r="W81" s="220">
        <f>L81*Config!M$40</f>
        <v>609201.44875495881</v>
      </c>
      <c r="X81" s="220">
        <f>M81*Config!N$40</f>
        <v>624431.48497383273</v>
      </c>
      <c r="Y81" s="221">
        <f>N81*Config!O$40</f>
        <v>640042.27209817851</v>
      </c>
      <c r="Z81" s="222">
        <f t="shared" si="7"/>
        <v>2500000</v>
      </c>
      <c r="AA81" s="217">
        <f t="shared" si="8"/>
        <v>5000000</v>
      </c>
      <c r="AB81" s="220">
        <f t="shared" si="9"/>
        <v>2693868.3642578125</v>
      </c>
      <c r="AC81" s="221">
        <f t="shared" si="10"/>
        <v>5741733.1560253333</v>
      </c>
      <c r="AD81" s="223">
        <f>IF(OR(SUM(P81:Y81)&lt;&gt;0,A81="EH"),INDEX(CASH!$B:$B,MATCH(A81,CASH!$A:$A,0)),"")</f>
        <v>300</v>
      </c>
      <c r="AE81" s="122">
        <f>AD81*VLOOKUP(C81,Config!$A$3:$C$9,3,FALSE)</f>
        <v>4500</v>
      </c>
      <c r="AF81" s="224">
        <f t="shared" si="11"/>
        <v>0.25546961376572502</v>
      </c>
      <c r="AG81" s="122" t="str">
        <f>IF(ISERROR(VLOOKUP(A81,Config!$A$12:$A$32,1,FALSE)),LEFT(A81,2),"PRL")</f>
        <v>LV</v>
      </c>
      <c r="AH81" s="122" t="str">
        <f t="shared" si="12"/>
        <v>LV002s</v>
      </c>
      <c r="AI81" s="163" t="s">
        <v>684</v>
      </c>
      <c r="AJ81" s="225" t="s">
        <v>781</v>
      </c>
      <c r="AK81" s="338" t="str">
        <f>IF(ISERROR(VLOOKUP($A81,'RAB Cat Lookup'!$B$4:$E$351,2,FALSE))=TRUE,"Unallocated",VLOOKUP($A81,'RAB Cat Lookup'!$B$4:$E$351,2,FALSE))</f>
        <v>Std</v>
      </c>
      <c r="AL81" s="338" t="str">
        <f>IF(ISERROR(VLOOKUP($A81,'RAB Cat Lookup'!$B$4:$E$351,4,FALSE))=TRUE,"Unallocated",VLOOKUP($A81,'RAB Cat Lookup'!$B$4:$E$351,4,FALSE))</f>
        <v>Low Voltage lines and cables</v>
      </c>
      <c r="AM81" s="121" t="str">
        <f t="shared" si="13"/>
        <v/>
      </c>
    </row>
    <row r="82" spans="1:39" x14ac:dyDescent="0.25">
      <c r="A82" s="215" t="s">
        <v>167</v>
      </c>
      <c r="B82" s="215" t="s">
        <v>857</v>
      </c>
      <c r="C82" s="123" t="s">
        <v>512</v>
      </c>
      <c r="D82" s="216">
        <v>1000000</v>
      </c>
      <c r="E82" s="217">
        <v>850000</v>
      </c>
      <c r="F82" s="217">
        <v>850000</v>
      </c>
      <c r="G82" s="217">
        <v>850000</v>
      </c>
      <c r="H82" s="217">
        <v>850000</v>
      </c>
      <c r="I82" s="217">
        <v>850000</v>
      </c>
      <c r="J82" s="217">
        <v>850000</v>
      </c>
      <c r="K82" s="217">
        <v>850000</v>
      </c>
      <c r="L82" s="217">
        <v>850000</v>
      </c>
      <c r="M82" s="217">
        <v>850000</v>
      </c>
      <c r="N82" s="218">
        <v>850000</v>
      </c>
      <c r="O82" s="219">
        <v>998030.36</v>
      </c>
      <c r="P82" s="220">
        <f>E82*Config!F$40</f>
        <v>871249.99999999988</v>
      </c>
      <c r="Q82" s="220">
        <f>F82*Config!G$40</f>
        <v>893031.24999999988</v>
      </c>
      <c r="R82" s="220">
        <f>G82*Config!H$40</f>
        <v>915357.03124999988</v>
      </c>
      <c r="S82" s="220">
        <f>H82*Config!I$40</f>
        <v>938240.95703124977</v>
      </c>
      <c r="T82" s="220">
        <f>I82*Config!J$40</f>
        <v>961696.9809570309</v>
      </c>
      <c r="U82" s="220">
        <f>J82*Config!K$40</f>
        <v>985739.40548095666</v>
      </c>
      <c r="V82" s="220">
        <f>K82*Config!L$40</f>
        <v>1010382.8906179806</v>
      </c>
      <c r="W82" s="220">
        <f>L82*Config!M$40</f>
        <v>1035642.4628834301</v>
      </c>
      <c r="X82" s="220">
        <f>M82*Config!N$40</f>
        <v>1061533.5244555157</v>
      </c>
      <c r="Y82" s="221">
        <f>N82*Config!O$40</f>
        <v>1088071.8625669035</v>
      </c>
      <c r="Z82" s="222">
        <f t="shared" si="7"/>
        <v>4250000</v>
      </c>
      <c r="AA82" s="217">
        <f t="shared" si="8"/>
        <v>8500000</v>
      </c>
      <c r="AB82" s="220">
        <f t="shared" si="9"/>
        <v>4579576.2192382803</v>
      </c>
      <c r="AC82" s="221">
        <f t="shared" si="10"/>
        <v>9760946.3652430661</v>
      </c>
      <c r="AD82" s="223">
        <f>IF(OR(SUM(P82:Y82)&lt;&gt;0,A82="EH"),INDEX(CASH!$B:$B,MATCH(A82,CASH!$A:$A,0)),"")</f>
        <v>300</v>
      </c>
      <c r="AE82" s="122">
        <f>AD82*VLOOKUP(C82,Config!$A$3:$C$9,3,FALSE)</f>
        <v>4500</v>
      </c>
      <c r="AF82" s="224">
        <f t="shared" si="11"/>
        <v>0.25546961376572502</v>
      </c>
      <c r="AG82" s="122" t="str">
        <f>IF(ISERROR(VLOOKUP(A82,Config!$A$12:$A$32,1,FALSE)),LEFT(A82,2),"PRL")</f>
        <v>LV</v>
      </c>
      <c r="AH82" s="122" t="str">
        <f t="shared" si="12"/>
        <v>LV003s</v>
      </c>
      <c r="AI82" s="163" t="s">
        <v>684</v>
      </c>
      <c r="AJ82" s="225" t="s">
        <v>781</v>
      </c>
      <c r="AK82" s="338" t="str">
        <f>IF(ISERROR(VLOOKUP($A82,'RAB Cat Lookup'!$B$4:$E$351,2,FALSE))=TRUE,"Unallocated",VLOOKUP($A82,'RAB Cat Lookup'!$B$4:$E$351,2,FALSE))</f>
        <v>Std</v>
      </c>
      <c r="AL82" s="338" t="str">
        <f>IF(ISERROR(VLOOKUP($A82,'RAB Cat Lookup'!$B$4:$E$351,4,FALSE))=TRUE,"Unallocated",VLOOKUP($A82,'RAB Cat Lookup'!$B$4:$E$351,4,FALSE))</f>
        <v>Low Voltage lines and cables</v>
      </c>
      <c r="AM82" s="121" t="str">
        <f t="shared" si="13"/>
        <v/>
      </c>
    </row>
    <row r="83" spans="1:39" x14ac:dyDescent="0.25">
      <c r="A83" s="215" t="s">
        <v>167</v>
      </c>
      <c r="B83" s="215" t="s">
        <v>857</v>
      </c>
      <c r="C83" s="123" t="s">
        <v>778</v>
      </c>
      <c r="D83" s="216"/>
      <c r="E83" s="217">
        <v>150000</v>
      </c>
      <c r="F83" s="217">
        <v>150000</v>
      </c>
      <c r="G83" s="217">
        <v>150000</v>
      </c>
      <c r="H83" s="217">
        <v>150000</v>
      </c>
      <c r="I83" s="217">
        <v>150000</v>
      </c>
      <c r="J83" s="217">
        <v>150000</v>
      </c>
      <c r="K83" s="217">
        <v>150000</v>
      </c>
      <c r="L83" s="217">
        <v>150000</v>
      </c>
      <c r="M83" s="217">
        <v>150000</v>
      </c>
      <c r="N83" s="218">
        <v>150000</v>
      </c>
      <c r="O83" s="219">
        <v>998030.36</v>
      </c>
      <c r="P83" s="220">
        <f>E83*Config!F$40</f>
        <v>153750</v>
      </c>
      <c r="Q83" s="220">
        <f>F83*Config!G$40</f>
        <v>157593.75</v>
      </c>
      <c r="R83" s="220">
        <f>G83*Config!H$40</f>
        <v>161533.59374999997</v>
      </c>
      <c r="S83" s="220">
        <f>H83*Config!I$40</f>
        <v>165571.93359374997</v>
      </c>
      <c r="T83" s="220">
        <f>I83*Config!J$40</f>
        <v>169711.23193359369</v>
      </c>
      <c r="U83" s="220">
        <f>J83*Config!K$40</f>
        <v>173954.01273193353</v>
      </c>
      <c r="V83" s="220">
        <f>K83*Config!L$40</f>
        <v>178302.86305023188</v>
      </c>
      <c r="W83" s="220">
        <f>L83*Config!M$40</f>
        <v>182760.43462648767</v>
      </c>
      <c r="X83" s="220">
        <f>M83*Config!N$40</f>
        <v>187329.44549214983</v>
      </c>
      <c r="Y83" s="221">
        <f>N83*Config!O$40</f>
        <v>192012.68162945355</v>
      </c>
      <c r="Z83" s="222">
        <f t="shared" si="7"/>
        <v>750000</v>
      </c>
      <c r="AA83" s="217">
        <f t="shared" si="8"/>
        <v>1500000</v>
      </c>
      <c r="AB83" s="220">
        <f t="shared" si="9"/>
        <v>808160.50927734375</v>
      </c>
      <c r="AC83" s="221">
        <f t="shared" si="10"/>
        <v>1722519.9468076003</v>
      </c>
      <c r="AD83" s="223">
        <f>IF(OR(SUM(P83:Y83)&lt;&gt;0,A83="EH"),INDEX(CASH!$B:$B,MATCH(A83,CASH!$A:$A,0)),"")</f>
        <v>300</v>
      </c>
      <c r="AE83" s="122">
        <f>AD83*VLOOKUP(C83,Config!$A$3:$C$9,3,FALSE)</f>
        <v>3000</v>
      </c>
      <c r="AF83" s="224">
        <f t="shared" si="11"/>
        <v>0.5851644928423505</v>
      </c>
      <c r="AG83" s="122" t="str">
        <f>IF(ISERROR(VLOOKUP(A83,Config!$A$12:$A$32,1,FALSE)),LEFT(A83,2),"PRL")</f>
        <v>LV</v>
      </c>
      <c r="AH83" s="122" t="str">
        <f t="shared" si="12"/>
        <v>LV003m</v>
      </c>
      <c r="AI83" s="163" t="s">
        <v>684</v>
      </c>
      <c r="AJ83" s="225" t="s">
        <v>781</v>
      </c>
      <c r="AK83" s="338" t="str">
        <f>IF(ISERROR(VLOOKUP($A83,'RAB Cat Lookup'!$B$4:$E$351,2,FALSE))=TRUE,"Unallocated",VLOOKUP($A83,'RAB Cat Lookup'!$B$4:$E$351,2,FALSE))</f>
        <v>Std</v>
      </c>
      <c r="AL83" s="338" t="str">
        <f>IF(ISERROR(VLOOKUP($A83,'RAB Cat Lookup'!$B$4:$E$351,4,FALSE))=TRUE,"Unallocated",VLOOKUP($A83,'RAB Cat Lookup'!$B$4:$E$351,4,FALSE))</f>
        <v>Low Voltage lines and cables</v>
      </c>
      <c r="AM83" s="121" t="str">
        <f t="shared" si="13"/>
        <v/>
      </c>
    </row>
    <row r="84" spans="1:39" x14ac:dyDescent="0.25">
      <c r="A84" s="215" t="s">
        <v>168</v>
      </c>
      <c r="B84" s="215" t="s">
        <v>305</v>
      </c>
      <c r="C84" s="123" t="s">
        <v>512</v>
      </c>
      <c r="D84" s="216">
        <v>0</v>
      </c>
      <c r="E84" s="217">
        <v>0</v>
      </c>
      <c r="F84" s="217">
        <v>0</v>
      </c>
      <c r="G84" s="217">
        <v>0</v>
      </c>
      <c r="H84" s="217">
        <v>0</v>
      </c>
      <c r="I84" s="217">
        <v>0</v>
      </c>
      <c r="J84" s="217">
        <v>0</v>
      </c>
      <c r="K84" s="217">
        <v>0</v>
      </c>
      <c r="L84" s="217">
        <v>0</v>
      </c>
      <c r="M84" s="217">
        <v>0</v>
      </c>
      <c r="N84" s="218">
        <v>0</v>
      </c>
      <c r="O84" s="219">
        <v>2498.0200000000004</v>
      </c>
      <c r="P84" s="220">
        <f>E84*Config!F$40</f>
        <v>0</v>
      </c>
      <c r="Q84" s="220">
        <f>F84*Config!G$40</f>
        <v>0</v>
      </c>
      <c r="R84" s="220">
        <f>G84*Config!H$40</f>
        <v>0</v>
      </c>
      <c r="S84" s="220">
        <f>H84*Config!I$40</f>
        <v>0</v>
      </c>
      <c r="T84" s="220">
        <f>I84*Config!J$40</f>
        <v>0</v>
      </c>
      <c r="U84" s="220">
        <f>J84*Config!K$40</f>
        <v>0</v>
      </c>
      <c r="V84" s="220">
        <f>K84*Config!L$40</f>
        <v>0</v>
      </c>
      <c r="W84" s="220">
        <f>L84*Config!M$40</f>
        <v>0</v>
      </c>
      <c r="X84" s="220">
        <f>M84*Config!N$40</f>
        <v>0</v>
      </c>
      <c r="Y84" s="221">
        <f>N84*Config!O$40</f>
        <v>0</v>
      </c>
      <c r="Z84" s="222">
        <f t="shared" si="7"/>
        <v>0</v>
      </c>
      <c r="AA84" s="217">
        <f t="shared" si="8"/>
        <v>0</v>
      </c>
      <c r="AB84" s="220">
        <f t="shared" si="9"/>
        <v>0</v>
      </c>
      <c r="AC84" s="221">
        <f t="shared" si="10"/>
        <v>0</v>
      </c>
      <c r="AD84" s="223" t="str">
        <f>IF(OR(SUM(P84:Y84)&lt;&gt;0,A84="EH"),INDEX(CASH!$B:$B,MATCH(A84,CASH!$A:$A,0)),"")</f>
        <v/>
      </c>
      <c r="AE84" s="226">
        <v>1200</v>
      </c>
      <c r="AF84" s="224">
        <f t="shared" si="11"/>
        <v>0.94477179173927217</v>
      </c>
      <c r="AG84" s="122" t="str">
        <f>IF(ISERROR(VLOOKUP(A84,Config!$A$12:$A$32,1,FALSE)),LEFT(A84,2),"PRL")</f>
        <v>LV</v>
      </c>
      <c r="AH84" s="122" t="str">
        <f t="shared" si="12"/>
        <v>LV004s</v>
      </c>
      <c r="AI84" s="163" t="s">
        <v>684</v>
      </c>
      <c r="AJ84" s="225" t="s">
        <v>781</v>
      </c>
      <c r="AK84" s="338" t="str">
        <f>IF(ISERROR(VLOOKUP($A84,'RAB Cat Lookup'!$B$4:$E$351,2,FALSE))=TRUE,"Unallocated",VLOOKUP($A84,'RAB Cat Lookup'!$B$4:$E$351,2,FALSE))</f>
        <v>Std</v>
      </c>
      <c r="AL84" s="338" t="str">
        <f>IF(ISERROR(VLOOKUP($A84,'RAB Cat Lookup'!$B$4:$E$351,4,FALSE))=TRUE,"Unallocated",VLOOKUP($A84,'RAB Cat Lookup'!$B$4:$E$351,4,FALSE))</f>
        <v>Low Voltage lines and cables</v>
      </c>
      <c r="AM84" s="121" t="str">
        <f t="shared" si="13"/>
        <v/>
      </c>
    </row>
    <row r="85" spans="1:39" x14ac:dyDescent="0.25">
      <c r="A85" s="215" t="s">
        <v>193</v>
      </c>
      <c r="B85" s="215" t="s">
        <v>306</v>
      </c>
      <c r="C85" s="123" t="s">
        <v>512</v>
      </c>
      <c r="D85" s="216">
        <v>250000</v>
      </c>
      <c r="E85" s="217">
        <v>250000</v>
      </c>
      <c r="F85" s="217">
        <v>250000</v>
      </c>
      <c r="G85" s="217">
        <v>250000</v>
      </c>
      <c r="H85" s="217">
        <v>250000</v>
      </c>
      <c r="I85" s="217">
        <v>250000</v>
      </c>
      <c r="J85" s="217">
        <v>250000</v>
      </c>
      <c r="K85" s="217">
        <v>250000</v>
      </c>
      <c r="L85" s="217">
        <v>250000</v>
      </c>
      <c r="M85" s="217">
        <v>250000</v>
      </c>
      <c r="N85" s="218">
        <v>250000</v>
      </c>
      <c r="O85" s="219">
        <v>232429.44999999998</v>
      </c>
      <c r="P85" s="220">
        <f>E85*Config!F$40</f>
        <v>256249.99999999997</v>
      </c>
      <c r="Q85" s="220">
        <f>F85*Config!G$40</f>
        <v>262656.25</v>
      </c>
      <c r="R85" s="220">
        <f>G85*Config!H$40</f>
        <v>269222.65624999994</v>
      </c>
      <c r="S85" s="220">
        <f>H85*Config!I$40</f>
        <v>275953.22265624994</v>
      </c>
      <c r="T85" s="220">
        <f>I85*Config!J$40</f>
        <v>282852.05322265619</v>
      </c>
      <c r="U85" s="220">
        <f>J85*Config!K$40</f>
        <v>289923.35455322254</v>
      </c>
      <c r="V85" s="220">
        <f>K85*Config!L$40</f>
        <v>297171.43841705314</v>
      </c>
      <c r="W85" s="220">
        <f>L85*Config!M$40</f>
        <v>304600.7243774794</v>
      </c>
      <c r="X85" s="220">
        <f>M85*Config!N$40</f>
        <v>312215.74248691637</v>
      </c>
      <c r="Y85" s="221">
        <f>N85*Config!O$40</f>
        <v>320021.13604908925</v>
      </c>
      <c r="Z85" s="222">
        <f t="shared" si="7"/>
        <v>1250000</v>
      </c>
      <c r="AA85" s="217">
        <f t="shared" si="8"/>
        <v>2500000</v>
      </c>
      <c r="AB85" s="220">
        <f t="shared" si="9"/>
        <v>1346934.1821289063</v>
      </c>
      <c r="AC85" s="221">
        <f t="shared" si="10"/>
        <v>2870866.5780126667</v>
      </c>
      <c r="AD85" s="223">
        <f>IF(OR(SUM(P85:Y85)&lt;&gt;0,A85="EH"),INDEX(CASH!$B:$B,MATCH(A85,CASH!$A:$A,0)),"")</f>
        <v>250</v>
      </c>
      <c r="AE85" s="122">
        <f>AD85*VLOOKUP(C85,Config!$A$3:$C$9,3,FALSE)</f>
        <v>3750</v>
      </c>
      <c r="AF85" s="224">
        <f t="shared" si="11"/>
        <v>0.38635121207798373</v>
      </c>
      <c r="AG85" s="122" t="str">
        <f>IF(ISERROR(VLOOKUP(A85,Config!$A$12:$A$32,1,FALSE)),LEFT(A85,2),"PRL")</f>
        <v>LV</v>
      </c>
      <c r="AH85" s="122" t="str">
        <f t="shared" si="12"/>
        <v>LV005s</v>
      </c>
      <c r="AI85" s="163" t="s">
        <v>684</v>
      </c>
      <c r="AJ85" s="225" t="s">
        <v>781</v>
      </c>
      <c r="AK85" s="338" t="str">
        <f>IF(ISERROR(VLOOKUP($A85,'RAB Cat Lookup'!$B$4:$E$351,2,FALSE))=TRUE,"Unallocated",VLOOKUP($A85,'RAB Cat Lookup'!$B$4:$E$351,2,FALSE))</f>
        <v>Std</v>
      </c>
      <c r="AL85" s="338" t="str">
        <f>IF(ISERROR(VLOOKUP($A85,'RAB Cat Lookup'!$B$4:$E$351,4,FALSE))=TRUE,"Unallocated",VLOOKUP($A85,'RAB Cat Lookup'!$B$4:$E$351,4,FALSE))</f>
        <v>Low Voltage lines and cables</v>
      </c>
      <c r="AM85" s="121" t="str">
        <f t="shared" si="13"/>
        <v/>
      </c>
    </row>
    <row r="86" spans="1:39" x14ac:dyDescent="0.25">
      <c r="A86" s="215" t="s">
        <v>134</v>
      </c>
      <c r="B86" s="215" t="s">
        <v>135</v>
      </c>
      <c r="C86" s="123" t="s">
        <v>512</v>
      </c>
      <c r="D86" s="216">
        <v>0</v>
      </c>
      <c r="E86" s="217">
        <v>0</v>
      </c>
      <c r="F86" s="217">
        <v>0</v>
      </c>
      <c r="G86" s="217">
        <v>0</v>
      </c>
      <c r="H86" s="217">
        <v>0</v>
      </c>
      <c r="I86" s="217">
        <v>0</v>
      </c>
      <c r="J86" s="217">
        <v>0</v>
      </c>
      <c r="K86" s="217">
        <v>0</v>
      </c>
      <c r="L86" s="217">
        <v>0</v>
      </c>
      <c r="M86" s="217">
        <v>0</v>
      </c>
      <c r="N86" s="218">
        <v>0</v>
      </c>
      <c r="O86" s="219">
        <v>0</v>
      </c>
      <c r="P86" s="220">
        <f>E86*Config!F$40</f>
        <v>0</v>
      </c>
      <c r="Q86" s="220">
        <f>F86*Config!G$40</f>
        <v>0</v>
      </c>
      <c r="R86" s="220">
        <f>G86*Config!H$40</f>
        <v>0</v>
      </c>
      <c r="S86" s="220">
        <f>H86*Config!I$40</f>
        <v>0</v>
      </c>
      <c r="T86" s="220">
        <f>I86*Config!J$40</f>
        <v>0</v>
      </c>
      <c r="U86" s="220">
        <f>J86*Config!K$40</f>
        <v>0</v>
      </c>
      <c r="V86" s="220">
        <f>K86*Config!L$40</f>
        <v>0</v>
      </c>
      <c r="W86" s="220">
        <f>L86*Config!M$40</f>
        <v>0</v>
      </c>
      <c r="X86" s="220">
        <f>M86*Config!N$40</f>
        <v>0</v>
      </c>
      <c r="Y86" s="221">
        <f>N86*Config!O$40</f>
        <v>0</v>
      </c>
      <c r="Z86" s="222">
        <f t="shared" si="7"/>
        <v>0</v>
      </c>
      <c r="AA86" s="217">
        <f t="shared" si="8"/>
        <v>0</v>
      </c>
      <c r="AB86" s="220">
        <f t="shared" si="9"/>
        <v>0</v>
      </c>
      <c r="AC86" s="221">
        <f t="shared" si="10"/>
        <v>0</v>
      </c>
      <c r="AD86" s="223" t="str">
        <f>IF(OR(SUM(P86:Y86)&lt;&gt;0,A86="EH"),INDEX(CASH!$B:$B,MATCH(A86,CASH!$A:$A,0)),"")</f>
        <v/>
      </c>
      <c r="AE86" s="226">
        <v>1050</v>
      </c>
      <c r="AF86" s="224">
        <f t="shared" si="11"/>
        <v>0.95929032091161537</v>
      </c>
      <c r="AG86" s="122" t="str">
        <f>IF(ISERROR(VLOOKUP(A86,Config!$A$12:$A$32,1,FALSE)),LEFT(A86,2),"PRL")</f>
        <v>MC</v>
      </c>
      <c r="AH86" s="122" t="str">
        <f t="shared" si="12"/>
        <v>MC101s</v>
      </c>
      <c r="AI86" s="163" t="s">
        <v>684</v>
      </c>
      <c r="AJ86" s="225" t="s">
        <v>1026</v>
      </c>
      <c r="AK86" s="338" t="str">
        <f>IF(ISERROR(VLOOKUP($A86,'RAB Cat Lookup'!$B$4:$E$351,2,FALSE))=TRUE,"Unallocated",VLOOKUP($A86,'RAB Cat Lookup'!$B$4:$E$351,2,FALSE))</f>
        <v>Alt</v>
      </c>
      <c r="AL86" s="338" t="str">
        <f>IF(ISERROR(VLOOKUP($A86,'RAB Cat Lookup'!$B$4:$E$351,4,FALSE))=TRUE,"Unallocated",VLOOKUP($A86,'RAB Cat Lookup'!$B$4:$E$351,4,FALSE))</f>
        <v>Metering &amp; Load control</v>
      </c>
      <c r="AM86" s="121" t="str">
        <f t="shared" si="13"/>
        <v/>
      </c>
    </row>
    <row r="87" spans="1:39" x14ac:dyDescent="0.25">
      <c r="A87" s="215" t="s">
        <v>136</v>
      </c>
      <c r="B87" s="215" t="s">
        <v>307</v>
      </c>
      <c r="C87" s="123" t="s">
        <v>512</v>
      </c>
      <c r="D87" s="216">
        <v>0</v>
      </c>
      <c r="E87" s="217">
        <v>0</v>
      </c>
      <c r="F87" s="217">
        <v>0</v>
      </c>
      <c r="G87" s="217">
        <v>0</v>
      </c>
      <c r="H87" s="217">
        <v>0</v>
      </c>
      <c r="I87" s="217">
        <v>0</v>
      </c>
      <c r="J87" s="217">
        <v>0</v>
      </c>
      <c r="K87" s="217">
        <v>0</v>
      </c>
      <c r="L87" s="217">
        <v>0</v>
      </c>
      <c r="M87" s="217">
        <v>0</v>
      </c>
      <c r="N87" s="218">
        <v>0</v>
      </c>
      <c r="O87" s="219">
        <v>2847.56</v>
      </c>
      <c r="P87" s="220">
        <f>E87*Config!F$40</f>
        <v>0</v>
      </c>
      <c r="Q87" s="220">
        <f>F87*Config!G$40</f>
        <v>0</v>
      </c>
      <c r="R87" s="220">
        <f>G87*Config!H$40</f>
        <v>0</v>
      </c>
      <c r="S87" s="220">
        <f>H87*Config!I$40</f>
        <v>0</v>
      </c>
      <c r="T87" s="220">
        <f>I87*Config!J$40</f>
        <v>0</v>
      </c>
      <c r="U87" s="220">
        <f>J87*Config!K$40</f>
        <v>0</v>
      </c>
      <c r="V87" s="220">
        <f>K87*Config!L$40</f>
        <v>0</v>
      </c>
      <c r="W87" s="220">
        <f>L87*Config!M$40</f>
        <v>0</v>
      </c>
      <c r="X87" s="220">
        <f>M87*Config!N$40</f>
        <v>0</v>
      </c>
      <c r="Y87" s="221">
        <f>N87*Config!O$40</f>
        <v>0</v>
      </c>
      <c r="Z87" s="222">
        <f t="shared" si="7"/>
        <v>0</v>
      </c>
      <c r="AA87" s="217">
        <f t="shared" si="8"/>
        <v>0</v>
      </c>
      <c r="AB87" s="220">
        <f t="shared" si="9"/>
        <v>0</v>
      </c>
      <c r="AC87" s="221">
        <f t="shared" si="10"/>
        <v>0</v>
      </c>
      <c r="AD87" s="223" t="str">
        <f>IF(OR(SUM(P87:Y87)&lt;&gt;0,A87="EH"),INDEX(CASH!$B:$B,MATCH(A87,CASH!$A:$A,0)),"")</f>
        <v/>
      </c>
      <c r="AE87" s="226">
        <v>1050</v>
      </c>
      <c r="AF87" s="224">
        <f t="shared" si="11"/>
        <v>0.95929032091161537</v>
      </c>
      <c r="AG87" s="122" t="str">
        <f>IF(ISERROR(VLOOKUP(A87,Config!$A$12:$A$32,1,FALSE)),LEFT(A87,2),"PRL")</f>
        <v>MC</v>
      </c>
      <c r="AH87" s="122" t="str">
        <f t="shared" si="12"/>
        <v>MC102s</v>
      </c>
      <c r="AI87" s="163" t="s">
        <v>684</v>
      </c>
      <c r="AJ87" s="225" t="s">
        <v>781</v>
      </c>
      <c r="AK87" s="338" t="str">
        <f>IF(ISERROR(VLOOKUP($A87,'RAB Cat Lookup'!$B$4:$E$351,2,FALSE))=TRUE,"Unallocated",VLOOKUP($A87,'RAB Cat Lookup'!$B$4:$E$351,2,FALSE))</f>
        <v>Std</v>
      </c>
      <c r="AL87" s="338" t="str">
        <f>IF(ISERROR(VLOOKUP($A87,'RAB Cat Lookup'!$B$4:$E$351,4,FALSE))=TRUE,"Unallocated",VLOOKUP($A87,'RAB Cat Lookup'!$B$4:$E$351,4,FALSE))</f>
        <v>Customer metering &amp; load control</v>
      </c>
      <c r="AM87" s="121" t="str">
        <f t="shared" si="13"/>
        <v/>
      </c>
    </row>
    <row r="88" spans="1:39" x14ac:dyDescent="0.25">
      <c r="A88" s="215" t="s">
        <v>137</v>
      </c>
      <c r="B88" s="215" t="s">
        <v>1020</v>
      </c>
      <c r="C88" s="123" t="s">
        <v>512</v>
      </c>
      <c r="D88" s="216">
        <v>25000</v>
      </c>
      <c r="E88" s="217">
        <v>60000</v>
      </c>
      <c r="F88" s="217">
        <v>60000</v>
      </c>
      <c r="G88" s="217">
        <v>10000</v>
      </c>
      <c r="H88" s="217">
        <v>10000</v>
      </c>
      <c r="I88" s="217">
        <v>10000</v>
      </c>
      <c r="J88" s="217">
        <v>10000</v>
      </c>
      <c r="K88" s="217">
        <v>10000</v>
      </c>
      <c r="L88" s="217">
        <v>10000</v>
      </c>
      <c r="M88" s="217">
        <v>10000</v>
      </c>
      <c r="N88" s="218">
        <v>10000</v>
      </c>
      <c r="O88" s="219">
        <v>25000</v>
      </c>
      <c r="P88" s="220">
        <f>E88*Config!F$40</f>
        <v>61499.999999999993</v>
      </c>
      <c r="Q88" s="220">
        <f>F88*Config!G$40</f>
        <v>63037.499999999993</v>
      </c>
      <c r="R88" s="220">
        <f>G88*Config!H$40</f>
        <v>10768.906249999998</v>
      </c>
      <c r="S88" s="220">
        <f>H88*Config!I$40</f>
        <v>11038.128906249998</v>
      </c>
      <c r="T88" s="220">
        <f>I88*Config!J$40</f>
        <v>11314.082128906246</v>
      </c>
      <c r="U88" s="220">
        <f>J88*Config!K$40</f>
        <v>11596.934182128902</v>
      </c>
      <c r="V88" s="220">
        <f>K88*Config!L$40</f>
        <v>11886.857536682124</v>
      </c>
      <c r="W88" s="220">
        <f>L88*Config!M$40</f>
        <v>12184.028975099178</v>
      </c>
      <c r="X88" s="220">
        <f>M88*Config!N$40</f>
        <v>12488.629699476654</v>
      </c>
      <c r="Y88" s="221">
        <f>N88*Config!O$40</f>
        <v>12800.845441963571</v>
      </c>
      <c r="Z88" s="222">
        <f t="shared" si="7"/>
        <v>150000</v>
      </c>
      <c r="AA88" s="217">
        <f t="shared" si="8"/>
        <v>200000</v>
      </c>
      <c r="AB88" s="220">
        <f t="shared" si="9"/>
        <v>157658.61728515622</v>
      </c>
      <c r="AC88" s="221">
        <f t="shared" si="10"/>
        <v>218615.91312050665</v>
      </c>
      <c r="AD88" s="223">
        <f>IF(OR(SUM(P88:Y88)&lt;&gt;0,A88="EH"),INDEX(CASH!$B:$B,MATCH(A88,CASH!$A:$A,0)),"")</f>
        <v>50</v>
      </c>
      <c r="AE88" s="122">
        <f>AD88*VLOOKUP(C88,Config!$A$3:$C$9,3,FALSE)</f>
        <v>750</v>
      </c>
      <c r="AF88" s="224">
        <f t="shared" si="11"/>
        <v>0.99186931464833539</v>
      </c>
      <c r="AG88" s="122" t="str">
        <f>IF(ISERROR(VLOOKUP(A88,Config!$A$12:$A$32,1,FALSE)),LEFT(A88,2),"PRL")</f>
        <v>MC</v>
      </c>
      <c r="AH88" s="122" t="str">
        <f t="shared" si="12"/>
        <v>MC104s</v>
      </c>
      <c r="AI88" s="163" t="s">
        <v>684</v>
      </c>
      <c r="AJ88" s="225" t="s">
        <v>1026</v>
      </c>
      <c r="AK88" s="338" t="str">
        <f>IF(ISERROR(VLOOKUP($A88,'RAB Cat Lookup'!$B$4:$E$351,2,FALSE))=TRUE,"Unallocated",VLOOKUP($A88,'RAB Cat Lookup'!$B$4:$E$351,2,FALSE))</f>
        <v>Alt</v>
      </c>
      <c r="AL88" s="338" t="str">
        <f>IF(ISERROR(VLOOKUP($A88,'RAB Cat Lookup'!$B$4:$E$351,4,FALSE))=TRUE,"Unallocated",VLOOKUP($A88,'RAB Cat Lookup'!$B$4:$E$351,4,FALSE))</f>
        <v>Metering &amp; Load control</v>
      </c>
      <c r="AM88" s="121" t="str">
        <f t="shared" si="13"/>
        <v/>
      </c>
    </row>
    <row r="89" spans="1:39" x14ac:dyDescent="0.25">
      <c r="A89" s="215" t="s">
        <v>138</v>
      </c>
      <c r="B89" s="215" t="s">
        <v>308</v>
      </c>
      <c r="C89" s="123" t="s">
        <v>512</v>
      </c>
      <c r="D89" s="216">
        <v>300000</v>
      </c>
      <c r="E89" s="217">
        <v>400000</v>
      </c>
      <c r="F89" s="217">
        <v>400000</v>
      </c>
      <c r="G89" s="217">
        <v>400000</v>
      </c>
      <c r="H89" s="217">
        <v>400000</v>
      </c>
      <c r="I89" s="217">
        <v>400000</v>
      </c>
      <c r="J89" s="217">
        <v>400000</v>
      </c>
      <c r="K89" s="217">
        <v>400000</v>
      </c>
      <c r="L89" s="217">
        <v>400000</v>
      </c>
      <c r="M89" s="217">
        <v>400000</v>
      </c>
      <c r="N89" s="218">
        <v>400000</v>
      </c>
      <c r="O89" s="219">
        <v>100000</v>
      </c>
      <c r="P89" s="220">
        <f>E89*Config!F$40</f>
        <v>409999.99999999994</v>
      </c>
      <c r="Q89" s="220">
        <f>F89*Config!G$40</f>
        <v>420249.99999999994</v>
      </c>
      <c r="R89" s="220">
        <f>G89*Config!H$40</f>
        <v>430756.24999999994</v>
      </c>
      <c r="S89" s="220">
        <f>H89*Config!I$40</f>
        <v>441525.15624999988</v>
      </c>
      <c r="T89" s="220">
        <f>I89*Config!J$40</f>
        <v>452563.28515624988</v>
      </c>
      <c r="U89" s="220">
        <f>J89*Config!K$40</f>
        <v>463877.3672851561</v>
      </c>
      <c r="V89" s="220">
        <f>K89*Config!L$40</f>
        <v>475474.30146728503</v>
      </c>
      <c r="W89" s="220">
        <f>L89*Config!M$40</f>
        <v>487361.15900396707</v>
      </c>
      <c r="X89" s="220">
        <f>M89*Config!N$40</f>
        <v>499545.18797906616</v>
      </c>
      <c r="Y89" s="221">
        <f>N89*Config!O$40</f>
        <v>512033.81767854281</v>
      </c>
      <c r="Z89" s="222">
        <f t="shared" si="7"/>
        <v>2000000</v>
      </c>
      <c r="AA89" s="217">
        <f t="shared" si="8"/>
        <v>4000000</v>
      </c>
      <c r="AB89" s="220">
        <f t="shared" si="9"/>
        <v>2155094.6914062495</v>
      </c>
      <c r="AC89" s="221">
        <f t="shared" si="10"/>
        <v>4593386.5248202663</v>
      </c>
      <c r="AD89" s="223">
        <f>IF(OR(SUM(P89:Y89)&lt;&gt;0,A89="EH"),INDEX(CASH!$B:$B,MATCH(A89,CASH!$A:$A,0)),"")</f>
        <v>100</v>
      </c>
      <c r="AE89" s="122">
        <f>AD89*VLOOKUP(C89,Config!$A$3:$C$9,3,FALSE)</f>
        <v>1500</v>
      </c>
      <c r="AF89" s="224">
        <f t="shared" si="11"/>
        <v>0.92182585178561327</v>
      </c>
      <c r="AG89" s="122" t="str">
        <f>IF(ISERROR(VLOOKUP(A89,Config!$A$12:$A$32,1,FALSE)),LEFT(A89,2),"PRL")</f>
        <v>MC</v>
      </c>
      <c r="AH89" s="122" t="str">
        <f t="shared" si="12"/>
        <v>MC105s</v>
      </c>
      <c r="AI89" s="163" t="s">
        <v>684</v>
      </c>
      <c r="AJ89" s="225" t="s">
        <v>781</v>
      </c>
      <c r="AK89" s="338" t="str">
        <f>IF(ISERROR(VLOOKUP($A89,'RAB Cat Lookup'!$B$4:$E$351,2,FALSE))=TRUE,"Unallocated",VLOOKUP($A89,'RAB Cat Lookup'!$B$4:$E$351,2,FALSE))</f>
        <v>Std</v>
      </c>
      <c r="AL89" s="338" t="str">
        <f>IF(ISERROR(VLOOKUP($A89,'RAB Cat Lookup'!$B$4:$E$351,4,FALSE))=TRUE,"Unallocated",VLOOKUP($A89,'RAB Cat Lookup'!$B$4:$E$351,4,FALSE))</f>
        <v>Customer metering &amp; load control</v>
      </c>
      <c r="AM89" s="121" t="str">
        <f t="shared" si="13"/>
        <v/>
      </c>
    </row>
    <row r="90" spans="1:39" x14ac:dyDescent="0.25">
      <c r="A90" s="215" t="s">
        <v>138</v>
      </c>
      <c r="B90" s="215" t="s">
        <v>308</v>
      </c>
      <c r="C90" s="123" t="s">
        <v>778</v>
      </c>
      <c r="D90" s="216"/>
      <c r="E90" s="217">
        <v>557584</v>
      </c>
      <c r="F90" s="217">
        <v>507185</v>
      </c>
      <c r="G90" s="217">
        <v>456786</v>
      </c>
      <c r="H90" s="217">
        <v>406386</v>
      </c>
      <c r="I90" s="217">
        <v>355987</v>
      </c>
      <c r="J90" s="217">
        <v>305588</v>
      </c>
      <c r="K90" s="217">
        <v>255189</v>
      </c>
      <c r="L90" s="217">
        <v>204790</v>
      </c>
      <c r="M90" s="217">
        <v>154391</v>
      </c>
      <c r="N90" s="218">
        <v>103992</v>
      </c>
      <c r="O90" s="219">
        <v>100000</v>
      </c>
      <c r="P90" s="220">
        <f>E90*Config!F$40</f>
        <v>571523.6</v>
      </c>
      <c r="Q90" s="220">
        <f>F90*Config!G$40</f>
        <v>532861.24062499998</v>
      </c>
      <c r="R90" s="220">
        <f>G90*Config!H$40</f>
        <v>491908.56103124993</v>
      </c>
      <c r="S90" s="220">
        <f>H90*Config!I$40</f>
        <v>448574.10536953114</v>
      </c>
      <c r="T90" s="220">
        <f>I90*Config!J$40</f>
        <v>402766.61548229482</v>
      </c>
      <c r="U90" s="220">
        <f>J90*Config!K$40</f>
        <v>354388.39228484069</v>
      </c>
      <c r="V90" s="220">
        <f>K90*Config!L$40</f>
        <v>303339.52879283746</v>
      </c>
      <c r="W90" s="220">
        <f>L90*Config!M$40</f>
        <v>249516.72938105604</v>
      </c>
      <c r="X90" s="220">
        <f>M90*Config!N$40</f>
        <v>192813.20279319002</v>
      </c>
      <c r="Y90" s="221">
        <f>N90*Config!O$40</f>
        <v>133118.55192006758</v>
      </c>
      <c r="Z90" s="222">
        <f t="shared" si="7"/>
        <v>2283928</v>
      </c>
      <c r="AA90" s="217">
        <f t="shared" si="8"/>
        <v>3307878</v>
      </c>
      <c r="AB90" s="220">
        <f t="shared" si="9"/>
        <v>2447634.122508076</v>
      </c>
      <c r="AC90" s="221">
        <f t="shared" si="10"/>
        <v>3680810.5276800683</v>
      </c>
      <c r="AD90" s="223">
        <f>IF(OR(SUM(P90:Y90)&lt;&gt;0,A90="EH"),INDEX(CASH!$B:$B,MATCH(A90,CASH!$A:$A,0)),"")</f>
        <v>100</v>
      </c>
      <c r="AE90" s="122">
        <f>AD90*VLOOKUP(C90,Config!$A$3:$C$9,3,FALSE)</f>
        <v>1000</v>
      </c>
      <c r="AF90" s="224">
        <f t="shared" si="11"/>
        <v>0.97397603708176128</v>
      </c>
      <c r="AG90" s="122" t="str">
        <f>IF(ISERROR(VLOOKUP(A90,Config!$A$12:$A$32,1,FALSE)),LEFT(A90,2),"PRL")</f>
        <v>MC</v>
      </c>
      <c r="AH90" s="122" t="str">
        <f t="shared" si="12"/>
        <v>MC105m</v>
      </c>
      <c r="AI90" s="163" t="s">
        <v>684</v>
      </c>
      <c r="AJ90" s="225" t="s">
        <v>781</v>
      </c>
      <c r="AK90" s="338" t="str">
        <f>IF(ISERROR(VLOOKUP($A90,'RAB Cat Lookup'!$B$4:$E$351,2,FALSE))=TRUE,"Unallocated",VLOOKUP($A90,'RAB Cat Lookup'!$B$4:$E$351,2,FALSE))</f>
        <v>Std</v>
      </c>
      <c r="AL90" s="338" t="str">
        <f>IF(ISERROR(VLOOKUP($A90,'RAB Cat Lookup'!$B$4:$E$351,4,FALSE))=TRUE,"Unallocated",VLOOKUP($A90,'RAB Cat Lookup'!$B$4:$E$351,4,FALSE))</f>
        <v>Customer metering &amp; load control</v>
      </c>
      <c r="AM90" s="121" t="str">
        <f t="shared" si="13"/>
        <v/>
      </c>
    </row>
    <row r="91" spans="1:39" x14ac:dyDescent="0.25">
      <c r="A91" s="215" t="s">
        <v>492</v>
      </c>
      <c r="B91" s="215" t="s">
        <v>526</v>
      </c>
      <c r="C91" s="123" t="s">
        <v>512</v>
      </c>
      <c r="D91" s="216">
        <v>0</v>
      </c>
      <c r="E91" s="217">
        <v>0</v>
      </c>
      <c r="F91" s="217">
        <v>0</v>
      </c>
      <c r="G91" s="217">
        <v>0</v>
      </c>
      <c r="H91" s="217">
        <v>0</v>
      </c>
      <c r="I91" s="217">
        <v>0</v>
      </c>
      <c r="J91" s="217">
        <v>0</v>
      </c>
      <c r="K91" s="217">
        <v>0</v>
      </c>
      <c r="L91" s="217">
        <v>0</v>
      </c>
      <c r="M91" s="217">
        <v>0</v>
      </c>
      <c r="N91" s="218">
        <v>0</v>
      </c>
      <c r="O91" s="219">
        <v>0</v>
      </c>
      <c r="P91" s="220">
        <f>E91*Config!F$40</f>
        <v>0</v>
      </c>
      <c r="Q91" s="220">
        <f>F91*Config!G$40</f>
        <v>0</v>
      </c>
      <c r="R91" s="220">
        <f>G91*Config!H$40</f>
        <v>0</v>
      </c>
      <c r="S91" s="220">
        <f>H91*Config!I$40</f>
        <v>0</v>
      </c>
      <c r="T91" s="220">
        <f>I91*Config!J$40</f>
        <v>0</v>
      </c>
      <c r="U91" s="220">
        <f>J91*Config!K$40</f>
        <v>0</v>
      </c>
      <c r="V91" s="220">
        <f>K91*Config!L$40</f>
        <v>0</v>
      </c>
      <c r="W91" s="220">
        <f>L91*Config!M$40</f>
        <v>0</v>
      </c>
      <c r="X91" s="220">
        <f>M91*Config!N$40</f>
        <v>0</v>
      </c>
      <c r="Y91" s="221">
        <f>N91*Config!O$40</f>
        <v>0</v>
      </c>
      <c r="Z91" s="222">
        <f t="shared" si="7"/>
        <v>0</v>
      </c>
      <c r="AA91" s="217">
        <f t="shared" si="8"/>
        <v>0</v>
      </c>
      <c r="AB91" s="220">
        <f t="shared" si="9"/>
        <v>0</v>
      </c>
      <c r="AC91" s="221">
        <f t="shared" si="10"/>
        <v>0</v>
      </c>
      <c r="AD91" s="223" t="str">
        <f>IF(OR(SUM(P91:Y91)&lt;&gt;0,A91="EH"),INDEX(CASH!$B:$B,MATCH(A91,CASH!$A:$A,0)),"")</f>
        <v/>
      </c>
      <c r="AE91" s="227">
        <v>4950</v>
      </c>
      <c r="AF91" s="224">
        <f t="shared" si="11"/>
        <v>0.12555079734501071</v>
      </c>
      <c r="AG91" s="122" t="str">
        <f>IF(ISERROR(VLOOKUP(A91,Config!$A$12:$A$32,1,FALSE)),LEFT(A91,2),"PRL")</f>
        <v>MC</v>
      </c>
      <c r="AH91" s="122" t="str">
        <f t="shared" si="12"/>
        <v>MC106s</v>
      </c>
      <c r="AI91" s="163" t="s">
        <v>684</v>
      </c>
      <c r="AJ91" s="225" t="s">
        <v>1026</v>
      </c>
      <c r="AK91" s="338" t="str">
        <f>IF(ISERROR(VLOOKUP($A91,'RAB Cat Lookup'!$B$4:$E$351,2,FALSE))=TRUE,"Unallocated",VLOOKUP($A91,'RAB Cat Lookup'!$B$4:$E$351,2,FALSE))</f>
        <v>Alt</v>
      </c>
      <c r="AL91" s="338" t="str">
        <f>IF(ISERROR(VLOOKUP($A91,'RAB Cat Lookup'!$B$4:$E$351,4,FALSE))=TRUE,"Unallocated",VLOOKUP($A91,'RAB Cat Lookup'!$B$4:$E$351,4,FALSE))</f>
        <v>Metering &amp; load control</v>
      </c>
      <c r="AM91" s="121" t="str">
        <f t="shared" si="13"/>
        <v/>
      </c>
    </row>
    <row r="92" spans="1:39" x14ac:dyDescent="0.25">
      <c r="A92" s="215" t="s">
        <v>139</v>
      </c>
      <c r="B92" s="215" t="s">
        <v>1021</v>
      </c>
      <c r="C92" s="123" t="s">
        <v>512</v>
      </c>
      <c r="D92" s="216">
        <v>80000</v>
      </c>
      <c r="E92" s="217">
        <v>120000</v>
      </c>
      <c r="F92" s="217">
        <v>80000</v>
      </c>
      <c r="G92" s="217">
        <v>120000</v>
      </c>
      <c r="H92" s="217">
        <v>80000</v>
      </c>
      <c r="I92" s="217">
        <v>120000</v>
      </c>
      <c r="J92" s="217">
        <v>85000</v>
      </c>
      <c r="K92" s="217">
        <v>120000</v>
      </c>
      <c r="L92" s="217">
        <v>85000</v>
      </c>
      <c r="M92" s="217">
        <v>120000</v>
      </c>
      <c r="N92" s="218">
        <v>85000</v>
      </c>
      <c r="O92" s="219">
        <v>80000</v>
      </c>
      <c r="P92" s="220">
        <f>E92*Config!F$40</f>
        <v>122999.99999999999</v>
      </c>
      <c r="Q92" s="220">
        <f>F92*Config!G$40</f>
        <v>84050</v>
      </c>
      <c r="R92" s="220">
        <f>G92*Config!H$40</f>
        <v>129226.87499999999</v>
      </c>
      <c r="S92" s="220">
        <f>H92*Config!I$40</f>
        <v>88305.031249999985</v>
      </c>
      <c r="T92" s="220">
        <f>I92*Config!J$40</f>
        <v>135768.98554687496</v>
      </c>
      <c r="U92" s="220">
        <f>J92*Config!K$40</f>
        <v>98573.940548095663</v>
      </c>
      <c r="V92" s="220">
        <f>K92*Config!L$40</f>
        <v>142642.29044018549</v>
      </c>
      <c r="W92" s="220">
        <f>L92*Config!M$40</f>
        <v>103564.246288343</v>
      </c>
      <c r="X92" s="220">
        <f>M92*Config!N$40</f>
        <v>149863.55639371986</v>
      </c>
      <c r="Y92" s="221">
        <f>N92*Config!O$40</f>
        <v>108807.18625669036</v>
      </c>
      <c r="Z92" s="222">
        <f t="shared" si="7"/>
        <v>520000</v>
      </c>
      <c r="AA92" s="217">
        <f t="shared" si="8"/>
        <v>1015000</v>
      </c>
      <c r="AB92" s="220">
        <f t="shared" si="9"/>
        <v>560350.89179687493</v>
      </c>
      <c r="AC92" s="221">
        <f t="shared" si="10"/>
        <v>1163802.1117239092</v>
      </c>
      <c r="AD92" s="223">
        <f>IF(OR(SUM(P92:Y92)&lt;&gt;0,A92="EH"),INDEX(CASH!$B:$B,MATCH(A92,CASH!$A:$A,0)),"")</f>
        <v>50</v>
      </c>
      <c r="AE92" s="122">
        <f>AD92*VLOOKUP(C92,Config!$A$3:$C$9,3,FALSE)</f>
        <v>750</v>
      </c>
      <c r="AF92" s="224">
        <f t="shared" si="11"/>
        <v>0.99186931464833539</v>
      </c>
      <c r="AG92" s="122" t="str">
        <f>IF(ISERROR(VLOOKUP(A92,Config!$A$12:$A$32,1,FALSE)),LEFT(A92,2),"PRL")</f>
        <v>MC</v>
      </c>
      <c r="AH92" s="122" t="str">
        <f t="shared" si="12"/>
        <v>MC107s</v>
      </c>
      <c r="AI92" s="163" t="s">
        <v>684</v>
      </c>
      <c r="AJ92" s="225" t="s">
        <v>1026</v>
      </c>
      <c r="AK92" s="338" t="str">
        <f>IF(ISERROR(VLOOKUP($A92,'RAB Cat Lookup'!$B$4:$E$351,2,FALSE))=TRUE,"Unallocated",VLOOKUP($A92,'RAB Cat Lookup'!$B$4:$E$351,2,FALSE))</f>
        <v>Alt</v>
      </c>
      <c r="AL92" s="338" t="str">
        <f>IF(ISERROR(VLOOKUP($A92,'RAB Cat Lookup'!$B$4:$E$351,4,FALSE))=TRUE,"Unallocated",VLOOKUP($A92,'RAB Cat Lookup'!$B$4:$E$351,4,FALSE))</f>
        <v>Metering &amp; Load control</v>
      </c>
      <c r="AM92" s="121" t="str">
        <f t="shared" si="13"/>
        <v/>
      </c>
    </row>
    <row r="93" spans="1:39" x14ac:dyDescent="0.25">
      <c r="A93" s="215" t="s">
        <v>401</v>
      </c>
      <c r="B93" s="215" t="s">
        <v>527</v>
      </c>
      <c r="C93" s="123" t="s">
        <v>512</v>
      </c>
      <c r="D93" s="216">
        <v>0</v>
      </c>
      <c r="E93" s="217">
        <v>0</v>
      </c>
      <c r="F93" s="217">
        <v>0</v>
      </c>
      <c r="G93" s="217">
        <v>0</v>
      </c>
      <c r="H93" s="217">
        <v>0</v>
      </c>
      <c r="I93" s="217">
        <v>0</v>
      </c>
      <c r="J93" s="217">
        <v>0</v>
      </c>
      <c r="K93" s="217">
        <v>0</v>
      </c>
      <c r="L93" s="217">
        <v>0</v>
      </c>
      <c r="M93" s="217">
        <v>0</v>
      </c>
      <c r="N93" s="218">
        <v>0</v>
      </c>
      <c r="O93" s="219">
        <v>0</v>
      </c>
      <c r="P93" s="220">
        <f>E93*Config!F$40</f>
        <v>0</v>
      </c>
      <c r="Q93" s="220">
        <f>F93*Config!G$40</f>
        <v>0</v>
      </c>
      <c r="R93" s="220">
        <f>G93*Config!H$40</f>
        <v>0</v>
      </c>
      <c r="S93" s="220">
        <f>H93*Config!I$40</f>
        <v>0</v>
      </c>
      <c r="T93" s="220">
        <f>I93*Config!J$40</f>
        <v>0</v>
      </c>
      <c r="U93" s="220">
        <f>J93*Config!K$40</f>
        <v>0</v>
      </c>
      <c r="V93" s="220">
        <f>K93*Config!L$40</f>
        <v>0</v>
      </c>
      <c r="W93" s="220">
        <f>L93*Config!M$40</f>
        <v>0</v>
      </c>
      <c r="X93" s="220">
        <f>M93*Config!N$40</f>
        <v>0</v>
      </c>
      <c r="Y93" s="221">
        <f>N93*Config!O$40</f>
        <v>0</v>
      </c>
      <c r="Z93" s="222">
        <f t="shared" si="7"/>
        <v>0</v>
      </c>
      <c r="AA93" s="217">
        <f t="shared" si="8"/>
        <v>0</v>
      </c>
      <c r="AB93" s="220">
        <f t="shared" si="9"/>
        <v>0</v>
      </c>
      <c r="AC93" s="221">
        <f t="shared" si="10"/>
        <v>0</v>
      </c>
      <c r="AD93" s="223" t="str">
        <f>IF(OR(SUM(P93:Y93)&lt;&gt;0,A93="EH"),INDEX(CASH!$B:$B,MATCH(A93,CASH!$A:$A,0)),"")</f>
        <v/>
      </c>
      <c r="AE93" s="226">
        <v>4950</v>
      </c>
      <c r="AF93" s="224">
        <f t="shared" si="11"/>
        <v>0.12555079734501071</v>
      </c>
      <c r="AG93" s="122" t="str">
        <f>IF(ISERROR(VLOOKUP(A93,Config!$A$12:$A$32,1,FALSE)),LEFT(A93,2),"PRL")</f>
        <v>MC</v>
      </c>
      <c r="AH93" s="122" t="str">
        <f t="shared" si="12"/>
        <v>MC108s</v>
      </c>
      <c r="AI93" s="163" t="s">
        <v>684</v>
      </c>
      <c r="AJ93" s="225" t="s">
        <v>1026</v>
      </c>
      <c r="AK93" s="338" t="str">
        <f>IF(ISERROR(VLOOKUP($A93,'RAB Cat Lookup'!$B$4:$E$351,2,FALSE))=TRUE,"Unallocated",VLOOKUP($A93,'RAB Cat Lookup'!$B$4:$E$351,2,FALSE))</f>
        <v>Unallocated</v>
      </c>
      <c r="AL93" s="338" t="str">
        <f>IF(ISERROR(VLOOKUP($A93,'RAB Cat Lookup'!$B$4:$E$351,4,FALSE))=TRUE,"Unallocated",VLOOKUP($A93,'RAB Cat Lookup'!$B$4:$E$351,4,FALSE))</f>
        <v>Unallocated</v>
      </c>
      <c r="AM93" s="121" t="str">
        <f t="shared" si="13"/>
        <v/>
      </c>
    </row>
    <row r="94" spans="1:39" x14ac:dyDescent="0.25">
      <c r="A94" s="215" t="s">
        <v>197</v>
      </c>
      <c r="B94" s="215" t="s">
        <v>309</v>
      </c>
      <c r="C94" s="123" t="s">
        <v>512</v>
      </c>
      <c r="D94" s="216">
        <v>500000</v>
      </c>
      <c r="E94" s="217">
        <v>1400000</v>
      </c>
      <c r="F94" s="217">
        <v>750000</v>
      </c>
      <c r="G94" s="217">
        <v>750000</v>
      </c>
      <c r="H94" s="217">
        <v>750000</v>
      </c>
      <c r="I94" s="217">
        <v>750000</v>
      </c>
      <c r="J94" s="217">
        <v>750000</v>
      </c>
      <c r="K94" s="217">
        <v>750000</v>
      </c>
      <c r="L94" s="217">
        <v>750000</v>
      </c>
      <c r="M94" s="217">
        <v>750000</v>
      </c>
      <c r="N94" s="218">
        <v>750000</v>
      </c>
      <c r="O94" s="219">
        <v>508000</v>
      </c>
      <c r="P94" s="220">
        <f>E94*Config!F$40</f>
        <v>1434999.9999999998</v>
      </c>
      <c r="Q94" s="220">
        <f>F94*Config!G$40</f>
        <v>787968.74999999988</v>
      </c>
      <c r="R94" s="220">
        <f>G94*Config!H$40</f>
        <v>807667.96874999988</v>
      </c>
      <c r="S94" s="220">
        <f>H94*Config!I$40</f>
        <v>827859.66796874977</v>
      </c>
      <c r="T94" s="220">
        <f>I94*Config!J$40</f>
        <v>848556.15966796852</v>
      </c>
      <c r="U94" s="220">
        <f>J94*Config!K$40</f>
        <v>869770.06365966762</v>
      </c>
      <c r="V94" s="220">
        <f>K94*Config!L$40</f>
        <v>891514.31525115937</v>
      </c>
      <c r="W94" s="220">
        <f>L94*Config!M$40</f>
        <v>913802.17313243833</v>
      </c>
      <c r="X94" s="220">
        <f>M94*Config!N$40</f>
        <v>936647.2274607491</v>
      </c>
      <c r="Y94" s="221">
        <f>N94*Config!O$40</f>
        <v>960063.40814726776</v>
      </c>
      <c r="Z94" s="222">
        <f t="shared" si="7"/>
        <v>4400000</v>
      </c>
      <c r="AA94" s="217">
        <f t="shared" si="8"/>
        <v>8150000</v>
      </c>
      <c r="AB94" s="220">
        <f t="shared" si="9"/>
        <v>4707052.5463867178</v>
      </c>
      <c r="AC94" s="221">
        <f t="shared" si="10"/>
        <v>9278849.7340380009</v>
      </c>
      <c r="AD94" s="223">
        <f>IF(OR(SUM(P94:Y94)&lt;&gt;0,A94="EH"),INDEX(CASH!$B:$B,MATCH(A94,CASH!$A:$A,0)),"")</f>
        <v>80</v>
      </c>
      <c r="AE94" s="122">
        <f>AD94*VLOOKUP(C94,Config!$A$3:$C$9,3,FALSE)</f>
        <v>1200</v>
      </c>
      <c r="AF94" s="224">
        <f t="shared" si="11"/>
        <v>0.94477179173927217</v>
      </c>
      <c r="AG94" s="122" t="str">
        <f>IF(ISERROR(VLOOKUP(A94,Config!$A$12:$A$32,1,FALSE)),LEFT(A94,2),"PRL")</f>
        <v>MC</v>
      </c>
      <c r="AH94" s="122" t="str">
        <f t="shared" si="12"/>
        <v>MC109s</v>
      </c>
      <c r="AI94" s="163" t="s">
        <v>684</v>
      </c>
      <c r="AJ94" s="225" t="s">
        <v>781</v>
      </c>
      <c r="AK94" s="338" t="str">
        <f>IF(ISERROR(VLOOKUP($A94,'RAB Cat Lookup'!$B$4:$E$351,2,FALSE))=TRUE,"Unallocated",VLOOKUP($A94,'RAB Cat Lookup'!$B$4:$E$351,2,FALSE))</f>
        <v>Std</v>
      </c>
      <c r="AL94" s="338" t="str">
        <f>IF(ISERROR(VLOOKUP($A94,'RAB Cat Lookup'!$B$4:$E$351,4,FALSE))=TRUE,"Unallocated",VLOOKUP($A94,'RAB Cat Lookup'!$B$4:$E$351,4,FALSE))</f>
        <v>Distribution lines and cables</v>
      </c>
      <c r="AM94" s="121" t="str">
        <f t="shared" si="13"/>
        <v/>
      </c>
    </row>
    <row r="95" spans="1:39" x14ac:dyDescent="0.25">
      <c r="A95" s="215" t="s">
        <v>717</v>
      </c>
      <c r="B95" s="215" t="s">
        <v>718</v>
      </c>
      <c r="C95" s="123" t="s">
        <v>512</v>
      </c>
      <c r="D95" s="216">
        <v>0</v>
      </c>
      <c r="E95" s="217">
        <v>0</v>
      </c>
      <c r="F95" s="217">
        <v>0</v>
      </c>
      <c r="G95" s="217">
        <v>0</v>
      </c>
      <c r="H95" s="217">
        <v>0</v>
      </c>
      <c r="I95" s="217">
        <v>0</v>
      </c>
      <c r="J95" s="217">
        <v>0</v>
      </c>
      <c r="K95" s="217">
        <v>0</v>
      </c>
      <c r="L95" s="217">
        <v>0</v>
      </c>
      <c r="M95" s="217">
        <v>0</v>
      </c>
      <c r="N95" s="218">
        <v>0</v>
      </c>
      <c r="O95" s="219">
        <v>0</v>
      </c>
      <c r="P95" s="220">
        <f>E95*Config!F$40</f>
        <v>0</v>
      </c>
      <c r="Q95" s="220">
        <f>F95*Config!G$40</f>
        <v>0</v>
      </c>
      <c r="R95" s="220">
        <f>G95*Config!H$40</f>
        <v>0</v>
      </c>
      <c r="S95" s="220">
        <f>H95*Config!I$40</f>
        <v>0</v>
      </c>
      <c r="T95" s="220">
        <f>I95*Config!J$40</f>
        <v>0</v>
      </c>
      <c r="U95" s="220">
        <f>J95*Config!K$40</f>
        <v>0</v>
      </c>
      <c r="V95" s="220">
        <f>K95*Config!L$40</f>
        <v>0</v>
      </c>
      <c r="W95" s="220">
        <f>L95*Config!M$40</f>
        <v>0</v>
      </c>
      <c r="X95" s="220">
        <f>M95*Config!N$40</f>
        <v>0</v>
      </c>
      <c r="Y95" s="221">
        <f>N95*Config!O$40</f>
        <v>0</v>
      </c>
      <c r="Z95" s="222">
        <f t="shared" si="7"/>
        <v>0</v>
      </c>
      <c r="AA95" s="217">
        <f t="shared" si="8"/>
        <v>0</v>
      </c>
      <c r="AB95" s="220">
        <f t="shared" si="9"/>
        <v>0</v>
      </c>
      <c r="AC95" s="221">
        <f t="shared" si="10"/>
        <v>0</v>
      </c>
      <c r="AD95" s="223" t="str">
        <f>IF(OR(SUM(P95:Y95)&lt;&gt;0,A95="EH"),INDEX(CASH!$B:$B,MATCH(A95,CASH!$A:$A,0)),"")</f>
        <v/>
      </c>
      <c r="AE95" s="227">
        <v>4950</v>
      </c>
      <c r="AF95" s="224">
        <f t="shared" si="11"/>
        <v>0.12555079734501071</v>
      </c>
      <c r="AG95" s="122" t="str">
        <f>IF(ISERROR(VLOOKUP(A95,Config!$A$12:$A$32,1,FALSE)),LEFT(A95,2),"PRL")</f>
        <v>MC</v>
      </c>
      <c r="AH95" s="122" t="str">
        <f t="shared" si="12"/>
        <v>MC110s</v>
      </c>
      <c r="AI95" s="163" t="s">
        <v>684</v>
      </c>
      <c r="AJ95" s="225" t="s">
        <v>1026</v>
      </c>
      <c r="AK95" s="338" t="str">
        <f>IF(ISERROR(VLOOKUP($A95,'RAB Cat Lookup'!$B$4:$E$351,2,FALSE))=TRUE,"Unallocated",VLOOKUP($A95,'RAB Cat Lookup'!$B$4:$E$351,2,FALSE))</f>
        <v>Alt</v>
      </c>
      <c r="AL95" s="338" t="str">
        <f>IF(ISERROR(VLOOKUP($A95,'RAB Cat Lookup'!$B$4:$E$351,4,FALSE))=TRUE,"Unallocated",VLOOKUP($A95,'RAB Cat Lookup'!$B$4:$E$351,4,FALSE))</f>
        <v>Metering &amp; load control</v>
      </c>
      <c r="AM95" s="121" t="str">
        <f t="shared" si="13"/>
        <v/>
      </c>
    </row>
    <row r="96" spans="1:39" x14ac:dyDescent="0.25">
      <c r="A96" s="215" t="s">
        <v>719</v>
      </c>
      <c r="B96" s="215" t="s">
        <v>728</v>
      </c>
      <c r="C96" s="123" t="s">
        <v>512</v>
      </c>
      <c r="D96" s="216">
        <v>0</v>
      </c>
      <c r="E96" s="217">
        <v>0</v>
      </c>
      <c r="F96" s="217">
        <v>0</v>
      </c>
      <c r="G96" s="217">
        <v>0</v>
      </c>
      <c r="H96" s="217">
        <v>0</v>
      </c>
      <c r="I96" s="217">
        <v>0</v>
      </c>
      <c r="J96" s="217">
        <v>0</v>
      </c>
      <c r="K96" s="217">
        <v>0</v>
      </c>
      <c r="L96" s="217">
        <v>0</v>
      </c>
      <c r="M96" s="217">
        <v>0</v>
      </c>
      <c r="N96" s="218">
        <v>0</v>
      </c>
      <c r="O96" s="219">
        <v>0</v>
      </c>
      <c r="P96" s="220">
        <f>E96*Config!F$40</f>
        <v>0</v>
      </c>
      <c r="Q96" s="220">
        <f>F96*Config!G$40</f>
        <v>0</v>
      </c>
      <c r="R96" s="220">
        <f>G96*Config!H$40</f>
        <v>0</v>
      </c>
      <c r="S96" s="220">
        <f>H96*Config!I$40</f>
        <v>0</v>
      </c>
      <c r="T96" s="220">
        <f>I96*Config!J$40</f>
        <v>0</v>
      </c>
      <c r="U96" s="220">
        <f>J96*Config!K$40</f>
        <v>0</v>
      </c>
      <c r="V96" s="220">
        <f>K96*Config!L$40</f>
        <v>0</v>
      </c>
      <c r="W96" s="220">
        <f>L96*Config!M$40</f>
        <v>0</v>
      </c>
      <c r="X96" s="220">
        <f>M96*Config!N$40</f>
        <v>0</v>
      </c>
      <c r="Y96" s="221">
        <f>N96*Config!O$40</f>
        <v>0</v>
      </c>
      <c r="Z96" s="222">
        <f t="shared" si="7"/>
        <v>0</v>
      </c>
      <c r="AA96" s="217">
        <f t="shared" si="8"/>
        <v>0</v>
      </c>
      <c r="AB96" s="220">
        <f t="shared" si="9"/>
        <v>0</v>
      </c>
      <c r="AC96" s="221">
        <f t="shared" si="10"/>
        <v>0</v>
      </c>
      <c r="AD96" s="223" t="str">
        <f>IF(OR(SUM(P96:Y96)&lt;&gt;0,A96="EH"),INDEX(CASH!$B:$B,MATCH(A96,CASH!$A:$A,0)),"")</f>
        <v/>
      </c>
      <c r="AE96" s="227">
        <v>4950</v>
      </c>
      <c r="AF96" s="224">
        <f t="shared" si="11"/>
        <v>0.12555079734501071</v>
      </c>
      <c r="AG96" s="122" t="str">
        <f>IF(ISERROR(VLOOKUP(A96,Config!$A$12:$A$32,1,FALSE)),LEFT(A96,2),"PRL")</f>
        <v>MC</v>
      </c>
      <c r="AH96" s="122" t="str">
        <f t="shared" si="12"/>
        <v>MC111s</v>
      </c>
      <c r="AI96" s="163" t="s">
        <v>684</v>
      </c>
      <c r="AJ96" s="225" t="s">
        <v>781</v>
      </c>
      <c r="AK96" s="338" t="str">
        <f>IF(ISERROR(VLOOKUP($A96,'RAB Cat Lookup'!$B$4:$E$351,2,FALSE))=TRUE,"Unallocated",VLOOKUP($A96,'RAB Cat Lookup'!$B$4:$E$351,2,FALSE))</f>
        <v>Unallocated</v>
      </c>
      <c r="AL96" s="338" t="str">
        <f>IF(ISERROR(VLOOKUP($A96,'RAB Cat Lookup'!$B$4:$E$351,4,FALSE))=TRUE,"Unallocated",VLOOKUP($A96,'RAB Cat Lookup'!$B$4:$E$351,4,FALSE))</f>
        <v>Unallocated</v>
      </c>
      <c r="AM96" s="121" t="str">
        <f t="shared" si="13"/>
        <v/>
      </c>
    </row>
    <row r="97" spans="1:39" x14ac:dyDescent="0.25">
      <c r="A97" s="215" t="s">
        <v>707</v>
      </c>
      <c r="B97" s="215" t="s">
        <v>712</v>
      </c>
      <c r="C97" s="123" t="s">
        <v>512</v>
      </c>
      <c r="D97" s="216">
        <v>0</v>
      </c>
      <c r="E97" s="217">
        <v>0</v>
      </c>
      <c r="F97" s="217">
        <v>0</v>
      </c>
      <c r="G97" s="217">
        <v>0</v>
      </c>
      <c r="H97" s="217">
        <v>0</v>
      </c>
      <c r="I97" s="217">
        <v>0</v>
      </c>
      <c r="J97" s="217">
        <v>0</v>
      </c>
      <c r="K97" s="217">
        <v>0</v>
      </c>
      <c r="L97" s="217">
        <v>0</v>
      </c>
      <c r="M97" s="217">
        <v>0</v>
      </c>
      <c r="N97" s="218">
        <v>0</v>
      </c>
      <c r="O97" s="219">
        <v>0</v>
      </c>
      <c r="P97" s="220">
        <f>E97*Config!F$40</f>
        <v>0</v>
      </c>
      <c r="Q97" s="220">
        <f>F97*Config!G$40</f>
        <v>0</v>
      </c>
      <c r="R97" s="220">
        <f>G97*Config!H$40</f>
        <v>0</v>
      </c>
      <c r="S97" s="220">
        <f>H97*Config!I$40</f>
        <v>0</v>
      </c>
      <c r="T97" s="220">
        <f>I97*Config!J$40</f>
        <v>0</v>
      </c>
      <c r="U97" s="220">
        <f>J97*Config!K$40</f>
        <v>0</v>
      </c>
      <c r="V97" s="220">
        <f>K97*Config!L$40</f>
        <v>0</v>
      </c>
      <c r="W97" s="220">
        <f>L97*Config!M$40</f>
        <v>0</v>
      </c>
      <c r="X97" s="220">
        <f>M97*Config!N$40</f>
        <v>0</v>
      </c>
      <c r="Y97" s="221">
        <f>N97*Config!O$40</f>
        <v>0</v>
      </c>
      <c r="Z97" s="222">
        <f t="shared" si="7"/>
        <v>0</v>
      </c>
      <c r="AA97" s="217">
        <f t="shared" si="8"/>
        <v>0</v>
      </c>
      <c r="AB97" s="220">
        <f t="shared" si="9"/>
        <v>0</v>
      </c>
      <c r="AC97" s="221">
        <f t="shared" si="10"/>
        <v>0</v>
      </c>
      <c r="AD97" s="223" t="str">
        <f>IF(OR(SUM(P97:Y97)&lt;&gt;0,A97="EH"),INDEX(CASH!$B:$B,MATCH(A97,CASH!$A:$A,0)),"")</f>
        <v/>
      </c>
      <c r="AE97" s="226">
        <v>3600</v>
      </c>
      <c r="AF97" s="224">
        <f t="shared" si="11"/>
        <v>0.42678271564317494</v>
      </c>
      <c r="AG97" s="122" t="str">
        <f>IF(ISERROR(VLOOKUP(A97,Config!$A$12:$A$32,1,FALSE)),LEFT(A97,2),"PRL")</f>
        <v>MC</v>
      </c>
      <c r="AH97" s="122" t="str">
        <f t="shared" si="12"/>
        <v>MC112s</v>
      </c>
      <c r="AI97" s="163" t="s">
        <v>684</v>
      </c>
      <c r="AJ97" s="225" t="s">
        <v>781</v>
      </c>
      <c r="AK97" s="338" t="str">
        <f>IF(ISERROR(VLOOKUP($A97,'RAB Cat Lookup'!$B$4:$E$351,2,FALSE))=TRUE,"Unallocated",VLOOKUP($A97,'RAB Cat Lookup'!$B$4:$E$351,2,FALSE))</f>
        <v>Std</v>
      </c>
      <c r="AL97" s="338" t="str">
        <f>IF(ISERROR(VLOOKUP($A97,'RAB Cat Lookup'!$B$4:$E$351,4,FALSE))=TRUE,"Unallocated",VLOOKUP($A97,'RAB Cat Lookup'!$B$4:$E$351,4,FALSE))</f>
        <v>Customer metering &amp; load control</v>
      </c>
      <c r="AM97" s="121" t="str">
        <f t="shared" si="13"/>
        <v/>
      </c>
    </row>
    <row r="98" spans="1:39" x14ac:dyDescent="0.25">
      <c r="A98" s="215" t="s">
        <v>98</v>
      </c>
      <c r="B98" s="215" t="s">
        <v>310</v>
      </c>
      <c r="C98" s="123" t="s">
        <v>512</v>
      </c>
      <c r="D98" s="216">
        <v>850000</v>
      </c>
      <c r="E98" s="217">
        <v>1019340</v>
      </c>
      <c r="F98" s="217">
        <v>743122</v>
      </c>
      <c r="G98" s="217">
        <v>661806</v>
      </c>
      <c r="H98" s="217">
        <v>631694</v>
      </c>
      <c r="I98" s="217">
        <v>619417</v>
      </c>
      <c r="J98" s="217">
        <v>619417</v>
      </c>
      <c r="K98" s="217">
        <v>619417</v>
      </c>
      <c r="L98" s="217">
        <v>619417</v>
      </c>
      <c r="M98" s="217">
        <v>619417</v>
      </c>
      <c r="N98" s="218">
        <v>619417</v>
      </c>
      <c r="O98" s="219">
        <v>850000</v>
      </c>
      <c r="P98" s="220">
        <f>E98*Config!F$40</f>
        <v>1044823.4999999999</v>
      </c>
      <c r="Q98" s="220">
        <f>F98*Config!G$40</f>
        <v>780742.5512499999</v>
      </c>
      <c r="R98" s="220">
        <f>G98*Config!H$40</f>
        <v>712692.67696874996</v>
      </c>
      <c r="S98" s="220">
        <f>H98*Config!I$40</f>
        <v>697271.98013046861</v>
      </c>
      <c r="T98" s="220">
        <f>I98*Config!J$40</f>
        <v>700813.481004072</v>
      </c>
      <c r="U98" s="220">
        <f>J98*Config!K$40</f>
        <v>718333.81802917377</v>
      </c>
      <c r="V98" s="220">
        <f>K98*Config!L$40</f>
        <v>736292.16347990313</v>
      </c>
      <c r="W98" s="220">
        <f>L98*Config!M$40</f>
        <v>754699.46756690065</v>
      </c>
      <c r="X98" s="220">
        <f>M98*Config!N$40</f>
        <v>773566.95425607311</v>
      </c>
      <c r="Y98" s="221">
        <f>N98*Config!O$40</f>
        <v>792906.12811247492</v>
      </c>
      <c r="Z98" s="222">
        <f t="shared" si="7"/>
        <v>3675379</v>
      </c>
      <c r="AA98" s="217">
        <f t="shared" si="8"/>
        <v>6772464</v>
      </c>
      <c r="AB98" s="220">
        <f t="shared" si="9"/>
        <v>3936344.18935329</v>
      </c>
      <c r="AC98" s="221">
        <f t="shared" si="10"/>
        <v>7712142.7207978144</v>
      </c>
      <c r="AD98" s="223">
        <f>IF(OR(SUM(P98:Y98)&lt;&gt;0,A98="EH"),INDEX(CASH!$B:$B,MATCH(A98,CASH!$A:$A,0)),"")</f>
        <v>120</v>
      </c>
      <c r="AE98" s="122">
        <f>AD98*VLOOKUP(C98,Config!$A$3:$C$9,3,FALSE)</f>
        <v>1800</v>
      </c>
      <c r="AF98" s="224">
        <f t="shared" si="11"/>
        <v>0.82350067897951695</v>
      </c>
      <c r="AG98" s="122" t="str">
        <f>IF(ISERROR(VLOOKUP(A98,Config!$A$12:$A$32,1,FALSE)),LEFT(A98,2),"PRL")</f>
        <v>NU</v>
      </c>
      <c r="AH98" s="122" t="str">
        <f t="shared" si="12"/>
        <v>NUs</v>
      </c>
      <c r="AI98" s="163" t="s">
        <v>1090</v>
      </c>
      <c r="AJ98" s="225" t="s">
        <v>781</v>
      </c>
      <c r="AK98" s="338" t="str">
        <f>IF(ISERROR(VLOOKUP($A98,'RAB Cat Lookup'!$B$4:$E$351,2,FALSE))=TRUE,"Unallocated",VLOOKUP($A98,'RAB Cat Lookup'!$B$4:$E$351,2,FALSE))</f>
        <v>Std</v>
      </c>
      <c r="AL98" s="338" t="str">
        <f>IF(ISERROR(VLOOKUP($A98,'RAB Cat Lookup'!$B$4:$E$351,4,FALSE))=TRUE,"Unallocated",VLOOKUP($A98,'RAB Cat Lookup'!$B$4:$E$351,4,FALSE))</f>
        <v>Distribution lines and cables</v>
      </c>
      <c r="AM98" s="121" t="str">
        <f t="shared" si="13"/>
        <v/>
      </c>
    </row>
    <row r="99" spans="1:39" x14ac:dyDescent="0.25">
      <c r="A99" s="215" t="s">
        <v>461</v>
      </c>
      <c r="B99" s="215" t="s">
        <v>528</v>
      </c>
      <c r="C99" s="123" t="s">
        <v>512</v>
      </c>
      <c r="D99" s="216">
        <v>0</v>
      </c>
      <c r="E99" s="217">
        <v>0</v>
      </c>
      <c r="F99" s="217">
        <v>0</v>
      </c>
      <c r="G99" s="217">
        <v>0</v>
      </c>
      <c r="H99" s="217">
        <v>0</v>
      </c>
      <c r="I99" s="217">
        <v>0</v>
      </c>
      <c r="J99" s="217">
        <v>0</v>
      </c>
      <c r="K99" s="217">
        <v>0</v>
      </c>
      <c r="L99" s="217">
        <v>0</v>
      </c>
      <c r="M99" s="217">
        <v>0</v>
      </c>
      <c r="N99" s="218">
        <v>0</v>
      </c>
      <c r="O99" s="219">
        <v>0</v>
      </c>
      <c r="P99" s="220">
        <f>E99*Config!F$40</f>
        <v>0</v>
      </c>
      <c r="Q99" s="220">
        <f>F99*Config!G$40</f>
        <v>0</v>
      </c>
      <c r="R99" s="220">
        <f>G99*Config!H$40</f>
        <v>0</v>
      </c>
      <c r="S99" s="220">
        <f>H99*Config!I$40</f>
        <v>0</v>
      </c>
      <c r="T99" s="220">
        <f>I99*Config!J$40</f>
        <v>0</v>
      </c>
      <c r="U99" s="220">
        <f>J99*Config!K$40</f>
        <v>0</v>
      </c>
      <c r="V99" s="220">
        <f>K99*Config!L$40</f>
        <v>0</v>
      </c>
      <c r="W99" s="220">
        <f>L99*Config!M$40</f>
        <v>0</v>
      </c>
      <c r="X99" s="220">
        <f>M99*Config!N$40</f>
        <v>0</v>
      </c>
      <c r="Y99" s="221">
        <f>N99*Config!O$40</f>
        <v>0</v>
      </c>
      <c r="Z99" s="222">
        <f t="shared" si="7"/>
        <v>0</v>
      </c>
      <c r="AA99" s="217">
        <f t="shared" si="8"/>
        <v>0</v>
      </c>
      <c r="AB99" s="220">
        <f t="shared" si="9"/>
        <v>0</v>
      </c>
      <c r="AC99" s="221">
        <f t="shared" si="10"/>
        <v>0</v>
      </c>
      <c r="AD99" s="223" t="str">
        <f>IF(OR(SUM(P99:Y99)&lt;&gt;0,A99="EH"),INDEX(CASH!$B:$B,MATCH(A99,CASH!$A:$A,0)),"")</f>
        <v/>
      </c>
      <c r="AE99" s="226">
        <v>3200</v>
      </c>
      <c r="AF99" s="224">
        <f t="shared" si="11"/>
        <v>0.54318155875920304</v>
      </c>
      <c r="AG99" s="122" t="str">
        <f>IF(ISERROR(VLOOKUP(A99,Config!$A$12:$A$32,1,FALSE)),LEFT(A99,2),"PRL")</f>
        <v>OF</v>
      </c>
      <c r="AH99" s="122" t="str">
        <f t="shared" si="12"/>
        <v>OFPs</v>
      </c>
      <c r="AI99" s="163" t="s">
        <v>881</v>
      </c>
      <c r="AJ99" s="225" t="s">
        <v>781</v>
      </c>
      <c r="AK99" s="338" t="str">
        <f>IF(ISERROR(VLOOKUP($A99,'RAB Cat Lookup'!$B$4:$E$351,2,FALSE))=TRUE,"Unallocated",VLOOKUP($A99,'RAB Cat Lookup'!$B$4:$E$351,2,FALSE))</f>
        <v>Std</v>
      </c>
      <c r="AL99" s="338" t="str">
        <f>IF(ISERROR(VLOOKUP($A99,'RAB Cat Lookup'!$B$4:$E$351,4,FALSE))=TRUE,"Unallocated",VLOOKUP($A99,'RAB Cat Lookup'!$B$4:$E$351,4,FALSE))</f>
        <v>Distribution lines and cables</v>
      </c>
      <c r="AM99" s="121" t="str">
        <f t="shared" si="13"/>
        <v/>
      </c>
    </row>
    <row r="100" spans="1:39" x14ac:dyDescent="0.25">
      <c r="A100" s="215" t="s">
        <v>491</v>
      </c>
      <c r="B100" s="215" t="s">
        <v>529</v>
      </c>
      <c r="C100" s="123" t="s">
        <v>512</v>
      </c>
      <c r="D100" s="216">
        <v>0</v>
      </c>
      <c r="E100" s="217">
        <v>0</v>
      </c>
      <c r="F100" s="217">
        <v>0</v>
      </c>
      <c r="G100" s="217">
        <v>0</v>
      </c>
      <c r="H100" s="217">
        <v>0</v>
      </c>
      <c r="I100" s="217">
        <v>0</v>
      </c>
      <c r="J100" s="217">
        <v>0</v>
      </c>
      <c r="K100" s="217">
        <v>0</v>
      </c>
      <c r="L100" s="217">
        <v>0</v>
      </c>
      <c r="M100" s="217">
        <v>0</v>
      </c>
      <c r="N100" s="218">
        <v>0</v>
      </c>
      <c r="O100" s="219">
        <v>0</v>
      </c>
      <c r="P100" s="220">
        <f>E100*Config!F$40</f>
        <v>0</v>
      </c>
      <c r="Q100" s="220">
        <f>F100*Config!G$40</f>
        <v>0</v>
      </c>
      <c r="R100" s="220">
        <f>G100*Config!H$40</f>
        <v>0</v>
      </c>
      <c r="S100" s="220">
        <f>H100*Config!I$40</f>
        <v>0</v>
      </c>
      <c r="T100" s="220">
        <f>I100*Config!J$40</f>
        <v>0</v>
      </c>
      <c r="U100" s="220">
        <f>J100*Config!K$40</f>
        <v>0</v>
      </c>
      <c r="V100" s="220">
        <f>K100*Config!L$40</f>
        <v>0</v>
      </c>
      <c r="W100" s="220">
        <f>L100*Config!M$40</f>
        <v>0</v>
      </c>
      <c r="X100" s="220">
        <f>M100*Config!N$40</f>
        <v>0</v>
      </c>
      <c r="Y100" s="221">
        <f>N100*Config!O$40</f>
        <v>0</v>
      </c>
      <c r="Z100" s="222">
        <f t="shared" si="7"/>
        <v>0</v>
      </c>
      <c r="AA100" s="217">
        <f t="shared" si="8"/>
        <v>0</v>
      </c>
      <c r="AB100" s="220">
        <f t="shared" si="9"/>
        <v>0</v>
      </c>
      <c r="AC100" s="221">
        <f t="shared" si="10"/>
        <v>0</v>
      </c>
      <c r="AD100" s="223" t="str">
        <f>IF(OR(SUM(P100:Y100)&lt;&gt;0,A100="EH"),INDEX(CASH!$B:$B,MATCH(A100,CASH!$A:$A,0)),"")</f>
        <v/>
      </c>
      <c r="AE100" s="227">
        <v>4950</v>
      </c>
      <c r="AF100" s="224">
        <f t="shared" si="11"/>
        <v>0.12555079734501071</v>
      </c>
      <c r="AG100" s="122" t="str">
        <f>IF(ISERROR(VLOOKUP(A100,Config!$A$12:$A$32,1,FALSE)),LEFT(A100,2),"PRL")</f>
        <v>PF</v>
      </c>
      <c r="AH100" s="122" t="str">
        <f t="shared" si="12"/>
        <v>PFs</v>
      </c>
      <c r="AI100" s="163" t="s">
        <v>684</v>
      </c>
      <c r="AJ100" s="225" t="s">
        <v>781</v>
      </c>
      <c r="AK100" s="338" t="str">
        <f>IF(ISERROR(VLOOKUP($A100,'RAB Cat Lookup'!$B$4:$E$351,2,FALSE))=TRUE,"Unallocated",VLOOKUP($A100,'RAB Cat Lookup'!$B$4:$E$351,2,FALSE))</f>
        <v>Unallocated</v>
      </c>
      <c r="AL100" s="338" t="str">
        <f>IF(ISERROR(VLOOKUP($A100,'RAB Cat Lookup'!$B$4:$E$351,4,FALSE))=TRUE,"Unallocated",VLOOKUP($A100,'RAB Cat Lookup'!$B$4:$E$351,4,FALSE))</f>
        <v>Unallocated</v>
      </c>
      <c r="AM100" s="121" t="str">
        <f t="shared" si="13"/>
        <v/>
      </c>
    </row>
    <row r="101" spans="1:39" x14ac:dyDescent="0.25">
      <c r="A101" s="215" t="s">
        <v>129</v>
      </c>
      <c r="B101" s="215" t="s">
        <v>311</v>
      </c>
      <c r="C101" s="123" t="s">
        <v>512</v>
      </c>
      <c r="D101" s="216">
        <v>615000</v>
      </c>
      <c r="E101" s="217">
        <v>100000</v>
      </c>
      <c r="F101" s="217">
        <v>100000</v>
      </c>
      <c r="G101" s="217">
        <v>100000</v>
      </c>
      <c r="H101" s="217">
        <v>100000</v>
      </c>
      <c r="I101" s="217">
        <v>100000</v>
      </c>
      <c r="J101" s="217">
        <v>100000</v>
      </c>
      <c r="K101" s="217">
        <v>100000</v>
      </c>
      <c r="L101" s="217">
        <v>100000</v>
      </c>
      <c r="M101" s="217">
        <v>100000</v>
      </c>
      <c r="N101" s="218">
        <v>100000</v>
      </c>
      <c r="O101" s="219">
        <v>428055.67</v>
      </c>
      <c r="P101" s="220">
        <f>E101*Config!F$40</f>
        <v>102499.99999999999</v>
      </c>
      <c r="Q101" s="220">
        <f>F101*Config!G$40</f>
        <v>105062.49999999999</v>
      </c>
      <c r="R101" s="220">
        <f>G101*Config!H$40</f>
        <v>107689.06249999999</v>
      </c>
      <c r="S101" s="220">
        <f>H101*Config!I$40</f>
        <v>110381.28906249997</v>
      </c>
      <c r="T101" s="220">
        <f>I101*Config!J$40</f>
        <v>113140.82128906247</v>
      </c>
      <c r="U101" s="220">
        <f>J101*Config!K$40</f>
        <v>115969.34182128902</v>
      </c>
      <c r="V101" s="220">
        <f>K101*Config!L$40</f>
        <v>118868.57536682126</v>
      </c>
      <c r="W101" s="220">
        <f>L101*Config!M$40</f>
        <v>121840.28975099177</v>
      </c>
      <c r="X101" s="220">
        <f>M101*Config!N$40</f>
        <v>124886.29699476654</v>
      </c>
      <c r="Y101" s="221">
        <f>N101*Config!O$40</f>
        <v>128008.4544196357</v>
      </c>
      <c r="Z101" s="222">
        <f t="shared" si="7"/>
        <v>500000</v>
      </c>
      <c r="AA101" s="217">
        <f t="shared" si="8"/>
        <v>1000000</v>
      </c>
      <c r="AB101" s="220">
        <f t="shared" si="9"/>
        <v>538773.67285156238</v>
      </c>
      <c r="AC101" s="221">
        <f t="shared" si="10"/>
        <v>1148346.6312050666</v>
      </c>
      <c r="AD101" s="223">
        <f>IF(OR(SUM(P101:Y101)&lt;&gt;0,A101="EH"),INDEX(CASH!$B:$B,MATCH(A101,CASH!$A:$A,0)),"")</f>
        <v>300</v>
      </c>
      <c r="AE101" s="122">
        <f>AD101*VLOOKUP(C101,Config!$A$3:$C$9,3,FALSE)</f>
        <v>4500</v>
      </c>
      <c r="AF101" s="224">
        <f t="shared" si="11"/>
        <v>0.25546961376572502</v>
      </c>
      <c r="AG101" s="122" t="str">
        <f>IF(ISERROR(VLOOKUP(A101,Config!$A$12:$A$32,1,FALSE)),LEFT(A101,2),"PRL")</f>
        <v>PQ</v>
      </c>
      <c r="AH101" s="122" t="str">
        <f t="shared" si="12"/>
        <v>PQ001s</v>
      </c>
      <c r="AI101" s="163" t="s">
        <v>684</v>
      </c>
      <c r="AJ101" s="225" t="s">
        <v>781</v>
      </c>
      <c r="AK101" s="338" t="str">
        <f>IF(ISERROR(VLOOKUP($A101,'RAB Cat Lookup'!$B$4:$E$351,2,FALSE))=TRUE,"Unallocated",VLOOKUP($A101,'RAB Cat Lookup'!$B$4:$E$351,2,FALSE))</f>
        <v>Std</v>
      </c>
      <c r="AL101" s="338" t="str">
        <f>IF(ISERROR(VLOOKUP($A101,'RAB Cat Lookup'!$B$4:$E$351,4,FALSE))=TRUE,"Unallocated",VLOOKUP($A101,'RAB Cat Lookup'!$B$4:$E$351,4,FALSE))</f>
        <v>Substations</v>
      </c>
      <c r="AM101" s="121" t="str">
        <f t="shared" si="13"/>
        <v/>
      </c>
    </row>
    <row r="102" spans="1:39" x14ac:dyDescent="0.25">
      <c r="A102" s="215" t="s">
        <v>130</v>
      </c>
      <c r="B102" s="215" t="s">
        <v>530</v>
      </c>
      <c r="C102" s="123" t="s">
        <v>512</v>
      </c>
      <c r="D102" s="216">
        <v>0</v>
      </c>
      <c r="E102" s="217">
        <v>0</v>
      </c>
      <c r="F102" s="217">
        <v>0</v>
      </c>
      <c r="G102" s="217">
        <v>0</v>
      </c>
      <c r="H102" s="217">
        <v>0</v>
      </c>
      <c r="I102" s="217">
        <v>0</v>
      </c>
      <c r="J102" s="217">
        <v>0</v>
      </c>
      <c r="K102" s="217">
        <v>0</v>
      </c>
      <c r="L102" s="217">
        <v>0</v>
      </c>
      <c r="M102" s="217">
        <v>0</v>
      </c>
      <c r="N102" s="218">
        <v>0</v>
      </c>
      <c r="O102" s="219">
        <v>0</v>
      </c>
      <c r="P102" s="220">
        <f>E102*Config!F$40</f>
        <v>0</v>
      </c>
      <c r="Q102" s="220">
        <f>F102*Config!G$40</f>
        <v>0</v>
      </c>
      <c r="R102" s="220">
        <f>G102*Config!H$40</f>
        <v>0</v>
      </c>
      <c r="S102" s="220">
        <f>H102*Config!I$40</f>
        <v>0</v>
      </c>
      <c r="T102" s="220">
        <f>I102*Config!J$40</f>
        <v>0</v>
      </c>
      <c r="U102" s="220">
        <f>J102*Config!K$40</f>
        <v>0</v>
      </c>
      <c r="V102" s="220">
        <f>K102*Config!L$40</f>
        <v>0</v>
      </c>
      <c r="W102" s="220">
        <f>L102*Config!M$40</f>
        <v>0</v>
      </c>
      <c r="X102" s="220">
        <f>M102*Config!N$40</f>
        <v>0</v>
      </c>
      <c r="Y102" s="221">
        <f>N102*Config!O$40</f>
        <v>0</v>
      </c>
      <c r="Z102" s="222">
        <f t="shared" si="7"/>
        <v>0</v>
      </c>
      <c r="AA102" s="217">
        <f t="shared" si="8"/>
        <v>0</v>
      </c>
      <c r="AB102" s="220">
        <f t="shared" si="9"/>
        <v>0</v>
      </c>
      <c r="AC102" s="221">
        <f t="shared" si="10"/>
        <v>0</v>
      </c>
      <c r="AD102" s="223" t="str">
        <f>IF(OR(SUM(P102:Y102)&lt;&gt;0,A102="EH"),INDEX(CASH!$B:$B,MATCH(A102,CASH!$A:$A,0)),"")</f>
        <v/>
      </c>
      <c r="AE102" s="226">
        <v>3600</v>
      </c>
      <c r="AF102" s="224">
        <f t="shared" si="11"/>
        <v>0.42678271564317494</v>
      </c>
      <c r="AG102" s="122" t="str">
        <f>IF(ISERROR(VLOOKUP(A102,Config!$A$12:$A$32,1,FALSE)),LEFT(A102,2),"PRL")</f>
        <v>PQ</v>
      </c>
      <c r="AH102" s="122" t="str">
        <f t="shared" si="12"/>
        <v>PQ003s</v>
      </c>
      <c r="AI102" s="163" t="s">
        <v>684</v>
      </c>
      <c r="AJ102" s="225" t="s">
        <v>781</v>
      </c>
      <c r="AK102" s="338" t="str">
        <f>IF(ISERROR(VLOOKUP($A102,'RAB Cat Lookup'!$B$4:$E$351,2,FALSE))=TRUE,"Unallocated",VLOOKUP($A102,'RAB Cat Lookup'!$B$4:$E$351,2,FALSE))</f>
        <v>Std</v>
      </c>
      <c r="AL102" s="338" t="str">
        <f>IF(ISERROR(VLOOKUP($A102,'RAB Cat Lookup'!$B$4:$E$351,4,FALSE))=TRUE,"Unallocated",VLOOKUP($A102,'RAB Cat Lookup'!$B$4:$E$351,4,FALSE))</f>
        <v>Substations</v>
      </c>
      <c r="AM102" s="121" t="str">
        <f t="shared" si="13"/>
        <v/>
      </c>
    </row>
    <row r="103" spans="1:39" x14ac:dyDescent="0.25">
      <c r="A103" s="215" t="s">
        <v>874</v>
      </c>
      <c r="B103" s="215" t="s">
        <v>876</v>
      </c>
      <c r="C103" s="123" t="s">
        <v>512</v>
      </c>
      <c r="D103" s="216">
        <v>400000</v>
      </c>
      <c r="E103" s="217">
        <v>342400</v>
      </c>
      <c r="F103" s="217">
        <v>617700</v>
      </c>
      <c r="G103" s="217">
        <v>873300</v>
      </c>
      <c r="H103" s="217">
        <v>947600</v>
      </c>
      <c r="I103" s="217">
        <v>1364538</v>
      </c>
      <c r="J103" s="217">
        <v>1299560</v>
      </c>
      <c r="K103" s="217">
        <v>1429516</v>
      </c>
      <c r="L103" s="217">
        <v>1429516</v>
      </c>
      <c r="M103" s="217">
        <v>1169604</v>
      </c>
      <c r="N103" s="218">
        <v>1169604</v>
      </c>
      <c r="O103" s="219">
        <v>363621.62</v>
      </c>
      <c r="P103" s="220">
        <f>E103*Config!F$40</f>
        <v>350959.99999999994</v>
      </c>
      <c r="Q103" s="220">
        <f>F103*Config!G$40</f>
        <v>648971.0625</v>
      </c>
      <c r="R103" s="220">
        <f>G103*Config!H$40</f>
        <v>940448.58281249984</v>
      </c>
      <c r="S103" s="220">
        <f>H103*Config!I$40</f>
        <v>1045973.0951562498</v>
      </c>
      <c r="T103" s="220">
        <f>I103*Config!J$40</f>
        <v>1543849.5000013472</v>
      </c>
      <c r="U103" s="220">
        <f>J103*Config!K$40</f>
        <v>1507091.1785727437</v>
      </c>
      <c r="V103" s="220">
        <f>K103*Config!L$40</f>
        <v>1699245.3038407685</v>
      </c>
      <c r="W103" s="220">
        <f>L103*Config!M$40</f>
        <v>1741726.4364367875</v>
      </c>
      <c r="X103" s="220">
        <f>M103*Config!N$40</f>
        <v>1460675.1251026692</v>
      </c>
      <c r="Y103" s="221">
        <f>N103*Config!O$40</f>
        <v>1497192.003230236</v>
      </c>
      <c r="Z103" s="222">
        <f t="shared" si="7"/>
        <v>4145538</v>
      </c>
      <c r="AA103" s="217">
        <f t="shared" si="8"/>
        <v>10643338</v>
      </c>
      <c r="AB103" s="220">
        <f t="shared" si="9"/>
        <v>4530202.2404700965</v>
      </c>
      <c r="AC103" s="221">
        <f t="shared" si="10"/>
        <v>12436132.287653303</v>
      </c>
      <c r="AD103" s="223">
        <f>IF(OR(SUM(P103:Y103)&lt;&gt;0,A103="EH"),INDEX(CASH!$B:$B,MATCH(A103,CASH!$A:$A,0)),"")</f>
        <v>200</v>
      </c>
      <c r="AE103" s="122">
        <f>AD103*VLOOKUP(C103,Config!$A$3:$C$9,3,FALSE)</f>
        <v>3000</v>
      </c>
      <c r="AF103" s="224">
        <f t="shared" si="11"/>
        <v>0.5851644928423505</v>
      </c>
      <c r="AG103" s="122" t="str">
        <f>IF(ISERROR(VLOOKUP(A103,Config!$A$12:$A$32,1,FALSE)),LEFT(A103,2),"PRL")</f>
        <v>PQ</v>
      </c>
      <c r="AH103" s="122" t="str">
        <f t="shared" si="12"/>
        <v>PQ004s</v>
      </c>
      <c r="AI103" s="163" t="s">
        <v>684</v>
      </c>
      <c r="AJ103" s="225" t="s">
        <v>781</v>
      </c>
      <c r="AK103" s="338" t="str">
        <f>IF(ISERROR(VLOOKUP($A103,'RAB Cat Lookup'!$B$4:$E$351,2,FALSE))=TRUE,"Unallocated",VLOOKUP($A103,'RAB Cat Lookup'!$B$4:$E$351,2,FALSE))</f>
        <v>Std</v>
      </c>
      <c r="AL103" s="338" t="str">
        <f>IF(ISERROR(VLOOKUP($A103,'RAB Cat Lookup'!$B$4:$E$351,4,FALSE))=TRUE,"Unallocated",VLOOKUP($A103,'RAB Cat Lookup'!$B$4:$E$351,4,FALSE))</f>
        <v>Substations</v>
      </c>
      <c r="AM103" s="121" t="str">
        <f t="shared" si="13"/>
        <v/>
      </c>
    </row>
    <row r="104" spans="1:39" x14ac:dyDescent="0.25">
      <c r="A104" s="215" t="s">
        <v>720</v>
      </c>
      <c r="B104" s="215" t="s">
        <v>729</v>
      </c>
      <c r="C104" s="123" t="s">
        <v>513</v>
      </c>
      <c r="D104" s="216">
        <v>0</v>
      </c>
      <c r="E104" s="217">
        <v>0</v>
      </c>
      <c r="F104" s="217">
        <v>0</v>
      </c>
      <c r="G104" s="217">
        <v>0</v>
      </c>
      <c r="H104" s="217">
        <v>0</v>
      </c>
      <c r="I104" s="217">
        <v>0</v>
      </c>
      <c r="J104" s="217">
        <v>0</v>
      </c>
      <c r="K104" s="217">
        <v>0</v>
      </c>
      <c r="L104" s="217">
        <v>0</v>
      </c>
      <c r="M104" s="217">
        <v>0</v>
      </c>
      <c r="N104" s="218">
        <v>0</v>
      </c>
      <c r="O104" s="219">
        <v>0</v>
      </c>
      <c r="P104" s="220">
        <f>E104*Config!F$40</f>
        <v>0</v>
      </c>
      <c r="Q104" s="220">
        <f>F104*Config!G$40</f>
        <v>0</v>
      </c>
      <c r="R104" s="220">
        <f>G104*Config!H$40</f>
        <v>0</v>
      </c>
      <c r="S104" s="220">
        <f>H104*Config!I$40</f>
        <v>0</v>
      </c>
      <c r="T104" s="220">
        <f>I104*Config!J$40</f>
        <v>0</v>
      </c>
      <c r="U104" s="220">
        <f>J104*Config!K$40</f>
        <v>0</v>
      </c>
      <c r="V104" s="220">
        <f>K104*Config!L$40</f>
        <v>0</v>
      </c>
      <c r="W104" s="220">
        <f>L104*Config!M$40</f>
        <v>0</v>
      </c>
      <c r="X104" s="220">
        <f>M104*Config!N$40</f>
        <v>0</v>
      </c>
      <c r="Y104" s="221">
        <f>N104*Config!O$40</f>
        <v>0</v>
      </c>
      <c r="Z104" s="222">
        <f t="shared" si="7"/>
        <v>0</v>
      </c>
      <c r="AA104" s="217">
        <f t="shared" si="8"/>
        <v>0</v>
      </c>
      <c r="AB104" s="220">
        <f t="shared" si="9"/>
        <v>0</v>
      </c>
      <c r="AC104" s="221">
        <f t="shared" si="10"/>
        <v>0</v>
      </c>
      <c r="AD104" s="223" t="str">
        <f>IF(OR(SUM(P104:Y104)&lt;&gt;0,A104="EH"),INDEX(CASH!$B:$B,MATCH(A104,CASH!$A:$A,0)),"")</f>
        <v/>
      </c>
      <c r="AE104" s="227">
        <v>4950</v>
      </c>
      <c r="AF104" s="224">
        <f t="shared" si="11"/>
        <v>0.12555079734501071</v>
      </c>
      <c r="AG104" s="122" t="str">
        <f>IF(ISERROR(VLOOKUP(A104,Config!$A$12:$A$32,1,FALSE)),LEFT(A104,2),"PRL")</f>
        <v>PR</v>
      </c>
      <c r="AH104" s="122" t="str">
        <f t="shared" si="12"/>
        <v>PR017</v>
      </c>
      <c r="AI104" s="163" t="s">
        <v>881</v>
      </c>
      <c r="AJ104" s="225" t="s">
        <v>781</v>
      </c>
      <c r="AK104" s="338" t="str">
        <f>IF(ISERROR(VLOOKUP($A104,'RAB Cat Lookup'!$B$4:$E$351,2,FALSE))=TRUE,"Unallocated",VLOOKUP($A104,'RAB Cat Lookup'!$B$4:$E$351,2,FALSE))</f>
        <v>Unallocated</v>
      </c>
      <c r="AL104" s="338" t="str">
        <f>IF(ISERROR(VLOOKUP($A104,'RAB Cat Lookup'!$B$4:$E$351,4,FALSE))=TRUE,"Unallocated",VLOOKUP($A104,'RAB Cat Lookup'!$B$4:$E$351,4,FALSE))</f>
        <v>Unallocated</v>
      </c>
      <c r="AM104" s="121" t="str">
        <f t="shared" si="13"/>
        <v/>
      </c>
    </row>
    <row r="105" spans="1:39" x14ac:dyDescent="0.25">
      <c r="A105" s="215" t="s">
        <v>474</v>
      </c>
      <c r="B105" s="215" t="s">
        <v>531</v>
      </c>
      <c r="C105" s="123" t="s">
        <v>513</v>
      </c>
      <c r="D105" s="216">
        <v>0</v>
      </c>
      <c r="E105" s="217">
        <v>0</v>
      </c>
      <c r="F105" s="217">
        <v>0</v>
      </c>
      <c r="G105" s="217">
        <v>0</v>
      </c>
      <c r="H105" s="217">
        <v>0</v>
      </c>
      <c r="I105" s="217">
        <v>0</v>
      </c>
      <c r="J105" s="217">
        <v>0</v>
      </c>
      <c r="K105" s="217">
        <v>0</v>
      </c>
      <c r="L105" s="217">
        <v>0</v>
      </c>
      <c r="M105" s="217">
        <v>0</v>
      </c>
      <c r="N105" s="218">
        <v>0</v>
      </c>
      <c r="O105" s="219">
        <v>0</v>
      </c>
      <c r="P105" s="220">
        <f>E105*Config!F$40</f>
        <v>0</v>
      </c>
      <c r="Q105" s="220">
        <f>F105*Config!G$40</f>
        <v>0</v>
      </c>
      <c r="R105" s="220">
        <f>G105*Config!H$40</f>
        <v>0</v>
      </c>
      <c r="S105" s="220">
        <f>H105*Config!I$40</f>
        <v>0</v>
      </c>
      <c r="T105" s="220">
        <f>I105*Config!J$40</f>
        <v>0</v>
      </c>
      <c r="U105" s="220">
        <f>J105*Config!K$40</f>
        <v>0</v>
      </c>
      <c r="V105" s="220">
        <f>K105*Config!L$40</f>
        <v>0</v>
      </c>
      <c r="W105" s="220">
        <f>L105*Config!M$40</f>
        <v>0</v>
      </c>
      <c r="X105" s="220">
        <f>M105*Config!N$40</f>
        <v>0</v>
      </c>
      <c r="Y105" s="221">
        <f>N105*Config!O$40</f>
        <v>0</v>
      </c>
      <c r="Z105" s="222">
        <f t="shared" si="7"/>
        <v>0</v>
      </c>
      <c r="AA105" s="217">
        <f t="shared" si="8"/>
        <v>0</v>
      </c>
      <c r="AB105" s="220">
        <f t="shared" si="9"/>
        <v>0</v>
      </c>
      <c r="AC105" s="221">
        <f t="shared" si="10"/>
        <v>0</v>
      </c>
      <c r="AD105" s="223" t="str">
        <f>IF(OR(SUM(P105:Y105)&lt;&gt;0,A105="EH"),INDEX(CASH!$B:$B,MATCH(A105,CASH!$A:$A,0)),"")</f>
        <v/>
      </c>
      <c r="AE105" s="227">
        <v>4950</v>
      </c>
      <c r="AF105" s="224">
        <f t="shared" si="11"/>
        <v>0.12555079734501071</v>
      </c>
      <c r="AG105" s="122" t="str">
        <f>IF(ISERROR(VLOOKUP(A105,Config!$A$12:$A$32,1,FALSE)),LEFT(A105,2),"PRL")</f>
        <v>PR</v>
      </c>
      <c r="AH105" s="122" t="str">
        <f t="shared" si="12"/>
        <v>PR035</v>
      </c>
      <c r="AI105" s="163" t="s">
        <v>881</v>
      </c>
      <c r="AJ105" s="225" t="s">
        <v>781</v>
      </c>
      <c r="AK105" s="338" t="str">
        <f>IF(ISERROR(VLOOKUP($A105,'RAB Cat Lookup'!$B$4:$E$351,2,FALSE))=TRUE,"Unallocated",VLOOKUP($A105,'RAB Cat Lookup'!$B$4:$E$351,2,FALSE))</f>
        <v>Unallocated</v>
      </c>
      <c r="AL105" s="338" t="str">
        <f>IF(ISERROR(VLOOKUP($A105,'RAB Cat Lookup'!$B$4:$E$351,4,FALSE))=TRUE,"Unallocated",VLOOKUP($A105,'RAB Cat Lookup'!$B$4:$E$351,4,FALSE))</f>
        <v>Unallocated</v>
      </c>
      <c r="AM105" s="121" t="str">
        <f t="shared" si="13"/>
        <v/>
      </c>
    </row>
    <row r="106" spans="1:39" x14ac:dyDescent="0.25">
      <c r="A106" s="215" t="s">
        <v>370</v>
      </c>
      <c r="B106" s="215" t="s">
        <v>532</v>
      </c>
      <c r="C106" s="123" t="s">
        <v>513</v>
      </c>
      <c r="D106" s="216">
        <v>0</v>
      </c>
      <c r="E106" s="217">
        <v>0</v>
      </c>
      <c r="F106" s="217">
        <v>0</v>
      </c>
      <c r="G106" s="217">
        <v>0</v>
      </c>
      <c r="H106" s="217">
        <v>0</v>
      </c>
      <c r="I106" s="217">
        <v>0</v>
      </c>
      <c r="J106" s="217">
        <v>0</v>
      </c>
      <c r="K106" s="217">
        <v>0</v>
      </c>
      <c r="L106" s="217">
        <v>0</v>
      </c>
      <c r="M106" s="217">
        <v>0</v>
      </c>
      <c r="N106" s="218">
        <v>0</v>
      </c>
      <c r="O106" s="219">
        <v>0</v>
      </c>
      <c r="P106" s="220">
        <f>E106*Config!F$40</f>
        <v>0</v>
      </c>
      <c r="Q106" s="220">
        <f>F106*Config!G$40</f>
        <v>0</v>
      </c>
      <c r="R106" s="220">
        <f>G106*Config!H$40</f>
        <v>0</v>
      </c>
      <c r="S106" s="220">
        <f>H106*Config!I$40</f>
        <v>0</v>
      </c>
      <c r="T106" s="220">
        <f>I106*Config!J$40</f>
        <v>0</v>
      </c>
      <c r="U106" s="220">
        <f>J106*Config!K$40</f>
        <v>0</v>
      </c>
      <c r="V106" s="220">
        <f>K106*Config!L$40</f>
        <v>0</v>
      </c>
      <c r="W106" s="220">
        <f>L106*Config!M$40</f>
        <v>0</v>
      </c>
      <c r="X106" s="220">
        <f>M106*Config!N$40</f>
        <v>0</v>
      </c>
      <c r="Y106" s="221">
        <f>N106*Config!O$40</f>
        <v>0</v>
      </c>
      <c r="Z106" s="222">
        <f t="shared" si="7"/>
        <v>0</v>
      </c>
      <c r="AA106" s="217">
        <f t="shared" si="8"/>
        <v>0</v>
      </c>
      <c r="AB106" s="220">
        <f t="shared" si="9"/>
        <v>0</v>
      </c>
      <c r="AC106" s="221">
        <f t="shared" si="10"/>
        <v>0</v>
      </c>
      <c r="AD106" s="223" t="str">
        <f>IF(OR(SUM(P106:Y106)&lt;&gt;0,A106="EH"),INDEX(CASH!$B:$B,MATCH(A106,CASH!$A:$A,0)),"")</f>
        <v/>
      </c>
      <c r="AE106" s="226">
        <v>6450</v>
      </c>
      <c r="AF106" s="224">
        <f t="shared" si="11"/>
        <v>0</v>
      </c>
      <c r="AG106" s="122" t="str">
        <f>IF(ISERROR(VLOOKUP(A106,Config!$A$12:$A$32,1,FALSE)),LEFT(A106,2),"PRL")</f>
        <v>PR</v>
      </c>
      <c r="AH106" s="122" t="str">
        <f t="shared" si="12"/>
        <v>PR044</v>
      </c>
      <c r="AI106" s="163" t="s">
        <v>881</v>
      </c>
      <c r="AJ106" s="225" t="s">
        <v>781</v>
      </c>
      <c r="AK106" s="338" t="str">
        <f>IF(ISERROR(VLOOKUP($A106,'RAB Cat Lookup'!$B$4:$E$351,2,FALSE))=TRUE,"Unallocated",VLOOKUP($A106,'RAB Cat Lookup'!$B$4:$E$351,2,FALSE))</f>
        <v>Std</v>
      </c>
      <c r="AL106" s="338" t="str">
        <f>IF(ISERROR(VLOOKUP($A106,'RAB Cat Lookup'!$B$4:$E$351,4,FALSE))=TRUE,"Unallocated",VLOOKUP($A106,'RAB Cat Lookup'!$B$4:$E$351,4,FALSE))</f>
        <v>Substations</v>
      </c>
      <c r="AM106" s="121" t="str">
        <f t="shared" si="13"/>
        <v/>
      </c>
    </row>
    <row r="107" spans="1:39" x14ac:dyDescent="0.25">
      <c r="A107" s="215" t="s">
        <v>372</v>
      </c>
      <c r="B107" s="215" t="s">
        <v>533</v>
      </c>
      <c r="C107" s="123" t="s">
        <v>513</v>
      </c>
      <c r="D107" s="216">
        <v>0</v>
      </c>
      <c r="E107" s="217">
        <v>0</v>
      </c>
      <c r="F107" s="217">
        <v>0</v>
      </c>
      <c r="G107" s="217">
        <v>0</v>
      </c>
      <c r="H107" s="217">
        <v>0</v>
      </c>
      <c r="I107" s="217">
        <v>0</v>
      </c>
      <c r="J107" s="217">
        <v>0</v>
      </c>
      <c r="K107" s="217">
        <v>0</v>
      </c>
      <c r="L107" s="217">
        <v>0</v>
      </c>
      <c r="M107" s="217">
        <v>0</v>
      </c>
      <c r="N107" s="218">
        <v>0</v>
      </c>
      <c r="O107" s="219">
        <v>0</v>
      </c>
      <c r="P107" s="220">
        <f>E107*Config!F$40</f>
        <v>0</v>
      </c>
      <c r="Q107" s="220">
        <f>F107*Config!G$40</f>
        <v>0</v>
      </c>
      <c r="R107" s="220">
        <f>G107*Config!H$40</f>
        <v>0</v>
      </c>
      <c r="S107" s="220">
        <f>H107*Config!I$40</f>
        <v>0</v>
      </c>
      <c r="T107" s="220">
        <f>I107*Config!J$40</f>
        <v>0</v>
      </c>
      <c r="U107" s="220">
        <f>J107*Config!K$40</f>
        <v>0</v>
      </c>
      <c r="V107" s="220">
        <f>K107*Config!L$40</f>
        <v>0</v>
      </c>
      <c r="W107" s="220">
        <f>L107*Config!M$40</f>
        <v>0</v>
      </c>
      <c r="X107" s="220">
        <f>M107*Config!N$40</f>
        <v>0</v>
      </c>
      <c r="Y107" s="221">
        <f>N107*Config!O$40</f>
        <v>0</v>
      </c>
      <c r="Z107" s="222">
        <f t="shared" si="7"/>
        <v>0</v>
      </c>
      <c r="AA107" s="217">
        <f t="shared" si="8"/>
        <v>0</v>
      </c>
      <c r="AB107" s="220">
        <f t="shared" si="9"/>
        <v>0</v>
      </c>
      <c r="AC107" s="221">
        <f t="shared" si="10"/>
        <v>0</v>
      </c>
      <c r="AD107" s="223" t="str">
        <f>IF(OR(SUM(P107:Y107)&lt;&gt;0,A107="EH"),INDEX(CASH!$B:$B,MATCH(A107,CASH!$A:$A,0)),"")</f>
        <v/>
      </c>
      <c r="AE107" s="226">
        <v>6150</v>
      </c>
      <c r="AF107" s="224">
        <f t="shared" si="11"/>
        <v>0</v>
      </c>
      <c r="AG107" s="122" t="str">
        <f>IF(ISERROR(VLOOKUP(A107,Config!$A$12:$A$32,1,FALSE)),LEFT(A107,2),"PRL")</f>
        <v>PR</v>
      </c>
      <c r="AH107" s="122" t="str">
        <f t="shared" si="12"/>
        <v>PR052</v>
      </c>
      <c r="AI107" s="163" t="s">
        <v>881</v>
      </c>
      <c r="AJ107" s="225" t="s">
        <v>781</v>
      </c>
      <c r="AK107" s="338" t="str">
        <f>IF(ISERROR(VLOOKUP($A107,'RAB Cat Lookup'!$B$4:$E$351,2,FALSE))=TRUE,"Unallocated",VLOOKUP($A107,'RAB Cat Lookup'!$B$4:$E$351,2,FALSE))</f>
        <v>Std</v>
      </c>
      <c r="AL107" s="338" t="str">
        <f>IF(ISERROR(VLOOKUP($A107,'RAB Cat Lookup'!$B$4:$E$351,4,FALSE))=TRUE,"Unallocated",VLOOKUP($A107,'RAB Cat Lookup'!$B$4:$E$351,4,FALSE))</f>
        <v>Substations</v>
      </c>
      <c r="AM107" s="121" t="str">
        <f t="shared" si="13"/>
        <v/>
      </c>
    </row>
    <row r="108" spans="1:39" x14ac:dyDescent="0.25">
      <c r="A108" s="215" t="s">
        <v>425</v>
      </c>
      <c r="B108" s="215" t="s">
        <v>426</v>
      </c>
      <c r="C108" s="123" t="s">
        <v>513</v>
      </c>
      <c r="D108" s="216">
        <v>0</v>
      </c>
      <c r="E108" s="217">
        <v>0</v>
      </c>
      <c r="F108" s="217">
        <v>0</v>
      </c>
      <c r="G108" s="217">
        <v>0</v>
      </c>
      <c r="H108" s="217">
        <v>0</v>
      </c>
      <c r="I108" s="217">
        <v>0</v>
      </c>
      <c r="J108" s="217">
        <v>0</v>
      </c>
      <c r="K108" s="217">
        <v>0</v>
      </c>
      <c r="L108" s="217">
        <v>0</v>
      </c>
      <c r="M108" s="217">
        <v>0</v>
      </c>
      <c r="N108" s="218">
        <v>0</v>
      </c>
      <c r="O108" s="219">
        <v>0</v>
      </c>
      <c r="P108" s="220">
        <f>E108*Config!F$40</f>
        <v>0</v>
      </c>
      <c r="Q108" s="220">
        <f>F108*Config!G$40</f>
        <v>0</v>
      </c>
      <c r="R108" s="220">
        <f>G108*Config!H$40</f>
        <v>0</v>
      </c>
      <c r="S108" s="220">
        <f>H108*Config!I$40</f>
        <v>0</v>
      </c>
      <c r="T108" s="220">
        <f>I108*Config!J$40</f>
        <v>0</v>
      </c>
      <c r="U108" s="220">
        <f>J108*Config!K$40</f>
        <v>0</v>
      </c>
      <c r="V108" s="220">
        <f>K108*Config!L$40</f>
        <v>0</v>
      </c>
      <c r="W108" s="220">
        <f>L108*Config!M$40</f>
        <v>0</v>
      </c>
      <c r="X108" s="220">
        <f>M108*Config!N$40</f>
        <v>0</v>
      </c>
      <c r="Y108" s="221">
        <f>N108*Config!O$40</f>
        <v>0</v>
      </c>
      <c r="Z108" s="222">
        <f t="shared" si="7"/>
        <v>0</v>
      </c>
      <c r="AA108" s="217">
        <f t="shared" si="8"/>
        <v>0</v>
      </c>
      <c r="AB108" s="220">
        <f t="shared" si="9"/>
        <v>0</v>
      </c>
      <c r="AC108" s="221">
        <f t="shared" si="10"/>
        <v>0</v>
      </c>
      <c r="AD108" s="223" t="str">
        <f>IF(OR(SUM(P108:Y108)&lt;&gt;0,A108="EH"),INDEX(CASH!$B:$B,MATCH(A108,CASH!$A:$A,0)),"")</f>
        <v/>
      </c>
      <c r="AE108" s="226">
        <v>4950</v>
      </c>
      <c r="AF108" s="224">
        <f t="shared" si="11"/>
        <v>0.12555079734501071</v>
      </c>
      <c r="AG108" s="122" t="str">
        <f>IF(ISERROR(VLOOKUP(A108,Config!$A$12:$A$32,1,FALSE)),LEFT(A108,2),"PRL")</f>
        <v>PR</v>
      </c>
      <c r="AH108" s="122" t="str">
        <f t="shared" si="12"/>
        <v>PR054</v>
      </c>
      <c r="AI108" s="163" t="s">
        <v>881</v>
      </c>
      <c r="AJ108" s="225" t="s">
        <v>781</v>
      </c>
      <c r="AK108" s="338" t="str">
        <f>IF(ISERROR(VLOOKUP($A108,'RAB Cat Lookup'!$B$4:$E$351,2,FALSE))=TRUE,"Unallocated",VLOOKUP($A108,'RAB Cat Lookup'!$B$4:$E$351,2,FALSE))</f>
        <v>Std</v>
      </c>
      <c r="AL108" s="338" t="str">
        <f>IF(ISERROR(VLOOKUP($A108,'RAB Cat Lookup'!$B$4:$E$351,4,FALSE))=TRUE,"Unallocated",VLOOKUP($A108,'RAB Cat Lookup'!$B$4:$E$351,4,FALSE))</f>
        <v>Sub-transmission lines and cables</v>
      </c>
      <c r="AM108" s="121" t="str">
        <f t="shared" si="13"/>
        <v/>
      </c>
    </row>
    <row r="109" spans="1:39" x14ac:dyDescent="0.25">
      <c r="A109" s="215" t="s">
        <v>403</v>
      </c>
      <c r="B109" s="215" t="s">
        <v>534</v>
      </c>
      <c r="C109" s="123" t="s">
        <v>513</v>
      </c>
      <c r="D109" s="216">
        <v>0</v>
      </c>
      <c r="E109" s="217">
        <v>0</v>
      </c>
      <c r="F109" s="217">
        <v>0</v>
      </c>
      <c r="G109" s="217">
        <v>0</v>
      </c>
      <c r="H109" s="217">
        <v>0</v>
      </c>
      <c r="I109" s="217">
        <v>0</v>
      </c>
      <c r="J109" s="217">
        <v>0</v>
      </c>
      <c r="K109" s="217">
        <v>0</v>
      </c>
      <c r="L109" s="217">
        <v>0</v>
      </c>
      <c r="M109" s="217">
        <v>0</v>
      </c>
      <c r="N109" s="218">
        <v>0</v>
      </c>
      <c r="O109" s="219">
        <v>0</v>
      </c>
      <c r="P109" s="220">
        <f>E109*Config!F$40</f>
        <v>0</v>
      </c>
      <c r="Q109" s="220">
        <f>F109*Config!G$40</f>
        <v>0</v>
      </c>
      <c r="R109" s="220">
        <f>G109*Config!H$40</f>
        <v>0</v>
      </c>
      <c r="S109" s="220">
        <f>H109*Config!I$40</f>
        <v>0</v>
      </c>
      <c r="T109" s="220">
        <f>I109*Config!J$40</f>
        <v>0</v>
      </c>
      <c r="U109" s="220">
        <f>J109*Config!K$40</f>
        <v>0</v>
      </c>
      <c r="V109" s="220">
        <f>K109*Config!L$40</f>
        <v>0</v>
      </c>
      <c r="W109" s="220">
        <f>L109*Config!M$40</f>
        <v>0</v>
      </c>
      <c r="X109" s="220">
        <f>M109*Config!N$40</f>
        <v>0</v>
      </c>
      <c r="Y109" s="221">
        <f>N109*Config!O$40</f>
        <v>0</v>
      </c>
      <c r="Z109" s="222">
        <f t="shared" si="7"/>
        <v>0</v>
      </c>
      <c r="AA109" s="217">
        <f t="shared" si="8"/>
        <v>0</v>
      </c>
      <c r="AB109" s="220">
        <f t="shared" si="9"/>
        <v>0</v>
      </c>
      <c r="AC109" s="221">
        <f t="shared" si="10"/>
        <v>0</v>
      </c>
      <c r="AD109" s="223" t="str">
        <f>IF(OR(SUM(P109:Y109)&lt;&gt;0,A109="EH"),INDEX(CASH!$B:$B,MATCH(A109,CASH!$A:$A,0)),"")</f>
        <v/>
      </c>
      <c r="AE109" s="226">
        <v>4950</v>
      </c>
      <c r="AF109" s="224">
        <f t="shared" si="11"/>
        <v>0.12555079734501071</v>
      </c>
      <c r="AG109" s="122" t="str">
        <f>IF(ISERROR(VLOOKUP(A109,Config!$A$12:$A$32,1,FALSE)),LEFT(A109,2),"PRL")</f>
        <v>PR</v>
      </c>
      <c r="AH109" s="122" t="str">
        <f t="shared" si="12"/>
        <v>PR059</v>
      </c>
      <c r="AI109" s="163" t="s">
        <v>881</v>
      </c>
      <c r="AJ109" s="225" t="s">
        <v>781</v>
      </c>
      <c r="AK109" s="338" t="str">
        <f>IF(ISERROR(VLOOKUP($A109,'RAB Cat Lookup'!$B$4:$E$351,2,FALSE))=TRUE,"Unallocated",VLOOKUP($A109,'RAB Cat Lookup'!$B$4:$E$351,2,FALSE))</f>
        <v>Std</v>
      </c>
      <c r="AL109" s="338" t="str">
        <f>IF(ISERROR(VLOOKUP($A109,'RAB Cat Lookup'!$B$4:$E$351,4,FALSE))=TRUE,"Unallocated",VLOOKUP($A109,'RAB Cat Lookup'!$B$4:$E$351,4,FALSE))</f>
        <v>Substations</v>
      </c>
      <c r="AM109" s="121" t="str">
        <f t="shared" si="13"/>
        <v/>
      </c>
    </row>
    <row r="110" spans="1:39" x14ac:dyDescent="0.25">
      <c r="A110" s="215" t="s">
        <v>389</v>
      </c>
      <c r="B110" s="215" t="s">
        <v>535</v>
      </c>
      <c r="C110" s="123" t="s">
        <v>513</v>
      </c>
      <c r="D110" s="216">
        <v>0</v>
      </c>
      <c r="E110" s="217">
        <v>0</v>
      </c>
      <c r="F110" s="217">
        <v>0</v>
      </c>
      <c r="G110" s="217">
        <v>0</v>
      </c>
      <c r="H110" s="217">
        <v>0</v>
      </c>
      <c r="I110" s="217">
        <v>0</v>
      </c>
      <c r="J110" s="217">
        <v>0</v>
      </c>
      <c r="K110" s="217">
        <v>0</v>
      </c>
      <c r="L110" s="217">
        <v>0</v>
      </c>
      <c r="M110" s="217">
        <v>0</v>
      </c>
      <c r="N110" s="218">
        <v>0</v>
      </c>
      <c r="O110" s="219">
        <v>0</v>
      </c>
      <c r="P110" s="220">
        <f>E110*Config!F$40</f>
        <v>0</v>
      </c>
      <c r="Q110" s="220">
        <f>F110*Config!G$40</f>
        <v>0</v>
      </c>
      <c r="R110" s="220">
        <f>G110*Config!H$40</f>
        <v>0</v>
      </c>
      <c r="S110" s="220">
        <f>H110*Config!I$40</f>
        <v>0</v>
      </c>
      <c r="T110" s="220">
        <f>I110*Config!J$40</f>
        <v>0</v>
      </c>
      <c r="U110" s="220">
        <f>J110*Config!K$40</f>
        <v>0</v>
      </c>
      <c r="V110" s="220">
        <f>K110*Config!L$40</f>
        <v>0</v>
      </c>
      <c r="W110" s="220">
        <f>L110*Config!M$40</f>
        <v>0</v>
      </c>
      <c r="X110" s="220">
        <f>M110*Config!N$40</f>
        <v>0</v>
      </c>
      <c r="Y110" s="221">
        <f>N110*Config!O$40</f>
        <v>0</v>
      </c>
      <c r="Z110" s="222">
        <f t="shared" si="7"/>
        <v>0</v>
      </c>
      <c r="AA110" s="217">
        <f t="shared" si="8"/>
        <v>0</v>
      </c>
      <c r="AB110" s="220">
        <f t="shared" si="9"/>
        <v>0</v>
      </c>
      <c r="AC110" s="221">
        <f t="shared" si="10"/>
        <v>0</v>
      </c>
      <c r="AD110" s="223" t="str">
        <f>IF(OR(SUM(P110:Y110)&lt;&gt;0,A110="EH"),INDEX(CASH!$B:$B,MATCH(A110,CASH!$A:$A,0)),"")</f>
        <v/>
      </c>
      <c r="AE110" s="226">
        <v>4950</v>
      </c>
      <c r="AF110" s="224">
        <f t="shared" si="11"/>
        <v>0.12555079734501071</v>
      </c>
      <c r="AG110" s="122" t="str">
        <f>IF(ISERROR(VLOOKUP(A110,Config!$A$12:$A$32,1,FALSE)),LEFT(A110,2),"PRL")</f>
        <v>PR</v>
      </c>
      <c r="AH110" s="122" t="str">
        <f t="shared" si="12"/>
        <v>PR060</v>
      </c>
      <c r="AI110" s="163" t="s">
        <v>881</v>
      </c>
      <c r="AJ110" s="225" t="s">
        <v>781</v>
      </c>
      <c r="AK110" s="338" t="str">
        <f>IF(ISERROR(VLOOKUP($A110,'RAB Cat Lookup'!$B$4:$E$351,2,FALSE))=TRUE,"Unallocated",VLOOKUP($A110,'RAB Cat Lookup'!$B$4:$E$351,2,FALSE))</f>
        <v>Std</v>
      </c>
      <c r="AL110" s="338" t="str">
        <f>IF(ISERROR(VLOOKUP($A110,'RAB Cat Lookup'!$B$4:$E$351,4,FALSE))=TRUE,"Unallocated",VLOOKUP($A110,'RAB Cat Lookup'!$B$4:$E$351,4,FALSE))</f>
        <v>Sub-transmission lines and cables</v>
      </c>
      <c r="AM110" s="121" t="str">
        <f t="shared" si="13"/>
        <v/>
      </c>
    </row>
    <row r="111" spans="1:39" x14ac:dyDescent="0.25">
      <c r="A111" s="215" t="s">
        <v>378</v>
      </c>
      <c r="B111" s="215" t="s">
        <v>536</v>
      </c>
      <c r="C111" s="123" t="s">
        <v>513</v>
      </c>
      <c r="D111" s="216">
        <v>0</v>
      </c>
      <c r="E111" s="217">
        <v>0</v>
      </c>
      <c r="F111" s="217">
        <v>0</v>
      </c>
      <c r="G111" s="217">
        <v>0</v>
      </c>
      <c r="H111" s="217">
        <v>0</v>
      </c>
      <c r="I111" s="217">
        <v>0</v>
      </c>
      <c r="J111" s="217">
        <v>0</v>
      </c>
      <c r="K111" s="217">
        <v>0</v>
      </c>
      <c r="L111" s="217">
        <v>0</v>
      </c>
      <c r="M111" s="217">
        <v>0</v>
      </c>
      <c r="N111" s="218">
        <v>0</v>
      </c>
      <c r="O111" s="219">
        <v>0</v>
      </c>
      <c r="P111" s="220">
        <f>E111*Config!F$40</f>
        <v>0</v>
      </c>
      <c r="Q111" s="220">
        <f>F111*Config!G$40</f>
        <v>0</v>
      </c>
      <c r="R111" s="220">
        <f>G111*Config!H$40</f>
        <v>0</v>
      </c>
      <c r="S111" s="220">
        <f>H111*Config!I$40</f>
        <v>0</v>
      </c>
      <c r="T111" s="220">
        <f>I111*Config!J$40</f>
        <v>0</v>
      </c>
      <c r="U111" s="220">
        <f>J111*Config!K$40</f>
        <v>0</v>
      </c>
      <c r="V111" s="220">
        <f>K111*Config!L$40</f>
        <v>0</v>
      </c>
      <c r="W111" s="220">
        <f>L111*Config!M$40</f>
        <v>0</v>
      </c>
      <c r="X111" s="220">
        <f>M111*Config!N$40</f>
        <v>0</v>
      </c>
      <c r="Y111" s="221">
        <f>N111*Config!O$40</f>
        <v>0</v>
      </c>
      <c r="Z111" s="222">
        <f t="shared" si="7"/>
        <v>0</v>
      </c>
      <c r="AA111" s="217">
        <f t="shared" si="8"/>
        <v>0</v>
      </c>
      <c r="AB111" s="220">
        <f t="shared" si="9"/>
        <v>0</v>
      </c>
      <c r="AC111" s="221">
        <f t="shared" si="10"/>
        <v>0</v>
      </c>
      <c r="AD111" s="223" t="str">
        <f>IF(OR(SUM(P111:Y111)&lt;&gt;0,A111="EH"),INDEX(CASH!$B:$B,MATCH(A111,CASH!$A:$A,0)),"")</f>
        <v/>
      </c>
      <c r="AE111" s="226">
        <v>5325</v>
      </c>
      <c r="AF111" s="224">
        <f t="shared" si="11"/>
        <v>1.9738942816751353E-2</v>
      </c>
      <c r="AG111" s="122" t="str">
        <f>IF(ISERROR(VLOOKUP(A111,Config!$A$12:$A$32,1,FALSE)),LEFT(A111,2),"PRL")</f>
        <v>PR</v>
      </c>
      <c r="AH111" s="122" t="str">
        <f t="shared" si="12"/>
        <v>PR061</v>
      </c>
      <c r="AI111" s="163" t="s">
        <v>881</v>
      </c>
      <c r="AJ111" s="225" t="s">
        <v>781</v>
      </c>
      <c r="AK111" s="338" t="str">
        <f>IF(ISERROR(VLOOKUP($A111,'RAB Cat Lookup'!$B$4:$E$351,2,FALSE))=TRUE,"Unallocated",VLOOKUP($A111,'RAB Cat Lookup'!$B$4:$E$351,2,FALSE))</f>
        <v>Std</v>
      </c>
      <c r="AL111" s="338" t="str">
        <f>IF(ISERROR(VLOOKUP($A111,'RAB Cat Lookup'!$B$4:$E$351,4,FALSE))=TRUE,"Unallocated",VLOOKUP($A111,'RAB Cat Lookup'!$B$4:$E$351,4,FALSE))</f>
        <v>Substations</v>
      </c>
      <c r="AM111" s="121" t="str">
        <f t="shared" si="13"/>
        <v/>
      </c>
    </row>
    <row r="112" spans="1:39" x14ac:dyDescent="0.25">
      <c r="A112" s="215" t="s">
        <v>405</v>
      </c>
      <c r="B112" s="215" t="s">
        <v>537</v>
      </c>
      <c r="C112" s="123" t="s">
        <v>513</v>
      </c>
      <c r="D112" s="216">
        <v>0</v>
      </c>
      <c r="E112" s="217">
        <v>0</v>
      </c>
      <c r="F112" s="217">
        <v>0</v>
      </c>
      <c r="G112" s="217">
        <v>0</v>
      </c>
      <c r="H112" s="217">
        <v>0</v>
      </c>
      <c r="I112" s="217">
        <v>0</v>
      </c>
      <c r="J112" s="217">
        <v>0</v>
      </c>
      <c r="K112" s="217">
        <v>0</v>
      </c>
      <c r="L112" s="217">
        <v>0</v>
      </c>
      <c r="M112" s="217">
        <v>0</v>
      </c>
      <c r="N112" s="218">
        <v>0</v>
      </c>
      <c r="O112" s="219">
        <v>0</v>
      </c>
      <c r="P112" s="220">
        <f>E112*Config!F$40</f>
        <v>0</v>
      </c>
      <c r="Q112" s="220">
        <f>F112*Config!G$40</f>
        <v>0</v>
      </c>
      <c r="R112" s="220">
        <f>G112*Config!H$40</f>
        <v>0</v>
      </c>
      <c r="S112" s="220">
        <f>H112*Config!I$40</f>
        <v>0</v>
      </c>
      <c r="T112" s="220">
        <f>I112*Config!J$40</f>
        <v>0</v>
      </c>
      <c r="U112" s="220">
        <f>J112*Config!K$40</f>
        <v>0</v>
      </c>
      <c r="V112" s="220">
        <f>K112*Config!L$40</f>
        <v>0</v>
      </c>
      <c r="W112" s="220">
        <f>L112*Config!M$40</f>
        <v>0</v>
      </c>
      <c r="X112" s="220">
        <f>M112*Config!N$40</f>
        <v>0</v>
      </c>
      <c r="Y112" s="221">
        <f>N112*Config!O$40</f>
        <v>0</v>
      </c>
      <c r="Z112" s="222">
        <f t="shared" si="7"/>
        <v>0</v>
      </c>
      <c r="AA112" s="217">
        <f t="shared" si="8"/>
        <v>0</v>
      </c>
      <c r="AB112" s="220">
        <f t="shared" si="9"/>
        <v>0</v>
      </c>
      <c r="AC112" s="221">
        <f t="shared" si="10"/>
        <v>0</v>
      </c>
      <c r="AD112" s="223" t="str">
        <f>IF(OR(SUM(P112:Y112)&lt;&gt;0,A112="EH"),INDEX(CASH!$B:$B,MATCH(A112,CASH!$A:$A,0)),"")</f>
        <v/>
      </c>
      <c r="AE112" s="226">
        <v>4950</v>
      </c>
      <c r="AF112" s="224">
        <f t="shared" si="11"/>
        <v>0.12555079734501071</v>
      </c>
      <c r="AG112" s="122" t="str">
        <f>IF(ISERROR(VLOOKUP(A112,Config!$A$12:$A$32,1,FALSE)),LEFT(A112,2),"PRL")</f>
        <v>PR</v>
      </c>
      <c r="AH112" s="122" t="str">
        <f t="shared" si="12"/>
        <v>PR070</v>
      </c>
      <c r="AI112" s="163" t="s">
        <v>881</v>
      </c>
      <c r="AJ112" s="225" t="s">
        <v>781</v>
      </c>
      <c r="AK112" s="338" t="str">
        <f>IF(ISERROR(VLOOKUP($A112,'RAB Cat Lookup'!$B$4:$E$351,2,FALSE))=TRUE,"Unallocated",VLOOKUP($A112,'RAB Cat Lookup'!$B$4:$E$351,2,FALSE))</f>
        <v>Std</v>
      </c>
      <c r="AL112" s="338" t="str">
        <f>IF(ISERROR(VLOOKUP($A112,'RAB Cat Lookup'!$B$4:$E$351,4,FALSE))=TRUE,"Unallocated",VLOOKUP($A112,'RAB Cat Lookup'!$B$4:$E$351,4,FALSE))</f>
        <v>Substations</v>
      </c>
      <c r="AM112" s="121" t="str">
        <f t="shared" si="13"/>
        <v/>
      </c>
    </row>
    <row r="113" spans="1:39" x14ac:dyDescent="0.25">
      <c r="A113" s="215" t="s">
        <v>475</v>
      </c>
      <c r="B113" s="215" t="s">
        <v>538</v>
      </c>
      <c r="C113" s="123" t="s">
        <v>513</v>
      </c>
      <c r="D113" s="216">
        <v>0</v>
      </c>
      <c r="E113" s="217">
        <v>0</v>
      </c>
      <c r="F113" s="217">
        <v>0</v>
      </c>
      <c r="G113" s="217">
        <v>0</v>
      </c>
      <c r="H113" s="217">
        <v>0</v>
      </c>
      <c r="I113" s="217">
        <v>0</v>
      </c>
      <c r="J113" s="217">
        <v>0</v>
      </c>
      <c r="K113" s="217">
        <v>0</v>
      </c>
      <c r="L113" s="217">
        <v>0</v>
      </c>
      <c r="M113" s="217">
        <v>0</v>
      </c>
      <c r="N113" s="218">
        <v>0</v>
      </c>
      <c r="O113" s="219">
        <v>0</v>
      </c>
      <c r="P113" s="220">
        <f>E113*Config!F$40</f>
        <v>0</v>
      </c>
      <c r="Q113" s="220">
        <f>F113*Config!G$40</f>
        <v>0</v>
      </c>
      <c r="R113" s="220">
        <f>G113*Config!H$40</f>
        <v>0</v>
      </c>
      <c r="S113" s="220">
        <f>H113*Config!I$40</f>
        <v>0</v>
      </c>
      <c r="T113" s="220">
        <f>I113*Config!J$40</f>
        <v>0</v>
      </c>
      <c r="U113" s="220">
        <f>J113*Config!K$40</f>
        <v>0</v>
      </c>
      <c r="V113" s="220">
        <f>K113*Config!L$40</f>
        <v>0</v>
      </c>
      <c r="W113" s="220">
        <f>L113*Config!M$40</f>
        <v>0</v>
      </c>
      <c r="X113" s="220">
        <f>M113*Config!N$40</f>
        <v>0</v>
      </c>
      <c r="Y113" s="221">
        <f>N113*Config!O$40</f>
        <v>0</v>
      </c>
      <c r="Z113" s="222">
        <f t="shared" si="7"/>
        <v>0</v>
      </c>
      <c r="AA113" s="217">
        <f t="shared" si="8"/>
        <v>0</v>
      </c>
      <c r="AB113" s="220">
        <f t="shared" si="9"/>
        <v>0</v>
      </c>
      <c r="AC113" s="221">
        <f t="shared" si="10"/>
        <v>0</v>
      </c>
      <c r="AD113" s="223" t="str">
        <f>IF(OR(SUM(P113:Y113)&lt;&gt;0,A113="EH"),INDEX(CASH!$B:$B,MATCH(A113,CASH!$A:$A,0)),"")</f>
        <v/>
      </c>
      <c r="AE113" s="227">
        <v>4950</v>
      </c>
      <c r="AF113" s="224">
        <f t="shared" si="11"/>
        <v>0.12555079734501071</v>
      </c>
      <c r="AG113" s="122" t="str">
        <f>IF(ISERROR(VLOOKUP(A113,Config!$A$12:$A$32,1,FALSE)),LEFT(A113,2),"PRL")</f>
        <v>PR</v>
      </c>
      <c r="AH113" s="122" t="str">
        <f t="shared" si="12"/>
        <v>PR073</v>
      </c>
      <c r="AI113" s="163" t="s">
        <v>881</v>
      </c>
      <c r="AJ113" s="225" t="s">
        <v>781</v>
      </c>
      <c r="AK113" s="338" t="str">
        <f>IF(ISERROR(VLOOKUP($A113,'RAB Cat Lookup'!$B$4:$E$351,2,FALSE))=TRUE,"Unallocated",VLOOKUP($A113,'RAB Cat Lookup'!$B$4:$E$351,2,FALSE))</f>
        <v>Unallocated</v>
      </c>
      <c r="AL113" s="338" t="str">
        <f>IF(ISERROR(VLOOKUP($A113,'RAB Cat Lookup'!$B$4:$E$351,4,FALSE))=TRUE,"Unallocated",VLOOKUP($A113,'RAB Cat Lookup'!$B$4:$E$351,4,FALSE))</f>
        <v>Unallocated</v>
      </c>
      <c r="AM113" s="121" t="str">
        <f t="shared" si="13"/>
        <v/>
      </c>
    </row>
    <row r="114" spans="1:39" x14ac:dyDescent="0.25">
      <c r="A114" s="215" t="s">
        <v>895</v>
      </c>
      <c r="B114" s="215" t="s">
        <v>910</v>
      </c>
      <c r="C114" s="123" t="s">
        <v>514</v>
      </c>
      <c r="D114" s="216">
        <v>0</v>
      </c>
      <c r="E114" s="217">
        <v>0</v>
      </c>
      <c r="F114" s="217">
        <v>0</v>
      </c>
      <c r="G114" s="217">
        <v>0</v>
      </c>
      <c r="H114" s="217">
        <v>0</v>
      </c>
      <c r="I114" s="217">
        <v>0</v>
      </c>
      <c r="J114" s="217">
        <v>0</v>
      </c>
      <c r="K114" s="217">
        <v>0</v>
      </c>
      <c r="L114" s="217">
        <v>4195200</v>
      </c>
      <c r="M114" s="217">
        <v>12585600</v>
      </c>
      <c r="N114" s="218">
        <v>11187200</v>
      </c>
      <c r="O114" s="219">
        <v>0</v>
      </c>
      <c r="P114" s="220">
        <f>E114*Config!F$40</f>
        <v>0</v>
      </c>
      <c r="Q114" s="220">
        <f>F114*Config!G$40</f>
        <v>0</v>
      </c>
      <c r="R114" s="220">
        <f>G114*Config!H$40</f>
        <v>0</v>
      </c>
      <c r="S114" s="220">
        <f>H114*Config!I$40</f>
        <v>0</v>
      </c>
      <c r="T114" s="220">
        <f>I114*Config!J$40</f>
        <v>0</v>
      </c>
      <c r="U114" s="220">
        <f>J114*Config!K$40</f>
        <v>0</v>
      </c>
      <c r="V114" s="220">
        <f>K114*Config!L$40</f>
        <v>0</v>
      </c>
      <c r="W114" s="220">
        <f>L114*Config!M$40</f>
        <v>5111443.8356336066</v>
      </c>
      <c r="X114" s="220">
        <f>M114*Config!N$40</f>
        <v>15717689.794573339</v>
      </c>
      <c r="Y114" s="221">
        <f>N114*Config!O$40</f>
        <v>14320561.812833486</v>
      </c>
      <c r="Z114" s="222">
        <f t="shared" si="7"/>
        <v>0</v>
      </c>
      <c r="AA114" s="217">
        <f t="shared" si="8"/>
        <v>27968000</v>
      </c>
      <c r="AB114" s="220">
        <f t="shared" si="9"/>
        <v>0</v>
      </c>
      <c r="AC114" s="221">
        <f t="shared" si="10"/>
        <v>35149695.443040431</v>
      </c>
      <c r="AD114" s="223">
        <f>IF(OR(SUM(P114:Y114)&lt;&gt;0,A114="EH"),INDEX(CASH!$B:$B,MATCH(A114,CASH!$A:$A,0)),"")</f>
        <v>210</v>
      </c>
      <c r="AE114" s="122">
        <f>AD114*VLOOKUP(C114,Config!$A$3:$C$9,3,FALSE)</f>
        <v>1050</v>
      </c>
      <c r="AF114" s="224">
        <f t="shared" si="11"/>
        <v>0.95929032091161537</v>
      </c>
      <c r="AG114" s="122" t="str">
        <f>IF(ISERROR(VLOOKUP(A114,Config!$A$12:$A$32,1,FALSE)),LEFT(A114,2),"PRL")</f>
        <v>PR</v>
      </c>
      <c r="AH114" s="122" t="str">
        <f t="shared" si="12"/>
        <v>PR081</v>
      </c>
      <c r="AI114" s="163" t="s">
        <v>881</v>
      </c>
      <c r="AJ114" s="225" t="s">
        <v>781</v>
      </c>
      <c r="AK114" s="338" t="str">
        <f>IF(ISERROR(VLOOKUP($A114,'RAB Cat Lookup'!$B$4:$E$351,2,FALSE))=TRUE,"Unallocated",VLOOKUP($A114,'RAB Cat Lookup'!$B$4:$E$351,2,FALSE))</f>
        <v>Unallocated</v>
      </c>
      <c r="AL114" s="338" t="str">
        <f>IF(ISERROR(VLOOKUP($A114,'RAB Cat Lookup'!$B$4:$E$351,4,FALSE))=TRUE,"Unallocated",VLOOKUP($A114,'RAB Cat Lookup'!$B$4:$E$351,4,FALSE))</f>
        <v>Unallocated</v>
      </c>
      <c r="AM114" s="121" t="str">
        <f t="shared" si="13"/>
        <v/>
      </c>
    </row>
    <row r="115" spans="1:39" x14ac:dyDescent="0.25">
      <c r="A115" s="215" t="s">
        <v>366</v>
      </c>
      <c r="B115" s="215" t="s">
        <v>367</v>
      </c>
      <c r="C115" s="123" t="s">
        <v>513</v>
      </c>
      <c r="D115" s="216">
        <v>0</v>
      </c>
      <c r="E115" s="217">
        <v>0</v>
      </c>
      <c r="F115" s="217">
        <v>0</v>
      </c>
      <c r="G115" s="217">
        <v>0</v>
      </c>
      <c r="H115" s="217">
        <v>0</v>
      </c>
      <c r="I115" s="217">
        <v>0</v>
      </c>
      <c r="J115" s="217">
        <v>0</v>
      </c>
      <c r="K115" s="217">
        <v>0</v>
      </c>
      <c r="L115" s="217">
        <v>0</v>
      </c>
      <c r="M115" s="217">
        <v>0</v>
      </c>
      <c r="N115" s="218">
        <v>0</v>
      </c>
      <c r="O115" s="219">
        <v>51000</v>
      </c>
      <c r="P115" s="220">
        <f>E115*Config!F$40</f>
        <v>0</v>
      </c>
      <c r="Q115" s="220">
        <f>F115*Config!G$40</f>
        <v>0</v>
      </c>
      <c r="R115" s="220">
        <f>G115*Config!H$40</f>
        <v>0</v>
      </c>
      <c r="S115" s="220">
        <f>H115*Config!I$40</f>
        <v>0</v>
      </c>
      <c r="T115" s="220">
        <f>I115*Config!J$40</f>
        <v>0</v>
      </c>
      <c r="U115" s="220">
        <f>J115*Config!K$40</f>
        <v>0</v>
      </c>
      <c r="V115" s="220">
        <f>K115*Config!L$40</f>
        <v>0</v>
      </c>
      <c r="W115" s="220">
        <f>L115*Config!M$40</f>
        <v>0</v>
      </c>
      <c r="X115" s="220">
        <f>M115*Config!N$40</f>
        <v>0</v>
      </c>
      <c r="Y115" s="221">
        <f>N115*Config!O$40</f>
        <v>0</v>
      </c>
      <c r="Z115" s="222">
        <f t="shared" si="7"/>
        <v>0</v>
      </c>
      <c r="AA115" s="217">
        <f t="shared" si="8"/>
        <v>0</v>
      </c>
      <c r="AB115" s="220">
        <f t="shared" si="9"/>
        <v>0</v>
      </c>
      <c r="AC115" s="221">
        <f t="shared" si="10"/>
        <v>0</v>
      </c>
      <c r="AD115" s="223" t="str">
        <f>IF(OR(SUM(P115:Y115)&lt;&gt;0,A115="EH"),INDEX(CASH!$B:$B,MATCH(A115,CASH!$A:$A,0)),"")</f>
        <v/>
      </c>
      <c r="AE115" s="226">
        <v>6750</v>
      </c>
      <c r="AF115" s="224">
        <f t="shared" si="11"/>
        <v>0</v>
      </c>
      <c r="AG115" s="122" t="str">
        <f>IF(ISERROR(VLOOKUP(A115,Config!$A$12:$A$32,1,FALSE)),LEFT(A115,2),"PRL")</f>
        <v>PR</v>
      </c>
      <c r="AH115" s="122" t="str">
        <f t="shared" si="12"/>
        <v>PR090</v>
      </c>
      <c r="AI115" s="163" t="s">
        <v>881</v>
      </c>
      <c r="AJ115" s="225" t="s">
        <v>781</v>
      </c>
      <c r="AK115" s="338" t="str">
        <f>IF(ISERROR(VLOOKUP($A115,'RAB Cat Lookup'!$B$4:$E$351,2,FALSE))=TRUE,"Unallocated",VLOOKUP($A115,'RAB Cat Lookup'!$B$4:$E$351,2,FALSE))</f>
        <v>Std</v>
      </c>
      <c r="AL115" s="338" t="str">
        <f>IF(ISERROR(VLOOKUP($A115,'RAB Cat Lookup'!$B$4:$E$351,4,FALSE))=TRUE,"Unallocated",VLOOKUP($A115,'RAB Cat Lookup'!$B$4:$E$351,4,FALSE))</f>
        <v>Substations</v>
      </c>
      <c r="AM115" s="121" t="str">
        <f t="shared" si="13"/>
        <v/>
      </c>
    </row>
    <row r="116" spans="1:39" x14ac:dyDescent="0.25">
      <c r="A116" s="215" t="s">
        <v>373</v>
      </c>
      <c r="B116" s="215" t="s">
        <v>374</v>
      </c>
      <c r="C116" s="123" t="s">
        <v>513</v>
      </c>
      <c r="D116" s="216">
        <v>0</v>
      </c>
      <c r="E116" s="217">
        <v>0</v>
      </c>
      <c r="F116" s="217">
        <v>0</v>
      </c>
      <c r="G116" s="217">
        <v>0</v>
      </c>
      <c r="H116" s="217">
        <v>0</v>
      </c>
      <c r="I116" s="217">
        <v>0</v>
      </c>
      <c r="J116" s="217">
        <v>0</v>
      </c>
      <c r="K116" s="217">
        <v>0</v>
      </c>
      <c r="L116" s="217">
        <v>0</v>
      </c>
      <c r="M116" s="217">
        <v>0</v>
      </c>
      <c r="N116" s="218">
        <v>0</v>
      </c>
      <c r="O116" s="219">
        <v>0</v>
      </c>
      <c r="P116" s="220">
        <f>E116*Config!F$40</f>
        <v>0</v>
      </c>
      <c r="Q116" s="220">
        <f>F116*Config!G$40</f>
        <v>0</v>
      </c>
      <c r="R116" s="220">
        <f>G116*Config!H$40</f>
        <v>0</v>
      </c>
      <c r="S116" s="220">
        <f>H116*Config!I$40</f>
        <v>0</v>
      </c>
      <c r="T116" s="220">
        <f>I116*Config!J$40</f>
        <v>0</v>
      </c>
      <c r="U116" s="220">
        <f>J116*Config!K$40</f>
        <v>0</v>
      </c>
      <c r="V116" s="220">
        <f>K116*Config!L$40</f>
        <v>0</v>
      </c>
      <c r="W116" s="220">
        <f>L116*Config!M$40</f>
        <v>0</v>
      </c>
      <c r="X116" s="220">
        <f>M116*Config!N$40</f>
        <v>0</v>
      </c>
      <c r="Y116" s="221">
        <f>N116*Config!O$40</f>
        <v>0</v>
      </c>
      <c r="Z116" s="222">
        <f t="shared" si="7"/>
        <v>0</v>
      </c>
      <c r="AA116" s="217">
        <f t="shared" si="8"/>
        <v>0</v>
      </c>
      <c r="AB116" s="220">
        <f t="shared" si="9"/>
        <v>0</v>
      </c>
      <c r="AC116" s="221">
        <f t="shared" si="10"/>
        <v>0</v>
      </c>
      <c r="AD116" s="223" t="str">
        <f>IF(OR(SUM(P116:Y116)&lt;&gt;0,A116="EH"),INDEX(CASH!$B:$B,MATCH(A116,CASH!$A:$A,0)),"")</f>
        <v/>
      </c>
      <c r="AE116" s="226">
        <v>5850</v>
      </c>
      <c r="AF116" s="224">
        <f t="shared" si="11"/>
        <v>1.6728175680754468E-2</v>
      </c>
      <c r="AG116" s="122" t="str">
        <f>IF(ISERROR(VLOOKUP(A116,Config!$A$12:$A$32,1,FALSE)),LEFT(A116,2),"PRL")</f>
        <v>PR</v>
      </c>
      <c r="AH116" s="122" t="str">
        <f t="shared" si="12"/>
        <v>PR091</v>
      </c>
      <c r="AI116" s="163" t="s">
        <v>881</v>
      </c>
      <c r="AJ116" s="225" t="s">
        <v>781</v>
      </c>
      <c r="AK116" s="338" t="str">
        <f>IF(ISERROR(VLOOKUP($A116,'RAB Cat Lookup'!$B$4:$E$351,2,FALSE))=TRUE,"Unallocated",VLOOKUP($A116,'RAB Cat Lookup'!$B$4:$E$351,2,FALSE))</f>
        <v>Std</v>
      </c>
      <c r="AL116" s="338" t="str">
        <f>IF(ISERROR(VLOOKUP($A116,'RAB Cat Lookup'!$B$4:$E$351,4,FALSE))=TRUE,"Unallocated",VLOOKUP($A116,'RAB Cat Lookup'!$B$4:$E$351,4,FALSE))</f>
        <v>Substations</v>
      </c>
      <c r="AM116" s="121" t="str">
        <f t="shared" si="13"/>
        <v/>
      </c>
    </row>
    <row r="117" spans="1:39" x14ac:dyDescent="0.25">
      <c r="A117" s="215" t="s">
        <v>476</v>
      </c>
      <c r="B117" s="215" t="s">
        <v>477</v>
      </c>
      <c r="C117" s="123" t="s">
        <v>513</v>
      </c>
      <c r="D117" s="216">
        <v>0</v>
      </c>
      <c r="E117" s="217">
        <v>0</v>
      </c>
      <c r="F117" s="217">
        <v>0</v>
      </c>
      <c r="G117" s="217">
        <v>0</v>
      </c>
      <c r="H117" s="217">
        <v>0</v>
      </c>
      <c r="I117" s="217">
        <v>0</v>
      </c>
      <c r="J117" s="217">
        <v>0</v>
      </c>
      <c r="K117" s="217">
        <v>0</v>
      </c>
      <c r="L117" s="217">
        <v>0</v>
      </c>
      <c r="M117" s="217">
        <v>0</v>
      </c>
      <c r="N117" s="218">
        <v>0</v>
      </c>
      <c r="O117" s="219">
        <v>0</v>
      </c>
      <c r="P117" s="220">
        <f>E117*Config!F$40</f>
        <v>0</v>
      </c>
      <c r="Q117" s="220">
        <f>F117*Config!G$40</f>
        <v>0</v>
      </c>
      <c r="R117" s="220">
        <f>G117*Config!H$40</f>
        <v>0</v>
      </c>
      <c r="S117" s="220">
        <f>H117*Config!I$40</f>
        <v>0</v>
      </c>
      <c r="T117" s="220">
        <f>I117*Config!J$40</f>
        <v>0</v>
      </c>
      <c r="U117" s="220">
        <f>J117*Config!K$40</f>
        <v>0</v>
      </c>
      <c r="V117" s="220">
        <f>K117*Config!L$40</f>
        <v>0</v>
      </c>
      <c r="W117" s="220">
        <f>L117*Config!M$40</f>
        <v>0</v>
      </c>
      <c r="X117" s="220">
        <f>M117*Config!N$40</f>
        <v>0</v>
      </c>
      <c r="Y117" s="221">
        <f>N117*Config!O$40</f>
        <v>0</v>
      </c>
      <c r="Z117" s="222">
        <f t="shared" si="7"/>
        <v>0</v>
      </c>
      <c r="AA117" s="217">
        <f t="shared" si="8"/>
        <v>0</v>
      </c>
      <c r="AB117" s="220">
        <f t="shared" si="9"/>
        <v>0</v>
      </c>
      <c r="AC117" s="221">
        <f t="shared" si="10"/>
        <v>0</v>
      </c>
      <c r="AD117" s="223" t="str">
        <f>IF(OR(SUM(P117:Y117)&lt;&gt;0,A117="EH"),INDEX(CASH!$B:$B,MATCH(A117,CASH!$A:$A,0)),"")</f>
        <v/>
      </c>
      <c r="AE117" s="227">
        <v>4950</v>
      </c>
      <c r="AF117" s="224">
        <f t="shared" si="11"/>
        <v>0.12555079734501071</v>
      </c>
      <c r="AG117" s="122" t="str">
        <f>IF(ISERROR(VLOOKUP(A117,Config!$A$12:$A$32,1,FALSE)),LEFT(A117,2),"PRL")</f>
        <v>PR</v>
      </c>
      <c r="AH117" s="122" t="str">
        <f t="shared" si="12"/>
        <v>PR096</v>
      </c>
      <c r="AI117" s="163" t="s">
        <v>881</v>
      </c>
      <c r="AJ117" s="225" t="s">
        <v>781</v>
      </c>
      <c r="AK117" s="338" t="str">
        <f>IF(ISERROR(VLOOKUP($A117,'RAB Cat Lookup'!$B$4:$E$351,2,FALSE))=TRUE,"Unallocated",VLOOKUP($A117,'RAB Cat Lookup'!$B$4:$E$351,2,FALSE))</f>
        <v>Unallocated</v>
      </c>
      <c r="AL117" s="338" t="str">
        <f>IF(ISERROR(VLOOKUP($A117,'RAB Cat Lookup'!$B$4:$E$351,4,FALSE))=TRUE,"Unallocated",VLOOKUP($A117,'RAB Cat Lookup'!$B$4:$E$351,4,FALSE))</f>
        <v>Unallocated</v>
      </c>
      <c r="AM117" s="121" t="str">
        <f t="shared" si="13"/>
        <v/>
      </c>
    </row>
    <row r="118" spans="1:39" x14ac:dyDescent="0.25">
      <c r="A118" s="215" t="s">
        <v>440</v>
      </c>
      <c r="B118" s="215" t="s">
        <v>539</v>
      </c>
      <c r="C118" s="123" t="s">
        <v>513</v>
      </c>
      <c r="D118" s="216">
        <v>0</v>
      </c>
      <c r="E118" s="217">
        <v>0</v>
      </c>
      <c r="F118" s="217">
        <v>0</v>
      </c>
      <c r="G118" s="217">
        <v>0</v>
      </c>
      <c r="H118" s="217">
        <v>0</v>
      </c>
      <c r="I118" s="217">
        <v>0</v>
      </c>
      <c r="J118" s="217">
        <v>0</v>
      </c>
      <c r="K118" s="217">
        <v>0</v>
      </c>
      <c r="L118" s="217">
        <v>0</v>
      </c>
      <c r="M118" s="217">
        <v>0</v>
      </c>
      <c r="N118" s="218">
        <v>0</v>
      </c>
      <c r="O118" s="219">
        <v>0</v>
      </c>
      <c r="P118" s="220">
        <f>E118*Config!F$40</f>
        <v>0</v>
      </c>
      <c r="Q118" s="220">
        <f>F118*Config!G$40</f>
        <v>0</v>
      </c>
      <c r="R118" s="220">
        <f>G118*Config!H$40</f>
        <v>0</v>
      </c>
      <c r="S118" s="220">
        <f>H118*Config!I$40</f>
        <v>0</v>
      </c>
      <c r="T118" s="220">
        <f>I118*Config!J$40</f>
        <v>0</v>
      </c>
      <c r="U118" s="220">
        <f>J118*Config!K$40</f>
        <v>0</v>
      </c>
      <c r="V118" s="220">
        <f>K118*Config!L$40</f>
        <v>0</v>
      </c>
      <c r="W118" s="220">
        <f>L118*Config!M$40</f>
        <v>0</v>
      </c>
      <c r="X118" s="220">
        <f>M118*Config!N$40</f>
        <v>0</v>
      </c>
      <c r="Y118" s="221">
        <f>N118*Config!O$40</f>
        <v>0</v>
      </c>
      <c r="Z118" s="222">
        <f t="shared" si="7"/>
        <v>0</v>
      </c>
      <c r="AA118" s="217">
        <f t="shared" si="8"/>
        <v>0</v>
      </c>
      <c r="AB118" s="220">
        <f t="shared" si="9"/>
        <v>0</v>
      </c>
      <c r="AC118" s="221">
        <f t="shared" si="10"/>
        <v>0</v>
      </c>
      <c r="AD118" s="223" t="str">
        <f>IF(OR(SUM(P118:Y118)&lt;&gt;0,A118="EH"),INDEX(CASH!$B:$B,MATCH(A118,CASH!$A:$A,0)),"")</f>
        <v/>
      </c>
      <c r="AE118" s="226">
        <v>4500</v>
      </c>
      <c r="AF118" s="224">
        <f t="shared" si="11"/>
        <v>0.25546961376572502</v>
      </c>
      <c r="AG118" s="122" t="str">
        <f>IF(ISERROR(VLOOKUP(A118,Config!$A$12:$A$32,1,FALSE)),LEFT(A118,2),"PRL")</f>
        <v>PR</v>
      </c>
      <c r="AH118" s="122" t="str">
        <f t="shared" si="12"/>
        <v>PR102</v>
      </c>
      <c r="AI118" s="163" t="s">
        <v>881</v>
      </c>
      <c r="AJ118" s="225" t="s">
        <v>781</v>
      </c>
      <c r="AK118" s="338" t="str">
        <f>IF(ISERROR(VLOOKUP($A118,'RAB Cat Lookup'!$B$4:$E$351,2,FALSE))=TRUE,"Unallocated",VLOOKUP($A118,'RAB Cat Lookup'!$B$4:$E$351,2,FALSE))</f>
        <v>Std</v>
      </c>
      <c r="AL118" s="338" t="str">
        <f>IF(ISERROR(VLOOKUP($A118,'RAB Cat Lookup'!$B$4:$E$351,4,FALSE))=TRUE,"Unallocated",VLOOKUP($A118,'RAB Cat Lookup'!$B$4:$E$351,4,FALSE))</f>
        <v>Sub-transmission lines and cables</v>
      </c>
      <c r="AM118" s="121" t="str">
        <f t="shared" si="13"/>
        <v/>
      </c>
    </row>
    <row r="119" spans="1:39" x14ac:dyDescent="0.25">
      <c r="A119" s="215" t="s">
        <v>100</v>
      </c>
      <c r="B119" s="215" t="s">
        <v>312</v>
      </c>
      <c r="C119" s="123" t="s">
        <v>513</v>
      </c>
      <c r="D119" s="216">
        <v>2187000</v>
      </c>
      <c r="E119" s="217">
        <v>1765854</v>
      </c>
      <c r="F119" s="217">
        <v>5111</v>
      </c>
      <c r="G119" s="217">
        <v>0</v>
      </c>
      <c r="H119" s="217">
        <v>0</v>
      </c>
      <c r="I119" s="217">
        <v>0</v>
      </c>
      <c r="J119" s="217">
        <v>0</v>
      </c>
      <c r="K119" s="217">
        <v>0</v>
      </c>
      <c r="L119" s="217">
        <v>0</v>
      </c>
      <c r="M119" s="217">
        <v>0</v>
      </c>
      <c r="N119" s="218">
        <v>0</v>
      </c>
      <c r="O119" s="219">
        <v>3153918</v>
      </c>
      <c r="P119" s="220">
        <f>E119*Config!F$40</f>
        <v>1810000.3499999999</v>
      </c>
      <c r="Q119" s="220">
        <f>F119*Config!G$40</f>
        <v>5369.7443749999993</v>
      </c>
      <c r="R119" s="220">
        <f>G119*Config!H$40</f>
        <v>0</v>
      </c>
      <c r="S119" s="220">
        <f>H119*Config!I$40</f>
        <v>0</v>
      </c>
      <c r="T119" s="220">
        <f>I119*Config!J$40</f>
        <v>0</v>
      </c>
      <c r="U119" s="220">
        <f>J119*Config!K$40</f>
        <v>0</v>
      </c>
      <c r="V119" s="220">
        <f>K119*Config!L$40</f>
        <v>0</v>
      </c>
      <c r="W119" s="220">
        <f>L119*Config!M$40</f>
        <v>0</v>
      </c>
      <c r="X119" s="220">
        <f>M119*Config!N$40</f>
        <v>0</v>
      </c>
      <c r="Y119" s="221">
        <f>N119*Config!O$40</f>
        <v>0</v>
      </c>
      <c r="Z119" s="222">
        <f t="shared" si="7"/>
        <v>1770965</v>
      </c>
      <c r="AA119" s="217">
        <f t="shared" si="8"/>
        <v>1770965</v>
      </c>
      <c r="AB119" s="220">
        <f t="shared" si="9"/>
        <v>1815370.0943749999</v>
      </c>
      <c r="AC119" s="221">
        <f t="shared" si="10"/>
        <v>1815370.0943749999</v>
      </c>
      <c r="AD119" s="223">
        <f>IF(OR(SUM(P119:Y119)&lt;&gt;0,A119="EH"),INDEX(CASH!$B:$B,MATCH(A119,CASH!$A:$A,0)),"")</f>
        <v>170</v>
      </c>
      <c r="AE119" s="122">
        <f>AD119*VLOOKUP(C119,Config!$A$3:$C$9,3,FALSE)</f>
        <v>2550</v>
      </c>
      <c r="AF119" s="224">
        <f t="shared" si="11"/>
        <v>0.68667229603054858</v>
      </c>
      <c r="AG119" s="122" t="str">
        <f>IF(ISERROR(VLOOKUP(A119,Config!$A$12:$A$32,1,FALSE)),LEFT(A119,2),"PRL")</f>
        <v>PR</v>
      </c>
      <c r="AH119" s="122" t="str">
        <f t="shared" si="12"/>
        <v>PR110</v>
      </c>
      <c r="AI119" s="163" t="s">
        <v>881</v>
      </c>
      <c r="AJ119" s="225" t="s">
        <v>781</v>
      </c>
      <c r="AK119" s="338" t="str">
        <f>IF(ISERROR(VLOOKUP($A119,'RAB Cat Lookup'!$B$4:$E$351,2,FALSE))=TRUE,"Unallocated",VLOOKUP($A119,'RAB Cat Lookup'!$B$4:$E$351,2,FALSE))</f>
        <v>Std</v>
      </c>
      <c r="AL119" s="338" t="str">
        <f>IF(ISERROR(VLOOKUP($A119,'RAB Cat Lookup'!$B$4:$E$351,4,FALSE))=TRUE,"Unallocated",VLOOKUP($A119,'RAB Cat Lookup'!$B$4:$E$351,4,FALSE))</f>
        <v>Substations</v>
      </c>
      <c r="AM119" s="121" t="str">
        <f t="shared" si="13"/>
        <v/>
      </c>
    </row>
    <row r="120" spans="1:39" x14ac:dyDescent="0.25">
      <c r="A120" s="215" t="s">
        <v>112</v>
      </c>
      <c r="B120" s="215" t="s">
        <v>294</v>
      </c>
      <c r="C120" s="123" t="s">
        <v>513</v>
      </c>
      <c r="D120" s="216">
        <v>518000</v>
      </c>
      <c r="E120" s="217">
        <v>1313250</v>
      </c>
      <c r="F120" s="217">
        <v>3939750</v>
      </c>
      <c r="G120" s="217">
        <v>3502000</v>
      </c>
      <c r="H120" s="217">
        <v>0</v>
      </c>
      <c r="I120" s="217">
        <v>0</v>
      </c>
      <c r="J120" s="217">
        <v>0</v>
      </c>
      <c r="K120" s="217">
        <v>0</v>
      </c>
      <c r="L120" s="217">
        <v>0</v>
      </c>
      <c r="M120" s="217">
        <v>0</v>
      </c>
      <c r="N120" s="218">
        <v>0</v>
      </c>
      <c r="O120" s="219">
        <v>99996</v>
      </c>
      <c r="P120" s="220">
        <f>E120*Config!F$40</f>
        <v>1346081.2499999998</v>
      </c>
      <c r="Q120" s="220">
        <f>F120*Config!G$40</f>
        <v>4139199.8437499995</v>
      </c>
      <c r="R120" s="220">
        <f>G120*Config!H$40</f>
        <v>3771270.9687499995</v>
      </c>
      <c r="S120" s="220">
        <f>H120*Config!I$40</f>
        <v>0</v>
      </c>
      <c r="T120" s="220">
        <f>I120*Config!J$40</f>
        <v>0</v>
      </c>
      <c r="U120" s="220">
        <f>J120*Config!K$40</f>
        <v>0</v>
      </c>
      <c r="V120" s="220">
        <f>K120*Config!L$40</f>
        <v>0</v>
      </c>
      <c r="W120" s="220">
        <f>L120*Config!M$40</f>
        <v>0</v>
      </c>
      <c r="X120" s="220">
        <f>M120*Config!N$40</f>
        <v>0</v>
      </c>
      <c r="Y120" s="221">
        <f>N120*Config!O$40</f>
        <v>0</v>
      </c>
      <c r="Z120" s="222">
        <f t="shared" si="7"/>
        <v>8755000</v>
      </c>
      <c r="AA120" s="217">
        <f t="shared" si="8"/>
        <v>8755000</v>
      </c>
      <c r="AB120" s="220">
        <f t="shared" si="9"/>
        <v>9256552.0624999981</v>
      </c>
      <c r="AC120" s="221">
        <f t="shared" si="10"/>
        <v>9256552.0624999981</v>
      </c>
      <c r="AD120" s="223">
        <f>IF(OR(SUM(P120:Y120)&lt;&gt;0,A120="EH"),INDEX(CASH!$B:$B,MATCH(A120,CASH!$A:$A,0)),"")</f>
        <v>340</v>
      </c>
      <c r="AE120" s="122">
        <f>AD120*VLOOKUP(C120,Config!$A$3:$C$9,3,FALSE)</f>
        <v>5100</v>
      </c>
      <c r="AF120" s="224">
        <f t="shared" si="11"/>
        <v>9.2833650452859295E-2</v>
      </c>
      <c r="AG120" s="122" t="str">
        <f>IF(ISERROR(VLOOKUP(A120,Config!$A$12:$A$32,1,FALSE)),LEFT(A120,2),"PRL")</f>
        <v>PR</v>
      </c>
      <c r="AH120" s="122" t="str">
        <f t="shared" si="12"/>
        <v>PR113</v>
      </c>
      <c r="AI120" s="163" t="s">
        <v>881</v>
      </c>
      <c r="AJ120" s="225" t="s">
        <v>781</v>
      </c>
      <c r="AK120" s="338" t="str">
        <f>IF(ISERROR(VLOOKUP($A120,'RAB Cat Lookup'!$B$4:$E$351,2,FALSE))=TRUE,"Unallocated",VLOOKUP($A120,'RAB Cat Lookup'!$B$4:$E$351,2,FALSE))</f>
        <v>Std</v>
      </c>
      <c r="AL120" s="338" t="str">
        <f>IF(ISERROR(VLOOKUP($A120,'RAB Cat Lookup'!$B$4:$E$351,4,FALSE))=TRUE,"Unallocated",VLOOKUP($A120,'RAB Cat Lookup'!$B$4:$E$351,4,FALSE))</f>
        <v>Sub-transmission lines and cables</v>
      </c>
      <c r="AM120" s="121" t="str">
        <f t="shared" si="13"/>
        <v/>
      </c>
    </row>
    <row r="121" spans="1:39" x14ac:dyDescent="0.25">
      <c r="A121" s="215" t="s">
        <v>384</v>
      </c>
      <c r="B121" s="215" t="s">
        <v>540</v>
      </c>
      <c r="C121" s="123" t="s">
        <v>513</v>
      </c>
      <c r="D121" s="216">
        <v>0</v>
      </c>
      <c r="E121" s="217">
        <v>0</v>
      </c>
      <c r="F121" s="217">
        <v>0</v>
      </c>
      <c r="G121" s="217">
        <v>0</v>
      </c>
      <c r="H121" s="217">
        <v>0</v>
      </c>
      <c r="I121" s="217">
        <v>0</v>
      </c>
      <c r="J121" s="217">
        <v>0</v>
      </c>
      <c r="K121" s="217">
        <v>0</v>
      </c>
      <c r="L121" s="217">
        <v>0</v>
      </c>
      <c r="M121" s="217">
        <v>0</v>
      </c>
      <c r="N121" s="218">
        <v>0</v>
      </c>
      <c r="O121" s="219">
        <v>0</v>
      </c>
      <c r="P121" s="220">
        <f>E121*Config!F$40</f>
        <v>0</v>
      </c>
      <c r="Q121" s="220">
        <f>F121*Config!G$40</f>
        <v>0</v>
      </c>
      <c r="R121" s="220">
        <f>G121*Config!H$40</f>
        <v>0</v>
      </c>
      <c r="S121" s="220">
        <f>H121*Config!I$40</f>
        <v>0</v>
      </c>
      <c r="T121" s="220">
        <f>I121*Config!J$40</f>
        <v>0</v>
      </c>
      <c r="U121" s="220">
        <f>J121*Config!K$40</f>
        <v>0</v>
      </c>
      <c r="V121" s="220">
        <f>K121*Config!L$40</f>
        <v>0</v>
      </c>
      <c r="W121" s="220">
        <f>L121*Config!M$40</f>
        <v>0</v>
      </c>
      <c r="X121" s="220">
        <f>M121*Config!N$40</f>
        <v>0</v>
      </c>
      <c r="Y121" s="221">
        <f>N121*Config!O$40</f>
        <v>0</v>
      </c>
      <c r="Z121" s="222">
        <f t="shared" si="7"/>
        <v>0</v>
      </c>
      <c r="AA121" s="217">
        <f t="shared" si="8"/>
        <v>0</v>
      </c>
      <c r="AB121" s="220">
        <f t="shared" si="9"/>
        <v>0</v>
      </c>
      <c r="AC121" s="221">
        <f t="shared" si="10"/>
        <v>0</v>
      </c>
      <c r="AD121" s="223" t="str">
        <f>IF(OR(SUM(P121:Y121)&lt;&gt;0,A121="EH"),INDEX(CASH!$B:$B,MATCH(A121,CASH!$A:$A,0)),"")</f>
        <v/>
      </c>
      <c r="AE121" s="226">
        <v>4950</v>
      </c>
      <c r="AF121" s="224">
        <f t="shared" si="11"/>
        <v>0.12555079734501071</v>
      </c>
      <c r="AG121" s="122" t="str">
        <f>IF(ISERROR(VLOOKUP(A121,Config!$A$12:$A$32,1,FALSE)),LEFT(A121,2),"PRL")</f>
        <v>PR</v>
      </c>
      <c r="AH121" s="122" t="str">
        <f t="shared" si="12"/>
        <v>PR123</v>
      </c>
      <c r="AI121" s="163" t="s">
        <v>881</v>
      </c>
      <c r="AJ121" s="225" t="s">
        <v>781</v>
      </c>
      <c r="AK121" s="338" t="str">
        <f>IF(ISERROR(VLOOKUP($A121,'RAB Cat Lookup'!$B$4:$E$351,2,FALSE))=TRUE,"Unallocated",VLOOKUP($A121,'RAB Cat Lookup'!$B$4:$E$351,2,FALSE))</f>
        <v>Std</v>
      </c>
      <c r="AL121" s="338" t="str">
        <f>IF(ISERROR(VLOOKUP($A121,'RAB Cat Lookup'!$B$4:$E$351,4,FALSE))=TRUE,"Unallocated",VLOOKUP($A121,'RAB Cat Lookup'!$B$4:$E$351,4,FALSE))</f>
        <v>Sub-transmission lines and cables</v>
      </c>
      <c r="AM121" s="121" t="str">
        <f t="shared" si="13"/>
        <v/>
      </c>
    </row>
    <row r="122" spans="1:39" x14ac:dyDescent="0.25">
      <c r="A122" s="215" t="s">
        <v>379</v>
      </c>
      <c r="B122" s="215" t="s">
        <v>380</v>
      </c>
      <c r="C122" s="123" t="s">
        <v>513</v>
      </c>
      <c r="D122" s="216">
        <v>0</v>
      </c>
      <c r="E122" s="217">
        <v>0</v>
      </c>
      <c r="F122" s="217">
        <v>0</v>
      </c>
      <c r="G122" s="217">
        <v>0</v>
      </c>
      <c r="H122" s="217">
        <v>0</v>
      </c>
      <c r="I122" s="217">
        <v>0</v>
      </c>
      <c r="J122" s="217">
        <v>0</v>
      </c>
      <c r="K122" s="217">
        <v>0</v>
      </c>
      <c r="L122" s="217">
        <v>0</v>
      </c>
      <c r="M122" s="217">
        <v>0</v>
      </c>
      <c r="N122" s="218">
        <v>0</v>
      </c>
      <c r="O122" s="219">
        <v>0</v>
      </c>
      <c r="P122" s="220">
        <f>E122*Config!F$40</f>
        <v>0</v>
      </c>
      <c r="Q122" s="220">
        <f>F122*Config!G$40</f>
        <v>0</v>
      </c>
      <c r="R122" s="220">
        <f>G122*Config!H$40</f>
        <v>0</v>
      </c>
      <c r="S122" s="220">
        <f>H122*Config!I$40</f>
        <v>0</v>
      </c>
      <c r="T122" s="220">
        <f>I122*Config!J$40</f>
        <v>0</v>
      </c>
      <c r="U122" s="220">
        <f>J122*Config!K$40</f>
        <v>0</v>
      </c>
      <c r="V122" s="220">
        <f>K122*Config!L$40</f>
        <v>0</v>
      </c>
      <c r="W122" s="220">
        <f>L122*Config!M$40</f>
        <v>0</v>
      </c>
      <c r="X122" s="220">
        <f>M122*Config!N$40</f>
        <v>0</v>
      </c>
      <c r="Y122" s="221">
        <f>N122*Config!O$40</f>
        <v>0</v>
      </c>
      <c r="Z122" s="222">
        <f t="shared" si="7"/>
        <v>0</v>
      </c>
      <c r="AA122" s="217">
        <f t="shared" si="8"/>
        <v>0</v>
      </c>
      <c r="AB122" s="220">
        <f t="shared" si="9"/>
        <v>0</v>
      </c>
      <c r="AC122" s="221">
        <f t="shared" si="10"/>
        <v>0</v>
      </c>
      <c r="AD122" s="223" t="str">
        <f>IF(OR(SUM(P122:Y122)&lt;&gt;0,A122="EH"),INDEX(CASH!$B:$B,MATCH(A122,CASH!$A:$A,0)),"")</f>
        <v/>
      </c>
      <c r="AE122" s="226">
        <v>4950</v>
      </c>
      <c r="AF122" s="224">
        <f t="shared" si="11"/>
        <v>0.12555079734501071</v>
      </c>
      <c r="AG122" s="122" t="str">
        <f>IF(ISERROR(VLOOKUP(A122,Config!$A$12:$A$32,1,FALSE)),LEFT(A122,2),"PRL")</f>
        <v>PR</v>
      </c>
      <c r="AH122" s="122" t="str">
        <f t="shared" si="12"/>
        <v>PR126</v>
      </c>
      <c r="AI122" s="163" t="s">
        <v>881</v>
      </c>
      <c r="AJ122" s="225" t="s">
        <v>781</v>
      </c>
      <c r="AK122" s="338" t="str">
        <f>IF(ISERROR(VLOOKUP($A122,'RAB Cat Lookup'!$B$4:$E$351,2,FALSE))=TRUE,"Unallocated",VLOOKUP($A122,'RAB Cat Lookup'!$B$4:$E$351,2,FALSE))</f>
        <v>Std</v>
      </c>
      <c r="AL122" s="338" t="str">
        <f>IF(ISERROR(VLOOKUP($A122,'RAB Cat Lookup'!$B$4:$E$351,4,FALSE))=TRUE,"Unallocated",VLOOKUP($A122,'RAB Cat Lookup'!$B$4:$E$351,4,FALSE))</f>
        <v>Substations</v>
      </c>
      <c r="AM122" s="121" t="str">
        <f t="shared" si="13"/>
        <v/>
      </c>
    </row>
    <row r="123" spans="1:39" x14ac:dyDescent="0.25">
      <c r="A123" s="215" t="s">
        <v>397</v>
      </c>
      <c r="B123" s="215" t="s">
        <v>790</v>
      </c>
      <c r="C123" s="123" t="s">
        <v>513</v>
      </c>
      <c r="D123" s="216">
        <v>0</v>
      </c>
      <c r="E123" s="217">
        <v>0</v>
      </c>
      <c r="F123" s="217">
        <v>0</v>
      </c>
      <c r="G123" s="217">
        <v>0</v>
      </c>
      <c r="H123" s="217">
        <v>0</v>
      </c>
      <c r="I123" s="217">
        <v>0</v>
      </c>
      <c r="J123" s="217">
        <v>0</v>
      </c>
      <c r="K123" s="217">
        <v>0</v>
      </c>
      <c r="L123" s="217">
        <v>0</v>
      </c>
      <c r="M123" s="217">
        <v>0</v>
      </c>
      <c r="N123" s="218">
        <v>0</v>
      </c>
      <c r="O123" s="219">
        <v>0</v>
      </c>
      <c r="P123" s="220">
        <f>E123*Config!F$40</f>
        <v>0</v>
      </c>
      <c r="Q123" s="220">
        <f>F123*Config!G$40</f>
        <v>0</v>
      </c>
      <c r="R123" s="220">
        <f>G123*Config!H$40</f>
        <v>0</v>
      </c>
      <c r="S123" s="220">
        <f>H123*Config!I$40</f>
        <v>0</v>
      </c>
      <c r="T123" s="220">
        <f>I123*Config!J$40</f>
        <v>0</v>
      </c>
      <c r="U123" s="220">
        <f>J123*Config!K$40</f>
        <v>0</v>
      </c>
      <c r="V123" s="220">
        <f>K123*Config!L$40</f>
        <v>0</v>
      </c>
      <c r="W123" s="220">
        <f>L123*Config!M$40</f>
        <v>0</v>
      </c>
      <c r="X123" s="220">
        <f>M123*Config!N$40</f>
        <v>0</v>
      </c>
      <c r="Y123" s="221">
        <f>N123*Config!O$40</f>
        <v>0</v>
      </c>
      <c r="Z123" s="222">
        <f t="shared" si="7"/>
        <v>0</v>
      </c>
      <c r="AA123" s="217">
        <f t="shared" si="8"/>
        <v>0</v>
      </c>
      <c r="AB123" s="220">
        <f t="shared" si="9"/>
        <v>0</v>
      </c>
      <c r="AC123" s="221">
        <f t="shared" si="10"/>
        <v>0</v>
      </c>
      <c r="AD123" s="223" t="str">
        <f>IF(OR(SUM(P123:Y123)&lt;&gt;0,A123="EH"),INDEX(CASH!$B:$B,MATCH(A123,CASH!$A:$A,0)),"")</f>
        <v/>
      </c>
      <c r="AE123" s="226">
        <v>3750</v>
      </c>
      <c r="AF123" s="224">
        <f t="shared" si="11"/>
        <v>0.38635121207798373</v>
      </c>
      <c r="AG123" s="122" t="str">
        <f>IF(ISERROR(VLOOKUP(A123,Config!$A$12:$A$32,1,FALSE)),LEFT(A123,2),"PRL")</f>
        <v>PR</v>
      </c>
      <c r="AH123" s="122" t="str">
        <f t="shared" si="12"/>
        <v>PR128</v>
      </c>
      <c r="AI123" s="163" t="s">
        <v>881</v>
      </c>
      <c r="AJ123" s="225" t="s">
        <v>781</v>
      </c>
      <c r="AK123" s="338" t="str">
        <f>IF(ISERROR(VLOOKUP($A123,'RAB Cat Lookup'!$B$4:$E$351,2,FALSE))=TRUE,"Unallocated",VLOOKUP($A123,'RAB Cat Lookup'!$B$4:$E$351,2,FALSE))</f>
        <v>Std</v>
      </c>
      <c r="AL123" s="338" t="str">
        <f>IF(ISERROR(VLOOKUP($A123,'RAB Cat Lookup'!$B$4:$E$351,4,FALSE))=TRUE,"Unallocated",VLOOKUP($A123,'RAB Cat Lookup'!$B$4:$E$351,4,FALSE))</f>
        <v>Substations</v>
      </c>
      <c r="AM123" s="121" t="str">
        <f t="shared" si="13"/>
        <v/>
      </c>
    </row>
    <row r="124" spans="1:39" x14ac:dyDescent="0.25">
      <c r="A124" s="215" t="s">
        <v>433</v>
      </c>
      <c r="B124" s="215" t="s">
        <v>541</v>
      </c>
      <c r="C124" s="123" t="s">
        <v>513</v>
      </c>
      <c r="D124" s="216">
        <v>0</v>
      </c>
      <c r="E124" s="217">
        <v>0</v>
      </c>
      <c r="F124" s="217">
        <v>0</v>
      </c>
      <c r="G124" s="217">
        <v>0</v>
      </c>
      <c r="H124" s="217">
        <v>0</v>
      </c>
      <c r="I124" s="217">
        <v>0</v>
      </c>
      <c r="J124" s="217">
        <v>0</v>
      </c>
      <c r="K124" s="217">
        <v>0</v>
      </c>
      <c r="L124" s="217">
        <v>0</v>
      </c>
      <c r="M124" s="217">
        <v>0</v>
      </c>
      <c r="N124" s="218">
        <v>0</v>
      </c>
      <c r="O124" s="219">
        <v>0</v>
      </c>
      <c r="P124" s="220">
        <f>E124*Config!F$40</f>
        <v>0</v>
      </c>
      <c r="Q124" s="220">
        <f>F124*Config!G$40</f>
        <v>0</v>
      </c>
      <c r="R124" s="220">
        <f>G124*Config!H$40</f>
        <v>0</v>
      </c>
      <c r="S124" s="220">
        <f>H124*Config!I$40</f>
        <v>0</v>
      </c>
      <c r="T124" s="220">
        <f>I124*Config!J$40</f>
        <v>0</v>
      </c>
      <c r="U124" s="220">
        <f>J124*Config!K$40</f>
        <v>0</v>
      </c>
      <c r="V124" s="220">
        <f>K124*Config!L$40</f>
        <v>0</v>
      </c>
      <c r="W124" s="220">
        <f>L124*Config!M$40</f>
        <v>0</v>
      </c>
      <c r="X124" s="220">
        <f>M124*Config!N$40</f>
        <v>0</v>
      </c>
      <c r="Y124" s="221">
        <f>N124*Config!O$40</f>
        <v>0</v>
      </c>
      <c r="Z124" s="222">
        <f t="shared" si="7"/>
        <v>0</v>
      </c>
      <c r="AA124" s="217">
        <f t="shared" si="8"/>
        <v>0</v>
      </c>
      <c r="AB124" s="220">
        <f t="shared" si="9"/>
        <v>0</v>
      </c>
      <c r="AC124" s="221">
        <f t="shared" si="10"/>
        <v>0</v>
      </c>
      <c r="AD124" s="223" t="str">
        <f>IF(OR(SUM(P124:Y124)&lt;&gt;0,A124="EH"),INDEX(CASH!$B:$B,MATCH(A124,CASH!$A:$A,0)),"")</f>
        <v/>
      </c>
      <c r="AE124" s="226">
        <v>4950</v>
      </c>
      <c r="AF124" s="224">
        <f t="shared" si="11"/>
        <v>0.12555079734501071</v>
      </c>
      <c r="AG124" s="122" t="str">
        <f>IF(ISERROR(VLOOKUP(A124,Config!$A$12:$A$32,1,FALSE)),LEFT(A124,2),"PRL")</f>
        <v>PR</v>
      </c>
      <c r="AH124" s="122" t="str">
        <f t="shared" si="12"/>
        <v>PR144</v>
      </c>
      <c r="AI124" s="163" t="s">
        <v>881</v>
      </c>
      <c r="AJ124" s="225" t="s">
        <v>781</v>
      </c>
      <c r="AK124" s="338" t="str">
        <f>IF(ISERROR(VLOOKUP($A124,'RAB Cat Lookup'!$B$4:$E$351,2,FALSE))=TRUE,"Unallocated",VLOOKUP($A124,'RAB Cat Lookup'!$B$4:$E$351,2,FALSE))</f>
        <v>Std</v>
      </c>
      <c r="AL124" s="338" t="str">
        <f>IF(ISERROR(VLOOKUP($A124,'RAB Cat Lookup'!$B$4:$E$351,4,FALSE))=TRUE,"Unallocated",VLOOKUP($A124,'RAB Cat Lookup'!$B$4:$E$351,4,FALSE))</f>
        <v>Substations</v>
      </c>
      <c r="AM124" s="121" t="str">
        <f t="shared" si="13"/>
        <v/>
      </c>
    </row>
    <row r="125" spans="1:39" x14ac:dyDescent="0.25">
      <c r="A125" s="215" t="s">
        <v>424</v>
      </c>
      <c r="B125" s="215" t="s">
        <v>542</v>
      </c>
      <c r="C125" s="123" t="s">
        <v>513</v>
      </c>
      <c r="D125" s="216">
        <v>0</v>
      </c>
      <c r="E125" s="217">
        <v>0</v>
      </c>
      <c r="F125" s="217">
        <v>0</v>
      </c>
      <c r="G125" s="217">
        <v>0</v>
      </c>
      <c r="H125" s="217">
        <v>0</v>
      </c>
      <c r="I125" s="217">
        <v>0</v>
      </c>
      <c r="J125" s="217">
        <v>0</v>
      </c>
      <c r="K125" s="217">
        <v>0</v>
      </c>
      <c r="L125" s="217">
        <v>0</v>
      </c>
      <c r="M125" s="217">
        <v>0</v>
      </c>
      <c r="N125" s="218">
        <v>0</v>
      </c>
      <c r="O125" s="219">
        <v>0</v>
      </c>
      <c r="P125" s="220">
        <f>E125*Config!F$40</f>
        <v>0</v>
      </c>
      <c r="Q125" s="220">
        <f>F125*Config!G$40</f>
        <v>0</v>
      </c>
      <c r="R125" s="220">
        <f>G125*Config!H$40</f>
        <v>0</v>
      </c>
      <c r="S125" s="220">
        <f>H125*Config!I$40</f>
        <v>0</v>
      </c>
      <c r="T125" s="220">
        <f>I125*Config!J$40</f>
        <v>0</v>
      </c>
      <c r="U125" s="220">
        <f>J125*Config!K$40</f>
        <v>0</v>
      </c>
      <c r="V125" s="220">
        <f>K125*Config!L$40</f>
        <v>0</v>
      </c>
      <c r="W125" s="220">
        <f>L125*Config!M$40</f>
        <v>0</v>
      </c>
      <c r="X125" s="220">
        <f>M125*Config!N$40</f>
        <v>0</v>
      </c>
      <c r="Y125" s="221">
        <f>N125*Config!O$40</f>
        <v>0</v>
      </c>
      <c r="Z125" s="222">
        <f t="shared" si="7"/>
        <v>0</v>
      </c>
      <c r="AA125" s="217">
        <f t="shared" si="8"/>
        <v>0</v>
      </c>
      <c r="AB125" s="220">
        <f t="shared" si="9"/>
        <v>0</v>
      </c>
      <c r="AC125" s="221">
        <f t="shared" si="10"/>
        <v>0</v>
      </c>
      <c r="AD125" s="223" t="str">
        <f>IF(OR(SUM(P125:Y125)&lt;&gt;0,A125="EH"),INDEX(CASH!$B:$B,MATCH(A125,CASH!$A:$A,0)),"")</f>
        <v/>
      </c>
      <c r="AE125" s="226">
        <v>4950</v>
      </c>
      <c r="AF125" s="224">
        <f t="shared" si="11"/>
        <v>0.12555079734501071</v>
      </c>
      <c r="AG125" s="122" t="str">
        <f>IF(ISERROR(VLOOKUP(A125,Config!$A$12:$A$32,1,FALSE)),LEFT(A125,2),"PRL")</f>
        <v>PR</v>
      </c>
      <c r="AH125" s="122" t="str">
        <f t="shared" si="12"/>
        <v>PR148</v>
      </c>
      <c r="AI125" s="163" t="s">
        <v>881</v>
      </c>
      <c r="AJ125" s="225" t="s">
        <v>781</v>
      </c>
      <c r="AK125" s="338" t="str">
        <f>IF(ISERROR(VLOOKUP($A125,'RAB Cat Lookup'!$B$4:$E$351,2,FALSE))=TRUE,"Unallocated",VLOOKUP($A125,'RAB Cat Lookup'!$B$4:$E$351,2,FALSE))</f>
        <v>Std</v>
      </c>
      <c r="AL125" s="338" t="str">
        <f>IF(ISERROR(VLOOKUP($A125,'RAB Cat Lookup'!$B$4:$E$351,4,FALSE))=TRUE,"Unallocated",VLOOKUP($A125,'RAB Cat Lookup'!$B$4:$E$351,4,FALSE))</f>
        <v>Transformers</v>
      </c>
      <c r="AM125" s="121" t="str">
        <f t="shared" si="13"/>
        <v/>
      </c>
    </row>
    <row r="126" spans="1:39" x14ac:dyDescent="0.25">
      <c r="A126" s="215" t="s">
        <v>419</v>
      </c>
      <c r="B126" s="215" t="s">
        <v>543</v>
      </c>
      <c r="C126" s="123" t="s">
        <v>513</v>
      </c>
      <c r="D126" s="216">
        <v>0</v>
      </c>
      <c r="E126" s="217">
        <v>0</v>
      </c>
      <c r="F126" s="217">
        <v>0</v>
      </c>
      <c r="G126" s="217">
        <v>0</v>
      </c>
      <c r="H126" s="217">
        <v>0</v>
      </c>
      <c r="I126" s="217">
        <v>0</v>
      </c>
      <c r="J126" s="217">
        <v>0</v>
      </c>
      <c r="K126" s="217">
        <v>0</v>
      </c>
      <c r="L126" s="217">
        <v>0</v>
      </c>
      <c r="M126" s="217">
        <v>0</v>
      </c>
      <c r="N126" s="218">
        <v>0</v>
      </c>
      <c r="O126" s="219">
        <v>0</v>
      </c>
      <c r="P126" s="220">
        <f>E126*Config!F$40</f>
        <v>0</v>
      </c>
      <c r="Q126" s="220">
        <f>F126*Config!G$40</f>
        <v>0</v>
      </c>
      <c r="R126" s="220">
        <f>G126*Config!H$40</f>
        <v>0</v>
      </c>
      <c r="S126" s="220">
        <f>H126*Config!I$40</f>
        <v>0</v>
      </c>
      <c r="T126" s="220">
        <f>I126*Config!J$40</f>
        <v>0</v>
      </c>
      <c r="U126" s="220">
        <f>J126*Config!K$40</f>
        <v>0</v>
      </c>
      <c r="V126" s="220">
        <f>K126*Config!L$40</f>
        <v>0</v>
      </c>
      <c r="W126" s="220">
        <f>L126*Config!M$40</f>
        <v>0</v>
      </c>
      <c r="X126" s="220">
        <f>M126*Config!N$40</f>
        <v>0</v>
      </c>
      <c r="Y126" s="221">
        <f>N126*Config!O$40</f>
        <v>0</v>
      </c>
      <c r="Z126" s="222">
        <f t="shared" si="7"/>
        <v>0</v>
      </c>
      <c r="AA126" s="217">
        <f t="shared" si="8"/>
        <v>0</v>
      </c>
      <c r="AB126" s="220">
        <f t="shared" si="9"/>
        <v>0</v>
      </c>
      <c r="AC126" s="221">
        <f t="shared" si="10"/>
        <v>0</v>
      </c>
      <c r="AD126" s="223" t="str">
        <f>IF(OR(SUM(P126:Y126)&lt;&gt;0,A126="EH"),INDEX(CASH!$B:$B,MATCH(A126,CASH!$A:$A,0)),"")</f>
        <v/>
      </c>
      <c r="AE126" s="226">
        <v>4950</v>
      </c>
      <c r="AF126" s="224">
        <f t="shared" si="11"/>
        <v>0.12555079734501071</v>
      </c>
      <c r="AG126" s="122" t="str">
        <f>IF(ISERROR(VLOOKUP(A126,Config!$A$12:$A$32,1,FALSE)),LEFT(A126,2),"PRL")</f>
        <v>PR</v>
      </c>
      <c r="AH126" s="122" t="str">
        <f t="shared" si="12"/>
        <v>PR149</v>
      </c>
      <c r="AI126" s="163" t="s">
        <v>881</v>
      </c>
      <c r="AJ126" s="225" t="s">
        <v>781</v>
      </c>
      <c r="AK126" s="338" t="str">
        <f>IF(ISERROR(VLOOKUP($A126,'RAB Cat Lookup'!$B$4:$E$351,2,FALSE))=TRUE,"Unallocated",VLOOKUP($A126,'RAB Cat Lookup'!$B$4:$E$351,2,FALSE))</f>
        <v>Std</v>
      </c>
      <c r="AL126" s="338" t="str">
        <f>IF(ISERROR(VLOOKUP($A126,'RAB Cat Lookup'!$B$4:$E$351,4,FALSE))=TRUE,"Unallocated",VLOOKUP($A126,'RAB Cat Lookup'!$B$4:$E$351,4,FALSE))</f>
        <v>Substations</v>
      </c>
      <c r="AM126" s="121" t="str">
        <f t="shared" si="13"/>
        <v/>
      </c>
    </row>
    <row r="127" spans="1:39" x14ac:dyDescent="0.25">
      <c r="A127" s="215" t="s">
        <v>368</v>
      </c>
      <c r="B127" s="215" t="s">
        <v>369</v>
      </c>
      <c r="C127" s="123" t="s">
        <v>513</v>
      </c>
      <c r="D127" s="216">
        <v>0</v>
      </c>
      <c r="E127" s="217">
        <v>0</v>
      </c>
      <c r="F127" s="217">
        <v>0</v>
      </c>
      <c r="G127" s="217">
        <v>0</v>
      </c>
      <c r="H127" s="217">
        <v>0</v>
      </c>
      <c r="I127" s="217">
        <v>0</v>
      </c>
      <c r="J127" s="217">
        <v>0</v>
      </c>
      <c r="K127" s="217">
        <v>0</v>
      </c>
      <c r="L127" s="217">
        <v>0</v>
      </c>
      <c r="M127" s="217">
        <v>0</v>
      </c>
      <c r="N127" s="218">
        <v>0</v>
      </c>
      <c r="O127" s="219">
        <v>0</v>
      </c>
      <c r="P127" s="220">
        <f>E127*Config!F$40</f>
        <v>0</v>
      </c>
      <c r="Q127" s="220">
        <f>F127*Config!G$40</f>
        <v>0</v>
      </c>
      <c r="R127" s="220">
        <f>G127*Config!H$40</f>
        <v>0</v>
      </c>
      <c r="S127" s="220">
        <f>H127*Config!I$40</f>
        <v>0</v>
      </c>
      <c r="T127" s="220">
        <f>I127*Config!J$40</f>
        <v>0</v>
      </c>
      <c r="U127" s="220">
        <f>J127*Config!K$40</f>
        <v>0</v>
      </c>
      <c r="V127" s="220">
        <f>K127*Config!L$40</f>
        <v>0</v>
      </c>
      <c r="W127" s="220">
        <f>L127*Config!M$40</f>
        <v>0</v>
      </c>
      <c r="X127" s="220">
        <f>M127*Config!N$40</f>
        <v>0</v>
      </c>
      <c r="Y127" s="221">
        <f>N127*Config!O$40</f>
        <v>0</v>
      </c>
      <c r="Z127" s="222">
        <f t="shared" si="7"/>
        <v>0</v>
      </c>
      <c r="AA127" s="217">
        <f t="shared" si="8"/>
        <v>0</v>
      </c>
      <c r="AB127" s="220">
        <f t="shared" si="9"/>
        <v>0</v>
      </c>
      <c r="AC127" s="221">
        <f t="shared" si="10"/>
        <v>0</v>
      </c>
      <c r="AD127" s="223" t="str">
        <f>IF(OR(SUM(P127:Y127)&lt;&gt;0,A127="EH"),INDEX(CASH!$B:$B,MATCH(A127,CASH!$A:$A,0)),"")</f>
        <v/>
      </c>
      <c r="AE127" s="226">
        <v>6450</v>
      </c>
      <c r="AF127" s="224">
        <f t="shared" si="11"/>
        <v>0</v>
      </c>
      <c r="AG127" s="122" t="str">
        <f>IF(ISERROR(VLOOKUP(A127,Config!$A$12:$A$32,1,FALSE)),LEFT(A127,2),"PRL")</f>
        <v>PR</v>
      </c>
      <c r="AH127" s="122" t="str">
        <f t="shared" si="12"/>
        <v>PR157</v>
      </c>
      <c r="AI127" s="163" t="s">
        <v>881</v>
      </c>
      <c r="AJ127" s="225" t="s">
        <v>781</v>
      </c>
      <c r="AK127" s="338" t="str">
        <f>IF(ISERROR(VLOOKUP($A127,'RAB Cat Lookup'!$B$4:$E$351,2,FALSE))=TRUE,"Unallocated",VLOOKUP($A127,'RAB Cat Lookup'!$B$4:$E$351,2,FALSE))</f>
        <v>Std</v>
      </c>
      <c r="AL127" s="338" t="str">
        <f>IF(ISERROR(VLOOKUP($A127,'RAB Cat Lookup'!$B$4:$E$351,4,FALSE))=TRUE,"Unallocated",VLOOKUP($A127,'RAB Cat Lookup'!$B$4:$E$351,4,FALSE))</f>
        <v>Substations</v>
      </c>
      <c r="AM127" s="121" t="str">
        <f t="shared" si="13"/>
        <v/>
      </c>
    </row>
    <row r="128" spans="1:39" x14ac:dyDescent="0.25">
      <c r="A128" s="215" t="s">
        <v>113</v>
      </c>
      <c r="B128" s="215" t="s">
        <v>114</v>
      </c>
      <c r="C128" s="123" t="s">
        <v>514</v>
      </c>
      <c r="D128" s="216">
        <v>0</v>
      </c>
      <c r="E128" s="217">
        <v>0</v>
      </c>
      <c r="F128" s="217">
        <v>0</v>
      </c>
      <c r="G128" s="217">
        <v>0</v>
      </c>
      <c r="H128" s="217">
        <v>0</v>
      </c>
      <c r="I128" s="217">
        <v>0</v>
      </c>
      <c r="J128" s="217">
        <v>0</v>
      </c>
      <c r="K128" s="217">
        <v>0</v>
      </c>
      <c r="L128" s="217">
        <v>4202400</v>
      </c>
      <c r="M128" s="217">
        <v>8404800</v>
      </c>
      <c r="N128" s="218">
        <v>8404800</v>
      </c>
      <c r="O128" s="219">
        <v>0</v>
      </c>
      <c r="P128" s="220">
        <f>E128*Config!F$40</f>
        <v>0</v>
      </c>
      <c r="Q128" s="220">
        <f>F128*Config!G$40</f>
        <v>0</v>
      </c>
      <c r="R128" s="220">
        <f>G128*Config!H$40</f>
        <v>0</v>
      </c>
      <c r="S128" s="220">
        <f>H128*Config!I$40</f>
        <v>0</v>
      </c>
      <c r="T128" s="220">
        <f>I128*Config!J$40</f>
        <v>0</v>
      </c>
      <c r="U128" s="220">
        <f>J128*Config!K$40</f>
        <v>0</v>
      </c>
      <c r="V128" s="220">
        <f>K128*Config!L$40</f>
        <v>0</v>
      </c>
      <c r="W128" s="220">
        <f>L128*Config!M$40</f>
        <v>5120216.3364956779</v>
      </c>
      <c r="X128" s="220">
        <f>M128*Config!N$40</f>
        <v>10496443.489816139</v>
      </c>
      <c r="Y128" s="221">
        <f>N128*Config!O$40</f>
        <v>10758854.577061541</v>
      </c>
      <c r="Z128" s="222">
        <f t="shared" si="7"/>
        <v>0</v>
      </c>
      <c r="AA128" s="217">
        <f t="shared" si="8"/>
        <v>21012000</v>
      </c>
      <c r="AB128" s="220">
        <f t="shared" si="9"/>
        <v>0</v>
      </c>
      <c r="AC128" s="221">
        <f t="shared" si="10"/>
        <v>26375514.403373357</v>
      </c>
      <c r="AD128" s="223">
        <f>IF(OR(SUM(P128:Y128)&lt;&gt;0,A128="EH"),INDEX(CASH!$B:$B,MATCH(A128,CASH!$A:$A,0)),"")</f>
        <v>40</v>
      </c>
      <c r="AE128" s="122">
        <f>AD128*VLOOKUP(C128,Config!$A$3:$C$9,3,FALSE)</f>
        <v>200</v>
      </c>
      <c r="AF128" s="224">
        <f t="shared" si="11"/>
        <v>1</v>
      </c>
      <c r="AG128" s="122" t="str">
        <f>IF(ISERROR(VLOOKUP(A128,Config!$A$12:$A$32,1,FALSE)),LEFT(A128,2),"PRL")</f>
        <v>PR</v>
      </c>
      <c r="AH128" s="122" t="str">
        <f t="shared" si="12"/>
        <v>PR170</v>
      </c>
      <c r="AI128" s="163" t="s">
        <v>881</v>
      </c>
      <c r="AJ128" s="225" t="s">
        <v>781</v>
      </c>
      <c r="AK128" s="338" t="str">
        <f>IF(ISERROR(VLOOKUP($A128,'RAB Cat Lookup'!$B$4:$E$351,2,FALSE))=TRUE,"Unallocated",VLOOKUP($A128,'RAB Cat Lookup'!$B$4:$E$351,2,FALSE))</f>
        <v>Std</v>
      </c>
      <c r="AL128" s="338" t="str">
        <f>IF(ISERROR(VLOOKUP($A128,'RAB Cat Lookup'!$B$4:$E$351,4,FALSE))=TRUE,"Unallocated",VLOOKUP($A128,'RAB Cat Lookup'!$B$4:$E$351,4,FALSE))</f>
        <v>Substations</v>
      </c>
      <c r="AM128" s="121" t="str">
        <f t="shared" si="13"/>
        <v/>
      </c>
    </row>
    <row r="129" spans="1:39" x14ac:dyDescent="0.25">
      <c r="A129" s="215" t="s">
        <v>407</v>
      </c>
      <c r="B129" s="215" t="s">
        <v>544</v>
      </c>
      <c r="C129" s="123" t="s">
        <v>513</v>
      </c>
      <c r="D129" s="216">
        <v>0</v>
      </c>
      <c r="E129" s="217">
        <v>0</v>
      </c>
      <c r="F129" s="217">
        <v>0</v>
      </c>
      <c r="G129" s="217">
        <v>0</v>
      </c>
      <c r="H129" s="217">
        <v>0</v>
      </c>
      <c r="I129" s="217">
        <v>0</v>
      </c>
      <c r="J129" s="217">
        <v>0</v>
      </c>
      <c r="K129" s="217">
        <v>0</v>
      </c>
      <c r="L129" s="217">
        <v>0</v>
      </c>
      <c r="M129" s="217">
        <v>0</v>
      </c>
      <c r="N129" s="218">
        <v>0</v>
      </c>
      <c r="O129" s="219">
        <v>0</v>
      </c>
      <c r="P129" s="220">
        <f>E129*Config!F$40</f>
        <v>0</v>
      </c>
      <c r="Q129" s="220">
        <f>F129*Config!G$40</f>
        <v>0</v>
      </c>
      <c r="R129" s="220">
        <f>G129*Config!H$40</f>
        <v>0</v>
      </c>
      <c r="S129" s="220">
        <f>H129*Config!I$40</f>
        <v>0</v>
      </c>
      <c r="T129" s="220">
        <f>I129*Config!J$40</f>
        <v>0</v>
      </c>
      <c r="U129" s="220">
        <f>J129*Config!K$40</f>
        <v>0</v>
      </c>
      <c r="V129" s="220">
        <f>K129*Config!L$40</f>
        <v>0</v>
      </c>
      <c r="W129" s="220">
        <f>L129*Config!M$40</f>
        <v>0</v>
      </c>
      <c r="X129" s="220">
        <f>M129*Config!N$40</f>
        <v>0</v>
      </c>
      <c r="Y129" s="221">
        <f>N129*Config!O$40</f>
        <v>0</v>
      </c>
      <c r="Z129" s="222">
        <f t="shared" si="7"/>
        <v>0</v>
      </c>
      <c r="AA129" s="217">
        <f t="shared" si="8"/>
        <v>0</v>
      </c>
      <c r="AB129" s="220">
        <f t="shared" si="9"/>
        <v>0</v>
      </c>
      <c r="AC129" s="221">
        <f t="shared" si="10"/>
        <v>0</v>
      </c>
      <c r="AD129" s="223" t="str">
        <f>IF(OR(SUM(P129:Y129)&lt;&gt;0,A129="EH"),INDEX(CASH!$B:$B,MATCH(A129,CASH!$A:$A,0)),"")</f>
        <v/>
      </c>
      <c r="AE129" s="226">
        <v>4950</v>
      </c>
      <c r="AF129" s="224">
        <f t="shared" si="11"/>
        <v>0.12555079734501071</v>
      </c>
      <c r="AG129" s="122" t="str">
        <f>IF(ISERROR(VLOOKUP(A129,Config!$A$12:$A$32,1,FALSE)),LEFT(A129,2),"PRL")</f>
        <v>PR</v>
      </c>
      <c r="AH129" s="122" t="str">
        <f t="shared" si="12"/>
        <v>PR172</v>
      </c>
      <c r="AI129" s="163" t="s">
        <v>881</v>
      </c>
      <c r="AJ129" s="225" t="s">
        <v>781</v>
      </c>
      <c r="AK129" s="338" t="str">
        <f>IF(ISERROR(VLOOKUP($A129,'RAB Cat Lookup'!$B$4:$E$351,2,FALSE))=TRUE,"Unallocated",VLOOKUP($A129,'RAB Cat Lookup'!$B$4:$E$351,2,FALSE))</f>
        <v>Std</v>
      </c>
      <c r="AL129" s="338" t="str">
        <f>IF(ISERROR(VLOOKUP($A129,'RAB Cat Lookup'!$B$4:$E$351,4,FALSE))=TRUE,"Unallocated",VLOOKUP($A129,'RAB Cat Lookup'!$B$4:$E$351,4,FALSE))</f>
        <v>Transformers</v>
      </c>
      <c r="AM129" s="121" t="str">
        <f t="shared" si="13"/>
        <v/>
      </c>
    </row>
    <row r="130" spans="1:39" x14ac:dyDescent="0.25">
      <c r="A130" s="215" t="s">
        <v>478</v>
      </c>
      <c r="B130" s="215" t="s">
        <v>515</v>
      </c>
      <c r="C130" s="123" t="s">
        <v>513</v>
      </c>
      <c r="D130" s="216">
        <v>0</v>
      </c>
      <c r="E130" s="217">
        <v>0</v>
      </c>
      <c r="F130" s="217">
        <v>0</v>
      </c>
      <c r="G130" s="217">
        <v>0</v>
      </c>
      <c r="H130" s="217">
        <v>0</v>
      </c>
      <c r="I130" s="217">
        <v>0</v>
      </c>
      <c r="J130" s="217">
        <v>0</v>
      </c>
      <c r="K130" s="217">
        <v>0</v>
      </c>
      <c r="L130" s="217">
        <v>0</v>
      </c>
      <c r="M130" s="217">
        <v>0</v>
      </c>
      <c r="N130" s="218">
        <v>0</v>
      </c>
      <c r="O130" s="219">
        <v>0</v>
      </c>
      <c r="P130" s="220">
        <f>E130*Config!F$40</f>
        <v>0</v>
      </c>
      <c r="Q130" s="220">
        <f>F130*Config!G$40</f>
        <v>0</v>
      </c>
      <c r="R130" s="220">
        <f>G130*Config!H$40</f>
        <v>0</v>
      </c>
      <c r="S130" s="220">
        <f>H130*Config!I$40</f>
        <v>0</v>
      </c>
      <c r="T130" s="220">
        <f>I130*Config!J$40</f>
        <v>0</v>
      </c>
      <c r="U130" s="220">
        <f>J130*Config!K$40</f>
        <v>0</v>
      </c>
      <c r="V130" s="220">
        <f>K130*Config!L$40</f>
        <v>0</v>
      </c>
      <c r="W130" s="220">
        <f>L130*Config!M$40</f>
        <v>0</v>
      </c>
      <c r="X130" s="220">
        <f>M130*Config!N$40</f>
        <v>0</v>
      </c>
      <c r="Y130" s="221">
        <f>N130*Config!O$40</f>
        <v>0</v>
      </c>
      <c r="Z130" s="222">
        <f t="shared" ref="Z130:Z193" si="14">SUM(E130:I130)</f>
        <v>0</v>
      </c>
      <c r="AA130" s="217">
        <f t="shared" ref="AA130:AA193" si="15">SUM(E130:N130)</f>
        <v>0</v>
      </c>
      <c r="AB130" s="220">
        <f t="shared" ref="AB130:AB193" si="16">SUM(P130:T130)</f>
        <v>0</v>
      </c>
      <c r="AC130" s="221">
        <f t="shared" ref="AC130:AC193" si="17">SUM(P130:Y130)</f>
        <v>0</v>
      </c>
      <c r="AD130" s="223" t="str">
        <f>IF(OR(SUM(P130:Y130)&lt;&gt;0,A130="EH"),INDEX(CASH!$B:$B,MATCH(A130,CASH!$A:$A,0)),"")</f>
        <v/>
      </c>
      <c r="AE130" s="227">
        <v>4950</v>
      </c>
      <c r="AF130" s="224">
        <f t="shared" ref="AF130:AF193" si="18">SUMIF($AE$2:$AE$418,"&gt;="&amp;AE130,$AB$2:$AB$418)/SUM($AB$2:$AB$418)</f>
        <v>0.12555079734501071</v>
      </c>
      <c r="AG130" s="122" t="str">
        <f>IF(ISERROR(VLOOKUP(A130,Config!$A$12:$A$32,1,FALSE)),LEFT(A130,2),"PRL")</f>
        <v>PR</v>
      </c>
      <c r="AH130" s="122" t="str">
        <f t="shared" ref="AH130:AH193" si="19">A130&amp;IF(LEFT(C130)="P",LOWER(MID(C130,11,1)),"")</f>
        <v>PR176</v>
      </c>
      <c r="AI130" s="163" t="s">
        <v>881</v>
      </c>
      <c r="AJ130" s="225" t="s">
        <v>781</v>
      </c>
      <c r="AK130" s="338" t="str">
        <f>IF(ISERROR(VLOOKUP($A130,'RAB Cat Lookup'!$B$4:$E$351,2,FALSE))=TRUE,"Unallocated",VLOOKUP($A130,'RAB Cat Lookup'!$B$4:$E$351,2,FALSE))</f>
        <v>Std</v>
      </c>
      <c r="AL130" s="338" t="str">
        <f>IF(ISERROR(VLOOKUP($A130,'RAB Cat Lookup'!$B$4:$E$351,4,FALSE))=TRUE,"Unallocated",VLOOKUP($A130,'RAB Cat Lookup'!$B$4:$E$351,4,FALSE))</f>
        <v>Substations</v>
      </c>
      <c r="AM130" s="121" t="str">
        <f t="shared" ref="AM130:AM193" si="20">IF(AND(AL130=1,SUM(AA130&lt;&gt;0)),A130,"")</f>
        <v/>
      </c>
    </row>
    <row r="131" spans="1:39" x14ac:dyDescent="0.25">
      <c r="A131" s="215" t="s">
        <v>479</v>
      </c>
      <c r="B131" s="215" t="s">
        <v>545</v>
      </c>
      <c r="C131" s="123" t="s">
        <v>513</v>
      </c>
      <c r="D131" s="216">
        <v>0</v>
      </c>
      <c r="E131" s="217">
        <v>0</v>
      </c>
      <c r="F131" s="217">
        <v>0</v>
      </c>
      <c r="G131" s="217">
        <v>0</v>
      </c>
      <c r="H131" s="217">
        <v>0</v>
      </c>
      <c r="I131" s="217">
        <v>0</v>
      </c>
      <c r="J131" s="217">
        <v>0</v>
      </c>
      <c r="K131" s="217">
        <v>0</v>
      </c>
      <c r="L131" s="217">
        <v>0</v>
      </c>
      <c r="M131" s="217">
        <v>0</v>
      </c>
      <c r="N131" s="218">
        <v>0</v>
      </c>
      <c r="O131" s="219">
        <v>0</v>
      </c>
      <c r="P131" s="220">
        <f>E131*Config!F$40</f>
        <v>0</v>
      </c>
      <c r="Q131" s="220">
        <f>F131*Config!G$40</f>
        <v>0</v>
      </c>
      <c r="R131" s="220">
        <f>G131*Config!H$40</f>
        <v>0</v>
      </c>
      <c r="S131" s="220">
        <f>H131*Config!I$40</f>
        <v>0</v>
      </c>
      <c r="T131" s="220">
        <f>I131*Config!J$40</f>
        <v>0</v>
      </c>
      <c r="U131" s="220">
        <f>J131*Config!K$40</f>
        <v>0</v>
      </c>
      <c r="V131" s="220">
        <f>K131*Config!L$40</f>
        <v>0</v>
      </c>
      <c r="W131" s="220">
        <f>L131*Config!M$40</f>
        <v>0</v>
      </c>
      <c r="X131" s="220">
        <f>M131*Config!N$40</f>
        <v>0</v>
      </c>
      <c r="Y131" s="221">
        <f>N131*Config!O$40</f>
        <v>0</v>
      </c>
      <c r="Z131" s="222">
        <f t="shared" si="14"/>
        <v>0</v>
      </c>
      <c r="AA131" s="217">
        <f t="shared" si="15"/>
        <v>0</v>
      </c>
      <c r="AB131" s="220">
        <f t="shared" si="16"/>
        <v>0</v>
      </c>
      <c r="AC131" s="221">
        <f t="shared" si="17"/>
        <v>0</v>
      </c>
      <c r="AD131" s="223" t="str">
        <f>IF(OR(SUM(P131:Y131)&lt;&gt;0,A131="EH"),INDEX(CASH!$B:$B,MATCH(A131,CASH!$A:$A,0)),"")</f>
        <v/>
      </c>
      <c r="AE131" s="227">
        <v>4950</v>
      </c>
      <c r="AF131" s="224">
        <f t="shared" si="18"/>
        <v>0.12555079734501071</v>
      </c>
      <c r="AG131" s="122" t="str">
        <f>IF(ISERROR(VLOOKUP(A131,Config!$A$12:$A$32,1,FALSE)),LEFT(A131,2),"PRL")</f>
        <v>PR</v>
      </c>
      <c r="AH131" s="122" t="str">
        <f t="shared" si="19"/>
        <v>PR183</v>
      </c>
      <c r="AI131" s="163" t="s">
        <v>881</v>
      </c>
      <c r="AJ131" s="225" t="s">
        <v>781</v>
      </c>
      <c r="AK131" s="338" t="str">
        <f>IF(ISERROR(VLOOKUP($A131,'RAB Cat Lookup'!$B$4:$E$351,2,FALSE))=TRUE,"Unallocated",VLOOKUP($A131,'RAB Cat Lookup'!$B$4:$E$351,2,FALSE))</f>
        <v>Unallocated</v>
      </c>
      <c r="AL131" s="338" t="str">
        <f>IF(ISERROR(VLOOKUP($A131,'RAB Cat Lookup'!$B$4:$E$351,4,FALSE))=TRUE,"Unallocated",VLOOKUP($A131,'RAB Cat Lookup'!$B$4:$E$351,4,FALSE))</f>
        <v>Unallocated</v>
      </c>
      <c r="AM131" s="121" t="str">
        <f t="shared" si="20"/>
        <v/>
      </c>
    </row>
    <row r="132" spans="1:39" x14ac:dyDescent="0.25">
      <c r="A132" s="215" t="s">
        <v>101</v>
      </c>
      <c r="B132" s="215" t="s">
        <v>791</v>
      </c>
      <c r="C132" s="123" t="s">
        <v>513</v>
      </c>
      <c r="D132" s="216">
        <v>0</v>
      </c>
      <c r="E132" s="217">
        <v>0</v>
      </c>
      <c r="F132" s="217">
        <v>0</v>
      </c>
      <c r="G132" s="217">
        <v>0</v>
      </c>
      <c r="H132" s="217">
        <v>0</v>
      </c>
      <c r="I132" s="217">
        <v>0</v>
      </c>
      <c r="J132" s="217">
        <v>0</v>
      </c>
      <c r="K132" s="217">
        <v>0</v>
      </c>
      <c r="L132" s="217">
        <v>0</v>
      </c>
      <c r="M132" s="217">
        <v>0</v>
      </c>
      <c r="N132" s="218">
        <v>0</v>
      </c>
      <c r="O132" s="219">
        <v>195.82</v>
      </c>
      <c r="P132" s="220">
        <f>E132*Config!F$40</f>
        <v>0</v>
      </c>
      <c r="Q132" s="220">
        <f>F132*Config!G$40</f>
        <v>0</v>
      </c>
      <c r="R132" s="220">
        <f>G132*Config!H$40</f>
        <v>0</v>
      </c>
      <c r="S132" s="220">
        <f>H132*Config!I$40</f>
        <v>0</v>
      </c>
      <c r="T132" s="220">
        <f>I132*Config!J$40</f>
        <v>0</v>
      </c>
      <c r="U132" s="220">
        <f>J132*Config!K$40</f>
        <v>0</v>
      </c>
      <c r="V132" s="220">
        <f>K132*Config!L$40</f>
        <v>0</v>
      </c>
      <c r="W132" s="220">
        <f>L132*Config!M$40</f>
        <v>0</v>
      </c>
      <c r="X132" s="220">
        <f>M132*Config!N$40</f>
        <v>0</v>
      </c>
      <c r="Y132" s="221">
        <f>N132*Config!O$40</f>
        <v>0</v>
      </c>
      <c r="Z132" s="222">
        <f t="shared" si="14"/>
        <v>0</v>
      </c>
      <c r="AA132" s="217">
        <f t="shared" si="15"/>
        <v>0</v>
      </c>
      <c r="AB132" s="220">
        <f t="shared" si="16"/>
        <v>0</v>
      </c>
      <c r="AC132" s="221">
        <f t="shared" si="17"/>
        <v>0</v>
      </c>
      <c r="AD132" s="223" t="str">
        <f>IF(OR(SUM(P132:Y132)&lt;&gt;0,A132="EH"),INDEX(CASH!$B:$B,MATCH(A132,CASH!$A:$A,0)),"")</f>
        <v/>
      </c>
      <c r="AE132" s="226">
        <v>3750</v>
      </c>
      <c r="AF132" s="224">
        <f t="shared" si="18"/>
        <v>0.38635121207798373</v>
      </c>
      <c r="AG132" s="122" t="str">
        <f>IF(ISERROR(VLOOKUP(A132,Config!$A$12:$A$32,1,FALSE)),LEFT(A132,2),"PRL")</f>
        <v>PR</v>
      </c>
      <c r="AH132" s="122" t="str">
        <f t="shared" si="19"/>
        <v>PR184</v>
      </c>
      <c r="AI132" s="163" t="s">
        <v>881</v>
      </c>
      <c r="AJ132" s="225" t="s">
        <v>781</v>
      </c>
      <c r="AK132" s="338" t="str">
        <f>IF(ISERROR(VLOOKUP($A132,'RAB Cat Lookup'!$B$4:$E$351,2,FALSE))=TRUE,"Unallocated",VLOOKUP($A132,'RAB Cat Lookup'!$B$4:$E$351,2,FALSE))</f>
        <v>Std</v>
      </c>
      <c r="AL132" s="338" t="str">
        <f>IF(ISERROR(VLOOKUP($A132,'RAB Cat Lookup'!$B$4:$E$351,4,FALSE))=TRUE,"Unallocated",VLOOKUP($A132,'RAB Cat Lookup'!$B$4:$E$351,4,FALSE))</f>
        <v>Substations</v>
      </c>
      <c r="AM132" s="121" t="str">
        <f t="shared" si="20"/>
        <v/>
      </c>
    </row>
    <row r="133" spans="1:39" x14ac:dyDescent="0.25">
      <c r="A133" s="215" t="s">
        <v>387</v>
      </c>
      <c r="B133" s="215" t="s">
        <v>388</v>
      </c>
      <c r="C133" s="123" t="s">
        <v>513</v>
      </c>
      <c r="D133" s="216">
        <v>0</v>
      </c>
      <c r="E133" s="217">
        <v>0</v>
      </c>
      <c r="F133" s="217">
        <v>0</v>
      </c>
      <c r="G133" s="217">
        <v>0</v>
      </c>
      <c r="H133" s="217">
        <v>0</v>
      </c>
      <c r="I133" s="217">
        <v>0</v>
      </c>
      <c r="J133" s="217">
        <v>0</v>
      </c>
      <c r="K133" s="217">
        <v>0</v>
      </c>
      <c r="L133" s="217">
        <v>0</v>
      </c>
      <c r="M133" s="217">
        <v>0</v>
      </c>
      <c r="N133" s="218">
        <v>0</v>
      </c>
      <c r="O133" s="219">
        <v>0</v>
      </c>
      <c r="P133" s="220">
        <f>E133*Config!F$40</f>
        <v>0</v>
      </c>
      <c r="Q133" s="220">
        <f>F133*Config!G$40</f>
        <v>0</v>
      </c>
      <c r="R133" s="220">
        <f>G133*Config!H$40</f>
        <v>0</v>
      </c>
      <c r="S133" s="220">
        <f>H133*Config!I$40</f>
        <v>0</v>
      </c>
      <c r="T133" s="220">
        <f>I133*Config!J$40</f>
        <v>0</v>
      </c>
      <c r="U133" s="220">
        <f>J133*Config!K$40</f>
        <v>0</v>
      </c>
      <c r="V133" s="220">
        <f>K133*Config!L$40</f>
        <v>0</v>
      </c>
      <c r="W133" s="220">
        <f>L133*Config!M$40</f>
        <v>0</v>
      </c>
      <c r="X133" s="220">
        <f>M133*Config!N$40</f>
        <v>0</v>
      </c>
      <c r="Y133" s="221">
        <f>N133*Config!O$40</f>
        <v>0</v>
      </c>
      <c r="Z133" s="222">
        <f t="shared" si="14"/>
        <v>0</v>
      </c>
      <c r="AA133" s="217">
        <f t="shared" si="15"/>
        <v>0</v>
      </c>
      <c r="AB133" s="220">
        <f t="shared" si="16"/>
        <v>0</v>
      </c>
      <c r="AC133" s="221">
        <f t="shared" si="17"/>
        <v>0</v>
      </c>
      <c r="AD133" s="223" t="str">
        <f>IF(OR(SUM(P133:Y133)&lt;&gt;0,A133="EH"),INDEX(CASH!$B:$B,MATCH(A133,CASH!$A:$A,0)),"")</f>
        <v/>
      </c>
      <c r="AE133" s="226">
        <v>4950</v>
      </c>
      <c r="AF133" s="224">
        <f t="shared" si="18"/>
        <v>0.12555079734501071</v>
      </c>
      <c r="AG133" s="122" t="str">
        <f>IF(ISERROR(VLOOKUP(A133,Config!$A$12:$A$32,1,FALSE)),LEFT(A133,2),"PRL")</f>
        <v>PR</v>
      </c>
      <c r="AH133" s="122" t="str">
        <f t="shared" si="19"/>
        <v>PR186</v>
      </c>
      <c r="AI133" s="163" t="s">
        <v>881</v>
      </c>
      <c r="AJ133" s="225" t="s">
        <v>781</v>
      </c>
      <c r="AK133" s="338" t="str">
        <f>IF(ISERROR(VLOOKUP($A133,'RAB Cat Lookup'!$B$4:$E$351,2,FALSE))=TRUE,"Unallocated",VLOOKUP($A133,'RAB Cat Lookup'!$B$4:$E$351,2,FALSE))</f>
        <v>Std</v>
      </c>
      <c r="AL133" s="338" t="str">
        <f>IF(ISERROR(VLOOKUP($A133,'RAB Cat Lookup'!$B$4:$E$351,4,FALSE))=TRUE,"Unallocated",VLOOKUP($A133,'RAB Cat Lookup'!$B$4:$E$351,4,FALSE))</f>
        <v>Substations</v>
      </c>
      <c r="AM133" s="121" t="str">
        <f t="shared" si="20"/>
        <v/>
      </c>
    </row>
    <row r="134" spans="1:39" x14ac:dyDescent="0.25">
      <c r="A134" s="215" t="s">
        <v>115</v>
      </c>
      <c r="B134" s="215" t="s">
        <v>313</v>
      </c>
      <c r="C134" s="123" t="s">
        <v>514</v>
      </c>
      <c r="D134" s="216">
        <v>0</v>
      </c>
      <c r="E134" s="217">
        <v>0</v>
      </c>
      <c r="F134" s="217">
        <v>0</v>
      </c>
      <c r="G134" s="217">
        <v>0</v>
      </c>
      <c r="H134" s="217">
        <v>0</v>
      </c>
      <c r="I134" s="217">
        <v>0</v>
      </c>
      <c r="J134" s="217">
        <v>0</v>
      </c>
      <c r="K134" s="217">
        <v>4429200</v>
      </c>
      <c r="L134" s="217">
        <v>8858400</v>
      </c>
      <c r="M134" s="217">
        <v>8858400</v>
      </c>
      <c r="N134" s="218">
        <v>0</v>
      </c>
      <c r="O134" s="219">
        <v>0</v>
      </c>
      <c r="P134" s="220">
        <f>E134*Config!F$40</f>
        <v>0</v>
      </c>
      <c r="Q134" s="220">
        <f>F134*Config!G$40</f>
        <v>0</v>
      </c>
      <c r="R134" s="220">
        <f>G134*Config!H$40</f>
        <v>0</v>
      </c>
      <c r="S134" s="220">
        <f>H134*Config!I$40</f>
        <v>0</v>
      </c>
      <c r="T134" s="220">
        <f>I134*Config!J$40</f>
        <v>0</v>
      </c>
      <c r="U134" s="220">
        <f>J134*Config!K$40</f>
        <v>0</v>
      </c>
      <c r="V134" s="220">
        <f>K134*Config!L$40</f>
        <v>5264926.9401472472</v>
      </c>
      <c r="W134" s="220">
        <f>L134*Config!M$40</f>
        <v>10793100.227301855</v>
      </c>
      <c r="X134" s="220">
        <f>M134*Config!N$40</f>
        <v>11062927.732984399</v>
      </c>
      <c r="Y134" s="221">
        <f>N134*Config!O$40</f>
        <v>0</v>
      </c>
      <c r="Z134" s="222">
        <f t="shared" si="14"/>
        <v>0</v>
      </c>
      <c r="AA134" s="217">
        <f t="shared" si="15"/>
        <v>22146000</v>
      </c>
      <c r="AB134" s="220">
        <f t="shared" si="16"/>
        <v>0</v>
      </c>
      <c r="AC134" s="221">
        <f t="shared" si="17"/>
        <v>27120954.900433503</v>
      </c>
      <c r="AD134" s="223">
        <f>IF(OR(SUM(P134:Y134)&lt;&gt;0,A134="EH"),INDEX(CASH!$B:$B,MATCH(A134,CASH!$A:$A,0)),"")</f>
        <v>80</v>
      </c>
      <c r="AE134" s="122">
        <f>AD134*VLOOKUP(C134,Config!$A$3:$C$9,3,FALSE)</f>
        <v>400</v>
      </c>
      <c r="AF134" s="224">
        <f t="shared" si="18"/>
        <v>0.99707435340427153</v>
      </c>
      <c r="AG134" s="122" t="str">
        <f>IF(ISERROR(VLOOKUP(A134,Config!$A$12:$A$32,1,FALSE)),LEFT(A134,2),"PRL")</f>
        <v>PR</v>
      </c>
      <c r="AH134" s="122" t="str">
        <f t="shared" si="19"/>
        <v>PR190</v>
      </c>
      <c r="AI134" s="163" t="s">
        <v>881</v>
      </c>
      <c r="AJ134" s="225" t="s">
        <v>781</v>
      </c>
      <c r="AK134" s="338" t="str">
        <f>IF(ISERROR(VLOOKUP($A134,'RAB Cat Lookup'!$B$4:$E$351,2,FALSE))=TRUE,"Unallocated",VLOOKUP($A134,'RAB Cat Lookup'!$B$4:$E$351,2,FALSE))</f>
        <v>Std</v>
      </c>
      <c r="AL134" s="338" t="str">
        <f>IF(ISERROR(VLOOKUP($A134,'RAB Cat Lookup'!$B$4:$E$351,4,FALSE))=TRUE,"Unallocated",VLOOKUP($A134,'RAB Cat Lookup'!$B$4:$E$351,4,FALSE))</f>
        <v>Distribution lines and cables</v>
      </c>
      <c r="AM134" s="121" t="str">
        <f t="shared" si="20"/>
        <v/>
      </c>
    </row>
    <row r="135" spans="1:39" x14ac:dyDescent="0.25">
      <c r="A135" s="215" t="s">
        <v>480</v>
      </c>
      <c r="B135" s="215" t="s">
        <v>546</v>
      </c>
      <c r="C135" s="123" t="s">
        <v>513</v>
      </c>
      <c r="D135" s="216">
        <v>0</v>
      </c>
      <c r="E135" s="217">
        <v>0</v>
      </c>
      <c r="F135" s="217">
        <v>0</v>
      </c>
      <c r="G135" s="217">
        <v>0</v>
      </c>
      <c r="H135" s="217">
        <v>0</v>
      </c>
      <c r="I135" s="217">
        <v>0</v>
      </c>
      <c r="J135" s="217">
        <v>0</v>
      </c>
      <c r="K135" s="217">
        <v>0</v>
      </c>
      <c r="L135" s="217">
        <v>0</v>
      </c>
      <c r="M135" s="217">
        <v>0</v>
      </c>
      <c r="N135" s="218">
        <v>0</v>
      </c>
      <c r="O135" s="219">
        <v>0</v>
      </c>
      <c r="P135" s="220">
        <f>E135*Config!F$40</f>
        <v>0</v>
      </c>
      <c r="Q135" s="220">
        <f>F135*Config!G$40</f>
        <v>0</v>
      </c>
      <c r="R135" s="220">
        <f>G135*Config!H$40</f>
        <v>0</v>
      </c>
      <c r="S135" s="220">
        <f>H135*Config!I$40</f>
        <v>0</v>
      </c>
      <c r="T135" s="220">
        <f>I135*Config!J$40</f>
        <v>0</v>
      </c>
      <c r="U135" s="220">
        <f>J135*Config!K$40</f>
        <v>0</v>
      </c>
      <c r="V135" s="220">
        <f>K135*Config!L$40</f>
        <v>0</v>
      </c>
      <c r="W135" s="220">
        <f>L135*Config!M$40</f>
        <v>0</v>
      </c>
      <c r="X135" s="220">
        <f>M135*Config!N$40</f>
        <v>0</v>
      </c>
      <c r="Y135" s="221">
        <f>N135*Config!O$40</f>
        <v>0</v>
      </c>
      <c r="Z135" s="222">
        <f t="shared" si="14"/>
        <v>0</v>
      </c>
      <c r="AA135" s="217">
        <f t="shared" si="15"/>
        <v>0</v>
      </c>
      <c r="AB135" s="220">
        <f t="shared" si="16"/>
        <v>0</v>
      </c>
      <c r="AC135" s="221">
        <f t="shared" si="17"/>
        <v>0</v>
      </c>
      <c r="AD135" s="223" t="str">
        <f>IF(OR(SUM(P135:Y135)&lt;&gt;0,A135="EH"),INDEX(CASH!$B:$B,MATCH(A135,CASH!$A:$A,0)),"")</f>
        <v/>
      </c>
      <c r="AE135" s="227">
        <v>4950</v>
      </c>
      <c r="AF135" s="224">
        <f t="shared" si="18"/>
        <v>0.12555079734501071</v>
      </c>
      <c r="AG135" s="122" t="str">
        <f>IF(ISERROR(VLOOKUP(A135,Config!$A$12:$A$32,1,FALSE)),LEFT(A135,2),"PRL")</f>
        <v>PR</v>
      </c>
      <c r="AH135" s="122" t="str">
        <f t="shared" si="19"/>
        <v>PR192</v>
      </c>
      <c r="AI135" s="163" t="s">
        <v>881</v>
      </c>
      <c r="AJ135" s="225" t="s">
        <v>781</v>
      </c>
      <c r="AK135" s="338" t="str">
        <f>IF(ISERROR(VLOOKUP($A135,'RAB Cat Lookup'!$B$4:$E$351,2,FALSE))=TRUE,"Unallocated",VLOOKUP($A135,'RAB Cat Lookup'!$B$4:$E$351,2,FALSE))</f>
        <v>Unallocated</v>
      </c>
      <c r="AL135" s="338" t="str">
        <f>IF(ISERROR(VLOOKUP($A135,'RAB Cat Lookup'!$B$4:$E$351,4,FALSE))=TRUE,"Unallocated",VLOOKUP($A135,'RAB Cat Lookup'!$B$4:$E$351,4,FALSE))</f>
        <v>Unallocated</v>
      </c>
      <c r="AM135" s="121" t="str">
        <f t="shared" si="20"/>
        <v/>
      </c>
    </row>
    <row r="136" spans="1:39" x14ac:dyDescent="0.25">
      <c r="A136" s="215" t="s">
        <v>418</v>
      </c>
      <c r="B136" s="215" t="s">
        <v>547</v>
      </c>
      <c r="C136" s="123" t="s">
        <v>513</v>
      </c>
      <c r="D136" s="216">
        <v>0</v>
      </c>
      <c r="E136" s="217">
        <v>0</v>
      </c>
      <c r="F136" s="217">
        <v>0</v>
      </c>
      <c r="G136" s="217">
        <v>0</v>
      </c>
      <c r="H136" s="217">
        <v>0</v>
      </c>
      <c r="I136" s="217">
        <v>0</v>
      </c>
      <c r="J136" s="217">
        <v>0</v>
      </c>
      <c r="K136" s="217">
        <v>0</v>
      </c>
      <c r="L136" s="217">
        <v>0</v>
      </c>
      <c r="M136" s="217">
        <v>0</v>
      </c>
      <c r="N136" s="218">
        <v>0</v>
      </c>
      <c r="O136" s="219">
        <v>0</v>
      </c>
      <c r="P136" s="220">
        <f>E136*Config!F$40</f>
        <v>0</v>
      </c>
      <c r="Q136" s="220">
        <f>F136*Config!G$40</f>
        <v>0</v>
      </c>
      <c r="R136" s="220">
        <f>G136*Config!H$40</f>
        <v>0</v>
      </c>
      <c r="S136" s="220">
        <f>H136*Config!I$40</f>
        <v>0</v>
      </c>
      <c r="T136" s="220">
        <f>I136*Config!J$40</f>
        <v>0</v>
      </c>
      <c r="U136" s="220">
        <f>J136*Config!K$40</f>
        <v>0</v>
      </c>
      <c r="V136" s="220">
        <f>K136*Config!L$40</f>
        <v>0</v>
      </c>
      <c r="W136" s="220">
        <f>L136*Config!M$40</f>
        <v>0</v>
      </c>
      <c r="X136" s="220">
        <f>M136*Config!N$40</f>
        <v>0</v>
      </c>
      <c r="Y136" s="221">
        <f>N136*Config!O$40</f>
        <v>0</v>
      </c>
      <c r="Z136" s="222">
        <f t="shared" si="14"/>
        <v>0</v>
      </c>
      <c r="AA136" s="217">
        <f t="shared" si="15"/>
        <v>0</v>
      </c>
      <c r="AB136" s="220">
        <f t="shared" si="16"/>
        <v>0</v>
      </c>
      <c r="AC136" s="221">
        <f t="shared" si="17"/>
        <v>0</v>
      </c>
      <c r="AD136" s="223" t="str">
        <f>IF(OR(SUM(P136:Y136)&lt;&gt;0,A136="EH"),INDEX(CASH!$B:$B,MATCH(A136,CASH!$A:$A,0)),"")</f>
        <v/>
      </c>
      <c r="AE136" s="226">
        <v>4950</v>
      </c>
      <c r="AF136" s="224">
        <f t="shared" si="18"/>
        <v>0.12555079734501071</v>
      </c>
      <c r="AG136" s="122" t="str">
        <f>IF(ISERROR(VLOOKUP(A136,Config!$A$12:$A$32,1,FALSE)),LEFT(A136,2),"PRL")</f>
        <v>PR</v>
      </c>
      <c r="AH136" s="122" t="str">
        <f t="shared" si="19"/>
        <v>PR200</v>
      </c>
      <c r="AI136" s="163" t="s">
        <v>881</v>
      </c>
      <c r="AJ136" s="225" t="s">
        <v>781</v>
      </c>
      <c r="AK136" s="338" t="str">
        <f>IF(ISERROR(VLOOKUP($A136,'RAB Cat Lookup'!$B$4:$E$351,2,FALSE))=TRUE,"Unallocated",VLOOKUP($A136,'RAB Cat Lookup'!$B$4:$E$351,2,FALSE))</f>
        <v>Std</v>
      </c>
      <c r="AL136" s="338" t="str">
        <f>IF(ISERROR(VLOOKUP($A136,'RAB Cat Lookup'!$B$4:$E$351,4,FALSE))=TRUE,"Unallocated",VLOOKUP($A136,'RAB Cat Lookup'!$B$4:$E$351,4,FALSE))</f>
        <v>Substations</v>
      </c>
      <c r="AM136" s="121" t="str">
        <f t="shared" si="20"/>
        <v/>
      </c>
    </row>
    <row r="137" spans="1:39" x14ac:dyDescent="0.25">
      <c r="A137" s="215" t="s">
        <v>377</v>
      </c>
      <c r="B137" s="215" t="s">
        <v>548</v>
      </c>
      <c r="C137" s="123" t="s">
        <v>513</v>
      </c>
      <c r="D137" s="216">
        <v>0</v>
      </c>
      <c r="E137" s="217">
        <v>0</v>
      </c>
      <c r="F137" s="217">
        <v>0</v>
      </c>
      <c r="G137" s="217">
        <v>0</v>
      </c>
      <c r="H137" s="217">
        <v>0</v>
      </c>
      <c r="I137" s="217">
        <v>0</v>
      </c>
      <c r="J137" s="217">
        <v>0</v>
      </c>
      <c r="K137" s="217">
        <v>0</v>
      </c>
      <c r="L137" s="217">
        <v>0</v>
      </c>
      <c r="M137" s="217">
        <v>0</v>
      </c>
      <c r="N137" s="218">
        <v>0</v>
      </c>
      <c r="O137" s="219">
        <v>0</v>
      </c>
      <c r="P137" s="220">
        <f>E137*Config!F$40</f>
        <v>0</v>
      </c>
      <c r="Q137" s="220">
        <f>F137*Config!G$40</f>
        <v>0</v>
      </c>
      <c r="R137" s="220">
        <f>G137*Config!H$40</f>
        <v>0</v>
      </c>
      <c r="S137" s="220">
        <f>H137*Config!I$40</f>
        <v>0</v>
      </c>
      <c r="T137" s="220">
        <f>I137*Config!J$40</f>
        <v>0</v>
      </c>
      <c r="U137" s="220">
        <f>J137*Config!K$40</f>
        <v>0</v>
      </c>
      <c r="V137" s="220">
        <f>K137*Config!L$40</f>
        <v>0</v>
      </c>
      <c r="W137" s="220">
        <f>L137*Config!M$40</f>
        <v>0</v>
      </c>
      <c r="X137" s="220">
        <f>M137*Config!N$40</f>
        <v>0</v>
      </c>
      <c r="Y137" s="221">
        <f>N137*Config!O$40</f>
        <v>0</v>
      </c>
      <c r="Z137" s="222">
        <f t="shared" si="14"/>
        <v>0</v>
      </c>
      <c r="AA137" s="217">
        <f t="shared" si="15"/>
        <v>0</v>
      </c>
      <c r="AB137" s="220">
        <f t="shared" si="16"/>
        <v>0</v>
      </c>
      <c r="AC137" s="221">
        <f t="shared" si="17"/>
        <v>0</v>
      </c>
      <c r="AD137" s="223" t="str">
        <f>IF(OR(SUM(P137:Y137)&lt;&gt;0,A137="EH"),INDEX(CASH!$B:$B,MATCH(A137,CASH!$A:$A,0)),"")</f>
        <v/>
      </c>
      <c r="AE137" s="226">
        <v>5400</v>
      </c>
      <c r="AF137" s="224">
        <f t="shared" si="18"/>
        <v>1.9738942816751353E-2</v>
      </c>
      <c r="AG137" s="122" t="str">
        <f>IF(ISERROR(VLOOKUP(A137,Config!$A$12:$A$32,1,FALSE)),LEFT(A137,2),"PRL")</f>
        <v>PR</v>
      </c>
      <c r="AH137" s="122" t="str">
        <f t="shared" si="19"/>
        <v>PR204</v>
      </c>
      <c r="AI137" s="163" t="s">
        <v>881</v>
      </c>
      <c r="AJ137" s="225" t="s">
        <v>781</v>
      </c>
      <c r="AK137" s="338" t="str">
        <f>IF(ISERROR(VLOOKUP($A137,'RAB Cat Lookup'!$B$4:$E$351,2,FALSE))=TRUE,"Unallocated",VLOOKUP($A137,'RAB Cat Lookup'!$B$4:$E$351,2,FALSE))</f>
        <v>Std</v>
      </c>
      <c r="AL137" s="338" t="str">
        <f>IF(ISERROR(VLOOKUP($A137,'RAB Cat Lookup'!$B$4:$E$351,4,FALSE))=TRUE,"Unallocated",VLOOKUP($A137,'RAB Cat Lookup'!$B$4:$E$351,4,FALSE))</f>
        <v>Sub-transmission lines and cables</v>
      </c>
      <c r="AM137" s="121" t="str">
        <f t="shared" si="20"/>
        <v/>
      </c>
    </row>
    <row r="138" spans="1:39" x14ac:dyDescent="0.25">
      <c r="A138" s="215" t="s">
        <v>413</v>
      </c>
      <c r="B138" s="215" t="s">
        <v>549</v>
      </c>
      <c r="C138" s="123" t="s">
        <v>513</v>
      </c>
      <c r="D138" s="216">
        <v>0</v>
      </c>
      <c r="E138" s="217">
        <v>0</v>
      </c>
      <c r="F138" s="217">
        <v>0</v>
      </c>
      <c r="G138" s="217">
        <v>0</v>
      </c>
      <c r="H138" s="217">
        <v>0</v>
      </c>
      <c r="I138" s="217">
        <v>0</v>
      </c>
      <c r="J138" s="217">
        <v>0</v>
      </c>
      <c r="K138" s="217">
        <v>0</v>
      </c>
      <c r="L138" s="217">
        <v>0</v>
      </c>
      <c r="M138" s="217">
        <v>0</v>
      </c>
      <c r="N138" s="218">
        <v>0</v>
      </c>
      <c r="O138" s="219">
        <v>0</v>
      </c>
      <c r="P138" s="220">
        <f>E138*Config!F$40</f>
        <v>0</v>
      </c>
      <c r="Q138" s="220">
        <f>F138*Config!G$40</f>
        <v>0</v>
      </c>
      <c r="R138" s="220">
        <f>G138*Config!H$40</f>
        <v>0</v>
      </c>
      <c r="S138" s="220">
        <f>H138*Config!I$40</f>
        <v>0</v>
      </c>
      <c r="T138" s="220">
        <f>I138*Config!J$40</f>
        <v>0</v>
      </c>
      <c r="U138" s="220">
        <f>J138*Config!K$40</f>
        <v>0</v>
      </c>
      <c r="V138" s="220">
        <f>K138*Config!L$40</f>
        <v>0</v>
      </c>
      <c r="W138" s="220">
        <f>L138*Config!M$40</f>
        <v>0</v>
      </c>
      <c r="X138" s="220">
        <f>M138*Config!N$40</f>
        <v>0</v>
      </c>
      <c r="Y138" s="221">
        <f>N138*Config!O$40</f>
        <v>0</v>
      </c>
      <c r="Z138" s="222">
        <f t="shared" si="14"/>
        <v>0</v>
      </c>
      <c r="AA138" s="217">
        <f t="shared" si="15"/>
        <v>0</v>
      </c>
      <c r="AB138" s="220">
        <f t="shared" si="16"/>
        <v>0</v>
      </c>
      <c r="AC138" s="221">
        <f t="shared" si="17"/>
        <v>0</v>
      </c>
      <c r="AD138" s="223" t="str">
        <f>IF(OR(SUM(P138:Y138)&lt;&gt;0,A138="EH"),INDEX(CASH!$B:$B,MATCH(A138,CASH!$A:$A,0)),"")</f>
        <v/>
      </c>
      <c r="AE138" s="226">
        <v>4950</v>
      </c>
      <c r="AF138" s="224">
        <f t="shared" si="18"/>
        <v>0.12555079734501071</v>
      </c>
      <c r="AG138" s="122" t="str">
        <f>IF(ISERROR(VLOOKUP(A138,Config!$A$12:$A$32,1,FALSE)),LEFT(A138,2),"PRL")</f>
        <v>PR</v>
      </c>
      <c r="AH138" s="122" t="str">
        <f t="shared" si="19"/>
        <v>PR206</v>
      </c>
      <c r="AI138" s="163" t="s">
        <v>881</v>
      </c>
      <c r="AJ138" s="225" t="s">
        <v>781</v>
      </c>
      <c r="AK138" s="338" t="str">
        <f>IF(ISERROR(VLOOKUP($A138,'RAB Cat Lookup'!$B$4:$E$351,2,FALSE))=TRUE,"Unallocated",VLOOKUP($A138,'RAB Cat Lookup'!$B$4:$E$351,2,FALSE))</f>
        <v>Std</v>
      </c>
      <c r="AL138" s="338" t="str">
        <f>IF(ISERROR(VLOOKUP($A138,'RAB Cat Lookup'!$B$4:$E$351,4,FALSE))=TRUE,"Unallocated",VLOOKUP($A138,'RAB Cat Lookup'!$B$4:$E$351,4,FALSE))</f>
        <v>Substations</v>
      </c>
      <c r="AM138" s="121" t="str">
        <f t="shared" si="20"/>
        <v/>
      </c>
    </row>
    <row r="139" spans="1:39" x14ac:dyDescent="0.25">
      <c r="A139" s="215" t="s">
        <v>376</v>
      </c>
      <c r="B139" s="215" t="s">
        <v>550</v>
      </c>
      <c r="C139" s="123" t="s">
        <v>513</v>
      </c>
      <c r="D139" s="216">
        <v>0</v>
      </c>
      <c r="E139" s="217">
        <v>0</v>
      </c>
      <c r="F139" s="217">
        <v>0</v>
      </c>
      <c r="G139" s="217">
        <v>0</v>
      </c>
      <c r="H139" s="217">
        <v>0</v>
      </c>
      <c r="I139" s="217">
        <v>0</v>
      </c>
      <c r="J139" s="217">
        <v>0</v>
      </c>
      <c r="K139" s="217">
        <v>0</v>
      </c>
      <c r="L139" s="217">
        <v>0</v>
      </c>
      <c r="M139" s="217">
        <v>0</v>
      </c>
      <c r="N139" s="218">
        <v>0</v>
      </c>
      <c r="O139" s="219">
        <v>0</v>
      </c>
      <c r="P139" s="220">
        <f>E139*Config!F$40</f>
        <v>0</v>
      </c>
      <c r="Q139" s="220">
        <f>F139*Config!G$40</f>
        <v>0</v>
      </c>
      <c r="R139" s="220">
        <f>G139*Config!H$40</f>
        <v>0</v>
      </c>
      <c r="S139" s="220">
        <f>H139*Config!I$40</f>
        <v>0</v>
      </c>
      <c r="T139" s="220">
        <f>I139*Config!J$40</f>
        <v>0</v>
      </c>
      <c r="U139" s="220">
        <f>J139*Config!K$40</f>
        <v>0</v>
      </c>
      <c r="V139" s="220">
        <f>K139*Config!L$40</f>
        <v>0</v>
      </c>
      <c r="W139" s="220">
        <f>L139*Config!M$40</f>
        <v>0</v>
      </c>
      <c r="X139" s="220">
        <f>M139*Config!N$40</f>
        <v>0</v>
      </c>
      <c r="Y139" s="221">
        <f>N139*Config!O$40</f>
        <v>0</v>
      </c>
      <c r="Z139" s="222">
        <f t="shared" si="14"/>
        <v>0</v>
      </c>
      <c r="AA139" s="217">
        <f t="shared" si="15"/>
        <v>0</v>
      </c>
      <c r="AB139" s="220">
        <f t="shared" si="16"/>
        <v>0</v>
      </c>
      <c r="AC139" s="221">
        <f t="shared" si="17"/>
        <v>0</v>
      </c>
      <c r="AD139" s="223" t="str">
        <f>IF(OR(SUM(P139:Y139)&lt;&gt;0,A139="EH"),INDEX(CASH!$B:$B,MATCH(A139,CASH!$A:$A,0)),"")</f>
        <v/>
      </c>
      <c r="AE139" s="226">
        <v>5700</v>
      </c>
      <c r="AF139" s="224">
        <f t="shared" si="18"/>
        <v>1.6728175680754468E-2</v>
      </c>
      <c r="AG139" s="122" t="str">
        <f>IF(ISERROR(VLOOKUP(A139,Config!$A$12:$A$32,1,FALSE)),LEFT(A139,2),"PRL")</f>
        <v>PR</v>
      </c>
      <c r="AH139" s="122" t="str">
        <f t="shared" si="19"/>
        <v>PR208</v>
      </c>
      <c r="AI139" s="163" t="s">
        <v>881</v>
      </c>
      <c r="AJ139" s="225" t="s">
        <v>781</v>
      </c>
      <c r="AK139" s="338" t="str">
        <f>IF(ISERROR(VLOOKUP($A139,'RAB Cat Lookup'!$B$4:$E$351,2,FALSE))=TRUE,"Unallocated",VLOOKUP($A139,'RAB Cat Lookup'!$B$4:$E$351,2,FALSE))</f>
        <v>Std</v>
      </c>
      <c r="AL139" s="338" t="str">
        <f>IF(ISERROR(VLOOKUP($A139,'RAB Cat Lookup'!$B$4:$E$351,4,FALSE))=TRUE,"Unallocated",VLOOKUP($A139,'RAB Cat Lookup'!$B$4:$E$351,4,FALSE))</f>
        <v>Substations</v>
      </c>
      <c r="AM139" s="121" t="str">
        <f t="shared" si="20"/>
        <v/>
      </c>
    </row>
    <row r="140" spans="1:39" x14ac:dyDescent="0.25">
      <c r="A140" s="215" t="s">
        <v>481</v>
      </c>
      <c r="B140" s="215" t="s">
        <v>482</v>
      </c>
      <c r="C140" s="123" t="s">
        <v>513</v>
      </c>
      <c r="D140" s="216">
        <v>0</v>
      </c>
      <c r="E140" s="217">
        <v>0</v>
      </c>
      <c r="F140" s="217">
        <v>0</v>
      </c>
      <c r="G140" s="217">
        <v>0</v>
      </c>
      <c r="H140" s="217">
        <v>0</v>
      </c>
      <c r="I140" s="217">
        <v>0</v>
      </c>
      <c r="J140" s="217">
        <v>0</v>
      </c>
      <c r="K140" s="217">
        <v>0</v>
      </c>
      <c r="L140" s="217">
        <v>0</v>
      </c>
      <c r="M140" s="217">
        <v>0</v>
      </c>
      <c r="N140" s="218">
        <v>0</v>
      </c>
      <c r="O140" s="219">
        <v>0</v>
      </c>
      <c r="P140" s="220">
        <f>E140*Config!F$40</f>
        <v>0</v>
      </c>
      <c r="Q140" s="220">
        <f>F140*Config!G$40</f>
        <v>0</v>
      </c>
      <c r="R140" s="220">
        <f>G140*Config!H$40</f>
        <v>0</v>
      </c>
      <c r="S140" s="220">
        <f>H140*Config!I$40</f>
        <v>0</v>
      </c>
      <c r="T140" s="220">
        <f>I140*Config!J$40</f>
        <v>0</v>
      </c>
      <c r="U140" s="220">
        <f>J140*Config!K$40</f>
        <v>0</v>
      </c>
      <c r="V140" s="220">
        <f>K140*Config!L$40</f>
        <v>0</v>
      </c>
      <c r="W140" s="220">
        <f>L140*Config!M$40</f>
        <v>0</v>
      </c>
      <c r="X140" s="220">
        <f>M140*Config!N$40</f>
        <v>0</v>
      </c>
      <c r="Y140" s="221">
        <f>N140*Config!O$40</f>
        <v>0</v>
      </c>
      <c r="Z140" s="222">
        <f t="shared" si="14"/>
        <v>0</v>
      </c>
      <c r="AA140" s="217">
        <f t="shared" si="15"/>
        <v>0</v>
      </c>
      <c r="AB140" s="220">
        <f t="shared" si="16"/>
        <v>0</v>
      </c>
      <c r="AC140" s="221">
        <f t="shared" si="17"/>
        <v>0</v>
      </c>
      <c r="AD140" s="223" t="str">
        <f>IF(OR(SUM(P140:Y140)&lt;&gt;0,A140="EH"),INDEX(CASH!$B:$B,MATCH(A140,CASH!$A:$A,0)),"")</f>
        <v/>
      </c>
      <c r="AE140" s="227">
        <v>4950</v>
      </c>
      <c r="AF140" s="224">
        <f t="shared" si="18"/>
        <v>0.12555079734501071</v>
      </c>
      <c r="AG140" s="122" t="str">
        <f>IF(ISERROR(VLOOKUP(A140,Config!$A$12:$A$32,1,FALSE)),LEFT(A140,2),"PRL")</f>
        <v>PR</v>
      </c>
      <c r="AH140" s="122" t="str">
        <f t="shared" si="19"/>
        <v>PR244</v>
      </c>
      <c r="AI140" s="163" t="s">
        <v>881</v>
      </c>
      <c r="AJ140" s="225" t="s">
        <v>781</v>
      </c>
      <c r="AK140" s="338" t="str">
        <f>IF(ISERROR(VLOOKUP($A140,'RAB Cat Lookup'!$B$4:$E$351,2,FALSE))=TRUE,"Unallocated",VLOOKUP($A140,'RAB Cat Lookup'!$B$4:$E$351,2,FALSE))</f>
        <v>Unallocated</v>
      </c>
      <c r="AL140" s="338" t="str">
        <f>IF(ISERROR(VLOOKUP($A140,'RAB Cat Lookup'!$B$4:$E$351,4,FALSE))=TRUE,"Unallocated",VLOOKUP($A140,'RAB Cat Lookup'!$B$4:$E$351,4,FALSE))</f>
        <v>Unallocated</v>
      </c>
      <c r="AM140" s="121" t="str">
        <f t="shared" si="20"/>
        <v/>
      </c>
    </row>
    <row r="141" spans="1:39" x14ac:dyDescent="0.25">
      <c r="A141" s="215" t="s">
        <v>351</v>
      </c>
      <c r="B141" s="215" t="s">
        <v>352</v>
      </c>
      <c r="C141" s="123" t="s">
        <v>514</v>
      </c>
      <c r="D141" s="216">
        <v>0</v>
      </c>
      <c r="E141" s="217">
        <v>0</v>
      </c>
      <c r="F141" s="217">
        <v>0</v>
      </c>
      <c r="G141" s="217">
        <v>0</v>
      </c>
      <c r="H141" s="217">
        <v>0</v>
      </c>
      <c r="I141" s="217">
        <v>0</v>
      </c>
      <c r="J141" s="217">
        <v>300000</v>
      </c>
      <c r="K141" s="217">
        <v>0</v>
      </c>
      <c r="L141" s="217">
        <v>0</v>
      </c>
      <c r="M141" s="217">
        <v>0</v>
      </c>
      <c r="N141" s="218">
        <v>0</v>
      </c>
      <c r="O141" s="219">
        <v>0</v>
      </c>
      <c r="P141" s="220">
        <f>E141*Config!F$40</f>
        <v>0</v>
      </c>
      <c r="Q141" s="220">
        <f>F141*Config!G$40</f>
        <v>0</v>
      </c>
      <c r="R141" s="220">
        <f>G141*Config!H$40</f>
        <v>0</v>
      </c>
      <c r="S141" s="220">
        <f>H141*Config!I$40</f>
        <v>0</v>
      </c>
      <c r="T141" s="220">
        <f>I141*Config!J$40</f>
        <v>0</v>
      </c>
      <c r="U141" s="220">
        <f>J141*Config!K$40</f>
        <v>347908.02546386706</v>
      </c>
      <c r="V141" s="220">
        <f>K141*Config!L$40</f>
        <v>0</v>
      </c>
      <c r="W141" s="220">
        <f>L141*Config!M$40</f>
        <v>0</v>
      </c>
      <c r="X141" s="220">
        <f>M141*Config!N$40</f>
        <v>0</v>
      </c>
      <c r="Y141" s="221">
        <f>N141*Config!O$40</f>
        <v>0</v>
      </c>
      <c r="Z141" s="222">
        <f t="shared" si="14"/>
        <v>0</v>
      </c>
      <c r="AA141" s="217">
        <f t="shared" si="15"/>
        <v>300000</v>
      </c>
      <c r="AB141" s="220">
        <f t="shared" si="16"/>
        <v>0</v>
      </c>
      <c r="AC141" s="221">
        <f t="shared" si="17"/>
        <v>347908.02546386706</v>
      </c>
      <c r="AD141" s="223">
        <f>IF(OR(SUM(P141:Y141)&lt;&gt;0,A141="EH"),INDEX(CASH!$B:$B,MATCH(A141,CASH!$A:$A,0)),"")</f>
        <v>140</v>
      </c>
      <c r="AE141" s="122">
        <f>AD141*VLOOKUP(C141,Config!$A$3:$C$9,3,FALSE)</f>
        <v>700</v>
      </c>
      <c r="AF141" s="224">
        <f t="shared" si="18"/>
        <v>0.99186931464833539</v>
      </c>
      <c r="AG141" s="122" t="str">
        <f>IF(ISERROR(VLOOKUP(A141,Config!$A$12:$A$32,1,FALSE)),LEFT(A141,2),"PRL")</f>
        <v>PRL</v>
      </c>
      <c r="AH141" s="122" t="str">
        <f t="shared" si="19"/>
        <v>PR248</v>
      </c>
      <c r="AI141" s="163" t="s">
        <v>881</v>
      </c>
      <c r="AJ141" s="225" t="s">
        <v>781</v>
      </c>
      <c r="AK141" s="338" t="str">
        <f>IF(ISERROR(VLOOKUP($A141,'RAB Cat Lookup'!$B$4:$E$351,2,FALSE))=TRUE,"Unallocated",VLOOKUP($A141,'RAB Cat Lookup'!$B$4:$E$351,2,FALSE))</f>
        <v>Std</v>
      </c>
      <c r="AL141" s="338" t="str">
        <f>IF(ISERROR(VLOOKUP($A141,'RAB Cat Lookup'!$B$4:$E$351,4,FALSE))=TRUE,"Unallocated",VLOOKUP($A141,'RAB Cat Lookup'!$B$4:$E$351,4,FALSE))</f>
        <v>Land</v>
      </c>
      <c r="AM141" s="121" t="str">
        <f t="shared" si="20"/>
        <v/>
      </c>
    </row>
    <row r="142" spans="1:39" x14ac:dyDescent="0.25">
      <c r="A142" s="215" t="s">
        <v>353</v>
      </c>
      <c r="B142" s="215" t="s">
        <v>354</v>
      </c>
      <c r="C142" s="123" t="s">
        <v>514</v>
      </c>
      <c r="D142" s="216">
        <v>0</v>
      </c>
      <c r="E142" s="217">
        <v>0</v>
      </c>
      <c r="F142" s="217">
        <v>0</v>
      </c>
      <c r="G142" s="217">
        <v>0</v>
      </c>
      <c r="H142" s="217">
        <v>0</v>
      </c>
      <c r="I142" s="217">
        <v>0</v>
      </c>
      <c r="J142" s="217">
        <v>1571001</v>
      </c>
      <c r="K142" s="217">
        <v>6284004</v>
      </c>
      <c r="L142" s="217">
        <v>0</v>
      </c>
      <c r="M142" s="217">
        <v>0</v>
      </c>
      <c r="N142" s="218">
        <v>0</v>
      </c>
      <c r="O142" s="219">
        <v>0</v>
      </c>
      <c r="P142" s="220">
        <f>E142*Config!F$40</f>
        <v>0</v>
      </c>
      <c r="Q142" s="220">
        <f>F142*Config!G$40</f>
        <v>0</v>
      </c>
      <c r="R142" s="220">
        <f>G142*Config!H$40</f>
        <v>0</v>
      </c>
      <c r="S142" s="220">
        <f>H142*Config!I$40</f>
        <v>0</v>
      </c>
      <c r="T142" s="220">
        <f>I142*Config!J$40</f>
        <v>0</v>
      </c>
      <c r="U142" s="220">
        <f>J142*Config!K$40</f>
        <v>1821879.5197058688</v>
      </c>
      <c r="V142" s="220">
        <f>K142*Config!L$40</f>
        <v>7469706.0307940617</v>
      </c>
      <c r="W142" s="220">
        <f>L142*Config!M$40</f>
        <v>0</v>
      </c>
      <c r="X142" s="220">
        <f>M142*Config!N$40</f>
        <v>0</v>
      </c>
      <c r="Y142" s="221">
        <f>N142*Config!O$40</f>
        <v>0</v>
      </c>
      <c r="Z142" s="222">
        <f t="shared" si="14"/>
        <v>0</v>
      </c>
      <c r="AA142" s="217">
        <f t="shared" si="15"/>
        <v>7855005</v>
      </c>
      <c r="AB142" s="220">
        <f t="shared" si="16"/>
        <v>0</v>
      </c>
      <c r="AC142" s="221">
        <f t="shared" si="17"/>
        <v>9291585.550499931</v>
      </c>
      <c r="AD142" s="223">
        <f>IF(OR(SUM(P142:Y142)&lt;&gt;0,A142="EH"),INDEX(CASH!$B:$B,MATCH(A142,CASH!$A:$A,0)),"")</f>
        <v>140</v>
      </c>
      <c r="AE142" s="122">
        <f>AD142*VLOOKUP(C142,Config!$A$3:$C$9,3,FALSE)</f>
        <v>700</v>
      </c>
      <c r="AF142" s="224">
        <f t="shared" si="18"/>
        <v>0.99186931464833539</v>
      </c>
      <c r="AG142" s="122" t="str">
        <f>IF(ISERROR(VLOOKUP(A142,Config!$A$12:$A$32,1,FALSE)),LEFT(A142,2),"PRL")</f>
        <v>PR</v>
      </c>
      <c r="AH142" s="122" t="str">
        <f t="shared" si="19"/>
        <v>PR249</v>
      </c>
      <c r="AI142" s="163" t="s">
        <v>881</v>
      </c>
      <c r="AJ142" s="225" t="s">
        <v>781</v>
      </c>
      <c r="AK142" s="338" t="str">
        <f>IF(ISERROR(VLOOKUP($A142,'RAB Cat Lookup'!$B$4:$E$351,2,FALSE))=TRUE,"Unallocated",VLOOKUP($A142,'RAB Cat Lookup'!$B$4:$E$351,2,FALSE))</f>
        <v>Std</v>
      </c>
      <c r="AL142" s="338" t="str">
        <f>IF(ISERROR(VLOOKUP($A142,'RAB Cat Lookup'!$B$4:$E$351,4,FALSE))=TRUE,"Unallocated",VLOOKUP($A142,'RAB Cat Lookup'!$B$4:$E$351,4,FALSE))</f>
        <v>Substations</v>
      </c>
      <c r="AM142" s="121" t="str">
        <f t="shared" si="20"/>
        <v/>
      </c>
    </row>
    <row r="143" spans="1:39" x14ac:dyDescent="0.25">
      <c r="A143" s="215" t="s">
        <v>102</v>
      </c>
      <c r="B143" s="215" t="s">
        <v>457</v>
      </c>
      <c r="C143" s="123" t="s">
        <v>513</v>
      </c>
      <c r="D143" s="216">
        <v>0</v>
      </c>
      <c r="E143" s="217">
        <v>0</v>
      </c>
      <c r="F143" s="217">
        <v>0</v>
      </c>
      <c r="G143" s="217">
        <v>0</v>
      </c>
      <c r="H143" s="217">
        <v>0</v>
      </c>
      <c r="I143" s="217">
        <v>0</v>
      </c>
      <c r="J143" s="217">
        <v>0</v>
      </c>
      <c r="K143" s="217">
        <v>0</v>
      </c>
      <c r="L143" s="217">
        <v>0</v>
      </c>
      <c r="M143" s="217">
        <v>0</v>
      </c>
      <c r="N143" s="218">
        <v>0</v>
      </c>
      <c r="O143" s="219">
        <v>0</v>
      </c>
      <c r="P143" s="220">
        <f>E143*Config!F$40</f>
        <v>0</v>
      </c>
      <c r="Q143" s="220">
        <f>F143*Config!G$40</f>
        <v>0</v>
      </c>
      <c r="R143" s="220">
        <f>G143*Config!H$40</f>
        <v>0</v>
      </c>
      <c r="S143" s="220">
        <f>H143*Config!I$40</f>
        <v>0</v>
      </c>
      <c r="T143" s="220">
        <f>I143*Config!J$40</f>
        <v>0</v>
      </c>
      <c r="U143" s="220">
        <f>J143*Config!K$40</f>
        <v>0</v>
      </c>
      <c r="V143" s="220">
        <f>K143*Config!L$40</f>
        <v>0</v>
      </c>
      <c r="W143" s="220">
        <f>L143*Config!M$40</f>
        <v>0</v>
      </c>
      <c r="X143" s="220">
        <f>M143*Config!N$40</f>
        <v>0</v>
      </c>
      <c r="Y143" s="221">
        <f>N143*Config!O$40</f>
        <v>0</v>
      </c>
      <c r="Z143" s="222">
        <f t="shared" si="14"/>
        <v>0</v>
      </c>
      <c r="AA143" s="217">
        <f t="shared" si="15"/>
        <v>0</v>
      </c>
      <c r="AB143" s="220">
        <f t="shared" si="16"/>
        <v>0</v>
      </c>
      <c r="AC143" s="221">
        <f t="shared" si="17"/>
        <v>0</v>
      </c>
      <c r="AD143" s="223" t="str">
        <f>IF(OR(SUM(P143:Y143)&lt;&gt;0,A143="EH"),INDEX(CASH!$B:$B,MATCH(A143,CASH!$A:$A,0)),"")</f>
        <v/>
      </c>
      <c r="AE143" s="226">
        <v>3300</v>
      </c>
      <c r="AF143" s="224">
        <f t="shared" si="18"/>
        <v>0.54318155875920304</v>
      </c>
      <c r="AG143" s="122" t="str">
        <f>IF(ISERROR(VLOOKUP(A143,Config!$A$12:$A$32,1,FALSE)),LEFT(A143,2),"PRL")</f>
        <v>PR</v>
      </c>
      <c r="AH143" s="122" t="str">
        <f t="shared" si="19"/>
        <v>PR255</v>
      </c>
      <c r="AI143" s="163" t="s">
        <v>881</v>
      </c>
      <c r="AJ143" s="225" t="s">
        <v>781</v>
      </c>
      <c r="AK143" s="338" t="str">
        <f>IF(ISERROR(VLOOKUP($A143,'RAB Cat Lookup'!$B$4:$E$351,2,FALSE))=TRUE,"Unallocated",VLOOKUP($A143,'RAB Cat Lookup'!$B$4:$E$351,2,FALSE))</f>
        <v>Std</v>
      </c>
      <c r="AL143" s="338" t="str">
        <f>IF(ISERROR(VLOOKUP($A143,'RAB Cat Lookup'!$B$4:$E$351,4,FALSE))=TRUE,"Unallocated",VLOOKUP($A143,'RAB Cat Lookup'!$B$4:$E$351,4,FALSE))</f>
        <v>Sub-transmission lines and cables</v>
      </c>
      <c r="AM143" s="121" t="str">
        <f t="shared" si="20"/>
        <v/>
      </c>
    </row>
    <row r="144" spans="1:39" x14ac:dyDescent="0.25">
      <c r="A144" s="215" t="s">
        <v>141</v>
      </c>
      <c r="B144" s="215" t="s">
        <v>551</v>
      </c>
      <c r="C144" s="123" t="s">
        <v>513</v>
      </c>
      <c r="D144" s="216">
        <v>0</v>
      </c>
      <c r="E144" s="217">
        <v>0</v>
      </c>
      <c r="F144" s="217">
        <v>0</v>
      </c>
      <c r="G144" s="217">
        <v>0</v>
      </c>
      <c r="H144" s="217">
        <v>0</v>
      </c>
      <c r="I144" s="217">
        <v>0</v>
      </c>
      <c r="J144" s="217">
        <v>0</v>
      </c>
      <c r="K144" s="217">
        <v>0</v>
      </c>
      <c r="L144" s="217">
        <v>0</v>
      </c>
      <c r="M144" s="217">
        <v>0</v>
      </c>
      <c r="N144" s="218">
        <v>0</v>
      </c>
      <c r="O144" s="219">
        <v>4023</v>
      </c>
      <c r="P144" s="220">
        <f>E144*Config!F$40</f>
        <v>0</v>
      </c>
      <c r="Q144" s="220">
        <f>F144*Config!G$40</f>
        <v>0</v>
      </c>
      <c r="R144" s="220">
        <f>G144*Config!H$40</f>
        <v>0</v>
      </c>
      <c r="S144" s="220">
        <f>H144*Config!I$40</f>
        <v>0</v>
      </c>
      <c r="T144" s="220">
        <f>I144*Config!J$40</f>
        <v>0</v>
      </c>
      <c r="U144" s="220">
        <f>J144*Config!K$40</f>
        <v>0</v>
      </c>
      <c r="V144" s="220">
        <f>K144*Config!L$40</f>
        <v>0</v>
      </c>
      <c r="W144" s="220">
        <f>L144*Config!M$40</f>
        <v>0</v>
      </c>
      <c r="X144" s="220">
        <f>M144*Config!N$40</f>
        <v>0</v>
      </c>
      <c r="Y144" s="221">
        <f>N144*Config!O$40</f>
        <v>0</v>
      </c>
      <c r="Z144" s="222">
        <f t="shared" si="14"/>
        <v>0</v>
      </c>
      <c r="AA144" s="217">
        <f t="shared" si="15"/>
        <v>0</v>
      </c>
      <c r="AB144" s="220">
        <f t="shared" si="16"/>
        <v>0</v>
      </c>
      <c r="AC144" s="221">
        <f t="shared" si="17"/>
        <v>0</v>
      </c>
      <c r="AD144" s="223" t="str">
        <f>IF(OR(SUM(P144:Y144)&lt;&gt;0,A144="EH"),INDEX(CASH!$B:$B,MATCH(A144,CASH!$A:$A,0)),"")</f>
        <v/>
      </c>
      <c r="AE144" s="226">
        <v>3150</v>
      </c>
      <c r="AF144" s="224">
        <f t="shared" si="18"/>
        <v>0.54862535054081596</v>
      </c>
      <c r="AG144" s="122" t="str">
        <f>IF(ISERROR(VLOOKUP(A144,Config!$A$12:$A$32,1,FALSE)),LEFT(A144,2),"PRL")</f>
        <v>PRL</v>
      </c>
      <c r="AH144" s="122" t="str">
        <f t="shared" si="19"/>
        <v>PR257</v>
      </c>
      <c r="AI144" s="163" t="s">
        <v>881</v>
      </c>
      <c r="AJ144" s="225" t="s">
        <v>781</v>
      </c>
      <c r="AK144" s="338" t="str">
        <f>IF(ISERROR(VLOOKUP($A144,'RAB Cat Lookup'!$B$4:$E$351,2,FALSE))=TRUE,"Unallocated",VLOOKUP($A144,'RAB Cat Lookup'!$B$4:$E$351,2,FALSE))</f>
        <v>Std</v>
      </c>
      <c r="AL144" s="338" t="str">
        <f>IF(ISERROR(VLOOKUP($A144,'RAB Cat Lookup'!$B$4:$E$351,4,FALSE))=TRUE,"Unallocated",VLOOKUP($A144,'RAB Cat Lookup'!$B$4:$E$351,4,FALSE))</f>
        <v>Land</v>
      </c>
      <c r="AM144" s="121" t="str">
        <f t="shared" si="20"/>
        <v/>
      </c>
    </row>
    <row r="145" spans="1:39" x14ac:dyDescent="0.25">
      <c r="A145" s="215" t="s">
        <v>116</v>
      </c>
      <c r="B145" s="215" t="s">
        <v>851</v>
      </c>
      <c r="C145" s="123" t="s">
        <v>513</v>
      </c>
      <c r="D145" s="216">
        <v>3800000</v>
      </c>
      <c r="E145" s="217">
        <v>4487188</v>
      </c>
      <c r="F145" s="217">
        <v>8566</v>
      </c>
      <c r="G145" s="217">
        <v>0</v>
      </c>
      <c r="H145" s="217">
        <v>0</v>
      </c>
      <c r="I145" s="217">
        <v>0</v>
      </c>
      <c r="J145" s="217">
        <v>0</v>
      </c>
      <c r="K145" s="217">
        <v>0</v>
      </c>
      <c r="L145" s="217">
        <v>0</v>
      </c>
      <c r="M145" s="217">
        <v>0</v>
      </c>
      <c r="N145" s="218">
        <v>0</v>
      </c>
      <c r="O145" s="219">
        <v>295852.70999999996</v>
      </c>
      <c r="P145" s="220">
        <f>E145*Config!F$40</f>
        <v>4599367.6999999993</v>
      </c>
      <c r="Q145" s="220">
        <f>F145*Config!G$40</f>
        <v>8999.6537499999995</v>
      </c>
      <c r="R145" s="220">
        <f>G145*Config!H$40</f>
        <v>0</v>
      </c>
      <c r="S145" s="220">
        <f>H145*Config!I$40</f>
        <v>0</v>
      </c>
      <c r="T145" s="220">
        <f>I145*Config!J$40</f>
        <v>0</v>
      </c>
      <c r="U145" s="220">
        <f>J145*Config!K$40</f>
        <v>0</v>
      </c>
      <c r="V145" s="220">
        <f>K145*Config!L$40</f>
        <v>0</v>
      </c>
      <c r="W145" s="220">
        <f>L145*Config!M$40</f>
        <v>0</v>
      </c>
      <c r="X145" s="220">
        <f>M145*Config!N$40</f>
        <v>0</v>
      </c>
      <c r="Y145" s="221">
        <f>N145*Config!O$40</f>
        <v>0</v>
      </c>
      <c r="Z145" s="222">
        <f t="shared" si="14"/>
        <v>4495754</v>
      </c>
      <c r="AA145" s="217">
        <f t="shared" si="15"/>
        <v>4495754</v>
      </c>
      <c r="AB145" s="220">
        <f t="shared" si="16"/>
        <v>4608367.3537499988</v>
      </c>
      <c r="AC145" s="221">
        <f t="shared" si="17"/>
        <v>4608367.3537499988</v>
      </c>
      <c r="AD145" s="223">
        <f>IF(OR(SUM(P145:Y145)&lt;&gt;0,A145="EH"),INDEX(CASH!$B:$B,MATCH(A145,CASH!$A:$A,0)),"")</f>
        <v>170</v>
      </c>
      <c r="AE145" s="122">
        <f>AD145*VLOOKUP(C145,Config!$A$3:$C$9,3,FALSE)</f>
        <v>2550</v>
      </c>
      <c r="AF145" s="224">
        <f t="shared" si="18"/>
        <v>0.68667229603054858</v>
      </c>
      <c r="AG145" s="122" t="str">
        <f>IF(ISERROR(VLOOKUP(A145,Config!$A$12:$A$32,1,FALSE)),LEFT(A145,2),"PRL")</f>
        <v>PR</v>
      </c>
      <c r="AH145" s="122" t="str">
        <f t="shared" si="19"/>
        <v>PR258</v>
      </c>
      <c r="AI145" s="163" t="s">
        <v>881</v>
      </c>
      <c r="AJ145" s="225" t="s">
        <v>781</v>
      </c>
      <c r="AK145" s="338" t="str">
        <f>IF(ISERROR(VLOOKUP($A145,'RAB Cat Lookup'!$B$4:$E$351,2,FALSE))=TRUE,"Unallocated",VLOOKUP($A145,'RAB Cat Lookup'!$B$4:$E$351,2,FALSE))</f>
        <v>Std</v>
      </c>
      <c r="AL145" s="338" t="str">
        <f>IF(ISERROR(VLOOKUP($A145,'RAB Cat Lookup'!$B$4:$E$351,4,FALSE))=TRUE,"Unallocated",VLOOKUP($A145,'RAB Cat Lookup'!$B$4:$E$351,4,FALSE))</f>
        <v>Substations</v>
      </c>
      <c r="AM145" s="121" t="str">
        <f t="shared" si="20"/>
        <v/>
      </c>
    </row>
    <row r="146" spans="1:39" x14ac:dyDescent="0.25">
      <c r="A146" s="215" t="s">
        <v>391</v>
      </c>
      <c r="B146" s="215" t="s">
        <v>956</v>
      </c>
      <c r="C146" s="123" t="s">
        <v>513</v>
      </c>
      <c r="D146" s="216">
        <v>0</v>
      </c>
      <c r="E146" s="217">
        <v>0</v>
      </c>
      <c r="F146" s="217">
        <v>0</v>
      </c>
      <c r="G146" s="217">
        <v>0</v>
      </c>
      <c r="H146" s="217">
        <v>0</v>
      </c>
      <c r="I146" s="217">
        <v>0</v>
      </c>
      <c r="J146" s="217">
        <v>0</v>
      </c>
      <c r="K146" s="217">
        <v>0</v>
      </c>
      <c r="L146" s="217">
        <v>0</v>
      </c>
      <c r="M146" s="217">
        <v>0</v>
      </c>
      <c r="N146" s="218">
        <v>0</v>
      </c>
      <c r="O146" s="219">
        <v>0</v>
      </c>
      <c r="P146" s="220">
        <f>E146*Config!F$40</f>
        <v>0</v>
      </c>
      <c r="Q146" s="220">
        <f>F146*Config!G$40</f>
        <v>0</v>
      </c>
      <c r="R146" s="220">
        <f>G146*Config!H$40</f>
        <v>0</v>
      </c>
      <c r="S146" s="220">
        <f>H146*Config!I$40</f>
        <v>0</v>
      </c>
      <c r="T146" s="220">
        <f>I146*Config!J$40</f>
        <v>0</v>
      </c>
      <c r="U146" s="220">
        <f>J146*Config!K$40</f>
        <v>0</v>
      </c>
      <c r="V146" s="220">
        <f>K146*Config!L$40</f>
        <v>0</v>
      </c>
      <c r="W146" s="220">
        <f>L146*Config!M$40</f>
        <v>0</v>
      </c>
      <c r="X146" s="220">
        <f>M146*Config!N$40</f>
        <v>0</v>
      </c>
      <c r="Y146" s="221">
        <f>N146*Config!O$40</f>
        <v>0</v>
      </c>
      <c r="Z146" s="222">
        <f t="shared" si="14"/>
        <v>0</v>
      </c>
      <c r="AA146" s="217">
        <f t="shared" si="15"/>
        <v>0</v>
      </c>
      <c r="AB146" s="220">
        <f t="shared" si="16"/>
        <v>0</v>
      </c>
      <c r="AC146" s="221">
        <f t="shared" si="17"/>
        <v>0</v>
      </c>
      <c r="AD146" s="223" t="str">
        <f>IF(OR(SUM(P146:Y146)&lt;&gt;0,A146="EH"),INDEX(CASH!$B:$B,MATCH(A146,CASH!$A:$A,0)),"")</f>
        <v/>
      </c>
      <c r="AE146" s="226">
        <v>4950</v>
      </c>
      <c r="AF146" s="224">
        <f t="shared" si="18"/>
        <v>0.12555079734501071</v>
      </c>
      <c r="AG146" s="122" t="str">
        <f>IF(ISERROR(VLOOKUP(A146,Config!$A$12:$A$32,1,FALSE)),LEFT(A146,2),"PRL")</f>
        <v>PR</v>
      </c>
      <c r="AH146" s="122" t="str">
        <f t="shared" si="19"/>
        <v>PR261</v>
      </c>
      <c r="AI146" s="163" t="s">
        <v>881</v>
      </c>
      <c r="AJ146" s="225" t="s">
        <v>781</v>
      </c>
      <c r="AK146" s="338" t="str">
        <f>IF(ISERROR(VLOOKUP($A146,'RAB Cat Lookup'!$B$4:$E$351,2,FALSE))=TRUE,"Unallocated",VLOOKUP($A146,'RAB Cat Lookup'!$B$4:$E$351,2,FALSE))</f>
        <v>Std</v>
      </c>
      <c r="AL146" s="338" t="str">
        <f>IF(ISERROR(VLOOKUP($A146,'RAB Cat Lookup'!$B$4:$E$351,4,FALSE))=TRUE,"Unallocated",VLOOKUP($A146,'RAB Cat Lookup'!$B$4:$E$351,4,FALSE))</f>
        <v>Substations</v>
      </c>
      <c r="AM146" s="121" t="str">
        <f t="shared" si="20"/>
        <v/>
      </c>
    </row>
    <row r="147" spans="1:39" x14ac:dyDescent="0.25">
      <c r="A147" s="215" t="s">
        <v>117</v>
      </c>
      <c r="B147" s="215" t="s">
        <v>118</v>
      </c>
      <c r="C147" s="123" t="s">
        <v>514</v>
      </c>
      <c r="D147" s="216">
        <v>0</v>
      </c>
      <c r="E147" s="217">
        <v>0</v>
      </c>
      <c r="F147" s="217">
        <v>0</v>
      </c>
      <c r="G147" s="217">
        <v>0</v>
      </c>
      <c r="H147" s="217">
        <v>0</v>
      </c>
      <c r="I147" s="217">
        <v>0</v>
      </c>
      <c r="J147" s="217">
        <v>0</v>
      </c>
      <c r="K147" s="217">
        <v>0</v>
      </c>
      <c r="L147" s="217">
        <v>1278000</v>
      </c>
      <c r="M147" s="217">
        <v>1278000</v>
      </c>
      <c r="N147" s="218">
        <v>0</v>
      </c>
      <c r="O147" s="219">
        <v>0</v>
      </c>
      <c r="P147" s="220">
        <f>E147*Config!F$40</f>
        <v>0</v>
      </c>
      <c r="Q147" s="220">
        <f>F147*Config!G$40</f>
        <v>0</v>
      </c>
      <c r="R147" s="220">
        <f>G147*Config!H$40</f>
        <v>0</v>
      </c>
      <c r="S147" s="220">
        <f>H147*Config!I$40</f>
        <v>0</v>
      </c>
      <c r="T147" s="220">
        <f>I147*Config!J$40</f>
        <v>0</v>
      </c>
      <c r="U147" s="220">
        <f>J147*Config!K$40</f>
        <v>0</v>
      </c>
      <c r="V147" s="220">
        <f>K147*Config!L$40</f>
        <v>0</v>
      </c>
      <c r="W147" s="220">
        <f>L147*Config!M$40</f>
        <v>1557118.9030176748</v>
      </c>
      <c r="X147" s="220">
        <f>M147*Config!N$40</f>
        <v>1596046.8755931165</v>
      </c>
      <c r="Y147" s="221">
        <f>N147*Config!O$40</f>
        <v>0</v>
      </c>
      <c r="Z147" s="222">
        <f t="shared" si="14"/>
        <v>0</v>
      </c>
      <c r="AA147" s="217">
        <f t="shared" si="15"/>
        <v>2556000</v>
      </c>
      <c r="AB147" s="220">
        <f t="shared" si="16"/>
        <v>0</v>
      </c>
      <c r="AC147" s="221">
        <f t="shared" si="17"/>
        <v>3153165.7786107911</v>
      </c>
      <c r="AD147" s="223">
        <f>IF(OR(SUM(P147:Y147)&lt;&gt;0,A147="EH"),INDEX(CASH!$B:$B,MATCH(A147,CASH!$A:$A,0)),"")</f>
        <v>20</v>
      </c>
      <c r="AE147" s="122">
        <f>AD147*VLOOKUP(C147,Config!$A$3:$C$9,3,FALSE)</f>
        <v>100</v>
      </c>
      <c r="AF147" s="224">
        <f t="shared" si="18"/>
        <v>1</v>
      </c>
      <c r="AG147" s="122" t="str">
        <f>IF(ISERROR(VLOOKUP(A147,Config!$A$12:$A$32,1,FALSE)),LEFT(A147,2),"PRL")</f>
        <v>PR</v>
      </c>
      <c r="AH147" s="122" t="str">
        <f t="shared" si="19"/>
        <v>PR278</v>
      </c>
      <c r="AI147" s="163" t="s">
        <v>881</v>
      </c>
      <c r="AJ147" s="225" t="s">
        <v>781</v>
      </c>
      <c r="AK147" s="338" t="str">
        <f>IF(ISERROR(VLOOKUP($A147,'RAB Cat Lookup'!$B$4:$E$351,2,FALSE))=TRUE,"Unallocated",VLOOKUP($A147,'RAB Cat Lookup'!$B$4:$E$351,2,FALSE))</f>
        <v>Std</v>
      </c>
      <c r="AL147" s="338" t="str">
        <f>IF(ISERROR(VLOOKUP($A147,'RAB Cat Lookup'!$B$4:$E$351,4,FALSE))=TRUE,"Unallocated",VLOOKUP($A147,'RAB Cat Lookup'!$B$4:$E$351,4,FALSE))</f>
        <v>Sub-transmission lines and cables</v>
      </c>
      <c r="AM147" s="121" t="str">
        <f t="shared" si="20"/>
        <v/>
      </c>
    </row>
    <row r="148" spans="1:39" x14ac:dyDescent="0.25">
      <c r="A148" s="215" t="s">
        <v>416</v>
      </c>
      <c r="B148" s="215" t="s">
        <v>417</v>
      </c>
      <c r="C148" s="123" t="s">
        <v>513</v>
      </c>
      <c r="D148" s="216">
        <v>0</v>
      </c>
      <c r="E148" s="217">
        <v>0</v>
      </c>
      <c r="F148" s="217">
        <v>0</v>
      </c>
      <c r="G148" s="217">
        <v>0</v>
      </c>
      <c r="H148" s="217">
        <v>0</v>
      </c>
      <c r="I148" s="217">
        <v>0</v>
      </c>
      <c r="J148" s="217">
        <v>0</v>
      </c>
      <c r="K148" s="217">
        <v>0</v>
      </c>
      <c r="L148" s="217">
        <v>0</v>
      </c>
      <c r="M148" s="217">
        <v>0</v>
      </c>
      <c r="N148" s="218">
        <v>0</v>
      </c>
      <c r="O148" s="219">
        <v>0</v>
      </c>
      <c r="P148" s="220">
        <f>E148*Config!F$40</f>
        <v>0</v>
      </c>
      <c r="Q148" s="220">
        <f>F148*Config!G$40</f>
        <v>0</v>
      </c>
      <c r="R148" s="220">
        <f>G148*Config!H$40</f>
        <v>0</v>
      </c>
      <c r="S148" s="220">
        <f>H148*Config!I$40</f>
        <v>0</v>
      </c>
      <c r="T148" s="220">
        <f>I148*Config!J$40</f>
        <v>0</v>
      </c>
      <c r="U148" s="220">
        <f>J148*Config!K$40</f>
        <v>0</v>
      </c>
      <c r="V148" s="220">
        <f>K148*Config!L$40</f>
        <v>0</v>
      </c>
      <c r="W148" s="220">
        <f>L148*Config!M$40</f>
        <v>0</v>
      </c>
      <c r="X148" s="220">
        <f>M148*Config!N$40</f>
        <v>0</v>
      </c>
      <c r="Y148" s="221">
        <f>N148*Config!O$40</f>
        <v>0</v>
      </c>
      <c r="Z148" s="222">
        <f t="shared" si="14"/>
        <v>0</v>
      </c>
      <c r="AA148" s="217">
        <f t="shared" si="15"/>
        <v>0</v>
      </c>
      <c r="AB148" s="220">
        <f t="shared" si="16"/>
        <v>0</v>
      </c>
      <c r="AC148" s="221">
        <f t="shared" si="17"/>
        <v>0</v>
      </c>
      <c r="AD148" s="223" t="str">
        <f>IF(OR(SUM(P148:Y148)&lt;&gt;0,A148="EH"),INDEX(CASH!$B:$B,MATCH(A148,CASH!$A:$A,0)),"")</f>
        <v/>
      </c>
      <c r="AE148" s="226">
        <v>4950</v>
      </c>
      <c r="AF148" s="224">
        <f t="shared" si="18"/>
        <v>0.12555079734501071</v>
      </c>
      <c r="AG148" s="122" t="str">
        <f>IF(ISERROR(VLOOKUP(A148,Config!$A$12:$A$32,1,FALSE)),LEFT(A148,2),"PRL")</f>
        <v>PR</v>
      </c>
      <c r="AH148" s="122" t="str">
        <f t="shared" si="19"/>
        <v>PR280</v>
      </c>
      <c r="AI148" s="163" t="s">
        <v>881</v>
      </c>
      <c r="AJ148" s="225" t="s">
        <v>781</v>
      </c>
      <c r="AK148" s="338" t="str">
        <f>IF(ISERROR(VLOOKUP($A148,'RAB Cat Lookup'!$B$4:$E$351,2,FALSE))=TRUE,"Unallocated",VLOOKUP($A148,'RAB Cat Lookup'!$B$4:$E$351,2,FALSE))</f>
        <v>Std</v>
      </c>
      <c r="AL148" s="338" t="str">
        <f>IF(ISERROR(VLOOKUP($A148,'RAB Cat Lookup'!$B$4:$E$351,4,FALSE))=TRUE,"Unallocated",VLOOKUP($A148,'RAB Cat Lookup'!$B$4:$E$351,4,FALSE))</f>
        <v>Substations</v>
      </c>
      <c r="AM148" s="121" t="str">
        <f t="shared" si="20"/>
        <v/>
      </c>
    </row>
    <row r="149" spans="1:39" x14ac:dyDescent="0.25">
      <c r="A149" s="215" t="s">
        <v>420</v>
      </c>
      <c r="B149" s="215" t="s">
        <v>421</v>
      </c>
      <c r="C149" s="123" t="s">
        <v>513</v>
      </c>
      <c r="D149" s="216">
        <v>0</v>
      </c>
      <c r="E149" s="217">
        <v>0</v>
      </c>
      <c r="F149" s="217">
        <v>0</v>
      </c>
      <c r="G149" s="217">
        <v>0</v>
      </c>
      <c r="H149" s="217">
        <v>0</v>
      </c>
      <c r="I149" s="217">
        <v>0</v>
      </c>
      <c r="J149" s="217">
        <v>0</v>
      </c>
      <c r="K149" s="217">
        <v>0</v>
      </c>
      <c r="L149" s="217">
        <v>0</v>
      </c>
      <c r="M149" s="217">
        <v>0</v>
      </c>
      <c r="N149" s="218">
        <v>0</v>
      </c>
      <c r="O149" s="219">
        <v>0</v>
      </c>
      <c r="P149" s="220">
        <f>E149*Config!F$40</f>
        <v>0</v>
      </c>
      <c r="Q149" s="220">
        <f>F149*Config!G$40</f>
        <v>0</v>
      </c>
      <c r="R149" s="220">
        <f>G149*Config!H$40</f>
        <v>0</v>
      </c>
      <c r="S149" s="220">
        <f>H149*Config!I$40</f>
        <v>0</v>
      </c>
      <c r="T149" s="220">
        <f>I149*Config!J$40</f>
        <v>0</v>
      </c>
      <c r="U149" s="220">
        <f>J149*Config!K$40</f>
        <v>0</v>
      </c>
      <c r="V149" s="220">
        <f>K149*Config!L$40</f>
        <v>0</v>
      </c>
      <c r="W149" s="220">
        <f>L149*Config!M$40</f>
        <v>0</v>
      </c>
      <c r="X149" s="220">
        <f>M149*Config!N$40</f>
        <v>0</v>
      </c>
      <c r="Y149" s="221">
        <f>N149*Config!O$40</f>
        <v>0</v>
      </c>
      <c r="Z149" s="222">
        <f t="shared" si="14"/>
        <v>0</v>
      </c>
      <c r="AA149" s="217">
        <f t="shared" si="15"/>
        <v>0</v>
      </c>
      <c r="AB149" s="220">
        <f t="shared" si="16"/>
        <v>0</v>
      </c>
      <c r="AC149" s="221">
        <f t="shared" si="17"/>
        <v>0</v>
      </c>
      <c r="AD149" s="223" t="str">
        <f>IF(OR(SUM(P149:Y149)&lt;&gt;0,A149="EH"),INDEX(CASH!$B:$B,MATCH(A149,CASH!$A:$A,0)),"")</f>
        <v/>
      </c>
      <c r="AE149" s="226">
        <v>4950</v>
      </c>
      <c r="AF149" s="224">
        <f t="shared" si="18"/>
        <v>0.12555079734501071</v>
      </c>
      <c r="AG149" s="122" t="str">
        <f>IF(ISERROR(VLOOKUP(A149,Config!$A$12:$A$32,1,FALSE)),LEFT(A149,2),"PRL")</f>
        <v>PR</v>
      </c>
      <c r="AH149" s="122" t="str">
        <f t="shared" si="19"/>
        <v>PR288</v>
      </c>
      <c r="AI149" s="163" t="s">
        <v>881</v>
      </c>
      <c r="AJ149" s="225" t="s">
        <v>781</v>
      </c>
      <c r="AK149" s="338" t="str">
        <f>IF(ISERROR(VLOOKUP($A149,'RAB Cat Lookup'!$B$4:$E$351,2,FALSE))=TRUE,"Unallocated",VLOOKUP($A149,'RAB Cat Lookup'!$B$4:$E$351,2,FALSE))</f>
        <v>Std</v>
      </c>
      <c r="AL149" s="338" t="str">
        <f>IF(ISERROR(VLOOKUP($A149,'RAB Cat Lookup'!$B$4:$E$351,4,FALSE))=TRUE,"Unallocated",VLOOKUP($A149,'RAB Cat Lookup'!$B$4:$E$351,4,FALSE))</f>
        <v>Sub-transmission lines and cables</v>
      </c>
      <c r="AM149" s="121" t="str">
        <f t="shared" si="20"/>
        <v/>
      </c>
    </row>
    <row r="150" spans="1:39" x14ac:dyDescent="0.25">
      <c r="A150" s="215" t="s">
        <v>483</v>
      </c>
      <c r="B150" s="215" t="s">
        <v>552</v>
      </c>
      <c r="C150" s="123" t="s">
        <v>513</v>
      </c>
      <c r="D150" s="216">
        <v>0</v>
      </c>
      <c r="E150" s="217">
        <v>0</v>
      </c>
      <c r="F150" s="217">
        <v>0</v>
      </c>
      <c r="G150" s="217">
        <v>0</v>
      </c>
      <c r="H150" s="217">
        <v>0</v>
      </c>
      <c r="I150" s="217">
        <v>0</v>
      </c>
      <c r="J150" s="217">
        <v>0</v>
      </c>
      <c r="K150" s="217">
        <v>0</v>
      </c>
      <c r="L150" s="217">
        <v>0</v>
      </c>
      <c r="M150" s="217">
        <v>0</v>
      </c>
      <c r="N150" s="218">
        <v>0</v>
      </c>
      <c r="O150" s="219">
        <v>0</v>
      </c>
      <c r="P150" s="220">
        <f>E150*Config!F$40</f>
        <v>0</v>
      </c>
      <c r="Q150" s="220">
        <f>F150*Config!G$40</f>
        <v>0</v>
      </c>
      <c r="R150" s="220">
        <f>G150*Config!H$40</f>
        <v>0</v>
      </c>
      <c r="S150" s="220">
        <f>H150*Config!I$40</f>
        <v>0</v>
      </c>
      <c r="T150" s="220">
        <f>I150*Config!J$40</f>
        <v>0</v>
      </c>
      <c r="U150" s="220">
        <f>J150*Config!K$40</f>
        <v>0</v>
      </c>
      <c r="V150" s="220">
        <f>K150*Config!L$40</f>
        <v>0</v>
      </c>
      <c r="W150" s="220">
        <f>L150*Config!M$40</f>
        <v>0</v>
      </c>
      <c r="X150" s="220">
        <f>M150*Config!N$40</f>
        <v>0</v>
      </c>
      <c r="Y150" s="221">
        <f>N150*Config!O$40</f>
        <v>0</v>
      </c>
      <c r="Z150" s="222">
        <f t="shared" si="14"/>
        <v>0</v>
      </c>
      <c r="AA150" s="217">
        <f t="shared" si="15"/>
        <v>0</v>
      </c>
      <c r="AB150" s="220">
        <f t="shared" si="16"/>
        <v>0</v>
      </c>
      <c r="AC150" s="221">
        <f t="shared" si="17"/>
        <v>0</v>
      </c>
      <c r="AD150" s="223" t="str">
        <f>IF(OR(SUM(P150:Y150)&lt;&gt;0,A150="EH"),INDEX(CASH!$B:$B,MATCH(A150,CASH!$A:$A,0)),"")</f>
        <v/>
      </c>
      <c r="AE150" s="227">
        <v>4950</v>
      </c>
      <c r="AF150" s="224">
        <f t="shared" si="18"/>
        <v>0.12555079734501071</v>
      </c>
      <c r="AG150" s="122" t="str">
        <f>IF(ISERROR(VLOOKUP(A150,Config!$A$12:$A$32,1,FALSE)),LEFT(A150,2),"PRL")</f>
        <v>PRL</v>
      </c>
      <c r="AH150" s="122" t="str">
        <f t="shared" si="19"/>
        <v>PR291</v>
      </c>
      <c r="AI150" s="163" t="s">
        <v>881</v>
      </c>
      <c r="AJ150" s="225" t="s">
        <v>781</v>
      </c>
      <c r="AK150" s="338" t="str">
        <f>IF(ISERROR(VLOOKUP($A150,'RAB Cat Lookup'!$B$4:$E$351,2,FALSE))=TRUE,"Unallocated",VLOOKUP($A150,'RAB Cat Lookup'!$B$4:$E$351,2,FALSE))</f>
        <v>Unallocated</v>
      </c>
      <c r="AL150" s="338" t="str">
        <f>IF(ISERROR(VLOOKUP($A150,'RAB Cat Lookup'!$B$4:$E$351,4,FALSE))=TRUE,"Unallocated",VLOOKUP($A150,'RAB Cat Lookup'!$B$4:$E$351,4,FALSE))</f>
        <v>Unallocated</v>
      </c>
      <c r="AM150" s="121" t="str">
        <f t="shared" si="20"/>
        <v/>
      </c>
    </row>
    <row r="151" spans="1:39" x14ac:dyDescent="0.25">
      <c r="A151" s="215" t="s">
        <v>119</v>
      </c>
      <c r="B151" s="215" t="s">
        <v>314</v>
      </c>
      <c r="C151" s="123" t="s">
        <v>513</v>
      </c>
      <c r="D151" s="216">
        <v>14500000</v>
      </c>
      <c r="E151" s="217">
        <v>1215012</v>
      </c>
      <c r="F151" s="217">
        <v>0</v>
      </c>
      <c r="G151" s="217">
        <v>0</v>
      </c>
      <c r="H151" s="217">
        <v>0</v>
      </c>
      <c r="I151" s="217">
        <v>0</v>
      </c>
      <c r="J151" s="217">
        <v>0</v>
      </c>
      <c r="K151" s="217">
        <v>0</v>
      </c>
      <c r="L151" s="217">
        <v>0</v>
      </c>
      <c r="M151" s="217">
        <v>0</v>
      </c>
      <c r="N151" s="218">
        <v>0</v>
      </c>
      <c r="O151" s="219">
        <v>14082714.109999999</v>
      </c>
      <c r="P151" s="220">
        <f>E151*Config!F$40</f>
        <v>1245387.2999999998</v>
      </c>
      <c r="Q151" s="220">
        <f>F151*Config!G$40</f>
        <v>0</v>
      </c>
      <c r="R151" s="220">
        <f>G151*Config!H$40</f>
        <v>0</v>
      </c>
      <c r="S151" s="220">
        <f>H151*Config!I$40</f>
        <v>0</v>
      </c>
      <c r="T151" s="220">
        <f>I151*Config!J$40</f>
        <v>0</v>
      </c>
      <c r="U151" s="220">
        <f>J151*Config!K$40</f>
        <v>0</v>
      </c>
      <c r="V151" s="220">
        <f>K151*Config!L$40</f>
        <v>0</v>
      </c>
      <c r="W151" s="220">
        <f>L151*Config!M$40</f>
        <v>0</v>
      </c>
      <c r="X151" s="220">
        <f>M151*Config!N$40</f>
        <v>0</v>
      </c>
      <c r="Y151" s="221">
        <f>N151*Config!O$40</f>
        <v>0</v>
      </c>
      <c r="Z151" s="222">
        <f t="shared" si="14"/>
        <v>1215012</v>
      </c>
      <c r="AA151" s="217">
        <f t="shared" si="15"/>
        <v>1215012</v>
      </c>
      <c r="AB151" s="220">
        <f t="shared" si="16"/>
        <v>1245387.2999999998</v>
      </c>
      <c r="AC151" s="221">
        <f t="shared" si="17"/>
        <v>1245387.2999999998</v>
      </c>
      <c r="AD151" s="223">
        <f>IF(OR(SUM(P151:Y151)&lt;&gt;0,A151="EH"),INDEX(CASH!$B:$B,MATCH(A151,CASH!$A:$A,0)),"")</f>
        <v>210</v>
      </c>
      <c r="AE151" s="122">
        <f>AD151*VLOOKUP(C151,Config!$A$3:$C$9,3,FALSE)</f>
        <v>3150</v>
      </c>
      <c r="AF151" s="224">
        <f t="shared" si="18"/>
        <v>0.54862535054081596</v>
      </c>
      <c r="AG151" s="122" t="str">
        <f>IF(ISERROR(VLOOKUP(A151,Config!$A$12:$A$32,1,FALSE)),LEFT(A151,2),"PRL")</f>
        <v>PR</v>
      </c>
      <c r="AH151" s="122" t="str">
        <f t="shared" si="19"/>
        <v>PR292</v>
      </c>
      <c r="AI151" s="163" t="s">
        <v>881</v>
      </c>
      <c r="AJ151" s="225" t="s">
        <v>781</v>
      </c>
      <c r="AK151" s="338" t="str">
        <f>IF(ISERROR(VLOOKUP($A151,'RAB Cat Lookup'!$B$4:$E$351,2,FALSE))=TRUE,"Unallocated",VLOOKUP($A151,'RAB Cat Lookup'!$B$4:$E$351,2,FALSE))</f>
        <v>Std</v>
      </c>
      <c r="AL151" s="338" t="str">
        <f>IF(ISERROR(VLOOKUP($A151,'RAB Cat Lookup'!$B$4:$E$351,4,FALSE))=TRUE,"Unallocated",VLOOKUP($A151,'RAB Cat Lookup'!$B$4:$E$351,4,FALSE))</f>
        <v>Substations</v>
      </c>
      <c r="AM151" s="121" t="str">
        <f t="shared" si="20"/>
        <v/>
      </c>
    </row>
    <row r="152" spans="1:39" x14ac:dyDescent="0.25">
      <c r="A152" s="215" t="s">
        <v>398</v>
      </c>
      <c r="B152" s="215" t="s">
        <v>399</v>
      </c>
      <c r="C152" s="123" t="s">
        <v>513</v>
      </c>
      <c r="D152" s="216">
        <v>0</v>
      </c>
      <c r="E152" s="217">
        <v>0</v>
      </c>
      <c r="F152" s="217">
        <v>0</v>
      </c>
      <c r="G152" s="217">
        <v>0</v>
      </c>
      <c r="H152" s="217">
        <v>0</v>
      </c>
      <c r="I152" s="217">
        <v>0</v>
      </c>
      <c r="J152" s="217">
        <v>0</v>
      </c>
      <c r="K152" s="217">
        <v>0</v>
      </c>
      <c r="L152" s="217">
        <v>0</v>
      </c>
      <c r="M152" s="217">
        <v>0</v>
      </c>
      <c r="N152" s="218">
        <v>0</v>
      </c>
      <c r="O152" s="219">
        <v>0</v>
      </c>
      <c r="P152" s="220">
        <f>E152*Config!F$40</f>
        <v>0</v>
      </c>
      <c r="Q152" s="220">
        <f>F152*Config!G$40</f>
        <v>0</v>
      </c>
      <c r="R152" s="220">
        <f>G152*Config!H$40</f>
        <v>0</v>
      </c>
      <c r="S152" s="220">
        <f>H152*Config!I$40</f>
        <v>0</v>
      </c>
      <c r="T152" s="220">
        <f>I152*Config!J$40</f>
        <v>0</v>
      </c>
      <c r="U152" s="220">
        <f>J152*Config!K$40</f>
        <v>0</v>
      </c>
      <c r="V152" s="220">
        <f>K152*Config!L$40</f>
        <v>0</v>
      </c>
      <c r="W152" s="220">
        <f>L152*Config!M$40</f>
        <v>0</v>
      </c>
      <c r="X152" s="220">
        <f>M152*Config!N$40</f>
        <v>0</v>
      </c>
      <c r="Y152" s="221">
        <f>N152*Config!O$40</f>
        <v>0</v>
      </c>
      <c r="Z152" s="222">
        <f t="shared" si="14"/>
        <v>0</v>
      </c>
      <c r="AA152" s="217">
        <f t="shared" si="15"/>
        <v>0</v>
      </c>
      <c r="AB152" s="220">
        <f t="shared" si="16"/>
        <v>0</v>
      </c>
      <c r="AC152" s="221">
        <f t="shared" si="17"/>
        <v>0</v>
      </c>
      <c r="AD152" s="223" t="str">
        <f>IF(OR(SUM(P152:Y152)&lt;&gt;0,A152="EH"),INDEX(CASH!$B:$B,MATCH(A152,CASH!$A:$A,0)),"")</f>
        <v/>
      </c>
      <c r="AE152" s="226">
        <v>4950</v>
      </c>
      <c r="AF152" s="224">
        <f t="shared" si="18"/>
        <v>0.12555079734501071</v>
      </c>
      <c r="AG152" s="122" t="str">
        <f>IF(ISERROR(VLOOKUP(A152,Config!$A$12:$A$32,1,FALSE)),LEFT(A152,2),"PRL")</f>
        <v>PR</v>
      </c>
      <c r="AH152" s="122" t="str">
        <f t="shared" si="19"/>
        <v>PR303</v>
      </c>
      <c r="AI152" s="163" t="s">
        <v>881</v>
      </c>
      <c r="AJ152" s="225" t="s">
        <v>781</v>
      </c>
      <c r="AK152" s="338" t="str">
        <f>IF(ISERROR(VLOOKUP($A152,'RAB Cat Lookup'!$B$4:$E$351,2,FALSE))=TRUE,"Unallocated",VLOOKUP($A152,'RAB Cat Lookup'!$B$4:$E$351,2,FALSE))</f>
        <v>Std</v>
      </c>
      <c r="AL152" s="338" t="str">
        <f>IF(ISERROR(VLOOKUP($A152,'RAB Cat Lookup'!$B$4:$E$351,4,FALSE))=TRUE,"Unallocated",VLOOKUP($A152,'RAB Cat Lookup'!$B$4:$E$351,4,FALSE))</f>
        <v>Transformers</v>
      </c>
      <c r="AM152" s="121" t="str">
        <f t="shared" si="20"/>
        <v/>
      </c>
    </row>
    <row r="153" spans="1:39" x14ac:dyDescent="0.25">
      <c r="A153" s="215" t="s">
        <v>103</v>
      </c>
      <c r="B153" s="215" t="s">
        <v>553</v>
      </c>
      <c r="C153" s="123" t="s">
        <v>513</v>
      </c>
      <c r="D153" s="216">
        <v>0</v>
      </c>
      <c r="E153" s="217">
        <v>0</v>
      </c>
      <c r="F153" s="217">
        <v>0</v>
      </c>
      <c r="G153" s="217">
        <v>0</v>
      </c>
      <c r="H153" s="217">
        <v>0</v>
      </c>
      <c r="I153" s="217">
        <v>0</v>
      </c>
      <c r="J153" s="217">
        <v>0</v>
      </c>
      <c r="K153" s="217">
        <v>0</v>
      </c>
      <c r="L153" s="217">
        <v>0</v>
      </c>
      <c r="M153" s="217">
        <v>0</v>
      </c>
      <c r="N153" s="218">
        <v>0</v>
      </c>
      <c r="O153" s="219">
        <v>0</v>
      </c>
      <c r="P153" s="220">
        <f>E153*Config!F$40</f>
        <v>0</v>
      </c>
      <c r="Q153" s="220">
        <f>F153*Config!G$40</f>
        <v>0</v>
      </c>
      <c r="R153" s="220">
        <f>G153*Config!H$40</f>
        <v>0</v>
      </c>
      <c r="S153" s="220">
        <f>H153*Config!I$40</f>
        <v>0</v>
      </c>
      <c r="T153" s="220">
        <f>I153*Config!J$40</f>
        <v>0</v>
      </c>
      <c r="U153" s="220">
        <f>J153*Config!K$40</f>
        <v>0</v>
      </c>
      <c r="V153" s="220">
        <f>K153*Config!L$40</f>
        <v>0</v>
      </c>
      <c r="W153" s="220">
        <f>L153*Config!M$40</f>
        <v>0</v>
      </c>
      <c r="X153" s="220">
        <f>M153*Config!N$40</f>
        <v>0</v>
      </c>
      <c r="Y153" s="221">
        <f>N153*Config!O$40</f>
        <v>0</v>
      </c>
      <c r="Z153" s="222">
        <f t="shared" si="14"/>
        <v>0</v>
      </c>
      <c r="AA153" s="217">
        <f t="shared" si="15"/>
        <v>0</v>
      </c>
      <c r="AB153" s="220">
        <f t="shared" si="16"/>
        <v>0</v>
      </c>
      <c r="AC153" s="221">
        <f t="shared" si="17"/>
        <v>0</v>
      </c>
      <c r="AD153" s="223" t="str">
        <f>IF(OR(SUM(P153:Y153)&lt;&gt;0,A153="EH"),INDEX(CASH!$B:$B,MATCH(A153,CASH!$A:$A,0)),"")</f>
        <v/>
      </c>
      <c r="AE153" s="226">
        <v>3900</v>
      </c>
      <c r="AF153" s="224">
        <f t="shared" si="18"/>
        <v>0.3853057010979366</v>
      </c>
      <c r="AG153" s="122" t="str">
        <f>IF(ISERROR(VLOOKUP(A153,Config!$A$12:$A$32,1,FALSE)),LEFT(A153,2),"PRL")</f>
        <v>PR</v>
      </c>
      <c r="AH153" s="122" t="str">
        <f t="shared" si="19"/>
        <v>PR308</v>
      </c>
      <c r="AI153" s="163" t="s">
        <v>881</v>
      </c>
      <c r="AJ153" s="225" t="s">
        <v>781</v>
      </c>
      <c r="AK153" s="338" t="str">
        <f>IF(ISERROR(VLOOKUP($A153,'RAB Cat Lookup'!$B$4:$E$351,2,FALSE))=TRUE,"Unallocated",VLOOKUP($A153,'RAB Cat Lookup'!$B$4:$E$351,2,FALSE))</f>
        <v>Std</v>
      </c>
      <c r="AL153" s="338" t="str">
        <f>IF(ISERROR(VLOOKUP($A153,'RAB Cat Lookup'!$B$4:$E$351,4,FALSE))=TRUE,"Unallocated",VLOOKUP($A153,'RAB Cat Lookup'!$B$4:$E$351,4,FALSE))</f>
        <v>Substations</v>
      </c>
      <c r="AM153" s="121" t="str">
        <f t="shared" si="20"/>
        <v/>
      </c>
    </row>
    <row r="154" spans="1:39" x14ac:dyDescent="0.25">
      <c r="A154" s="215" t="s">
        <v>484</v>
      </c>
      <c r="B154" s="215" t="s">
        <v>554</v>
      </c>
      <c r="C154" s="123" t="s">
        <v>513</v>
      </c>
      <c r="D154" s="216">
        <v>0</v>
      </c>
      <c r="E154" s="217">
        <v>0</v>
      </c>
      <c r="F154" s="217">
        <v>0</v>
      </c>
      <c r="G154" s="217">
        <v>0</v>
      </c>
      <c r="H154" s="217">
        <v>0</v>
      </c>
      <c r="I154" s="217">
        <v>0</v>
      </c>
      <c r="J154" s="217">
        <v>0</v>
      </c>
      <c r="K154" s="217">
        <v>0</v>
      </c>
      <c r="L154" s="217">
        <v>0</v>
      </c>
      <c r="M154" s="217">
        <v>0</v>
      </c>
      <c r="N154" s="218">
        <v>0</v>
      </c>
      <c r="O154" s="219">
        <v>0</v>
      </c>
      <c r="P154" s="220">
        <f>E154*Config!F$40</f>
        <v>0</v>
      </c>
      <c r="Q154" s="220">
        <f>F154*Config!G$40</f>
        <v>0</v>
      </c>
      <c r="R154" s="220">
        <f>G154*Config!H$40</f>
        <v>0</v>
      </c>
      <c r="S154" s="220">
        <f>H154*Config!I$40</f>
        <v>0</v>
      </c>
      <c r="T154" s="220">
        <f>I154*Config!J$40</f>
        <v>0</v>
      </c>
      <c r="U154" s="220">
        <f>J154*Config!K$40</f>
        <v>0</v>
      </c>
      <c r="V154" s="220">
        <f>K154*Config!L$40</f>
        <v>0</v>
      </c>
      <c r="W154" s="220">
        <f>L154*Config!M$40</f>
        <v>0</v>
      </c>
      <c r="X154" s="220">
        <f>M154*Config!N$40</f>
        <v>0</v>
      </c>
      <c r="Y154" s="221">
        <f>N154*Config!O$40</f>
        <v>0</v>
      </c>
      <c r="Z154" s="222">
        <f t="shared" si="14"/>
        <v>0</v>
      </c>
      <c r="AA154" s="217">
        <f t="shared" si="15"/>
        <v>0</v>
      </c>
      <c r="AB154" s="220">
        <f t="shared" si="16"/>
        <v>0</v>
      </c>
      <c r="AC154" s="221">
        <f t="shared" si="17"/>
        <v>0</v>
      </c>
      <c r="AD154" s="223" t="str">
        <f>IF(OR(SUM(P154:Y154)&lt;&gt;0,A154="EH"),INDEX(CASH!$B:$B,MATCH(A154,CASH!$A:$A,0)),"")</f>
        <v/>
      </c>
      <c r="AE154" s="227">
        <v>4950</v>
      </c>
      <c r="AF154" s="224">
        <f t="shared" si="18"/>
        <v>0.12555079734501071</v>
      </c>
      <c r="AG154" s="122" t="str">
        <f>IF(ISERROR(VLOOKUP(A154,Config!$A$12:$A$32,1,FALSE)),LEFT(A154,2),"PRL")</f>
        <v>PR</v>
      </c>
      <c r="AH154" s="122" t="str">
        <f t="shared" si="19"/>
        <v>PR311</v>
      </c>
      <c r="AI154" s="163" t="s">
        <v>881</v>
      </c>
      <c r="AJ154" s="225" t="s">
        <v>781</v>
      </c>
      <c r="AK154" s="338" t="str">
        <f>IF(ISERROR(VLOOKUP($A154,'RAB Cat Lookup'!$B$4:$E$351,2,FALSE))=TRUE,"Unallocated",VLOOKUP($A154,'RAB Cat Lookup'!$B$4:$E$351,2,FALSE))</f>
        <v>Unallocated</v>
      </c>
      <c r="AL154" s="338" t="str">
        <f>IF(ISERROR(VLOOKUP($A154,'RAB Cat Lookup'!$B$4:$E$351,4,FALSE))=TRUE,"Unallocated",VLOOKUP($A154,'RAB Cat Lookup'!$B$4:$E$351,4,FALSE))</f>
        <v>Unallocated</v>
      </c>
      <c r="AM154" s="121" t="str">
        <f t="shared" si="20"/>
        <v/>
      </c>
    </row>
    <row r="155" spans="1:39" x14ac:dyDescent="0.25">
      <c r="A155" s="215" t="s">
        <v>392</v>
      </c>
      <c r="B155" s="215" t="s">
        <v>393</v>
      </c>
      <c r="C155" s="123" t="s">
        <v>513</v>
      </c>
      <c r="D155" s="216">
        <v>0</v>
      </c>
      <c r="E155" s="217">
        <v>0</v>
      </c>
      <c r="F155" s="217">
        <v>0</v>
      </c>
      <c r="G155" s="217">
        <v>0</v>
      </c>
      <c r="H155" s="217">
        <v>0</v>
      </c>
      <c r="I155" s="217">
        <v>0</v>
      </c>
      <c r="J155" s="217">
        <v>0</v>
      </c>
      <c r="K155" s="217">
        <v>0</v>
      </c>
      <c r="L155" s="217">
        <v>0</v>
      </c>
      <c r="M155" s="217">
        <v>0</v>
      </c>
      <c r="N155" s="218">
        <v>0</v>
      </c>
      <c r="O155" s="219">
        <v>0</v>
      </c>
      <c r="P155" s="220">
        <f>E155*Config!F$40</f>
        <v>0</v>
      </c>
      <c r="Q155" s="220">
        <f>F155*Config!G$40</f>
        <v>0</v>
      </c>
      <c r="R155" s="220">
        <f>G155*Config!H$40</f>
        <v>0</v>
      </c>
      <c r="S155" s="220">
        <f>H155*Config!I$40</f>
        <v>0</v>
      </c>
      <c r="T155" s="220">
        <f>I155*Config!J$40</f>
        <v>0</v>
      </c>
      <c r="U155" s="220">
        <f>J155*Config!K$40</f>
        <v>0</v>
      </c>
      <c r="V155" s="220">
        <f>K155*Config!L$40</f>
        <v>0</v>
      </c>
      <c r="W155" s="220">
        <f>L155*Config!M$40</f>
        <v>0</v>
      </c>
      <c r="X155" s="220">
        <f>M155*Config!N$40</f>
        <v>0</v>
      </c>
      <c r="Y155" s="221">
        <f>N155*Config!O$40</f>
        <v>0</v>
      </c>
      <c r="Z155" s="222">
        <f t="shared" si="14"/>
        <v>0</v>
      </c>
      <c r="AA155" s="217">
        <f t="shared" si="15"/>
        <v>0</v>
      </c>
      <c r="AB155" s="220">
        <f t="shared" si="16"/>
        <v>0</v>
      </c>
      <c r="AC155" s="221">
        <f t="shared" si="17"/>
        <v>0</v>
      </c>
      <c r="AD155" s="223" t="str">
        <f>IF(OR(SUM(P155:Y155)&lt;&gt;0,A155="EH"),INDEX(CASH!$B:$B,MATCH(A155,CASH!$A:$A,0)),"")</f>
        <v/>
      </c>
      <c r="AE155" s="226">
        <v>4950</v>
      </c>
      <c r="AF155" s="224">
        <f t="shared" si="18"/>
        <v>0.12555079734501071</v>
      </c>
      <c r="AG155" s="122" t="str">
        <f>IF(ISERROR(VLOOKUP(A155,Config!$A$12:$A$32,1,FALSE)),LEFT(A155,2),"PRL")</f>
        <v>PR</v>
      </c>
      <c r="AH155" s="122" t="str">
        <f t="shared" si="19"/>
        <v>PR326</v>
      </c>
      <c r="AI155" s="163" t="s">
        <v>881</v>
      </c>
      <c r="AJ155" s="225" t="s">
        <v>781</v>
      </c>
      <c r="AK155" s="338" t="str">
        <f>IF(ISERROR(VLOOKUP($A155,'RAB Cat Lookup'!$B$4:$E$351,2,FALSE))=TRUE,"Unallocated",VLOOKUP($A155,'RAB Cat Lookup'!$B$4:$E$351,2,FALSE))</f>
        <v>Std</v>
      </c>
      <c r="AL155" s="338" t="str">
        <f>IF(ISERROR(VLOOKUP($A155,'RAB Cat Lookup'!$B$4:$E$351,4,FALSE))=TRUE,"Unallocated",VLOOKUP($A155,'RAB Cat Lookup'!$B$4:$E$351,4,FALSE))</f>
        <v>Substations</v>
      </c>
      <c r="AM155" s="121" t="str">
        <f t="shared" si="20"/>
        <v/>
      </c>
    </row>
    <row r="156" spans="1:39" x14ac:dyDescent="0.25">
      <c r="A156" s="215" t="s">
        <v>142</v>
      </c>
      <c r="B156" s="215" t="s">
        <v>361</v>
      </c>
      <c r="C156" s="123" t="s">
        <v>513</v>
      </c>
      <c r="D156" s="216">
        <v>0</v>
      </c>
      <c r="E156" s="217">
        <v>0</v>
      </c>
      <c r="F156" s="217">
        <v>0</v>
      </c>
      <c r="G156" s="217">
        <v>0</v>
      </c>
      <c r="H156" s="217">
        <v>0</v>
      </c>
      <c r="I156" s="217">
        <v>0</v>
      </c>
      <c r="J156" s="217">
        <v>0</v>
      </c>
      <c r="K156" s="217">
        <v>0</v>
      </c>
      <c r="L156" s="217">
        <v>0</v>
      </c>
      <c r="M156" s="217">
        <v>0</v>
      </c>
      <c r="N156" s="218">
        <v>0</v>
      </c>
      <c r="O156" s="219">
        <v>350271</v>
      </c>
      <c r="P156" s="220">
        <f>E156*Config!F$40</f>
        <v>0</v>
      </c>
      <c r="Q156" s="220">
        <f>F156*Config!G$40</f>
        <v>0</v>
      </c>
      <c r="R156" s="220">
        <f>G156*Config!H$40</f>
        <v>0</v>
      </c>
      <c r="S156" s="220">
        <f>H156*Config!I$40</f>
        <v>0</v>
      </c>
      <c r="T156" s="220">
        <f>I156*Config!J$40</f>
        <v>0</v>
      </c>
      <c r="U156" s="220">
        <f>J156*Config!K$40</f>
        <v>0</v>
      </c>
      <c r="V156" s="220">
        <f>K156*Config!L$40</f>
        <v>0</v>
      </c>
      <c r="W156" s="220">
        <f>L156*Config!M$40</f>
        <v>0</v>
      </c>
      <c r="X156" s="220">
        <f>M156*Config!N$40</f>
        <v>0</v>
      </c>
      <c r="Y156" s="221">
        <f>N156*Config!O$40</f>
        <v>0</v>
      </c>
      <c r="Z156" s="222">
        <f t="shared" si="14"/>
        <v>0</v>
      </c>
      <c r="AA156" s="217">
        <f t="shared" si="15"/>
        <v>0</v>
      </c>
      <c r="AB156" s="220">
        <f t="shared" si="16"/>
        <v>0</v>
      </c>
      <c r="AC156" s="221">
        <f t="shared" si="17"/>
        <v>0</v>
      </c>
      <c r="AD156" s="223" t="str">
        <f>IF(OR(SUM(P156:Y156)&lt;&gt;0,A156="EH"),INDEX(CASH!$B:$B,MATCH(A156,CASH!$A:$A,0)),"")</f>
        <v/>
      </c>
      <c r="AE156" s="226">
        <v>3750</v>
      </c>
      <c r="AF156" s="224">
        <f t="shared" si="18"/>
        <v>0.38635121207798373</v>
      </c>
      <c r="AG156" s="122" t="str">
        <f>IF(ISERROR(VLOOKUP(A156,Config!$A$12:$A$32,1,FALSE)),LEFT(A156,2),"PRL")</f>
        <v>PRL</v>
      </c>
      <c r="AH156" s="122" t="str">
        <f t="shared" si="19"/>
        <v>PR329</v>
      </c>
      <c r="AI156" s="163" t="s">
        <v>881</v>
      </c>
      <c r="AJ156" s="225" t="s">
        <v>781</v>
      </c>
      <c r="AK156" s="338" t="str">
        <f>IF(ISERROR(VLOOKUP($A156,'RAB Cat Lookup'!$B$4:$E$351,2,FALSE))=TRUE,"Unallocated",VLOOKUP($A156,'RAB Cat Lookup'!$B$4:$E$351,2,FALSE))</f>
        <v>Std</v>
      </c>
      <c r="AL156" s="338" t="str">
        <f>IF(ISERROR(VLOOKUP($A156,'RAB Cat Lookup'!$B$4:$E$351,4,FALSE))=TRUE,"Unallocated",VLOOKUP($A156,'RAB Cat Lookup'!$B$4:$E$351,4,FALSE))</f>
        <v>Land</v>
      </c>
      <c r="AM156" s="121" t="str">
        <f t="shared" si="20"/>
        <v/>
      </c>
    </row>
    <row r="157" spans="1:39" x14ac:dyDescent="0.25">
      <c r="A157" s="215" t="s">
        <v>411</v>
      </c>
      <c r="B157" s="215" t="s">
        <v>412</v>
      </c>
      <c r="C157" s="123" t="s">
        <v>513</v>
      </c>
      <c r="D157" s="216">
        <v>0</v>
      </c>
      <c r="E157" s="217">
        <v>0</v>
      </c>
      <c r="F157" s="217">
        <v>0</v>
      </c>
      <c r="G157" s="217">
        <v>0</v>
      </c>
      <c r="H157" s="217">
        <v>0</v>
      </c>
      <c r="I157" s="217">
        <v>0</v>
      </c>
      <c r="J157" s="217">
        <v>0</v>
      </c>
      <c r="K157" s="217">
        <v>0</v>
      </c>
      <c r="L157" s="217">
        <v>0</v>
      </c>
      <c r="M157" s="217">
        <v>0</v>
      </c>
      <c r="N157" s="218">
        <v>0</v>
      </c>
      <c r="O157" s="219">
        <v>0</v>
      </c>
      <c r="P157" s="220">
        <f>E157*Config!F$40</f>
        <v>0</v>
      </c>
      <c r="Q157" s="220">
        <f>F157*Config!G$40</f>
        <v>0</v>
      </c>
      <c r="R157" s="220">
        <f>G157*Config!H$40</f>
        <v>0</v>
      </c>
      <c r="S157" s="220">
        <f>H157*Config!I$40</f>
        <v>0</v>
      </c>
      <c r="T157" s="220">
        <f>I157*Config!J$40</f>
        <v>0</v>
      </c>
      <c r="U157" s="220">
        <f>J157*Config!K$40</f>
        <v>0</v>
      </c>
      <c r="V157" s="220">
        <f>K157*Config!L$40</f>
        <v>0</v>
      </c>
      <c r="W157" s="220">
        <f>L157*Config!M$40</f>
        <v>0</v>
      </c>
      <c r="X157" s="220">
        <f>M157*Config!N$40</f>
        <v>0</v>
      </c>
      <c r="Y157" s="221">
        <f>N157*Config!O$40</f>
        <v>0</v>
      </c>
      <c r="Z157" s="222">
        <f t="shared" si="14"/>
        <v>0</v>
      </c>
      <c r="AA157" s="217">
        <f t="shared" si="15"/>
        <v>0</v>
      </c>
      <c r="AB157" s="220">
        <f t="shared" si="16"/>
        <v>0</v>
      </c>
      <c r="AC157" s="221">
        <f t="shared" si="17"/>
        <v>0</v>
      </c>
      <c r="AD157" s="223" t="str">
        <f>IF(OR(SUM(P157:Y157)&lt;&gt;0,A157="EH"),INDEX(CASH!$B:$B,MATCH(A157,CASH!$A:$A,0)),"")</f>
        <v/>
      </c>
      <c r="AE157" s="226">
        <v>4950</v>
      </c>
      <c r="AF157" s="224">
        <f t="shared" si="18"/>
        <v>0.12555079734501071</v>
      </c>
      <c r="AG157" s="122" t="str">
        <f>IF(ISERROR(VLOOKUP(A157,Config!$A$12:$A$32,1,FALSE)),LEFT(A157,2),"PRL")</f>
        <v>PR</v>
      </c>
      <c r="AH157" s="122" t="str">
        <f t="shared" si="19"/>
        <v>PR339</v>
      </c>
      <c r="AI157" s="163" t="s">
        <v>881</v>
      </c>
      <c r="AJ157" s="225" t="s">
        <v>781</v>
      </c>
      <c r="AK157" s="338" t="str">
        <f>IF(ISERROR(VLOOKUP($A157,'RAB Cat Lookup'!$B$4:$E$351,2,FALSE))=TRUE,"Unallocated",VLOOKUP($A157,'RAB Cat Lookup'!$B$4:$E$351,2,FALSE))</f>
        <v>Std</v>
      </c>
      <c r="AL157" s="338" t="str">
        <f>IF(ISERROR(VLOOKUP($A157,'RAB Cat Lookup'!$B$4:$E$351,4,FALSE))=TRUE,"Unallocated",VLOOKUP($A157,'RAB Cat Lookup'!$B$4:$E$351,4,FALSE))</f>
        <v>Substations</v>
      </c>
      <c r="AM157" s="121" t="str">
        <f t="shared" si="20"/>
        <v/>
      </c>
    </row>
    <row r="158" spans="1:39" x14ac:dyDescent="0.25">
      <c r="A158" s="215" t="s">
        <v>104</v>
      </c>
      <c r="B158" s="215" t="s">
        <v>458</v>
      </c>
      <c r="C158" s="123" t="s">
        <v>513</v>
      </c>
      <c r="D158" s="216">
        <v>0</v>
      </c>
      <c r="E158" s="217">
        <v>0</v>
      </c>
      <c r="F158" s="217">
        <v>0</v>
      </c>
      <c r="G158" s="217">
        <v>0</v>
      </c>
      <c r="H158" s="217">
        <v>0</v>
      </c>
      <c r="I158" s="217">
        <v>0</v>
      </c>
      <c r="J158" s="217">
        <v>0</v>
      </c>
      <c r="K158" s="217">
        <v>0</v>
      </c>
      <c r="L158" s="217">
        <v>0</v>
      </c>
      <c r="M158" s="217">
        <v>0</v>
      </c>
      <c r="N158" s="218">
        <v>0</v>
      </c>
      <c r="O158" s="219">
        <v>0</v>
      </c>
      <c r="P158" s="220">
        <f>E158*Config!F$40</f>
        <v>0</v>
      </c>
      <c r="Q158" s="220">
        <f>F158*Config!G$40</f>
        <v>0</v>
      </c>
      <c r="R158" s="220">
        <f>G158*Config!H$40</f>
        <v>0</v>
      </c>
      <c r="S158" s="220">
        <f>H158*Config!I$40</f>
        <v>0</v>
      </c>
      <c r="T158" s="220">
        <f>I158*Config!J$40</f>
        <v>0</v>
      </c>
      <c r="U158" s="220">
        <f>J158*Config!K$40</f>
        <v>0</v>
      </c>
      <c r="V158" s="220">
        <f>K158*Config!L$40</f>
        <v>0</v>
      </c>
      <c r="W158" s="220">
        <f>L158*Config!M$40</f>
        <v>0</v>
      </c>
      <c r="X158" s="220">
        <f>M158*Config!N$40</f>
        <v>0</v>
      </c>
      <c r="Y158" s="221">
        <f>N158*Config!O$40</f>
        <v>0</v>
      </c>
      <c r="Z158" s="222">
        <f t="shared" si="14"/>
        <v>0</v>
      </c>
      <c r="AA158" s="217">
        <f t="shared" si="15"/>
        <v>0</v>
      </c>
      <c r="AB158" s="220">
        <f t="shared" si="16"/>
        <v>0</v>
      </c>
      <c r="AC158" s="221">
        <f t="shared" si="17"/>
        <v>0</v>
      </c>
      <c r="AD158" s="223" t="str">
        <f>IF(OR(SUM(P158:Y158)&lt;&gt;0,A158="EH"),INDEX(CASH!$B:$B,MATCH(A158,CASH!$A:$A,0)),"")</f>
        <v/>
      </c>
      <c r="AE158" s="226">
        <v>3300</v>
      </c>
      <c r="AF158" s="224">
        <f t="shared" si="18"/>
        <v>0.54318155875920304</v>
      </c>
      <c r="AG158" s="122" t="str">
        <f>IF(ISERROR(VLOOKUP(A158,Config!$A$12:$A$32,1,FALSE)),LEFT(A158,2),"PRL")</f>
        <v>PR</v>
      </c>
      <c r="AH158" s="122" t="str">
        <f t="shared" si="19"/>
        <v>PR342</v>
      </c>
      <c r="AI158" s="163" t="s">
        <v>881</v>
      </c>
      <c r="AJ158" s="225" t="s">
        <v>781</v>
      </c>
      <c r="AK158" s="338" t="str">
        <f>IF(ISERROR(VLOOKUP($A158,'RAB Cat Lookup'!$B$4:$E$351,2,FALSE))=TRUE,"Unallocated",VLOOKUP($A158,'RAB Cat Lookup'!$B$4:$E$351,2,FALSE))</f>
        <v>Std</v>
      </c>
      <c r="AL158" s="338" t="str">
        <f>IF(ISERROR(VLOOKUP($A158,'RAB Cat Lookup'!$B$4:$E$351,4,FALSE))=TRUE,"Unallocated",VLOOKUP($A158,'RAB Cat Lookup'!$B$4:$E$351,4,FALSE))</f>
        <v>Substations</v>
      </c>
      <c r="AM158" s="121" t="str">
        <f t="shared" si="20"/>
        <v/>
      </c>
    </row>
    <row r="159" spans="1:39" x14ac:dyDescent="0.25">
      <c r="A159" s="215" t="s">
        <v>485</v>
      </c>
      <c r="B159" s="215" t="s">
        <v>555</v>
      </c>
      <c r="C159" s="123" t="s">
        <v>513</v>
      </c>
      <c r="D159" s="216">
        <v>0</v>
      </c>
      <c r="E159" s="217">
        <v>0</v>
      </c>
      <c r="F159" s="217">
        <v>0</v>
      </c>
      <c r="G159" s="217">
        <v>0</v>
      </c>
      <c r="H159" s="217">
        <v>0</v>
      </c>
      <c r="I159" s="217">
        <v>0</v>
      </c>
      <c r="J159" s="217">
        <v>0</v>
      </c>
      <c r="K159" s="217">
        <v>0</v>
      </c>
      <c r="L159" s="217">
        <v>0</v>
      </c>
      <c r="M159" s="217">
        <v>0</v>
      </c>
      <c r="N159" s="218">
        <v>0</v>
      </c>
      <c r="O159" s="219">
        <v>0</v>
      </c>
      <c r="P159" s="220">
        <f>E159*Config!F$40</f>
        <v>0</v>
      </c>
      <c r="Q159" s="220">
        <f>F159*Config!G$40</f>
        <v>0</v>
      </c>
      <c r="R159" s="220">
        <f>G159*Config!H$40</f>
        <v>0</v>
      </c>
      <c r="S159" s="220">
        <f>H159*Config!I$40</f>
        <v>0</v>
      </c>
      <c r="T159" s="220">
        <f>I159*Config!J$40</f>
        <v>0</v>
      </c>
      <c r="U159" s="220">
        <f>J159*Config!K$40</f>
        <v>0</v>
      </c>
      <c r="V159" s="220">
        <f>K159*Config!L$40</f>
        <v>0</v>
      </c>
      <c r="W159" s="220">
        <f>L159*Config!M$40</f>
        <v>0</v>
      </c>
      <c r="X159" s="220">
        <f>M159*Config!N$40</f>
        <v>0</v>
      </c>
      <c r="Y159" s="221">
        <f>N159*Config!O$40</f>
        <v>0</v>
      </c>
      <c r="Z159" s="222">
        <f t="shared" si="14"/>
        <v>0</v>
      </c>
      <c r="AA159" s="217">
        <f t="shared" si="15"/>
        <v>0</v>
      </c>
      <c r="AB159" s="220">
        <f t="shared" si="16"/>
        <v>0</v>
      </c>
      <c r="AC159" s="221">
        <f t="shared" si="17"/>
        <v>0</v>
      </c>
      <c r="AD159" s="223" t="str">
        <f>IF(OR(SUM(P159:Y159)&lt;&gt;0,A159="EH"),INDEX(CASH!$B:$B,MATCH(A159,CASH!$A:$A,0)),"")</f>
        <v/>
      </c>
      <c r="AE159" s="227">
        <v>4950</v>
      </c>
      <c r="AF159" s="224">
        <f t="shared" si="18"/>
        <v>0.12555079734501071</v>
      </c>
      <c r="AG159" s="122" t="str">
        <f>IF(ISERROR(VLOOKUP(A159,Config!$A$12:$A$32,1,FALSE)),LEFT(A159,2),"PRL")</f>
        <v>PR</v>
      </c>
      <c r="AH159" s="122" t="str">
        <f t="shared" si="19"/>
        <v>PR343</v>
      </c>
      <c r="AI159" s="163" t="s">
        <v>881</v>
      </c>
      <c r="AJ159" s="225" t="s">
        <v>781</v>
      </c>
      <c r="AK159" s="338" t="str">
        <f>IF(ISERROR(VLOOKUP($A159,'RAB Cat Lookup'!$B$4:$E$351,2,FALSE))=TRUE,"Unallocated",VLOOKUP($A159,'RAB Cat Lookup'!$B$4:$E$351,2,FALSE))</f>
        <v>Unallocated</v>
      </c>
      <c r="AL159" s="338" t="str">
        <f>IF(ISERROR(VLOOKUP($A159,'RAB Cat Lookup'!$B$4:$E$351,4,FALSE))=TRUE,"Unallocated",VLOOKUP($A159,'RAB Cat Lookup'!$B$4:$E$351,4,FALSE))</f>
        <v>Unallocated</v>
      </c>
      <c r="AM159" s="121" t="str">
        <f t="shared" si="20"/>
        <v/>
      </c>
    </row>
    <row r="160" spans="1:39" x14ac:dyDescent="0.25">
      <c r="A160" s="215" t="s">
        <v>436</v>
      </c>
      <c r="B160" s="215" t="s">
        <v>556</v>
      </c>
      <c r="C160" s="123" t="s">
        <v>513</v>
      </c>
      <c r="D160" s="216">
        <v>0</v>
      </c>
      <c r="E160" s="217">
        <v>0</v>
      </c>
      <c r="F160" s="217">
        <v>0</v>
      </c>
      <c r="G160" s="217">
        <v>0</v>
      </c>
      <c r="H160" s="217">
        <v>0</v>
      </c>
      <c r="I160" s="217">
        <v>0</v>
      </c>
      <c r="J160" s="217">
        <v>0</v>
      </c>
      <c r="K160" s="217">
        <v>0</v>
      </c>
      <c r="L160" s="217">
        <v>0</v>
      </c>
      <c r="M160" s="217">
        <v>0</v>
      </c>
      <c r="N160" s="218">
        <v>0</v>
      </c>
      <c r="O160" s="219">
        <v>0</v>
      </c>
      <c r="P160" s="220">
        <f>E160*Config!F$40</f>
        <v>0</v>
      </c>
      <c r="Q160" s="220">
        <f>F160*Config!G$40</f>
        <v>0</v>
      </c>
      <c r="R160" s="220">
        <f>G160*Config!H$40</f>
        <v>0</v>
      </c>
      <c r="S160" s="220">
        <f>H160*Config!I$40</f>
        <v>0</v>
      </c>
      <c r="T160" s="220">
        <f>I160*Config!J$40</f>
        <v>0</v>
      </c>
      <c r="U160" s="220">
        <f>J160*Config!K$40</f>
        <v>0</v>
      </c>
      <c r="V160" s="220">
        <f>K160*Config!L$40</f>
        <v>0</v>
      </c>
      <c r="W160" s="220">
        <f>L160*Config!M$40</f>
        <v>0</v>
      </c>
      <c r="X160" s="220">
        <f>M160*Config!N$40</f>
        <v>0</v>
      </c>
      <c r="Y160" s="221">
        <f>N160*Config!O$40</f>
        <v>0</v>
      </c>
      <c r="Z160" s="222">
        <f t="shared" si="14"/>
        <v>0</v>
      </c>
      <c r="AA160" s="217">
        <f t="shared" si="15"/>
        <v>0</v>
      </c>
      <c r="AB160" s="220">
        <f t="shared" si="16"/>
        <v>0</v>
      </c>
      <c r="AC160" s="221">
        <f t="shared" si="17"/>
        <v>0</v>
      </c>
      <c r="AD160" s="223" t="str">
        <f>IF(OR(SUM(P160:Y160)&lt;&gt;0,A160="EH"),INDEX(CASH!$B:$B,MATCH(A160,CASH!$A:$A,0)),"")</f>
        <v/>
      </c>
      <c r="AE160" s="226">
        <v>4950</v>
      </c>
      <c r="AF160" s="224">
        <f t="shared" si="18"/>
        <v>0.12555079734501071</v>
      </c>
      <c r="AG160" s="122" t="str">
        <f>IF(ISERROR(VLOOKUP(A160,Config!$A$12:$A$32,1,FALSE)),LEFT(A160,2),"PRL")</f>
        <v>PR</v>
      </c>
      <c r="AH160" s="122" t="str">
        <f t="shared" si="19"/>
        <v>PR353</v>
      </c>
      <c r="AI160" s="163" t="s">
        <v>881</v>
      </c>
      <c r="AJ160" s="225" t="s">
        <v>781</v>
      </c>
      <c r="AK160" s="338" t="str">
        <f>IF(ISERROR(VLOOKUP($A160,'RAB Cat Lookup'!$B$4:$E$351,2,FALSE))=TRUE,"Unallocated",VLOOKUP($A160,'RAB Cat Lookup'!$B$4:$E$351,2,FALSE))</f>
        <v>Std</v>
      </c>
      <c r="AL160" s="338" t="str">
        <f>IF(ISERROR(VLOOKUP($A160,'RAB Cat Lookup'!$B$4:$E$351,4,FALSE))=TRUE,"Unallocated",VLOOKUP($A160,'RAB Cat Lookup'!$B$4:$E$351,4,FALSE))</f>
        <v>Sub-transmission lines and cables</v>
      </c>
      <c r="AM160" s="121" t="str">
        <f t="shared" si="20"/>
        <v/>
      </c>
    </row>
    <row r="161" spans="1:39" x14ac:dyDescent="0.25">
      <c r="A161" s="215" t="s">
        <v>431</v>
      </c>
      <c r="B161" s="215" t="s">
        <v>432</v>
      </c>
      <c r="C161" s="123" t="s">
        <v>513</v>
      </c>
      <c r="D161" s="216">
        <v>0</v>
      </c>
      <c r="E161" s="217">
        <v>0</v>
      </c>
      <c r="F161" s="217">
        <v>0</v>
      </c>
      <c r="G161" s="217">
        <v>0</v>
      </c>
      <c r="H161" s="217">
        <v>0</v>
      </c>
      <c r="I161" s="217">
        <v>0</v>
      </c>
      <c r="J161" s="217">
        <v>0</v>
      </c>
      <c r="K161" s="217">
        <v>0</v>
      </c>
      <c r="L161" s="217">
        <v>0</v>
      </c>
      <c r="M161" s="217">
        <v>0</v>
      </c>
      <c r="N161" s="218">
        <v>0</v>
      </c>
      <c r="O161" s="219">
        <v>0</v>
      </c>
      <c r="P161" s="220">
        <f>E161*Config!F$40</f>
        <v>0</v>
      </c>
      <c r="Q161" s="220">
        <f>F161*Config!G$40</f>
        <v>0</v>
      </c>
      <c r="R161" s="220">
        <f>G161*Config!H$40</f>
        <v>0</v>
      </c>
      <c r="S161" s="220">
        <f>H161*Config!I$40</f>
        <v>0</v>
      </c>
      <c r="T161" s="220">
        <f>I161*Config!J$40</f>
        <v>0</v>
      </c>
      <c r="U161" s="220">
        <f>J161*Config!K$40</f>
        <v>0</v>
      </c>
      <c r="V161" s="220">
        <f>K161*Config!L$40</f>
        <v>0</v>
      </c>
      <c r="W161" s="220">
        <f>L161*Config!M$40</f>
        <v>0</v>
      </c>
      <c r="X161" s="220">
        <f>M161*Config!N$40</f>
        <v>0</v>
      </c>
      <c r="Y161" s="221">
        <f>N161*Config!O$40</f>
        <v>0</v>
      </c>
      <c r="Z161" s="222">
        <f t="shared" si="14"/>
        <v>0</v>
      </c>
      <c r="AA161" s="217">
        <f t="shared" si="15"/>
        <v>0</v>
      </c>
      <c r="AB161" s="220">
        <f t="shared" si="16"/>
        <v>0</v>
      </c>
      <c r="AC161" s="221">
        <f t="shared" si="17"/>
        <v>0</v>
      </c>
      <c r="AD161" s="223" t="str">
        <f>IF(OR(SUM(P161:Y161)&lt;&gt;0,A161="EH"),INDEX(CASH!$B:$B,MATCH(A161,CASH!$A:$A,0)),"")</f>
        <v/>
      </c>
      <c r="AE161" s="226">
        <v>4950</v>
      </c>
      <c r="AF161" s="224">
        <f t="shared" si="18"/>
        <v>0.12555079734501071</v>
      </c>
      <c r="AG161" s="122" t="str">
        <f>IF(ISERROR(VLOOKUP(A161,Config!$A$12:$A$32,1,FALSE)),LEFT(A161,2),"PRL")</f>
        <v>PR</v>
      </c>
      <c r="AH161" s="122" t="str">
        <f t="shared" si="19"/>
        <v>PR384</v>
      </c>
      <c r="AI161" s="163" t="s">
        <v>881</v>
      </c>
      <c r="AJ161" s="225" t="s">
        <v>781</v>
      </c>
      <c r="AK161" s="338" t="str">
        <f>IF(ISERROR(VLOOKUP($A161,'RAB Cat Lookup'!$B$4:$E$351,2,FALSE))=TRUE,"Unallocated",VLOOKUP($A161,'RAB Cat Lookup'!$B$4:$E$351,2,FALSE))</f>
        <v>Std</v>
      </c>
      <c r="AL161" s="338" t="str">
        <f>IF(ISERROR(VLOOKUP($A161,'RAB Cat Lookup'!$B$4:$E$351,4,FALSE))=TRUE,"Unallocated",VLOOKUP($A161,'RAB Cat Lookup'!$B$4:$E$351,4,FALSE))</f>
        <v>Substations</v>
      </c>
      <c r="AM161" s="121" t="str">
        <f t="shared" si="20"/>
        <v/>
      </c>
    </row>
    <row r="162" spans="1:39" x14ac:dyDescent="0.25">
      <c r="A162" s="215" t="s">
        <v>442</v>
      </c>
      <c r="B162" s="215" t="s">
        <v>557</v>
      </c>
      <c r="C162" s="123" t="s">
        <v>513</v>
      </c>
      <c r="D162" s="216">
        <v>0</v>
      </c>
      <c r="E162" s="217">
        <v>0</v>
      </c>
      <c r="F162" s="217">
        <v>0</v>
      </c>
      <c r="G162" s="217">
        <v>0</v>
      </c>
      <c r="H162" s="217">
        <v>0</v>
      </c>
      <c r="I162" s="217">
        <v>0</v>
      </c>
      <c r="J162" s="217">
        <v>0</v>
      </c>
      <c r="K162" s="217">
        <v>0</v>
      </c>
      <c r="L162" s="217">
        <v>0</v>
      </c>
      <c r="M162" s="217">
        <v>0</v>
      </c>
      <c r="N162" s="218">
        <v>0</v>
      </c>
      <c r="O162" s="219">
        <v>0</v>
      </c>
      <c r="P162" s="220">
        <f>E162*Config!F$40</f>
        <v>0</v>
      </c>
      <c r="Q162" s="220">
        <f>F162*Config!G$40</f>
        <v>0</v>
      </c>
      <c r="R162" s="220">
        <f>G162*Config!H$40</f>
        <v>0</v>
      </c>
      <c r="S162" s="220">
        <f>H162*Config!I$40</f>
        <v>0</v>
      </c>
      <c r="T162" s="220">
        <f>I162*Config!J$40</f>
        <v>0</v>
      </c>
      <c r="U162" s="220">
        <f>J162*Config!K$40</f>
        <v>0</v>
      </c>
      <c r="V162" s="220">
        <f>K162*Config!L$40</f>
        <v>0</v>
      </c>
      <c r="W162" s="220">
        <f>L162*Config!M$40</f>
        <v>0</v>
      </c>
      <c r="X162" s="220">
        <f>M162*Config!N$40</f>
        <v>0</v>
      </c>
      <c r="Y162" s="221">
        <f>N162*Config!O$40</f>
        <v>0</v>
      </c>
      <c r="Z162" s="222">
        <f t="shared" si="14"/>
        <v>0</v>
      </c>
      <c r="AA162" s="217">
        <f t="shared" si="15"/>
        <v>0</v>
      </c>
      <c r="AB162" s="220">
        <f t="shared" si="16"/>
        <v>0</v>
      </c>
      <c r="AC162" s="221">
        <f t="shared" si="17"/>
        <v>0</v>
      </c>
      <c r="AD162" s="223" t="str">
        <f>IF(OR(SUM(P162:Y162)&lt;&gt;0,A162="EH"),INDEX(CASH!$B:$B,MATCH(A162,CASH!$A:$A,0)),"")</f>
        <v/>
      </c>
      <c r="AE162" s="226">
        <v>4350</v>
      </c>
      <c r="AF162" s="224">
        <f t="shared" si="18"/>
        <v>0.29288390369739509</v>
      </c>
      <c r="AG162" s="122" t="str">
        <f>IF(ISERROR(VLOOKUP(A162,Config!$A$12:$A$32,1,FALSE)),LEFT(A162,2),"PRL")</f>
        <v>PR</v>
      </c>
      <c r="AH162" s="122" t="str">
        <f t="shared" si="19"/>
        <v>PR406</v>
      </c>
      <c r="AI162" s="163" t="s">
        <v>881</v>
      </c>
      <c r="AJ162" s="225" t="s">
        <v>781</v>
      </c>
      <c r="AK162" s="338" t="str">
        <f>IF(ISERROR(VLOOKUP($A162,'RAB Cat Lookup'!$B$4:$E$351,2,FALSE))=TRUE,"Unallocated",VLOOKUP($A162,'RAB Cat Lookup'!$B$4:$E$351,2,FALSE))</f>
        <v>Std</v>
      </c>
      <c r="AL162" s="338" t="str">
        <f>IF(ISERROR(VLOOKUP($A162,'RAB Cat Lookup'!$B$4:$E$351,4,FALSE))=TRUE,"Unallocated",VLOOKUP($A162,'RAB Cat Lookup'!$B$4:$E$351,4,FALSE))</f>
        <v>Substations</v>
      </c>
      <c r="AM162" s="121" t="str">
        <f t="shared" si="20"/>
        <v/>
      </c>
    </row>
    <row r="163" spans="1:39" x14ac:dyDescent="0.25">
      <c r="A163" s="215" t="s">
        <v>105</v>
      </c>
      <c r="B163" s="215" t="s">
        <v>315</v>
      </c>
      <c r="C163" s="123" t="s">
        <v>513</v>
      </c>
      <c r="D163" s="216">
        <v>0</v>
      </c>
      <c r="E163" s="217">
        <v>0</v>
      </c>
      <c r="F163" s="217">
        <v>0</v>
      </c>
      <c r="G163" s="217">
        <v>0</v>
      </c>
      <c r="H163" s="217">
        <v>0</v>
      </c>
      <c r="I163" s="217">
        <v>0</v>
      </c>
      <c r="J163" s="217">
        <v>0</v>
      </c>
      <c r="K163" s="217">
        <v>0</v>
      </c>
      <c r="L163" s="217">
        <v>0</v>
      </c>
      <c r="M163" s="217">
        <v>0</v>
      </c>
      <c r="N163" s="218">
        <v>0</v>
      </c>
      <c r="O163" s="219">
        <v>0</v>
      </c>
      <c r="P163" s="220">
        <f>E163*Config!F$40</f>
        <v>0</v>
      </c>
      <c r="Q163" s="220">
        <f>F163*Config!G$40</f>
        <v>0</v>
      </c>
      <c r="R163" s="220">
        <f>G163*Config!H$40</f>
        <v>0</v>
      </c>
      <c r="S163" s="220">
        <f>H163*Config!I$40</f>
        <v>0</v>
      </c>
      <c r="T163" s="220">
        <f>I163*Config!J$40</f>
        <v>0</v>
      </c>
      <c r="U163" s="220">
        <f>J163*Config!K$40</f>
        <v>0</v>
      </c>
      <c r="V163" s="220">
        <f>K163*Config!L$40</f>
        <v>0</v>
      </c>
      <c r="W163" s="220">
        <f>L163*Config!M$40</f>
        <v>0</v>
      </c>
      <c r="X163" s="220">
        <f>M163*Config!N$40</f>
        <v>0</v>
      </c>
      <c r="Y163" s="221">
        <f>N163*Config!O$40</f>
        <v>0</v>
      </c>
      <c r="Z163" s="222">
        <f t="shared" si="14"/>
        <v>0</v>
      </c>
      <c r="AA163" s="217">
        <f t="shared" si="15"/>
        <v>0</v>
      </c>
      <c r="AB163" s="220">
        <f t="shared" si="16"/>
        <v>0</v>
      </c>
      <c r="AC163" s="221">
        <f t="shared" si="17"/>
        <v>0</v>
      </c>
      <c r="AD163" s="223" t="str">
        <f>IF(OR(SUM(P163:Y163)&lt;&gt;0,A163="EH"),INDEX(CASH!$B:$B,MATCH(A163,CASH!$A:$A,0)),"")</f>
        <v/>
      </c>
      <c r="AE163" s="226">
        <v>3000</v>
      </c>
      <c r="AF163" s="224">
        <f t="shared" si="18"/>
        <v>0.5851644928423505</v>
      </c>
      <c r="AG163" s="122" t="str">
        <f>IF(ISERROR(VLOOKUP(A163,Config!$A$12:$A$32,1,FALSE)),LEFT(A163,2),"PRL")</f>
        <v>PR</v>
      </c>
      <c r="AH163" s="122" t="str">
        <f t="shared" si="19"/>
        <v>PR408</v>
      </c>
      <c r="AI163" s="163" t="s">
        <v>881</v>
      </c>
      <c r="AJ163" s="225" t="s">
        <v>781</v>
      </c>
      <c r="AK163" s="338" t="str">
        <f>IF(ISERROR(VLOOKUP($A163,'RAB Cat Lookup'!$B$4:$E$351,2,FALSE))=TRUE,"Unallocated",VLOOKUP($A163,'RAB Cat Lookup'!$B$4:$E$351,2,FALSE))</f>
        <v>Std</v>
      </c>
      <c r="AL163" s="338" t="str">
        <f>IF(ISERROR(VLOOKUP($A163,'RAB Cat Lookup'!$B$4:$E$351,4,FALSE))=TRUE,"Unallocated",VLOOKUP($A163,'RAB Cat Lookup'!$B$4:$E$351,4,FALSE))</f>
        <v>Substations</v>
      </c>
      <c r="AM163" s="121" t="str">
        <f t="shared" si="20"/>
        <v/>
      </c>
    </row>
    <row r="164" spans="1:39" x14ac:dyDescent="0.25">
      <c r="A164" s="215" t="s">
        <v>459</v>
      </c>
      <c r="B164" s="215" t="s">
        <v>558</v>
      </c>
      <c r="C164" s="123" t="s">
        <v>513</v>
      </c>
      <c r="D164" s="216">
        <v>0</v>
      </c>
      <c r="E164" s="217">
        <v>0</v>
      </c>
      <c r="F164" s="217">
        <v>0</v>
      </c>
      <c r="G164" s="217">
        <v>0</v>
      </c>
      <c r="H164" s="217">
        <v>0</v>
      </c>
      <c r="I164" s="217">
        <v>0</v>
      </c>
      <c r="J164" s="217">
        <v>0</v>
      </c>
      <c r="K164" s="217">
        <v>0</v>
      </c>
      <c r="L164" s="217">
        <v>0</v>
      </c>
      <c r="M164" s="217">
        <v>0</v>
      </c>
      <c r="N164" s="218">
        <v>0</v>
      </c>
      <c r="O164" s="219">
        <v>0</v>
      </c>
      <c r="P164" s="220">
        <f>E164*Config!F$40</f>
        <v>0</v>
      </c>
      <c r="Q164" s="220">
        <f>F164*Config!G$40</f>
        <v>0</v>
      </c>
      <c r="R164" s="220">
        <f>G164*Config!H$40</f>
        <v>0</v>
      </c>
      <c r="S164" s="220">
        <f>H164*Config!I$40</f>
        <v>0</v>
      </c>
      <c r="T164" s="220">
        <f>I164*Config!J$40</f>
        <v>0</v>
      </c>
      <c r="U164" s="220">
        <f>J164*Config!K$40</f>
        <v>0</v>
      </c>
      <c r="V164" s="220">
        <f>K164*Config!L$40</f>
        <v>0</v>
      </c>
      <c r="W164" s="220">
        <f>L164*Config!M$40</f>
        <v>0</v>
      </c>
      <c r="X164" s="220">
        <f>M164*Config!N$40</f>
        <v>0</v>
      </c>
      <c r="Y164" s="221">
        <f>N164*Config!O$40</f>
        <v>0</v>
      </c>
      <c r="Z164" s="222">
        <f t="shared" si="14"/>
        <v>0</v>
      </c>
      <c r="AA164" s="217">
        <f t="shared" si="15"/>
        <v>0</v>
      </c>
      <c r="AB164" s="220">
        <f t="shared" si="16"/>
        <v>0</v>
      </c>
      <c r="AC164" s="221">
        <f t="shared" si="17"/>
        <v>0</v>
      </c>
      <c r="AD164" s="223" t="str">
        <f>IF(OR(SUM(P164:Y164)&lt;&gt;0,A164="EH"),INDEX(CASH!$B:$B,MATCH(A164,CASH!$A:$A,0)),"")</f>
        <v/>
      </c>
      <c r="AE164" s="226">
        <v>3300</v>
      </c>
      <c r="AF164" s="224">
        <f t="shared" si="18"/>
        <v>0.54318155875920304</v>
      </c>
      <c r="AG164" s="122" t="str">
        <f>IF(ISERROR(VLOOKUP(A164,Config!$A$12:$A$32,1,FALSE)),LEFT(A164,2),"PRL")</f>
        <v>PR</v>
      </c>
      <c r="AH164" s="122" t="str">
        <f t="shared" si="19"/>
        <v>PR413</v>
      </c>
      <c r="AI164" s="163" t="s">
        <v>881</v>
      </c>
      <c r="AJ164" s="225" t="s">
        <v>781</v>
      </c>
      <c r="AK164" s="338" t="str">
        <f>IF(ISERROR(VLOOKUP($A164,'RAB Cat Lookup'!$B$4:$E$351,2,FALSE))=TRUE,"Unallocated",VLOOKUP($A164,'RAB Cat Lookup'!$B$4:$E$351,2,FALSE))</f>
        <v>Std</v>
      </c>
      <c r="AL164" s="338" t="str">
        <f>IF(ISERROR(VLOOKUP($A164,'RAB Cat Lookup'!$B$4:$E$351,4,FALSE))=TRUE,"Unallocated",VLOOKUP($A164,'RAB Cat Lookup'!$B$4:$E$351,4,FALSE))</f>
        <v>Transformers</v>
      </c>
      <c r="AM164" s="121" t="str">
        <f t="shared" si="20"/>
        <v/>
      </c>
    </row>
    <row r="165" spans="1:39" x14ac:dyDescent="0.25">
      <c r="A165" s="215" t="s">
        <v>213</v>
      </c>
      <c r="B165" s="215" t="s">
        <v>957</v>
      </c>
      <c r="C165" s="123" t="s">
        <v>516</v>
      </c>
      <c r="D165" s="216">
        <v>0</v>
      </c>
      <c r="E165" s="217">
        <v>0</v>
      </c>
      <c r="F165" s="217">
        <v>4126720</v>
      </c>
      <c r="G165" s="217">
        <v>8253440</v>
      </c>
      <c r="H165" s="217">
        <v>8253440</v>
      </c>
      <c r="I165" s="217">
        <v>0</v>
      </c>
      <c r="J165" s="217">
        <v>0</v>
      </c>
      <c r="K165" s="217">
        <v>0</v>
      </c>
      <c r="L165" s="217">
        <v>0</v>
      </c>
      <c r="M165" s="217">
        <v>0</v>
      </c>
      <c r="N165" s="218">
        <v>0</v>
      </c>
      <c r="O165" s="219">
        <v>0</v>
      </c>
      <c r="P165" s="220">
        <f>E165*Config!F$40</f>
        <v>0</v>
      </c>
      <c r="Q165" s="220">
        <f>F165*Config!G$40</f>
        <v>4335635.1999999993</v>
      </c>
      <c r="R165" s="220">
        <f>G165*Config!H$40</f>
        <v>8888052.1599999983</v>
      </c>
      <c r="S165" s="220">
        <f>H165*Config!I$40</f>
        <v>9110253.4639999978</v>
      </c>
      <c r="T165" s="220">
        <f>I165*Config!J$40</f>
        <v>0</v>
      </c>
      <c r="U165" s="220">
        <f>J165*Config!K$40</f>
        <v>0</v>
      </c>
      <c r="V165" s="220">
        <f>K165*Config!L$40</f>
        <v>0</v>
      </c>
      <c r="W165" s="220">
        <f>L165*Config!M$40</f>
        <v>0</v>
      </c>
      <c r="X165" s="220">
        <f>M165*Config!N$40</f>
        <v>0</v>
      </c>
      <c r="Y165" s="221">
        <f>N165*Config!O$40</f>
        <v>0</v>
      </c>
      <c r="Z165" s="222">
        <f t="shared" si="14"/>
        <v>20633600</v>
      </c>
      <c r="AA165" s="217">
        <f t="shared" si="15"/>
        <v>20633600</v>
      </c>
      <c r="AB165" s="220">
        <f t="shared" si="16"/>
        <v>22333940.823999994</v>
      </c>
      <c r="AC165" s="221">
        <f t="shared" si="17"/>
        <v>22333940.823999994</v>
      </c>
      <c r="AD165" s="223">
        <f>IF(OR(SUM(P165:Y165)&lt;&gt;0,A165="EH"),INDEX(CASH!$B:$B,MATCH(A165,CASH!$A:$A,0)),"")</f>
        <v>80</v>
      </c>
      <c r="AE165" s="122">
        <f>AD165*VLOOKUP(C165,Config!$A$3:$C$9,3,FALSE)</f>
        <v>800</v>
      </c>
      <c r="AF165" s="224">
        <f t="shared" si="18"/>
        <v>0.99131198464997028</v>
      </c>
      <c r="AG165" s="122" t="str">
        <f>IF(ISERROR(VLOOKUP(A165,Config!$A$12:$A$32,1,FALSE)),LEFT(A165,2),"PRL")</f>
        <v>PR</v>
      </c>
      <c r="AH165" s="122" t="str">
        <f t="shared" si="19"/>
        <v>PR423</v>
      </c>
      <c r="AI165" s="163" t="s">
        <v>881</v>
      </c>
      <c r="AJ165" s="225" t="s">
        <v>781</v>
      </c>
      <c r="AK165" s="338" t="str">
        <f>IF(ISERROR(VLOOKUP($A165,'RAB Cat Lookup'!$B$4:$E$351,2,FALSE))=TRUE,"Unallocated",VLOOKUP($A165,'RAB Cat Lookup'!$B$4:$E$351,2,FALSE))</f>
        <v>Std</v>
      </c>
      <c r="AL165" s="338" t="str">
        <f>IF(ISERROR(VLOOKUP($A165,'RAB Cat Lookup'!$B$4:$E$351,4,FALSE))=TRUE,"Unallocated",VLOOKUP($A165,'RAB Cat Lookup'!$B$4:$E$351,4,FALSE))</f>
        <v>Substations</v>
      </c>
      <c r="AM165" s="121" t="str">
        <f t="shared" si="20"/>
        <v/>
      </c>
    </row>
    <row r="166" spans="1:39" x14ac:dyDescent="0.25">
      <c r="A166" s="215" t="s">
        <v>460</v>
      </c>
      <c r="B166" s="215" t="s">
        <v>559</v>
      </c>
      <c r="C166" s="123" t="s">
        <v>513</v>
      </c>
      <c r="D166" s="216">
        <v>0</v>
      </c>
      <c r="E166" s="217">
        <v>0</v>
      </c>
      <c r="F166" s="217">
        <v>0</v>
      </c>
      <c r="G166" s="217">
        <v>0</v>
      </c>
      <c r="H166" s="217">
        <v>0</v>
      </c>
      <c r="I166" s="217">
        <v>0</v>
      </c>
      <c r="J166" s="217">
        <v>0</v>
      </c>
      <c r="K166" s="217">
        <v>0</v>
      </c>
      <c r="L166" s="217">
        <v>0</v>
      </c>
      <c r="M166" s="217">
        <v>0</v>
      </c>
      <c r="N166" s="218">
        <v>0</v>
      </c>
      <c r="O166" s="219">
        <v>1520855.6</v>
      </c>
      <c r="P166" s="220">
        <f>E166*Config!F$40</f>
        <v>0</v>
      </c>
      <c r="Q166" s="220">
        <f>F166*Config!G$40</f>
        <v>0</v>
      </c>
      <c r="R166" s="220">
        <f>G166*Config!H$40</f>
        <v>0</v>
      </c>
      <c r="S166" s="220">
        <f>H166*Config!I$40</f>
        <v>0</v>
      </c>
      <c r="T166" s="220">
        <f>I166*Config!J$40</f>
        <v>0</v>
      </c>
      <c r="U166" s="220">
        <f>J166*Config!K$40</f>
        <v>0</v>
      </c>
      <c r="V166" s="220">
        <f>K166*Config!L$40</f>
        <v>0</v>
      </c>
      <c r="W166" s="220">
        <f>L166*Config!M$40</f>
        <v>0</v>
      </c>
      <c r="X166" s="220">
        <f>M166*Config!N$40</f>
        <v>0</v>
      </c>
      <c r="Y166" s="221">
        <f>N166*Config!O$40</f>
        <v>0</v>
      </c>
      <c r="Z166" s="222">
        <f t="shared" si="14"/>
        <v>0</v>
      </c>
      <c r="AA166" s="217">
        <f t="shared" si="15"/>
        <v>0</v>
      </c>
      <c r="AB166" s="220">
        <f t="shared" si="16"/>
        <v>0</v>
      </c>
      <c r="AC166" s="221">
        <f t="shared" si="17"/>
        <v>0</v>
      </c>
      <c r="AD166" s="223" t="str">
        <f>IF(OR(SUM(P166:Y166)&lt;&gt;0,A166="EH"),INDEX(CASH!$B:$B,MATCH(A166,CASH!$A:$A,0)),"")</f>
        <v/>
      </c>
      <c r="AE166" s="226">
        <v>3200</v>
      </c>
      <c r="AF166" s="224">
        <f t="shared" si="18"/>
        <v>0.54318155875920304</v>
      </c>
      <c r="AG166" s="122" t="str">
        <f>IF(ISERROR(VLOOKUP(A166,Config!$A$12:$A$32,1,FALSE)),LEFT(A166,2),"PRL")</f>
        <v>PRL</v>
      </c>
      <c r="AH166" s="122" t="str">
        <f t="shared" si="19"/>
        <v>PR424</v>
      </c>
      <c r="AI166" s="163" t="s">
        <v>881</v>
      </c>
      <c r="AJ166" s="225" t="s">
        <v>781</v>
      </c>
      <c r="AK166" s="338" t="str">
        <f>IF(ISERROR(VLOOKUP($A166,'RAB Cat Lookup'!$B$4:$E$351,2,FALSE))=TRUE,"Unallocated",VLOOKUP($A166,'RAB Cat Lookup'!$B$4:$E$351,2,FALSE))</f>
        <v>Std</v>
      </c>
      <c r="AL166" s="338" t="str">
        <f>IF(ISERROR(VLOOKUP($A166,'RAB Cat Lookup'!$B$4:$E$351,4,FALSE))=TRUE,"Unallocated",VLOOKUP($A166,'RAB Cat Lookup'!$B$4:$E$351,4,FALSE))</f>
        <v>Land</v>
      </c>
      <c r="AM166" s="121" t="str">
        <f t="shared" si="20"/>
        <v/>
      </c>
    </row>
    <row r="167" spans="1:39" x14ac:dyDescent="0.25">
      <c r="A167" s="215" t="s">
        <v>120</v>
      </c>
      <c r="B167" s="215" t="s">
        <v>316</v>
      </c>
      <c r="C167" s="123" t="s">
        <v>516</v>
      </c>
      <c r="D167" s="216">
        <v>0</v>
      </c>
      <c r="E167" s="217">
        <v>0</v>
      </c>
      <c r="F167" s="217">
        <v>3556000</v>
      </c>
      <c r="G167" s="217">
        <v>0</v>
      </c>
      <c r="H167" s="217">
        <v>0</v>
      </c>
      <c r="I167" s="217">
        <v>0</v>
      </c>
      <c r="J167" s="217">
        <v>0</v>
      </c>
      <c r="K167" s="217">
        <v>0</v>
      </c>
      <c r="L167" s="217">
        <v>0</v>
      </c>
      <c r="M167" s="217">
        <v>0</v>
      </c>
      <c r="N167" s="218">
        <v>0</v>
      </c>
      <c r="O167" s="219">
        <v>0</v>
      </c>
      <c r="P167" s="220">
        <f>E167*Config!F$40</f>
        <v>0</v>
      </c>
      <c r="Q167" s="220">
        <f>F167*Config!G$40</f>
        <v>3736022.4999999995</v>
      </c>
      <c r="R167" s="220">
        <f>G167*Config!H$40</f>
        <v>0</v>
      </c>
      <c r="S167" s="220">
        <f>H167*Config!I$40</f>
        <v>0</v>
      </c>
      <c r="T167" s="220">
        <f>I167*Config!J$40</f>
        <v>0</v>
      </c>
      <c r="U167" s="220">
        <f>J167*Config!K$40</f>
        <v>0</v>
      </c>
      <c r="V167" s="220">
        <f>K167*Config!L$40</f>
        <v>0</v>
      </c>
      <c r="W167" s="220">
        <f>L167*Config!M$40</f>
        <v>0</v>
      </c>
      <c r="X167" s="220">
        <f>M167*Config!N$40</f>
        <v>0</v>
      </c>
      <c r="Y167" s="221">
        <f>N167*Config!O$40</f>
        <v>0</v>
      </c>
      <c r="Z167" s="222">
        <f t="shared" si="14"/>
        <v>3556000</v>
      </c>
      <c r="AA167" s="217">
        <f t="shared" si="15"/>
        <v>3556000</v>
      </c>
      <c r="AB167" s="220">
        <f t="shared" si="16"/>
        <v>3736022.4999999995</v>
      </c>
      <c r="AC167" s="221">
        <f t="shared" si="17"/>
        <v>3736022.4999999995</v>
      </c>
      <c r="AD167" s="223">
        <f>IF(OR(SUM(P167:Y167)&lt;&gt;0,A167="EH"),INDEX(CASH!$B:$B,MATCH(A167,CASH!$A:$A,0)),"")</f>
        <v>160</v>
      </c>
      <c r="AE167" s="122">
        <f>AD167*VLOOKUP(C167,Config!$A$3:$C$9,3,FALSE)</f>
        <v>1600</v>
      </c>
      <c r="AF167" s="224">
        <f t="shared" si="18"/>
        <v>0.91181853039954963</v>
      </c>
      <c r="AG167" s="122" t="str">
        <f>IF(ISERROR(VLOOKUP(A167,Config!$A$12:$A$32,1,FALSE)),LEFT(A167,2),"PRL")</f>
        <v>PR</v>
      </c>
      <c r="AH167" s="122" t="str">
        <f t="shared" si="19"/>
        <v>PR425</v>
      </c>
      <c r="AI167" s="163" t="s">
        <v>881</v>
      </c>
      <c r="AJ167" s="225" t="s">
        <v>781</v>
      </c>
      <c r="AK167" s="338" t="str">
        <f>IF(ISERROR(VLOOKUP($A167,'RAB Cat Lookup'!$B$4:$E$351,2,FALSE))=TRUE,"Unallocated",VLOOKUP($A167,'RAB Cat Lookup'!$B$4:$E$351,2,FALSE))</f>
        <v>Std</v>
      </c>
      <c r="AL167" s="338" t="str">
        <f>IF(ISERROR(VLOOKUP($A167,'RAB Cat Lookup'!$B$4:$E$351,4,FALSE))=TRUE,"Unallocated",VLOOKUP($A167,'RAB Cat Lookup'!$B$4:$E$351,4,FALSE))</f>
        <v>Substations</v>
      </c>
      <c r="AM167" s="121" t="str">
        <f t="shared" si="20"/>
        <v/>
      </c>
    </row>
    <row r="168" spans="1:39" x14ac:dyDescent="0.25">
      <c r="A168" s="215" t="s">
        <v>400</v>
      </c>
      <c r="B168" s="215" t="s">
        <v>560</v>
      </c>
      <c r="C168" s="123" t="s">
        <v>513</v>
      </c>
      <c r="D168" s="216">
        <v>0</v>
      </c>
      <c r="E168" s="217">
        <v>0</v>
      </c>
      <c r="F168" s="217">
        <v>0</v>
      </c>
      <c r="G168" s="217">
        <v>0</v>
      </c>
      <c r="H168" s="217">
        <v>0</v>
      </c>
      <c r="I168" s="217">
        <v>0</v>
      </c>
      <c r="J168" s="217">
        <v>0</v>
      </c>
      <c r="K168" s="217">
        <v>0</v>
      </c>
      <c r="L168" s="217">
        <v>0</v>
      </c>
      <c r="M168" s="217">
        <v>0</v>
      </c>
      <c r="N168" s="218">
        <v>0</v>
      </c>
      <c r="O168" s="219">
        <v>0</v>
      </c>
      <c r="P168" s="220">
        <f>E168*Config!F$40</f>
        <v>0</v>
      </c>
      <c r="Q168" s="220">
        <f>F168*Config!G$40</f>
        <v>0</v>
      </c>
      <c r="R168" s="220">
        <f>G168*Config!H$40</f>
        <v>0</v>
      </c>
      <c r="S168" s="220">
        <f>H168*Config!I$40</f>
        <v>0</v>
      </c>
      <c r="T168" s="220">
        <f>I168*Config!J$40</f>
        <v>0</v>
      </c>
      <c r="U168" s="220">
        <f>J168*Config!K$40</f>
        <v>0</v>
      </c>
      <c r="V168" s="220">
        <f>K168*Config!L$40</f>
        <v>0</v>
      </c>
      <c r="W168" s="220">
        <f>L168*Config!M$40</f>
        <v>0</v>
      </c>
      <c r="X168" s="220">
        <f>M168*Config!N$40</f>
        <v>0</v>
      </c>
      <c r="Y168" s="221">
        <f>N168*Config!O$40</f>
        <v>0</v>
      </c>
      <c r="Z168" s="222">
        <f t="shared" si="14"/>
        <v>0</v>
      </c>
      <c r="AA168" s="217">
        <f t="shared" si="15"/>
        <v>0</v>
      </c>
      <c r="AB168" s="220">
        <f t="shared" si="16"/>
        <v>0</v>
      </c>
      <c r="AC168" s="221">
        <f t="shared" si="17"/>
        <v>0</v>
      </c>
      <c r="AD168" s="223" t="str">
        <f>IF(OR(SUM(P168:Y168)&lt;&gt;0,A168="EH"),INDEX(CASH!$B:$B,MATCH(A168,CASH!$A:$A,0)),"")</f>
        <v/>
      </c>
      <c r="AE168" s="226">
        <v>4950</v>
      </c>
      <c r="AF168" s="224">
        <f t="shared" si="18"/>
        <v>0.12555079734501071</v>
      </c>
      <c r="AG168" s="122" t="str">
        <f>IF(ISERROR(VLOOKUP(A168,Config!$A$12:$A$32,1,FALSE)),LEFT(A168,2),"PRL")</f>
        <v>PRL</v>
      </c>
      <c r="AH168" s="122" t="str">
        <f t="shared" si="19"/>
        <v>PR426</v>
      </c>
      <c r="AI168" s="163" t="s">
        <v>881</v>
      </c>
      <c r="AJ168" s="225" t="s">
        <v>781</v>
      </c>
      <c r="AK168" s="338" t="str">
        <f>IF(ISERROR(VLOOKUP($A168,'RAB Cat Lookup'!$B$4:$E$351,2,FALSE))=TRUE,"Unallocated",VLOOKUP($A168,'RAB Cat Lookup'!$B$4:$E$351,2,FALSE))</f>
        <v>Std</v>
      </c>
      <c r="AL168" s="338" t="str">
        <f>IF(ISERROR(VLOOKUP($A168,'RAB Cat Lookup'!$B$4:$E$351,4,FALSE))=TRUE,"Unallocated",VLOOKUP($A168,'RAB Cat Lookup'!$B$4:$E$351,4,FALSE))</f>
        <v>Land</v>
      </c>
      <c r="AM168" s="121" t="str">
        <f t="shared" si="20"/>
        <v/>
      </c>
    </row>
    <row r="169" spans="1:39" x14ac:dyDescent="0.25">
      <c r="A169" s="215" t="s">
        <v>121</v>
      </c>
      <c r="B169" s="215" t="s">
        <v>855</v>
      </c>
      <c r="C169" s="123" t="s">
        <v>513</v>
      </c>
      <c r="D169" s="216">
        <v>10000000</v>
      </c>
      <c r="E169" s="217">
        <v>1755910</v>
      </c>
      <c r="F169" s="217">
        <v>0</v>
      </c>
      <c r="G169" s="217">
        <v>0</v>
      </c>
      <c r="H169" s="217">
        <v>0</v>
      </c>
      <c r="I169" s="217">
        <v>0</v>
      </c>
      <c r="J169" s="217">
        <v>0</v>
      </c>
      <c r="K169" s="217">
        <v>0</v>
      </c>
      <c r="L169" s="217">
        <v>0</v>
      </c>
      <c r="M169" s="217">
        <v>0</v>
      </c>
      <c r="N169" s="218">
        <v>0</v>
      </c>
      <c r="O169" s="219">
        <v>9689043</v>
      </c>
      <c r="P169" s="220">
        <f>E169*Config!F$40</f>
        <v>1799807.7499999998</v>
      </c>
      <c r="Q169" s="220">
        <f>F169*Config!G$40</f>
        <v>0</v>
      </c>
      <c r="R169" s="220">
        <f>G169*Config!H$40</f>
        <v>0</v>
      </c>
      <c r="S169" s="220">
        <f>H169*Config!I$40</f>
        <v>0</v>
      </c>
      <c r="T169" s="220">
        <f>I169*Config!J$40</f>
        <v>0</v>
      </c>
      <c r="U169" s="220">
        <f>J169*Config!K$40</f>
        <v>0</v>
      </c>
      <c r="V169" s="220">
        <f>K169*Config!L$40</f>
        <v>0</v>
      </c>
      <c r="W169" s="220">
        <f>L169*Config!M$40</f>
        <v>0</v>
      </c>
      <c r="X169" s="220">
        <f>M169*Config!N$40</f>
        <v>0</v>
      </c>
      <c r="Y169" s="221">
        <f>N169*Config!O$40</f>
        <v>0</v>
      </c>
      <c r="Z169" s="222">
        <f t="shared" si="14"/>
        <v>1755910</v>
      </c>
      <c r="AA169" s="217">
        <f t="shared" si="15"/>
        <v>1755910</v>
      </c>
      <c r="AB169" s="220">
        <f t="shared" si="16"/>
        <v>1799807.7499999998</v>
      </c>
      <c r="AC169" s="221">
        <f t="shared" si="17"/>
        <v>1799807.7499999998</v>
      </c>
      <c r="AD169" s="223">
        <f>IF(OR(SUM(P169:Y169)&lt;&gt;0,A169="EH"),INDEX(CASH!$B:$B,MATCH(A169,CASH!$A:$A,0)),"")</f>
        <v>210</v>
      </c>
      <c r="AE169" s="122">
        <f>AD169*VLOOKUP(C169,Config!$A$3:$C$9,3,FALSE)</f>
        <v>3150</v>
      </c>
      <c r="AF169" s="224">
        <f t="shared" si="18"/>
        <v>0.54862535054081596</v>
      </c>
      <c r="AG169" s="122" t="str">
        <f>IF(ISERROR(VLOOKUP(A169,Config!$A$12:$A$32,1,FALSE)),LEFT(A169,2),"PRL")</f>
        <v>PR</v>
      </c>
      <c r="AH169" s="122" t="str">
        <f t="shared" si="19"/>
        <v>PR427</v>
      </c>
      <c r="AI169" s="163" t="s">
        <v>881</v>
      </c>
      <c r="AJ169" s="225" t="s">
        <v>781</v>
      </c>
      <c r="AK169" s="338" t="str">
        <f>IF(ISERROR(VLOOKUP($A169,'RAB Cat Lookup'!$B$4:$E$351,2,FALSE))=TRUE,"Unallocated",VLOOKUP($A169,'RAB Cat Lookup'!$B$4:$E$351,2,FALSE))</f>
        <v>Std</v>
      </c>
      <c r="AL169" s="338" t="str">
        <f>IF(ISERROR(VLOOKUP($A169,'RAB Cat Lookup'!$B$4:$E$351,4,FALSE))=TRUE,"Unallocated",VLOOKUP($A169,'RAB Cat Lookup'!$B$4:$E$351,4,FALSE))</f>
        <v>Substations</v>
      </c>
      <c r="AM169" s="121" t="str">
        <f t="shared" si="20"/>
        <v/>
      </c>
    </row>
    <row r="170" spans="1:39" x14ac:dyDescent="0.25">
      <c r="A170" s="215" t="s">
        <v>454</v>
      </c>
      <c r="B170" s="215" t="s">
        <v>561</v>
      </c>
      <c r="C170" s="123" t="s">
        <v>513</v>
      </c>
      <c r="D170" s="216">
        <v>0</v>
      </c>
      <c r="E170" s="217">
        <v>0</v>
      </c>
      <c r="F170" s="217">
        <v>0</v>
      </c>
      <c r="G170" s="217">
        <v>0</v>
      </c>
      <c r="H170" s="217">
        <v>0</v>
      </c>
      <c r="I170" s="217">
        <v>0</v>
      </c>
      <c r="J170" s="217">
        <v>0</v>
      </c>
      <c r="K170" s="217">
        <v>0</v>
      </c>
      <c r="L170" s="217">
        <v>0</v>
      </c>
      <c r="M170" s="217">
        <v>0</v>
      </c>
      <c r="N170" s="218">
        <v>0</v>
      </c>
      <c r="O170" s="219">
        <v>0</v>
      </c>
      <c r="P170" s="220">
        <f>E170*Config!F$40</f>
        <v>0</v>
      </c>
      <c r="Q170" s="220">
        <f>F170*Config!G$40</f>
        <v>0</v>
      </c>
      <c r="R170" s="220">
        <f>G170*Config!H$40</f>
        <v>0</v>
      </c>
      <c r="S170" s="220">
        <f>H170*Config!I$40</f>
        <v>0</v>
      </c>
      <c r="T170" s="220">
        <f>I170*Config!J$40</f>
        <v>0</v>
      </c>
      <c r="U170" s="220">
        <f>J170*Config!K$40</f>
        <v>0</v>
      </c>
      <c r="V170" s="220">
        <f>K170*Config!L$40</f>
        <v>0</v>
      </c>
      <c r="W170" s="220">
        <f>L170*Config!M$40</f>
        <v>0</v>
      </c>
      <c r="X170" s="220">
        <f>M170*Config!N$40</f>
        <v>0</v>
      </c>
      <c r="Y170" s="221">
        <f>N170*Config!O$40</f>
        <v>0</v>
      </c>
      <c r="Z170" s="222">
        <f t="shared" si="14"/>
        <v>0</v>
      </c>
      <c r="AA170" s="217">
        <f t="shared" si="15"/>
        <v>0</v>
      </c>
      <c r="AB170" s="220">
        <f t="shared" si="16"/>
        <v>0</v>
      </c>
      <c r="AC170" s="221">
        <f t="shared" si="17"/>
        <v>0</v>
      </c>
      <c r="AD170" s="223" t="str">
        <f>IF(OR(SUM(P170:Y170)&lt;&gt;0,A170="EH"),INDEX(CASH!$B:$B,MATCH(A170,CASH!$A:$A,0)),"")</f>
        <v/>
      </c>
      <c r="AE170" s="226">
        <v>3675</v>
      </c>
      <c r="AF170" s="224">
        <f t="shared" si="18"/>
        <v>0.38635121207798373</v>
      </c>
      <c r="AG170" s="122" t="str">
        <f>IF(ISERROR(VLOOKUP(A170,Config!$A$12:$A$32,1,FALSE)),LEFT(A170,2),"PRL")</f>
        <v>PR</v>
      </c>
      <c r="AH170" s="122" t="str">
        <f t="shared" si="19"/>
        <v>PR429</v>
      </c>
      <c r="AI170" s="163" t="s">
        <v>881</v>
      </c>
      <c r="AJ170" s="225" t="s">
        <v>781</v>
      </c>
      <c r="AK170" s="338" t="str">
        <f>IF(ISERROR(VLOOKUP($A170,'RAB Cat Lookup'!$B$4:$E$351,2,FALSE))=TRUE,"Unallocated",VLOOKUP($A170,'RAB Cat Lookup'!$B$4:$E$351,2,FALSE))</f>
        <v>Std</v>
      </c>
      <c r="AL170" s="338" t="str">
        <f>IF(ISERROR(VLOOKUP($A170,'RAB Cat Lookup'!$B$4:$E$351,4,FALSE))=TRUE,"Unallocated",VLOOKUP($A170,'RAB Cat Lookup'!$B$4:$E$351,4,FALSE))</f>
        <v>Substations</v>
      </c>
      <c r="AM170" s="121" t="str">
        <f t="shared" si="20"/>
        <v/>
      </c>
    </row>
    <row r="171" spans="1:39" x14ac:dyDescent="0.25">
      <c r="A171" s="215" t="s">
        <v>143</v>
      </c>
      <c r="B171" s="215" t="s">
        <v>317</v>
      </c>
      <c r="C171" s="123" t="s">
        <v>516</v>
      </c>
      <c r="D171" s="216">
        <v>0</v>
      </c>
      <c r="E171" s="217">
        <v>0</v>
      </c>
      <c r="F171" s="217">
        <v>0</v>
      </c>
      <c r="G171" s="217">
        <v>0</v>
      </c>
      <c r="H171" s="217">
        <v>3000000</v>
      </c>
      <c r="I171" s="217">
        <v>0</v>
      </c>
      <c r="J171" s="217">
        <v>0</v>
      </c>
      <c r="K171" s="217">
        <v>0</v>
      </c>
      <c r="L171" s="217">
        <v>0</v>
      </c>
      <c r="M171" s="217">
        <v>0</v>
      </c>
      <c r="N171" s="218">
        <v>0</v>
      </c>
      <c r="O171" s="219">
        <v>0</v>
      </c>
      <c r="P171" s="220">
        <f>E171*Config!F$40</f>
        <v>0</v>
      </c>
      <c r="Q171" s="220">
        <f>F171*Config!G$40</f>
        <v>0</v>
      </c>
      <c r="R171" s="220">
        <f>G171*Config!H$40</f>
        <v>0</v>
      </c>
      <c r="S171" s="220">
        <f>H171*Config!I$40</f>
        <v>3311438.6718749991</v>
      </c>
      <c r="T171" s="220">
        <f>I171*Config!J$40</f>
        <v>0</v>
      </c>
      <c r="U171" s="220">
        <f>J171*Config!K$40</f>
        <v>0</v>
      </c>
      <c r="V171" s="220">
        <f>K171*Config!L$40</f>
        <v>0</v>
      </c>
      <c r="W171" s="220">
        <f>L171*Config!M$40</f>
        <v>0</v>
      </c>
      <c r="X171" s="220">
        <f>M171*Config!N$40</f>
        <v>0</v>
      </c>
      <c r="Y171" s="221">
        <f>N171*Config!O$40</f>
        <v>0</v>
      </c>
      <c r="Z171" s="222">
        <f t="shared" si="14"/>
        <v>3000000</v>
      </c>
      <c r="AA171" s="217">
        <f t="shared" si="15"/>
        <v>3000000</v>
      </c>
      <c r="AB171" s="220">
        <f t="shared" si="16"/>
        <v>3311438.6718749991</v>
      </c>
      <c r="AC171" s="221">
        <f t="shared" si="17"/>
        <v>3311438.6718749991</v>
      </c>
      <c r="AD171" s="223">
        <f>IF(OR(SUM(P171:Y171)&lt;&gt;0,A171="EH"),INDEX(CASH!$B:$B,MATCH(A171,CASH!$A:$A,0)),"")</f>
        <v>40</v>
      </c>
      <c r="AE171" s="122">
        <f>AD171*VLOOKUP(C171,Config!$A$3:$C$9,3,FALSE)</f>
        <v>400</v>
      </c>
      <c r="AF171" s="224">
        <f t="shared" si="18"/>
        <v>0.99707435340427153</v>
      </c>
      <c r="AG171" s="122" t="str">
        <f>IF(ISERROR(VLOOKUP(A171,Config!$A$12:$A$32,1,FALSE)),LEFT(A171,2),"PRL")</f>
        <v>PRL</v>
      </c>
      <c r="AH171" s="122" t="str">
        <f t="shared" si="19"/>
        <v>PR430</v>
      </c>
      <c r="AI171" s="163" t="s">
        <v>881</v>
      </c>
      <c r="AJ171" s="225" t="s">
        <v>781</v>
      </c>
      <c r="AK171" s="338" t="str">
        <f>IF(ISERROR(VLOOKUP($A171,'RAB Cat Lookup'!$B$4:$E$351,2,FALSE))=TRUE,"Unallocated",VLOOKUP($A171,'RAB Cat Lookup'!$B$4:$E$351,2,FALSE))</f>
        <v>Std</v>
      </c>
      <c r="AL171" s="338" t="str">
        <f>IF(ISERROR(VLOOKUP($A171,'RAB Cat Lookup'!$B$4:$E$351,4,FALSE))=TRUE,"Unallocated",VLOOKUP($A171,'RAB Cat Lookup'!$B$4:$E$351,4,FALSE))</f>
        <v>Land</v>
      </c>
      <c r="AM171" s="121" t="str">
        <f t="shared" si="20"/>
        <v/>
      </c>
    </row>
    <row r="172" spans="1:39" x14ac:dyDescent="0.25">
      <c r="A172" s="215" t="s">
        <v>144</v>
      </c>
      <c r="B172" s="215" t="s">
        <v>318</v>
      </c>
      <c r="C172" s="123" t="s">
        <v>516</v>
      </c>
      <c r="D172" s="216">
        <v>0</v>
      </c>
      <c r="E172" s="217">
        <v>0</v>
      </c>
      <c r="F172" s="217">
        <v>0</v>
      </c>
      <c r="G172" s="217">
        <v>0</v>
      </c>
      <c r="H172" s="217">
        <v>0</v>
      </c>
      <c r="I172" s="217">
        <v>3000000</v>
      </c>
      <c r="J172" s="217">
        <v>0</v>
      </c>
      <c r="K172" s="217">
        <v>0</v>
      </c>
      <c r="L172" s="217">
        <v>0</v>
      </c>
      <c r="M172" s="217">
        <v>0</v>
      </c>
      <c r="N172" s="218">
        <v>0</v>
      </c>
      <c r="O172" s="219">
        <v>0</v>
      </c>
      <c r="P172" s="220">
        <f>E172*Config!F$40</f>
        <v>0</v>
      </c>
      <c r="Q172" s="220">
        <f>F172*Config!G$40</f>
        <v>0</v>
      </c>
      <c r="R172" s="220">
        <f>G172*Config!H$40</f>
        <v>0</v>
      </c>
      <c r="S172" s="220">
        <f>H172*Config!I$40</f>
        <v>0</v>
      </c>
      <c r="T172" s="220">
        <f>I172*Config!J$40</f>
        <v>3394224.6386718741</v>
      </c>
      <c r="U172" s="220">
        <f>J172*Config!K$40</f>
        <v>0</v>
      </c>
      <c r="V172" s="220">
        <f>K172*Config!L$40</f>
        <v>0</v>
      </c>
      <c r="W172" s="220">
        <f>L172*Config!M$40</f>
        <v>0</v>
      </c>
      <c r="X172" s="220">
        <f>M172*Config!N$40</f>
        <v>0</v>
      </c>
      <c r="Y172" s="221">
        <f>N172*Config!O$40</f>
        <v>0</v>
      </c>
      <c r="Z172" s="222">
        <f t="shared" si="14"/>
        <v>3000000</v>
      </c>
      <c r="AA172" s="217">
        <f t="shared" si="15"/>
        <v>3000000</v>
      </c>
      <c r="AB172" s="220">
        <f t="shared" si="16"/>
        <v>3394224.6386718741</v>
      </c>
      <c r="AC172" s="221">
        <f t="shared" si="17"/>
        <v>3394224.6386718741</v>
      </c>
      <c r="AD172" s="223">
        <f>IF(OR(SUM(P172:Y172)&lt;&gt;0,A172="EH"),INDEX(CASH!$B:$B,MATCH(A172,CASH!$A:$A,0)),"")</f>
        <v>40</v>
      </c>
      <c r="AE172" s="122">
        <f>AD172*VLOOKUP(C172,Config!$A$3:$C$9,3,FALSE)</f>
        <v>400</v>
      </c>
      <c r="AF172" s="224">
        <f t="shared" si="18"/>
        <v>0.99707435340427153</v>
      </c>
      <c r="AG172" s="122" t="str">
        <f>IF(ISERROR(VLOOKUP(A172,Config!$A$12:$A$32,1,FALSE)),LEFT(A172,2),"PRL")</f>
        <v>PRL</v>
      </c>
      <c r="AH172" s="122" t="str">
        <f t="shared" si="19"/>
        <v>PR432</v>
      </c>
      <c r="AI172" s="163" t="s">
        <v>881</v>
      </c>
      <c r="AJ172" s="225" t="s">
        <v>781</v>
      </c>
      <c r="AK172" s="338" t="str">
        <f>IF(ISERROR(VLOOKUP($A172,'RAB Cat Lookup'!$B$4:$E$351,2,FALSE))=TRUE,"Unallocated",VLOOKUP($A172,'RAB Cat Lookup'!$B$4:$E$351,2,FALSE))</f>
        <v>Std</v>
      </c>
      <c r="AL172" s="338" t="str">
        <f>IF(ISERROR(VLOOKUP($A172,'RAB Cat Lookup'!$B$4:$E$351,4,FALSE))=TRUE,"Unallocated",VLOOKUP($A172,'RAB Cat Lookup'!$B$4:$E$351,4,FALSE))</f>
        <v>Land</v>
      </c>
      <c r="AM172" s="121" t="str">
        <f t="shared" si="20"/>
        <v/>
      </c>
    </row>
    <row r="173" spans="1:39" x14ac:dyDescent="0.25">
      <c r="A173" s="215" t="s">
        <v>896</v>
      </c>
      <c r="B173" s="215" t="s">
        <v>907</v>
      </c>
      <c r="C173" s="123" t="s">
        <v>514</v>
      </c>
      <c r="D173" s="216">
        <v>0</v>
      </c>
      <c r="E173" s="217">
        <v>0</v>
      </c>
      <c r="F173" s="217">
        <v>0</v>
      </c>
      <c r="G173" s="217">
        <v>0</v>
      </c>
      <c r="H173" s="217">
        <v>0</v>
      </c>
      <c r="I173" s="217">
        <v>0</v>
      </c>
      <c r="J173" s="217">
        <v>0</v>
      </c>
      <c r="K173" s="217">
        <v>0</v>
      </c>
      <c r="L173" s="217">
        <v>0</v>
      </c>
      <c r="M173" s="217">
        <v>0</v>
      </c>
      <c r="N173" s="218">
        <v>10000000</v>
      </c>
      <c r="O173" s="219">
        <v>0</v>
      </c>
      <c r="P173" s="220">
        <f>E173*Config!F$40</f>
        <v>0</v>
      </c>
      <c r="Q173" s="220">
        <f>F173*Config!G$40</f>
        <v>0</v>
      </c>
      <c r="R173" s="220">
        <f>G173*Config!H$40</f>
        <v>0</v>
      </c>
      <c r="S173" s="220">
        <f>H173*Config!I$40</f>
        <v>0</v>
      </c>
      <c r="T173" s="220">
        <f>I173*Config!J$40</f>
        <v>0</v>
      </c>
      <c r="U173" s="220">
        <f>J173*Config!K$40</f>
        <v>0</v>
      </c>
      <c r="V173" s="220">
        <f>K173*Config!L$40</f>
        <v>0</v>
      </c>
      <c r="W173" s="220">
        <f>L173*Config!M$40</f>
        <v>0</v>
      </c>
      <c r="X173" s="220">
        <f>M173*Config!N$40</f>
        <v>0</v>
      </c>
      <c r="Y173" s="221">
        <f>N173*Config!O$40</f>
        <v>12800845.44196357</v>
      </c>
      <c r="Z173" s="222">
        <f t="shared" si="14"/>
        <v>0</v>
      </c>
      <c r="AA173" s="217">
        <f t="shared" si="15"/>
        <v>10000000</v>
      </c>
      <c r="AB173" s="220">
        <f t="shared" si="16"/>
        <v>0</v>
      </c>
      <c r="AC173" s="221">
        <f t="shared" si="17"/>
        <v>12800845.44196357</v>
      </c>
      <c r="AD173" s="223">
        <f>IF(OR(SUM(P173:Y173)&lt;&gt;0,A173="EH"),INDEX(CASH!$B:$B,MATCH(A173,CASH!$A:$A,0)),"")</f>
        <v>160</v>
      </c>
      <c r="AE173" s="122">
        <f>AD173*VLOOKUP(C173,Config!$A$3:$C$9,3,FALSE)</f>
        <v>800</v>
      </c>
      <c r="AF173" s="224">
        <f t="shared" si="18"/>
        <v>0.99131198464997028</v>
      </c>
      <c r="AG173" s="122" t="str">
        <f>IF(ISERROR(VLOOKUP(A173,Config!$A$12:$A$32,1,FALSE)),LEFT(A173,2),"PRL")</f>
        <v>PR</v>
      </c>
      <c r="AH173" s="122" t="str">
        <f t="shared" si="19"/>
        <v>PR433</v>
      </c>
      <c r="AI173" s="163" t="s">
        <v>881</v>
      </c>
      <c r="AJ173" s="225" t="s">
        <v>781</v>
      </c>
      <c r="AK173" s="338" t="str">
        <f>IF(ISERROR(VLOOKUP($A173,'RAB Cat Lookup'!$B$4:$E$351,2,FALSE))=TRUE,"Unallocated",VLOOKUP($A173,'RAB Cat Lookup'!$B$4:$E$351,2,FALSE))</f>
        <v>Unallocated</v>
      </c>
      <c r="AL173" s="338" t="str">
        <f>IF(ISERROR(VLOOKUP($A173,'RAB Cat Lookup'!$B$4:$E$351,4,FALSE))=TRUE,"Unallocated",VLOOKUP($A173,'RAB Cat Lookup'!$B$4:$E$351,4,FALSE))</f>
        <v>Unallocated</v>
      </c>
      <c r="AM173" s="121" t="str">
        <f t="shared" si="20"/>
        <v/>
      </c>
    </row>
    <row r="174" spans="1:39" x14ac:dyDescent="0.25">
      <c r="A174" s="215" t="s">
        <v>381</v>
      </c>
      <c r="B174" s="215" t="s">
        <v>562</v>
      </c>
      <c r="C174" s="123" t="s">
        <v>513</v>
      </c>
      <c r="D174" s="216">
        <v>0</v>
      </c>
      <c r="E174" s="217">
        <v>0</v>
      </c>
      <c r="F174" s="217">
        <v>0</v>
      </c>
      <c r="G174" s="217">
        <v>0</v>
      </c>
      <c r="H174" s="217">
        <v>0</v>
      </c>
      <c r="I174" s="217">
        <v>0</v>
      </c>
      <c r="J174" s="217">
        <v>0</v>
      </c>
      <c r="K174" s="217">
        <v>0</v>
      </c>
      <c r="L174" s="217">
        <v>0</v>
      </c>
      <c r="M174" s="217">
        <v>0</v>
      </c>
      <c r="N174" s="218">
        <v>0</v>
      </c>
      <c r="O174" s="219">
        <v>0</v>
      </c>
      <c r="P174" s="220">
        <f>E174*Config!F$40</f>
        <v>0</v>
      </c>
      <c r="Q174" s="220">
        <f>F174*Config!G$40</f>
        <v>0</v>
      </c>
      <c r="R174" s="220">
        <f>G174*Config!H$40</f>
        <v>0</v>
      </c>
      <c r="S174" s="220">
        <f>H174*Config!I$40</f>
        <v>0</v>
      </c>
      <c r="T174" s="220">
        <f>I174*Config!J$40</f>
        <v>0</v>
      </c>
      <c r="U174" s="220">
        <f>J174*Config!K$40</f>
        <v>0</v>
      </c>
      <c r="V174" s="220">
        <f>K174*Config!L$40</f>
        <v>0</v>
      </c>
      <c r="W174" s="220">
        <f>L174*Config!M$40</f>
        <v>0</v>
      </c>
      <c r="X174" s="220">
        <f>M174*Config!N$40</f>
        <v>0</v>
      </c>
      <c r="Y174" s="221">
        <f>N174*Config!O$40</f>
        <v>0</v>
      </c>
      <c r="Z174" s="222">
        <f t="shared" si="14"/>
        <v>0</v>
      </c>
      <c r="AA174" s="217">
        <f t="shared" si="15"/>
        <v>0</v>
      </c>
      <c r="AB174" s="220">
        <f t="shared" si="16"/>
        <v>0</v>
      </c>
      <c r="AC174" s="221">
        <f t="shared" si="17"/>
        <v>0</v>
      </c>
      <c r="AD174" s="223" t="str">
        <f>IF(OR(SUM(P174:Y174)&lt;&gt;0,A174="EH"),INDEX(CASH!$B:$B,MATCH(A174,CASH!$A:$A,0)),"")</f>
        <v/>
      </c>
      <c r="AE174" s="226">
        <v>4950</v>
      </c>
      <c r="AF174" s="224">
        <f t="shared" si="18"/>
        <v>0.12555079734501071</v>
      </c>
      <c r="AG174" s="122" t="str">
        <f>IF(ISERROR(VLOOKUP(A174,Config!$A$12:$A$32,1,FALSE)),LEFT(A174,2),"PRL")</f>
        <v>PRL</v>
      </c>
      <c r="AH174" s="122" t="str">
        <f t="shared" si="19"/>
        <v>PR434</v>
      </c>
      <c r="AI174" s="163" t="s">
        <v>881</v>
      </c>
      <c r="AJ174" s="225" t="s">
        <v>781</v>
      </c>
      <c r="AK174" s="338" t="str">
        <f>IF(ISERROR(VLOOKUP($A174,'RAB Cat Lookup'!$B$4:$E$351,2,FALSE))=TRUE,"Unallocated",VLOOKUP($A174,'RAB Cat Lookup'!$B$4:$E$351,2,FALSE))</f>
        <v>Unallocated</v>
      </c>
      <c r="AL174" s="338" t="str">
        <f>IF(ISERROR(VLOOKUP($A174,'RAB Cat Lookup'!$B$4:$E$351,4,FALSE))=TRUE,"Unallocated",VLOOKUP($A174,'RAB Cat Lookup'!$B$4:$E$351,4,FALSE))</f>
        <v>Unallocated</v>
      </c>
      <c r="AM174" s="121" t="str">
        <f t="shared" si="20"/>
        <v/>
      </c>
    </row>
    <row r="175" spans="1:39" x14ac:dyDescent="0.25">
      <c r="A175" s="215" t="s">
        <v>122</v>
      </c>
      <c r="B175" s="215" t="s">
        <v>319</v>
      </c>
      <c r="C175" s="123" t="s">
        <v>514</v>
      </c>
      <c r="D175" s="216">
        <v>0</v>
      </c>
      <c r="E175" s="217">
        <v>0</v>
      </c>
      <c r="F175" s="217">
        <v>0</v>
      </c>
      <c r="G175" s="217">
        <v>0</v>
      </c>
      <c r="H175" s="217">
        <v>0</v>
      </c>
      <c r="I175" s="217">
        <v>0</v>
      </c>
      <c r="J175" s="217">
        <v>0</v>
      </c>
      <c r="K175" s="217">
        <v>0</v>
      </c>
      <c r="L175" s="217">
        <v>4291200</v>
      </c>
      <c r="M175" s="217">
        <v>8582400</v>
      </c>
      <c r="N175" s="218">
        <v>8582400</v>
      </c>
      <c r="O175" s="219">
        <v>0</v>
      </c>
      <c r="P175" s="220">
        <f>E175*Config!F$40</f>
        <v>0</v>
      </c>
      <c r="Q175" s="220">
        <f>F175*Config!G$40</f>
        <v>0</v>
      </c>
      <c r="R175" s="220">
        <f>G175*Config!H$40</f>
        <v>0</v>
      </c>
      <c r="S175" s="220">
        <f>H175*Config!I$40</f>
        <v>0</v>
      </c>
      <c r="T175" s="220">
        <f>I175*Config!J$40</f>
        <v>0</v>
      </c>
      <c r="U175" s="220">
        <f>J175*Config!K$40</f>
        <v>0</v>
      </c>
      <c r="V175" s="220">
        <f>K175*Config!L$40</f>
        <v>0</v>
      </c>
      <c r="W175" s="220">
        <f>L175*Config!M$40</f>
        <v>5228410.5137945591</v>
      </c>
      <c r="X175" s="220">
        <f>M175*Config!N$40</f>
        <v>10718241.553278843</v>
      </c>
      <c r="Y175" s="221">
        <f>N175*Config!O$40</f>
        <v>10986197.592110815</v>
      </c>
      <c r="Z175" s="222">
        <f t="shared" si="14"/>
        <v>0</v>
      </c>
      <c r="AA175" s="217">
        <f t="shared" si="15"/>
        <v>21456000</v>
      </c>
      <c r="AB175" s="220">
        <f t="shared" si="16"/>
        <v>0</v>
      </c>
      <c r="AC175" s="221">
        <f t="shared" si="17"/>
        <v>26932849.659184217</v>
      </c>
      <c r="AD175" s="223">
        <f>IF(OR(SUM(P175:Y175)&lt;&gt;0,A175="EH"),INDEX(CASH!$B:$B,MATCH(A175,CASH!$A:$A,0)),"")</f>
        <v>140</v>
      </c>
      <c r="AE175" s="122">
        <f>AD175*VLOOKUP(C175,Config!$A$3:$C$9,3,FALSE)</f>
        <v>700</v>
      </c>
      <c r="AF175" s="224">
        <f t="shared" si="18"/>
        <v>0.99186931464833539</v>
      </c>
      <c r="AG175" s="122" t="str">
        <f>IF(ISERROR(VLOOKUP(A175,Config!$A$12:$A$32,1,FALSE)),LEFT(A175,2),"PRL")</f>
        <v>PR</v>
      </c>
      <c r="AH175" s="122" t="str">
        <f t="shared" si="19"/>
        <v>PR435</v>
      </c>
      <c r="AI175" s="163" t="s">
        <v>881</v>
      </c>
      <c r="AJ175" s="225" t="s">
        <v>781</v>
      </c>
      <c r="AK175" s="338" t="str">
        <f>IF(ISERROR(VLOOKUP($A175,'RAB Cat Lookup'!$B$4:$E$351,2,FALSE))=TRUE,"Unallocated",VLOOKUP($A175,'RAB Cat Lookup'!$B$4:$E$351,2,FALSE))</f>
        <v>Std</v>
      </c>
      <c r="AL175" s="338" t="str">
        <f>IF(ISERROR(VLOOKUP($A175,'RAB Cat Lookup'!$B$4:$E$351,4,FALSE))=TRUE,"Unallocated",VLOOKUP($A175,'RAB Cat Lookup'!$B$4:$E$351,4,FALSE))</f>
        <v>Substations</v>
      </c>
      <c r="AM175" s="121" t="str">
        <f t="shared" si="20"/>
        <v/>
      </c>
    </row>
    <row r="176" spans="1:39" x14ac:dyDescent="0.25">
      <c r="A176" s="215" t="s">
        <v>145</v>
      </c>
      <c r="B176" s="215" t="s">
        <v>563</v>
      </c>
      <c r="C176" s="123" t="s">
        <v>513</v>
      </c>
      <c r="D176" s="216">
        <v>0</v>
      </c>
      <c r="E176" s="217">
        <v>653024</v>
      </c>
      <c r="F176" s="217">
        <v>0</v>
      </c>
      <c r="G176" s="217">
        <v>0</v>
      </c>
      <c r="H176" s="217">
        <v>0</v>
      </c>
      <c r="I176" s="217">
        <v>0</v>
      </c>
      <c r="J176" s="217">
        <v>0</v>
      </c>
      <c r="K176" s="217">
        <v>0</v>
      </c>
      <c r="L176" s="217">
        <v>0</v>
      </c>
      <c r="M176" s="217">
        <v>0</v>
      </c>
      <c r="N176" s="218">
        <v>0</v>
      </c>
      <c r="O176" s="219">
        <v>0</v>
      </c>
      <c r="P176" s="220">
        <f>E176*Config!F$40</f>
        <v>669349.6</v>
      </c>
      <c r="Q176" s="220">
        <f>F176*Config!G$40</f>
        <v>0</v>
      </c>
      <c r="R176" s="220">
        <f>G176*Config!H$40</f>
        <v>0</v>
      </c>
      <c r="S176" s="220">
        <f>H176*Config!I$40</f>
        <v>0</v>
      </c>
      <c r="T176" s="220">
        <f>I176*Config!J$40</f>
        <v>0</v>
      </c>
      <c r="U176" s="220">
        <f>J176*Config!K$40</f>
        <v>0</v>
      </c>
      <c r="V176" s="220">
        <f>K176*Config!L$40</f>
        <v>0</v>
      </c>
      <c r="W176" s="220">
        <f>L176*Config!M$40</f>
        <v>0</v>
      </c>
      <c r="X176" s="220">
        <f>M176*Config!N$40</f>
        <v>0</v>
      </c>
      <c r="Y176" s="221">
        <f>N176*Config!O$40</f>
        <v>0</v>
      </c>
      <c r="Z176" s="222">
        <f t="shared" si="14"/>
        <v>653024</v>
      </c>
      <c r="AA176" s="217">
        <f t="shared" si="15"/>
        <v>653024</v>
      </c>
      <c r="AB176" s="220">
        <f t="shared" si="16"/>
        <v>669349.6</v>
      </c>
      <c r="AC176" s="221">
        <f t="shared" si="17"/>
        <v>669349.6</v>
      </c>
      <c r="AD176" s="223">
        <f>IF(OR(SUM(P176:Y176)&lt;&gt;0,A176="EH"),INDEX(CASH!$B:$B,MATCH(A176,CASH!$A:$A,0)),"")</f>
        <v>240</v>
      </c>
      <c r="AE176" s="226">
        <v>3600</v>
      </c>
      <c r="AF176" s="224">
        <f t="shared" si="18"/>
        <v>0.42678271564317494</v>
      </c>
      <c r="AG176" s="122" t="str">
        <f>IF(ISERROR(VLOOKUP(A176,Config!$A$12:$A$32,1,FALSE)),LEFT(A176,2),"PRL")</f>
        <v>PRL</v>
      </c>
      <c r="AH176" s="122" t="str">
        <f t="shared" si="19"/>
        <v>PR436</v>
      </c>
      <c r="AI176" s="163" t="s">
        <v>881</v>
      </c>
      <c r="AJ176" s="225" t="s">
        <v>781</v>
      </c>
      <c r="AK176" s="338" t="str">
        <f>IF(ISERROR(VLOOKUP($A176,'RAB Cat Lookup'!$B$4:$E$351,2,FALSE))=TRUE,"Unallocated",VLOOKUP($A176,'RAB Cat Lookup'!$B$4:$E$351,2,FALSE))</f>
        <v>Std</v>
      </c>
      <c r="AL176" s="338" t="str">
        <f>IF(ISERROR(VLOOKUP($A176,'RAB Cat Lookup'!$B$4:$E$351,4,FALSE))=TRUE,"Unallocated",VLOOKUP($A176,'RAB Cat Lookup'!$B$4:$E$351,4,FALSE))</f>
        <v>Land</v>
      </c>
      <c r="AM176" s="121" t="str">
        <f t="shared" si="20"/>
        <v/>
      </c>
    </row>
    <row r="177" spans="1:39" x14ac:dyDescent="0.25">
      <c r="A177" s="215" t="s">
        <v>123</v>
      </c>
      <c r="B177" s="215" t="s">
        <v>852</v>
      </c>
      <c r="C177" s="123" t="s">
        <v>513</v>
      </c>
      <c r="D177" s="216">
        <v>530000</v>
      </c>
      <c r="E177" s="217">
        <v>0</v>
      </c>
      <c r="F177" s="217">
        <v>0</v>
      </c>
      <c r="G177" s="217">
        <v>0</v>
      </c>
      <c r="H177" s="217">
        <v>0</v>
      </c>
      <c r="I177" s="217">
        <v>0</v>
      </c>
      <c r="J177" s="217">
        <v>0</v>
      </c>
      <c r="K177" s="217">
        <v>0</v>
      </c>
      <c r="L177" s="217">
        <v>0</v>
      </c>
      <c r="M177" s="217">
        <v>0</v>
      </c>
      <c r="N177" s="218">
        <v>0</v>
      </c>
      <c r="O177" s="219">
        <v>239162</v>
      </c>
      <c r="P177" s="220">
        <f>E177*Config!F$40</f>
        <v>0</v>
      </c>
      <c r="Q177" s="220">
        <f>F177*Config!G$40</f>
        <v>0</v>
      </c>
      <c r="R177" s="220">
        <f>G177*Config!H$40</f>
        <v>0</v>
      </c>
      <c r="S177" s="220">
        <f>H177*Config!I$40</f>
        <v>0</v>
      </c>
      <c r="T177" s="220">
        <f>I177*Config!J$40</f>
        <v>0</v>
      </c>
      <c r="U177" s="220">
        <f>J177*Config!K$40</f>
        <v>0</v>
      </c>
      <c r="V177" s="220">
        <f>K177*Config!L$40</f>
        <v>0</v>
      </c>
      <c r="W177" s="220">
        <f>L177*Config!M$40</f>
        <v>0</v>
      </c>
      <c r="X177" s="220">
        <f>M177*Config!N$40</f>
        <v>0</v>
      </c>
      <c r="Y177" s="221">
        <f>N177*Config!O$40</f>
        <v>0</v>
      </c>
      <c r="Z177" s="222">
        <f t="shared" si="14"/>
        <v>0</v>
      </c>
      <c r="AA177" s="217">
        <f t="shared" si="15"/>
        <v>0</v>
      </c>
      <c r="AB177" s="220">
        <f t="shared" si="16"/>
        <v>0</v>
      </c>
      <c r="AC177" s="221">
        <f t="shared" si="17"/>
        <v>0</v>
      </c>
      <c r="AD177" s="223" t="str">
        <f>IF(OR(SUM(P177:Y177)&lt;&gt;0,A177="EH"),INDEX(CASH!$B:$B,MATCH(A177,CASH!$A:$A,0)),"")</f>
        <v/>
      </c>
      <c r="AE177" s="226">
        <v>2400</v>
      </c>
      <c r="AF177" s="224">
        <f t="shared" si="18"/>
        <v>0.69736487155976334</v>
      </c>
      <c r="AG177" s="122" t="str">
        <f>IF(ISERROR(VLOOKUP(A177,Config!$A$12:$A$32,1,FALSE)),LEFT(A177,2),"PRL")</f>
        <v>PR</v>
      </c>
      <c r="AH177" s="122" t="str">
        <f t="shared" si="19"/>
        <v>PR437</v>
      </c>
      <c r="AI177" s="163" t="s">
        <v>881</v>
      </c>
      <c r="AJ177" s="225" t="s">
        <v>781</v>
      </c>
      <c r="AK177" s="338" t="str">
        <f>IF(ISERROR(VLOOKUP($A177,'RAB Cat Lookup'!$B$4:$E$351,2,FALSE))=TRUE,"Unallocated",VLOOKUP($A177,'RAB Cat Lookup'!$B$4:$E$351,2,FALSE))</f>
        <v>Std</v>
      </c>
      <c r="AL177" s="338" t="str">
        <f>IF(ISERROR(VLOOKUP($A177,'RAB Cat Lookup'!$B$4:$E$351,4,FALSE))=TRUE,"Unallocated",VLOOKUP($A177,'RAB Cat Lookup'!$B$4:$E$351,4,FALSE))</f>
        <v>Substations</v>
      </c>
      <c r="AM177" s="121" t="str">
        <f t="shared" si="20"/>
        <v/>
      </c>
    </row>
    <row r="178" spans="1:39" x14ac:dyDescent="0.25">
      <c r="A178" s="215" t="s">
        <v>146</v>
      </c>
      <c r="B178" s="215" t="s">
        <v>320</v>
      </c>
      <c r="C178" s="123" t="s">
        <v>516</v>
      </c>
      <c r="D178" s="216">
        <v>0</v>
      </c>
      <c r="E178" s="217">
        <v>0</v>
      </c>
      <c r="F178" s="217">
        <v>0</v>
      </c>
      <c r="G178" s="217">
        <v>3500000</v>
      </c>
      <c r="H178" s="217">
        <v>0</v>
      </c>
      <c r="I178" s="217">
        <v>0</v>
      </c>
      <c r="J178" s="217">
        <v>0</v>
      </c>
      <c r="K178" s="217">
        <v>0</v>
      </c>
      <c r="L178" s="217">
        <v>0</v>
      </c>
      <c r="M178" s="217">
        <v>0</v>
      </c>
      <c r="N178" s="218">
        <v>0</v>
      </c>
      <c r="O178" s="219">
        <v>0</v>
      </c>
      <c r="P178" s="220">
        <f>E178*Config!F$40</f>
        <v>0</v>
      </c>
      <c r="Q178" s="220">
        <f>F178*Config!G$40</f>
        <v>0</v>
      </c>
      <c r="R178" s="220">
        <f>G178*Config!H$40</f>
        <v>3769117.1874999995</v>
      </c>
      <c r="S178" s="220">
        <f>H178*Config!I$40</f>
        <v>0</v>
      </c>
      <c r="T178" s="220">
        <f>I178*Config!J$40</f>
        <v>0</v>
      </c>
      <c r="U178" s="220">
        <f>J178*Config!K$40</f>
        <v>0</v>
      </c>
      <c r="V178" s="220">
        <f>K178*Config!L$40</f>
        <v>0</v>
      </c>
      <c r="W178" s="220">
        <f>L178*Config!M$40</f>
        <v>0</v>
      </c>
      <c r="X178" s="220">
        <f>M178*Config!N$40</f>
        <v>0</v>
      </c>
      <c r="Y178" s="221">
        <f>N178*Config!O$40</f>
        <v>0</v>
      </c>
      <c r="Z178" s="222">
        <f t="shared" si="14"/>
        <v>3500000</v>
      </c>
      <c r="AA178" s="217">
        <f t="shared" si="15"/>
        <v>3500000</v>
      </c>
      <c r="AB178" s="220">
        <f t="shared" si="16"/>
        <v>3769117.1874999995</v>
      </c>
      <c r="AC178" s="221">
        <f t="shared" si="17"/>
        <v>3769117.1874999995</v>
      </c>
      <c r="AD178" s="223">
        <f>IF(OR(SUM(P178:Y178)&lt;&gt;0,A178="EH"),INDEX(CASH!$B:$B,MATCH(A178,CASH!$A:$A,0)),"")</f>
        <v>20</v>
      </c>
      <c r="AE178" s="122">
        <f>AD178*VLOOKUP(C178,Config!$A$3:$C$9,3,FALSE)</f>
        <v>200</v>
      </c>
      <c r="AF178" s="224">
        <f t="shared" si="18"/>
        <v>1</v>
      </c>
      <c r="AG178" s="122" t="str">
        <f>IF(ISERROR(VLOOKUP(A178,Config!$A$12:$A$32,1,FALSE)),LEFT(A178,2),"PRL")</f>
        <v>PRL</v>
      </c>
      <c r="AH178" s="122" t="str">
        <f t="shared" si="19"/>
        <v>PR438</v>
      </c>
      <c r="AI178" s="163" t="s">
        <v>881</v>
      </c>
      <c r="AJ178" s="225" t="s">
        <v>781</v>
      </c>
      <c r="AK178" s="338" t="str">
        <f>IF(ISERROR(VLOOKUP($A178,'RAB Cat Lookup'!$B$4:$E$351,2,FALSE))=TRUE,"Unallocated",VLOOKUP($A178,'RAB Cat Lookup'!$B$4:$E$351,2,FALSE))</f>
        <v>Std</v>
      </c>
      <c r="AL178" s="338" t="str">
        <f>IF(ISERROR(VLOOKUP($A178,'RAB Cat Lookup'!$B$4:$E$351,4,FALSE))=TRUE,"Unallocated",VLOOKUP($A178,'RAB Cat Lookup'!$B$4:$E$351,4,FALSE))</f>
        <v>Land</v>
      </c>
      <c r="AM178" s="121" t="str">
        <f t="shared" si="20"/>
        <v/>
      </c>
    </row>
    <row r="179" spans="1:39" x14ac:dyDescent="0.25">
      <c r="A179" s="215" t="s">
        <v>897</v>
      </c>
      <c r="B179" s="215" t="s">
        <v>909</v>
      </c>
      <c r="C179" s="123" t="s">
        <v>514</v>
      </c>
      <c r="D179" s="216">
        <v>0</v>
      </c>
      <c r="E179" s="217">
        <v>0</v>
      </c>
      <c r="F179" s="217">
        <v>0</v>
      </c>
      <c r="G179" s="217">
        <v>0</v>
      </c>
      <c r="H179" s="217">
        <v>0</v>
      </c>
      <c r="I179" s="217">
        <v>0</v>
      </c>
      <c r="J179" s="217">
        <v>0</v>
      </c>
      <c r="K179" s="217">
        <v>4420000</v>
      </c>
      <c r="L179" s="217">
        <v>8840000</v>
      </c>
      <c r="M179" s="217">
        <v>8840000</v>
      </c>
      <c r="N179" s="218">
        <v>0</v>
      </c>
      <c r="O179" s="219">
        <v>0</v>
      </c>
      <c r="P179" s="220">
        <f>E179*Config!F$40</f>
        <v>0</v>
      </c>
      <c r="Q179" s="220">
        <f>F179*Config!G$40</f>
        <v>0</v>
      </c>
      <c r="R179" s="220">
        <f>G179*Config!H$40</f>
        <v>0</v>
      </c>
      <c r="S179" s="220">
        <f>H179*Config!I$40</f>
        <v>0</v>
      </c>
      <c r="T179" s="220">
        <f>I179*Config!J$40</f>
        <v>0</v>
      </c>
      <c r="U179" s="220">
        <f>J179*Config!K$40</f>
        <v>0</v>
      </c>
      <c r="V179" s="220">
        <f>K179*Config!L$40</f>
        <v>5253991.0312134996</v>
      </c>
      <c r="W179" s="220">
        <f>L179*Config!M$40</f>
        <v>10770681.613987673</v>
      </c>
      <c r="X179" s="220">
        <f>M179*Config!N$40</f>
        <v>11039948.654337363</v>
      </c>
      <c r="Y179" s="221">
        <f>N179*Config!O$40</f>
        <v>0</v>
      </c>
      <c r="Z179" s="222">
        <f t="shared" si="14"/>
        <v>0</v>
      </c>
      <c r="AA179" s="217">
        <f t="shared" si="15"/>
        <v>22100000</v>
      </c>
      <c r="AB179" s="220">
        <f t="shared" si="16"/>
        <v>0</v>
      </c>
      <c r="AC179" s="221">
        <f t="shared" si="17"/>
        <v>27064621.299538538</v>
      </c>
      <c r="AD179" s="223">
        <f>IF(OR(SUM(P179:Y179)&lt;&gt;0,A179="EH"),INDEX(CASH!$B:$B,MATCH(A179,CASH!$A:$A,0)),"")</f>
        <v>40</v>
      </c>
      <c r="AE179" s="122">
        <f>AD179*VLOOKUP(C179,Config!$A$3:$C$9,3,FALSE)</f>
        <v>200</v>
      </c>
      <c r="AF179" s="224">
        <f t="shared" si="18"/>
        <v>1</v>
      </c>
      <c r="AG179" s="122" t="str">
        <f>IF(ISERROR(VLOOKUP(A179,Config!$A$12:$A$32,1,FALSE)),LEFT(A179,2),"PRL")</f>
        <v>PR</v>
      </c>
      <c r="AH179" s="122" t="str">
        <f t="shared" si="19"/>
        <v>PR439</v>
      </c>
      <c r="AI179" s="163" t="s">
        <v>881</v>
      </c>
      <c r="AJ179" s="225" t="s">
        <v>781</v>
      </c>
      <c r="AK179" s="338" t="str">
        <f>IF(ISERROR(VLOOKUP($A179,'RAB Cat Lookup'!$B$4:$E$351,2,FALSE))=TRUE,"Unallocated",VLOOKUP($A179,'RAB Cat Lookup'!$B$4:$E$351,2,FALSE))</f>
        <v>Unallocated</v>
      </c>
      <c r="AL179" s="338" t="str">
        <f>IF(ISERROR(VLOOKUP($A179,'RAB Cat Lookup'!$B$4:$E$351,4,FALSE))=TRUE,"Unallocated",VLOOKUP($A179,'RAB Cat Lookup'!$B$4:$E$351,4,FALSE))</f>
        <v>Unallocated</v>
      </c>
      <c r="AM179" s="121" t="str">
        <f t="shared" si="20"/>
        <v/>
      </c>
    </row>
    <row r="180" spans="1:39" x14ac:dyDescent="0.25">
      <c r="A180" s="215" t="s">
        <v>437</v>
      </c>
      <c r="B180" s="215" t="s">
        <v>564</v>
      </c>
      <c r="C180" s="123" t="s">
        <v>513</v>
      </c>
      <c r="D180" s="216">
        <v>0</v>
      </c>
      <c r="E180" s="217">
        <v>0</v>
      </c>
      <c r="F180" s="217">
        <v>0</v>
      </c>
      <c r="G180" s="217">
        <v>0</v>
      </c>
      <c r="H180" s="217">
        <v>0</v>
      </c>
      <c r="I180" s="217">
        <v>0</v>
      </c>
      <c r="J180" s="217">
        <v>0</v>
      </c>
      <c r="K180" s="217">
        <v>0</v>
      </c>
      <c r="L180" s="217">
        <v>0</v>
      </c>
      <c r="M180" s="217">
        <v>0</v>
      </c>
      <c r="N180" s="218">
        <v>0</v>
      </c>
      <c r="O180" s="219">
        <v>0</v>
      </c>
      <c r="P180" s="220">
        <f>E180*Config!F$40</f>
        <v>0</v>
      </c>
      <c r="Q180" s="220">
        <f>F180*Config!G$40</f>
        <v>0</v>
      </c>
      <c r="R180" s="220">
        <f>G180*Config!H$40</f>
        <v>0</v>
      </c>
      <c r="S180" s="220">
        <f>H180*Config!I$40</f>
        <v>0</v>
      </c>
      <c r="T180" s="220">
        <f>I180*Config!J$40</f>
        <v>0</v>
      </c>
      <c r="U180" s="220">
        <f>J180*Config!K$40</f>
        <v>0</v>
      </c>
      <c r="V180" s="220">
        <f>K180*Config!L$40</f>
        <v>0</v>
      </c>
      <c r="W180" s="220">
        <f>L180*Config!M$40</f>
        <v>0</v>
      </c>
      <c r="X180" s="220">
        <f>M180*Config!N$40</f>
        <v>0</v>
      </c>
      <c r="Y180" s="221">
        <f>N180*Config!O$40</f>
        <v>0</v>
      </c>
      <c r="Z180" s="222">
        <f t="shared" si="14"/>
        <v>0</v>
      </c>
      <c r="AA180" s="217">
        <f t="shared" si="15"/>
        <v>0</v>
      </c>
      <c r="AB180" s="220">
        <f t="shared" si="16"/>
        <v>0</v>
      </c>
      <c r="AC180" s="221">
        <f t="shared" si="17"/>
        <v>0</v>
      </c>
      <c r="AD180" s="223" t="str">
        <f>IF(OR(SUM(P180:Y180)&lt;&gt;0,A180="EH"),INDEX(CASH!$B:$B,MATCH(A180,CASH!$A:$A,0)),"")</f>
        <v/>
      </c>
      <c r="AE180" s="226">
        <v>4800</v>
      </c>
      <c r="AF180" s="224">
        <f t="shared" si="18"/>
        <v>0.12555079734501071</v>
      </c>
      <c r="AG180" s="122" t="str">
        <f>IF(ISERROR(VLOOKUP(A180,Config!$A$12:$A$32,1,FALSE)),LEFT(A180,2),"PRL")</f>
        <v>PR</v>
      </c>
      <c r="AH180" s="122" t="str">
        <f t="shared" si="19"/>
        <v>PR440</v>
      </c>
      <c r="AI180" s="163" t="s">
        <v>881</v>
      </c>
      <c r="AJ180" s="225" t="s">
        <v>781</v>
      </c>
      <c r="AK180" s="338" t="str">
        <f>IF(ISERROR(VLOOKUP($A180,'RAB Cat Lookup'!$B$4:$E$351,2,FALSE))=TRUE,"Unallocated",VLOOKUP($A180,'RAB Cat Lookup'!$B$4:$E$351,2,FALSE))</f>
        <v>Std</v>
      </c>
      <c r="AL180" s="338" t="str">
        <f>IF(ISERROR(VLOOKUP($A180,'RAB Cat Lookup'!$B$4:$E$351,4,FALSE))=TRUE,"Unallocated",VLOOKUP($A180,'RAB Cat Lookup'!$B$4:$E$351,4,FALSE))</f>
        <v>Sub-transmission lines and cables</v>
      </c>
      <c r="AM180" s="121" t="str">
        <f t="shared" si="20"/>
        <v/>
      </c>
    </row>
    <row r="181" spans="1:39" x14ac:dyDescent="0.25">
      <c r="A181" s="215" t="s">
        <v>176</v>
      </c>
      <c r="B181" s="215" t="s">
        <v>321</v>
      </c>
      <c r="C181" s="123" t="s">
        <v>514</v>
      </c>
      <c r="D181" s="216">
        <v>0</v>
      </c>
      <c r="E181" s="217">
        <v>0</v>
      </c>
      <c r="F181" s="217">
        <v>0</v>
      </c>
      <c r="G181" s="217">
        <v>0</v>
      </c>
      <c r="H181" s="217">
        <v>0</v>
      </c>
      <c r="I181" s="217">
        <v>0</v>
      </c>
      <c r="J181" s="217">
        <v>0</v>
      </c>
      <c r="K181" s="217">
        <v>3832500</v>
      </c>
      <c r="L181" s="217">
        <v>1916250</v>
      </c>
      <c r="M181" s="217">
        <v>0</v>
      </c>
      <c r="N181" s="218">
        <v>0</v>
      </c>
      <c r="O181" s="219">
        <v>0</v>
      </c>
      <c r="P181" s="220">
        <f>E181*Config!F$40</f>
        <v>0</v>
      </c>
      <c r="Q181" s="220">
        <f>F181*Config!G$40</f>
        <v>0</v>
      </c>
      <c r="R181" s="220">
        <f>G181*Config!H$40</f>
        <v>0</v>
      </c>
      <c r="S181" s="220">
        <f>H181*Config!I$40</f>
        <v>0</v>
      </c>
      <c r="T181" s="220">
        <f>I181*Config!J$40</f>
        <v>0</v>
      </c>
      <c r="U181" s="220">
        <f>J181*Config!K$40</f>
        <v>0</v>
      </c>
      <c r="V181" s="220">
        <f>K181*Config!L$40</f>
        <v>4555638.150933424</v>
      </c>
      <c r="W181" s="220">
        <f>L181*Config!M$40</f>
        <v>2334764.5523533798</v>
      </c>
      <c r="X181" s="220">
        <f>M181*Config!N$40</f>
        <v>0</v>
      </c>
      <c r="Y181" s="221">
        <f>N181*Config!O$40</f>
        <v>0</v>
      </c>
      <c r="Z181" s="222">
        <f t="shared" si="14"/>
        <v>0</v>
      </c>
      <c r="AA181" s="217">
        <f t="shared" si="15"/>
        <v>5748750</v>
      </c>
      <c r="AB181" s="220">
        <f t="shared" si="16"/>
        <v>0</v>
      </c>
      <c r="AC181" s="221">
        <f t="shared" si="17"/>
        <v>6890402.7032868043</v>
      </c>
      <c r="AD181" s="223">
        <f>IF(OR(SUM(P181:Y181)&lt;&gt;0,A181="EH"),INDEX(CASH!$B:$B,MATCH(A181,CASH!$A:$A,0)),"")</f>
        <v>110</v>
      </c>
      <c r="AE181" s="122">
        <f>AD181*VLOOKUP(C181,Config!$A$3:$C$9,3,FALSE)</f>
        <v>550</v>
      </c>
      <c r="AF181" s="224">
        <f t="shared" si="18"/>
        <v>0.99186931464833539</v>
      </c>
      <c r="AG181" s="122" t="str">
        <f>IF(ISERROR(VLOOKUP(A181,Config!$A$12:$A$32,1,FALSE)),LEFT(A181,2),"PRL")</f>
        <v>PR</v>
      </c>
      <c r="AH181" s="122" t="str">
        <f t="shared" si="19"/>
        <v>PR444</v>
      </c>
      <c r="AI181" s="163" t="s">
        <v>881</v>
      </c>
      <c r="AJ181" s="225" t="s">
        <v>781</v>
      </c>
      <c r="AK181" s="338" t="str">
        <f>IF(ISERROR(VLOOKUP($A181,'RAB Cat Lookup'!$B$4:$E$351,2,FALSE))=TRUE,"Unallocated",VLOOKUP($A181,'RAB Cat Lookup'!$B$4:$E$351,2,FALSE))</f>
        <v>Std</v>
      </c>
      <c r="AL181" s="338" t="str">
        <f>IF(ISERROR(VLOOKUP($A181,'RAB Cat Lookup'!$B$4:$E$351,4,FALSE))=TRUE,"Unallocated",VLOOKUP($A181,'RAB Cat Lookup'!$B$4:$E$351,4,FALSE))</f>
        <v>Substations</v>
      </c>
      <c r="AM181" s="121" t="str">
        <f t="shared" si="20"/>
        <v/>
      </c>
    </row>
    <row r="182" spans="1:39" x14ac:dyDescent="0.25">
      <c r="A182" s="215" t="s">
        <v>106</v>
      </c>
      <c r="B182" s="215" t="s">
        <v>322</v>
      </c>
      <c r="C182" s="123" t="s">
        <v>513</v>
      </c>
      <c r="D182" s="216">
        <v>0</v>
      </c>
      <c r="E182" s="217">
        <v>0</v>
      </c>
      <c r="F182" s="217">
        <v>0</v>
      </c>
      <c r="G182" s="217">
        <v>0</v>
      </c>
      <c r="H182" s="217">
        <v>0</v>
      </c>
      <c r="I182" s="217">
        <v>0</v>
      </c>
      <c r="J182" s="217">
        <v>0</v>
      </c>
      <c r="K182" s="217">
        <v>0</v>
      </c>
      <c r="L182" s="217">
        <v>0</v>
      </c>
      <c r="M182" s="217">
        <v>0</v>
      </c>
      <c r="N182" s="218">
        <v>0</v>
      </c>
      <c r="O182" s="219">
        <v>12266.55</v>
      </c>
      <c r="P182" s="220">
        <f>E182*Config!F$40</f>
        <v>0</v>
      </c>
      <c r="Q182" s="220">
        <f>F182*Config!G$40</f>
        <v>0</v>
      </c>
      <c r="R182" s="220">
        <f>G182*Config!H$40</f>
        <v>0</v>
      </c>
      <c r="S182" s="220">
        <f>H182*Config!I$40</f>
        <v>0</v>
      </c>
      <c r="T182" s="220">
        <f>I182*Config!J$40</f>
        <v>0</v>
      </c>
      <c r="U182" s="220">
        <f>J182*Config!K$40</f>
        <v>0</v>
      </c>
      <c r="V182" s="220">
        <f>K182*Config!L$40</f>
        <v>0</v>
      </c>
      <c r="W182" s="220">
        <f>L182*Config!M$40</f>
        <v>0</v>
      </c>
      <c r="X182" s="220">
        <f>M182*Config!N$40</f>
        <v>0</v>
      </c>
      <c r="Y182" s="221">
        <f>N182*Config!O$40</f>
        <v>0</v>
      </c>
      <c r="Z182" s="222">
        <f t="shared" si="14"/>
        <v>0</v>
      </c>
      <c r="AA182" s="217">
        <f t="shared" si="15"/>
        <v>0</v>
      </c>
      <c r="AB182" s="220">
        <f t="shared" si="16"/>
        <v>0</v>
      </c>
      <c r="AC182" s="221">
        <f t="shared" si="17"/>
        <v>0</v>
      </c>
      <c r="AD182" s="223" t="str">
        <f>IF(OR(SUM(P182:Y182)&lt;&gt;0,A182="EH"),INDEX(CASH!$B:$B,MATCH(A182,CASH!$A:$A,0)),"")</f>
        <v/>
      </c>
      <c r="AE182" s="226">
        <v>4800</v>
      </c>
      <c r="AF182" s="224">
        <f t="shared" si="18"/>
        <v>0.12555079734501071</v>
      </c>
      <c r="AG182" s="122" t="str">
        <f>IF(ISERROR(VLOOKUP(A182,Config!$A$12:$A$32,1,FALSE)),LEFT(A182,2),"PRL")</f>
        <v>PR</v>
      </c>
      <c r="AH182" s="122" t="str">
        <f t="shared" si="19"/>
        <v>PR479</v>
      </c>
      <c r="AI182" s="163" t="s">
        <v>881</v>
      </c>
      <c r="AJ182" s="225" t="s">
        <v>781</v>
      </c>
      <c r="AK182" s="338" t="str">
        <f>IF(ISERROR(VLOOKUP($A182,'RAB Cat Lookup'!$B$4:$E$351,2,FALSE))=TRUE,"Unallocated",VLOOKUP($A182,'RAB Cat Lookup'!$B$4:$E$351,2,FALSE))</f>
        <v>Std</v>
      </c>
      <c r="AL182" s="338" t="str">
        <f>IF(ISERROR(VLOOKUP($A182,'RAB Cat Lookup'!$B$4:$E$351,4,FALSE))=TRUE,"Unallocated",VLOOKUP($A182,'RAB Cat Lookup'!$B$4:$E$351,4,FALSE))</f>
        <v>Transformers</v>
      </c>
      <c r="AM182" s="121" t="str">
        <f t="shared" si="20"/>
        <v/>
      </c>
    </row>
    <row r="183" spans="1:39" x14ac:dyDescent="0.25">
      <c r="A183" s="215" t="s">
        <v>446</v>
      </c>
      <c r="B183" s="215" t="s">
        <v>565</v>
      </c>
      <c r="C183" s="123" t="s">
        <v>513</v>
      </c>
      <c r="D183" s="216">
        <v>0</v>
      </c>
      <c r="E183" s="217">
        <v>0</v>
      </c>
      <c r="F183" s="217">
        <v>0</v>
      </c>
      <c r="G183" s="217">
        <v>0</v>
      </c>
      <c r="H183" s="217">
        <v>0</v>
      </c>
      <c r="I183" s="217">
        <v>0</v>
      </c>
      <c r="J183" s="217">
        <v>0</v>
      </c>
      <c r="K183" s="217">
        <v>0</v>
      </c>
      <c r="L183" s="217">
        <v>0</v>
      </c>
      <c r="M183" s="217">
        <v>0</v>
      </c>
      <c r="N183" s="218">
        <v>0</v>
      </c>
      <c r="O183" s="219">
        <v>14791.17</v>
      </c>
      <c r="P183" s="220">
        <f>E183*Config!F$40</f>
        <v>0</v>
      </c>
      <c r="Q183" s="220">
        <f>F183*Config!G$40</f>
        <v>0</v>
      </c>
      <c r="R183" s="220">
        <f>G183*Config!H$40</f>
        <v>0</v>
      </c>
      <c r="S183" s="220">
        <f>H183*Config!I$40</f>
        <v>0</v>
      </c>
      <c r="T183" s="220">
        <f>I183*Config!J$40</f>
        <v>0</v>
      </c>
      <c r="U183" s="220">
        <f>J183*Config!K$40</f>
        <v>0</v>
      </c>
      <c r="V183" s="220">
        <f>K183*Config!L$40</f>
        <v>0</v>
      </c>
      <c r="W183" s="220">
        <f>L183*Config!M$40</f>
        <v>0</v>
      </c>
      <c r="X183" s="220">
        <f>M183*Config!N$40</f>
        <v>0</v>
      </c>
      <c r="Y183" s="221">
        <f>N183*Config!O$40</f>
        <v>0</v>
      </c>
      <c r="Z183" s="222">
        <f t="shared" si="14"/>
        <v>0</v>
      </c>
      <c r="AA183" s="217">
        <f t="shared" si="15"/>
        <v>0</v>
      </c>
      <c r="AB183" s="220">
        <f t="shared" si="16"/>
        <v>0</v>
      </c>
      <c r="AC183" s="221">
        <f t="shared" si="17"/>
        <v>0</v>
      </c>
      <c r="AD183" s="223" t="str">
        <f>IF(OR(SUM(P183:Y183)&lt;&gt;0,A183="EH"),INDEX(CASH!$B:$B,MATCH(A183,CASH!$A:$A,0)),"")</f>
        <v/>
      </c>
      <c r="AE183" s="226">
        <v>4050</v>
      </c>
      <c r="AF183" s="224">
        <f t="shared" si="18"/>
        <v>0.3721870969591301</v>
      </c>
      <c r="AG183" s="122" t="str">
        <f>IF(ISERROR(VLOOKUP(A183,Config!$A$12:$A$32,1,FALSE)),LEFT(A183,2),"PRL")</f>
        <v>PR</v>
      </c>
      <c r="AH183" s="122" t="str">
        <f t="shared" si="19"/>
        <v>PR487</v>
      </c>
      <c r="AI183" s="163" t="s">
        <v>881</v>
      </c>
      <c r="AJ183" s="225" t="s">
        <v>781</v>
      </c>
      <c r="AK183" s="338" t="str">
        <f>IF(ISERROR(VLOOKUP($A183,'RAB Cat Lookup'!$B$4:$E$351,2,FALSE))=TRUE,"Unallocated",VLOOKUP($A183,'RAB Cat Lookup'!$B$4:$E$351,2,FALSE))</f>
        <v>Std</v>
      </c>
      <c r="AL183" s="338" t="str">
        <f>IF(ISERROR(VLOOKUP($A183,'RAB Cat Lookup'!$B$4:$E$351,4,FALSE))=TRUE,"Unallocated",VLOOKUP($A183,'RAB Cat Lookup'!$B$4:$E$351,4,FALSE))</f>
        <v>Sub-transmission lines and cables</v>
      </c>
      <c r="AM183" s="121" t="str">
        <f t="shared" si="20"/>
        <v/>
      </c>
    </row>
    <row r="184" spans="1:39" x14ac:dyDescent="0.25">
      <c r="A184" s="215" t="s">
        <v>124</v>
      </c>
      <c r="B184" s="215" t="s">
        <v>125</v>
      </c>
      <c r="C184" s="123" t="s">
        <v>513</v>
      </c>
      <c r="D184" s="216">
        <v>0</v>
      </c>
      <c r="E184" s="217">
        <v>6347200</v>
      </c>
      <c r="F184" s="217">
        <v>12694400</v>
      </c>
      <c r="G184" s="217">
        <v>12694400</v>
      </c>
      <c r="H184" s="217">
        <v>0</v>
      </c>
      <c r="I184" s="217">
        <v>0</v>
      </c>
      <c r="J184" s="217">
        <v>0</v>
      </c>
      <c r="K184" s="217">
        <v>0</v>
      </c>
      <c r="L184" s="217">
        <v>0</v>
      </c>
      <c r="M184" s="217">
        <v>0</v>
      </c>
      <c r="N184" s="218">
        <v>0</v>
      </c>
      <c r="O184" s="219">
        <v>50000</v>
      </c>
      <c r="P184" s="220">
        <f>E184*Config!F$40</f>
        <v>6505879.9999999991</v>
      </c>
      <c r="Q184" s="220">
        <f>F184*Config!G$40</f>
        <v>13337053.999999998</v>
      </c>
      <c r="R184" s="220">
        <f>G184*Config!H$40</f>
        <v>13670480.349999998</v>
      </c>
      <c r="S184" s="220">
        <f>H184*Config!I$40</f>
        <v>0</v>
      </c>
      <c r="T184" s="220">
        <f>I184*Config!J$40</f>
        <v>0</v>
      </c>
      <c r="U184" s="220">
        <f>J184*Config!K$40</f>
        <v>0</v>
      </c>
      <c r="V184" s="220">
        <f>K184*Config!L$40</f>
        <v>0</v>
      </c>
      <c r="W184" s="220">
        <f>L184*Config!M$40</f>
        <v>0</v>
      </c>
      <c r="X184" s="220">
        <f>M184*Config!N$40</f>
        <v>0</v>
      </c>
      <c r="Y184" s="221">
        <f>N184*Config!O$40</f>
        <v>0</v>
      </c>
      <c r="Z184" s="222">
        <f t="shared" si="14"/>
        <v>31736000</v>
      </c>
      <c r="AA184" s="217">
        <f t="shared" si="15"/>
        <v>31736000</v>
      </c>
      <c r="AB184" s="220">
        <f t="shared" si="16"/>
        <v>33513414.349999994</v>
      </c>
      <c r="AC184" s="221">
        <f t="shared" si="17"/>
        <v>33513414.349999994</v>
      </c>
      <c r="AD184" s="223">
        <f>IF(OR(SUM(P184:Y184)&lt;&gt;0,A184="EH"),INDEX(CASH!$B:$B,MATCH(A184,CASH!$A:$A,0)),"")</f>
        <v>140</v>
      </c>
      <c r="AE184" s="122">
        <f>AD184*VLOOKUP(C184,Config!$A$3:$C$9,3,FALSE)</f>
        <v>2100</v>
      </c>
      <c r="AF184" s="224">
        <f t="shared" si="18"/>
        <v>0.78281578345034575</v>
      </c>
      <c r="AG184" s="122" t="str">
        <f>IF(ISERROR(VLOOKUP(A184,Config!$A$12:$A$32,1,FALSE)),LEFT(A184,2),"PRL")</f>
        <v>PR</v>
      </c>
      <c r="AH184" s="122" t="str">
        <f t="shared" si="19"/>
        <v>PR499</v>
      </c>
      <c r="AI184" s="163" t="s">
        <v>881</v>
      </c>
      <c r="AJ184" s="225" t="s">
        <v>781</v>
      </c>
      <c r="AK184" s="338" t="str">
        <f>IF(ISERROR(VLOOKUP($A184,'RAB Cat Lookup'!$B$4:$E$351,2,FALSE))=TRUE,"Unallocated",VLOOKUP($A184,'RAB Cat Lookup'!$B$4:$E$351,2,FALSE))</f>
        <v>Std</v>
      </c>
      <c r="AL184" s="338" t="str">
        <f>IF(ISERROR(VLOOKUP($A184,'RAB Cat Lookup'!$B$4:$E$351,4,FALSE))=TRUE,"Unallocated",VLOOKUP($A184,'RAB Cat Lookup'!$B$4:$E$351,4,FALSE))</f>
        <v>Substations</v>
      </c>
      <c r="AM184" s="121" t="str">
        <f t="shared" si="20"/>
        <v/>
      </c>
    </row>
    <row r="185" spans="1:39" x14ac:dyDescent="0.25">
      <c r="A185" s="215" t="s">
        <v>449</v>
      </c>
      <c r="B185" s="215" t="s">
        <v>450</v>
      </c>
      <c r="C185" s="123" t="s">
        <v>513</v>
      </c>
      <c r="D185" s="216">
        <v>0</v>
      </c>
      <c r="E185" s="217">
        <v>0</v>
      </c>
      <c r="F185" s="217">
        <v>0</v>
      </c>
      <c r="G185" s="217">
        <v>0</v>
      </c>
      <c r="H185" s="217">
        <v>0</v>
      </c>
      <c r="I185" s="217">
        <v>0</v>
      </c>
      <c r="J185" s="217">
        <v>0</v>
      </c>
      <c r="K185" s="217">
        <v>0</v>
      </c>
      <c r="L185" s="217">
        <v>0</v>
      </c>
      <c r="M185" s="217">
        <v>0</v>
      </c>
      <c r="N185" s="218">
        <v>0</v>
      </c>
      <c r="O185" s="219">
        <v>0</v>
      </c>
      <c r="P185" s="220">
        <f>E185*Config!F$40</f>
        <v>0</v>
      </c>
      <c r="Q185" s="220">
        <f>F185*Config!G$40</f>
        <v>0</v>
      </c>
      <c r="R185" s="220">
        <f>G185*Config!H$40</f>
        <v>0</v>
      </c>
      <c r="S185" s="220">
        <f>H185*Config!I$40</f>
        <v>0</v>
      </c>
      <c r="T185" s="220">
        <f>I185*Config!J$40</f>
        <v>0</v>
      </c>
      <c r="U185" s="220">
        <f>J185*Config!K$40</f>
        <v>0</v>
      </c>
      <c r="V185" s="220">
        <f>K185*Config!L$40</f>
        <v>0</v>
      </c>
      <c r="W185" s="220">
        <f>L185*Config!M$40</f>
        <v>0</v>
      </c>
      <c r="X185" s="220">
        <f>M185*Config!N$40</f>
        <v>0</v>
      </c>
      <c r="Y185" s="221">
        <f>N185*Config!O$40</f>
        <v>0</v>
      </c>
      <c r="Z185" s="222">
        <f t="shared" si="14"/>
        <v>0</v>
      </c>
      <c r="AA185" s="217">
        <f t="shared" si="15"/>
        <v>0</v>
      </c>
      <c r="AB185" s="220">
        <f t="shared" si="16"/>
        <v>0</v>
      </c>
      <c r="AC185" s="221">
        <f t="shared" si="17"/>
        <v>0</v>
      </c>
      <c r="AD185" s="223" t="str">
        <f>IF(OR(SUM(P185:Y185)&lt;&gt;0,A185="EH"),INDEX(CASH!$B:$B,MATCH(A185,CASH!$A:$A,0)),"")</f>
        <v/>
      </c>
      <c r="AE185" s="226">
        <v>3825</v>
      </c>
      <c r="AF185" s="224">
        <f t="shared" si="18"/>
        <v>0.3853057010979366</v>
      </c>
      <c r="AG185" s="122" t="str">
        <f>IF(ISERROR(VLOOKUP(A185,Config!$A$12:$A$32,1,FALSE)),LEFT(A185,2),"PRL")</f>
        <v>PR</v>
      </c>
      <c r="AH185" s="122" t="str">
        <f t="shared" si="19"/>
        <v>PR517</v>
      </c>
      <c r="AI185" s="163" t="s">
        <v>881</v>
      </c>
      <c r="AJ185" s="225" t="s">
        <v>781</v>
      </c>
      <c r="AK185" s="338" t="str">
        <f>IF(ISERROR(VLOOKUP($A185,'RAB Cat Lookup'!$B$4:$E$351,2,FALSE))=TRUE,"Unallocated",VLOOKUP($A185,'RAB Cat Lookup'!$B$4:$E$351,2,FALSE))</f>
        <v>Std</v>
      </c>
      <c r="AL185" s="338" t="str">
        <f>IF(ISERROR(VLOOKUP($A185,'RAB Cat Lookup'!$B$4:$E$351,4,FALSE))=TRUE,"Unallocated",VLOOKUP($A185,'RAB Cat Lookup'!$B$4:$E$351,4,FALSE))</f>
        <v>Sub-transmission lines and cables</v>
      </c>
      <c r="AM185" s="121" t="str">
        <f t="shared" si="20"/>
        <v/>
      </c>
    </row>
    <row r="186" spans="1:39" x14ac:dyDescent="0.25">
      <c r="A186" s="215" t="s">
        <v>464</v>
      </c>
      <c r="B186" s="215" t="s">
        <v>465</v>
      </c>
      <c r="C186" s="123" t="s">
        <v>513</v>
      </c>
      <c r="D186" s="216">
        <v>0</v>
      </c>
      <c r="E186" s="217">
        <v>0</v>
      </c>
      <c r="F186" s="217">
        <v>0</v>
      </c>
      <c r="G186" s="217">
        <v>0</v>
      </c>
      <c r="H186" s="217">
        <v>0</v>
      </c>
      <c r="I186" s="217">
        <v>0</v>
      </c>
      <c r="J186" s="217">
        <v>0</v>
      </c>
      <c r="K186" s="217">
        <v>0</v>
      </c>
      <c r="L186" s="217">
        <v>0</v>
      </c>
      <c r="M186" s="217">
        <v>0</v>
      </c>
      <c r="N186" s="218">
        <v>0</v>
      </c>
      <c r="O186" s="219">
        <v>0</v>
      </c>
      <c r="P186" s="220">
        <f>E186*Config!F$40</f>
        <v>0</v>
      </c>
      <c r="Q186" s="220">
        <f>F186*Config!G$40</f>
        <v>0</v>
      </c>
      <c r="R186" s="220">
        <f>G186*Config!H$40</f>
        <v>0</v>
      </c>
      <c r="S186" s="220">
        <f>H186*Config!I$40</f>
        <v>0</v>
      </c>
      <c r="T186" s="220">
        <f>I186*Config!J$40</f>
        <v>0</v>
      </c>
      <c r="U186" s="220">
        <f>J186*Config!K$40</f>
        <v>0</v>
      </c>
      <c r="V186" s="220">
        <f>K186*Config!L$40</f>
        <v>0</v>
      </c>
      <c r="W186" s="220">
        <f>L186*Config!M$40</f>
        <v>0</v>
      </c>
      <c r="X186" s="220">
        <f>M186*Config!N$40</f>
        <v>0</v>
      </c>
      <c r="Y186" s="221">
        <f>N186*Config!O$40</f>
        <v>0</v>
      </c>
      <c r="Z186" s="222">
        <f t="shared" si="14"/>
        <v>0</v>
      </c>
      <c r="AA186" s="217">
        <f t="shared" si="15"/>
        <v>0</v>
      </c>
      <c r="AB186" s="220">
        <f t="shared" si="16"/>
        <v>0</v>
      </c>
      <c r="AC186" s="221">
        <f t="shared" si="17"/>
        <v>0</v>
      </c>
      <c r="AD186" s="223" t="str">
        <f>IF(OR(SUM(P186:Y186)&lt;&gt;0,A186="EH"),INDEX(CASH!$B:$B,MATCH(A186,CASH!$A:$A,0)),"")</f>
        <v/>
      </c>
      <c r="AE186" s="226">
        <v>3150</v>
      </c>
      <c r="AF186" s="224">
        <f t="shared" si="18"/>
        <v>0.54862535054081596</v>
      </c>
      <c r="AG186" s="122" t="str">
        <f>IF(ISERROR(VLOOKUP(A186,Config!$A$12:$A$32,1,FALSE)),LEFT(A186,2),"PRL")</f>
        <v>PR</v>
      </c>
      <c r="AH186" s="122" t="str">
        <f t="shared" si="19"/>
        <v>PR521</v>
      </c>
      <c r="AI186" s="163" t="s">
        <v>881</v>
      </c>
      <c r="AJ186" s="225" t="s">
        <v>781</v>
      </c>
      <c r="AK186" s="338" t="str">
        <f>IF(ISERROR(VLOOKUP($A186,'RAB Cat Lookup'!$B$4:$E$351,2,FALSE))=TRUE,"Unallocated",VLOOKUP($A186,'RAB Cat Lookup'!$B$4:$E$351,2,FALSE))</f>
        <v>Std</v>
      </c>
      <c r="AL186" s="338" t="str">
        <f>IF(ISERROR(VLOOKUP($A186,'RAB Cat Lookup'!$B$4:$E$351,4,FALSE))=TRUE,"Unallocated",VLOOKUP($A186,'RAB Cat Lookup'!$B$4:$E$351,4,FALSE))</f>
        <v>Sub-transmission lines and cables</v>
      </c>
      <c r="AM186" s="121" t="str">
        <f t="shared" si="20"/>
        <v/>
      </c>
    </row>
    <row r="187" spans="1:39" x14ac:dyDescent="0.25">
      <c r="A187" s="215" t="s">
        <v>453</v>
      </c>
      <c r="B187" s="215" t="s">
        <v>566</v>
      </c>
      <c r="C187" s="123" t="s">
        <v>513</v>
      </c>
      <c r="D187" s="216">
        <v>0</v>
      </c>
      <c r="E187" s="217">
        <v>0</v>
      </c>
      <c r="F187" s="217">
        <v>0</v>
      </c>
      <c r="G187" s="217">
        <v>0</v>
      </c>
      <c r="H187" s="217">
        <v>0</v>
      </c>
      <c r="I187" s="217">
        <v>0</v>
      </c>
      <c r="J187" s="217">
        <v>0</v>
      </c>
      <c r="K187" s="217">
        <v>0</v>
      </c>
      <c r="L187" s="217">
        <v>0</v>
      </c>
      <c r="M187" s="217">
        <v>0</v>
      </c>
      <c r="N187" s="218">
        <v>0</v>
      </c>
      <c r="O187" s="219">
        <v>0</v>
      </c>
      <c r="P187" s="220">
        <f>E187*Config!F$40</f>
        <v>0</v>
      </c>
      <c r="Q187" s="220">
        <f>F187*Config!G$40</f>
        <v>0</v>
      </c>
      <c r="R187" s="220">
        <f>G187*Config!H$40</f>
        <v>0</v>
      </c>
      <c r="S187" s="220">
        <f>H187*Config!I$40</f>
        <v>0</v>
      </c>
      <c r="T187" s="220">
        <f>I187*Config!J$40</f>
        <v>0</v>
      </c>
      <c r="U187" s="220">
        <f>J187*Config!K$40</f>
        <v>0</v>
      </c>
      <c r="V187" s="220">
        <f>K187*Config!L$40</f>
        <v>0</v>
      </c>
      <c r="W187" s="220">
        <f>L187*Config!M$40</f>
        <v>0</v>
      </c>
      <c r="X187" s="220">
        <f>M187*Config!N$40</f>
        <v>0</v>
      </c>
      <c r="Y187" s="221">
        <f>N187*Config!O$40</f>
        <v>0</v>
      </c>
      <c r="Z187" s="222">
        <f t="shared" si="14"/>
        <v>0</v>
      </c>
      <c r="AA187" s="217">
        <f t="shared" si="15"/>
        <v>0</v>
      </c>
      <c r="AB187" s="220">
        <f t="shared" si="16"/>
        <v>0</v>
      </c>
      <c r="AC187" s="221">
        <f t="shared" si="17"/>
        <v>0</v>
      </c>
      <c r="AD187" s="223" t="str">
        <f>IF(OR(SUM(P187:Y187)&lt;&gt;0,A187="EH"),INDEX(CASH!$B:$B,MATCH(A187,CASH!$A:$A,0)),"")</f>
        <v/>
      </c>
      <c r="AE187" s="226">
        <v>3750</v>
      </c>
      <c r="AF187" s="224">
        <f t="shared" si="18"/>
        <v>0.38635121207798373</v>
      </c>
      <c r="AG187" s="122" t="str">
        <f>IF(ISERROR(VLOOKUP(A187,Config!$A$12:$A$32,1,FALSE)),LEFT(A187,2),"PRL")</f>
        <v>PR</v>
      </c>
      <c r="AH187" s="122" t="str">
        <f t="shared" si="19"/>
        <v>PR559</v>
      </c>
      <c r="AI187" s="163" t="s">
        <v>881</v>
      </c>
      <c r="AJ187" s="225" t="s">
        <v>781</v>
      </c>
      <c r="AK187" s="338" t="str">
        <f>IF(ISERROR(VLOOKUP($A187,'RAB Cat Lookup'!$B$4:$E$351,2,FALSE))=TRUE,"Unallocated",VLOOKUP($A187,'RAB Cat Lookup'!$B$4:$E$351,2,FALSE))</f>
        <v>Std</v>
      </c>
      <c r="AL187" s="338" t="str">
        <f>IF(ISERROR(VLOOKUP($A187,'RAB Cat Lookup'!$B$4:$E$351,4,FALSE))=TRUE,"Unallocated",VLOOKUP($A187,'RAB Cat Lookup'!$B$4:$E$351,4,FALSE))</f>
        <v>Substations</v>
      </c>
      <c r="AM187" s="121" t="str">
        <f t="shared" si="20"/>
        <v/>
      </c>
    </row>
    <row r="188" spans="1:39" x14ac:dyDescent="0.25">
      <c r="A188" s="215" t="s">
        <v>486</v>
      </c>
      <c r="B188" s="215" t="s">
        <v>567</v>
      </c>
      <c r="C188" s="123" t="s">
        <v>513</v>
      </c>
      <c r="D188" s="216">
        <v>0</v>
      </c>
      <c r="E188" s="217">
        <v>0</v>
      </c>
      <c r="F188" s="217">
        <v>0</v>
      </c>
      <c r="G188" s="217">
        <v>0</v>
      </c>
      <c r="H188" s="217">
        <v>0</v>
      </c>
      <c r="I188" s="217">
        <v>0</v>
      </c>
      <c r="J188" s="217">
        <v>0</v>
      </c>
      <c r="K188" s="217">
        <v>0</v>
      </c>
      <c r="L188" s="217">
        <v>0</v>
      </c>
      <c r="M188" s="217">
        <v>0</v>
      </c>
      <c r="N188" s="218">
        <v>0</v>
      </c>
      <c r="O188" s="219">
        <v>0</v>
      </c>
      <c r="P188" s="220">
        <f>E188*Config!F$40</f>
        <v>0</v>
      </c>
      <c r="Q188" s="220">
        <f>F188*Config!G$40</f>
        <v>0</v>
      </c>
      <c r="R188" s="220">
        <f>G188*Config!H$40</f>
        <v>0</v>
      </c>
      <c r="S188" s="220">
        <f>H188*Config!I$40</f>
        <v>0</v>
      </c>
      <c r="T188" s="220">
        <f>I188*Config!J$40</f>
        <v>0</v>
      </c>
      <c r="U188" s="220">
        <f>J188*Config!K$40</f>
        <v>0</v>
      </c>
      <c r="V188" s="220">
        <f>K188*Config!L$40</f>
        <v>0</v>
      </c>
      <c r="W188" s="220">
        <f>L188*Config!M$40</f>
        <v>0</v>
      </c>
      <c r="X188" s="220">
        <f>M188*Config!N$40</f>
        <v>0</v>
      </c>
      <c r="Y188" s="221">
        <f>N188*Config!O$40</f>
        <v>0</v>
      </c>
      <c r="Z188" s="222">
        <f t="shared" si="14"/>
        <v>0</v>
      </c>
      <c r="AA188" s="217">
        <f t="shared" si="15"/>
        <v>0</v>
      </c>
      <c r="AB188" s="220">
        <f t="shared" si="16"/>
        <v>0</v>
      </c>
      <c r="AC188" s="221">
        <f t="shared" si="17"/>
        <v>0</v>
      </c>
      <c r="AD188" s="223" t="str">
        <f>IF(OR(SUM(P188:Y188)&lt;&gt;0,A188="EH"),INDEX(CASH!$B:$B,MATCH(A188,CASH!$A:$A,0)),"")</f>
        <v/>
      </c>
      <c r="AE188" s="227">
        <v>4950</v>
      </c>
      <c r="AF188" s="224">
        <f t="shared" si="18"/>
        <v>0.12555079734501071</v>
      </c>
      <c r="AG188" s="122" t="str">
        <f>IF(ISERROR(VLOOKUP(A188,Config!$A$12:$A$32,1,FALSE)),LEFT(A188,2),"PRL")</f>
        <v>PR</v>
      </c>
      <c r="AH188" s="122" t="str">
        <f t="shared" si="19"/>
        <v>PR563</v>
      </c>
      <c r="AI188" s="163" t="s">
        <v>881</v>
      </c>
      <c r="AJ188" s="225" t="s">
        <v>781</v>
      </c>
      <c r="AK188" s="338" t="str">
        <f>IF(ISERROR(VLOOKUP($A188,'RAB Cat Lookup'!$B$4:$E$351,2,FALSE))=TRUE,"Unallocated",VLOOKUP($A188,'RAB Cat Lookup'!$B$4:$E$351,2,FALSE))</f>
        <v>Unallocated</v>
      </c>
      <c r="AL188" s="338" t="str">
        <f>IF(ISERROR(VLOOKUP($A188,'RAB Cat Lookup'!$B$4:$E$351,4,FALSE))=TRUE,"Unallocated",VLOOKUP($A188,'RAB Cat Lookup'!$B$4:$E$351,4,FALSE))</f>
        <v>Unallocated</v>
      </c>
      <c r="AM188" s="121" t="str">
        <f t="shared" si="20"/>
        <v/>
      </c>
    </row>
    <row r="189" spans="1:39" x14ac:dyDescent="0.25">
      <c r="A189" s="215" t="s">
        <v>487</v>
      </c>
      <c r="B189" s="215" t="s">
        <v>958</v>
      </c>
      <c r="C189" s="123" t="s">
        <v>513</v>
      </c>
      <c r="D189" s="216">
        <v>0</v>
      </c>
      <c r="E189" s="217">
        <v>0</v>
      </c>
      <c r="F189" s="217">
        <v>0</v>
      </c>
      <c r="G189" s="217">
        <v>0</v>
      </c>
      <c r="H189" s="217">
        <v>0</v>
      </c>
      <c r="I189" s="217">
        <v>0</v>
      </c>
      <c r="J189" s="217">
        <v>0</v>
      </c>
      <c r="K189" s="217">
        <v>0</v>
      </c>
      <c r="L189" s="217">
        <v>0</v>
      </c>
      <c r="M189" s="217">
        <v>0</v>
      </c>
      <c r="N189" s="218">
        <v>0</v>
      </c>
      <c r="O189" s="219">
        <v>0</v>
      </c>
      <c r="P189" s="220">
        <f>E189*Config!F$40</f>
        <v>0</v>
      </c>
      <c r="Q189" s="220">
        <f>F189*Config!G$40</f>
        <v>0</v>
      </c>
      <c r="R189" s="220">
        <f>G189*Config!H$40</f>
        <v>0</v>
      </c>
      <c r="S189" s="220">
        <f>H189*Config!I$40</f>
        <v>0</v>
      </c>
      <c r="T189" s="220">
        <f>I189*Config!J$40</f>
        <v>0</v>
      </c>
      <c r="U189" s="220">
        <f>J189*Config!K$40</f>
        <v>0</v>
      </c>
      <c r="V189" s="220">
        <f>K189*Config!L$40</f>
        <v>0</v>
      </c>
      <c r="W189" s="220">
        <f>L189*Config!M$40</f>
        <v>0</v>
      </c>
      <c r="X189" s="220">
        <f>M189*Config!N$40</f>
        <v>0</v>
      </c>
      <c r="Y189" s="221">
        <f>N189*Config!O$40</f>
        <v>0</v>
      </c>
      <c r="Z189" s="222">
        <f t="shared" si="14"/>
        <v>0</v>
      </c>
      <c r="AA189" s="217">
        <f t="shared" si="15"/>
        <v>0</v>
      </c>
      <c r="AB189" s="220">
        <f t="shared" si="16"/>
        <v>0</v>
      </c>
      <c r="AC189" s="221">
        <f t="shared" si="17"/>
        <v>0</v>
      </c>
      <c r="AD189" s="223" t="str">
        <f>IF(OR(SUM(P189:Y189)&lt;&gt;0,A189="EH"),INDEX(CASH!$B:$B,MATCH(A189,CASH!$A:$A,0)),"")</f>
        <v/>
      </c>
      <c r="AE189" s="227">
        <v>4950</v>
      </c>
      <c r="AF189" s="224">
        <f t="shared" si="18"/>
        <v>0.12555079734501071</v>
      </c>
      <c r="AG189" s="122" t="str">
        <f>IF(ISERROR(VLOOKUP(A189,Config!$A$12:$A$32,1,FALSE)),LEFT(A189,2),"PRL")</f>
        <v>PR</v>
      </c>
      <c r="AH189" s="122" t="str">
        <f t="shared" si="19"/>
        <v>PR595</v>
      </c>
      <c r="AI189" s="163" t="s">
        <v>881</v>
      </c>
      <c r="AJ189" s="225" t="s">
        <v>781</v>
      </c>
      <c r="AK189" s="338" t="str">
        <f>IF(ISERROR(VLOOKUP($A189,'RAB Cat Lookup'!$B$4:$E$351,2,FALSE))=TRUE,"Unallocated",VLOOKUP($A189,'RAB Cat Lookup'!$B$4:$E$351,2,FALSE))</f>
        <v>Unallocated</v>
      </c>
      <c r="AL189" s="338" t="str">
        <f>IF(ISERROR(VLOOKUP($A189,'RAB Cat Lookup'!$B$4:$E$351,4,FALSE))=TRUE,"Unallocated",VLOOKUP($A189,'RAB Cat Lookup'!$B$4:$E$351,4,FALSE))</f>
        <v>Unallocated</v>
      </c>
      <c r="AM189" s="121" t="str">
        <f t="shared" si="20"/>
        <v/>
      </c>
    </row>
    <row r="190" spans="1:39" x14ac:dyDescent="0.25">
      <c r="A190" s="215" t="s">
        <v>107</v>
      </c>
      <c r="B190" s="215" t="s">
        <v>323</v>
      </c>
      <c r="C190" s="123" t="s">
        <v>513</v>
      </c>
      <c r="D190" s="216">
        <v>0</v>
      </c>
      <c r="E190" s="217">
        <v>0</v>
      </c>
      <c r="F190" s="217">
        <v>0</v>
      </c>
      <c r="G190" s="217">
        <v>0</v>
      </c>
      <c r="H190" s="217">
        <v>0</v>
      </c>
      <c r="I190" s="217">
        <v>0</v>
      </c>
      <c r="J190" s="217">
        <v>0</v>
      </c>
      <c r="K190" s="217">
        <v>0</v>
      </c>
      <c r="L190" s="217">
        <v>0</v>
      </c>
      <c r="M190" s="217">
        <v>0</v>
      </c>
      <c r="N190" s="218">
        <v>0</v>
      </c>
      <c r="O190" s="219">
        <v>179571.14</v>
      </c>
      <c r="P190" s="220">
        <f>E190*Config!F$40</f>
        <v>0</v>
      </c>
      <c r="Q190" s="220">
        <f>F190*Config!G$40</f>
        <v>0</v>
      </c>
      <c r="R190" s="220">
        <f>G190*Config!H$40</f>
        <v>0</v>
      </c>
      <c r="S190" s="220">
        <f>H190*Config!I$40</f>
        <v>0</v>
      </c>
      <c r="T190" s="220">
        <f>I190*Config!J$40</f>
        <v>0</v>
      </c>
      <c r="U190" s="220">
        <f>J190*Config!K$40</f>
        <v>0</v>
      </c>
      <c r="V190" s="220">
        <f>K190*Config!L$40</f>
        <v>0</v>
      </c>
      <c r="W190" s="220">
        <f>L190*Config!M$40</f>
        <v>0</v>
      </c>
      <c r="X190" s="220">
        <f>M190*Config!N$40</f>
        <v>0</v>
      </c>
      <c r="Y190" s="221">
        <f>N190*Config!O$40</f>
        <v>0</v>
      </c>
      <c r="Z190" s="222">
        <f t="shared" si="14"/>
        <v>0</v>
      </c>
      <c r="AA190" s="217">
        <f t="shared" si="15"/>
        <v>0</v>
      </c>
      <c r="AB190" s="220">
        <f t="shared" si="16"/>
        <v>0</v>
      </c>
      <c r="AC190" s="221">
        <f t="shared" si="17"/>
        <v>0</v>
      </c>
      <c r="AD190" s="223" t="str">
        <f>IF(OR(SUM(P190:Y190)&lt;&gt;0,A190="EH"),INDEX(CASH!$B:$B,MATCH(A190,CASH!$A:$A,0)),"")</f>
        <v/>
      </c>
      <c r="AE190" s="226">
        <v>4050</v>
      </c>
      <c r="AF190" s="224">
        <f t="shared" si="18"/>
        <v>0.3721870969591301</v>
      </c>
      <c r="AG190" s="122" t="str">
        <f>IF(ISERROR(VLOOKUP(A190,Config!$A$12:$A$32,1,FALSE)),LEFT(A190,2),"PRL")</f>
        <v>PR</v>
      </c>
      <c r="AH190" s="122" t="str">
        <f t="shared" si="19"/>
        <v>PR596</v>
      </c>
      <c r="AI190" s="163" t="s">
        <v>881</v>
      </c>
      <c r="AJ190" s="225" t="s">
        <v>781</v>
      </c>
      <c r="AK190" s="338" t="str">
        <f>IF(ISERROR(VLOOKUP($A190,'RAB Cat Lookup'!$B$4:$E$351,2,FALSE))=TRUE,"Unallocated",VLOOKUP($A190,'RAB Cat Lookup'!$B$4:$E$351,2,FALSE))</f>
        <v>Std</v>
      </c>
      <c r="AL190" s="338" t="str">
        <f>IF(ISERROR(VLOOKUP($A190,'RAB Cat Lookup'!$B$4:$E$351,4,FALSE))=TRUE,"Unallocated",VLOOKUP($A190,'RAB Cat Lookup'!$B$4:$E$351,4,FALSE))</f>
        <v>Substations</v>
      </c>
      <c r="AM190" s="121" t="str">
        <f t="shared" si="20"/>
        <v/>
      </c>
    </row>
    <row r="191" spans="1:39" x14ac:dyDescent="0.25">
      <c r="A191" s="215" t="s">
        <v>147</v>
      </c>
      <c r="B191" s="215" t="s">
        <v>324</v>
      </c>
      <c r="C191" s="123" t="s">
        <v>513</v>
      </c>
      <c r="D191" s="216">
        <v>3720000</v>
      </c>
      <c r="E191" s="217">
        <v>0</v>
      </c>
      <c r="F191" s="217">
        <v>0</v>
      </c>
      <c r="G191" s="217">
        <v>0</v>
      </c>
      <c r="H191" s="217">
        <v>0</v>
      </c>
      <c r="I191" s="217">
        <v>0</v>
      </c>
      <c r="J191" s="217">
        <v>0</v>
      </c>
      <c r="K191" s="217">
        <v>0</v>
      </c>
      <c r="L191" s="217">
        <v>0</v>
      </c>
      <c r="M191" s="217">
        <v>0</v>
      </c>
      <c r="N191" s="218">
        <v>0</v>
      </c>
      <c r="O191" s="219">
        <v>3367600</v>
      </c>
      <c r="P191" s="220">
        <f>E191*Config!F$40</f>
        <v>0</v>
      </c>
      <c r="Q191" s="220">
        <f>F191*Config!G$40</f>
        <v>0</v>
      </c>
      <c r="R191" s="220">
        <f>G191*Config!H$40</f>
        <v>0</v>
      </c>
      <c r="S191" s="220">
        <f>H191*Config!I$40</f>
        <v>0</v>
      </c>
      <c r="T191" s="220">
        <f>I191*Config!J$40</f>
        <v>0</v>
      </c>
      <c r="U191" s="220">
        <f>J191*Config!K$40</f>
        <v>0</v>
      </c>
      <c r="V191" s="220">
        <f>K191*Config!L$40</f>
        <v>0</v>
      </c>
      <c r="W191" s="220">
        <f>L191*Config!M$40</f>
        <v>0</v>
      </c>
      <c r="X191" s="220">
        <f>M191*Config!N$40</f>
        <v>0</v>
      </c>
      <c r="Y191" s="221">
        <f>N191*Config!O$40</f>
        <v>0</v>
      </c>
      <c r="Z191" s="222">
        <f t="shared" si="14"/>
        <v>0</v>
      </c>
      <c r="AA191" s="217">
        <f t="shared" si="15"/>
        <v>0</v>
      </c>
      <c r="AB191" s="220">
        <f t="shared" si="16"/>
        <v>0</v>
      </c>
      <c r="AC191" s="221">
        <f t="shared" si="17"/>
        <v>0</v>
      </c>
      <c r="AD191" s="223" t="str">
        <f>IF(OR(SUM(P191:Y191)&lt;&gt;0,A191="EH"),INDEX(CASH!$B:$B,MATCH(A191,CASH!$A:$A,0)),"")</f>
        <v/>
      </c>
      <c r="AE191" s="226">
        <v>2100</v>
      </c>
      <c r="AF191" s="224">
        <f t="shared" si="18"/>
        <v>0.78281578345034575</v>
      </c>
      <c r="AG191" s="122" t="str">
        <f>IF(ISERROR(VLOOKUP(A191,Config!$A$12:$A$32,1,FALSE)),LEFT(A191,2),"PRL")</f>
        <v>PRL</v>
      </c>
      <c r="AH191" s="122" t="str">
        <f t="shared" si="19"/>
        <v>PR599</v>
      </c>
      <c r="AI191" s="163" t="s">
        <v>881</v>
      </c>
      <c r="AJ191" s="225" t="s">
        <v>781</v>
      </c>
      <c r="AK191" s="338" t="str">
        <f>IF(ISERROR(VLOOKUP($A191,'RAB Cat Lookup'!$B$4:$E$351,2,FALSE))=TRUE,"Unallocated",VLOOKUP($A191,'RAB Cat Lookup'!$B$4:$E$351,2,FALSE))</f>
        <v>Std</v>
      </c>
      <c r="AL191" s="338" t="str">
        <f>IF(ISERROR(VLOOKUP($A191,'RAB Cat Lookup'!$B$4:$E$351,4,FALSE))=TRUE,"Unallocated",VLOOKUP($A191,'RAB Cat Lookup'!$B$4:$E$351,4,FALSE))</f>
        <v>Land</v>
      </c>
      <c r="AM191" s="121" t="str">
        <f t="shared" si="20"/>
        <v/>
      </c>
    </row>
    <row r="192" spans="1:39" x14ac:dyDescent="0.25">
      <c r="A192" s="215" t="s">
        <v>148</v>
      </c>
      <c r="B192" s="215" t="s">
        <v>325</v>
      </c>
      <c r="C192" s="123" t="s">
        <v>514</v>
      </c>
      <c r="D192" s="216">
        <v>0</v>
      </c>
      <c r="E192" s="217">
        <v>0</v>
      </c>
      <c r="F192" s="217">
        <v>0</v>
      </c>
      <c r="G192" s="217">
        <v>0</v>
      </c>
      <c r="H192" s="217">
        <v>0</v>
      </c>
      <c r="I192" s="217">
        <v>0</v>
      </c>
      <c r="J192" s="217">
        <v>0</v>
      </c>
      <c r="K192" s="217">
        <v>0</v>
      </c>
      <c r="L192" s="217">
        <v>5000000</v>
      </c>
      <c r="M192" s="217">
        <v>0</v>
      </c>
      <c r="N192" s="218">
        <v>0</v>
      </c>
      <c r="O192" s="219">
        <v>0</v>
      </c>
      <c r="P192" s="220">
        <f>E192*Config!F$40</f>
        <v>0</v>
      </c>
      <c r="Q192" s="220">
        <f>F192*Config!G$40</f>
        <v>0</v>
      </c>
      <c r="R192" s="220">
        <f>G192*Config!H$40</f>
        <v>0</v>
      </c>
      <c r="S192" s="220">
        <f>H192*Config!I$40</f>
        <v>0</v>
      </c>
      <c r="T192" s="220">
        <f>I192*Config!J$40</f>
        <v>0</v>
      </c>
      <c r="U192" s="220">
        <f>J192*Config!K$40</f>
        <v>0</v>
      </c>
      <c r="V192" s="220">
        <f>K192*Config!L$40</f>
        <v>0</v>
      </c>
      <c r="W192" s="220">
        <f>L192*Config!M$40</f>
        <v>6092014.4875495881</v>
      </c>
      <c r="X192" s="220">
        <f>M192*Config!N$40</f>
        <v>0</v>
      </c>
      <c r="Y192" s="221">
        <f>N192*Config!O$40</f>
        <v>0</v>
      </c>
      <c r="Z192" s="222">
        <f t="shared" si="14"/>
        <v>0</v>
      </c>
      <c r="AA192" s="217">
        <f t="shared" si="15"/>
        <v>5000000</v>
      </c>
      <c r="AB192" s="220">
        <f t="shared" si="16"/>
        <v>0</v>
      </c>
      <c r="AC192" s="221">
        <f t="shared" si="17"/>
        <v>6092014.4875495881</v>
      </c>
      <c r="AD192" s="223">
        <f>IF(OR(SUM(P192:Y192)&lt;&gt;0,A192="EH"),INDEX(CASH!$B:$B,MATCH(A192,CASH!$A:$A,0)),"")</f>
        <v>70</v>
      </c>
      <c r="AE192" s="122">
        <f>AD192*VLOOKUP(C192,Config!$A$3:$C$9,3,FALSE)</f>
        <v>350</v>
      </c>
      <c r="AF192" s="224">
        <f t="shared" si="18"/>
        <v>0.99707435340427153</v>
      </c>
      <c r="AG192" s="122" t="str">
        <f>IF(ISERROR(VLOOKUP(A192,Config!$A$12:$A$32,1,FALSE)),LEFT(A192,2),"PRL")</f>
        <v>PRL</v>
      </c>
      <c r="AH192" s="122" t="str">
        <f t="shared" si="19"/>
        <v>PR602</v>
      </c>
      <c r="AI192" s="163" t="s">
        <v>881</v>
      </c>
      <c r="AJ192" s="225" t="s">
        <v>781</v>
      </c>
      <c r="AK192" s="338" t="str">
        <f>IF(ISERROR(VLOOKUP($A192,'RAB Cat Lookup'!$B$4:$E$351,2,FALSE))=TRUE,"Unallocated",VLOOKUP($A192,'RAB Cat Lookup'!$B$4:$E$351,2,FALSE))</f>
        <v>Std</v>
      </c>
      <c r="AL192" s="338" t="str">
        <f>IF(ISERROR(VLOOKUP($A192,'RAB Cat Lookup'!$B$4:$E$351,4,FALSE))=TRUE,"Unallocated",VLOOKUP($A192,'RAB Cat Lookup'!$B$4:$E$351,4,FALSE))</f>
        <v>Land</v>
      </c>
      <c r="AM192" s="121" t="str">
        <f t="shared" si="20"/>
        <v/>
      </c>
    </row>
    <row r="193" spans="1:39" x14ac:dyDescent="0.25">
      <c r="A193" s="215" t="s">
        <v>149</v>
      </c>
      <c r="B193" s="215" t="s">
        <v>326</v>
      </c>
      <c r="C193" s="123" t="s">
        <v>514</v>
      </c>
      <c r="D193" s="216">
        <v>0</v>
      </c>
      <c r="E193" s="217">
        <v>0</v>
      </c>
      <c r="F193" s="217">
        <v>0</v>
      </c>
      <c r="G193" s="217">
        <v>0</v>
      </c>
      <c r="H193" s="217">
        <v>0</v>
      </c>
      <c r="I193" s="217">
        <v>0</v>
      </c>
      <c r="J193" s="217">
        <v>0</v>
      </c>
      <c r="K193" s="217">
        <v>0</v>
      </c>
      <c r="L193" s="217">
        <v>0</v>
      </c>
      <c r="M193" s="217">
        <v>0</v>
      </c>
      <c r="N193" s="218">
        <v>5000000</v>
      </c>
      <c r="O193" s="219">
        <v>0</v>
      </c>
      <c r="P193" s="220">
        <f>E193*Config!F$40</f>
        <v>0</v>
      </c>
      <c r="Q193" s="220">
        <f>F193*Config!G$40</f>
        <v>0</v>
      </c>
      <c r="R193" s="220">
        <f>G193*Config!H$40</f>
        <v>0</v>
      </c>
      <c r="S193" s="220">
        <f>H193*Config!I$40</f>
        <v>0</v>
      </c>
      <c r="T193" s="220">
        <f>I193*Config!J$40</f>
        <v>0</v>
      </c>
      <c r="U193" s="220">
        <f>J193*Config!K$40</f>
        <v>0</v>
      </c>
      <c r="V193" s="220">
        <f>K193*Config!L$40</f>
        <v>0</v>
      </c>
      <c r="W193" s="220">
        <f>L193*Config!M$40</f>
        <v>0</v>
      </c>
      <c r="X193" s="220">
        <f>M193*Config!N$40</f>
        <v>0</v>
      </c>
      <c r="Y193" s="221">
        <f>N193*Config!O$40</f>
        <v>6400422.7209817851</v>
      </c>
      <c r="Z193" s="222">
        <f t="shared" si="14"/>
        <v>0</v>
      </c>
      <c r="AA193" s="217">
        <f t="shared" si="15"/>
        <v>5000000</v>
      </c>
      <c r="AB193" s="220">
        <f t="shared" si="16"/>
        <v>0</v>
      </c>
      <c r="AC193" s="221">
        <f t="shared" si="17"/>
        <v>6400422.7209817851</v>
      </c>
      <c r="AD193" s="223">
        <f>IF(OR(SUM(P193:Y193)&lt;&gt;0,A193="EH"),INDEX(CASH!$B:$B,MATCH(A193,CASH!$A:$A,0)),"")</f>
        <v>100</v>
      </c>
      <c r="AE193" s="122">
        <f>AD193*VLOOKUP(C193,Config!$A$3:$C$9,3,FALSE)</f>
        <v>500</v>
      </c>
      <c r="AF193" s="224">
        <f t="shared" si="18"/>
        <v>0.99186931464833539</v>
      </c>
      <c r="AG193" s="122" t="str">
        <f>IF(ISERROR(VLOOKUP(A193,Config!$A$12:$A$32,1,FALSE)),LEFT(A193,2),"PRL")</f>
        <v>PRL</v>
      </c>
      <c r="AH193" s="122" t="str">
        <f t="shared" si="19"/>
        <v>PR603</v>
      </c>
      <c r="AI193" s="163" t="s">
        <v>881</v>
      </c>
      <c r="AJ193" s="225" t="s">
        <v>781</v>
      </c>
      <c r="AK193" s="338" t="str">
        <f>IF(ISERROR(VLOOKUP($A193,'RAB Cat Lookup'!$B$4:$E$351,2,FALSE))=TRUE,"Unallocated",VLOOKUP($A193,'RAB Cat Lookup'!$B$4:$E$351,2,FALSE))</f>
        <v>Std</v>
      </c>
      <c r="AL193" s="338" t="str">
        <f>IF(ISERROR(VLOOKUP($A193,'RAB Cat Lookup'!$B$4:$E$351,4,FALSE))=TRUE,"Unallocated",VLOOKUP($A193,'RAB Cat Lookup'!$B$4:$E$351,4,FALSE))</f>
        <v>Land</v>
      </c>
      <c r="AM193" s="121" t="str">
        <f t="shared" si="20"/>
        <v/>
      </c>
    </row>
    <row r="194" spans="1:39" x14ac:dyDescent="0.25">
      <c r="A194" s="215" t="s">
        <v>108</v>
      </c>
      <c r="B194" s="215" t="s">
        <v>856</v>
      </c>
      <c r="C194" s="123" t="s">
        <v>516</v>
      </c>
      <c r="D194" s="216">
        <v>0</v>
      </c>
      <c r="E194" s="217">
        <v>0</v>
      </c>
      <c r="F194" s="217">
        <v>0</v>
      </c>
      <c r="G194" s="217">
        <v>4085600</v>
      </c>
      <c r="H194" s="217">
        <v>8171200</v>
      </c>
      <c r="I194" s="217">
        <v>4671200</v>
      </c>
      <c r="J194" s="217">
        <v>3500000</v>
      </c>
      <c r="K194" s="217">
        <v>0</v>
      </c>
      <c r="L194" s="217">
        <v>0</v>
      </c>
      <c r="M194" s="217">
        <v>0</v>
      </c>
      <c r="N194" s="218">
        <v>0</v>
      </c>
      <c r="O194" s="219">
        <v>0</v>
      </c>
      <c r="P194" s="220">
        <f>E194*Config!F$40</f>
        <v>0</v>
      </c>
      <c r="Q194" s="220">
        <f>F194*Config!G$40</f>
        <v>0</v>
      </c>
      <c r="R194" s="220">
        <f>G194*Config!H$40</f>
        <v>4399744.3374999994</v>
      </c>
      <c r="S194" s="220">
        <f>H194*Config!I$40</f>
        <v>9019475.8918749988</v>
      </c>
      <c r="T194" s="220">
        <f>I194*Config!J$40</f>
        <v>5285034.0440546861</v>
      </c>
      <c r="U194" s="220">
        <f>J194*Config!K$40</f>
        <v>4058926.9637451158</v>
      </c>
      <c r="V194" s="220">
        <f>K194*Config!L$40</f>
        <v>0</v>
      </c>
      <c r="W194" s="220">
        <f>L194*Config!M$40</f>
        <v>0</v>
      </c>
      <c r="X194" s="220">
        <f>M194*Config!N$40</f>
        <v>0</v>
      </c>
      <c r="Y194" s="221">
        <f>N194*Config!O$40</f>
        <v>0</v>
      </c>
      <c r="Z194" s="222">
        <f t="shared" ref="Z194:Z257" si="21">SUM(E194:I194)</f>
        <v>16928000</v>
      </c>
      <c r="AA194" s="217">
        <f t="shared" ref="AA194:AA257" si="22">SUM(E194:N194)</f>
        <v>20428000</v>
      </c>
      <c r="AB194" s="220">
        <f t="shared" ref="AB194:AB257" si="23">SUM(P194:T194)</f>
        <v>18704254.273429684</v>
      </c>
      <c r="AC194" s="221">
        <f t="shared" ref="AC194:AC257" si="24">SUM(P194:Y194)</f>
        <v>22763181.237174802</v>
      </c>
      <c r="AD194" s="223">
        <f>IF(OR(SUM(P194:Y194)&lt;&gt;0,A194="EH"),INDEX(CASH!$B:$B,MATCH(A194,CASH!$A:$A,0)),"")</f>
        <v>110</v>
      </c>
      <c r="AE194" s="122">
        <f>AD194*VLOOKUP(C194,Config!$A$3:$C$9,3,FALSE)</f>
        <v>1100</v>
      </c>
      <c r="AF194" s="224">
        <f t="shared" ref="AF194:AF257" si="25">SUMIF($AE$2:$AE$418,"&gt;="&amp;AE194,$AB$2:$AB$418)/SUM($AB$2:$AB$418)</f>
        <v>0.95929032091161537</v>
      </c>
      <c r="AG194" s="122" t="str">
        <f>IF(ISERROR(VLOOKUP(A194,Config!$A$12:$A$32,1,FALSE)),LEFT(A194,2),"PRL")</f>
        <v>PR</v>
      </c>
      <c r="AH194" s="122" t="str">
        <f t="shared" ref="AH194:AH257" si="26">A194&amp;IF(LEFT(C194)="P",LOWER(MID(C194,11,1)),"")</f>
        <v>PR620</v>
      </c>
      <c r="AI194" s="163" t="s">
        <v>881</v>
      </c>
      <c r="AJ194" s="225" t="s">
        <v>781</v>
      </c>
      <c r="AK194" s="338" t="str">
        <f>IF(ISERROR(VLOOKUP($A194,'RAB Cat Lookup'!$B$4:$E$351,2,FALSE))=TRUE,"Unallocated",VLOOKUP($A194,'RAB Cat Lookup'!$B$4:$E$351,2,FALSE))</f>
        <v>Std</v>
      </c>
      <c r="AL194" s="338" t="str">
        <f>IF(ISERROR(VLOOKUP($A194,'RAB Cat Lookup'!$B$4:$E$351,4,FALSE))=TRUE,"Unallocated",VLOOKUP($A194,'RAB Cat Lookup'!$B$4:$E$351,4,FALSE))</f>
        <v>Substations</v>
      </c>
      <c r="AM194" s="121" t="str">
        <f t="shared" ref="AM194:AM257" si="27">IF(AND(AL194=1,SUM(AA194&lt;&gt;0)),A194,"")</f>
        <v/>
      </c>
    </row>
    <row r="195" spans="1:39" x14ac:dyDescent="0.25">
      <c r="A195" s="215" t="s">
        <v>488</v>
      </c>
      <c r="B195" s="215" t="s">
        <v>568</v>
      </c>
      <c r="C195" s="123" t="s">
        <v>513</v>
      </c>
      <c r="D195" s="216">
        <v>0</v>
      </c>
      <c r="E195" s="217">
        <v>0</v>
      </c>
      <c r="F195" s="217">
        <v>0</v>
      </c>
      <c r="G195" s="217">
        <v>0</v>
      </c>
      <c r="H195" s="217">
        <v>0</v>
      </c>
      <c r="I195" s="217">
        <v>0</v>
      </c>
      <c r="J195" s="217">
        <v>0</v>
      </c>
      <c r="K195" s="217">
        <v>0</v>
      </c>
      <c r="L195" s="217">
        <v>0</v>
      </c>
      <c r="M195" s="217">
        <v>0</v>
      </c>
      <c r="N195" s="218">
        <v>0</v>
      </c>
      <c r="O195" s="219">
        <v>0</v>
      </c>
      <c r="P195" s="220">
        <f>E195*Config!F$40</f>
        <v>0</v>
      </c>
      <c r="Q195" s="220">
        <f>F195*Config!G$40</f>
        <v>0</v>
      </c>
      <c r="R195" s="220">
        <f>G195*Config!H$40</f>
        <v>0</v>
      </c>
      <c r="S195" s="220">
        <f>H195*Config!I$40</f>
        <v>0</v>
      </c>
      <c r="T195" s="220">
        <f>I195*Config!J$40</f>
        <v>0</v>
      </c>
      <c r="U195" s="220">
        <f>J195*Config!K$40</f>
        <v>0</v>
      </c>
      <c r="V195" s="220">
        <f>K195*Config!L$40</f>
        <v>0</v>
      </c>
      <c r="W195" s="220">
        <f>L195*Config!M$40</f>
        <v>0</v>
      </c>
      <c r="X195" s="220">
        <f>M195*Config!N$40</f>
        <v>0</v>
      </c>
      <c r="Y195" s="221">
        <f>N195*Config!O$40</f>
        <v>0</v>
      </c>
      <c r="Z195" s="222">
        <f t="shared" si="21"/>
        <v>0</v>
      </c>
      <c r="AA195" s="217">
        <f t="shared" si="22"/>
        <v>0</v>
      </c>
      <c r="AB195" s="220">
        <f t="shared" si="23"/>
        <v>0</v>
      </c>
      <c r="AC195" s="221">
        <f t="shared" si="24"/>
        <v>0</v>
      </c>
      <c r="AD195" s="223" t="str">
        <f>IF(OR(SUM(P195:Y195)&lt;&gt;0,A195="EH"),INDEX(CASH!$B:$B,MATCH(A195,CASH!$A:$A,0)),"")</f>
        <v/>
      </c>
      <c r="AE195" s="227">
        <v>4950</v>
      </c>
      <c r="AF195" s="224">
        <f t="shared" si="25"/>
        <v>0.12555079734501071</v>
      </c>
      <c r="AG195" s="122" t="str">
        <f>IF(ISERROR(VLOOKUP(A195,Config!$A$12:$A$32,1,FALSE)),LEFT(A195,2),"PRL")</f>
        <v>PR</v>
      </c>
      <c r="AH195" s="122" t="str">
        <f t="shared" si="26"/>
        <v>PR632</v>
      </c>
      <c r="AI195" s="163" t="s">
        <v>881</v>
      </c>
      <c r="AJ195" s="225" t="s">
        <v>781</v>
      </c>
      <c r="AK195" s="338" t="str">
        <f>IF(ISERROR(VLOOKUP($A195,'RAB Cat Lookup'!$B$4:$E$351,2,FALSE))=TRUE,"Unallocated",VLOOKUP($A195,'RAB Cat Lookup'!$B$4:$E$351,2,FALSE))</f>
        <v>Unallocated</v>
      </c>
      <c r="AL195" s="338" t="str">
        <f>IF(ISERROR(VLOOKUP($A195,'RAB Cat Lookup'!$B$4:$E$351,4,FALSE))=TRUE,"Unallocated",VLOOKUP($A195,'RAB Cat Lookup'!$B$4:$E$351,4,FALSE))</f>
        <v>Unallocated</v>
      </c>
      <c r="AM195" s="121" t="str">
        <f t="shared" si="27"/>
        <v/>
      </c>
    </row>
    <row r="196" spans="1:39" x14ac:dyDescent="0.25">
      <c r="A196" s="215" t="s">
        <v>406</v>
      </c>
      <c r="B196" s="215" t="s">
        <v>569</v>
      </c>
      <c r="C196" s="123" t="s">
        <v>513</v>
      </c>
      <c r="D196" s="216">
        <v>0</v>
      </c>
      <c r="E196" s="217">
        <v>0</v>
      </c>
      <c r="F196" s="217">
        <v>0</v>
      </c>
      <c r="G196" s="217">
        <v>0</v>
      </c>
      <c r="H196" s="217">
        <v>0</v>
      </c>
      <c r="I196" s="217">
        <v>0</v>
      </c>
      <c r="J196" s="217">
        <v>0</v>
      </c>
      <c r="K196" s="217">
        <v>0</v>
      </c>
      <c r="L196" s="217">
        <v>0</v>
      </c>
      <c r="M196" s="217">
        <v>0</v>
      </c>
      <c r="N196" s="218">
        <v>0</v>
      </c>
      <c r="O196" s="219">
        <v>0</v>
      </c>
      <c r="P196" s="220">
        <f>E196*Config!F$40</f>
        <v>0</v>
      </c>
      <c r="Q196" s="220">
        <f>F196*Config!G$40</f>
        <v>0</v>
      </c>
      <c r="R196" s="220">
        <f>G196*Config!H$40</f>
        <v>0</v>
      </c>
      <c r="S196" s="220">
        <f>H196*Config!I$40</f>
        <v>0</v>
      </c>
      <c r="T196" s="220">
        <f>I196*Config!J$40</f>
        <v>0</v>
      </c>
      <c r="U196" s="220">
        <f>J196*Config!K$40</f>
        <v>0</v>
      </c>
      <c r="V196" s="220">
        <f>K196*Config!L$40</f>
        <v>0</v>
      </c>
      <c r="W196" s="220">
        <f>L196*Config!M$40</f>
        <v>0</v>
      </c>
      <c r="X196" s="220">
        <f>M196*Config!N$40</f>
        <v>0</v>
      </c>
      <c r="Y196" s="221">
        <f>N196*Config!O$40</f>
        <v>0</v>
      </c>
      <c r="Z196" s="222">
        <f t="shared" si="21"/>
        <v>0</v>
      </c>
      <c r="AA196" s="217">
        <f t="shared" si="22"/>
        <v>0</v>
      </c>
      <c r="AB196" s="220">
        <f t="shared" si="23"/>
        <v>0</v>
      </c>
      <c r="AC196" s="221">
        <f t="shared" si="24"/>
        <v>0</v>
      </c>
      <c r="AD196" s="223" t="str">
        <f>IF(OR(SUM(P196:Y196)&lt;&gt;0,A196="EH"),INDEX(CASH!$B:$B,MATCH(A196,CASH!$A:$A,0)),"")</f>
        <v/>
      </c>
      <c r="AE196" s="226">
        <v>4950</v>
      </c>
      <c r="AF196" s="224">
        <f t="shared" si="25"/>
        <v>0.12555079734501071</v>
      </c>
      <c r="AG196" s="122" t="str">
        <f>IF(ISERROR(VLOOKUP(A196,Config!$A$12:$A$32,1,FALSE)),LEFT(A196,2),"PRL")</f>
        <v>PR</v>
      </c>
      <c r="AH196" s="122" t="str">
        <f t="shared" si="26"/>
        <v>PR642</v>
      </c>
      <c r="AI196" s="163" t="s">
        <v>881</v>
      </c>
      <c r="AJ196" s="225" t="s">
        <v>781</v>
      </c>
      <c r="AK196" s="338" t="str">
        <f>IF(ISERROR(VLOOKUP($A196,'RAB Cat Lookup'!$B$4:$E$351,2,FALSE))=TRUE,"Unallocated",VLOOKUP($A196,'RAB Cat Lookup'!$B$4:$E$351,2,FALSE))</f>
        <v>Unallocated</v>
      </c>
      <c r="AL196" s="338" t="str">
        <f>IF(ISERROR(VLOOKUP($A196,'RAB Cat Lookup'!$B$4:$E$351,4,FALSE))=TRUE,"Unallocated",VLOOKUP($A196,'RAB Cat Lookup'!$B$4:$E$351,4,FALSE))</f>
        <v>Unallocated</v>
      </c>
      <c r="AM196" s="121" t="str">
        <f t="shared" si="27"/>
        <v/>
      </c>
    </row>
    <row r="197" spans="1:39" x14ac:dyDescent="0.25">
      <c r="A197" s="215" t="s">
        <v>402</v>
      </c>
      <c r="B197" s="215" t="s">
        <v>570</v>
      </c>
      <c r="C197" s="123" t="s">
        <v>513</v>
      </c>
      <c r="D197" s="216">
        <v>0</v>
      </c>
      <c r="E197" s="217">
        <v>0</v>
      </c>
      <c r="F197" s="217">
        <v>0</v>
      </c>
      <c r="G197" s="217">
        <v>0</v>
      </c>
      <c r="H197" s="217">
        <v>0</v>
      </c>
      <c r="I197" s="217">
        <v>0</v>
      </c>
      <c r="J197" s="217">
        <v>0</v>
      </c>
      <c r="K197" s="217">
        <v>0</v>
      </c>
      <c r="L197" s="217">
        <v>0</v>
      </c>
      <c r="M197" s="217">
        <v>0</v>
      </c>
      <c r="N197" s="218">
        <v>0</v>
      </c>
      <c r="O197" s="219">
        <v>0</v>
      </c>
      <c r="P197" s="220">
        <f>E197*Config!F$40</f>
        <v>0</v>
      </c>
      <c r="Q197" s="220">
        <f>F197*Config!G$40</f>
        <v>0</v>
      </c>
      <c r="R197" s="220">
        <f>G197*Config!H$40</f>
        <v>0</v>
      </c>
      <c r="S197" s="220">
        <f>H197*Config!I$40</f>
        <v>0</v>
      </c>
      <c r="T197" s="220">
        <f>I197*Config!J$40</f>
        <v>0</v>
      </c>
      <c r="U197" s="220">
        <f>J197*Config!K$40</f>
        <v>0</v>
      </c>
      <c r="V197" s="220">
        <f>K197*Config!L$40</f>
        <v>0</v>
      </c>
      <c r="W197" s="220">
        <f>L197*Config!M$40</f>
        <v>0</v>
      </c>
      <c r="X197" s="220">
        <f>M197*Config!N$40</f>
        <v>0</v>
      </c>
      <c r="Y197" s="221">
        <f>N197*Config!O$40</f>
        <v>0</v>
      </c>
      <c r="Z197" s="222">
        <f t="shared" si="21"/>
        <v>0</v>
      </c>
      <c r="AA197" s="217">
        <f t="shared" si="22"/>
        <v>0</v>
      </c>
      <c r="AB197" s="220">
        <f t="shared" si="23"/>
        <v>0</v>
      </c>
      <c r="AC197" s="221">
        <f t="shared" si="24"/>
        <v>0</v>
      </c>
      <c r="AD197" s="223" t="str">
        <f>IF(OR(SUM(P197:Y197)&lt;&gt;0,A197="EH"),INDEX(CASH!$B:$B,MATCH(A197,CASH!$A:$A,0)),"")</f>
        <v/>
      </c>
      <c r="AE197" s="226">
        <v>4950</v>
      </c>
      <c r="AF197" s="224">
        <f t="shared" si="25"/>
        <v>0.12555079734501071</v>
      </c>
      <c r="AG197" s="122" t="str">
        <f>IF(ISERROR(VLOOKUP(A197,Config!$A$12:$A$32,1,FALSE)),LEFT(A197,2),"PRL")</f>
        <v>PR</v>
      </c>
      <c r="AH197" s="122" t="str">
        <f t="shared" si="26"/>
        <v>PR643</v>
      </c>
      <c r="AI197" s="163" t="s">
        <v>881</v>
      </c>
      <c r="AJ197" s="225" t="s">
        <v>781</v>
      </c>
      <c r="AK197" s="338" t="str">
        <f>IF(ISERROR(VLOOKUP($A197,'RAB Cat Lookup'!$B$4:$E$351,2,FALSE))=TRUE,"Unallocated",VLOOKUP($A197,'RAB Cat Lookup'!$B$4:$E$351,2,FALSE))</f>
        <v>Std</v>
      </c>
      <c r="AL197" s="338" t="str">
        <f>IF(ISERROR(VLOOKUP($A197,'RAB Cat Lookup'!$B$4:$E$351,4,FALSE))=TRUE,"Unallocated",VLOOKUP($A197,'RAB Cat Lookup'!$B$4:$E$351,4,FALSE))</f>
        <v>Substations</v>
      </c>
      <c r="AM197" s="121" t="str">
        <f t="shared" si="27"/>
        <v/>
      </c>
    </row>
    <row r="198" spans="1:39" x14ac:dyDescent="0.25">
      <c r="A198" s="215" t="s">
        <v>409</v>
      </c>
      <c r="B198" s="215" t="s">
        <v>410</v>
      </c>
      <c r="C198" s="123" t="s">
        <v>513</v>
      </c>
      <c r="D198" s="216">
        <v>0</v>
      </c>
      <c r="E198" s="217">
        <v>0</v>
      </c>
      <c r="F198" s="217">
        <v>0</v>
      </c>
      <c r="G198" s="217">
        <v>0</v>
      </c>
      <c r="H198" s="217">
        <v>0</v>
      </c>
      <c r="I198" s="217">
        <v>0</v>
      </c>
      <c r="J198" s="217">
        <v>0</v>
      </c>
      <c r="K198" s="217">
        <v>0</v>
      </c>
      <c r="L198" s="217">
        <v>0</v>
      </c>
      <c r="M198" s="217">
        <v>0</v>
      </c>
      <c r="N198" s="218">
        <v>0</v>
      </c>
      <c r="O198" s="219">
        <v>0</v>
      </c>
      <c r="P198" s="220">
        <f>E198*Config!F$40</f>
        <v>0</v>
      </c>
      <c r="Q198" s="220">
        <f>F198*Config!G$40</f>
        <v>0</v>
      </c>
      <c r="R198" s="220">
        <f>G198*Config!H$40</f>
        <v>0</v>
      </c>
      <c r="S198" s="220">
        <f>H198*Config!I$40</f>
        <v>0</v>
      </c>
      <c r="T198" s="220">
        <f>I198*Config!J$40</f>
        <v>0</v>
      </c>
      <c r="U198" s="220">
        <f>J198*Config!K$40</f>
        <v>0</v>
      </c>
      <c r="V198" s="220">
        <f>K198*Config!L$40</f>
        <v>0</v>
      </c>
      <c r="W198" s="220">
        <f>L198*Config!M$40</f>
        <v>0</v>
      </c>
      <c r="X198" s="220">
        <f>M198*Config!N$40</f>
        <v>0</v>
      </c>
      <c r="Y198" s="221">
        <f>N198*Config!O$40</f>
        <v>0</v>
      </c>
      <c r="Z198" s="222">
        <f t="shared" si="21"/>
        <v>0</v>
      </c>
      <c r="AA198" s="217">
        <f t="shared" si="22"/>
        <v>0</v>
      </c>
      <c r="AB198" s="220">
        <f t="shared" si="23"/>
        <v>0</v>
      </c>
      <c r="AC198" s="221">
        <f t="shared" si="24"/>
        <v>0</v>
      </c>
      <c r="AD198" s="223" t="str">
        <f>IF(OR(SUM(P198:Y198)&lt;&gt;0,A198="EH"),INDEX(CASH!$B:$B,MATCH(A198,CASH!$A:$A,0)),"")</f>
        <v/>
      </c>
      <c r="AE198" s="226">
        <v>4950</v>
      </c>
      <c r="AF198" s="224">
        <f t="shared" si="25"/>
        <v>0.12555079734501071</v>
      </c>
      <c r="AG198" s="122" t="str">
        <f>IF(ISERROR(VLOOKUP(A198,Config!$A$12:$A$32,1,FALSE)),LEFT(A198,2),"PRL")</f>
        <v>PRL</v>
      </c>
      <c r="AH198" s="122" t="str">
        <f t="shared" si="26"/>
        <v>PR652</v>
      </c>
      <c r="AI198" s="163" t="s">
        <v>881</v>
      </c>
      <c r="AJ198" s="225" t="s">
        <v>781</v>
      </c>
      <c r="AK198" s="338" t="str">
        <f>IF(ISERROR(VLOOKUP($A198,'RAB Cat Lookup'!$B$4:$E$351,2,FALSE))=TRUE,"Unallocated",VLOOKUP($A198,'RAB Cat Lookup'!$B$4:$E$351,2,FALSE))</f>
        <v>Unallocated</v>
      </c>
      <c r="AL198" s="338" t="str">
        <f>IF(ISERROR(VLOOKUP($A198,'RAB Cat Lookup'!$B$4:$E$351,4,FALSE))=TRUE,"Unallocated",VLOOKUP($A198,'RAB Cat Lookup'!$B$4:$E$351,4,FALSE))</f>
        <v>Unallocated</v>
      </c>
      <c r="AM198" s="121" t="str">
        <f t="shared" si="27"/>
        <v/>
      </c>
    </row>
    <row r="199" spans="1:39" x14ac:dyDescent="0.25">
      <c r="A199" s="215" t="s">
        <v>922</v>
      </c>
      <c r="B199" s="215" t="s">
        <v>921</v>
      </c>
      <c r="C199" s="123" t="s">
        <v>514</v>
      </c>
      <c r="D199" s="216">
        <v>0</v>
      </c>
      <c r="E199" s="217">
        <v>0</v>
      </c>
      <c r="F199" s="217">
        <v>0</v>
      </c>
      <c r="G199" s="217">
        <v>0</v>
      </c>
      <c r="H199" s="217">
        <v>0</v>
      </c>
      <c r="I199" s="217">
        <v>0</v>
      </c>
      <c r="J199" s="217">
        <v>0</v>
      </c>
      <c r="K199" s="217">
        <v>5000000</v>
      </c>
      <c r="L199" s="217">
        <v>5000000</v>
      </c>
      <c r="M199" s="217">
        <v>5000000</v>
      </c>
      <c r="N199" s="218">
        <v>0</v>
      </c>
      <c r="O199" s="219">
        <v>0</v>
      </c>
      <c r="P199" s="220">
        <f>E199*Config!F$40</f>
        <v>0</v>
      </c>
      <c r="Q199" s="220">
        <f>F199*Config!G$40</f>
        <v>0</v>
      </c>
      <c r="R199" s="220">
        <f>G199*Config!H$40</f>
        <v>0</v>
      </c>
      <c r="S199" s="220">
        <f>H199*Config!I$40</f>
        <v>0</v>
      </c>
      <c r="T199" s="220">
        <f>I199*Config!J$40</f>
        <v>0</v>
      </c>
      <c r="U199" s="220">
        <f>J199*Config!K$40</f>
        <v>0</v>
      </c>
      <c r="V199" s="220">
        <f>K199*Config!L$40</f>
        <v>5943428.7683410626</v>
      </c>
      <c r="W199" s="220">
        <f>L199*Config!M$40</f>
        <v>6092014.4875495881</v>
      </c>
      <c r="X199" s="220">
        <f>M199*Config!N$40</f>
        <v>6244314.8497383269</v>
      </c>
      <c r="Y199" s="221">
        <f>N199*Config!O$40</f>
        <v>0</v>
      </c>
      <c r="Z199" s="222">
        <f t="shared" si="21"/>
        <v>0</v>
      </c>
      <c r="AA199" s="217">
        <f t="shared" si="22"/>
        <v>15000000</v>
      </c>
      <c r="AB199" s="220">
        <f t="shared" si="23"/>
        <v>0</v>
      </c>
      <c r="AC199" s="221">
        <f t="shared" si="24"/>
        <v>18279758.105628978</v>
      </c>
      <c r="AD199" s="223">
        <f>IF(OR(SUM(P199:Y199)&lt;&gt;0,A199="EH"),INDEX(CASH!$B:$B,MATCH(A199,CASH!$A:$A,0)),"")</f>
        <v>110</v>
      </c>
      <c r="AE199" s="122">
        <f>AD199*VLOOKUP(C199,Config!$A$3:$C$9,3,FALSE)</f>
        <v>550</v>
      </c>
      <c r="AF199" s="224">
        <f t="shared" si="25"/>
        <v>0.99186931464833539</v>
      </c>
      <c r="AG199" s="122" t="str">
        <f>IF(ISERROR(VLOOKUP(A199,Config!$A$12:$A$32,1,FALSE)),LEFT(A199,2),"PRL")</f>
        <v>PR</v>
      </c>
      <c r="AH199" s="122" t="str">
        <f t="shared" si="26"/>
        <v>PR653</v>
      </c>
      <c r="AI199" s="163" t="s">
        <v>881</v>
      </c>
      <c r="AJ199" s="225" t="s">
        <v>781</v>
      </c>
      <c r="AK199" s="338" t="str">
        <f>IF(ISERROR(VLOOKUP($A199,'RAB Cat Lookup'!$B$4:$E$351,2,FALSE))=TRUE,"Unallocated",VLOOKUP($A199,'RAB Cat Lookup'!$B$4:$E$351,2,FALSE))</f>
        <v>Unallocated</v>
      </c>
      <c r="AL199" s="338" t="str">
        <f>IF(ISERROR(VLOOKUP($A199,'RAB Cat Lookup'!$B$4:$E$351,4,FALSE))=TRUE,"Unallocated",VLOOKUP($A199,'RAB Cat Lookup'!$B$4:$E$351,4,FALSE))</f>
        <v>Unallocated</v>
      </c>
      <c r="AM199" s="121" t="str">
        <f t="shared" si="27"/>
        <v/>
      </c>
    </row>
    <row r="200" spans="1:39" x14ac:dyDescent="0.25">
      <c r="A200" s="215" t="s">
        <v>109</v>
      </c>
      <c r="B200" s="215" t="s">
        <v>327</v>
      </c>
      <c r="C200" s="123" t="s">
        <v>513</v>
      </c>
      <c r="D200" s="216">
        <v>10900000</v>
      </c>
      <c r="E200" s="217">
        <v>13566645</v>
      </c>
      <c r="F200" s="217">
        <v>3526693</v>
      </c>
      <c r="G200" s="217">
        <v>0</v>
      </c>
      <c r="H200" s="217">
        <v>0</v>
      </c>
      <c r="I200" s="217">
        <v>0</v>
      </c>
      <c r="J200" s="217">
        <v>0</v>
      </c>
      <c r="K200" s="217">
        <v>0</v>
      </c>
      <c r="L200" s="217">
        <v>0</v>
      </c>
      <c r="M200" s="217">
        <v>0</v>
      </c>
      <c r="N200" s="218">
        <v>0</v>
      </c>
      <c r="O200" s="219">
        <v>7152455</v>
      </c>
      <c r="P200" s="220">
        <f>E200*Config!F$40</f>
        <v>13905811.124999998</v>
      </c>
      <c r="Q200" s="220">
        <f>F200*Config!G$40</f>
        <v>3705231.8331249999</v>
      </c>
      <c r="R200" s="220">
        <f>G200*Config!H$40</f>
        <v>0</v>
      </c>
      <c r="S200" s="220">
        <f>H200*Config!I$40</f>
        <v>0</v>
      </c>
      <c r="T200" s="220">
        <f>I200*Config!J$40</f>
        <v>0</v>
      </c>
      <c r="U200" s="220">
        <f>J200*Config!K$40</f>
        <v>0</v>
      </c>
      <c r="V200" s="220">
        <f>K200*Config!L$40</f>
        <v>0</v>
      </c>
      <c r="W200" s="220">
        <f>L200*Config!M$40</f>
        <v>0</v>
      </c>
      <c r="X200" s="220">
        <f>M200*Config!N$40</f>
        <v>0</v>
      </c>
      <c r="Y200" s="221">
        <f>N200*Config!O$40</f>
        <v>0</v>
      </c>
      <c r="Z200" s="222">
        <f t="shared" si="21"/>
        <v>17093338</v>
      </c>
      <c r="AA200" s="217">
        <f t="shared" si="22"/>
        <v>17093338</v>
      </c>
      <c r="AB200" s="220">
        <f t="shared" si="23"/>
        <v>17611042.958124999</v>
      </c>
      <c r="AC200" s="221">
        <f t="shared" si="24"/>
        <v>17611042.958124999</v>
      </c>
      <c r="AD200" s="223">
        <f>IF(OR(SUM(P200:Y200)&lt;&gt;0,A200="EH"),INDEX(CASH!$B:$B,MATCH(A200,CASH!$A:$A,0)),"")</f>
        <v>230</v>
      </c>
      <c r="AE200" s="122">
        <f>AD200*VLOOKUP(C200,Config!$A$3:$C$9,3,FALSE)</f>
        <v>3450</v>
      </c>
      <c r="AF200" s="224">
        <f t="shared" si="25"/>
        <v>0.51286096895246069</v>
      </c>
      <c r="AG200" s="122" t="str">
        <f>IF(ISERROR(VLOOKUP(A200,Config!$A$12:$A$32,1,FALSE)),LEFT(A200,2),"PRL")</f>
        <v>PR</v>
      </c>
      <c r="AH200" s="122" t="str">
        <f t="shared" si="26"/>
        <v>PR656</v>
      </c>
      <c r="AI200" s="163" t="s">
        <v>881</v>
      </c>
      <c r="AJ200" s="225" t="s">
        <v>781</v>
      </c>
      <c r="AK200" s="338" t="str">
        <f>IF(ISERROR(VLOOKUP($A200,'RAB Cat Lookup'!$B$4:$E$351,2,FALSE))=TRUE,"Unallocated",VLOOKUP($A200,'RAB Cat Lookup'!$B$4:$E$351,2,FALSE))</f>
        <v>Std</v>
      </c>
      <c r="AL200" s="338" t="str">
        <f>IF(ISERROR(VLOOKUP($A200,'RAB Cat Lookup'!$B$4:$E$351,4,FALSE))=TRUE,"Unallocated",VLOOKUP($A200,'RAB Cat Lookup'!$B$4:$E$351,4,FALSE))</f>
        <v>Substations</v>
      </c>
      <c r="AM200" s="121" t="str">
        <f t="shared" si="27"/>
        <v/>
      </c>
    </row>
    <row r="201" spans="1:39" x14ac:dyDescent="0.25">
      <c r="A201" s="215" t="s">
        <v>126</v>
      </c>
      <c r="B201" s="215" t="s">
        <v>328</v>
      </c>
      <c r="C201" s="123" t="s">
        <v>513</v>
      </c>
      <c r="D201" s="216">
        <v>200000</v>
      </c>
      <c r="E201" s="217">
        <v>1476500</v>
      </c>
      <c r="F201" s="217">
        <v>1476500</v>
      </c>
      <c r="G201" s="217">
        <v>0</v>
      </c>
      <c r="H201" s="217">
        <v>0</v>
      </c>
      <c r="I201" s="217">
        <v>0</v>
      </c>
      <c r="J201" s="217">
        <v>0</v>
      </c>
      <c r="K201" s="217">
        <v>0</v>
      </c>
      <c r="L201" s="217">
        <v>0</v>
      </c>
      <c r="M201" s="217">
        <v>0</v>
      </c>
      <c r="N201" s="218">
        <v>0</v>
      </c>
      <c r="O201" s="219">
        <v>46912.520000000004</v>
      </c>
      <c r="P201" s="220">
        <f>E201*Config!F$40</f>
        <v>1513412.4999999998</v>
      </c>
      <c r="Q201" s="220">
        <f>F201*Config!G$40</f>
        <v>1551247.8124999998</v>
      </c>
      <c r="R201" s="220">
        <f>G201*Config!H$40</f>
        <v>0</v>
      </c>
      <c r="S201" s="220">
        <f>H201*Config!I$40</f>
        <v>0</v>
      </c>
      <c r="T201" s="220">
        <f>I201*Config!J$40</f>
        <v>0</v>
      </c>
      <c r="U201" s="220">
        <f>J201*Config!K$40</f>
        <v>0</v>
      </c>
      <c r="V201" s="220">
        <f>K201*Config!L$40</f>
        <v>0</v>
      </c>
      <c r="W201" s="220">
        <f>L201*Config!M$40</f>
        <v>0</v>
      </c>
      <c r="X201" s="220">
        <f>M201*Config!N$40</f>
        <v>0</v>
      </c>
      <c r="Y201" s="221">
        <f>N201*Config!O$40</f>
        <v>0</v>
      </c>
      <c r="Z201" s="222">
        <f t="shared" si="21"/>
        <v>2953000</v>
      </c>
      <c r="AA201" s="217">
        <f t="shared" si="22"/>
        <v>2953000</v>
      </c>
      <c r="AB201" s="220">
        <f t="shared" si="23"/>
        <v>3064660.3124999995</v>
      </c>
      <c r="AC201" s="221">
        <f t="shared" si="24"/>
        <v>3064660.3124999995</v>
      </c>
      <c r="AD201" s="223">
        <f>IF(OR(SUM(P201:Y201)&lt;&gt;0,A201="EH"),INDEX(CASH!$B:$B,MATCH(A201,CASH!$A:$A,0)),"")</f>
        <v>170</v>
      </c>
      <c r="AE201" s="122">
        <f>AD201*VLOOKUP(C201,Config!$A$3:$C$9,3,FALSE)</f>
        <v>2550</v>
      </c>
      <c r="AF201" s="224">
        <f t="shared" si="25"/>
        <v>0.68667229603054858</v>
      </c>
      <c r="AG201" s="122" t="str">
        <f>IF(ISERROR(VLOOKUP(A201,Config!$A$12:$A$32,1,FALSE)),LEFT(A201,2),"PRL")</f>
        <v>PR</v>
      </c>
      <c r="AH201" s="122" t="str">
        <f t="shared" si="26"/>
        <v>PR657</v>
      </c>
      <c r="AI201" s="163" t="s">
        <v>881</v>
      </c>
      <c r="AJ201" s="225" t="s">
        <v>781</v>
      </c>
      <c r="AK201" s="338" t="str">
        <f>IF(ISERROR(VLOOKUP($A201,'RAB Cat Lookup'!$B$4:$E$351,2,FALSE))=TRUE,"Unallocated",VLOOKUP($A201,'RAB Cat Lookup'!$B$4:$E$351,2,FALSE))</f>
        <v>Std</v>
      </c>
      <c r="AL201" s="338" t="str">
        <f>IF(ISERROR(VLOOKUP($A201,'RAB Cat Lookup'!$B$4:$E$351,4,FALSE))=TRUE,"Unallocated",VLOOKUP($A201,'RAB Cat Lookup'!$B$4:$E$351,4,FALSE))</f>
        <v>Substations</v>
      </c>
      <c r="AM201" s="121" t="str">
        <f t="shared" si="27"/>
        <v/>
      </c>
    </row>
    <row r="202" spans="1:39" x14ac:dyDescent="0.25">
      <c r="A202" s="215" t="s">
        <v>150</v>
      </c>
      <c r="B202" s="215" t="s">
        <v>329</v>
      </c>
      <c r="C202" s="123" t="s">
        <v>514</v>
      </c>
      <c r="D202" s="216">
        <v>0</v>
      </c>
      <c r="E202" s="217">
        <v>0</v>
      </c>
      <c r="F202" s="217">
        <v>0</v>
      </c>
      <c r="G202" s="217">
        <v>0</v>
      </c>
      <c r="H202" s="217">
        <v>0</v>
      </c>
      <c r="I202" s="217">
        <v>0</v>
      </c>
      <c r="J202" s="217">
        <v>2500000</v>
      </c>
      <c r="K202" s="217">
        <v>0</v>
      </c>
      <c r="L202" s="217">
        <v>0</v>
      </c>
      <c r="M202" s="217">
        <v>0</v>
      </c>
      <c r="N202" s="218">
        <v>0</v>
      </c>
      <c r="O202" s="219">
        <v>0</v>
      </c>
      <c r="P202" s="220">
        <f>E202*Config!F$40</f>
        <v>0</v>
      </c>
      <c r="Q202" s="220">
        <f>F202*Config!G$40</f>
        <v>0</v>
      </c>
      <c r="R202" s="220">
        <f>G202*Config!H$40</f>
        <v>0</v>
      </c>
      <c r="S202" s="220">
        <f>H202*Config!I$40</f>
        <v>0</v>
      </c>
      <c r="T202" s="220">
        <f>I202*Config!J$40</f>
        <v>0</v>
      </c>
      <c r="U202" s="220">
        <f>J202*Config!K$40</f>
        <v>2899233.5455322256</v>
      </c>
      <c r="V202" s="220">
        <f>K202*Config!L$40</f>
        <v>0</v>
      </c>
      <c r="W202" s="220">
        <f>L202*Config!M$40</f>
        <v>0</v>
      </c>
      <c r="X202" s="220">
        <f>M202*Config!N$40</f>
        <v>0</v>
      </c>
      <c r="Y202" s="221">
        <f>N202*Config!O$40</f>
        <v>0</v>
      </c>
      <c r="Z202" s="222">
        <f t="shared" si="21"/>
        <v>0</v>
      </c>
      <c r="AA202" s="217">
        <f t="shared" si="22"/>
        <v>2500000</v>
      </c>
      <c r="AB202" s="220">
        <f t="shared" si="23"/>
        <v>0</v>
      </c>
      <c r="AC202" s="221">
        <f t="shared" si="24"/>
        <v>2899233.5455322256</v>
      </c>
      <c r="AD202" s="223">
        <f>IF(OR(SUM(P202:Y202)&lt;&gt;0,A202="EH"),INDEX(CASH!$B:$B,MATCH(A202,CASH!$A:$A,0)),"")</f>
        <v>60</v>
      </c>
      <c r="AE202" s="122">
        <f>AD202*VLOOKUP(C202,Config!$A$3:$C$9,3,FALSE)</f>
        <v>300</v>
      </c>
      <c r="AF202" s="224">
        <f t="shared" si="25"/>
        <v>0.99707435340427153</v>
      </c>
      <c r="AG202" s="122" t="str">
        <f>IF(ISERROR(VLOOKUP(A202,Config!$A$12:$A$32,1,FALSE)),LEFT(A202,2),"PRL")</f>
        <v>PRL</v>
      </c>
      <c r="AH202" s="122" t="str">
        <f t="shared" si="26"/>
        <v>PR659</v>
      </c>
      <c r="AI202" s="163" t="s">
        <v>881</v>
      </c>
      <c r="AJ202" s="225" t="s">
        <v>781</v>
      </c>
      <c r="AK202" s="338" t="str">
        <f>IF(ISERROR(VLOOKUP($A202,'RAB Cat Lookup'!$B$4:$E$351,2,FALSE))=TRUE,"Unallocated",VLOOKUP($A202,'RAB Cat Lookup'!$B$4:$E$351,2,FALSE))</f>
        <v>Std</v>
      </c>
      <c r="AL202" s="338" t="str">
        <f>IF(ISERROR(VLOOKUP($A202,'RAB Cat Lookup'!$B$4:$E$351,4,FALSE))=TRUE,"Unallocated",VLOOKUP($A202,'RAB Cat Lookup'!$B$4:$E$351,4,FALSE))</f>
        <v>Land</v>
      </c>
      <c r="AM202" s="121" t="str">
        <f t="shared" si="27"/>
        <v/>
      </c>
    </row>
    <row r="203" spans="1:39" x14ac:dyDescent="0.25">
      <c r="A203" s="215" t="s">
        <v>489</v>
      </c>
      <c r="B203" s="215" t="s">
        <v>490</v>
      </c>
      <c r="C203" s="123" t="s">
        <v>513</v>
      </c>
      <c r="D203" s="216">
        <v>0</v>
      </c>
      <c r="E203" s="217">
        <v>0</v>
      </c>
      <c r="F203" s="217">
        <v>0</v>
      </c>
      <c r="G203" s="217">
        <v>0</v>
      </c>
      <c r="H203" s="217">
        <v>0</v>
      </c>
      <c r="I203" s="217">
        <v>0</v>
      </c>
      <c r="J203" s="217">
        <v>0</v>
      </c>
      <c r="K203" s="217">
        <v>0</v>
      </c>
      <c r="L203" s="217">
        <v>0</v>
      </c>
      <c r="M203" s="217">
        <v>0</v>
      </c>
      <c r="N203" s="218">
        <v>0</v>
      </c>
      <c r="O203" s="219">
        <v>0</v>
      </c>
      <c r="P203" s="220">
        <f>E203*Config!F$40</f>
        <v>0</v>
      </c>
      <c r="Q203" s="220">
        <f>F203*Config!G$40</f>
        <v>0</v>
      </c>
      <c r="R203" s="220">
        <f>G203*Config!H$40</f>
        <v>0</v>
      </c>
      <c r="S203" s="220">
        <f>H203*Config!I$40</f>
        <v>0</v>
      </c>
      <c r="T203" s="220">
        <f>I203*Config!J$40</f>
        <v>0</v>
      </c>
      <c r="U203" s="220">
        <f>J203*Config!K$40</f>
        <v>0</v>
      </c>
      <c r="V203" s="220">
        <f>K203*Config!L$40</f>
        <v>0</v>
      </c>
      <c r="W203" s="220">
        <f>L203*Config!M$40</f>
        <v>0</v>
      </c>
      <c r="X203" s="220">
        <f>M203*Config!N$40</f>
        <v>0</v>
      </c>
      <c r="Y203" s="221">
        <f>N203*Config!O$40</f>
        <v>0</v>
      </c>
      <c r="Z203" s="222">
        <f t="shared" si="21"/>
        <v>0</v>
      </c>
      <c r="AA203" s="217">
        <f t="shared" si="22"/>
        <v>0</v>
      </c>
      <c r="AB203" s="220">
        <f t="shared" si="23"/>
        <v>0</v>
      </c>
      <c r="AC203" s="221">
        <f t="shared" si="24"/>
        <v>0</v>
      </c>
      <c r="AD203" s="223" t="str">
        <f>IF(OR(SUM(P203:Y203)&lt;&gt;0,A203="EH"),INDEX(CASH!$B:$B,MATCH(A203,CASH!$A:$A,0)),"")</f>
        <v/>
      </c>
      <c r="AE203" s="227">
        <v>4950</v>
      </c>
      <c r="AF203" s="224">
        <f t="shared" si="25"/>
        <v>0.12555079734501071</v>
      </c>
      <c r="AG203" s="122" t="str">
        <f>IF(ISERROR(VLOOKUP(A203,Config!$A$12:$A$32,1,FALSE)),LEFT(A203,2),"PRL")</f>
        <v>PR</v>
      </c>
      <c r="AH203" s="122" t="str">
        <f t="shared" si="26"/>
        <v>PR660</v>
      </c>
      <c r="AI203" s="163" t="s">
        <v>881</v>
      </c>
      <c r="AJ203" s="225" t="s">
        <v>781</v>
      </c>
      <c r="AK203" s="338" t="str">
        <f>IF(ISERROR(VLOOKUP($A203,'RAB Cat Lookup'!$B$4:$E$351,2,FALSE))=TRUE,"Unallocated",VLOOKUP($A203,'RAB Cat Lookup'!$B$4:$E$351,2,FALSE))</f>
        <v>Unallocated</v>
      </c>
      <c r="AL203" s="338" t="str">
        <f>IF(ISERROR(VLOOKUP($A203,'RAB Cat Lookup'!$B$4:$E$351,4,FALSE))=TRUE,"Unallocated",VLOOKUP($A203,'RAB Cat Lookup'!$B$4:$E$351,4,FALSE))</f>
        <v>Unallocated</v>
      </c>
      <c r="AM203" s="121" t="str">
        <f t="shared" si="27"/>
        <v/>
      </c>
    </row>
    <row r="204" spans="1:39" x14ac:dyDescent="0.25">
      <c r="A204" s="215" t="s">
        <v>110</v>
      </c>
      <c r="B204" s="215" t="s">
        <v>330</v>
      </c>
      <c r="C204" s="123" t="s">
        <v>513</v>
      </c>
      <c r="D204" s="216">
        <v>950000</v>
      </c>
      <c r="E204" s="217">
        <v>292683</v>
      </c>
      <c r="F204" s="217">
        <v>0</v>
      </c>
      <c r="G204" s="217">
        <v>0</v>
      </c>
      <c r="H204" s="217">
        <v>0</v>
      </c>
      <c r="I204" s="217">
        <v>0</v>
      </c>
      <c r="J204" s="217">
        <v>0</v>
      </c>
      <c r="K204" s="217">
        <v>0</v>
      </c>
      <c r="L204" s="217">
        <v>0</v>
      </c>
      <c r="M204" s="217">
        <v>0</v>
      </c>
      <c r="N204" s="218">
        <v>0</v>
      </c>
      <c r="O204" s="219">
        <v>1625842</v>
      </c>
      <c r="P204" s="220">
        <f>E204*Config!F$40</f>
        <v>300000.07499999995</v>
      </c>
      <c r="Q204" s="220">
        <f>F204*Config!G$40</f>
        <v>0</v>
      </c>
      <c r="R204" s="220">
        <f>G204*Config!H$40</f>
        <v>0</v>
      </c>
      <c r="S204" s="220">
        <f>H204*Config!I$40</f>
        <v>0</v>
      </c>
      <c r="T204" s="220">
        <f>I204*Config!J$40</f>
        <v>0</v>
      </c>
      <c r="U204" s="220">
        <f>J204*Config!K$40</f>
        <v>0</v>
      </c>
      <c r="V204" s="220">
        <f>K204*Config!L$40</f>
        <v>0</v>
      </c>
      <c r="W204" s="220">
        <f>L204*Config!M$40</f>
        <v>0</v>
      </c>
      <c r="X204" s="220">
        <f>M204*Config!N$40</f>
        <v>0</v>
      </c>
      <c r="Y204" s="221">
        <f>N204*Config!O$40</f>
        <v>0</v>
      </c>
      <c r="Z204" s="222">
        <f t="shared" si="21"/>
        <v>292683</v>
      </c>
      <c r="AA204" s="217">
        <f t="shared" si="22"/>
        <v>292683</v>
      </c>
      <c r="AB204" s="220">
        <f t="shared" si="23"/>
        <v>300000.07499999995</v>
      </c>
      <c r="AC204" s="221">
        <f t="shared" si="24"/>
        <v>300000.07499999995</v>
      </c>
      <c r="AD204" s="223">
        <f>IF(OR(SUM(P204:Y204)&lt;&gt;0,A204="EH"),INDEX(CASH!$B:$B,MATCH(A204,CASH!$A:$A,0)),"")</f>
        <v>360</v>
      </c>
      <c r="AE204" s="122">
        <f>AD204*VLOOKUP(C204,Config!$A$3:$C$9,3,FALSE)</f>
        <v>5400</v>
      </c>
      <c r="AF204" s="224">
        <f t="shared" si="25"/>
        <v>1.9738942816751353E-2</v>
      </c>
      <c r="AG204" s="122" t="str">
        <f>IF(ISERROR(VLOOKUP(A204,Config!$A$12:$A$32,1,FALSE)),LEFT(A204,2),"PRL")</f>
        <v>PR</v>
      </c>
      <c r="AH204" s="122" t="str">
        <f t="shared" si="26"/>
        <v>PR673</v>
      </c>
      <c r="AI204" s="163" t="s">
        <v>881</v>
      </c>
      <c r="AJ204" s="225" t="s">
        <v>781</v>
      </c>
      <c r="AK204" s="338" t="str">
        <f>IF(ISERROR(VLOOKUP($A204,'RAB Cat Lookup'!$B$4:$E$351,2,FALSE))=TRUE,"Unallocated",VLOOKUP($A204,'RAB Cat Lookup'!$B$4:$E$351,2,FALSE))</f>
        <v>Std</v>
      </c>
      <c r="AL204" s="338" t="str">
        <f>IF(ISERROR(VLOOKUP($A204,'RAB Cat Lookup'!$B$4:$E$351,4,FALSE))=TRUE,"Unallocated",VLOOKUP($A204,'RAB Cat Lookup'!$B$4:$E$351,4,FALSE))</f>
        <v>Substations</v>
      </c>
      <c r="AM204" s="121" t="str">
        <f t="shared" si="27"/>
        <v/>
      </c>
    </row>
    <row r="205" spans="1:39" x14ac:dyDescent="0.25">
      <c r="A205" s="215" t="s">
        <v>111</v>
      </c>
      <c r="B205" s="215" t="s">
        <v>331</v>
      </c>
      <c r="C205" s="123" t="s">
        <v>513</v>
      </c>
      <c r="D205" s="216">
        <v>0</v>
      </c>
      <c r="E205" s="217">
        <v>0</v>
      </c>
      <c r="F205" s="217">
        <v>0</v>
      </c>
      <c r="G205" s="217">
        <v>0</v>
      </c>
      <c r="H205" s="217">
        <v>0</v>
      </c>
      <c r="I205" s="217">
        <v>0</v>
      </c>
      <c r="J205" s="217">
        <v>0</v>
      </c>
      <c r="K205" s="217">
        <v>0</v>
      </c>
      <c r="L205" s="217">
        <v>0</v>
      </c>
      <c r="M205" s="217">
        <v>0</v>
      </c>
      <c r="N205" s="218">
        <v>0</v>
      </c>
      <c r="O205" s="219">
        <v>0</v>
      </c>
      <c r="P205" s="220">
        <f>E205*Config!F$40</f>
        <v>0</v>
      </c>
      <c r="Q205" s="220">
        <f>F205*Config!G$40</f>
        <v>0</v>
      </c>
      <c r="R205" s="220">
        <f>G205*Config!H$40</f>
        <v>0</v>
      </c>
      <c r="S205" s="220">
        <f>H205*Config!I$40</f>
        <v>0</v>
      </c>
      <c r="T205" s="220">
        <f>I205*Config!J$40</f>
        <v>0</v>
      </c>
      <c r="U205" s="220">
        <f>J205*Config!K$40</f>
        <v>0</v>
      </c>
      <c r="V205" s="220">
        <f>K205*Config!L$40</f>
        <v>0</v>
      </c>
      <c r="W205" s="220">
        <f>L205*Config!M$40</f>
        <v>0</v>
      </c>
      <c r="X205" s="220">
        <f>M205*Config!N$40</f>
        <v>0</v>
      </c>
      <c r="Y205" s="221">
        <f>N205*Config!O$40</f>
        <v>0</v>
      </c>
      <c r="Z205" s="222">
        <f t="shared" si="21"/>
        <v>0</v>
      </c>
      <c r="AA205" s="217">
        <f t="shared" si="22"/>
        <v>0</v>
      </c>
      <c r="AB205" s="220">
        <f t="shared" si="23"/>
        <v>0</v>
      </c>
      <c r="AC205" s="221">
        <f t="shared" si="24"/>
        <v>0</v>
      </c>
      <c r="AD205" s="223" t="str">
        <f>IF(OR(SUM(P205:Y205)&lt;&gt;0,A205="EH"),INDEX(CASH!$B:$B,MATCH(A205,CASH!$A:$A,0)),"")</f>
        <v/>
      </c>
      <c r="AE205" s="226">
        <v>5100</v>
      </c>
      <c r="AF205" s="224">
        <f t="shared" si="25"/>
        <v>9.2833650452859295E-2</v>
      </c>
      <c r="AG205" s="122" t="str">
        <f>IF(ISERROR(VLOOKUP(A205,Config!$A$12:$A$32,1,FALSE)),LEFT(A205,2),"PRL")</f>
        <v>PR</v>
      </c>
      <c r="AH205" s="122" t="str">
        <f t="shared" si="26"/>
        <v>PR674</v>
      </c>
      <c r="AI205" s="163" t="s">
        <v>881</v>
      </c>
      <c r="AJ205" s="225" t="s">
        <v>781</v>
      </c>
      <c r="AK205" s="338" t="str">
        <f>IF(ISERROR(VLOOKUP($A205,'RAB Cat Lookup'!$B$4:$E$351,2,FALSE))=TRUE,"Unallocated",VLOOKUP($A205,'RAB Cat Lookup'!$B$4:$E$351,2,FALSE))</f>
        <v>Std</v>
      </c>
      <c r="AL205" s="338" t="str">
        <f>IF(ISERROR(VLOOKUP($A205,'RAB Cat Lookup'!$B$4:$E$351,4,FALSE))=TRUE,"Unallocated",VLOOKUP($A205,'RAB Cat Lookup'!$B$4:$E$351,4,FALSE))</f>
        <v>Substations</v>
      </c>
      <c r="AM205" s="121" t="str">
        <f t="shared" si="27"/>
        <v/>
      </c>
    </row>
    <row r="206" spans="1:39" x14ac:dyDescent="0.25">
      <c r="A206" s="215" t="s">
        <v>127</v>
      </c>
      <c r="B206" s="215" t="s">
        <v>853</v>
      </c>
      <c r="C206" s="123" t="s">
        <v>516</v>
      </c>
      <c r="D206" s="216">
        <v>0</v>
      </c>
      <c r="E206" s="217">
        <v>0</v>
      </c>
      <c r="F206" s="217">
        <v>0</v>
      </c>
      <c r="G206" s="217">
        <v>0</v>
      </c>
      <c r="H206" s="217">
        <v>5826000</v>
      </c>
      <c r="I206" s="217">
        <v>11652000</v>
      </c>
      <c r="J206" s="217">
        <v>11652000</v>
      </c>
      <c r="K206" s="217">
        <v>0</v>
      </c>
      <c r="L206" s="217">
        <v>0</v>
      </c>
      <c r="M206" s="217">
        <v>0</v>
      </c>
      <c r="N206" s="218">
        <v>0</v>
      </c>
      <c r="O206" s="219">
        <v>0</v>
      </c>
      <c r="P206" s="220">
        <f>E206*Config!F$40</f>
        <v>0</v>
      </c>
      <c r="Q206" s="220">
        <f>F206*Config!G$40</f>
        <v>0</v>
      </c>
      <c r="R206" s="220">
        <f>G206*Config!H$40</f>
        <v>0</v>
      </c>
      <c r="S206" s="220">
        <f>H206*Config!I$40</f>
        <v>6430813.9007812487</v>
      </c>
      <c r="T206" s="220">
        <f>I206*Config!J$40</f>
        <v>13183168.496601559</v>
      </c>
      <c r="U206" s="220">
        <f>J206*Config!K$40</f>
        <v>13512747.709016597</v>
      </c>
      <c r="V206" s="220">
        <f>K206*Config!L$40</f>
        <v>0</v>
      </c>
      <c r="W206" s="220">
        <f>L206*Config!M$40</f>
        <v>0</v>
      </c>
      <c r="X206" s="220">
        <f>M206*Config!N$40</f>
        <v>0</v>
      </c>
      <c r="Y206" s="221">
        <f>N206*Config!O$40</f>
        <v>0</v>
      </c>
      <c r="Z206" s="222">
        <f t="shared" si="21"/>
        <v>17478000</v>
      </c>
      <c r="AA206" s="217">
        <f t="shared" si="22"/>
        <v>29130000</v>
      </c>
      <c r="AB206" s="220">
        <f t="shared" si="23"/>
        <v>19613982.397382807</v>
      </c>
      <c r="AC206" s="221">
        <f t="shared" si="24"/>
        <v>33126730.106399402</v>
      </c>
      <c r="AD206" s="223">
        <f>IF(OR(SUM(P206:Y206)&lt;&gt;0,A206="EH"),INDEX(CASH!$B:$B,MATCH(A206,CASH!$A:$A,0)),"")</f>
        <v>210</v>
      </c>
      <c r="AE206" s="122">
        <f>AD206*VLOOKUP(C206,Config!$A$3:$C$9,3,FALSE)</f>
        <v>2100</v>
      </c>
      <c r="AF206" s="224">
        <f t="shared" si="25"/>
        <v>0.78281578345034575</v>
      </c>
      <c r="AG206" s="122" t="str">
        <f>IF(ISERROR(VLOOKUP(A206,Config!$A$12:$A$32,1,FALSE)),LEFT(A206,2),"PRL")</f>
        <v>PR</v>
      </c>
      <c r="AH206" s="122" t="str">
        <f t="shared" si="26"/>
        <v>PR677</v>
      </c>
      <c r="AI206" s="163" t="s">
        <v>881</v>
      </c>
      <c r="AJ206" s="225" t="s">
        <v>781</v>
      </c>
      <c r="AK206" s="338" t="str">
        <f>IF(ISERROR(VLOOKUP($A206,'RAB Cat Lookup'!$B$4:$E$351,2,FALSE))=TRUE,"Unallocated",VLOOKUP($A206,'RAB Cat Lookup'!$B$4:$E$351,2,FALSE))</f>
        <v>Std</v>
      </c>
      <c r="AL206" s="338" t="str">
        <f>IF(ISERROR(VLOOKUP($A206,'RAB Cat Lookup'!$B$4:$E$351,4,FALSE))=TRUE,"Unallocated",VLOOKUP($A206,'RAB Cat Lookup'!$B$4:$E$351,4,FALSE))</f>
        <v>Substations</v>
      </c>
      <c r="AM206" s="121" t="str">
        <f t="shared" si="27"/>
        <v/>
      </c>
    </row>
    <row r="207" spans="1:39" x14ac:dyDescent="0.25">
      <c r="A207" s="215" t="s">
        <v>208</v>
      </c>
      <c r="B207" s="215" t="s">
        <v>332</v>
      </c>
      <c r="C207" s="123" t="s">
        <v>516</v>
      </c>
      <c r="D207" s="216">
        <v>0</v>
      </c>
      <c r="E207" s="217">
        <v>3064000</v>
      </c>
      <c r="F207" s="217">
        <v>3064000</v>
      </c>
      <c r="G207" s="217">
        <v>0</v>
      </c>
      <c r="H207" s="217">
        <v>0</v>
      </c>
      <c r="I207" s="217">
        <v>0</v>
      </c>
      <c r="J207" s="217">
        <v>0</v>
      </c>
      <c r="K207" s="217">
        <v>0</v>
      </c>
      <c r="L207" s="217">
        <v>0</v>
      </c>
      <c r="M207" s="217">
        <v>0</v>
      </c>
      <c r="N207" s="218">
        <v>0</v>
      </c>
      <c r="O207" s="219">
        <v>0</v>
      </c>
      <c r="P207" s="220">
        <f>E207*Config!F$40</f>
        <v>3140599.9999999995</v>
      </c>
      <c r="Q207" s="220">
        <f>F207*Config!G$40</f>
        <v>3219114.9999999995</v>
      </c>
      <c r="R207" s="220">
        <f>G207*Config!H$40</f>
        <v>0</v>
      </c>
      <c r="S207" s="220">
        <f>H207*Config!I$40</f>
        <v>0</v>
      </c>
      <c r="T207" s="220">
        <f>I207*Config!J$40</f>
        <v>0</v>
      </c>
      <c r="U207" s="220">
        <f>J207*Config!K$40</f>
        <v>0</v>
      </c>
      <c r="V207" s="220">
        <f>K207*Config!L$40</f>
        <v>0</v>
      </c>
      <c r="W207" s="220">
        <f>L207*Config!M$40</f>
        <v>0</v>
      </c>
      <c r="X207" s="220">
        <f>M207*Config!N$40</f>
        <v>0</v>
      </c>
      <c r="Y207" s="221">
        <f>N207*Config!O$40</f>
        <v>0</v>
      </c>
      <c r="Z207" s="222">
        <f t="shared" si="21"/>
        <v>6128000</v>
      </c>
      <c r="AA207" s="217">
        <f t="shared" si="22"/>
        <v>6128000</v>
      </c>
      <c r="AB207" s="220">
        <f t="shared" si="23"/>
        <v>6359714.9999999991</v>
      </c>
      <c r="AC207" s="221">
        <f t="shared" si="24"/>
        <v>6359714.9999999991</v>
      </c>
      <c r="AD207" s="223">
        <f>IF(OR(SUM(P207:Y207)&lt;&gt;0,A207="EH"),INDEX(CASH!$B:$B,MATCH(A207,CASH!$A:$A,0)),"")</f>
        <v>200</v>
      </c>
      <c r="AE207" s="122">
        <f>AD207*VLOOKUP(C207,Config!$A$3:$C$9,3,FALSE)</f>
        <v>2000</v>
      </c>
      <c r="AF207" s="224">
        <f t="shared" si="25"/>
        <v>0.80606824448435888</v>
      </c>
      <c r="AG207" s="122" t="str">
        <f>IF(ISERROR(VLOOKUP(A207,Config!$A$12:$A$32,1,FALSE)),LEFT(A207,2),"PRL")</f>
        <v>PR</v>
      </c>
      <c r="AH207" s="122" t="str">
        <f t="shared" si="26"/>
        <v>PR698</v>
      </c>
      <c r="AI207" s="163" t="s">
        <v>881</v>
      </c>
      <c r="AJ207" s="225" t="s">
        <v>781</v>
      </c>
      <c r="AK207" s="338" t="str">
        <f>IF(ISERROR(VLOOKUP($A207,'RAB Cat Lookup'!$B$4:$E$351,2,FALSE))=TRUE,"Unallocated",VLOOKUP($A207,'RAB Cat Lookup'!$B$4:$E$351,2,FALSE))</f>
        <v>Std</v>
      </c>
      <c r="AL207" s="338" t="str">
        <f>IF(ISERROR(VLOOKUP($A207,'RAB Cat Lookup'!$B$4:$E$351,4,FALSE))=TRUE,"Unallocated",VLOOKUP($A207,'RAB Cat Lookup'!$B$4:$E$351,4,FALSE))</f>
        <v>Substations</v>
      </c>
      <c r="AM207" s="121" t="str">
        <f t="shared" si="27"/>
        <v/>
      </c>
    </row>
    <row r="208" spans="1:39" x14ac:dyDescent="0.25">
      <c r="A208" s="215" t="s">
        <v>209</v>
      </c>
      <c r="B208" s="215" t="s">
        <v>959</v>
      </c>
      <c r="C208" s="123" t="s">
        <v>516</v>
      </c>
      <c r="D208" s="216">
        <v>0</v>
      </c>
      <c r="E208" s="217">
        <v>0</v>
      </c>
      <c r="F208" s="217">
        <v>0</v>
      </c>
      <c r="G208" s="217">
        <v>4085600</v>
      </c>
      <c r="H208" s="217">
        <v>8171200</v>
      </c>
      <c r="I208" s="217">
        <v>4671200</v>
      </c>
      <c r="J208" s="217">
        <v>3500000</v>
      </c>
      <c r="K208" s="217">
        <v>0</v>
      </c>
      <c r="L208" s="217">
        <v>0</v>
      </c>
      <c r="M208" s="217">
        <v>0</v>
      </c>
      <c r="N208" s="218">
        <v>0</v>
      </c>
      <c r="O208" s="219">
        <v>0</v>
      </c>
      <c r="P208" s="220">
        <f>E208*Config!F$40</f>
        <v>0</v>
      </c>
      <c r="Q208" s="220">
        <f>F208*Config!G$40</f>
        <v>0</v>
      </c>
      <c r="R208" s="220">
        <f>G208*Config!H$40</f>
        <v>4399744.3374999994</v>
      </c>
      <c r="S208" s="220">
        <f>H208*Config!I$40</f>
        <v>9019475.8918749988</v>
      </c>
      <c r="T208" s="220">
        <f>I208*Config!J$40</f>
        <v>5285034.0440546861</v>
      </c>
      <c r="U208" s="220">
        <f>J208*Config!K$40</f>
        <v>4058926.9637451158</v>
      </c>
      <c r="V208" s="220">
        <f>K208*Config!L$40</f>
        <v>0</v>
      </c>
      <c r="W208" s="220">
        <f>L208*Config!M$40</f>
        <v>0</v>
      </c>
      <c r="X208" s="220">
        <f>M208*Config!N$40</f>
        <v>0</v>
      </c>
      <c r="Y208" s="221">
        <f>N208*Config!O$40</f>
        <v>0</v>
      </c>
      <c r="Z208" s="222">
        <f t="shared" si="21"/>
        <v>16928000</v>
      </c>
      <c r="AA208" s="217">
        <f t="shared" si="22"/>
        <v>20428000</v>
      </c>
      <c r="AB208" s="220">
        <f t="shared" si="23"/>
        <v>18704254.273429684</v>
      </c>
      <c r="AC208" s="221">
        <f t="shared" si="24"/>
        <v>22763181.237174802</v>
      </c>
      <c r="AD208" s="223">
        <f>IF(OR(SUM(P208:Y208)&lt;&gt;0,A208="EH"),INDEX(CASH!$B:$B,MATCH(A208,CASH!$A:$A,0)),"")</f>
        <v>120</v>
      </c>
      <c r="AE208" s="122">
        <f>AD208*VLOOKUP(C208,Config!$A$3:$C$9,3,FALSE)</f>
        <v>1200</v>
      </c>
      <c r="AF208" s="224">
        <f t="shared" si="25"/>
        <v>0.94477179173927217</v>
      </c>
      <c r="AG208" s="122" t="str">
        <f>IF(ISERROR(VLOOKUP(A208,Config!$A$12:$A$32,1,FALSE)),LEFT(A208,2),"PRL")</f>
        <v>PR</v>
      </c>
      <c r="AH208" s="122" t="str">
        <f t="shared" si="26"/>
        <v>PR700</v>
      </c>
      <c r="AI208" s="163" t="s">
        <v>881</v>
      </c>
      <c r="AJ208" s="225" t="s">
        <v>781</v>
      </c>
      <c r="AK208" s="338" t="str">
        <f>IF(ISERROR(VLOOKUP($A208,'RAB Cat Lookup'!$B$4:$E$351,2,FALSE))=TRUE,"Unallocated",VLOOKUP($A208,'RAB Cat Lookup'!$B$4:$E$351,2,FALSE))</f>
        <v>Std</v>
      </c>
      <c r="AL208" s="338" t="str">
        <f>IF(ISERROR(VLOOKUP($A208,'RAB Cat Lookup'!$B$4:$E$351,4,FALSE))=TRUE,"Unallocated",VLOOKUP($A208,'RAB Cat Lookup'!$B$4:$E$351,4,FALSE))</f>
        <v>Substations</v>
      </c>
      <c r="AM208" s="121" t="str">
        <f t="shared" si="27"/>
        <v/>
      </c>
    </row>
    <row r="209" spans="1:39" x14ac:dyDescent="0.25">
      <c r="A209" s="215" t="s">
        <v>210</v>
      </c>
      <c r="B209" s="215" t="s">
        <v>571</v>
      </c>
      <c r="C209" s="123" t="s">
        <v>513</v>
      </c>
      <c r="D209" s="216">
        <v>0</v>
      </c>
      <c r="E209" s="217">
        <v>0</v>
      </c>
      <c r="F209" s="217">
        <v>0</v>
      </c>
      <c r="G209" s="217">
        <v>0</v>
      </c>
      <c r="H209" s="217">
        <v>0</v>
      </c>
      <c r="I209" s="217">
        <v>0</v>
      </c>
      <c r="J209" s="217">
        <v>0</v>
      </c>
      <c r="K209" s="217">
        <v>0</v>
      </c>
      <c r="L209" s="217">
        <v>0</v>
      </c>
      <c r="M209" s="217">
        <v>0</v>
      </c>
      <c r="N209" s="218">
        <v>0</v>
      </c>
      <c r="O209" s="219">
        <v>0</v>
      </c>
      <c r="P209" s="220">
        <f>E209*Config!F$40</f>
        <v>0</v>
      </c>
      <c r="Q209" s="220">
        <f>F209*Config!G$40</f>
        <v>0</v>
      </c>
      <c r="R209" s="220">
        <f>G209*Config!H$40</f>
        <v>0</v>
      </c>
      <c r="S209" s="220">
        <f>H209*Config!I$40</f>
        <v>0</v>
      </c>
      <c r="T209" s="220">
        <f>I209*Config!J$40</f>
        <v>0</v>
      </c>
      <c r="U209" s="220">
        <f>J209*Config!K$40</f>
        <v>0</v>
      </c>
      <c r="V209" s="220">
        <f>K209*Config!L$40</f>
        <v>0</v>
      </c>
      <c r="W209" s="220">
        <f>L209*Config!M$40</f>
        <v>0</v>
      </c>
      <c r="X209" s="220">
        <f>M209*Config!N$40</f>
        <v>0</v>
      </c>
      <c r="Y209" s="221">
        <f>N209*Config!O$40</f>
        <v>0</v>
      </c>
      <c r="Z209" s="222">
        <f t="shared" si="21"/>
        <v>0</v>
      </c>
      <c r="AA209" s="217">
        <f t="shared" si="22"/>
        <v>0</v>
      </c>
      <c r="AB209" s="220">
        <f t="shared" si="23"/>
        <v>0</v>
      </c>
      <c r="AC209" s="221">
        <f t="shared" si="24"/>
        <v>0</v>
      </c>
      <c r="AD209" s="223" t="str">
        <f>IF(OR(SUM(P209:Y209)&lt;&gt;0,A209="EH"),INDEX(CASH!$B:$B,MATCH(A209,CASH!$A:$A,0)),"")</f>
        <v/>
      </c>
      <c r="AE209" s="226">
        <v>2400</v>
      </c>
      <c r="AF209" s="224">
        <f t="shared" si="25"/>
        <v>0.69736487155976334</v>
      </c>
      <c r="AG209" s="122" t="str">
        <f>IF(ISERROR(VLOOKUP(A209,Config!$A$12:$A$32,1,FALSE)),LEFT(A209,2),"PRL")</f>
        <v>PR</v>
      </c>
      <c r="AH209" s="122" t="str">
        <f t="shared" si="26"/>
        <v>PR701</v>
      </c>
      <c r="AI209" s="163" t="s">
        <v>881</v>
      </c>
      <c r="AJ209" s="225" t="s">
        <v>781</v>
      </c>
      <c r="AK209" s="338" t="str">
        <f>IF(ISERROR(VLOOKUP($A209,'RAB Cat Lookup'!$B$4:$E$351,2,FALSE))=TRUE,"Unallocated",VLOOKUP($A209,'RAB Cat Lookup'!$B$4:$E$351,2,FALSE))</f>
        <v>Std</v>
      </c>
      <c r="AL209" s="338" t="str">
        <f>IF(ISERROR(VLOOKUP($A209,'RAB Cat Lookup'!$B$4:$E$351,4,FALSE))=TRUE,"Unallocated",VLOOKUP($A209,'RAB Cat Lookup'!$B$4:$E$351,4,FALSE))</f>
        <v>Sub-transmission lines and cables</v>
      </c>
      <c r="AM209" s="121" t="str">
        <f t="shared" si="27"/>
        <v/>
      </c>
    </row>
    <row r="210" spans="1:39" x14ac:dyDescent="0.25">
      <c r="A210" s="215" t="s">
        <v>211</v>
      </c>
      <c r="B210" s="215" t="s">
        <v>212</v>
      </c>
      <c r="C210" s="123" t="s">
        <v>513</v>
      </c>
      <c r="D210" s="216">
        <v>50400</v>
      </c>
      <c r="E210" s="217">
        <v>0</v>
      </c>
      <c r="F210" s="217">
        <v>0</v>
      </c>
      <c r="G210" s="217">
        <v>0</v>
      </c>
      <c r="H210" s="217">
        <v>0</v>
      </c>
      <c r="I210" s="217">
        <v>0</v>
      </c>
      <c r="J210" s="217">
        <v>0</v>
      </c>
      <c r="K210" s="217">
        <v>0</v>
      </c>
      <c r="L210" s="217">
        <v>0</v>
      </c>
      <c r="M210" s="217">
        <v>0</v>
      </c>
      <c r="N210" s="218">
        <v>0</v>
      </c>
      <c r="O210" s="219">
        <v>7722</v>
      </c>
      <c r="P210" s="220">
        <f>E210*Config!F$40</f>
        <v>0</v>
      </c>
      <c r="Q210" s="220">
        <f>F210*Config!G$40</f>
        <v>0</v>
      </c>
      <c r="R210" s="220">
        <f>G210*Config!H$40</f>
        <v>0</v>
      </c>
      <c r="S210" s="220">
        <f>H210*Config!I$40</f>
        <v>0</v>
      </c>
      <c r="T210" s="220">
        <f>I210*Config!J$40</f>
        <v>0</v>
      </c>
      <c r="U210" s="220">
        <f>J210*Config!K$40</f>
        <v>0</v>
      </c>
      <c r="V210" s="220">
        <f>K210*Config!L$40</f>
        <v>0</v>
      </c>
      <c r="W210" s="220">
        <f>L210*Config!M$40</f>
        <v>0</v>
      </c>
      <c r="X210" s="220">
        <f>M210*Config!N$40</f>
        <v>0</v>
      </c>
      <c r="Y210" s="221">
        <f>N210*Config!O$40</f>
        <v>0</v>
      </c>
      <c r="Z210" s="222">
        <f t="shared" si="21"/>
        <v>0</v>
      </c>
      <c r="AA210" s="217">
        <f t="shared" si="22"/>
        <v>0</v>
      </c>
      <c r="AB210" s="220">
        <f t="shared" si="23"/>
        <v>0</v>
      </c>
      <c r="AC210" s="221">
        <f t="shared" si="24"/>
        <v>0</v>
      </c>
      <c r="AD210" s="223" t="str">
        <f>IF(OR(SUM(P210:Y210)&lt;&gt;0,A210="EH"),INDEX(CASH!$B:$B,MATCH(A210,CASH!$A:$A,0)),"")</f>
        <v/>
      </c>
      <c r="AE210" s="226">
        <v>3750</v>
      </c>
      <c r="AF210" s="224">
        <f t="shared" si="25"/>
        <v>0.38635121207798373</v>
      </c>
      <c r="AG210" s="122" t="str">
        <f>IF(ISERROR(VLOOKUP(A210,Config!$A$12:$A$32,1,FALSE)),LEFT(A210,2),"PRL")</f>
        <v>PR</v>
      </c>
      <c r="AH210" s="122" t="str">
        <f t="shared" si="26"/>
        <v>PR702</v>
      </c>
      <c r="AI210" s="163" t="s">
        <v>881</v>
      </c>
      <c r="AJ210" s="225" t="s">
        <v>781</v>
      </c>
      <c r="AK210" s="338" t="str">
        <f>IF(ISERROR(VLOOKUP($A210,'RAB Cat Lookup'!$B$4:$E$351,2,FALSE))=TRUE,"Unallocated",VLOOKUP($A210,'RAB Cat Lookup'!$B$4:$E$351,2,FALSE))</f>
        <v>Std</v>
      </c>
      <c r="AL210" s="338" t="str">
        <f>IF(ISERROR(VLOOKUP($A210,'RAB Cat Lookup'!$B$4:$E$351,4,FALSE))=TRUE,"Unallocated",VLOOKUP($A210,'RAB Cat Lookup'!$B$4:$E$351,4,FALSE))</f>
        <v>Transformers</v>
      </c>
      <c r="AM210" s="121" t="str">
        <f t="shared" si="27"/>
        <v/>
      </c>
    </row>
    <row r="211" spans="1:39" x14ac:dyDescent="0.25">
      <c r="A211" s="215" t="s">
        <v>214</v>
      </c>
      <c r="B211" s="215" t="s">
        <v>333</v>
      </c>
      <c r="C211" s="123" t="s">
        <v>516</v>
      </c>
      <c r="D211" s="216">
        <v>0</v>
      </c>
      <c r="E211" s="217">
        <v>6000000</v>
      </c>
      <c r="F211" s="217">
        <v>0</v>
      </c>
      <c r="G211" s="217">
        <v>0</v>
      </c>
      <c r="H211" s="217">
        <v>0</v>
      </c>
      <c r="I211" s="217">
        <v>0</v>
      </c>
      <c r="J211" s="217">
        <v>0</v>
      </c>
      <c r="K211" s="217">
        <v>0</v>
      </c>
      <c r="L211" s="217">
        <v>0</v>
      </c>
      <c r="M211" s="217">
        <v>0</v>
      </c>
      <c r="N211" s="218">
        <v>0</v>
      </c>
      <c r="O211" s="219">
        <v>0</v>
      </c>
      <c r="P211" s="220">
        <f>E211*Config!F$40</f>
        <v>6149999.9999999991</v>
      </c>
      <c r="Q211" s="220">
        <f>F211*Config!G$40</f>
        <v>0</v>
      </c>
      <c r="R211" s="220">
        <f>G211*Config!H$40</f>
        <v>0</v>
      </c>
      <c r="S211" s="220">
        <f>H211*Config!I$40</f>
        <v>0</v>
      </c>
      <c r="T211" s="220">
        <f>I211*Config!J$40</f>
        <v>0</v>
      </c>
      <c r="U211" s="220">
        <f>J211*Config!K$40</f>
        <v>0</v>
      </c>
      <c r="V211" s="220">
        <f>K211*Config!L$40</f>
        <v>0</v>
      </c>
      <c r="W211" s="220">
        <f>L211*Config!M$40</f>
        <v>0</v>
      </c>
      <c r="X211" s="220">
        <f>M211*Config!N$40</f>
        <v>0</v>
      </c>
      <c r="Y211" s="221">
        <f>N211*Config!O$40</f>
        <v>0</v>
      </c>
      <c r="Z211" s="222">
        <f t="shared" si="21"/>
        <v>6000000</v>
      </c>
      <c r="AA211" s="217">
        <f t="shared" si="22"/>
        <v>6000000</v>
      </c>
      <c r="AB211" s="220">
        <f t="shared" si="23"/>
        <v>6149999.9999999991</v>
      </c>
      <c r="AC211" s="221">
        <f t="shared" si="24"/>
        <v>6149999.9999999991</v>
      </c>
      <c r="AD211" s="223">
        <f>IF(OR(SUM(P211:Y211)&lt;&gt;0,A211="EH"),INDEX(CASH!$B:$B,MATCH(A211,CASH!$A:$A,0)),"")</f>
        <v>120</v>
      </c>
      <c r="AE211" s="122">
        <f>AD211*VLOOKUP(C211,Config!$A$3:$C$9,3,FALSE)</f>
        <v>1200</v>
      </c>
      <c r="AF211" s="224">
        <f t="shared" si="25"/>
        <v>0.94477179173927217</v>
      </c>
      <c r="AG211" s="122" t="str">
        <f>IF(ISERROR(VLOOKUP(A211,Config!$A$12:$A$32,1,FALSE)),LEFT(A211,2),"PRL")</f>
        <v>PRL</v>
      </c>
      <c r="AH211" s="122" t="str">
        <f t="shared" si="26"/>
        <v>PR703</v>
      </c>
      <c r="AI211" s="163" t="s">
        <v>881</v>
      </c>
      <c r="AJ211" s="225" t="s">
        <v>781</v>
      </c>
      <c r="AK211" s="338" t="str">
        <f>IF(ISERROR(VLOOKUP($A211,'RAB Cat Lookup'!$B$4:$E$351,2,FALSE))=TRUE,"Unallocated",VLOOKUP($A211,'RAB Cat Lookup'!$B$4:$E$351,2,FALSE))</f>
        <v>Std</v>
      </c>
      <c r="AL211" s="338" t="str">
        <f>IF(ISERROR(VLOOKUP($A211,'RAB Cat Lookup'!$B$4:$E$351,4,FALSE))=TRUE,"Unallocated",VLOOKUP($A211,'RAB Cat Lookup'!$B$4:$E$351,4,FALSE))</f>
        <v>Land</v>
      </c>
      <c r="AM211" s="121" t="str">
        <f t="shared" si="27"/>
        <v/>
      </c>
    </row>
    <row r="212" spans="1:39" x14ac:dyDescent="0.25">
      <c r="A212" s="215" t="s">
        <v>215</v>
      </c>
      <c r="B212" s="215" t="s">
        <v>334</v>
      </c>
      <c r="C212" s="123" t="s">
        <v>513</v>
      </c>
      <c r="D212" s="216">
        <v>300000</v>
      </c>
      <c r="E212" s="217">
        <v>195122</v>
      </c>
      <c r="F212" s="217">
        <v>0</v>
      </c>
      <c r="G212" s="217">
        <v>0</v>
      </c>
      <c r="H212" s="217">
        <v>0</v>
      </c>
      <c r="I212" s="217">
        <v>0</v>
      </c>
      <c r="J212" s="217">
        <v>0</v>
      </c>
      <c r="K212" s="217">
        <v>0</v>
      </c>
      <c r="L212" s="217">
        <v>0</v>
      </c>
      <c r="M212" s="217">
        <v>0</v>
      </c>
      <c r="N212" s="218">
        <v>0</v>
      </c>
      <c r="O212" s="219">
        <v>128559</v>
      </c>
      <c r="P212" s="220">
        <f>E212*Config!F$40</f>
        <v>200000.05</v>
      </c>
      <c r="Q212" s="220">
        <f>F212*Config!G$40</f>
        <v>0</v>
      </c>
      <c r="R212" s="220">
        <f>G212*Config!H$40</f>
        <v>0</v>
      </c>
      <c r="S212" s="220">
        <f>H212*Config!I$40</f>
        <v>0</v>
      </c>
      <c r="T212" s="220">
        <f>I212*Config!J$40</f>
        <v>0</v>
      </c>
      <c r="U212" s="220">
        <f>J212*Config!K$40</f>
        <v>0</v>
      </c>
      <c r="V212" s="220">
        <f>K212*Config!L$40</f>
        <v>0</v>
      </c>
      <c r="W212" s="220">
        <f>L212*Config!M$40</f>
        <v>0</v>
      </c>
      <c r="X212" s="220">
        <f>M212*Config!N$40</f>
        <v>0</v>
      </c>
      <c r="Y212" s="221">
        <f>N212*Config!O$40</f>
        <v>0</v>
      </c>
      <c r="Z212" s="222">
        <f t="shared" si="21"/>
        <v>195122</v>
      </c>
      <c r="AA212" s="217">
        <f t="shared" si="22"/>
        <v>195122</v>
      </c>
      <c r="AB212" s="220">
        <f t="shared" si="23"/>
        <v>200000.05</v>
      </c>
      <c r="AC212" s="221">
        <f t="shared" si="24"/>
        <v>200000.05</v>
      </c>
      <c r="AD212" s="223">
        <f>IF(OR(SUM(P212:Y212)&lt;&gt;0,A212="EH"),INDEX(CASH!$B:$B,MATCH(A212,CASH!$A:$A,0)),"")</f>
        <v>160</v>
      </c>
      <c r="AE212" s="122">
        <f>AD212*VLOOKUP(C212,Config!$A$3:$C$9,3,FALSE)</f>
        <v>2400</v>
      </c>
      <c r="AF212" s="224">
        <f t="shared" si="25"/>
        <v>0.69736487155976334</v>
      </c>
      <c r="AG212" s="122" t="str">
        <f>IF(ISERROR(VLOOKUP(A212,Config!$A$12:$A$32,1,FALSE)),LEFT(A212,2),"PRL")</f>
        <v>PRL</v>
      </c>
      <c r="AH212" s="122" t="str">
        <f t="shared" si="26"/>
        <v>PR704</v>
      </c>
      <c r="AI212" s="163" t="s">
        <v>881</v>
      </c>
      <c r="AJ212" s="225" t="s">
        <v>781</v>
      </c>
      <c r="AK212" s="338" t="str">
        <f>IF(ISERROR(VLOOKUP($A212,'RAB Cat Lookup'!$B$4:$E$351,2,FALSE))=TRUE,"Unallocated",VLOOKUP($A212,'RAB Cat Lookup'!$B$4:$E$351,2,FALSE))</f>
        <v>Std</v>
      </c>
      <c r="AL212" s="338" t="str">
        <f>IF(ISERROR(VLOOKUP($A212,'RAB Cat Lookup'!$B$4:$E$351,4,FALSE))=TRUE,"Unallocated",VLOOKUP($A212,'RAB Cat Lookup'!$B$4:$E$351,4,FALSE))</f>
        <v>Land</v>
      </c>
      <c r="AM212" s="121" t="str">
        <f t="shared" si="27"/>
        <v/>
      </c>
    </row>
    <row r="213" spans="1:39" x14ac:dyDescent="0.25">
      <c r="A213" s="215" t="s">
        <v>360</v>
      </c>
      <c r="B213" s="215" t="s">
        <v>362</v>
      </c>
      <c r="C213" s="123" t="s">
        <v>513</v>
      </c>
      <c r="D213" s="216">
        <v>0</v>
      </c>
      <c r="E213" s="217">
        <v>0</v>
      </c>
      <c r="F213" s="217">
        <v>0</v>
      </c>
      <c r="G213" s="217">
        <v>0</v>
      </c>
      <c r="H213" s="217">
        <v>0</v>
      </c>
      <c r="I213" s="217">
        <v>0</v>
      </c>
      <c r="J213" s="217">
        <v>0</v>
      </c>
      <c r="K213" s="217">
        <v>0</v>
      </c>
      <c r="L213" s="217">
        <v>0</v>
      </c>
      <c r="M213" s="217">
        <v>0</v>
      </c>
      <c r="N213" s="218">
        <v>0</v>
      </c>
      <c r="O213" s="219">
        <v>850291.17999999993</v>
      </c>
      <c r="P213" s="220">
        <f>E213*Config!F$40</f>
        <v>0</v>
      </c>
      <c r="Q213" s="220">
        <f>F213*Config!G$40</f>
        <v>0</v>
      </c>
      <c r="R213" s="220">
        <f>G213*Config!H$40</f>
        <v>0</v>
      </c>
      <c r="S213" s="220">
        <f>H213*Config!I$40</f>
        <v>0</v>
      </c>
      <c r="T213" s="220">
        <f>I213*Config!J$40</f>
        <v>0</v>
      </c>
      <c r="U213" s="220">
        <f>J213*Config!K$40</f>
        <v>0</v>
      </c>
      <c r="V213" s="220">
        <f>K213*Config!L$40</f>
        <v>0</v>
      </c>
      <c r="W213" s="220">
        <f>L213*Config!M$40</f>
        <v>0</v>
      </c>
      <c r="X213" s="220">
        <f>M213*Config!N$40</f>
        <v>0</v>
      </c>
      <c r="Y213" s="221">
        <f>N213*Config!O$40</f>
        <v>0</v>
      </c>
      <c r="Z213" s="222">
        <f t="shared" si="21"/>
        <v>0</v>
      </c>
      <c r="AA213" s="217">
        <f t="shared" si="22"/>
        <v>0</v>
      </c>
      <c r="AB213" s="220">
        <f t="shared" si="23"/>
        <v>0</v>
      </c>
      <c r="AC213" s="221">
        <f t="shared" si="24"/>
        <v>0</v>
      </c>
      <c r="AD213" s="223" t="str">
        <f>IF(OR(SUM(P213:Y213)&lt;&gt;0,A213="EH"),INDEX(CASH!$B:$B,MATCH(A213,CASH!$A:$A,0)),"")</f>
        <v/>
      </c>
      <c r="AE213" s="226">
        <v>2850</v>
      </c>
      <c r="AF213" s="224">
        <f t="shared" si="25"/>
        <v>0.66107000204264199</v>
      </c>
      <c r="AG213" s="122" t="str">
        <f>IF(ISERROR(VLOOKUP(A213,Config!$A$12:$A$32,1,FALSE)),LEFT(A213,2),"PRL")</f>
        <v>PR</v>
      </c>
      <c r="AH213" s="122" t="str">
        <f t="shared" si="26"/>
        <v>PR707</v>
      </c>
      <c r="AI213" s="163" t="s">
        <v>881</v>
      </c>
      <c r="AJ213" s="225" t="s">
        <v>781</v>
      </c>
      <c r="AK213" s="338" t="str">
        <f>IF(ISERROR(VLOOKUP($A213,'RAB Cat Lookup'!$B$4:$E$351,2,FALSE))=TRUE,"Unallocated",VLOOKUP($A213,'RAB Cat Lookup'!$B$4:$E$351,2,FALSE))</f>
        <v>Std</v>
      </c>
      <c r="AL213" s="338" t="str">
        <f>IF(ISERROR(VLOOKUP($A213,'RAB Cat Lookup'!$B$4:$E$351,4,FALSE))=TRUE,"Unallocated",VLOOKUP($A213,'RAB Cat Lookup'!$B$4:$E$351,4,FALSE))</f>
        <v>Sub-transmission lines and cables</v>
      </c>
      <c r="AM213" s="121" t="str">
        <f t="shared" si="27"/>
        <v/>
      </c>
    </row>
    <row r="214" spans="1:39" x14ac:dyDescent="0.25">
      <c r="A214" s="215" t="s">
        <v>448</v>
      </c>
      <c r="B214" s="215" t="s">
        <v>572</v>
      </c>
      <c r="C214" s="123" t="s">
        <v>513</v>
      </c>
      <c r="D214" s="216">
        <v>0</v>
      </c>
      <c r="E214" s="217">
        <v>0</v>
      </c>
      <c r="F214" s="217">
        <v>0</v>
      </c>
      <c r="G214" s="217">
        <v>0</v>
      </c>
      <c r="H214" s="217">
        <v>0</v>
      </c>
      <c r="I214" s="217">
        <v>0</v>
      </c>
      <c r="J214" s="217">
        <v>0</v>
      </c>
      <c r="K214" s="217">
        <v>0</v>
      </c>
      <c r="L214" s="217">
        <v>0</v>
      </c>
      <c r="M214" s="217">
        <v>0</v>
      </c>
      <c r="N214" s="218">
        <v>0</v>
      </c>
      <c r="O214" s="219">
        <v>0</v>
      </c>
      <c r="P214" s="220">
        <f>E214*Config!F$40</f>
        <v>0</v>
      </c>
      <c r="Q214" s="220">
        <f>F214*Config!G$40</f>
        <v>0</v>
      </c>
      <c r="R214" s="220">
        <f>G214*Config!H$40</f>
        <v>0</v>
      </c>
      <c r="S214" s="220">
        <f>H214*Config!I$40</f>
        <v>0</v>
      </c>
      <c r="T214" s="220">
        <f>I214*Config!J$40</f>
        <v>0</v>
      </c>
      <c r="U214" s="220">
        <f>J214*Config!K$40</f>
        <v>0</v>
      </c>
      <c r="V214" s="220">
        <f>K214*Config!L$40</f>
        <v>0</v>
      </c>
      <c r="W214" s="220">
        <f>L214*Config!M$40</f>
        <v>0</v>
      </c>
      <c r="X214" s="220">
        <f>M214*Config!N$40</f>
        <v>0</v>
      </c>
      <c r="Y214" s="221">
        <f>N214*Config!O$40</f>
        <v>0</v>
      </c>
      <c r="Z214" s="222">
        <f t="shared" si="21"/>
        <v>0</v>
      </c>
      <c r="AA214" s="217">
        <f t="shared" si="22"/>
        <v>0</v>
      </c>
      <c r="AB214" s="220">
        <f t="shared" si="23"/>
        <v>0</v>
      </c>
      <c r="AC214" s="221">
        <f t="shared" si="24"/>
        <v>0</v>
      </c>
      <c r="AD214" s="223" t="str">
        <f>IF(OR(SUM(P214:Y214)&lt;&gt;0,A214="EH"),INDEX(CASH!$B:$B,MATCH(A214,CASH!$A:$A,0)),"")</f>
        <v/>
      </c>
      <c r="AE214" s="226">
        <v>3300</v>
      </c>
      <c r="AF214" s="224">
        <f t="shared" si="25"/>
        <v>0.54318155875920304</v>
      </c>
      <c r="AG214" s="122" t="str">
        <f>IF(ISERROR(VLOOKUP(A214,Config!$A$12:$A$32,1,FALSE)),LEFT(A214,2),"PRL")</f>
        <v>PR</v>
      </c>
      <c r="AH214" s="122" t="str">
        <f t="shared" si="26"/>
        <v>PR709</v>
      </c>
      <c r="AI214" s="163" t="s">
        <v>881</v>
      </c>
      <c r="AJ214" s="225" t="s">
        <v>781</v>
      </c>
      <c r="AK214" s="338" t="str">
        <f>IF(ISERROR(VLOOKUP($A214,'RAB Cat Lookup'!$B$4:$E$351,2,FALSE))=TRUE,"Unallocated",VLOOKUP($A214,'RAB Cat Lookup'!$B$4:$E$351,2,FALSE))</f>
        <v>Std</v>
      </c>
      <c r="AL214" s="338" t="str">
        <f>IF(ISERROR(VLOOKUP($A214,'RAB Cat Lookup'!$B$4:$E$351,4,FALSE))=TRUE,"Unallocated",VLOOKUP($A214,'RAB Cat Lookup'!$B$4:$E$351,4,FALSE))</f>
        <v>Sub-transmission lines and cables</v>
      </c>
      <c r="AM214" s="121" t="str">
        <f t="shared" si="27"/>
        <v/>
      </c>
    </row>
    <row r="215" spans="1:39" x14ac:dyDescent="0.25">
      <c r="A215" s="215" t="s">
        <v>808</v>
      </c>
      <c r="B215" s="215" t="s">
        <v>858</v>
      </c>
      <c r="C215" s="123" t="s">
        <v>513</v>
      </c>
      <c r="D215" s="216">
        <v>22000</v>
      </c>
      <c r="E215" s="217">
        <v>0</v>
      </c>
      <c r="F215" s="217">
        <v>0</v>
      </c>
      <c r="G215" s="217">
        <v>0</v>
      </c>
      <c r="H215" s="217">
        <v>0</v>
      </c>
      <c r="I215" s="217">
        <v>0</v>
      </c>
      <c r="J215" s="217">
        <v>0</v>
      </c>
      <c r="K215" s="217">
        <v>0</v>
      </c>
      <c r="L215" s="217">
        <v>0</v>
      </c>
      <c r="M215" s="217">
        <v>0</v>
      </c>
      <c r="N215" s="218">
        <v>0</v>
      </c>
      <c r="O215" s="219">
        <v>25008</v>
      </c>
      <c r="P215" s="220">
        <f>E215*Config!F$40</f>
        <v>0</v>
      </c>
      <c r="Q215" s="220">
        <f>F215*Config!G$40</f>
        <v>0</v>
      </c>
      <c r="R215" s="220">
        <f>G215*Config!H$40</f>
        <v>0</v>
      </c>
      <c r="S215" s="220">
        <f>H215*Config!I$40</f>
        <v>0</v>
      </c>
      <c r="T215" s="220">
        <f>I215*Config!J$40</f>
        <v>0</v>
      </c>
      <c r="U215" s="220">
        <f>J215*Config!K$40</f>
        <v>0</v>
      </c>
      <c r="V215" s="220">
        <f>K215*Config!L$40</f>
        <v>0</v>
      </c>
      <c r="W215" s="220">
        <f>L215*Config!M$40</f>
        <v>0</v>
      </c>
      <c r="X215" s="220">
        <f>M215*Config!N$40</f>
        <v>0</v>
      </c>
      <c r="Y215" s="221">
        <f>N215*Config!O$40</f>
        <v>0</v>
      </c>
      <c r="Z215" s="222">
        <f t="shared" si="21"/>
        <v>0</v>
      </c>
      <c r="AA215" s="217">
        <f t="shared" si="22"/>
        <v>0</v>
      </c>
      <c r="AB215" s="220">
        <f t="shared" si="23"/>
        <v>0</v>
      </c>
      <c r="AC215" s="221">
        <f t="shared" si="24"/>
        <v>0</v>
      </c>
      <c r="AD215" s="223" t="str">
        <f>IF(OR(SUM(P215:Y215)&lt;&gt;0,A215="EH"),INDEX(CASH!$B:$B,MATCH(A215,CASH!$A:$A,0)),"")</f>
        <v/>
      </c>
      <c r="AE215" s="226">
        <v>1050</v>
      </c>
      <c r="AF215" s="224">
        <f t="shared" si="25"/>
        <v>0.95929032091161537</v>
      </c>
      <c r="AG215" s="122" t="str">
        <f>IF(ISERROR(VLOOKUP(A215,Config!$A$12:$A$32,1,FALSE)),LEFT(A215,2),"PRL")</f>
        <v>PR</v>
      </c>
      <c r="AH215" s="122" t="str">
        <f t="shared" si="26"/>
        <v>PR710</v>
      </c>
      <c r="AI215" s="163" t="s">
        <v>881</v>
      </c>
      <c r="AJ215" s="225" t="s">
        <v>781</v>
      </c>
      <c r="AK215" s="338" t="str">
        <f>IF(ISERROR(VLOOKUP($A215,'RAB Cat Lookup'!$B$4:$E$351,2,FALSE))=TRUE,"Unallocated",VLOOKUP($A215,'RAB Cat Lookup'!$B$4:$E$351,2,FALSE))</f>
        <v>Std</v>
      </c>
      <c r="AL215" s="338" t="str">
        <f>IF(ISERROR(VLOOKUP($A215,'RAB Cat Lookup'!$B$4:$E$351,4,FALSE))=TRUE,"Unallocated",VLOOKUP($A215,'RAB Cat Lookup'!$B$4:$E$351,4,FALSE))</f>
        <v>Sub-transmission lines and cables</v>
      </c>
      <c r="AM215" s="121" t="str">
        <f t="shared" si="27"/>
        <v/>
      </c>
    </row>
    <row r="216" spans="1:39" x14ac:dyDescent="0.25">
      <c r="A216" s="215" t="s">
        <v>364</v>
      </c>
      <c r="B216" s="215" t="s">
        <v>365</v>
      </c>
      <c r="C216" s="123" t="s">
        <v>516</v>
      </c>
      <c r="D216" s="216">
        <v>0</v>
      </c>
      <c r="E216" s="217">
        <v>7169600</v>
      </c>
      <c r="F216" s="217">
        <v>14339200</v>
      </c>
      <c r="G216" s="217">
        <v>14339200</v>
      </c>
      <c r="H216" s="217">
        <v>0</v>
      </c>
      <c r="I216" s="217">
        <v>0</v>
      </c>
      <c r="J216" s="217">
        <v>0</v>
      </c>
      <c r="K216" s="217">
        <v>0</v>
      </c>
      <c r="L216" s="217">
        <v>0</v>
      </c>
      <c r="M216" s="217">
        <v>0</v>
      </c>
      <c r="N216" s="218">
        <v>0</v>
      </c>
      <c r="O216" s="219">
        <v>0</v>
      </c>
      <c r="P216" s="220">
        <f>E216*Config!F$40</f>
        <v>7348839.9999999991</v>
      </c>
      <c r="Q216" s="220">
        <f>F216*Config!G$40</f>
        <v>15065121.999999998</v>
      </c>
      <c r="R216" s="220">
        <f>G216*Config!H$40</f>
        <v>15441750.049999999</v>
      </c>
      <c r="S216" s="220">
        <f>H216*Config!I$40</f>
        <v>0</v>
      </c>
      <c r="T216" s="220">
        <f>I216*Config!J$40</f>
        <v>0</v>
      </c>
      <c r="U216" s="220">
        <f>J216*Config!K$40</f>
        <v>0</v>
      </c>
      <c r="V216" s="220">
        <f>K216*Config!L$40</f>
        <v>0</v>
      </c>
      <c r="W216" s="220">
        <f>L216*Config!M$40</f>
        <v>0</v>
      </c>
      <c r="X216" s="220">
        <f>M216*Config!N$40</f>
        <v>0</v>
      </c>
      <c r="Y216" s="221">
        <f>N216*Config!O$40</f>
        <v>0</v>
      </c>
      <c r="Z216" s="222">
        <f t="shared" si="21"/>
        <v>35848000</v>
      </c>
      <c r="AA216" s="217">
        <f t="shared" si="22"/>
        <v>35848000</v>
      </c>
      <c r="AB216" s="220">
        <f t="shared" si="23"/>
        <v>37855712.049999997</v>
      </c>
      <c r="AC216" s="221">
        <f t="shared" si="24"/>
        <v>37855712.049999997</v>
      </c>
      <c r="AD216" s="223">
        <f>IF(OR(SUM(P216:Y216)&lt;&gt;0,A216="EH"),INDEX(CASH!$B:$B,MATCH(A216,CASH!$A:$A,0)),"")</f>
        <v>170</v>
      </c>
      <c r="AE216" s="122">
        <f>AD216*VLOOKUP(C216,Config!$A$3:$C$9,3,FALSE)</f>
        <v>1700</v>
      </c>
      <c r="AF216" s="224">
        <f t="shared" si="25"/>
        <v>0.8891759667200767</v>
      </c>
      <c r="AG216" s="122" t="str">
        <f>IF(ISERROR(VLOOKUP(A216,Config!$A$12:$A$32,1,FALSE)),LEFT(A216,2),"PRL")</f>
        <v>PR</v>
      </c>
      <c r="AH216" s="122" t="str">
        <f t="shared" si="26"/>
        <v>PR713</v>
      </c>
      <c r="AI216" s="163" t="s">
        <v>881</v>
      </c>
      <c r="AJ216" s="225" t="s">
        <v>781</v>
      </c>
      <c r="AK216" s="338" t="str">
        <f>IF(ISERROR(VLOOKUP($A216,'RAB Cat Lookup'!$B$4:$E$351,2,FALSE))=TRUE,"Unallocated",VLOOKUP($A216,'RAB Cat Lookup'!$B$4:$E$351,2,FALSE))</f>
        <v>Std</v>
      </c>
      <c r="AL216" s="338" t="str">
        <f>IF(ISERROR(VLOOKUP($A216,'RAB Cat Lookup'!$B$4:$E$351,4,FALSE))=TRUE,"Unallocated",VLOOKUP($A216,'RAB Cat Lookup'!$B$4:$E$351,4,FALSE))</f>
        <v>Substations</v>
      </c>
      <c r="AM216" s="121" t="str">
        <f t="shared" si="27"/>
        <v/>
      </c>
    </row>
    <row r="217" spans="1:39" x14ac:dyDescent="0.25">
      <c r="A217" s="215" t="s">
        <v>721</v>
      </c>
      <c r="B217" s="215" t="s">
        <v>730</v>
      </c>
      <c r="C217" s="123" t="s">
        <v>513</v>
      </c>
      <c r="D217" s="216">
        <v>0</v>
      </c>
      <c r="E217" s="217">
        <v>0</v>
      </c>
      <c r="F217" s="217">
        <v>0</v>
      </c>
      <c r="G217" s="217">
        <v>0</v>
      </c>
      <c r="H217" s="217">
        <v>0</v>
      </c>
      <c r="I217" s="217">
        <v>0</v>
      </c>
      <c r="J217" s="217">
        <v>0</v>
      </c>
      <c r="K217" s="217">
        <v>0</v>
      </c>
      <c r="L217" s="217">
        <v>0</v>
      </c>
      <c r="M217" s="217">
        <v>0</v>
      </c>
      <c r="N217" s="218">
        <v>0</v>
      </c>
      <c r="O217" s="219">
        <v>0</v>
      </c>
      <c r="P217" s="220">
        <f>E217*Config!F$40</f>
        <v>0</v>
      </c>
      <c r="Q217" s="220">
        <f>F217*Config!G$40</f>
        <v>0</v>
      </c>
      <c r="R217" s="220">
        <f>G217*Config!H$40</f>
        <v>0</v>
      </c>
      <c r="S217" s="220">
        <f>H217*Config!I$40</f>
        <v>0</v>
      </c>
      <c r="T217" s="220">
        <f>I217*Config!J$40</f>
        <v>0</v>
      </c>
      <c r="U217" s="220">
        <f>J217*Config!K$40</f>
        <v>0</v>
      </c>
      <c r="V217" s="220">
        <f>K217*Config!L$40</f>
        <v>0</v>
      </c>
      <c r="W217" s="220">
        <f>L217*Config!M$40</f>
        <v>0</v>
      </c>
      <c r="X217" s="220">
        <f>M217*Config!N$40</f>
        <v>0</v>
      </c>
      <c r="Y217" s="221">
        <f>N217*Config!O$40</f>
        <v>0</v>
      </c>
      <c r="Z217" s="222">
        <f t="shared" si="21"/>
        <v>0</v>
      </c>
      <c r="AA217" s="217">
        <f t="shared" si="22"/>
        <v>0</v>
      </c>
      <c r="AB217" s="220">
        <f t="shared" si="23"/>
        <v>0</v>
      </c>
      <c r="AC217" s="221">
        <f t="shared" si="24"/>
        <v>0</v>
      </c>
      <c r="AD217" s="223" t="str">
        <f>IF(OR(SUM(P217:Y217)&lt;&gt;0,A217="EH"),INDEX(CASH!$B:$B,MATCH(A217,CASH!$A:$A,0)),"")</f>
        <v/>
      </c>
      <c r="AE217" s="227">
        <v>4950</v>
      </c>
      <c r="AF217" s="224">
        <f t="shared" si="25"/>
        <v>0.12555079734501071</v>
      </c>
      <c r="AG217" s="122" t="str">
        <f>IF(ISERROR(VLOOKUP(A217,Config!$A$12:$A$32,1,FALSE)),LEFT(A217,2),"PRL")</f>
        <v>PR</v>
      </c>
      <c r="AH217" s="122" t="str">
        <f t="shared" si="26"/>
        <v>PR715</v>
      </c>
      <c r="AI217" s="163" t="s">
        <v>881</v>
      </c>
      <c r="AJ217" s="225" t="s">
        <v>781</v>
      </c>
      <c r="AK217" s="338" t="str">
        <f>IF(ISERROR(VLOOKUP($A217,'RAB Cat Lookup'!$B$4:$E$351,2,FALSE))=TRUE,"Unallocated",VLOOKUP($A217,'RAB Cat Lookup'!$B$4:$E$351,2,FALSE))</f>
        <v>Std</v>
      </c>
      <c r="AL217" s="338" t="str">
        <f>IF(ISERROR(VLOOKUP($A217,'RAB Cat Lookup'!$B$4:$E$351,4,FALSE))=TRUE,"Unallocated",VLOOKUP($A217,'RAB Cat Lookup'!$B$4:$E$351,4,FALSE))</f>
        <v>Substations</v>
      </c>
      <c r="AM217" s="121" t="str">
        <f t="shared" si="27"/>
        <v/>
      </c>
    </row>
    <row r="218" spans="1:39" x14ac:dyDescent="0.25">
      <c r="A218" s="215" t="s">
        <v>722</v>
      </c>
      <c r="B218" s="215" t="s">
        <v>731</v>
      </c>
      <c r="C218" s="123" t="s">
        <v>513</v>
      </c>
      <c r="D218" s="216">
        <v>0</v>
      </c>
      <c r="E218" s="217">
        <v>0</v>
      </c>
      <c r="F218" s="217">
        <v>0</v>
      </c>
      <c r="G218" s="217">
        <v>0</v>
      </c>
      <c r="H218" s="217">
        <v>0</v>
      </c>
      <c r="I218" s="217">
        <v>0</v>
      </c>
      <c r="J218" s="217">
        <v>0</v>
      </c>
      <c r="K218" s="217">
        <v>0</v>
      </c>
      <c r="L218" s="217">
        <v>0</v>
      </c>
      <c r="M218" s="217">
        <v>0</v>
      </c>
      <c r="N218" s="218">
        <v>0</v>
      </c>
      <c r="O218" s="219">
        <v>0</v>
      </c>
      <c r="P218" s="220">
        <f>E218*Config!F$40</f>
        <v>0</v>
      </c>
      <c r="Q218" s="220">
        <f>F218*Config!G$40</f>
        <v>0</v>
      </c>
      <c r="R218" s="220">
        <f>G218*Config!H$40</f>
        <v>0</v>
      </c>
      <c r="S218" s="220">
        <f>H218*Config!I$40</f>
        <v>0</v>
      </c>
      <c r="T218" s="220">
        <f>I218*Config!J$40</f>
        <v>0</v>
      </c>
      <c r="U218" s="220">
        <f>J218*Config!K$40</f>
        <v>0</v>
      </c>
      <c r="V218" s="220">
        <f>K218*Config!L$40</f>
        <v>0</v>
      </c>
      <c r="W218" s="220">
        <f>L218*Config!M$40</f>
        <v>0</v>
      </c>
      <c r="X218" s="220">
        <f>M218*Config!N$40</f>
        <v>0</v>
      </c>
      <c r="Y218" s="221">
        <f>N218*Config!O$40</f>
        <v>0</v>
      </c>
      <c r="Z218" s="222">
        <f t="shared" si="21"/>
        <v>0</v>
      </c>
      <c r="AA218" s="217">
        <f t="shared" si="22"/>
        <v>0</v>
      </c>
      <c r="AB218" s="220">
        <f t="shared" si="23"/>
        <v>0</v>
      </c>
      <c r="AC218" s="221">
        <f t="shared" si="24"/>
        <v>0</v>
      </c>
      <c r="AD218" s="223" t="str">
        <f>IF(OR(SUM(P218:Y218)&lt;&gt;0,A218="EH"),INDEX(CASH!$B:$B,MATCH(A218,CASH!$A:$A,0)),"")</f>
        <v/>
      </c>
      <c r="AE218" s="227">
        <v>4950</v>
      </c>
      <c r="AF218" s="224">
        <f t="shared" si="25"/>
        <v>0.12555079734501071</v>
      </c>
      <c r="AG218" s="122" t="str">
        <f>IF(ISERROR(VLOOKUP(A218,Config!$A$12:$A$32,1,FALSE)),LEFT(A218,2),"PRL")</f>
        <v>PR</v>
      </c>
      <c r="AH218" s="122" t="str">
        <f t="shared" si="26"/>
        <v>PR716</v>
      </c>
      <c r="AI218" s="163" t="s">
        <v>881</v>
      </c>
      <c r="AJ218" s="225" t="s">
        <v>781</v>
      </c>
      <c r="AK218" s="338" t="str">
        <f>IF(ISERROR(VLOOKUP($A218,'RAB Cat Lookup'!$B$4:$E$351,2,FALSE))=TRUE,"Unallocated",VLOOKUP($A218,'RAB Cat Lookup'!$B$4:$E$351,2,FALSE))</f>
        <v>Std</v>
      </c>
      <c r="AL218" s="338" t="str">
        <f>IF(ISERROR(VLOOKUP($A218,'RAB Cat Lookup'!$B$4:$E$351,4,FALSE))=TRUE,"Unallocated",VLOOKUP($A218,'RAB Cat Lookup'!$B$4:$E$351,4,FALSE))</f>
        <v>Sub-transmission lines and cables</v>
      </c>
      <c r="AM218" s="121" t="str">
        <f t="shared" si="27"/>
        <v/>
      </c>
    </row>
    <row r="219" spans="1:39" x14ac:dyDescent="0.25">
      <c r="A219" s="215" t="s">
        <v>736</v>
      </c>
      <c r="B219" s="215" t="s">
        <v>743</v>
      </c>
      <c r="C219" s="123" t="s">
        <v>513</v>
      </c>
      <c r="D219" s="216">
        <v>0</v>
      </c>
      <c r="E219" s="217">
        <v>2000000</v>
      </c>
      <c r="F219" s="217">
        <v>0</v>
      </c>
      <c r="G219" s="217">
        <v>0</v>
      </c>
      <c r="H219" s="217">
        <v>0</v>
      </c>
      <c r="I219" s="217">
        <v>0</v>
      </c>
      <c r="J219" s="217">
        <v>0</v>
      </c>
      <c r="K219" s="217">
        <v>0</v>
      </c>
      <c r="L219" s="217">
        <v>0</v>
      </c>
      <c r="M219" s="217">
        <v>0</v>
      </c>
      <c r="N219" s="218">
        <v>0</v>
      </c>
      <c r="O219" s="219">
        <v>1250000</v>
      </c>
      <c r="P219" s="220">
        <f>E219*Config!F$40</f>
        <v>2049999.9999999998</v>
      </c>
      <c r="Q219" s="220">
        <f>F219*Config!G$40</f>
        <v>0</v>
      </c>
      <c r="R219" s="220">
        <f>G219*Config!H$40</f>
        <v>0</v>
      </c>
      <c r="S219" s="220">
        <f>H219*Config!I$40</f>
        <v>0</v>
      </c>
      <c r="T219" s="220">
        <f>I219*Config!J$40</f>
        <v>0</v>
      </c>
      <c r="U219" s="220">
        <f>J219*Config!K$40</f>
        <v>0</v>
      </c>
      <c r="V219" s="220">
        <f>K219*Config!L$40</f>
        <v>0</v>
      </c>
      <c r="W219" s="220">
        <f>L219*Config!M$40</f>
        <v>0</v>
      </c>
      <c r="X219" s="220">
        <f>M219*Config!N$40</f>
        <v>0</v>
      </c>
      <c r="Y219" s="221">
        <f>N219*Config!O$40</f>
        <v>0</v>
      </c>
      <c r="Z219" s="222">
        <f t="shared" si="21"/>
        <v>2000000</v>
      </c>
      <c r="AA219" s="217">
        <f t="shared" si="22"/>
        <v>2000000</v>
      </c>
      <c r="AB219" s="220">
        <f t="shared" si="23"/>
        <v>2049999.9999999998</v>
      </c>
      <c r="AC219" s="221">
        <f t="shared" si="24"/>
        <v>2049999.9999999998</v>
      </c>
      <c r="AD219" s="223">
        <f>IF(OR(SUM(P219:Y219)&lt;&gt;0,A219="EH"),INDEX(CASH!$B:$B,MATCH(A219,CASH!$A:$A,0)),"")</f>
        <v>140</v>
      </c>
      <c r="AE219" s="122">
        <f>AD219*VLOOKUP(C219,Config!$A$3:$C$9,3,FALSE)</f>
        <v>2100</v>
      </c>
      <c r="AF219" s="224">
        <f t="shared" si="25"/>
        <v>0.78281578345034575</v>
      </c>
      <c r="AG219" s="122" t="str">
        <f>IF(ISERROR(VLOOKUP(A219,Config!$A$12:$A$32,1,FALSE)),LEFT(A219,2),"PRL")</f>
        <v>PRL</v>
      </c>
      <c r="AH219" s="122" t="str">
        <f t="shared" si="26"/>
        <v>PR717</v>
      </c>
      <c r="AI219" s="163" t="s">
        <v>881</v>
      </c>
      <c r="AJ219" s="225" t="s">
        <v>781</v>
      </c>
      <c r="AK219" s="338" t="str">
        <f>IF(ISERROR(VLOOKUP($A219,'RAB Cat Lookup'!$B$4:$E$351,2,FALSE))=TRUE,"Unallocated",VLOOKUP($A219,'RAB Cat Lookup'!$B$4:$E$351,2,FALSE))</f>
        <v>Std</v>
      </c>
      <c r="AL219" s="338" t="str">
        <f>IF(ISERROR(VLOOKUP($A219,'RAB Cat Lookup'!$B$4:$E$351,4,FALSE))=TRUE,"Unallocated",VLOOKUP($A219,'RAB Cat Lookup'!$B$4:$E$351,4,FALSE))</f>
        <v>Land</v>
      </c>
      <c r="AM219" s="121" t="str">
        <f t="shared" si="27"/>
        <v/>
      </c>
    </row>
    <row r="220" spans="1:39" x14ac:dyDescent="0.25">
      <c r="A220" s="215" t="s">
        <v>737</v>
      </c>
      <c r="B220" s="215" t="s">
        <v>744</v>
      </c>
      <c r="C220" s="123" t="s">
        <v>513</v>
      </c>
      <c r="D220" s="216">
        <v>187082</v>
      </c>
      <c r="E220" s="217">
        <v>274973</v>
      </c>
      <c r="F220" s="217">
        <v>104989</v>
      </c>
      <c r="G220" s="217">
        <v>0</v>
      </c>
      <c r="H220" s="217">
        <v>0</v>
      </c>
      <c r="I220" s="217">
        <v>0</v>
      </c>
      <c r="J220" s="217">
        <v>0</v>
      </c>
      <c r="K220" s="217">
        <v>0</v>
      </c>
      <c r="L220" s="217">
        <v>0</v>
      </c>
      <c r="M220" s="217">
        <v>0</v>
      </c>
      <c r="N220" s="218">
        <v>0</v>
      </c>
      <c r="O220" s="219">
        <v>1247859</v>
      </c>
      <c r="P220" s="220">
        <f>E220*Config!F$40</f>
        <v>281847.32499999995</v>
      </c>
      <c r="Q220" s="220">
        <f>F220*Config!G$40</f>
        <v>110304.06812499999</v>
      </c>
      <c r="R220" s="220">
        <f>G220*Config!H$40</f>
        <v>0</v>
      </c>
      <c r="S220" s="220">
        <f>H220*Config!I$40</f>
        <v>0</v>
      </c>
      <c r="T220" s="220">
        <f>I220*Config!J$40</f>
        <v>0</v>
      </c>
      <c r="U220" s="220">
        <f>J220*Config!K$40</f>
        <v>0</v>
      </c>
      <c r="V220" s="220">
        <f>K220*Config!L$40</f>
        <v>0</v>
      </c>
      <c r="W220" s="220">
        <f>L220*Config!M$40</f>
        <v>0</v>
      </c>
      <c r="X220" s="220">
        <f>M220*Config!N$40</f>
        <v>0</v>
      </c>
      <c r="Y220" s="221">
        <f>N220*Config!O$40</f>
        <v>0</v>
      </c>
      <c r="Z220" s="222">
        <f t="shared" si="21"/>
        <v>379962</v>
      </c>
      <c r="AA220" s="217">
        <f t="shared" si="22"/>
        <v>379962</v>
      </c>
      <c r="AB220" s="220">
        <f t="shared" si="23"/>
        <v>392151.39312499994</v>
      </c>
      <c r="AC220" s="221">
        <f t="shared" si="24"/>
        <v>392151.39312499994</v>
      </c>
      <c r="AD220" s="223">
        <f>IF(OR(SUM(P220:Y220)&lt;&gt;0,A220="EH"),INDEX(CASH!$B:$B,MATCH(A220,CASH!$A:$A,0)),"")</f>
        <v>170</v>
      </c>
      <c r="AE220" s="122">
        <f>AD220*VLOOKUP(C220,Config!$A$3:$C$9,3,FALSE)</f>
        <v>2550</v>
      </c>
      <c r="AF220" s="224">
        <f t="shared" si="25"/>
        <v>0.68667229603054858</v>
      </c>
      <c r="AG220" s="122" t="str">
        <f>IF(ISERROR(VLOOKUP(A220,Config!$A$12:$A$32,1,FALSE)),LEFT(A220,2),"PRL")</f>
        <v>PR</v>
      </c>
      <c r="AH220" s="122" t="str">
        <f t="shared" si="26"/>
        <v>PR722</v>
      </c>
      <c r="AI220" s="163" t="s">
        <v>881</v>
      </c>
      <c r="AJ220" s="225" t="s">
        <v>781</v>
      </c>
      <c r="AK220" s="338" t="str">
        <f>IF(ISERROR(VLOOKUP($A220,'RAB Cat Lookup'!$B$4:$E$351,2,FALSE))=TRUE,"Unallocated",VLOOKUP($A220,'RAB Cat Lookup'!$B$4:$E$351,2,FALSE))</f>
        <v>Std</v>
      </c>
      <c r="AL220" s="338" t="str">
        <f>IF(ISERROR(VLOOKUP($A220,'RAB Cat Lookup'!$B$4:$E$351,4,FALSE))=TRUE,"Unallocated",VLOOKUP($A220,'RAB Cat Lookup'!$B$4:$E$351,4,FALSE))</f>
        <v>Substations</v>
      </c>
      <c r="AM220" s="121" t="str">
        <f t="shared" si="27"/>
        <v/>
      </c>
    </row>
    <row r="221" spans="1:39" x14ac:dyDescent="0.25">
      <c r="A221" s="215" t="s">
        <v>723</v>
      </c>
      <c r="B221" s="215" t="s">
        <v>724</v>
      </c>
      <c r="C221" s="123" t="s">
        <v>516</v>
      </c>
      <c r="D221" s="216">
        <v>0</v>
      </c>
      <c r="E221" s="217">
        <v>0</v>
      </c>
      <c r="F221" s="217">
        <v>0</v>
      </c>
      <c r="G221" s="217">
        <v>0</v>
      </c>
      <c r="H221" s="217">
        <v>8617000</v>
      </c>
      <c r="I221" s="217">
        <v>17234000</v>
      </c>
      <c r="J221" s="217">
        <v>17234000</v>
      </c>
      <c r="K221" s="217">
        <v>0</v>
      </c>
      <c r="L221" s="217">
        <v>0</v>
      </c>
      <c r="M221" s="217">
        <v>0</v>
      </c>
      <c r="N221" s="218">
        <v>0</v>
      </c>
      <c r="O221" s="219">
        <v>0</v>
      </c>
      <c r="P221" s="220">
        <f>E221*Config!F$40</f>
        <v>0</v>
      </c>
      <c r="Q221" s="220">
        <f>F221*Config!G$40</f>
        <v>0</v>
      </c>
      <c r="R221" s="220">
        <f>G221*Config!H$40</f>
        <v>0</v>
      </c>
      <c r="S221" s="220">
        <f>H221*Config!I$40</f>
        <v>9511555.6785156224</v>
      </c>
      <c r="T221" s="220">
        <f>I221*Config!J$40</f>
        <v>19498689.140957024</v>
      </c>
      <c r="U221" s="220">
        <f>J221*Config!K$40</f>
        <v>19986156.369480949</v>
      </c>
      <c r="V221" s="220">
        <f>K221*Config!L$40</f>
        <v>0</v>
      </c>
      <c r="W221" s="220">
        <f>L221*Config!M$40</f>
        <v>0</v>
      </c>
      <c r="X221" s="220">
        <f>M221*Config!N$40</f>
        <v>0</v>
      </c>
      <c r="Y221" s="221">
        <f>N221*Config!O$40</f>
        <v>0</v>
      </c>
      <c r="Z221" s="222">
        <f t="shared" si="21"/>
        <v>25851000</v>
      </c>
      <c r="AA221" s="217">
        <f t="shared" si="22"/>
        <v>43085000</v>
      </c>
      <c r="AB221" s="220">
        <f t="shared" si="23"/>
        <v>29010244.819472648</v>
      </c>
      <c r="AC221" s="221">
        <f t="shared" si="24"/>
        <v>48996401.188953593</v>
      </c>
      <c r="AD221" s="223">
        <f>IF(OR(SUM(P221:Y221)&lt;&gt;0,A221="EH"),INDEX(CASH!$B:$B,MATCH(A221,CASH!$A:$A,0)),"")</f>
        <v>210</v>
      </c>
      <c r="AE221" s="122">
        <f>AD221*VLOOKUP(C221,Config!$A$3:$C$9,3,FALSE)</f>
        <v>2100</v>
      </c>
      <c r="AF221" s="224">
        <f t="shared" si="25"/>
        <v>0.78281578345034575</v>
      </c>
      <c r="AG221" s="122" t="str">
        <f>IF(ISERROR(VLOOKUP(A221,Config!$A$12:$A$32,1,FALSE)),LEFT(A221,2),"PRL")</f>
        <v>PR</v>
      </c>
      <c r="AH221" s="122" t="str">
        <f t="shared" si="26"/>
        <v>PR723</v>
      </c>
      <c r="AI221" s="163" t="s">
        <v>881</v>
      </c>
      <c r="AJ221" s="225" t="s">
        <v>781</v>
      </c>
      <c r="AK221" s="338" t="str">
        <f>IF(ISERROR(VLOOKUP($A221,'RAB Cat Lookup'!$B$4:$E$351,2,FALSE))=TRUE,"Unallocated",VLOOKUP($A221,'RAB Cat Lookup'!$B$4:$E$351,2,FALSE))</f>
        <v>Std</v>
      </c>
      <c r="AL221" s="338" t="str">
        <f>IF(ISERROR(VLOOKUP($A221,'RAB Cat Lookup'!$B$4:$E$351,4,FALSE))=TRUE,"Unallocated",VLOOKUP($A221,'RAB Cat Lookup'!$B$4:$E$351,4,FALSE))</f>
        <v>Substations</v>
      </c>
      <c r="AM221" s="121" t="str">
        <f t="shared" si="27"/>
        <v/>
      </c>
    </row>
    <row r="222" spans="1:39" x14ac:dyDescent="0.25">
      <c r="A222" s="215" t="s">
        <v>738</v>
      </c>
      <c r="B222" s="215" t="s">
        <v>745</v>
      </c>
      <c r="C222" s="123" t="s">
        <v>516</v>
      </c>
      <c r="D222" s="216">
        <v>0</v>
      </c>
      <c r="E222" s="217">
        <v>0</v>
      </c>
      <c r="F222" s="217">
        <v>0</v>
      </c>
      <c r="G222" s="217">
        <v>4044600</v>
      </c>
      <c r="H222" s="217">
        <v>8089200</v>
      </c>
      <c r="I222" s="217">
        <v>4589200</v>
      </c>
      <c r="J222" s="217">
        <v>3500000</v>
      </c>
      <c r="K222" s="217">
        <v>0</v>
      </c>
      <c r="L222" s="217">
        <v>0</v>
      </c>
      <c r="M222" s="217">
        <v>0</v>
      </c>
      <c r="N222" s="218">
        <v>0</v>
      </c>
      <c r="O222" s="219">
        <v>0</v>
      </c>
      <c r="P222" s="220">
        <f>E222*Config!F$40</f>
        <v>0</v>
      </c>
      <c r="Q222" s="220">
        <f>F222*Config!G$40</f>
        <v>0</v>
      </c>
      <c r="R222" s="220">
        <f>G222*Config!H$40</f>
        <v>4355591.8218749994</v>
      </c>
      <c r="S222" s="220">
        <f>H222*Config!I$40</f>
        <v>8928963.2348437477</v>
      </c>
      <c r="T222" s="220">
        <f>I222*Config!J$40</f>
        <v>5192258.5705976542</v>
      </c>
      <c r="U222" s="220">
        <f>J222*Config!K$40</f>
        <v>4058926.9637451158</v>
      </c>
      <c r="V222" s="220">
        <f>K222*Config!L$40</f>
        <v>0</v>
      </c>
      <c r="W222" s="220">
        <f>L222*Config!M$40</f>
        <v>0</v>
      </c>
      <c r="X222" s="220">
        <f>M222*Config!N$40</f>
        <v>0</v>
      </c>
      <c r="Y222" s="221">
        <f>N222*Config!O$40</f>
        <v>0</v>
      </c>
      <c r="Z222" s="222">
        <f t="shared" si="21"/>
        <v>16723000</v>
      </c>
      <c r="AA222" s="217">
        <f t="shared" si="22"/>
        <v>20223000</v>
      </c>
      <c r="AB222" s="220">
        <f t="shared" si="23"/>
        <v>18476813.6273164</v>
      </c>
      <c r="AC222" s="221">
        <f t="shared" si="24"/>
        <v>22535740.591061518</v>
      </c>
      <c r="AD222" s="223">
        <f>IF(OR(SUM(P222:Y222)&lt;&gt;0,A222="EH"),INDEX(CASH!$B:$B,MATCH(A222,CASH!$A:$A,0)),"")</f>
        <v>200</v>
      </c>
      <c r="AE222" s="122">
        <f>AD222*VLOOKUP(C222,Config!$A$3:$C$9,3,FALSE)</f>
        <v>2000</v>
      </c>
      <c r="AF222" s="224">
        <f t="shared" si="25"/>
        <v>0.80606824448435888</v>
      </c>
      <c r="AG222" s="122" t="str">
        <f>IF(ISERROR(VLOOKUP(A222,Config!$A$12:$A$32,1,FALSE)),LEFT(A222,2),"PRL")</f>
        <v>PR</v>
      </c>
      <c r="AH222" s="122" t="str">
        <f t="shared" si="26"/>
        <v>PR724</v>
      </c>
      <c r="AI222" s="163" t="s">
        <v>881</v>
      </c>
      <c r="AJ222" s="225" t="s">
        <v>781</v>
      </c>
      <c r="AK222" s="338" t="str">
        <f>IF(ISERROR(VLOOKUP($A222,'RAB Cat Lookup'!$B$4:$E$351,2,FALSE))=TRUE,"Unallocated",VLOOKUP($A222,'RAB Cat Lookup'!$B$4:$E$351,2,FALSE))</f>
        <v>Std</v>
      </c>
      <c r="AL222" s="338" t="str">
        <f>IF(ISERROR(VLOOKUP($A222,'RAB Cat Lookup'!$B$4:$E$351,4,FALSE))=TRUE,"Unallocated",VLOOKUP($A222,'RAB Cat Lookup'!$B$4:$E$351,4,FALSE))</f>
        <v>Substations</v>
      </c>
      <c r="AM222" s="121" t="str">
        <f t="shared" si="27"/>
        <v/>
      </c>
    </row>
    <row r="223" spans="1:39" x14ac:dyDescent="0.25">
      <c r="A223" s="215" t="s">
        <v>739</v>
      </c>
      <c r="B223" s="215" t="s">
        <v>746</v>
      </c>
      <c r="C223" s="123" t="s">
        <v>513</v>
      </c>
      <c r="D223" s="216">
        <v>0</v>
      </c>
      <c r="E223" s="217">
        <v>0</v>
      </c>
      <c r="F223" s="217">
        <v>0</v>
      </c>
      <c r="G223" s="217">
        <v>0</v>
      </c>
      <c r="H223" s="217">
        <v>0</v>
      </c>
      <c r="I223" s="217">
        <v>0</v>
      </c>
      <c r="J223" s="217">
        <v>0</v>
      </c>
      <c r="K223" s="217">
        <v>0</v>
      </c>
      <c r="L223" s="217">
        <v>0</v>
      </c>
      <c r="M223" s="217">
        <v>0</v>
      </c>
      <c r="N223" s="218">
        <v>0</v>
      </c>
      <c r="O223" s="219">
        <v>0</v>
      </c>
      <c r="P223" s="220">
        <f>E223*Config!F$40</f>
        <v>0</v>
      </c>
      <c r="Q223" s="220">
        <f>F223*Config!G$40</f>
        <v>0</v>
      </c>
      <c r="R223" s="220">
        <f>G223*Config!H$40</f>
        <v>0</v>
      </c>
      <c r="S223" s="220">
        <f>H223*Config!I$40</f>
        <v>0</v>
      </c>
      <c r="T223" s="220">
        <f>I223*Config!J$40</f>
        <v>0</v>
      </c>
      <c r="U223" s="220">
        <f>J223*Config!K$40</f>
        <v>0</v>
      </c>
      <c r="V223" s="220">
        <f>K223*Config!L$40</f>
        <v>0</v>
      </c>
      <c r="W223" s="220">
        <f>L223*Config!M$40</f>
        <v>0</v>
      </c>
      <c r="X223" s="220">
        <f>M223*Config!N$40</f>
        <v>0</v>
      </c>
      <c r="Y223" s="221">
        <f>N223*Config!O$40</f>
        <v>0</v>
      </c>
      <c r="Z223" s="222">
        <f t="shared" si="21"/>
        <v>0</v>
      </c>
      <c r="AA223" s="217">
        <f t="shared" si="22"/>
        <v>0</v>
      </c>
      <c r="AB223" s="220">
        <f t="shared" si="23"/>
        <v>0</v>
      </c>
      <c r="AC223" s="221">
        <f t="shared" si="24"/>
        <v>0</v>
      </c>
      <c r="AD223" s="223" t="str">
        <f>IF(OR(SUM(P223:Y223)&lt;&gt;0,A223="EH"),INDEX(CASH!$B:$B,MATCH(A223,CASH!$A:$A,0)),"")</f>
        <v/>
      </c>
      <c r="AE223" s="227">
        <v>4950</v>
      </c>
      <c r="AF223" s="224">
        <f t="shared" si="25"/>
        <v>0.12555079734501071</v>
      </c>
      <c r="AG223" s="122" t="str">
        <f>IF(ISERROR(VLOOKUP(A223,Config!$A$12:$A$32,1,FALSE)),LEFT(A223,2),"PRL")</f>
        <v>PRL</v>
      </c>
      <c r="AH223" s="122" t="str">
        <f t="shared" si="26"/>
        <v>PR727</v>
      </c>
      <c r="AI223" s="163" t="s">
        <v>881</v>
      </c>
      <c r="AJ223" s="225" t="s">
        <v>781</v>
      </c>
      <c r="AK223" s="338" t="str">
        <f>IF(ISERROR(VLOOKUP($A223,'RAB Cat Lookup'!$B$4:$E$351,2,FALSE))=TRUE,"Unallocated",VLOOKUP($A223,'RAB Cat Lookup'!$B$4:$E$351,2,FALSE))</f>
        <v>Std</v>
      </c>
      <c r="AL223" s="338" t="str">
        <f>IF(ISERROR(VLOOKUP($A223,'RAB Cat Lookup'!$B$4:$E$351,4,FALSE))=TRUE,"Unallocated",VLOOKUP($A223,'RAB Cat Lookup'!$B$4:$E$351,4,FALSE))</f>
        <v>Land</v>
      </c>
      <c r="AM223" s="121" t="str">
        <f t="shared" si="27"/>
        <v/>
      </c>
    </row>
    <row r="224" spans="1:39" x14ac:dyDescent="0.25">
      <c r="A224" s="215" t="s">
        <v>740</v>
      </c>
      <c r="B224" s="215" t="s">
        <v>854</v>
      </c>
      <c r="C224" s="123" t="s">
        <v>516</v>
      </c>
      <c r="D224" s="216">
        <v>0</v>
      </c>
      <c r="E224" s="217">
        <v>0</v>
      </c>
      <c r="F224" s="217">
        <v>0</v>
      </c>
      <c r="G224" s="217">
        <v>4517000</v>
      </c>
      <c r="H224" s="217">
        <v>9034000</v>
      </c>
      <c r="I224" s="217">
        <v>9034000</v>
      </c>
      <c r="J224" s="217">
        <v>0</v>
      </c>
      <c r="K224" s="217">
        <v>0</v>
      </c>
      <c r="L224" s="217">
        <v>0</v>
      </c>
      <c r="M224" s="217">
        <v>0</v>
      </c>
      <c r="N224" s="218">
        <v>0</v>
      </c>
      <c r="O224" s="219">
        <v>0</v>
      </c>
      <c r="P224" s="220">
        <f>E224*Config!F$40</f>
        <v>0</v>
      </c>
      <c r="Q224" s="220">
        <f>F224*Config!G$40</f>
        <v>0</v>
      </c>
      <c r="R224" s="220">
        <f>G224*Config!H$40</f>
        <v>4864314.9531249991</v>
      </c>
      <c r="S224" s="220">
        <f>H224*Config!I$40</f>
        <v>9971845.6539062485</v>
      </c>
      <c r="T224" s="220">
        <f>I224*Config!J$40</f>
        <v>10221141.795253903</v>
      </c>
      <c r="U224" s="220">
        <f>J224*Config!K$40</f>
        <v>0</v>
      </c>
      <c r="V224" s="220">
        <f>K224*Config!L$40</f>
        <v>0</v>
      </c>
      <c r="W224" s="220">
        <f>L224*Config!M$40</f>
        <v>0</v>
      </c>
      <c r="X224" s="220">
        <f>M224*Config!N$40</f>
        <v>0</v>
      </c>
      <c r="Y224" s="221">
        <f>N224*Config!O$40</f>
        <v>0</v>
      </c>
      <c r="Z224" s="222">
        <f t="shared" si="21"/>
        <v>22585000</v>
      </c>
      <c r="AA224" s="217">
        <f t="shared" si="22"/>
        <v>22585000</v>
      </c>
      <c r="AB224" s="220">
        <f t="shared" si="23"/>
        <v>25057302.402285151</v>
      </c>
      <c r="AC224" s="221">
        <f t="shared" si="24"/>
        <v>25057302.402285151</v>
      </c>
      <c r="AD224" s="223">
        <f>IF(OR(SUM(P224:Y224)&lt;&gt;0,A224="EH"),INDEX(CASH!$B:$B,MATCH(A224,CASH!$A:$A,0)),"")</f>
        <v>160</v>
      </c>
      <c r="AE224" s="122">
        <f>AD224*VLOOKUP(C224,Config!$A$3:$C$9,3,FALSE)</f>
        <v>1600</v>
      </c>
      <c r="AF224" s="224">
        <f t="shared" si="25"/>
        <v>0.91181853039954963</v>
      </c>
      <c r="AG224" s="122" t="str">
        <f>IF(ISERROR(VLOOKUP(A224,Config!$A$12:$A$32,1,FALSE)),LEFT(A224,2),"PRL")</f>
        <v>PR</v>
      </c>
      <c r="AH224" s="122" t="str">
        <f t="shared" si="26"/>
        <v>PR728</v>
      </c>
      <c r="AI224" s="163" t="s">
        <v>881</v>
      </c>
      <c r="AJ224" s="225" t="s">
        <v>781</v>
      </c>
      <c r="AK224" s="338" t="str">
        <f>IF(ISERROR(VLOOKUP($A224,'RAB Cat Lookup'!$B$4:$E$351,2,FALSE))=TRUE,"Unallocated",VLOOKUP($A224,'RAB Cat Lookup'!$B$4:$E$351,2,FALSE))</f>
        <v>Std</v>
      </c>
      <c r="AL224" s="338" t="str">
        <f>IF(ISERROR(VLOOKUP($A224,'RAB Cat Lookup'!$B$4:$E$351,4,FALSE))=TRUE,"Unallocated",VLOOKUP($A224,'RAB Cat Lookup'!$B$4:$E$351,4,FALSE))</f>
        <v>Substations</v>
      </c>
      <c r="AM224" s="121" t="str">
        <f t="shared" si="27"/>
        <v/>
      </c>
    </row>
    <row r="225" spans="1:39" x14ac:dyDescent="0.25">
      <c r="A225" s="215" t="s">
        <v>741</v>
      </c>
      <c r="B225" s="215" t="s">
        <v>747</v>
      </c>
      <c r="C225" s="123" t="s">
        <v>514</v>
      </c>
      <c r="D225" s="216">
        <v>0</v>
      </c>
      <c r="E225" s="217">
        <v>0</v>
      </c>
      <c r="F225" s="217">
        <v>0</v>
      </c>
      <c r="G225" s="217">
        <v>0</v>
      </c>
      <c r="H225" s="217">
        <v>0</v>
      </c>
      <c r="I225" s="217">
        <v>0</v>
      </c>
      <c r="J225" s="217">
        <v>0</v>
      </c>
      <c r="K225" s="217">
        <v>0</v>
      </c>
      <c r="L225" s="217">
        <v>0</v>
      </c>
      <c r="M225" s="217">
        <v>0</v>
      </c>
      <c r="N225" s="218">
        <v>5520000</v>
      </c>
      <c r="O225" s="219">
        <v>0</v>
      </c>
      <c r="P225" s="220">
        <f>E225*Config!F$40</f>
        <v>0</v>
      </c>
      <c r="Q225" s="220">
        <f>F225*Config!G$40</f>
        <v>0</v>
      </c>
      <c r="R225" s="220">
        <f>G225*Config!H$40</f>
        <v>0</v>
      </c>
      <c r="S225" s="220">
        <f>H225*Config!I$40</f>
        <v>0</v>
      </c>
      <c r="T225" s="220">
        <f>I225*Config!J$40</f>
        <v>0</v>
      </c>
      <c r="U225" s="220">
        <f>J225*Config!K$40</f>
        <v>0</v>
      </c>
      <c r="V225" s="220">
        <f>K225*Config!L$40</f>
        <v>0</v>
      </c>
      <c r="W225" s="220">
        <f>L225*Config!M$40</f>
        <v>0</v>
      </c>
      <c r="X225" s="220">
        <f>M225*Config!N$40</f>
        <v>0</v>
      </c>
      <c r="Y225" s="221">
        <f>N225*Config!O$40</f>
        <v>7066066.6839638911</v>
      </c>
      <c r="Z225" s="222">
        <f t="shared" si="21"/>
        <v>0</v>
      </c>
      <c r="AA225" s="217">
        <f t="shared" si="22"/>
        <v>5520000</v>
      </c>
      <c r="AB225" s="220">
        <f t="shared" si="23"/>
        <v>0</v>
      </c>
      <c r="AC225" s="221">
        <f t="shared" si="24"/>
        <v>7066066.6839638911</v>
      </c>
      <c r="AD225" s="223">
        <f>IF(OR(SUM(P225:Y225)&lt;&gt;0,A225="EH"),INDEX(CASH!$B:$B,MATCH(A225,CASH!$A:$A,0)),"")</f>
        <v>210</v>
      </c>
      <c r="AE225" s="122">
        <f>AD225*VLOOKUP(C225,Config!$A$3:$C$9,3,FALSE)</f>
        <v>1050</v>
      </c>
      <c r="AF225" s="224">
        <f t="shared" si="25"/>
        <v>0.95929032091161537</v>
      </c>
      <c r="AG225" s="122" t="str">
        <f>IF(ISERROR(VLOOKUP(A225,Config!$A$12:$A$32,1,FALSE)),LEFT(A225,2),"PRL")</f>
        <v>PR</v>
      </c>
      <c r="AH225" s="122" t="str">
        <f t="shared" si="26"/>
        <v>PR729</v>
      </c>
      <c r="AI225" s="163" t="s">
        <v>881</v>
      </c>
      <c r="AJ225" s="225" t="s">
        <v>781</v>
      </c>
      <c r="AK225" s="338" t="str">
        <f>IF(ISERROR(VLOOKUP($A225,'RAB Cat Lookup'!$B$4:$E$351,2,FALSE))=TRUE,"Unallocated",VLOOKUP($A225,'RAB Cat Lookup'!$B$4:$E$351,2,FALSE))</f>
        <v>Unallocated</v>
      </c>
      <c r="AL225" s="338" t="str">
        <f>IF(ISERROR(VLOOKUP($A225,'RAB Cat Lookup'!$B$4:$E$351,4,FALSE))=TRUE,"Unallocated",VLOOKUP($A225,'RAB Cat Lookup'!$B$4:$E$351,4,FALSE))</f>
        <v>Unallocated</v>
      </c>
      <c r="AM225" s="121" t="str">
        <f t="shared" si="27"/>
        <v/>
      </c>
    </row>
    <row r="226" spans="1:39" x14ac:dyDescent="0.25">
      <c r="A226" s="215" t="s">
        <v>800</v>
      </c>
      <c r="B226" s="215" t="s">
        <v>803</v>
      </c>
      <c r="C226" s="123" t="s">
        <v>513</v>
      </c>
      <c r="D226" s="216">
        <v>0</v>
      </c>
      <c r="E226" s="217">
        <v>5140000</v>
      </c>
      <c r="F226" s="217">
        <v>5140000</v>
      </c>
      <c r="G226" s="217">
        <v>0</v>
      </c>
      <c r="H226" s="217">
        <v>0</v>
      </c>
      <c r="I226" s="217">
        <v>0</v>
      </c>
      <c r="J226" s="217">
        <v>0</v>
      </c>
      <c r="K226" s="217">
        <v>0</v>
      </c>
      <c r="L226" s="217">
        <v>0</v>
      </c>
      <c r="M226" s="217">
        <v>0</v>
      </c>
      <c r="N226" s="218">
        <v>0</v>
      </c>
      <c r="O226" s="219">
        <v>0</v>
      </c>
      <c r="P226" s="220">
        <f>E226*Config!F$40</f>
        <v>5268500</v>
      </c>
      <c r="Q226" s="220">
        <f>F226*Config!G$40</f>
        <v>5400212.5</v>
      </c>
      <c r="R226" s="220">
        <f>G226*Config!H$40</f>
        <v>0</v>
      </c>
      <c r="S226" s="220">
        <f>H226*Config!I$40</f>
        <v>0</v>
      </c>
      <c r="T226" s="220">
        <f>I226*Config!J$40</f>
        <v>0</v>
      </c>
      <c r="U226" s="220">
        <f>J226*Config!K$40</f>
        <v>0</v>
      </c>
      <c r="V226" s="220">
        <f>K226*Config!L$40</f>
        <v>0</v>
      </c>
      <c r="W226" s="220">
        <f>L226*Config!M$40</f>
        <v>0</v>
      </c>
      <c r="X226" s="220">
        <f>M226*Config!N$40</f>
        <v>0</v>
      </c>
      <c r="Y226" s="221">
        <f>N226*Config!O$40</f>
        <v>0</v>
      </c>
      <c r="Z226" s="222">
        <f t="shared" si="21"/>
        <v>10280000</v>
      </c>
      <c r="AA226" s="217">
        <f t="shared" si="22"/>
        <v>10280000</v>
      </c>
      <c r="AB226" s="220">
        <f t="shared" si="23"/>
        <v>10668712.5</v>
      </c>
      <c r="AC226" s="221">
        <f t="shared" si="24"/>
        <v>10668712.5</v>
      </c>
      <c r="AD226" s="223">
        <f>IF(OR(SUM(P226:Y226)&lt;&gt;0,A226="EH"),INDEX(CASH!$B:$B,MATCH(A226,CASH!$A:$A,0)),"")</f>
        <v>220</v>
      </c>
      <c r="AE226" s="122">
        <f>AD226*VLOOKUP(C226,Config!$A$3:$C$9,3,FALSE)</f>
        <v>3300</v>
      </c>
      <c r="AF226" s="224">
        <f t="shared" si="25"/>
        <v>0.54318155875920304</v>
      </c>
      <c r="AG226" s="122" t="str">
        <f>IF(ISERROR(VLOOKUP(A226,Config!$A$12:$A$32,1,FALSE)),LEFT(A226,2),"PRL")</f>
        <v>PR</v>
      </c>
      <c r="AH226" s="122" t="str">
        <f t="shared" si="26"/>
        <v>PR732</v>
      </c>
      <c r="AI226" s="163" t="s">
        <v>881</v>
      </c>
      <c r="AJ226" s="225" t="s">
        <v>781</v>
      </c>
      <c r="AK226" s="338" t="str">
        <f>IF(ISERROR(VLOOKUP($A226,'RAB Cat Lookup'!$B$4:$E$351,2,FALSE))=TRUE,"Unallocated",VLOOKUP($A226,'RAB Cat Lookup'!$B$4:$E$351,2,FALSE))</f>
        <v>Std</v>
      </c>
      <c r="AL226" s="338" t="str">
        <f>IF(ISERROR(VLOOKUP($A226,'RAB Cat Lookup'!$B$4:$E$351,4,FALSE))=TRUE,"Unallocated",VLOOKUP($A226,'RAB Cat Lookup'!$B$4:$E$351,4,FALSE))</f>
        <v>Sub-transmission lines and cables</v>
      </c>
      <c r="AM226" s="121" t="str">
        <f t="shared" si="27"/>
        <v/>
      </c>
    </row>
    <row r="227" spans="1:39" x14ac:dyDescent="0.25">
      <c r="A227" s="215" t="s">
        <v>801</v>
      </c>
      <c r="B227" s="215" t="s">
        <v>804</v>
      </c>
      <c r="C227" s="123" t="s">
        <v>514</v>
      </c>
      <c r="D227" s="216">
        <v>0</v>
      </c>
      <c r="E227" s="217">
        <v>0</v>
      </c>
      <c r="F227" s="217">
        <v>0</v>
      </c>
      <c r="G227" s="217">
        <v>0</v>
      </c>
      <c r="H227" s="217">
        <v>0</v>
      </c>
      <c r="I227" s="217">
        <v>0</v>
      </c>
      <c r="J227" s="217">
        <v>4264000</v>
      </c>
      <c r="K227" s="217">
        <v>8528000</v>
      </c>
      <c r="L227" s="217">
        <v>8528000</v>
      </c>
      <c r="M227" s="217">
        <v>0</v>
      </c>
      <c r="N227" s="218">
        <v>0</v>
      </c>
      <c r="O227" s="219">
        <v>0</v>
      </c>
      <c r="P227" s="220">
        <f>E227*Config!F$40</f>
        <v>0</v>
      </c>
      <c r="Q227" s="220">
        <f>F227*Config!G$40</f>
        <v>0</v>
      </c>
      <c r="R227" s="220">
        <f>G227*Config!H$40</f>
        <v>0</v>
      </c>
      <c r="S227" s="220">
        <f>H227*Config!I$40</f>
        <v>0</v>
      </c>
      <c r="T227" s="220">
        <f>I227*Config!J$40</f>
        <v>0</v>
      </c>
      <c r="U227" s="220">
        <f>J227*Config!K$40</f>
        <v>4944932.7352597639</v>
      </c>
      <c r="V227" s="220">
        <f>K227*Config!L$40</f>
        <v>10137112.107282516</v>
      </c>
      <c r="W227" s="220">
        <f>L227*Config!M$40</f>
        <v>10390539.909964578</v>
      </c>
      <c r="X227" s="220">
        <f>M227*Config!N$40</f>
        <v>0</v>
      </c>
      <c r="Y227" s="221">
        <f>N227*Config!O$40</f>
        <v>0</v>
      </c>
      <c r="Z227" s="222">
        <f t="shared" si="21"/>
        <v>0</v>
      </c>
      <c r="AA227" s="217">
        <f t="shared" si="22"/>
        <v>21320000</v>
      </c>
      <c r="AB227" s="220">
        <f t="shared" si="23"/>
        <v>0</v>
      </c>
      <c r="AC227" s="221">
        <f t="shared" si="24"/>
        <v>25472584.75250686</v>
      </c>
      <c r="AD227" s="223">
        <f>IF(OR(SUM(P227:Y227)&lt;&gt;0,A227="EH"),INDEX(CASH!$B:$B,MATCH(A227,CASH!$A:$A,0)),"")</f>
        <v>140</v>
      </c>
      <c r="AE227" s="122">
        <f>AD227*VLOOKUP(C227,Config!$A$3:$C$9,3,FALSE)</f>
        <v>700</v>
      </c>
      <c r="AF227" s="224">
        <f t="shared" si="25"/>
        <v>0.99186931464833539</v>
      </c>
      <c r="AG227" s="122" t="str">
        <f>IF(ISERROR(VLOOKUP(A227,Config!$A$12:$A$32,1,FALSE)),LEFT(A227,2),"PRL")</f>
        <v>PR</v>
      </c>
      <c r="AH227" s="122" t="str">
        <f t="shared" si="26"/>
        <v>PR733</v>
      </c>
      <c r="AI227" s="163" t="s">
        <v>881</v>
      </c>
      <c r="AJ227" s="225" t="s">
        <v>781</v>
      </c>
      <c r="AK227" s="338" t="str">
        <f>IF(ISERROR(VLOOKUP($A227,'RAB Cat Lookup'!$B$4:$E$351,2,FALSE))=TRUE,"Unallocated",VLOOKUP($A227,'RAB Cat Lookup'!$B$4:$E$351,2,FALSE))</f>
        <v>Unallocated</v>
      </c>
      <c r="AL227" s="338" t="str">
        <f>IF(ISERROR(VLOOKUP($A227,'RAB Cat Lookup'!$B$4:$E$351,4,FALSE))=TRUE,"Unallocated",VLOOKUP($A227,'RAB Cat Lookup'!$B$4:$E$351,4,FALSE))</f>
        <v>Unallocated</v>
      </c>
      <c r="AM227" s="121" t="str">
        <f t="shared" si="27"/>
        <v/>
      </c>
    </row>
    <row r="228" spans="1:39" x14ac:dyDescent="0.25">
      <c r="A228" s="215" t="s">
        <v>807</v>
      </c>
      <c r="B228" s="215" t="s">
        <v>845</v>
      </c>
      <c r="C228" s="123" t="s">
        <v>513</v>
      </c>
      <c r="D228" s="216">
        <v>0</v>
      </c>
      <c r="E228" s="217">
        <v>0</v>
      </c>
      <c r="F228" s="217">
        <v>0</v>
      </c>
      <c r="G228" s="217">
        <v>0</v>
      </c>
      <c r="H228" s="217">
        <v>0</v>
      </c>
      <c r="I228" s="217">
        <v>0</v>
      </c>
      <c r="J228" s="217">
        <v>0</v>
      </c>
      <c r="K228" s="217">
        <v>0</v>
      </c>
      <c r="L228" s="217">
        <v>0</v>
      </c>
      <c r="M228" s="217">
        <v>0</v>
      </c>
      <c r="N228" s="218">
        <v>0</v>
      </c>
      <c r="O228" s="219">
        <v>1131110.1400000001</v>
      </c>
      <c r="P228" s="220">
        <f>E228*Config!F$40</f>
        <v>0</v>
      </c>
      <c r="Q228" s="220">
        <f>F228*Config!G$40</f>
        <v>0</v>
      </c>
      <c r="R228" s="220">
        <f>G228*Config!H$40</f>
        <v>0</v>
      </c>
      <c r="S228" s="220">
        <f>H228*Config!I$40</f>
        <v>0</v>
      </c>
      <c r="T228" s="220">
        <f>I228*Config!J$40</f>
        <v>0</v>
      </c>
      <c r="U228" s="220">
        <f>J228*Config!K$40</f>
        <v>0</v>
      </c>
      <c r="V228" s="220">
        <f>K228*Config!L$40</f>
        <v>0</v>
      </c>
      <c r="W228" s="220">
        <f>L228*Config!M$40</f>
        <v>0</v>
      </c>
      <c r="X228" s="220">
        <f>M228*Config!N$40</f>
        <v>0</v>
      </c>
      <c r="Y228" s="221">
        <f>N228*Config!O$40</f>
        <v>0</v>
      </c>
      <c r="Z228" s="222">
        <f t="shared" si="21"/>
        <v>0</v>
      </c>
      <c r="AA228" s="217">
        <f t="shared" si="22"/>
        <v>0</v>
      </c>
      <c r="AB228" s="220">
        <f t="shared" si="23"/>
        <v>0</v>
      </c>
      <c r="AC228" s="221">
        <f t="shared" si="24"/>
        <v>0</v>
      </c>
      <c r="AD228" s="223" t="str">
        <f>IF(OR(SUM(P228:Y228)&lt;&gt;0,A228="EH"),INDEX(CASH!$B:$B,MATCH(A228,CASH!$A:$A,0)),"")</f>
        <v/>
      </c>
      <c r="AE228" s="227">
        <v>4950</v>
      </c>
      <c r="AF228" s="224">
        <f t="shared" si="25"/>
        <v>0.12555079734501071</v>
      </c>
      <c r="AG228" s="122" t="str">
        <f>IF(ISERROR(VLOOKUP(A228,Config!$A$12:$A$32,1,FALSE)),LEFT(A228,2),"PRL")</f>
        <v>PR</v>
      </c>
      <c r="AH228" s="122" t="str">
        <f t="shared" si="26"/>
        <v>PR735</v>
      </c>
      <c r="AI228" s="163" t="s">
        <v>881</v>
      </c>
      <c r="AJ228" s="225" t="s">
        <v>781</v>
      </c>
      <c r="AK228" s="338" t="str">
        <f>IF(ISERROR(VLOOKUP($A228,'RAB Cat Lookup'!$B$4:$E$351,2,FALSE))=TRUE,"Unallocated",VLOOKUP($A228,'RAB Cat Lookup'!$B$4:$E$351,2,FALSE))</f>
        <v>Std</v>
      </c>
      <c r="AL228" s="338" t="str">
        <f>IF(ISERROR(VLOOKUP($A228,'RAB Cat Lookup'!$B$4:$E$351,4,FALSE))=TRUE,"Unallocated",VLOOKUP($A228,'RAB Cat Lookup'!$B$4:$E$351,4,FALSE))</f>
        <v>Distribution lines and cables</v>
      </c>
      <c r="AM228" s="121" t="str">
        <f t="shared" si="27"/>
        <v/>
      </c>
    </row>
    <row r="229" spans="1:39" x14ac:dyDescent="0.25">
      <c r="A229" s="215" t="s">
        <v>823</v>
      </c>
      <c r="B229" s="215" t="s">
        <v>841</v>
      </c>
      <c r="C229" s="123" t="s">
        <v>514</v>
      </c>
      <c r="D229" s="216">
        <v>0</v>
      </c>
      <c r="E229" s="217">
        <v>0</v>
      </c>
      <c r="F229" s="217">
        <v>0</v>
      </c>
      <c r="G229" s="217">
        <v>0</v>
      </c>
      <c r="H229" s="217">
        <v>0</v>
      </c>
      <c r="I229" s="217">
        <v>0</v>
      </c>
      <c r="J229" s="217">
        <v>4044600</v>
      </c>
      <c r="K229" s="217">
        <v>8089200</v>
      </c>
      <c r="L229" s="217">
        <v>8089200</v>
      </c>
      <c r="M229" s="217">
        <v>0</v>
      </c>
      <c r="N229" s="218">
        <v>0</v>
      </c>
      <c r="O229" s="219">
        <v>0</v>
      </c>
      <c r="P229" s="220">
        <f>E229*Config!F$40</f>
        <v>0</v>
      </c>
      <c r="Q229" s="220">
        <f>F229*Config!G$40</f>
        <v>0</v>
      </c>
      <c r="R229" s="220">
        <f>G229*Config!H$40</f>
        <v>0</v>
      </c>
      <c r="S229" s="220">
        <f>H229*Config!I$40</f>
        <v>0</v>
      </c>
      <c r="T229" s="220">
        <f>I229*Config!J$40</f>
        <v>0</v>
      </c>
      <c r="U229" s="220">
        <f>J229*Config!K$40</f>
        <v>4690495.9993038559</v>
      </c>
      <c r="V229" s="220">
        <f>K229*Config!L$40</f>
        <v>9615516.7985729054</v>
      </c>
      <c r="W229" s="220">
        <f>L229*Config!M$40</f>
        <v>9855904.7185372263</v>
      </c>
      <c r="X229" s="220">
        <f>M229*Config!N$40</f>
        <v>0</v>
      </c>
      <c r="Y229" s="221">
        <f>N229*Config!O$40</f>
        <v>0</v>
      </c>
      <c r="Z229" s="222">
        <f t="shared" si="21"/>
        <v>0</v>
      </c>
      <c r="AA229" s="217">
        <f t="shared" si="22"/>
        <v>20223000</v>
      </c>
      <c r="AB229" s="220">
        <f t="shared" si="23"/>
        <v>0</v>
      </c>
      <c r="AC229" s="221">
        <f t="shared" si="24"/>
        <v>24161917.516413987</v>
      </c>
      <c r="AD229" s="223">
        <f>IF(OR(SUM(P229:Y229)&lt;&gt;0,A229="EH"),INDEX(CASH!$B:$B,MATCH(A229,CASH!$A:$A,0)),"")</f>
        <v>110</v>
      </c>
      <c r="AE229" s="122">
        <f>AD229*VLOOKUP(C229,Config!$A$3:$C$9,3,FALSE)</f>
        <v>550</v>
      </c>
      <c r="AF229" s="224">
        <f t="shared" si="25"/>
        <v>0.99186931464833539</v>
      </c>
      <c r="AG229" s="122" t="str">
        <f>IF(ISERROR(VLOOKUP(A229,Config!$A$12:$A$32,1,FALSE)),LEFT(A229,2),"PRL")</f>
        <v>PR</v>
      </c>
      <c r="AH229" s="122" t="str">
        <f t="shared" si="26"/>
        <v>PR739</v>
      </c>
      <c r="AI229" s="163" t="s">
        <v>881</v>
      </c>
      <c r="AJ229" s="225" t="s">
        <v>781</v>
      </c>
      <c r="AK229" s="338" t="str">
        <f>IF(ISERROR(VLOOKUP($A229,'RAB Cat Lookup'!$B$4:$E$351,2,FALSE))=TRUE,"Unallocated",VLOOKUP($A229,'RAB Cat Lookup'!$B$4:$E$351,2,FALSE))</f>
        <v>Std</v>
      </c>
      <c r="AL229" s="338" t="str">
        <f>IF(ISERROR(VLOOKUP($A229,'RAB Cat Lookup'!$B$4:$E$351,4,FALSE))=TRUE,"Unallocated",VLOOKUP($A229,'RAB Cat Lookup'!$B$4:$E$351,4,FALSE))</f>
        <v>Substations</v>
      </c>
      <c r="AM229" s="121" t="str">
        <f t="shared" si="27"/>
        <v/>
      </c>
    </row>
    <row r="230" spans="1:39" x14ac:dyDescent="0.25">
      <c r="A230" s="215" t="s">
        <v>824</v>
      </c>
      <c r="B230" s="215" t="s">
        <v>842</v>
      </c>
      <c r="C230" s="123" t="s">
        <v>513</v>
      </c>
      <c r="D230" s="216">
        <v>1900000</v>
      </c>
      <c r="E230" s="217">
        <v>311163</v>
      </c>
      <c r="F230" s="217">
        <v>0</v>
      </c>
      <c r="G230" s="217">
        <v>0</v>
      </c>
      <c r="H230" s="217">
        <v>0</v>
      </c>
      <c r="I230" s="217">
        <v>0</v>
      </c>
      <c r="J230" s="217">
        <v>0</v>
      </c>
      <c r="K230" s="217">
        <v>0</v>
      </c>
      <c r="L230" s="217">
        <v>0</v>
      </c>
      <c r="M230" s="217">
        <v>0</v>
      </c>
      <c r="N230" s="218">
        <v>0</v>
      </c>
      <c r="O230" s="219">
        <v>2242841</v>
      </c>
      <c r="P230" s="220">
        <f>E230*Config!F$40</f>
        <v>318942.07499999995</v>
      </c>
      <c r="Q230" s="220">
        <f>F230*Config!G$40</f>
        <v>0</v>
      </c>
      <c r="R230" s="220">
        <f>G230*Config!H$40</f>
        <v>0</v>
      </c>
      <c r="S230" s="220">
        <f>H230*Config!I$40</f>
        <v>0</v>
      </c>
      <c r="T230" s="220">
        <f>I230*Config!J$40</f>
        <v>0</v>
      </c>
      <c r="U230" s="220">
        <f>J230*Config!K$40</f>
        <v>0</v>
      </c>
      <c r="V230" s="220">
        <f>K230*Config!L$40</f>
        <v>0</v>
      </c>
      <c r="W230" s="220">
        <f>L230*Config!M$40</f>
        <v>0</v>
      </c>
      <c r="X230" s="220">
        <f>M230*Config!N$40</f>
        <v>0</v>
      </c>
      <c r="Y230" s="221">
        <f>N230*Config!O$40</f>
        <v>0</v>
      </c>
      <c r="Z230" s="222">
        <f t="shared" si="21"/>
        <v>311163</v>
      </c>
      <c r="AA230" s="217">
        <f t="shared" si="22"/>
        <v>311163</v>
      </c>
      <c r="AB230" s="220">
        <f t="shared" si="23"/>
        <v>318942.07499999995</v>
      </c>
      <c r="AC230" s="221">
        <f t="shared" si="24"/>
        <v>318942.07499999995</v>
      </c>
      <c r="AD230" s="223">
        <f>IF(OR(SUM(P230:Y230)&lt;&gt;0,A230="EH"),INDEX(CASH!$B:$B,MATCH(A230,CASH!$A:$A,0)),"")</f>
        <v>150</v>
      </c>
      <c r="AE230" s="122">
        <f>AD230*VLOOKUP(C230,Config!$A$3:$C$9,3,FALSE)</f>
        <v>2250</v>
      </c>
      <c r="AF230" s="224">
        <f t="shared" si="25"/>
        <v>0.7084581062767964</v>
      </c>
      <c r="AG230" s="122" t="str">
        <f>IF(ISERROR(VLOOKUP(A230,Config!$A$12:$A$32,1,FALSE)),LEFT(A230,2),"PRL")</f>
        <v>PR</v>
      </c>
      <c r="AH230" s="122" t="str">
        <f t="shared" si="26"/>
        <v>PR740</v>
      </c>
      <c r="AI230" s="163" t="s">
        <v>881</v>
      </c>
      <c r="AJ230" s="225" t="s">
        <v>781</v>
      </c>
      <c r="AK230" s="338" t="str">
        <f>IF(ISERROR(VLOOKUP($A230,'RAB Cat Lookup'!$B$4:$E$351,2,FALSE))=TRUE,"Unallocated",VLOOKUP($A230,'RAB Cat Lookup'!$B$4:$E$351,2,FALSE))</f>
        <v>Std</v>
      </c>
      <c r="AL230" s="338" t="str">
        <f>IF(ISERROR(VLOOKUP($A230,'RAB Cat Lookup'!$B$4:$E$351,4,FALSE))=TRUE,"Unallocated",VLOOKUP($A230,'RAB Cat Lookup'!$B$4:$E$351,4,FALSE))</f>
        <v>Substations</v>
      </c>
      <c r="AM230" s="121" t="str">
        <f t="shared" si="27"/>
        <v/>
      </c>
    </row>
    <row r="231" spans="1:39" x14ac:dyDescent="0.25">
      <c r="A231" s="406" t="s">
        <v>825</v>
      </c>
      <c r="B231" s="406" t="s">
        <v>1022</v>
      </c>
      <c r="C231" s="407" t="s">
        <v>516</v>
      </c>
      <c r="D231" s="216">
        <v>0</v>
      </c>
      <c r="E231" s="217">
        <v>0</v>
      </c>
      <c r="F231" s="217">
        <v>0</v>
      </c>
      <c r="G231" s="408">
        <v>7860000</v>
      </c>
      <c r="H231" s="408">
        <v>15720000</v>
      </c>
      <c r="I231" s="408">
        <v>15720000</v>
      </c>
      <c r="J231" s="217">
        <v>0</v>
      </c>
      <c r="K231" s="217">
        <v>0</v>
      </c>
      <c r="L231" s="217">
        <v>0</v>
      </c>
      <c r="M231" s="217">
        <v>0</v>
      </c>
      <c r="N231" s="218">
        <v>0</v>
      </c>
      <c r="O231" s="219">
        <v>0</v>
      </c>
      <c r="P231" s="220">
        <f>E231*Config!F$40</f>
        <v>0</v>
      </c>
      <c r="Q231" s="220">
        <f>F231*Config!G$40</f>
        <v>0</v>
      </c>
      <c r="R231" s="220">
        <f>G231*Config!H$40</f>
        <v>8464360.3124999981</v>
      </c>
      <c r="S231" s="220">
        <f>H231*Config!I$40</f>
        <v>17351938.640624996</v>
      </c>
      <c r="T231" s="220">
        <f>I231*Config!J$40</f>
        <v>17785737.106640618</v>
      </c>
      <c r="U231" s="220">
        <f>J231*Config!K$40</f>
        <v>0</v>
      </c>
      <c r="V231" s="220">
        <f>K231*Config!L$40</f>
        <v>0</v>
      </c>
      <c r="W231" s="220">
        <f>L231*Config!M$40</f>
        <v>0</v>
      </c>
      <c r="X231" s="220">
        <f>M231*Config!N$40</f>
        <v>0</v>
      </c>
      <c r="Y231" s="221">
        <f>N231*Config!O$40</f>
        <v>0</v>
      </c>
      <c r="Z231" s="222">
        <f t="shared" si="21"/>
        <v>39300000</v>
      </c>
      <c r="AA231" s="217">
        <f t="shared" si="22"/>
        <v>39300000</v>
      </c>
      <c r="AB231" s="220">
        <f t="shared" si="23"/>
        <v>43602036.059765607</v>
      </c>
      <c r="AC231" s="221">
        <f t="shared" si="24"/>
        <v>43602036.059765607</v>
      </c>
      <c r="AD231" s="223">
        <f>IF(OR(SUM(P231:Y231)&lt;&gt;0,A231="EH"),INDEX(CASH!$B:$B,MATCH(A231,CASH!$A:$A,0)),"")</f>
        <v>170</v>
      </c>
      <c r="AE231" s="122">
        <f>AD231*VLOOKUP(C231,Config!$A$3:$C$9,3,FALSE)</f>
        <v>1700</v>
      </c>
      <c r="AF231" s="224">
        <f t="shared" si="25"/>
        <v>0.8891759667200767</v>
      </c>
      <c r="AG231" s="122" t="str">
        <f>IF(ISERROR(VLOOKUP(A231,Config!$A$12:$A$32,1,FALSE)),LEFT(A231,2),"PRL")</f>
        <v>PR</v>
      </c>
      <c r="AH231" s="122" t="str">
        <f t="shared" si="26"/>
        <v>PR741</v>
      </c>
      <c r="AI231" s="163" t="s">
        <v>881</v>
      </c>
      <c r="AJ231" s="225" t="s">
        <v>1087</v>
      </c>
      <c r="AK231" s="338" t="str">
        <f>IF(ISERROR(VLOOKUP($A231,'RAB Cat Lookup'!$B$4:$E$351,2,FALSE))=TRUE,"Unallocated",VLOOKUP($A231,'RAB Cat Lookup'!$B$4:$E$351,2,FALSE))</f>
        <v>Std</v>
      </c>
      <c r="AL231" s="338" t="str">
        <f>IF(ISERROR(VLOOKUP($A231,'RAB Cat Lookup'!$B$4:$E$351,4,FALSE))=TRUE,"Unallocated",VLOOKUP($A231,'RAB Cat Lookup'!$B$4:$E$351,4,FALSE))</f>
        <v>Sub-transmission lines and cables</v>
      </c>
      <c r="AM231" s="121" t="str">
        <f t="shared" si="27"/>
        <v/>
      </c>
    </row>
    <row r="232" spans="1:39" x14ac:dyDescent="0.25">
      <c r="A232" s="215" t="s">
        <v>826</v>
      </c>
      <c r="B232" s="215" t="s">
        <v>960</v>
      </c>
      <c r="C232" s="123" t="s">
        <v>516</v>
      </c>
      <c r="D232" s="216">
        <v>0</v>
      </c>
      <c r="E232" s="217">
        <v>0</v>
      </c>
      <c r="F232" s="217">
        <v>0</v>
      </c>
      <c r="G232" s="217">
        <v>3683200</v>
      </c>
      <c r="H232" s="217">
        <v>7366400</v>
      </c>
      <c r="I232" s="217">
        <v>3866400</v>
      </c>
      <c r="J232" s="217">
        <v>3500000</v>
      </c>
      <c r="K232" s="217">
        <v>0</v>
      </c>
      <c r="L232" s="217">
        <v>0</v>
      </c>
      <c r="M232" s="217">
        <v>0</v>
      </c>
      <c r="N232" s="218">
        <v>0</v>
      </c>
      <c r="O232" s="219">
        <v>0</v>
      </c>
      <c r="P232" s="220">
        <f>E232*Config!F$40</f>
        <v>0</v>
      </c>
      <c r="Q232" s="220">
        <f>F232*Config!G$40</f>
        <v>0</v>
      </c>
      <c r="R232" s="220">
        <f>G232*Config!H$40</f>
        <v>3966403.5499999993</v>
      </c>
      <c r="S232" s="220">
        <f>H232*Config!I$40</f>
        <v>8131127.277499998</v>
      </c>
      <c r="T232" s="220">
        <f>I232*Config!J$40</f>
        <v>4374476.7143203113</v>
      </c>
      <c r="U232" s="220">
        <f>J232*Config!K$40</f>
        <v>4058926.9637451158</v>
      </c>
      <c r="V232" s="220">
        <f>K232*Config!L$40</f>
        <v>0</v>
      </c>
      <c r="W232" s="220">
        <f>L232*Config!M$40</f>
        <v>0</v>
      </c>
      <c r="X232" s="220">
        <f>M232*Config!N$40</f>
        <v>0</v>
      </c>
      <c r="Y232" s="221">
        <f>N232*Config!O$40</f>
        <v>0</v>
      </c>
      <c r="Z232" s="222">
        <f t="shared" si="21"/>
        <v>14916000</v>
      </c>
      <c r="AA232" s="217">
        <f t="shared" si="22"/>
        <v>18416000</v>
      </c>
      <c r="AB232" s="220">
        <f t="shared" si="23"/>
        <v>16472007.541820308</v>
      </c>
      <c r="AC232" s="221">
        <f t="shared" si="24"/>
        <v>20530934.505565424</v>
      </c>
      <c r="AD232" s="223">
        <f>IF(OR(SUM(P232:Y232)&lt;&gt;0,A232="EH"),INDEX(CASH!$B:$B,MATCH(A232,CASH!$A:$A,0)),"")</f>
        <v>100</v>
      </c>
      <c r="AE232" s="122">
        <f>AD232*VLOOKUP(C232,Config!$A$3:$C$9,3,FALSE)</f>
        <v>1000</v>
      </c>
      <c r="AF232" s="224">
        <f t="shared" si="25"/>
        <v>0.97397603708176128</v>
      </c>
      <c r="AG232" s="122" t="str">
        <f>IF(ISERROR(VLOOKUP(A232,Config!$A$12:$A$32,1,FALSE)),LEFT(A232,2),"PRL")</f>
        <v>PR</v>
      </c>
      <c r="AH232" s="122" t="str">
        <f t="shared" si="26"/>
        <v>PR742</v>
      </c>
      <c r="AI232" s="163" t="s">
        <v>881</v>
      </c>
      <c r="AJ232" s="225" t="s">
        <v>781</v>
      </c>
      <c r="AK232" s="338" t="str">
        <f>IF(ISERROR(VLOOKUP($A232,'RAB Cat Lookup'!$B$4:$E$351,2,FALSE))=TRUE,"Unallocated",VLOOKUP($A232,'RAB Cat Lookup'!$B$4:$E$351,2,FALSE))</f>
        <v>Std</v>
      </c>
      <c r="AL232" s="338" t="str">
        <f>IF(ISERROR(VLOOKUP($A232,'RAB Cat Lookup'!$B$4:$E$351,4,FALSE))=TRUE,"Unallocated",VLOOKUP($A232,'RAB Cat Lookup'!$B$4:$E$351,4,FALSE))</f>
        <v>Substations</v>
      </c>
      <c r="AM232" s="121" t="str">
        <f t="shared" si="27"/>
        <v/>
      </c>
    </row>
    <row r="233" spans="1:39" x14ac:dyDescent="0.25">
      <c r="A233" s="215" t="s">
        <v>827</v>
      </c>
      <c r="B233" s="215" t="s">
        <v>961</v>
      </c>
      <c r="C233" s="123" t="s">
        <v>514</v>
      </c>
      <c r="D233" s="216">
        <v>0</v>
      </c>
      <c r="E233" s="217">
        <v>0</v>
      </c>
      <c r="F233" s="217">
        <v>0</v>
      </c>
      <c r="G233" s="217">
        <v>0</v>
      </c>
      <c r="H233" s="217">
        <v>0</v>
      </c>
      <c r="I233" s="217">
        <v>0</v>
      </c>
      <c r="J233" s="217">
        <v>3980750</v>
      </c>
      <c r="K233" s="217">
        <v>3980750</v>
      </c>
      <c r="L233" s="217">
        <v>0</v>
      </c>
      <c r="M233" s="217">
        <v>0</v>
      </c>
      <c r="N233" s="218">
        <v>0</v>
      </c>
      <c r="O233" s="219">
        <v>0</v>
      </c>
      <c r="P233" s="220">
        <f>E233*Config!F$40</f>
        <v>0</v>
      </c>
      <c r="Q233" s="220">
        <f>F233*Config!G$40</f>
        <v>0</v>
      </c>
      <c r="R233" s="220">
        <f>G233*Config!H$40</f>
        <v>0</v>
      </c>
      <c r="S233" s="220">
        <f>H233*Config!I$40</f>
        <v>0</v>
      </c>
      <c r="T233" s="220">
        <f>I233*Config!J$40</f>
        <v>0</v>
      </c>
      <c r="U233" s="220">
        <f>J233*Config!K$40</f>
        <v>4616449.574550963</v>
      </c>
      <c r="V233" s="220">
        <f>K233*Config!L$40</f>
        <v>4731860.8139147367</v>
      </c>
      <c r="W233" s="220">
        <f>L233*Config!M$40</f>
        <v>0</v>
      </c>
      <c r="X233" s="220">
        <f>M233*Config!N$40</f>
        <v>0</v>
      </c>
      <c r="Y233" s="221">
        <f>N233*Config!O$40</f>
        <v>0</v>
      </c>
      <c r="Z233" s="222">
        <f t="shared" si="21"/>
        <v>0</v>
      </c>
      <c r="AA233" s="217">
        <f t="shared" si="22"/>
        <v>7961500</v>
      </c>
      <c r="AB233" s="220">
        <f t="shared" si="23"/>
        <v>0</v>
      </c>
      <c r="AC233" s="221">
        <f t="shared" si="24"/>
        <v>9348310.3884656988</v>
      </c>
      <c r="AD233" s="223">
        <f>IF(OR(SUM(P233:Y233)&lt;&gt;0,A233="EH"),INDEX(CASH!$B:$B,MATCH(A233,CASH!$A:$A,0)),"")</f>
        <v>270</v>
      </c>
      <c r="AE233" s="122">
        <f>AD233*VLOOKUP(C233,Config!$A$3:$C$9,3,FALSE)</f>
        <v>1350</v>
      </c>
      <c r="AF233" s="224">
        <f t="shared" si="25"/>
        <v>0.92182585178561327</v>
      </c>
      <c r="AG233" s="122" t="str">
        <f>IF(ISERROR(VLOOKUP(A233,Config!$A$12:$A$32,1,FALSE)),LEFT(A233,2),"PRL")</f>
        <v>PR</v>
      </c>
      <c r="AH233" s="122" t="str">
        <f t="shared" si="26"/>
        <v>PR744</v>
      </c>
      <c r="AI233" s="163" t="s">
        <v>881</v>
      </c>
      <c r="AJ233" s="225" t="s">
        <v>781</v>
      </c>
      <c r="AK233" s="338" t="str">
        <f>IF(ISERROR(VLOOKUP($A233,'RAB Cat Lookup'!$B$4:$E$351,2,FALSE))=TRUE,"Unallocated",VLOOKUP($A233,'RAB Cat Lookup'!$B$4:$E$351,2,FALSE))</f>
        <v>Std</v>
      </c>
      <c r="AL233" s="338" t="str">
        <f>IF(ISERROR(VLOOKUP($A233,'RAB Cat Lookup'!$B$4:$E$351,4,FALSE))=TRUE,"Unallocated",VLOOKUP($A233,'RAB Cat Lookup'!$B$4:$E$351,4,FALSE))</f>
        <v>Substations</v>
      </c>
      <c r="AM233" s="121" t="str">
        <f t="shared" si="27"/>
        <v/>
      </c>
    </row>
    <row r="234" spans="1:39" x14ac:dyDescent="0.25">
      <c r="A234" s="215" t="s">
        <v>828</v>
      </c>
      <c r="B234" s="215" t="s">
        <v>962</v>
      </c>
      <c r="C234" s="123" t="s">
        <v>514</v>
      </c>
      <c r="D234" s="216">
        <v>0</v>
      </c>
      <c r="E234" s="217">
        <v>0</v>
      </c>
      <c r="F234" s="217">
        <v>0</v>
      </c>
      <c r="G234" s="217">
        <v>0</v>
      </c>
      <c r="H234" s="217">
        <v>0</v>
      </c>
      <c r="I234" s="217">
        <v>0</v>
      </c>
      <c r="J234" s="217">
        <v>10518500</v>
      </c>
      <c r="K234" s="217">
        <v>10518500</v>
      </c>
      <c r="L234" s="217">
        <v>0</v>
      </c>
      <c r="M234" s="217">
        <v>0</v>
      </c>
      <c r="N234" s="218">
        <v>0</v>
      </c>
      <c r="O234" s="219">
        <v>0</v>
      </c>
      <c r="P234" s="220">
        <f>E234*Config!F$40</f>
        <v>0</v>
      </c>
      <c r="Q234" s="220">
        <f>F234*Config!G$40</f>
        <v>0</v>
      </c>
      <c r="R234" s="220">
        <f>G234*Config!H$40</f>
        <v>0</v>
      </c>
      <c r="S234" s="220">
        <f>H234*Config!I$40</f>
        <v>0</v>
      </c>
      <c r="T234" s="220">
        <f>I234*Config!J$40</f>
        <v>0</v>
      </c>
      <c r="U234" s="220">
        <f>J234*Config!K$40</f>
        <v>12198235.219472285</v>
      </c>
      <c r="V234" s="220">
        <f>K234*Config!L$40</f>
        <v>12503191.099959094</v>
      </c>
      <c r="W234" s="220">
        <f>L234*Config!M$40</f>
        <v>0</v>
      </c>
      <c r="X234" s="220">
        <f>M234*Config!N$40</f>
        <v>0</v>
      </c>
      <c r="Y234" s="221">
        <f>N234*Config!O$40</f>
        <v>0</v>
      </c>
      <c r="Z234" s="222">
        <f t="shared" si="21"/>
        <v>0</v>
      </c>
      <c r="AA234" s="217">
        <f t="shared" si="22"/>
        <v>21037000</v>
      </c>
      <c r="AB234" s="220">
        <f t="shared" si="23"/>
        <v>0</v>
      </c>
      <c r="AC234" s="221">
        <f t="shared" si="24"/>
        <v>24701426.319431379</v>
      </c>
      <c r="AD234" s="223">
        <f>IF(OR(SUM(P234:Y234)&lt;&gt;0,A234="EH"),INDEX(CASH!$B:$B,MATCH(A234,CASH!$A:$A,0)),"")</f>
        <v>160</v>
      </c>
      <c r="AE234" s="122">
        <f>AD234*VLOOKUP(C234,Config!$A$3:$C$9,3,FALSE)</f>
        <v>800</v>
      </c>
      <c r="AF234" s="224">
        <f t="shared" si="25"/>
        <v>0.99131198464997028</v>
      </c>
      <c r="AG234" s="122" t="str">
        <f>IF(ISERROR(VLOOKUP(A234,Config!$A$12:$A$32,1,FALSE)),LEFT(A234,2),"PRL")</f>
        <v>PR</v>
      </c>
      <c r="AH234" s="122" t="str">
        <f t="shared" si="26"/>
        <v>PR745</v>
      </c>
      <c r="AI234" s="163" t="s">
        <v>881</v>
      </c>
      <c r="AJ234" s="225" t="s">
        <v>781</v>
      </c>
      <c r="AK234" s="338" t="str">
        <f>IF(ISERROR(VLOOKUP($A234,'RAB Cat Lookup'!$B$4:$E$351,2,FALSE))=TRUE,"Unallocated",VLOOKUP($A234,'RAB Cat Lookup'!$B$4:$E$351,2,FALSE))</f>
        <v>Unallocated</v>
      </c>
      <c r="AL234" s="338" t="str">
        <f>IF(ISERROR(VLOOKUP($A234,'RAB Cat Lookup'!$B$4:$E$351,4,FALSE))=TRUE,"Unallocated",VLOOKUP($A234,'RAB Cat Lookup'!$B$4:$E$351,4,FALSE))</f>
        <v>Unallocated</v>
      </c>
      <c r="AM234" s="121" t="str">
        <f t="shared" si="27"/>
        <v/>
      </c>
    </row>
    <row r="235" spans="1:39" x14ac:dyDescent="0.25">
      <c r="A235" s="215" t="s">
        <v>829</v>
      </c>
      <c r="B235" s="215" t="s">
        <v>963</v>
      </c>
      <c r="C235" s="123" t="s">
        <v>514</v>
      </c>
      <c r="D235" s="216">
        <v>0</v>
      </c>
      <c r="E235" s="217">
        <v>0</v>
      </c>
      <c r="F235" s="217">
        <v>0</v>
      </c>
      <c r="G235" s="217">
        <v>0</v>
      </c>
      <c r="H235" s="217">
        <v>0</v>
      </c>
      <c r="I235" s="217">
        <v>0</v>
      </c>
      <c r="J235" s="217">
        <v>0</v>
      </c>
      <c r="K235" s="217">
        <v>0</v>
      </c>
      <c r="L235" s="217">
        <v>12256000</v>
      </c>
      <c r="M235" s="217">
        <v>12256000</v>
      </c>
      <c r="N235" s="218">
        <v>0</v>
      </c>
      <c r="O235" s="219">
        <v>0</v>
      </c>
      <c r="P235" s="220">
        <f>E235*Config!F$40</f>
        <v>0</v>
      </c>
      <c r="Q235" s="220">
        <f>F235*Config!G$40</f>
        <v>0</v>
      </c>
      <c r="R235" s="220">
        <f>G235*Config!H$40</f>
        <v>0</v>
      </c>
      <c r="S235" s="220">
        <f>H235*Config!I$40</f>
        <v>0</v>
      </c>
      <c r="T235" s="220">
        <f>I235*Config!J$40</f>
        <v>0</v>
      </c>
      <c r="U235" s="220">
        <f>J235*Config!K$40</f>
        <v>0</v>
      </c>
      <c r="V235" s="220">
        <f>K235*Config!L$40</f>
        <v>0</v>
      </c>
      <c r="W235" s="220">
        <f>L235*Config!M$40</f>
        <v>14932745.911881551</v>
      </c>
      <c r="X235" s="220">
        <f>M235*Config!N$40</f>
        <v>15306064.559678588</v>
      </c>
      <c r="Y235" s="221">
        <f>N235*Config!O$40</f>
        <v>0</v>
      </c>
      <c r="Z235" s="222">
        <f t="shared" si="21"/>
        <v>0</v>
      </c>
      <c r="AA235" s="217">
        <f t="shared" si="22"/>
        <v>24512000</v>
      </c>
      <c r="AB235" s="220">
        <f t="shared" si="23"/>
        <v>0</v>
      </c>
      <c r="AC235" s="221">
        <f t="shared" si="24"/>
        <v>30238810.471560139</v>
      </c>
      <c r="AD235" s="223">
        <f>IF(OR(SUM(P235:Y235)&lt;&gt;0,A235="EH"),INDEX(CASH!$B:$B,MATCH(A235,CASH!$A:$A,0)),"")</f>
        <v>80</v>
      </c>
      <c r="AE235" s="122">
        <f>AD235*VLOOKUP(C235,Config!$A$3:$C$9,3,FALSE)</f>
        <v>400</v>
      </c>
      <c r="AF235" s="224">
        <f t="shared" si="25"/>
        <v>0.99707435340427153</v>
      </c>
      <c r="AG235" s="122" t="str">
        <f>IF(ISERROR(VLOOKUP(A235,Config!$A$12:$A$32,1,FALSE)),LEFT(A235,2),"PRL")</f>
        <v>PR</v>
      </c>
      <c r="AH235" s="122" t="str">
        <f t="shared" si="26"/>
        <v>PR746</v>
      </c>
      <c r="AI235" s="163" t="s">
        <v>881</v>
      </c>
      <c r="AJ235" s="225" t="s">
        <v>781</v>
      </c>
      <c r="AK235" s="338" t="str">
        <f>IF(ISERROR(VLOOKUP($A235,'RAB Cat Lookup'!$B$4:$E$351,2,FALSE))=TRUE,"Unallocated",VLOOKUP($A235,'RAB Cat Lookup'!$B$4:$E$351,2,FALSE))</f>
        <v>Unallocated</v>
      </c>
      <c r="AL235" s="338" t="str">
        <f>IF(ISERROR(VLOOKUP($A235,'RAB Cat Lookup'!$B$4:$E$351,4,FALSE))=TRUE,"Unallocated",VLOOKUP($A235,'RAB Cat Lookup'!$B$4:$E$351,4,FALSE))</f>
        <v>Unallocated</v>
      </c>
      <c r="AM235" s="121" t="str">
        <f t="shared" si="27"/>
        <v/>
      </c>
    </row>
    <row r="236" spans="1:39" x14ac:dyDescent="0.25">
      <c r="A236" s="215" t="s">
        <v>883</v>
      </c>
      <c r="B236" s="215" t="s">
        <v>904</v>
      </c>
      <c r="C236" s="123" t="s">
        <v>516</v>
      </c>
      <c r="D236" s="216">
        <v>0</v>
      </c>
      <c r="E236" s="217">
        <v>0</v>
      </c>
      <c r="F236" s="217">
        <v>0</v>
      </c>
      <c r="G236" s="217">
        <v>0</v>
      </c>
      <c r="H236" s="217">
        <v>0</v>
      </c>
      <c r="I236" s="217">
        <v>1900000</v>
      </c>
      <c r="J236" s="217">
        <v>3800000</v>
      </c>
      <c r="K236" s="217">
        <v>3800000</v>
      </c>
      <c r="L236" s="217">
        <v>0</v>
      </c>
      <c r="M236" s="217">
        <v>0</v>
      </c>
      <c r="N236" s="218">
        <v>0</v>
      </c>
      <c r="O236" s="219">
        <v>0</v>
      </c>
      <c r="P236" s="220">
        <f>E236*Config!F$40</f>
        <v>0</v>
      </c>
      <c r="Q236" s="220">
        <f>F236*Config!G$40</f>
        <v>0</v>
      </c>
      <c r="R236" s="220">
        <f>G236*Config!H$40</f>
        <v>0</v>
      </c>
      <c r="S236" s="220">
        <f>H236*Config!I$40</f>
        <v>0</v>
      </c>
      <c r="T236" s="220">
        <f>I236*Config!J$40</f>
        <v>2149675.604492187</v>
      </c>
      <c r="U236" s="220">
        <f>J236*Config!K$40</f>
        <v>4406834.9892089823</v>
      </c>
      <c r="V236" s="220">
        <f>K236*Config!L$40</f>
        <v>4517005.863939207</v>
      </c>
      <c r="W236" s="220">
        <f>L236*Config!M$40</f>
        <v>0</v>
      </c>
      <c r="X236" s="220">
        <f>M236*Config!N$40</f>
        <v>0</v>
      </c>
      <c r="Y236" s="221">
        <f>N236*Config!O$40</f>
        <v>0</v>
      </c>
      <c r="Z236" s="222">
        <f t="shared" si="21"/>
        <v>1900000</v>
      </c>
      <c r="AA236" s="217">
        <f t="shared" si="22"/>
        <v>9500000</v>
      </c>
      <c r="AB236" s="220">
        <f t="shared" si="23"/>
        <v>2149675.604492187</v>
      </c>
      <c r="AC236" s="221">
        <f t="shared" si="24"/>
        <v>11073516.457640376</v>
      </c>
      <c r="AD236" s="223">
        <f>IF(OR(SUM(P236:Y236)&lt;&gt;0,A236="EH"),INDEX(CASH!$B:$B,MATCH(A236,CASH!$A:$A,0)),"")</f>
        <v>240</v>
      </c>
      <c r="AE236" s="122">
        <f>AD236*VLOOKUP(C236,Config!$A$3:$C$9,3,FALSE)</f>
        <v>2400</v>
      </c>
      <c r="AF236" s="224">
        <f t="shared" si="25"/>
        <v>0.69736487155976334</v>
      </c>
      <c r="AG236" s="122" t="str">
        <f>IF(ISERROR(VLOOKUP(A236,Config!$A$12:$A$32,1,FALSE)),LEFT(A236,2),"PRL")</f>
        <v>PR</v>
      </c>
      <c r="AH236" s="122" t="str">
        <f t="shared" si="26"/>
        <v>PR748</v>
      </c>
      <c r="AI236" s="163" t="s">
        <v>881</v>
      </c>
      <c r="AJ236" s="225" t="s">
        <v>781</v>
      </c>
      <c r="AK236" s="338" t="str">
        <f>IF(ISERROR(VLOOKUP($A236,'RAB Cat Lookup'!$B$4:$E$351,2,FALSE))=TRUE,"Unallocated",VLOOKUP($A236,'RAB Cat Lookup'!$B$4:$E$351,2,FALSE))</f>
        <v>Std</v>
      </c>
      <c r="AL236" s="338" t="str">
        <f>IF(ISERROR(VLOOKUP($A236,'RAB Cat Lookup'!$B$4:$E$351,4,FALSE))=TRUE,"Unallocated",VLOOKUP($A236,'RAB Cat Lookup'!$B$4:$E$351,4,FALSE))</f>
        <v>Substations</v>
      </c>
      <c r="AM236" s="121" t="str">
        <f t="shared" si="27"/>
        <v/>
      </c>
    </row>
    <row r="237" spans="1:39" x14ac:dyDescent="0.25">
      <c r="A237" s="215" t="s">
        <v>898</v>
      </c>
      <c r="B237" s="215" t="s">
        <v>905</v>
      </c>
      <c r="C237" s="123" t="s">
        <v>514</v>
      </c>
      <c r="D237" s="216">
        <v>0</v>
      </c>
      <c r="E237" s="217">
        <v>0</v>
      </c>
      <c r="F237" s="217">
        <v>0</v>
      </c>
      <c r="G237" s="217">
        <v>0</v>
      </c>
      <c r="H237" s="217">
        <v>0</v>
      </c>
      <c r="I237" s="217">
        <v>0</v>
      </c>
      <c r="J237" s="217">
        <v>0</v>
      </c>
      <c r="K237" s="217">
        <v>3600000</v>
      </c>
      <c r="L237" s="217">
        <v>0</v>
      </c>
      <c r="M237" s="217">
        <v>0</v>
      </c>
      <c r="N237" s="218">
        <v>0</v>
      </c>
      <c r="O237" s="219">
        <v>0</v>
      </c>
      <c r="P237" s="220">
        <f>E237*Config!F$40</f>
        <v>0</v>
      </c>
      <c r="Q237" s="220">
        <f>F237*Config!G$40</f>
        <v>0</v>
      </c>
      <c r="R237" s="220">
        <f>G237*Config!H$40</f>
        <v>0</v>
      </c>
      <c r="S237" s="220">
        <f>H237*Config!I$40</f>
        <v>0</v>
      </c>
      <c r="T237" s="220">
        <f>I237*Config!J$40</f>
        <v>0</v>
      </c>
      <c r="U237" s="220">
        <f>J237*Config!K$40</f>
        <v>0</v>
      </c>
      <c r="V237" s="220">
        <f>K237*Config!L$40</f>
        <v>4279268.7132055648</v>
      </c>
      <c r="W237" s="220">
        <f>L237*Config!M$40</f>
        <v>0</v>
      </c>
      <c r="X237" s="220">
        <f>M237*Config!N$40</f>
        <v>0</v>
      </c>
      <c r="Y237" s="221">
        <f>N237*Config!O$40</f>
        <v>0</v>
      </c>
      <c r="Z237" s="222">
        <f t="shared" si="21"/>
        <v>0</v>
      </c>
      <c r="AA237" s="217">
        <f t="shared" si="22"/>
        <v>3600000</v>
      </c>
      <c r="AB237" s="220">
        <f t="shared" si="23"/>
        <v>0</v>
      </c>
      <c r="AC237" s="221">
        <f t="shared" si="24"/>
        <v>4279268.7132055648</v>
      </c>
      <c r="AD237" s="223">
        <f>IF(OR(SUM(P237:Y237)&lt;&gt;0,A237="EH"),INDEX(CASH!$B:$B,MATCH(A237,CASH!$A:$A,0)),"")</f>
        <v>250</v>
      </c>
      <c r="AE237" s="122">
        <f>AD237*VLOOKUP(C237,Config!$A$3:$C$9,3,FALSE)</f>
        <v>1250</v>
      </c>
      <c r="AF237" s="224">
        <f t="shared" si="25"/>
        <v>0.92182585178561327</v>
      </c>
      <c r="AG237" s="122" t="str">
        <f>IF(ISERROR(VLOOKUP(A237,Config!$A$12:$A$32,1,FALSE)),LEFT(A237,2),"PRL")</f>
        <v>PR</v>
      </c>
      <c r="AH237" s="122" t="str">
        <f t="shared" si="26"/>
        <v>PR749</v>
      </c>
      <c r="AI237" s="163" t="s">
        <v>881</v>
      </c>
      <c r="AJ237" s="225" t="s">
        <v>781</v>
      </c>
      <c r="AK237" s="338" t="str">
        <f>IF(ISERROR(VLOOKUP($A237,'RAB Cat Lookup'!$B$4:$E$351,2,FALSE))=TRUE,"Unallocated",VLOOKUP($A237,'RAB Cat Lookup'!$B$4:$E$351,2,FALSE))</f>
        <v>Unallocated</v>
      </c>
      <c r="AL237" s="338" t="str">
        <f>IF(ISERROR(VLOOKUP($A237,'RAB Cat Lookup'!$B$4:$E$351,4,FALSE))=TRUE,"Unallocated",VLOOKUP($A237,'RAB Cat Lookup'!$B$4:$E$351,4,FALSE))</f>
        <v>Unallocated</v>
      </c>
      <c r="AM237" s="121" t="str">
        <f t="shared" si="27"/>
        <v/>
      </c>
    </row>
    <row r="238" spans="1:39" x14ac:dyDescent="0.25">
      <c r="A238" s="215" t="s">
        <v>899</v>
      </c>
      <c r="B238" s="215" t="s">
        <v>913</v>
      </c>
      <c r="C238" s="123" t="s">
        <v>513</v>
      </c>
      <c r="D238" s="216">
        <v>280000</v>
      </c>
      <c r="E238" s="217">
        <v>0</v>
      </c>
      <c r="F238" s="217">
        <v>0</v>
      </c>
      <c r="G238" s="217">
        <v>0</v>
      </c>
      <c r="H238" s="217">
        <v>0</v>
      </c>
      <c r="I238" s="217">
        <v>0</v>
      </c>
      <c r="J238" s="217">
        <v>0</v>
      </c>
      <c r="K238" s="217">
        <v>0</v>
      </c>
      <c r="L238" s="217">
        <v>0</v>
      </c>
      <c r="M238" s="217">
        <v>0</v>
      </c>
      <c r="N238" s="218">
        <v>0</v>
      </c>
      <c r="O238" s="219">
        <v>2000</v>
      </c>
      <c r="P238" s="220">
        <f>E238*Config!F$40</f>
        <v>0</v>
      </c>
      <c r="Q238" s="220">
        <f>F238*Config!G$40</f>
        <v>0</v>
      </c>
      <c r="R238" s="220">
        <f>G238*Config!H$40</f>
        <v>0</v>
      </c>
      <c r="S238" s="220">
        <f>H238*Config!I$40</f>
        <v>0</v>
      </c>
      <c r="T238" s="220">
        <f>I238*Config!J$40</f>
        <v>0</v>
      </c>
      <c r="U238" s="220">
        <f>J238*Config!K$40</f>
        <v>0</v>
      </c>
      <c r="V238" s="220">
        <f>K238*Config!L$40</f>
        <v>0</v>
      </c>
      <c r="W238" s="220">
        <f>L238*Config!M$40</f>
        <v>0</v>
      </c>
      <c r="X238" s="220">
        <f>M238*Config!N$40</f>
        <v>0</v>
      </c>
      <c r="Y238" s="221">
        <f>N238*Config!O$40</f>
        <v>0</v>
      </c>
      <c r="Z238" s="222">
        <f t="shared" si="21"/>
        <v>0</v>
      </c>
      <c r="AA238" s="217">
        <f t="shared" si="22"/>
        <v>0</v>
      </c>
      <c r="AB238" s="220">
        <f t="shared" si="23"/>
        <v>0</v>
      </c>
      <c r="AC238" s="221">
        <f t="shared" si="24"/>
        <v>0</v>
      </c>
      <c r="AD238" s="223" t="str">
        <f>IF(OR(SUM(P238:Y238)&lt;&gt;0,A238="EH"),INDEX(CASH!$B:$B,MATCH(A238,CASH!$A:$A,0)),"")</f>
        <v/>
      </c>
      <c r="AE238" s="226">
        <v>2300</v>
      </c>
      <c r="AF238" s="224">
        <f t="shared" si="25"/>
        <v>0.69736487155976334</v>
      </c>
      <c r="AG238" s="122" t="str">
        <f>IF(ISERROR(VLOOKUP(A238,Config!$A$12:$A$32,1,FALSE)),LEFT(A238,2),"PRL")</f>
        <v>PR</v>
      </c>
      <c r="AH238" s="122" t="str">
        <f t="shared" si="26"/>
        <v>PR750</v>
      </c>
      <c r="AI238" s="163" t="s">
        <v>881</v>
      </c>
      <c r="AJ238" s="225" t="s">
        <v>781</v>
      </c>
      <c r="AK238" s="338" t="str">
        <f>IF(ISERROR(VLOOKUP($A238,'RAB Cat Lookup'!$B$4:$E$351,2,FALSE))=TRUE,"Unallocated",VLOOKUP($A238,'RAB Cat Lookup'!$B$4:$E$351,2,FALSE))</f>
        <v>Std</v>
      </c>
      <c r="AL238" s="338" t="str">
        <f>IF(ISERROR(VLOOKUP($A238,'RAB Cat Lookup'!$B$4:$E$351,4,FALSE))=TRUE,"Unallocated",VLOOKUP($A238,'RAB Cat Lookup'!$B$4:$E$351,4,FALSE))</f>
        <v>Sub-transmission lines and cables</v>
      </c>
      <c r="AM238" s="121" t="str">
        <f t="shared" si="27"/>
        <v/>
      </c>
    </row>
    <row r="239" spans="1:39" x14ac:dyDescent="0.25">
      <c r="A239" s="215" t="s">
        <v>920</v>
      </c>
      <c r="B239" s="215" t="s">
        <v>923</v>
      </c>
      <c r="C239" s="123" t="s">
        <v>516</v>
      </c>
      <c r="D239" s="216">
        <v>0</v>
      </c>
      <c r="E239" s="217">
        <v>0</v>
      </c>
      <c r="F239" s="217">
        <v>1000000</v>
      </c>
      <c r="G239" s="217">
        <v>0</v>
      </c>
      <c r="H239" s="217">
        <v>0</v>
      </c>
      <c r="I239" s="217">
        <v>0</v>
      </c>
      <c r="J239" s="217">
        <v>0</v>
      </c>
      <c r="K239" s="217">
        <v>0</v>
      </c>
      <c r="L239" s="217">
        <v>0</v>
      </c>
      <c r="M239" s="217">
        <v>0</v>
      </c>
      <c r="N239" s="218">
        <v>0</v>
      </c>
      <c r="O239" s="219">
        <v>0</v>
      </c>
      <c r="P239" s="220">
        <f>E239*Config!F$40</f>
        <v>0</v>
      </c>
      <c r="Q239" s="220">
        <f>F239*Config!G$40</f>
        <v>1050625</v>
      </c>
      <c r="R239" s="220">
        <f>G239*Config!H$40</f>
        <v>0</v>
      </c>
      <c r="S239" s="220">
        <f>H239*Config!I$40</f>
        <v>0</v>
      </c>
      <c r="T239" s="220">
        <f>I239*Config!J$40</f>
        <v>0</v>
      </c>
      <c r="U239" s="220">
        <f>J239*Config!K$40</f>
        <v>0</v>
      </c>
      <c r="V239" s="220">
        <f>K239*Config!L$40</f>
        <v>0</v>
      </c>
      <c r="W239" s="220">
        <f>L239*Config!M$40</f>
        <v>0</v>
      </c>
      <c r="X239" s="220">
        <f>M239*Config!N$40</f>
        <v>0</v>
      </c>
      <c r="Y239" s="221">
        <f>N239*Config!O$40</f>
        <v>0</v>
      </c>
      <c r="Z239" s="222">
        <f t="shared" si="21"/>
        <v>1000000</v>
      </c>
      <c r="AA239" s="217">
        <f t="shared" si="22"/>
        <v>1000000</v>
      </c>
      <c r="AB239" s="220">
        <f t="shared" si="23"/>
        <v>1050625</v>
      </c>
      <c r="AC239" s="221">
        <f t="shared" si="24"/>
        <v>1050625</v>
      </c>
      <c r="AD239" s="223">
        <f>IF(OR(SUM(P239:Y239)&lt;&gt;0,A239="EH"),INDEX(CASH!$B:$B,MATCH(A239,CASH!$A:$A,0)),"")</f>
        <v>360</v>
      </c>
      <c r="AE239" s="122">
        <f>AD239*VLOOKUP(C239,Config!$A$3:$C$9,3,FALSE)</f>
        <v>3600</v>
      </c>
      <c r="AF239" s="224">
        <f t="shared" si="25"/>
        <v>0.42678271564317494</v>
      </c>
      <c r="AG239" s="122" t="str">
        <f>IF(ISERROR(VLOOKUP(A239,Config!$A$12:$A$32,1,FALSE)),LEFT(A239,2),"PRL")</f>
        <v>PR</v>
      </c>
      <c r="AH239" s="122" t="str">
        <f t="shared" si="26"/>
        <v>PR751</v>
      </c>
      <c r="AI239" s="163" t="s">
        <v>881</v>
      </c>
      <c r="AJ239" s="225" t="s">
        <v>781</v>
      </c>
      <c r="AK239" s="338" t="str">
        <f>IF(ISERROR(VLOOKUP($A239,'RAB Cat Lookup'!$B$4:$E$351,2,FALSE))=TRUE,"Unallocated",VLOOKUP($A239,'RAB Cat Lookup'!$B$4:$E$351,2,FALSE))</f>
        <v>Std</v>
      </c>
      <c r="AL239" s="338" t="str">
        <f>IF(ISERROR(VLOOKUP($A239,'RAB Cat Lookup'!$B$4:$E$351,4,FALSE))=TRUE,"Unallocated",VLOOKUP($A239,'RAB Cat Lookup'!$B$4:$E$351,4,FALSE))</f>
        <v>Substations</v>
      </c>
      <c r="AM239" s="121" t="str">
        <f t="shared" si="27"/>
        <v/>
      </c>
    </row>
    <row r="240" spans="1:39" x14ac:dyDescent="0.25">
      <c r="A240" s="215" t="s">
        <v>900</v>
      </c>
      <c r="B240" s="215" t="s">
        <v>911</v>
      </c>
      <c r="C240" s="123" t="s">
        <v>514</v>
      </c>
      <c r="D240" s="216">
        <v>0</v>
      </c>
      <c r="E240" s="217">
        <v>0</v>
      </c>
      <c r="F240" s="217">
        <v>0</v>
      </c>
      <c r="G240" s="217">
        <v>0</v>
      </c>
      <c r="H240" s="217">
        <v>0</v>
      </c>
      <c r="I240" s="217">
        <v>0</v>
      </c>
      <c r="J240" s="217">
        <v>0</v>
      </c>
      <c r="K240" s="217">
        <v>0</v>
      </c>
      <c r="L240" s="217">
        <v>0</v>
      </c>
      <c r="M240" s="217">
        <v>0</v>
      </c>
      <c r="N240" s="218">
        <v>8898000</v>
      </c>
      <c r="O240" s="219">
        <v>0</v>
      </c>
      <c r="P240" s="220">
        <f>E240*Config!F$40</f>
        <v>0</v>
      </c>
      <c r="Q240" s="220">
        <f>F240*Config!G$40</f>
        <v>0</v>
      </c>
      <c r="R240" s="220">
        <f>G240*Config!H$40</f>
        <v>0</v>
      </c>
      <c r="S240" s="220">
        <f>H240*Config!I$40</f>
        <v>0</v>
      </c>
      <c r="T240" s="220">
        <f>I240*Config!J$40</f>
        <v>0</v>
      </c>
      <c r="U240" s="220">
        <f>J240*Config!K$40</f>
        <v>0</v>
      </c>
      <c r="V240" s="220">
        <f>K240*Config!L$40</f>
        <v>0</v>
      </c>
      <c r="W240" s="220">
        <f>L240*Config!M$40</f>
        <v>0</v>
      </c>
      <c r="X240" s="220">
        <f>M240*Config!N$40</f>
        <v>0</v>
      </c>
      <c r="Y240" s="221">
        <f>N240*Config!O$40</f>
        <v>11390192.274259185</v>
      </c>
      <c r="Z240" s="222">
        <f t="shared" si="21"/>
        <v>0</v>
      </c>
      <c r="AA240" s="217">
        <f t="shared" si="22"/>
        <v>8898000</v>
      </c>
      <c r="AB240" s="220">
        <f t="shared" si="23"/>
        <v>0</v>
      </c>
      <c r="AC240" s="221">
        <f t="shared" si="24"/>
        <v>11390192.274259185</v>
      </c>
      <c r="AD240" s="223">
        <f>IF(OR(SUM(P240:Y240)&lt;&gt;0,A240="EH"),INDEX(CASH!$B:$B,MATCH(A240,CASH!$A:$A,0)),"")</f>
        <v>340</v>
      </c>
      <c r="AE240" s="122">
        <f>AD240*VLOOKUP(C240,Config!$A$3:$C$9,3,FALSE)</f>
        <v>1700</v>
      </c>
      <c r="AF240" s="224">
        <f t="shared" si="25"/>
        <v>0.8891759667200767</v>
      </c>
      <c r="AG240" s="122" t="str">
        <f>IF(ISERROR(VLOOKUP(A240,Config!$A$12:$A$32,1,FALSE)),LEFT(A240,2),"PRL")</f>
        <v>PR</v>
      </c>
      <c r="AH240" s="122" t="str">
        <f t="shared" si="26"/>
        <v>PR752</v>
      </c>
      <c r="AI240" s="163" t="s">
        <v>881</v>
      </c>
      <c r="AJ240" s="225" t="s">
        <v>781</v>
      </c>
      <c r="AK240" s="338" t="str">
        <f>IF(ISERROR(VLOOKUP($A240,'RAB Cat Lookup'!$B$4:$E$351,2,FALSE))=TRUE,"Unallocated",VLOOKUP($A240,'RAB Cat Lookup'!$B$4:$E$351,2,FALSE))</f>
        <v>Unallocated</v>
      </c>
      <c r="AL240" s="338" t="str">
        <f>IF(ISERROR(VLOOKUP($A240,'RAB Cat Lookup'!$B$4:$E$351,4,FALSE))=TRUE,"Unallocated",VLOOKUP($A240,'RAB Cat Lookup'!$B$4:$E$351,4,FALSE))</f>
        <v>Unallocated</v>
      </c>
      <c r="AM240" s="121" t="str">
        <f t="shared" si="27"/>
        <v/>
      </c>
    </row>
    <row r="241" spans="1:39" x14ac:dyDescent="0.25">
      <c r="A241" s="215" t="s">
        <v>901</v>
      </c>
      <c r="B241" s="215" t="s">
        <v>914</v>
      </c>
      <c r="C241" s="123" t="s">
        <v>516</v>
      </c>
      <c r="D241" s="216">
        <v>0</v>
      </c>
      <c r="E241" s="217">
        <v>0</v>
      </c>
      <c r="F241" s="217">
        <v>0</v>
      </c>
      <c r="G241" s="217">
        <v>0</v>
      </c>
      <c r="H241" s="217">
        <v>5126500</v>
      </c>
      <c r="I241" s="217">
        <v>5126500</v>
      </c>
      <c r="J241" s="217">
        <v>0</v>
      </c>
      <c r="K241" s="217">
        <v>0</v>
      </c>
      <c r="L241" s="217">
        <v>0</v>
      </c>
      <c r="M241" s="217">
        <v>0</v>
      </c>
      <c r="N241" s="218">
        <v>0</v>
      </c>
      <c r="O241" s="219">
        <v>0</v>
      </c>
      <c r="P241" s="220">
        <f>E241*Config!F$40</f>
        <v>0</v>
      </c>
      <c r="Q241" s="220">
        <f>F241*Config!G$40</f>
        <v>0</v>
      </c>
      <c r="R241" s="220">
        <f>G241*Config!H$40</f>
        <v>0</v>
      </c>
      <c r="S241" s="220">
        <f>H241*Config!I$40</f>
        <v>5658696.783789061</v>
      </c>
      <c r="T241" s="220">
        <f>I241*Config!J$40</f>
        <v>5800164.2033837875</v>
      </c>
      <c r="U241" s="220">
        <f>J241*Config!K$40</f>
        <v>0</v>
      </c>
      <c r="V241" s="220">
        <f>K241*Config!L$40</f>
        <v>0</v>
      </c>
      <c r="W241" s="220">
        <f>L241*Config!M$40</f>
        <v>0</v>
      </c>
      <c r="X241" s="220">
        <f>M241*Config!N$40</f>
        <v>0</v>
      </c>
      <c r="Y241" s="221">
        <f>N241*Config!O$40</f>
        <v>0</v>
      </c>
      <c r="Z241" s="222">
        <f t="shared" si="21"/>
        <v>10253000</v>
      </c>
      <c r="AA241" s="217">
        <f t="shared" si="22"/>
        <v>10253000</v>
      </c>
      <c r="AB241" s="220">
        <f t="shared" si="23"/>
        <v>11458860.987172849</v>
      </c>
      <c r="AC241" s="221">
        <f t="shared" si="24"/>
        <v>11458860.987172849</v>
      </c>
      <c r="AD241" s="223">
        <f>IF(OR(SUM(P241:Y241)&lt;&gt;0,A241="EH"),INDEX(CASH!$B:$B,MATCH(A241,CASH!$A:$A,0)),"")</f>
        <v>360</v>
      </c>
      <c r="AE241" s="122">
        <f>AD241*VLOOKUP(C241,Config!$A$3:$C$9,3,FALSE)</f>
        <v>3600</v>
      </c>
      <c r="AF241" s="224">
        <f t="shared" si="25"/>
        <v>0.42678271564317494</v>
      </c>
      <c r="AG241" s="122" t="str">
        <f>IF(ISERROR(VLOOKUP(A241,Config!$A$12:$A$32,1,FALSE)),LEFT(A241,2),"PRL")</f>
        <v>PR</v>
      </c>
      <c r="AH241" s="122" t="str">
        <f t="shared" si="26"/>
        <v>PR754</v>
      </c>
      <c r="AI241" s="163" t="s">
        <v>881</v>
      </c>
      <c r="AJ241" s="225" t="s">
        <v>781</v>
      </c>
      <c r="AK241" s="338" t="str">
        <f>IF(ISERROR(VLOOKUP($A241,'RAB Cat Lookup'!$B$4:$E$351,2,FALSE))=TRUE,"Unallocated",VLOOKUP($A241,'RAB Cat Lookup'!$B$4:$E$351,2,FALSE))</f>
        <v>Std</v>
      </c>
      <c r="AL241" s="338" t="str">
        <f>IF(ISERROR(VLOOKUP($A241,'RAB Cat Lookup'!$B$4:$E$351,4,FALSE))=TRUE,"Unallocated",VLOOKUP($A241,'RAB Cat Lookup'!$B$4:$E$351,4,FALSE))</f>
        <v>Substations</v>
      </c>
      <c r="AM241" s="121" t="str">
        <f t="shared" si="27"/>
        <v/>
      </c>
    </row>
    <row r="242" spans="1:39" x14ac:dyDescent="0.25">
      <c r="A242" s="215" t="s">
        <v>902</v>
      </c>
      <c r="B242" s="215" t="s">
        <v>906</v>
      </c>
      <c r="C242" s="123" t="s">
        <v>514</v>
      </c>
      <c r="D242" s="216">
        <v>0</v>
      </c>
      <c r="E242" s="217">
        <v>0</v>
      </c>
      <c r="F242" s="217">
        <v>0</v>
      </c>
      <c r="G242" s="217">
        <v>0</v>
      </c>
      <c r="H242" s="217">
        <v>0</v>
      </c>
      <c r="I242" s="217">
        <v>0</v>
      </c>
      <c r="J242" s="217">
        <v>0</v>
      </c>
      <c r="K242" s="217">
        <v>7280000</v>
      </c>
      <c r="L242" s="217">
        <v>0</v>
      </c>
      <c r="M242" s="217">
        <v>0</v>
      </c>
      <c r="N242" s="218">
        <v>0</v>
      </c>
      <c r="O242" s="219">
        <v>0</v>
      </c>
      <c r="P242" s="220">
        <f>E242*Config!F$40</f>
        <v>0</v>
      </c>
      <c r="Q242" s="220">
        <f>F242*Config!G$40</f>
        <v>0</v>
      </c>
      <c r="R242" s="220">
        <f>G242*Config!H$40</f>
        <v>0</v>
      </c>
      <c r="S242" s="220">
        <f>H242*Config!I$40</f>
        <v>0</v>
      </c>
      <c r="T242" s="220">
        <f>I242*Config!J$40</f>
        <v>0</v>
      </c>
      <c r="U242" s="220">
        <f>J242*Config!K$40</f>
        <v>0</v>
      </c>
      <c r="V242" s="220">
        <f>K242*Config!L$40</f>
        <v>8653632.2867045868</v>
      </c>
      <c r="W242" s="220">
        <f>L242*Config!M$40</f>
        <v>0</v>
      </c>
      <c r="X242" s="220">
        <f>M242*Config!N$40</f>
        <v>0</v>
      </c>
      <c r="Y242" s="221">
        <f>N242*Config!O$40</f>
        <v>0</v>
      </c>
      <c r="Z242" s="222">
        <f t="shared" si="21"/>
        <v>0</v>
      </c>
      <c r="AA242" s="217">
        <f t="shared" si="22"/>
        <v>7280000</v>
      </c>
      <c r="AB242" s="220">
        <f t="shared" si="23"/>
        <v>0</v>
      </c>
      <c r="AC242" s="221">
        <f t="shared" si="24"/>
        <v>8653632.2867045868</v>
      </c>
      <c r="AD242" s="223">
        <f>IF(OR(SUM(P242:Y242)&lt;&gt;0,A242="EH"),INDEX(CASH!$B:$B,MATCH(A242,CASH!$A:$A,0)),"")</f>
        <v>360</v>
      </c>
      <c r="AE242" s="122">
        <f>AD242*VLOOKUP(C242,Config!$A$3:$C$9,3,FALSE)</f>
        <v>1800</v>
      </c>
      <c r="AF242" s="224">
        <f t="shared" si="25"/>
        <v>0.82350067897951695</v>
      </c>
      <c r="AG242" s="122" t="str">
        <f>IF(ISERROR(VLOOKUP(A242,Config!$A$12:$A$32,1,FALSE)),LEFT(A242,2),"PRL")</f>
        <v>PR</v>
      </c>
      <c r="AH242" s="122" t="str">
        <f t="shared" si="26"/>
        <v>PR755</v>
      </c>
      <c r="AI242" s="163" t="s">
        <v>881</v>
      </c>
      <c r="AJ242" s="225" t="s">
        <v>781</v>
      </c>
      <c r="AK242" s="338" t="str">
        <f>IF(ISERROR(VLOOKUP($A242,'RAB Cat Lookup'!$B$4:$E$351,2,FALSE))=TRUE,"Unallocated",VLOOKUP($A242,'RAB Cat Lookup'!$B$4:$E$351,2,FALSE))</f>
        <v>Unallocated</v>
      </c>
      <c r="AL242" s="338" t="str">
        <f>IF(ISERROR(VLOOKUP($A242,'RAB Cat Lookup'!$B$4:$E$351,4,FALSE))=TRUE,"Unallocated",VLOOKUP($A242,'RAB Cat Lookup'!$B$4:$E$351,4,FALSE))</f>
        <v>Unallocated</v>
      </c>
      <c r="AM242" s="121" t="str">
        <f t="shared" si="27"/>
        <v/>
      </c>
    </row>
    <row r="243" spans="1:39" x14ac:dyDescent="0.25">
      <c r="A243" s="215" t="s">
        <v>1093</v>
      </c>
      <c r="B243" s="215" t="s">
        <v>1095</v>
      </c>
      <c r="C243" s="123" t="s">
        <v>516</v>
      </c>
      <c r="D243" s="216" t="s">
        <v>1372</v>
      </c>
      <c r="E243" s="217">
        <v>0</v>
      </c>
      <c r="F243" s="217">
        <v>3000000</v>
      </c>
      <c r="G243" s="217">
        <v>0</v>
      </c>
      <c r="H243" s="217">
        <v>0</v>
      </c>
      <c r="I243" s="217">
        <v>0</v>
      </c>
      <c r="J243" s="217">
        <v>0</v>
      </c>
      <c r="K243" s="217">
        <v>0</v>
      </c>
      <c r="L243" s="217">
        <v>0</v>
      </c>
      <c r="M243" s="217">
        <v>0</v>
      </c>
      <c r="N243" s="218">
        <v>0</v>
      </c>
      <c r="O243" s="219">
        <v>0</v>
      </c>
      <c r="P243" s="220">
        <f>E243*Config!F$40</f>
        <v>0</v>
      </c>
      <c r="Q243" s="220">
        <f>F243*Config!G$40</f>
        <v>3151874.9999999995</v>
      </c>
      <c r="R243" s="220">
        <f>G243*Config!H$40</f>
        <v>0</v>
      </c>
      <c r="S243" s="220">
        <f>H243*Config!I$40</f>
        <v>0</v>
      </c>
      <c r="T243" s="220">
        <f>I243*Config!J$40</f>
        <v>0</v>
      </c>
      <c r="U243" s="220">
        <f>J243*Config!K$40</f>
        <v>0</v>
      </c>
      <c r="V243" s="220">
        <f>K243*Config!L$40</f>
        <v>0</v>
      </c>
      <c r="W243" s="220">
        <f>L243*Config!M$40</f>
        <v>0</v>
      </c>
      <c r="X243" s="220">
        <f>M243*Config!N$40</f>
        <v>0</v>
      </c>
      <c r="Y243" s="221">
        <f>N243*Config!O$40</f>
        <v>0</v>
      </c>
      <c r="Z243" s="222">
        <f t="shared" si="21"/>
        <v>3000000</v>
      </c>
      <c r="AA243" s="217">
        <f t="shared" si="22"/>
        <v>3000000</v>
      </c>
      <c r="AB243" s="220">
        <f t="shared" si="23"/>
        <v>3151874.9999999995</v>
      </c>
      <c r="AC243" s="221">
        <f t="shared" si="24"/>
        <v>3151874.9999999995</v>
      </c>
      <c r="AD243" s="223">
        <f>IF(OR(SUM(P243:Y243)&lt;&gt;0,A243="EH"),INDEX(CASH!$B:$B,MATCH(A243,CASH!$A:$A,0)),"")</f>
        <v>170</v>
      </c>
      <c r="AE243" s="122">
        <f>AD243*VLOOKUP(C243,Config!$A$3:$C$9,3,FALSE)</f>
        <v>1700</v>
      </c>
      <c r="AF243" s="224">
        <f t="shared" si="25"/>
        <v>0.8891759667200767</v>
      </c>
      <c r="AG243" s="122" t="str">
        <f>IF(ISERROR(VLOOKUP(A243,Config!$A$12:$A$32,1,FALSE)),LEFT(A243,2),"PRL")</f>
        <v>PRL</v>
      </c>
      <c r="AH243" s="122" t="str">
        <f t="shared" si="26"/>
        <v>PR761</v>
      </c>
      <c r="AI243" s="163" t="s">
        <v>881</v>
      </c>
      <c r="AJ243" s="225" t="s">
        <v>781</v>
      </c>
      <c r="AK243" s="338" t="str">
        <f>IF(ISERROR(VLOOKUP($A243,'RAB Cat Lookup'!$B$4:$E$351,2,FALSE))=TRUE,"Unallocated",VLOOKUP($A243,'RAB Cat Lookup'!$B$4:$E$351,2,FALSE))</f>
        <v>Std</v>
      </c>
      <c r="AL243" s="338" t="str">
        <f>IF(ISERROR(VLOOKUP($A243,'RAB Cat Lookup'!$B$4:$E$351,4,FALSE))=TRUE,"Unallocated",VLOOKUP($A243,'RAB Cat Lookup'!$B$4:$E$351,4,FALSE))</f>
        <v>Substations</v>
      </c>
      <c r="AM243" s="121" t="str">
        <f t="shared" si="27"/>
        <v/>
      </c>
    </row>
    <row r="244" spans="1:39" x14ac:dyDescent="0.25">
      <c r="A244" s="215" t="s">
        <v>1100</v>
      </c>
      <c r="B244" s="215" t="s">
        <v>1101</v>
      </c>
      <c r="C244" s="123" t="s">
        <v>516</v>
      </c>
      <c r="D244" s="216" t="s">
        <v>1372</v>
      </c>
      <c r="E244" s="217">
        <v>300000</v>
      </c>
      <c r="F244" s="217">
        <v>400000</v>
      </c>
      <c r="G244" s="217">
        <v>0</v>
      </c>
      <c r="H244" s="217">
        <v>0</v>
      </c>
      <c r="I244" s="217">
        <v>0</v>
      </c>
      <c r="J244" s="217">
        <v>0</v>
      </c>
      <c r="K244" s="217">
        <v>0</v>
      </c>
      <c r="L244" s="217">
        <v>0</v>
      </c>
      <c r="M244" s="217">
        <v>0</v>
      </c>
      <c r="N244" s="218">
        <v>0</v>
      </c>
      <c r="O244" s="219">
        <v>0</v>
      </c>
      <c r="P244" s="220">
        <f>E244*Config!F$40</f>
        <v>307500</v>
      </c>
      <c r="Q244" s="220">
        <f>F244*Config!G$40</f>
        <v>420249.99999999994</v>
      </c>
      <c r="R244" s="220">
        <f>G244*Config!H$40</f>
        <v>0</v>
      </c>
      <c r="S244" s="220">
        <f>H244*Config!I$40</f>
        <v>0</v>
      </c>
      <c r="T244" s="220">
        <f>I244*Config!J$40</f>
        <v>0</v>
      </c>
      <c r="U244" s="220">
        <f>J244*Config!K$40</f>
        <v>0</v>
      </c>
      <c r="V244" s="220">
        <f>K244*Config!L$40</f>
        <v>0</v>
      </c>
      <c r="W244" s="220">
        <f>L244*Config!M$40</f>
        <v>0</v>
      </c>
      <c r="X244" s="220">
        <f>M244*Config!N$40</f>
        <v>0</v>
      </c>
      <c r="Y244" s="221">
        <f>N244*Config!O$40</f>
        <v>0</v>
      </c>
      <c r="Z244" s="222">
        <f t="shared" si="21"/>
        <v>700000</v>
      </c>
      <c r="AA244" s="217">
        <f t="shared" si="22"/>
        <v>700000</v>
      </c>
      <c r="AB244" s="220">
        <f t="shared" si="23"/>
        <v>727750</v>
      </c>
      <c r="AC244" s="221">
        <f t="shared" si="24"/>
        <v>727750</v>
      </c>
      <c r="AD244" s="223">
        <f>IF(OR(SUM(P244:Y244)&lt;&gt;0,A244="EH"),INDEX(CASH!$B:$B,MATCH(A244,CASH!$A:$A,0)),"")</f>
        <v>180</v>
      </c>
      <c r="AE244" s="122">
        <f>AD244*VLOOKUP(C244,Config!$A$3:$C$9,3,FALSE)</f>
        <v>1800</v>
      </c>
      <c r="AF244" s="224">
        <f t="shared" si="25"/>
        <v>0.82350067897951695</v>
      </c>
      <c r="AG244" s="122" t="str">
        <f>IF(ISERROR(VLOOKUP(A244,Config!$A$12:$A$32,1,FALSE)),LEFT(A244,2),"PRL")</f>
        <v>PR</v>
      </c>
      <c r="AH244" s="122" t="str">
        <f t="shared" si="26"/>
        <v>PR765</v>
      </c>
      <c r="AI244" s="163" t="s">
        <v>881</v>
      </c>
      <c r="AJ244" s="225" t="s">
        <v>781</v>
      </c>
      <c r="AK244" s="338" t="str">
        <f>IF(ISERROR(VLOOKUP($A244,'RAB Cat Lookup'!$B$4:$E$351,2,FALSE))=TRUE,"Unallocated",VLOOKUP($A244,'RAB Cat Lookup'!$B$4:$E$351,2,FALSE))</f>
        <v>Std</v>
      </c>
      <c r="AL244" s="338" t="str">
        <f>IF(ISERROR(VLOOKUP($A244,'RAB Cat Lookup'!$B$4:$E$351,4,FALSE))=TRUE,"Unallocated",VLOOKUP($A244,'RAB Cat Lookup'!$B$4:$E$351,4,FALSE))</f>
        <v>Substations</v>
      </c>
      <c r="AM244" s="121" t="str">
        <f t="shared" si="27"/>
        <v/>
      </c>
    </row>
    <row r="245" spans="1:39" x14ac:dyDescent="0.25">
      <c r="A245" s="215" t="s">
        <v>1099</v>
      </c>
      <c r="B245" s="215" t="s">
        <v>1104</v>
      </c>
      <c r="C245" s="123" t="s">
        <v>516</v>
      </c>
      <c r="D245" s="216" t="s">
        <v>1372</v>
      </c>
      <c r="E245" s="217">
        <v>0</v>
      </c>
      <c r="F245" s="217">
        <v>350000</v>
      </c>
      <c r="G245" s="217">
        <v>0</v>
      </c>
      <c r="H245" s="217">
        <v>0</v>
      </c>
      <c r="I245" s="217">
        <v>0</v>
      </c>
      <c r="J245" s="217">
        <v>0</v>
      </c>
      <c r="K245" s="217">
        <v>0</v>
      </c>
      <c r="L245" s="217">
        <v>0</v>
      </c>
      <c r="M245" s="217">
        <v>0</v>
      </c>
      <c r="N245" s="218">
        <v>0</v>
      </c>
      <c r="O245" s="219">
        <v>0</v>
      </c>
      <c r="P245" s="220">
        <f>E245*Config!F$40</f>
        <v>0</v>
      </c>
      <c r="Q245" s="220">
        <f>F245*Config!G$40</f>
        <v>367718.75</v>
      </c>
      <c r="R245" s="220">
        <f>G245*Config!H$40</f>
        <v>0</v>
      </c>
      <c r="S245" s="220">
        <f>H245*Config!I$40</f>
        <v>0</v>
      </c>
      <c r="T245" s="220">
        <f>I245*Config!J$40</f>
        <v>0</v>
      </c>
      <c r="U245" s="220">
        <f>J245*Config!K$40</f>
        <v>0</v>
      </c>
      <c r="V245" s="220">
        <f>K245*Config!L$40</f>
        <v>0</v>
      </c>
      <c r="W245" s="220">
        <f>L245*Config!M$40</f>
        <v>0</v>
      </c>
      <c r="X245" s="220">
        <f>M245*Config!N$40</f>
        <v>0</v>
      </c>
      <c r="Y245" s="221">
        <f>N245*Config!O$40</f>
        <v>0</v>
      </c>
      <c r="Z245" s="222">
        <f t="shared" si="21"/>
        <v>350000</v>
      </c>
      <c r="AA245" s="217">
        <f t="shared" si="22"/>
        <v>350000</v>
      </c>
      <c r="AB245" s="220">
        <f t="shared" si="23"/>
        <v>367718.75</v>
      </c>
      <c r="AC245" s="221">
        <f t="shared" si="24"/>
        <v>367718.75</v>
      </c>
      <c r="AD245" s="223">
        <f>IF(OR(SUM(P245:Y245)&lt;&gt;0,A245="EH"),INDEX(CASH!$B:$B,MATCH(A245,CASH!$A:$A,0)),"")</f>
        <v>180</v>
      </c>
      <c r="AE245" s="122">
        <f>AD245*VLOOKUP(C245,Config!$A$3:$C$9,3,FALSE)</f>
        <v>1800</v>
      </c>
      <c r="AF245" s="224">
        <f t="shared" si="25"/>
        <v>0.82350067897951695</v>
      </c>
      <c r="AG245" s="122" t="str">
        <f>IF(ISERROR(VLOOKUP(A245,Config!$A$12:$A$32,1,FALSE)),LEFT(A245,2),"PRL")</f>
        <v>PR</v>
      </c>
      <c r="AH245" s="122" t="str">
        <f t="shared" si="26"/>
        <v>PR766</v>
      </c>
      <c r="AI245" s="163" t="s">
        <v>881</v>
      </c>
      <c r="AJ245" s="225" t="s">
        <v>781</v>
      </c>
      <c r="AK245" s="338" t="str">
        <f>IF(ISERROR(VLOOKUP($A245,'RAB Cat Lookup'!$B$4:$E$351,2,FALSE))=TRUE,"Unallocated",VLOOKUP($A245,'RAB Cat Lookup'!$B$4:$E$351,2,FALSE))</f>
        <v>Std</v>
      </c>
      <c r="AL245" s="338" t="str">
        <f>IF(ISERROR(VLOOKUP($A245,'RAB Cat Lookup'!$B$4:$E$351,4,FALSE))=TRUE,"Unallocated",VLOOKUP($A245,'RAB Cat Lookup'!$B$4:$E$351,4,FALSE))</f>
        <v>Substations</v>
      </c>
      <c r="AM245" s="121" t="str">
        <f t="shared" si="27"/>
        <v/>
      </c>
    </row>
    <row r="246" spans="1:39" x14ac:dyDescent="0.25">
      <c r="A246" s="215" t="s">
        <v>1098</v>
      </c>
      <c r="B246" s="215" t="s">
        <v>1103</v>
      </c>
      <c r="C246" s="123" t="s">
        <v>516</v>
      </c>
      <c r="D246" s="216" t="s">
        <v>1372</v>
      </c>
      <c r="E246" s="217">
        <v>0</v>
      </c>
      <c r="F246" s="217">
        <v>0</v>
      </c>
      <c r="G246" s="217">
        <v>400000</v>
      </c>
      <c r="H246" s="217">
        <v>0</v>
      </c>
      <c r="I246" s="217">
        <v>0</v>
      </c>
      <c r="J246" s="217">
        <v>0</v>
      </c>
      <c r="K246" s="217">
        <v>0</v>
      </c>
      <c r="L246" s="217">
        <v>0</v>
      </c>
      <c r="M246" s="217">
        <v>0</v>
      </c>
      <c r="N246" s="218">
        <v>0</v>
      </c>
      <c r="O246" s="219">
        <v>0</v>
      </c>
      <c r="P246" s="220">
        <f>E246*Config!F$40</f>
        <v>0</v>
      </c>
      <c r="Q246" s="220">
        <f>F246*Config!G$40</f>
        <v>0</v>
      </c>
      <c r="R246" s="220">
        <f>G246*Config!H$40</f>
        <v>430756.24999999994</v>
      </c>
      <c r="S246" s="220">
        <f>H246*Config!I$40</f>
        <v>0</v>
      </c>
      <c r="T246" s="220">
        <f>I246*Config!J$40</f>
        <v>0</v>
      </c>
      <c r="U246" s="220">
        <f>J246*Config!K$40</f>
        <v>0</v>
      </c>
      <c r="V246" s="220">
        <f>K246*Config!L$40</f>
        <v>0</v>
      </c>
      <c r="W246" s="220">
        <f>L246*Config!M$40</f>
        <v>0</v>
      </c>
      <c r="X246" s="220">
        <f>M246*Config!N$40</f>
        <v>0</v>
      </c>
      <c r="Y246" s="221">
        <f>N246*Config!O$40</f>
        <v>0</v>
      </c>
      <c r="Z246" s="222">
        <f t="shared" si="21"/>
        <v>400000</v>
      </c>
      <c r="AA246" s="217">
        <f t="shared" si="22"/>
        <v>400000</v>
      </c>
      <c r="AB246" s="220">
        <f t="shared" si="23"/>
        <v>430756.24999999994</v>
      </c>
      <c r="AC246" s="221">
        <f t="shared" si="24"/>
        <v>430756.24999999994</v>
      </c>
      <c r="AD246" s="223">
        <f>IF(OR(SUM(P246:Y246)&lt;&gt;0,A246="EH"),INDEX(CASH!$B:$B,MATCH(A246,CASH!$A:$A,0)),"")</f>
        <v>180</v>
      </c>
      <c r="AE246" s="122">
        <f>AD246*VLOOKUP(C246,Config!$A$3:$C$9,3,FALSE)</f>
        <v>1800</v>
      </c>
      <c r="AF246" s="224">
        <f t="shared" si="25"/>
        <v>0.82350067897951695</v>
      </c>
      <c r="AG246" s="122" t="str">
        <f>IF(ISERROR(VLOOKUP(A246,Config!$A$12:$A$32,1,FALSE)),LEFT(A246,2),"PRL")</f>
        <v>PR</v>
      </c>
      <c r="AH246" s="122" t="str">
        <f t="shared" si="26"/>
        <v>PR767</v>
      </c>
      <c r="AI246" s="163" t="s">
        <v>881</v>
      </c>
      <c r="AJ246" s="225" t="s">
        <v>781</v>
      </c>
      <c r="AK246" s="338" t="str">
        <f>IF(ISERROR(VLOOKUP($A246,'RAB Cat Lookup'!$B$4:$E$351,2,FALSE))=TRUE,"Unallocated",VLOOKUP($A246,'RAB Cat Lookup'!$B$4:$E$351,2,FALSE))</f>
        <v>Std</v>
      </c>
      <c r="AL246" s="338" t="str">
        <f>IF(ISERROR(VLOOKUP($A246,'RAB Cat Lookup'!$B$4:$E$351,4,FALSE))=TRUE,"Unallocated",VLOOKUP($A246,'RAB Cat Lookup'!$B$4:$E$351,4,FALSE))</f>
        <v>Substations</v>
      </c>
      <c r="AM246" s="121" t="str">
        <f t="shared" si="27"/>
        <v/>
      </c>
    </row>
    <row r="247" spans="1:39" x14ac:dyDescent="0.25">
      <c r="A247" s="215" t="s">
        <v>1094</v>
      </c>
      <c r="B247" s="215" t="s">
        <v>1096</v>
      </c>
      <c r="C247" s="123" t="s">
        <v>514</v>
      </c>
      <c r="D247" s="216" t="s">
        <v>1372</v>
      </c>
      <c r="E247" s="217">
        <v>0</v>
      </c>
      <c r="F247" s="217">
        <v>0</v>
      </c>
      <c r="G247" s="217">
        <v>0</v>
      </c>
      <c r="H247" s="217">
        <v>0</v>
      </c>
      <c r="I247" s="217">
        <v>0</v>
      </c>
      <c r="J247" s="217">
        <v>0</v>
      </c>
      <c r="K247" s="217">
        <v>0</v>
      </c>
      <c r="L247" s="217">
        <v>6220000</v>
      </c>
      <c r="M247" s="217">
        <v>12440000</v>
      </c>
      <c r="N247" s="218">
        <v>12440000</v>
      </c>
      <c r="O247" s="219">
        <v>0</v>
      </c>
      <c r="P247" s="220">
        <f>E247*Config!F$40</f>
        <v>0</v>
      </c>
      <c r="Q247" s="220">
        <f>F247*Config!G$40</f>
        <v>0</v>
      </c>
      <c r="R247" s="220">
        <f>G247*Config!H$40</f>
        <v>0</v>
      </c>
      <c r="S247" s="220">
        <f>H247*Config!I$40</f>
        <v>0</v>
      </c>
      <c r="T247" s="220">
        <f>I247*Config!J$40</f>
        <v>0</v>
      </c>
      <c r="U247" s="220">
        <f>J247*Config!K$40</f>
        <v>0</v>
      </c>
      <c r="V247" s="220">
        <f>K247*Config!L$40</f>
        <v>0</v>
      </c>
      <c r="W247" s="220">
        <f>L247*Config!M$40</f>
        <v>7578466.0225116881</v>
      </c>
      <c r="X247" s="220">
        <f>M247*Config!N$40</f>
        <v>15535855.346148958</v>
      </c>
      <c r="Y247" s="221">
        <f>N247*Config!O$40</f>
        <v>15924251.729802683</v>
      </c>
      <c r="Z247" s="222">
        <f t="shared" si="21"/>
        <v>0</v>
      </c>
      <c r="AA247" s="217">
        <f t="shared" si="22"/>
        <v>31100000</v>
      </c>
      <c r="AB247" s="220">
        <f t="shared" si="23"/>
        <v>0</v>
      </c>
      <c r="AC247" s="221">
        <f t="shared" si="24"/>
        <v>39038573.098463327</v>
      </c>
      <c r="AD247" s="223">
        <f>IF(OR(SUM(P247:Y247)&lt;&gt;0,A247="EH"),INDEX(CASH!$B:$B,MATCH(A247,CASH!$A:$A,0)),"")</f>
        <v>170</v>
      </c>
      <c r="AE247" s="122">
        <f>AD247*VLOOKUP(C247,Config!$A$3:$C$9,3,FALSE)</f>
        <v>850</v>
      </c>
      <c r="AF247" s="224">
        <f t="shared" si="25"/>
        <v>0.97397603708176128</v>
      </c>
      <c r="AG247" s="122" t="str">
        <f>IF(ISERROR(VLOOKUP(A247,Config!$A$12:$A$32,1,FALSE)),LEFT(A247,2),"PRL")</f>
        <v>PR</v>
      </c>
      <c r="AH247" s="122" t="str">
        <f t="shared" si="26"/>
        <v>PR768</v>
      </c>
      <c r="AI247" s="163" t="s">
        <v>881</v>
      </c>
      <c r="AJ247" s="225" t="s">
        <v>781</v>
      </c>
      <c r="AK247" s="338" t="str">
        <f>IF(ISERROR(VLOOKUP($A247,'RAB Cat Lookup'!$B$4:$E$351,2,FALSE))=TRUE,"Unallocated",VLOOKUP($A247,'RAB Cat Lookup'!$B$4:$E$351,2,FALSE))</f>
        <v>Unallocated</v>
      </c>
      <c r="AL247" s="338" t="str">
        <f>IF(ISERROR(VLOOKUP($A247,'RAB Cat Lookup'!$B$4:$E$351,4,FALSE))=TRUE,"Unallocated",VLOOKUP($A247,'RAB Cat Lookup'!$B$4:$E$351,4,FALSE))</f>
        <v>Unallocated</v>
      </c>
      <c r="AM247" s="121" t="str">
        <f t="shared" si="27"/>
        <v/>
      </c>
    </row>
    <row r="248" spans="1:39" x14ac:dyDescent="0.25">
      <c r="A248" s="215" t="s">
        <v>1097</v>
      </c>
      <c r="B248" s="215" t="s">
        <v>1102</v>
      </c>
      <c r="C248" s="123" t="s">
        <v>516</v>
      </c>
      <c r="D248" s="216" t="s">
        <v>1372</v>
      </c>
      <c r="E248" s="217">
        <v>300000</v>
      </c>
      <c r="F248" s="217">
        <v>300000</v>
      </c>
      <c r="G248" s="217">
        <v>0</v>
      </c>
      <c r="H248" s="217">
        <v>0</v>
      </c>
      <c r="I248" s="217">
        <v>0</v>
      </c>
      <c r="J248" s="217">
        <v>0</v>
      </c>
      <c r="K248" s="217">
        <v>0</v>
      </c>
      <c r="L248" s="217">
        <v>0</v>
      </c>
      <c r="M248" s="217">
        <v>0</v>
      </c>
      <c r="N248" s="218">
        <v>0</v>
      </c>
      <c r="O248" s="219">
        <v>0</v>
      </c>
      <c r="P248" s="220">
        <f>E248*Config!F$40</f>
        <v>307500</v>
      </c>
      <c r="Q248" s="220">
        <f>F248*Config!G$40</f>
        <v>315187.5</v>
      </c>
      <c r="R248" s="220">
        <f>G248*Config!H$40</f>
        <v>0</v>
      </c>
      <c r="S248" s="220">
        <f>H248*Config!I$40</f>
        <v>0</v>
      </c>
      <c r="T248" s="220">
        <f>I248*Config!J$40</f>
        <v>0</v>
      </c>
      <c r="U248" s="220">
        <f>J248*Config!K$40</f>
        <v>0</v>
      </c>
      <c r="V248" s="220">
        <f>K248*Config!L$40</f>
        <v>0</v>
      </c>
      <c r="W248" s="220">
        <f>L248*Config!M$40</f>
        <v>0</v>
      </c>
      <c r="X248" s="220">
        <f>M248*Config!N$40</f>
        <v>0</v>
      </c>
      <c r="Y248" s="221">
        <f>N248*Config!O$40</f>
        <v>0</v>
      </c>
      <c r="Z248" s="222">
        <f t="shared" si="21"/>
        <v>600000</v>
      </c>
      <c r="AA248" s="217">
        <f t="shared" si="22"/>
        <v>600000</v>
      </c>
      <c r="AB248" s="220">
        <f t="shared" si="23"/>
        <v>622687.5</v>
      </c>
      <c r="AC248" s="221">
        <f t="shared" si="24"/>
        <v>622687.5</v>
      </c>
      <c r="AD248" s="223">
        <f>IF(OR(SUM(P248:Y248)&lt;&gt;0,A248="EH"),INDEX(CASH!$B:$B,MATCH(A248,CASH!$A:$A,0)),"")</f>
        <v>180</v>
      </c>
      <c r="AE248" s="122">
        <f>AD248*VLOOKUP(C248,Config!$A$3:$C$9,3,FALSE)</f>
        <v>1800</v>
      </c>
      <c r="AF248" s="224">
        <f t="shared" si="25"/>
        <v>0.82350067897951695</v>
      </c>
      <c r="AG248" s="122" t="str">
        <f>IF(ISERROR(VLOOKUP(A248,Config!$A$12:$A$32,1,FALSE)),LEFT(A248,2),"PRL")</f>
        <v>PR</v>
      </c>
      <c r="AH248" s="122" t="str">
        <f t="shared" si="26"/>
        <v>PR769</v>
      </c>
      <c r="AI248" s="163" t="s">
        <v>881</v>
      </c>
      <c r="AJ248" s="225" t="s">
        <v>781</v>
      </c>
      <c r="AK248" s="338" t="str">
        <f>IF(ISERROR(VLOOKUP($A248,'RAB Cat Lookup'!$B$4:$E$351,2,FALSE))=TRUE,"Unallocated",VLOOKUP($A248,'RAB Cat Lookup'!$B$4:$E$351,2,FALSE))</f>
        <v>Std</v>
      </c>
      <c r="AL248" s="338" t="str">
        <f>IF(ISERROR(VLOOKUP($A248,'RAB Cat Lookup'!$B$4:$E$351,4,FALSE))=TRUE,"Unallocated",VLOOKUP($A248,'RAB Cat Lookup'!$B$4:$E$351,4,FALSE))</f>
        <v>Substations</v>
      </c>
      <c r="AM248" s="121" t="str">
        <f t="shared" si="27"/>
        <v/>
      </c>
    </row>
    <row r="249" spans="1:39" x14ac:dyDescent="0.25">
      <c r="A249" s="215" t="s">
        <v>809</v>
      </c>
      <c r="B249" s="215" t="s">
        <v>846</v>
      </c>
      <c r="C249" s="123" t="s">
        <v>512</v>
      </c>
      <c r="D249" s="216">
        <v>0</v>
      </c>
      <c r="E249" s="217">
        <v>0</v>
      </c>
      <c r="F249" s="217">
        <v>0</v>
      </c>
      <c r="G249" s="217">
        <v>0</v>
      </c>
      <c r="H249" s="217">
        <v>0</v>
      </c>
      <c r="I249" s="217">
        <v>0</v>
      </c>
      <c r="J249" s="217">
        <v>0</v>
      </c>
      <c r="K249" s="217">
        <v>0</v>
      </c>
      <c r="L249" s="217">
        <v>0</v>
      </c>
      <c r="M249" s="217">
        <v>0</v>
      </c>
      <c r="N249" s="218">
        <v>0</v>
      </c>
      <c r="O249" s="219">
        <v>8296.02</v>
      </c>
      <c r="P249" s="220">
        <f>E249*Config!F$40</f>
        <v>0</v>
      </c>
      <c r="Q249" s="220">
        <f>F249*Config!G$40</f>
        <v>0</v>
      </c>
      <c r="R249" s="220">
        <f>G249*Config!H$40</f>
        <v>0</v>
      </c>
      <c r="S249" s="220">
        <f>H249*Config!I$40</f>
        <v>0</v>
      </c>
      <c r="T249" s="220">
        <f>I249*Config!J$40</f>
        <v>0</v>
      </c>
      <c r="U249" s="220">
        <f>J249*Config!K$40</f>
        <v>0</v>
      </c>
      <c r="V249" s="220">
        <f>K249*Config!L$40</f>
        <v>0</v>
      </c>
      <c r="W249" s="220">
        <f>L249*Config!M$40</f>
        <v>0</v>
      </c>
      <c r="X249" s="220">
        <f>M249*Config!N$40</f>
        <v>0</v>
      </c>
      <c r="Y249" s="221">
        <f>N249*Config!O$40</f>
        <v>0</v>
      </c>
      <c r="Z249" s="222">
        <f t="shared" si="21"/>
        <v>0</v>
      </c>
      <c r="AA249" s="217">
        <f t="shared" si="22"/>
        <v>0</v>
      </c>
      <c r="AB249" s="220">
        <f t="shared" si="23"/>
        <v>0</v>
      </c>
      <c r="AC249" s="221">
        <f t="shared" si="24"/>
        <v>0</v>
      </c>
      <c r="AD249" s="223" t="str">
        <f>IF(OR(SUM(P249:Y249)&lt;&gt;0,A249="EH"),INDEX(CASH!$B:$B,MATCH(A249,CASH!$A:$A,0)),"")</f>
        <v/>
      </c>
      <c r="AE249" s="227">
        <v>4950</v>
      </c>
      <c r="AF249" s="224">
        <f t="shared" si="25"/>
        <v>0.12555079734501071</v>
      </c>
      <c r="AG249" s="122" t="str">
        <f>IF(ISERROR(VLOOKUP(A249,Config!$A$12:$A$32,1,FALSE)),LEFT(A249,2),"PRL")</f>
        <v>PS</v>
      </c>
      <c r="AH249" s="122" t="str">
        <f t="shared" si="26"/>
        <v>PS002s</v>
      </c>
      <c r="AI249" s="163" t="s">
        <v>882</v>
      </c>
      <c r="AJ249" s="225" t="s">
        <v>781</v>
      </c>
      <c r="AK249" s="338" t="str">
        <f>IF(ISERROR(VLOOKUP($A249,'RAB Cat Lookup'!$B$4:$E$351,2,FALSE))=TRUE,"Unallocated",VLOOKUP($A249,'RAB Cat Lookup'!$B$4:$E$351,2,FALSE))</f>
        <v>Std</v>
      </c>
      <c r="AL249" s="338" t="str">
        <f>IF(ISERROR(VLOOKUP($A249,'RAB Cat Lookup'!$B$4:$E$351,4,FALSE))=TRUE,"Unallocated",VLOOKUP($A249,'RAB Cat Lookup'!$B$4:$E$351,4,FALSE))</f>
        <v>Substations</v>
      </c>
      <c r="AM249" s="121" t="str">
        <f t="shared" si="27"/>
        <v/>
      </c>
    </row>
    <row r="250" spans="1:39" x14ac:dyDescent="0.25">
      <c r="A250" s="215" t="s">
        <v>506</v>
      </c>
      <c r="B250" s="215" t="s">
        <v>573</v>
      </c>
      <c r="C250" s="123" t="s">
        <v>512</v>
      </c>
      <c r="D250" s="216">
        <v>0</v>
      </c>
      <c r="E250" s="217">
        <v>0</v>
      </c>
      <c r="F250" s="217">
        <v>0</v>
      </c>
      <c r="G250" s="217">
        <v>0</v>
      </c>
      <c r="H250" s="217">
        <v>0</v>
      </c>
      <c r="I250" s="217">
        <v>0</v>
      </c>
      <c r="J250" s="217">
        <v>0</v>
      </c>
      <c r="K250" s="217">
        <v>0</v>
      </c>
      <c r="L250" s="217">
        <v>0</v>
      </c>
      <c r="M250" s="217">
        <v>0</v>
      </c>
      <c r="N250" s="218">
        <v>0</v>
      </c>
      <c r="O250" s="219">
        <v>0</v>
      </c>
      <c r="P250" s="220">
        <f>E250*Config!F$40</f>
        <v>0</v>
      </c>
      <c r="Q250" s="220">
        <f>F250*Config!G$40</f>
        <v>0</v>
      </c>
      <c r="R250" s="220">
        <f>G250*Config!H$40</f>
        <v>0</v>
      </c>
      <c r="S250" s="220">
        <f>H250*Config!I$40</f>
        <v>0</v>
      </c>
      <c r="T250" s="220">
        <f>I250*Config!J$40</f>
        <v>0</v>
      </c>
      <c r="U250" s="220">
        <f>J250*Config!K$40</f>
        <v>0</v>
      </c>
      <c r="V250" s="220">
        <f>K250*Config!L$40</f>
        <v>0</v>
      </c>
      <c r="W250" s="220">
        <f>L250*Config!M$40</f>
        <v>0</v>
      </c>
      <c r="X250" s="220">
        <f>M250*Config!N$40</f>
        <v>0</v>
      </c>
      <c r="Y250" s="221">
        <f>N250*Config!O$40</f>
        <v>0</v>
      </c>
      <c r="Z250" s="222">
        <f t="shared" si="21"/>
        <v>0</v>
      </c>
      <c r="AA250" s="217">
        <f t="shared" si="22"/>
        <v>0</v>
      </c>
      <c r="AB250" s="220">
        <f t="shared" si="23"/>
        <v>0</v>
      </c>
      <c r="AC250" s="221">
        <f t="shared" si="24"/>
        <v>0</v>
      </c>
      <c r="AD250" s="223" t="str">
        <f>IF(OR(SUM(P250:Y250)&lt;&gt;0,A250="EH"),INDEX(CASH!$B:$B,MATCH(A250,CASH!$A:$A,0)),"")</f>
        <v/>
      </c>
      <c r="AE250" s="227">
        <v>4950</v>
      </c>
      <c r="AF250" s="224">
        <f t="shared" si="25"/>
        <v>0.12555079734501071</v>
      </c>
      <c r="AG250" s="122" t="str">
        <f>IF(ISERROR(VLOOKUP(A250,Config!$A$12:$A$32,1,FALSE)),LEFT(A250,2),"PRL")</f>
        <v>PS</v>
      </c>
      <c r="AH250" s="122" t="str">
        <f t="shared" si="26"/>
        <v>PS004s</v>
      </c>
      <c r="AI250" s="163" t="s">
        <v>882</v>
      </c>
      <c r="AJ250" s="225" t="s">
        <v>781</v>
      </c>
      <c r="AK250" s="338" t="str">
        <f>IF(ISERROR(VLOOKUP($A250,'RAB Cat Lookup'!$B$4:$E$351,2,FALSE))=TRUE,"Unallocated",VLOOKUP($A250,'RAB Cat Lookup'!$B$4:$E$351,2,FALSE))</f>
        <v>Unallocated</v>
      </c>
      <c r="AL250" s="338" t="str">
        <f>IF(ISERROR(VLOOKUP($A250,'RAB Cat Lookup'!$B$4:$E$351,4,FALSE))=TRUE,"Unallocated",VLOOKUP($A250,'RAB Cat Lookup'!$B$4:$E$351,4,FALSE))</f>
        <v>Unallocated</v>
      </c>
      <c r="AM250" s="121" t="str">
        <f t="shared" si="27"/>
        <v/>
      </c>
    </row>
    <row r="251" spans="1:39" x14ac:dyDescent="0.25">
      <c r="A251" s="215" t="s">
        <v>63</v>
      </c>
      <c r="B251" s="215" t="s">
        <v>276</v>
      </c>
      <c r="C251" s="123" t="s">
        <v>512</v>
      </c>
      <c r="D251" s="216">
        <v>3600000</v>
      </c>
      <c r="E251" s="217">
        <v>4375000</v>
      </c>
      <c r="F251" s="217">
        <v>4500000</v>
      </c>
      <c r="G251" s="217">
        <v>4500000</v>
      </c>
      <c r="H251" s="217">
        <v>4500000</v>
      </c>
      <c r="I251" s="217">
        <v>4500000</v>
      </c>
      <c r="J251" s="217">
        <v>4750000</v>
      </c>
      <c r="K251" s="217">
        <v>4750000</v>
      </c>
      <c r="L251" s="217">
        <v>4750000</v>
      </c>
      <c r="M251" s="217">
        <v>4750000</v>
      </c>
      <c r="N251" s="218">
        <v>4750000</v>
      </c>
      <c r="O251" s="219">
        <v>4598385</v>
      </c>
      <c r="P251" s="220">
        <f>E251*Config!F$40</f>
        <v>4484375</v>
      </c>
      <c r="Q251" s="220">
        <f>F251*Config!G$40</f>
        <v>4727812.5</v>
      </c>
      <c r="R251" s="220">
        <f>G251*Config!H$40</f>
        <v>4846007.8124999991</v>
      </c>
      <c r="S251" s="220">
        <f>H251*Config!I$40</f>
        <v>4967158.0078124991</v>
      </c>
      <c r="T251" s="220">
        <f>I251*Config!J$40</f>
        <v>5091336.9580078106</v>
      </c>
      <c r="U251" s="220">
        <f>J251*Config!K$40</f>
        <v>5508543.7365112286</v>
      </c>
      <c r="V251" s="220">
        <f>K251*Config!L$40</f>
        <v>5646257.3299240097</v>
      </c>
      <c r="W251" s="220">
        <f>L251*Config!M$40</f>
        <v>5787413.7631721087</v>
      </c>
      <c r="X251" s="220">
        <f>M251*Config!N$40</f>
        <v>5932099.1072514104</v>
      </c>
      <c r="Y251" s="221">
        <f>N251*Config!O$40</f>
        <v>6080401.5849326961</v>
      </c>
      <c r="Z251" s="222">
        <f t="shared" si="21"/>
        <v>22375000</v>
      </c>
      <c r="AA251" s="217">
        <f t="shared" si="22"/>
        <v>46125000</v>
      </c>
      <c r="AB251" s="220">
        <f t="shared" si="23"/>
        <v>24116690.278320312</v>
      </c>
      <c r="AC251" s="221">
        <f t="shared" si="24"/>
        <v>53071405.800111771</v>
      </c>
      <c r="AD251" s="223">
        <f>IF(OR(SUM(P251:Y251)&lt;&gt;0,A251="EH"),INDEX(CASH!$B:$B,MATCH(A251,CASH!$A:$A,0)),"")</f>
        <v>240</v>
      </c>
      <c r="AE251" s="122">
        <f>AD251*VLOOKUP(C251,Config!$A$3:$C$9,3,FALSE)</f>
        <v>3600</v>
      </c>
      <c r="AF251" s="224">
        <f t="shared" si="25"/>
        <v>0.42678271564317494</v>
      </c>
      <c r="AG251" s="122" t="str">
        <f>IF(ISERROR(VLOOKUP(A251,Config!$A$12:$A$32,1,FALSE)),LEFT(A251,2),"PRL")</f>
        <v>PS</v>
      </c>
      <c r="AH251" s="122" t="str">
        <f t="shared" si="26"/>
        <v>PS008s</v>
      </c>
      <c r="AI251" s="163" t="s">
        <v>882</v>
      </c>
      <c r="AJ251" s="225" t="s">
        <v>781</v>
      </c>
      <c r="AK251" s="338" t="str">
        <f>IF(ISERROR(VLOOKUP($A251,'RAB Cat Lookup'!$B$4:$E$351,2,FALSE))=TRUE,"Unallocated",VLOOKUP($A251,'RAB Cat Lookup'!$B$4:$E$351,2,FALSE))</f>
        <v>Std</v>
      </c>
      <c r="AL251" s="338" t="str">
        <f>IF(ISERROR(VLOOKUP($A251,'RAB Cat Lookup'!$B$4:$E$351,4,FALSE))=TRUE,"Unallocated",VLOOKUP($A251,'RAB Cat Lookup'!$B$4:$E$351,4,FALSE))</f>
        <v>Substations</v>
      </c>
      <c r="AM251" s="121" t="str">
        <f t="shared" si="27"/>
        <v/>
      </c>
    </row>
    <row r="252" spans="1:39" x14ac:dyDescent="0.25">
      <c r="A252" s="215" t="s">
        <v>64</v>
      </c>
      <c r="B252" s="215" t="s">
        <v>467</v>
      </c>
      <c r="C252" s="123" t="s">
        <v>512</v>
      </c>
      <c r="D252" s="216">
        <v>0</v>
      </c>
      <c r="E252" s="217">
        <v>0</v>
      </c>
      <c r="F252" s="217">
        <v>0</v>
      </c>
      <c r="G252" s="217">
        <v>0</v>
      </c>
      <c r="H252" s="217">
        <v>0</v>
      </c>
      <c r="I252" s="217">
        <v>0</v>
      </c>
      <c r="J252" s="217">
        <v>0</v>
      </c>
      <c r="K252" s="217">
        <v>0</v>
      </c>
      <c r="L252" s="217">
        <v>0</v>
      </c>
      <c r="M252" s="217">
        <v>0</v>
      </c>
      <c r="N252" s="218">
        <v>0</v>
      </c>
      <c r="O252" s="219">
        <v>0</v>
      </c>
      <c r="P252" s="220">
        <f>E252*Config!F$40</f>
        <v>0</v>
      </c>
      <c r="Q252" s="220">
        <f>F252*Config!G$40</f>
        <v>0</v>
      </c>
      <c r="R252" s="220">
        <f>G252*Config!H$40</f>
        <v>0</v>
      </c>
      <c r="S252" s="220">
        <f>H252*Config!I$40</f>
        <v>0</v>
      </c>
      <c r="T252" s="220">
        <f>I252*Config!J$40</f>
        <v>0</v>
      </c>
      <c r="U252" s="220">
        <f>J252*Config!K$40</f>
        <v>0</v>
      </c>
      <c r="V252" s="220">
        <f>K252*Config!L$40</f>
        <v>0</v>
      </c>
      <c r="W252" s="220">
        <f>L252*Config!M$40</f>
        <v>0</v>
      </c>
      <c r="X252" s="220">
        <f>M252*Config!N$40</f>
        <v>0</v>
      </c>
      <c r="Y252" s="221">
        <f>N252*Config!O$40</f>
        <v>0</v>
      </c>
      <c r="Z252" s="222">
        <f t="shared" si="21"/>
        <v>0</v>
      </c>
      <c r="AA252" s="217">
        <f t="shared" si="22"/>
        <v>0</v>
      </c>
      <c r="AB252" s="220">
        <f t="shared" si="23"/>
        <v>0</v>
      </c>
      <c r="AC252" s="221">
        <f t="shared" si="24"/>
        <v>0</v>
      </c>
      <c r="AD252" s="223" t="str">
        <f>IF(OR(SUM(P252:Y252)&lt;&gt;0,A252="EH"),INDEX(CASH!$B:$B,MATCH(A252,CASH!$A:$A,0)),"")</f>
        <v/>
      </c>
      <c r="AE252" s="226">
        <v>2850</v>
      </c>
      <c r="AF252" s="224">
        <f t="shared" si="25"/>
        <v>0.66107000204264199</v>
      </c>
      <c r="AG252" s="122" t="str">
        <f>IF(ISERROR(VLOOKUP(A252,Config!$A$12:$A$32,1,FALSE)),LEFT(A252,2),"PRL")</f>
        <v>PS</v>
      </c>
      <c r="AH252" s="122" t="str">
        <f t="shared" si="26"/>
        <v>PS009s</v>
      </c>
      <c r="AI252" s="163" t="s">
        <v>882</v>
      </c>
      <c r="AJ252" s="225" t="s">
        <v>781</v>
      </c>
      <c r="AK252" s="338" t="str">
        <f>IF(ISERROR(VLOOKUP($A252,'RAB Cat Lookup'!$B$4:$E$351,2,FALSE))=TRUE,"Unallocated",VLOOKUP($A252,'RAB Cat Lookup'!$B$4:$E$351,2,FALSE))</f>
        <v>Std</v>
      </c>
      <c r="AL252" s="338" t="str">
        <f>IF(ISERROR(VLOOKUP($A252,'RAB Cat Lookup'!$B$4:$E$351,4,FALSE))=TRUE,"Unallocated",VLOOKUP($A252,'RAB Cat Lookup'!$B$4:$E$351,4,FALSE))</f>
        <v>Substations</v>
      </c>
      <c r="AM252" s="121" t="str">
        <f t="shared" si="27"/>
        <v/>
      </c>
    </row>
    <row r="253" spans="1:39" x14ac:dyDescent="0.25">
      <c r="A253" s="215" t="s">
        <v>65</v>
      </c>
      <c r="B253" s="215" t="s">
        <v>277</v>
      </c>
      <c r="C253" s="123" t="s">
        <v>512</v>
      </c>
      <c r="D253" s="216">
        <v>0</v>
      </c>
      <c r="E253" s="217">
        <v>0</v>
      </c>
      <c r="F253" s="217">
        <v>0</v>
      </c>
      <c r="G253" s="217">
        <v>0</v>
      </c>
      <c r="H253" s="217">
        <v>0</v>
      </c>
      <c r="I253" s="217">
        <v>0</v>
      </c>
      <c r="J253" s="217">
        <v>0</v>
      </c>
      <c r="K253" s="217">
        <v>0</v>
      </c>
      <c r="L253" s="217">
        <v>0</v>
      </c>
      <c r="M253" s="217">
        <v>0</v>
      </c>
      <c r="N253" s="218">
        <v>0</v>
      </c>
      <c r="O253" s="219">
        <v>0</v>
      </c>
      <c r="P253" s="220">
        <f>E253*Config!F$40</f>
        <v>0</v>
      </c>
      <c r="Q253" s="220">
        <f>F253*Config!G$40</f>
        <v>0</v>
      </c>
      <c r="R253" s="220">
        <f>G253*Config!H$40</f>
        <v>0</v>
      </c>
      <c r="S253" s="220">
        <f>H253*Config!I$40</f>
        <v>0</v>
      </c>
      <c r="T253" s="220">
        <f>I253*Config!J$40</f>
        <v>0</v>
      </c>
      <c r="U253" s="220">
        <f>J253*Config!K$40</f>
        <v>0</v>
      </c>
      <c r="V253" s="220">
        <f>K253*Config!L$40</f>
        <v>0</v>
      </c>
      <c r="W253" s="220">
        <f>L253*Config!M$40</f>
        <v>0</v>
      </c>
      <c r="X253" s="220">
        <f>M253*Config!N$40</f>
        <v>0</v>
      </c>
      <c r="Y253" s="221">
        <f>N253*Config!O$40</f>
        <v>0</v>
      </c>
      <c r="Z253" s="222">
        <f t="shared" si="21"/>
        <v>0</v>
      </c>
      <c r="AA253" s="217">
        <f t="shared" si="22"/>
        <v>0</v>
      </c>
      <c r="AB253" s="220">
        <f t="shared" si="23"/>
        <v>0</v>
      </c>
      <c r="AC253" s="221">
        <f t="shared" si="24"/>
        <v>0</v>
      </c>
      <c r="AD253" s="223" t="str">
        <f>IF(OR(SUM(P253:Y253)&lt;&gt;0,A253="EH"),INDEX(CASH!$B:$B,MATCH(A253,CASH!$A:$A,0)),"")</f>
        <v/>
      </c>
      <c r="AE253" s="226">
        <v>2550</v>
      </c>
      <c r="AF253" s="224">
        <f t="shared" si="25"/>
        <v>0.68667229603054858</v>
      </c>
      <c r="AG253" s="122" t="str">
        <f>IF(ISERROR(VLOOKUP(A253,Config!$A$12:$A$32,1,FALSE)),LEFT(A253,2),"PRL")</f>
        <v>PS</v>
      </c>
      <c r="AH253" s="122" t="str">
        <f t="shared" si="26"/>
        <v>PS010s</v>
      </c>
      <c r="AI253" s="163" t="s">
        <v>882</v>
      </c>
      <c r="AJ253" s="225" t="s">
        <v>781</v>
      </c>
      <c r="AK253" s="338" t="str">
        <f>IF(ISERROR(VLOOKUP($A253,'RAB Cat Lookup'!$B$4:$E$351,2,FALSE))=TRUE,"Unallocated",VLOOKUP($A253,'RAB Cat Lookup'!$B$4:$E$351,2,FALSE))</f>
        <v>Std</v>
      </c>
      <c r="AL253" s="338" t="str">
        <f>IF(ISERROR(VLOOKUP($A253,'RAB Cat Lookup'!$B$4:$E$351,4,FALSE))=TRUE,"Unallocated",VLOOKUP($A253,'RAB Cat Lookup'!$B$4:$E$351,4,FALSE))</f>
        <v>Substations</v>
      </c>
      <c r="AM253" s="121" t="str">
        <f t="shared" si="27"/>
        <v/>
      </c>
    </row>
    <row r="254" spans="1:39" x14ac:dyDescent="0.25">
      <c r="A254" s="215" t="s">
        <v>66</v>
      </c>
      <c r="B254" s="215" t="s">
        <v>278</v>
      </c>
      <c r="C254" s="123" t="s">
        <v>512</v>
      </c>
      <c r="D254" s="216">
        <v>895000</v>
      </c>
      <c r="E254" s="217">
        <v>700000</v>
      </c>
      <c r="F254" s="217">
        <v>700000</v>
      </c>
      <c r="G254" s="217">
        <v>700000</v>
      </c>
      <c r="H254" s="217">
        <v>700000</v>
      </c>
      <c r="I254" s="217">
        <v>700000</v>
      </c>
      <c r="J254" s="217">
        <v>700000</v>
      </c>
      <c r="K254" s="217">
        <v>700000</v>
      </c>
      <c r="L254" s="217">
        <v>700000</v>
      </c>
      <c r="M254" s="217">
        <v>700000</v>
      </c>
      <c r="N254" s="218">
        <v>700000</v>
      </c>
      <c r="O254" s="219">
        <v>1259449.92</v>
      </c>
      <c r="P254" s="220">
        <f>E254*Config!F$40</f>
        <v>717499.99999999988</v>
      </c>
      <c r="Q254" s="220">
        <f>F254*Config!G$40</f>
        <v>735437.5</v>
      </c>
      <c r="R254" s="220">
        <f>G254*Config!H$40</f>
        <v>753823.43749999988</v>
      </c>
      <c r="S254" s="220">
        <f>H254*Config!I$40</f>
        <v>772669.02343749988</v>
      </c>
      <c r="T254" s="220">
        <f>I254*Config!J$40</f>
        <v>791985.74902343727</v>
      </c>
      <c r="U254" s="220">
        <f>J254*Config!K$40</f>
        <v>811785.39274902316</v>
      </c>
      <c r="V254" s="220">
        <f>K254*Config!L$40</f>
        <v>832080.0275677488</v>
      </c>
      <c r="W254" s="220">
        <f>L254*Config!M$40</f>
        <v>852882.0282569424</v>
      </c>
      <c r="X254" s="220">
        <f>M254*Config!N$40</f>
        <v>874204.07896336576</v>
      </c>
      <c r="Y254" s="221">
        <f>N254*Config!O$40</f>
        <v>896059.18093744991</v>
      </c>
      <c r="Z254" s="222">
        <f t="shared" si="21"/>
        <v>3500000</v>
      </c>
      <c r="AA254" s="217">
        <f t="shared" si="22"/>
        <v>7000000</v>
      </c>
      <c r="AB254" s="220">
        <f t="shared" si="23"/>
        <v>3771415.7099609375</v>
      </c>
      <c r="AC254" s="221">
        <f t="shared" si="24"/>
        <v>8038426.4184354674</v>
      </c>
      <c r="AD254" s="223">
        <f>IF(OR(SUM(P254:Y254)&lt;&gt;0,A254="EH"),INDEX(CASH!$B:$B,MATCH(A254,CASH!$A:$A,0)),"")</f>
        <v>150</v>
      </c>
      <c r="AE254" s="122">
        <f>AD254*VLOOKUP(C254,Config!$A$3:$C$9,3,FALSE)</f>
        <v>2250</v>
      </c>
      <c r="AF254" s="224">
        <f t="shared" si="25"/>
        <v>0.7084581062767964</v>
      </c>
      <c r="AG254" s="122" t="str">
        <f>IF(ISERROR(VLOOKUP(A254,Config!$A$12:$A$32,1,FALSE)),LEFT(A254,2),"PRL")</f>
        <v>PS</v>
      </c>
      <c r="AH254" s="122" t="str">
        <f t="shared" si="26"/>
        <v>PS011s</v>
      </c>
      <c r="AI254" s="163" t="s">
        <v>882</v>
      </c>
      <c r="AJ254" s="225" t="s">
        <v>781</v>
      </c>
      <c r="AK254" s="338" t="str">
        <f>IF(ISERROR(VLOOKUP($A254,'RAB Cat Lookup'!$B$4:$E$351,2,FALSE))=TRUE,"Unallocated",VLOOKUP($A254,'RAB Cat Lookup'!$B$4:$E$351,2,FALSE))</f>
        <v>Std</v>
      </c>
      <c r="AL254" s="338" t="str">
        <f>IF(ISERROR(VLOOKUP($A254,'RAB Cat Lookup'!$B$4:$E$351,4,FALSE))=TRUE,"Unallocated",VLOOKUP($A254,'RAB Cat Lookup'!$B$4:$E$351,4,FALSE))</f>
        <v>Substations</v>
      </c>
      <c r="AM254" s="121" t="str">
        <f t="shared" si="27"/>
        <v/>
      </c>
    </row>
    <row r="255" spans="1:39" x14ac:dyDescent="0.25">
      <c r="A255" s="215" t="s">
        <v>177</v>
      </c>
      <c r="B255" s="215" t="s">
        <v>786</v>
      </c>
      <c r="C255" s="123" t="s">
        <v>512</v>
      </c>
      <c r="D255" s="216">
        <v>4615800</v>
      </c>
      <c r="E255" s="217">
        <v>3100000</v>
      </c>
      <c r="F255" s="217">
        <v>0</v>
      </c>
      <c r="G255" s="217">
        <v>0</v>
      </c>
      <c r="H255" s="217">
        <v>0</v>
      </c>
      <c r="I255" s="217">
        <v>0</v>
      </c>
      <c r="J255" s="217">
        <v>0</v>
      </c>
      <c r="K255" s="217">
        <v>0</v>
      </c>
      <c r="L255" s="217">
        <v>0</v>
      </c>
      <c r="M255" s="217">
        <v>0</v>
      </c>
      <c r="N255" s="218">
        <v>0</v>
      </c>
      <c r="O255" s="219">
        <v>2633018.75</v>
      </c>
      <c r="P255" s="220">
        <f>E255*Config!F$40</f>
        <v>3177499.9999999995</v>
      </c>
      <c r="Q255" s="220">
        <f>F255*Config!G$40</f>
        <v>0</v>
      </c>
      <c r="R255" s="220">
        <f>G255*Config!H$40</f>
        <v>0</v>
      </c>
      <c r="S255" s="220">
        <f>H255*Config!I$40</f>
        <v>0</v>
      </c>
      <c r="T255" s="220">
        <f>I255*Config!J$40</f>
        <v>0</v>
      </c>
      <c r="U255" s="220">
        <f>J255*Config!K$40</f>
        <v>0</v>
      </c>
      <c r="V255" s="220">
        <f>K255*Config!L$40</f>
        <v>0</v>
      </c>
      <c r="W255" s="220">
        <f>L255*Config!M$40</f>
        <v>0</v>
      </c>
      <c r="X255" s="220">
        <f>M255*Config!N$40</f>
        <v>0</v>
      </c>
      <c r="Y255" s="221">
        <f>N255*Config!O$40</f>
        <v>0</v>
      </c>
      <c r="Z255" s="222">
        <f t="shared" si="21"/>
        <v>3100000</v>
      </c>
      <c r="AA255" s="217">
        <f t="shared" si="22"/>
        <v>3100000</v>
      </c>
      <c r="AB255" s="220">
        <f t="shared" si="23"/>
        <v>3177499.9999999995</v>
      </c>
      <c r="AC255" s="221">
        <f t="shared" si="24"/>
        <v>3177499.9999999995</v>
      </c>
      <c r="AD255" s="223">
        <f>IF(OR(SUM(P255:Y255)&lt;&gt;0,A255="EH"),INDEX(CASH!$B:$B,MATCH(A255,CASH!$A:$A,0)),"")</f>
        <v>310</v>
      </c>
      <c r="AE255" s="122">
        <f>AD255*VLOOKUP(C255,Config!$A$3:$C$9,3,FALSE)</f>
        <v>4650</v>
      </c>
      <c r="AF255" s="224">
        <f t="shared" si="25"/>
        <v>0.21002457601323654</v>
      </c>
      <c r="AG255" s="122" t="str">
        <f>IF(ISERROR(VLOOKUP(A255,Config!$A$12:$A$32,1,FALSE)),LEFT(A255,2),"PRL")</f>
        <v>PS</v>
      </c>
      <c r="AH255" s="122" t="str">
        <f t="shared" si="26"/>
        <v>PS012s</v>
      </c>
      <c r="AI255" s="163" t="s">
        <v>882</v>
      </c>
      <c r="AJ255" s="225" t="s">
        <v>781</v>
      </c>
      <c r="AK255" s="338" t="str">
        <f>IF(ISERROR(VLOOKUP($A255,'RAB Cat Lookup'!$B$4:$E$351,2,FALSE))=TRUE,"Unallocated",VLOOKUP($A255,'RAB Cat Lookup'!$B$4:$E$351,2,FALSE))</f>
        <v>Std</v>
      </c>
      <c r="AL255" s="338" t="str">
        <f>IF(ISERROR(VLOOKUP($A255,'RAB Cat Lookup'!$B$4:$E$351,4,FALSE))=TRUE,"Unallocated",VLOOKUP($A255,'RAB Cat Lookup'!$B$4:$E$351,4,FALSE))</f>
        <v>Substations</v>
      </c>
      <c r="AM255" s="121" t="str">
        <f t="shared" si="27"/>
        <v/>
      </c>
    </row>
    <row r="256" spans="1:39" x14ac:dyDescent="0.25">
      <c r="A256" s="215" t="s">
        <v>814</v>
      </c>
      <c r="B256" s="215" t="s">
        <v>832</v>
      </c>
      <c r="C256" s="123" t="s">
        <v>512</v>
      </c>
      <c r="D256" s="216">
        <v>330000</v>
      </c>
      <c r="E256" s="217">
        <v>0</v>
      </c>
      <c r="F256" s="217">
        <v>330000</v>
      </c>
      <c r="G256" s="217">
        <v>330000</v>
      </c>
      <c r="H256" s="217">
        <v>330000</v>
      </c>
      <c r="I256" s="217">
        <v>330000</v>
      </c>
      <c r="J256" s="217">
        <v>330000</v>
      </c>
      <c r="K256" s="217">
        <v>330000</v>
      </c>
      <c r="L256" s="217">
        <v>330000</v>
      </c>
      <c r="M256" s="217">
        <v>330000</v>
      </c>
      <c r="N256" s="218">
        <v>330000</v>
      </c>
      <c r="O256" s="219">
        <v>0</v>
      </c>
      <c r="P256" s="220">
        <f>E256*Config!F$40</f>
        <v>0</v>
      </c>
      <c r="Q256" s="220">
        <f>F256*Config!G$40</f>
        <v>346706.25</v>
      </c>
      <c r="R256" s="220">
        <f>G256*Config!H$40</f>
        <v>355373.90624999994</v>
      </c>
      <c r="S256" s="220">
        <f>H256*Config!I$40</f>
        <v>364258.25390624994</v>
      </c>
      <c r="T256" s="220">
        <f>I256*Config!J$40</f>
        <v>373364.71025390615</v>
      </c>
      <c r="U256" s="220">
        <f>J256*Config!K$40</f>
        <v>382698.82801025378</v>
      </c>
      <c r="V256" s="220">
        <f>K256*Config!L$40</f>
        <v>392266.29871051013</v>
      </c>
      <c r="W256" s="220">
        <f>L256*Config!M$40</f>
        <v>402072.95617827284</v>
      </c>
      <c r="X256" s="220">
        <f>M256*Config!N$40</f>
        <v>412124.78008272959</v>
      </c>
      <c r="Y256" s="221">
        <f>N256*Config!O$40</f>
        <v>422427.89958479785</v>
      </c>
      <c r="Z256" s="222">
        <f t="shared" si="21"/>
        <v>1320000</v>
      </c>
      <c r="AA256" s="217">
        <f t="shared" si="22"/>
        <v>2970000</v>
      </c>
      <c r="AB256" s="220">
        <f t="shared" si="23"/>
        <v>1439703.1204101562</v>
      </c>
      <c r="AC256" s="221">
        <f t="shared" si="24"/>
        <v>3451293.8829767206</v>
      </c>
      <c r="AD256" s="223">
        <f>IF(OR(SUM(P256:Y256)&lt;&gt;0,A256="EH"),INDEX(CASH!$B:$B,MATCH(A256,CASH!$A:$A,0)),"")</f>
        <v>240</v>
      </c>
      <c r="AE256" s="122">
        <f>AD256*VLOOKUP(C256,Config!$A$3:$C$9,3,FALSE)</f>
        <v>3600</v>
      </c>
      <c r="AF256" s="224">
        <f t="shared" si="25"/>
        <v>0.42678271564317494</v>
      </c>
      <c r="AG256" s="122" t="str">
        <f>IF(ISERROR(VLOOKUP(A256,Config!$A$12:$A$32,1,FALSE)),LEFT(A256,2),"PRL")</f>
        <v>PS</v>
      </c>
      <c r="AH256" s="122" t="str">
        <f t="shared" si="26"/>
        <v>PS013s</v>
      </c>
      <c r="AI256" s="163" t="s">
        <v>882</v>
      </c>
      <c r="AJ256" s="225" t="s">
        <v>781</v>
      </c>
      <c r="AK256" s="338" t="str">
        <f>IF(ISERROR(VLOOKUP($A256,'RAB Cat Lookup'!$B$4:$E$351,2,FALSE))=TRUE,"Unallocated",VLOOKUP($A256,'RAB Cat Lookup'!$B$4:$E$351,2,FALSE))</f>
        <v>Std</v>
      </c>
      <c r="AL256" s="338" t="str">
        <f>IF(ISERROR(VLOOKUP($A256,'RAB Cat Lookup'!$B$4:$E$351,4,FALSE))=TRUE,"Unallocated",VLOOKUP($A256,'RAB Cat Lookup'!$B$4:$E$351,4,FALSE))</f>
        <v>Substations</v>
      </c>
      <c r="AM256" s="121" t="str">
        <f t="shared" si="27"/>
        <v/>
      </c>
    </row>
    <row r="257" spans="1:39" x14ac:dyDescent="0.25">
      <c r="A257" s="215" t="s">
        <v>815</v>
      </c>
      <c r="B257" s="215" t="s">
        <v>833</v>
      </c>
      <c r="C257" s="123" t="s">
        <v>512</v>
      </c>
      <c r="D257" s="216">
        <v>500000</v>
      </c>
      <c r="E257" s="217">
        <v>550000</v>
      </c>
      <c r="F257" s="217">
        <v>550000</v>
      </c>
      <c r="G257" s="217">
        <v>0</v>
      </c>
      <c r="H257" s="217">
        <v>0</v>
      </c>
      <c r="I257" s="217">
        <v>0</v>
      </c>
      <c r="J257" s="217">
        <v>0</v>
      </c>
      <c r="K257" s="217">
        <v>0</v>
      </c>
      <c r="L257" s="217">
        <v>0</v>
      </c>
      <c r="M257" s="217">
        <v>0</v>
      </c>
      <c r="N257" s="218">
        <v>0</v>
      </c>
      <c r="O257" s="219">
        <v>313232.73</v>
      </c>
      <c r="P257" s="220">
        <f>E257*Config!F$40</f>
        <v>563750</v>
      </c>
      <c r="Q257" s="220">
        <f>F257*Config!G$40</f>
        <v>577843.75</v>
      </c>
      <c r="R257" s="220">
        <f>G257*Config!H$40</f>
        <v>0</v>
      </c>
      <c r="S257" s="220">
        <f>H257*Config!I$40</f>
        <v>0</v>
      </c>
      <c r="T257" s="220">
        <f>I257*Config!J$40</f>
        <v>0</v>
      </c>
      <c r="U257" s="220">
        <f>J257*Config!K$40</f>
        <v>0</v>
      </c>
      <c r="V257" s="220">
        <f>K257*Config!L$40</f>
        <v>0</v>
      </c>
      <c r="W257" s="220">
        <f>L257*Config!M$40</f>
        <v>0</v>
      </c>
      <c r="X257" s="220">
        <f>M257*Config!N$40</f>
        <v>0</v>
      </c>
      <c r="Y257" s="221">
        <f>N257*Config!O$40</f>
        <v>0</v>
      </c>
      <c r="Z257" s="222">
        <f t="shared" si="21"/>
        <v>1100000</v>
      </c>
      <c r="AA257" s="217">
        <f t="shared" si="22"/>
        <v>1100000</v>
      </c>
      <c r="AB257" s="220">
        <f t="shared" si="23"/>
        <v>1141593.75</v>
      </c>
      <c r="AC257" s="221">
        <f t="shared" si="24"/>
        <v>1141593.75</v>
      </c>
      <c r="AD257" s="223">
        <f>IF(OR(SUM(P257:Y257)&lt;&gt;0,A257="EH"),INDEX(CASH!$B:$B,MATCH(A257,CASH!$A:$A,0)),"")</f>
        <v>170</v>
      </c>
      <c r="AE257" s="122">
        <f>AD257*VLOOKUP(C257,Config!$A$3:$C$9,3,FALSE)</f>
        <v>2550</v>
      </c>
      <c r="AF257" s="224">
        <f t="shared" si="25"/>
        <v>0.68667229603054858</v>
      </c>
      <c r="AG257" s="122" t="str">
        <f>IF(ISERROR(VLOOKUP(A257,Config!$A$12:$A$32,1,FALSE)),LEFT(A257,2),"PRL")</f>
        <v>PS</v>
      </c>
      <c r="AH257" s="122" t="str">
        <f t="shared" si="26"/>
        <v>PS014s</v>
      </c>
      <c r="AI257" s="163" t="s">
        <v>882</v>
      </c>
      <c r="AJ257" s="225" t="s">
        <v>781</v>
      </c>
      <c r="AK257" s="338" t="str">
        <f>IF(ISERROR(VLOOKUP($A257,'RAB Cat Lookup'!$B$4:$E$351,2,FALSE))=TRUE,"Unallocated",VLOOKUP($A257,'RAB Cat Lookup'!$B$4:$E$351,2,FALSE))</f>
        <v>Std</v>
      </c>
      <c r="AL257" s="338" t="str">
        <f>IF(ISERROR(VLOOKUP($A257,'RAB Cat Lookup'!$B$4:$E$351,4,FALSE))=TRUE,"Unallocated",VLOOKUP($A257,'RAB Cat Lookup'!$B$4:$E$351,4,FALSE))</f>
        <v>Substations</v>
      </c>
      <c r="AM257" s="121" t="str">
        <f t="shared" si="27"/>
        <v/>
      </c>
    </row>
    <row r="258" spans="1:39" x14ac:dyDescent="0.25">
      <c r="A258" s="215" t="s">
        <v>924</v>
      </c>
      <c r="B258" s="215" t="s">
        <v>925</v>
      </c>
      <c r="C258" s="123" t="s">
        <v>512</v>
      </c>
      <c r="D258" s="216">
        <v>4000000</v>
      </c>
      <c r="E258" s="217">
        <v>4000000</v>
      </c>
      <c r="F258" s="217">
        <v>4000000</v>
      </c>
      <c r="G258" s="217">
        <v>4000000</v>
      </c>
      <c r="H258" s="217">
        <v>4000000</v>
      </c>
      <c r="I258" s="217">
        <v>4000000</v>
      </c>
      <c r="J258" s="217">
        <v>4000000</v>
      </c>
      <c r="K258" s="217">
        <v>4000000</v>
      </c>
      <c r="L258" s="217">
        <v>4000000</v>
      </c>
      <c r="M258" s="217">
        <v>4000000</v>
      </c>
      <c r="N258" s="218">
        <v>4000000</v>
      </c>
      <c r="O258" s="219">
        <v>3685231.26</v>
      </c>
      <c r="P258" s="220">
        <f>E258*Config!F$40</f>
        <v>4099999.9999999995</v>
      </c>
      <c r="Q258" s="220">
        <f>F258*Config!G$40</f>
        <v>4202500</v>
      </c>
      <c r="R258" s="220">
        <f>G258*Config!H$40</f>
        <v>4307562.4999999991</v>
      </c>
      <c r="S258" s="220">
        <f>H258*Config!I$40</f>
        <v>4415251.5624999991</v>
      </c>
      <c r="T258" s="220">
        <f>I258*Config!J$40</f>
        <v>4525632.8515624991</v>
      </c>
      <c r="U258" s="220">
        <f>J258*Config!K$40</f>
        <v>4638773.6728515606</v>
      </c>
      <c r="V258" s="220">
        <f>K258*Config!L$40</f>
        <v>4754743.0146728503</v>
      </c>
      <c r="W258" s="220">
        <f>L258*Config!M$40</f>
        <v>4873611.5900396705</v>
      </c>
      <c r="X258" s="220">
        <f>M258*Config!N$40</f>
        <v>4995451.8797906619</v>
      </c>
      <c r="Y258" s="221">
        <f>N258*Config!O$40</f>
        <v>5120338.1767854281</v>
      </c>
      <c r="Z258" s="222">
        <f t="shared" ref="Z258:Z321" si="28">SUM(E258:I258)</f>
        <v>20000000</v>
      </c>
      <c r="AA258" s="217">
        <f t="shared" ref="AA258:AA321" si="29">SUM(E258:N258)</f>
        <v>40000000</v>
      </c>
      <c r="AB258" s="220">
        <f t="shared" ref="AB258:AB321" si="30">SUM(P258:T258)</f>
        <v>21550946.9140625</v>
      </c>
      <c r="AC258" s="221">
        <f t="shared" ref="AC258:AC321" si="31">SUM(P258:Y258)</f>
        <v>45933865.248202667</v>
      </c>
      <c r="AD258" s="223">
        <f>IF(OR(SUM(P258:Y258)&lt;&gt;0,A258="EH"),INDEX(CASH!$B:$B,MATCH(A258,CASH!$A:$A,0)),"")</f>
        <v>400</v>
      </c>
      <c r="AE258" s="122">
        <f>AD258*VLOOKUP(C258,Config!$A$3:$C$9,3,FALSE)</f>
        <v>6000</v>
      </c>
      <c r="AF258" s="224">
        <f t="shared" ref="AF258:AF321" si="32">SUMIF($AE$2:$AE$418,"&gt;="&amp;AE258,$AB$2:$AB$418)/SUM($AB$2:$AB$418)</f>
        <v>1.6728175680754468E-2</v>
      </c>
      <c r="AG258" s="122" t="str">
        <f>IF(ISERROR(VLOOKUP(A258,Config!$A$12:$A$32,1,FALSE)),LEFT(A258,2),"PRL")</f>
        <v>RC</v>
      </c>
      <c r="AH258" s="122" t="str">
        <f t="shared" ref="AH258:AH321" si="33">A258&amp;IF(LEFT(C258)="P",LOWER(MID(C258,11,1)),"")</f>
        <v>RCs</v>
      </c>
      <c r="AI258" s="163" t="s">
        <v>179</v>
      </c>
      <c r="AJ258" s="225" t="s">
        <v>781</v>
      </c>
      <c r="AK258" s="338" t="str">
        <f>IF(ISERROR(VLOOKUP($A258,'RAB Cat Lookup'!$B$4:$E$351,2,FALSE))=TRUE,"Unallocated",VLOOKUP($A258,'RAB Cat Lookup'!$B$4:$E$351,2,FALSE))</f>
        <v>Std</v>
      </c>
      <c r="AL258" s="338" t="str">
        <f>IF(ISERROR(VLOOKUP($A258,'RAB Cat Lookup'!$B$4:$E$351,4,FALSE))=TRUE,"Unallocated",VLOOKUP($A258,'RAB Cat Lookup'!$B$4:$E$351,4,FALSE))</f>
        <v>Distribution lines and cables</v>
      </c>
      <c r="AM258" s="121" t="str">
        <f t="shared" ref="AM258:AM321" si="34">IF(AND(AL258=1,SUM(AA258&lt;&gt;0)),A258,"")</f>
        <v/>
      </c>
    </row>
    <row r="259" spans="1:39" x14ac:dyDescent="0.25">
      <c r="A259" s="215" t="s">
        <v>153</v>
      </c>
      <c r="B259" s="215" t="s">
        <v>343</v>
      </c>
      <c r="C259" s="123" t="s">
        <v>512</v>
      </c>
      <c r="D259" s="216">
        <v>0</v>
      </c>
      <c r="E259" s="217">
        <v>0</v>
      </c>
      <c r="F259" s="217">
        <v>0</v>
      </c>
      <c r="G259" s="217">
        <v>0</v>
      </c>
      <c r="H259" s="217">
        <v>0</v>
      </c>
      <c r="I259" s="217">
        <v>0</v>
      </c>
      <c r="J259" s="217">
        <v>0</v>
      </c>
      <c r="K259" s="217">
        <v>0</v>
      </c>
      <c r="L259" s="217">
        <v>0</v>
      </c>
      <c r="M259" s="217">
        <v>0</v>
      </c>
      <c r="N259" s="218">
        <v>0</v>
      </c>
      <c r="O259" s="219">
        <v>359985.37</v>
      </c>
      <c r="P259" s="220">
        <f>E259*Config!F$40</f>
        <v>0</v>
      </c>
      <c r="Q259" s="220">
        <f>F259*Config!G$40</f>
        <v>0</v>
      </c>
      <c r="R259" s="220">
        <f>G259*Config!H$40</f>
        <v>0</v>
      </c>
      <c r="S259" s="220">
        <f>H259*Config!I$40</f>
        <v>0</v>
      </c>
      <c r="T259" s="220">
        <f>I259*Config!J$40</f>
        <v>0</v>
      </c>
      <c r="U259" s="220">
        <f>J259*Config!K$40</f>
        <v>0</v>
      </c>
      <c r="V259" s="220">
        <f>K259*Config!L$40</f>
        <v>0</v>
      </c>
      <c r="W259" s="220">
        <f>L259*Config!M$40</f>
        <v>0</v>
      </c>
      <c r="X259" s="220">
        <f>M259*Config!N$40</f>
        <v>0</v>
      </c>
      <c r="Y259" s="221">
        <f>N259*Config!O$40</f>
        <v>0</v>
      </c>
      <c r="Z259" s="222">
        <f t="shared" si="28"/>
        <v>0</v>
      </c>
      <c r="AA259" s="217">
        <f t="shared" si="29"/>
        <v>0</v>
      </c>
      <c r="AB259" s="220">
        <f t="shared" si="30"/>
        <v>0</v>
      </c>
      <c r="AC259" s="221">
        <f t="shared" si="31"/>
        <v>0</v>
      </c>
      <c r="AD259" s="223" t="str">
        <f>IF(OR(SUM(P259:Y259)&lt;&gt;0,A259="EH"),INDEX(CASH!$B:$B,MATCH(A259,CASH!$A:$A,0)),"")</f>
        <v/>
      </c>
      <c r="AE259" s="226">
        <v>6000</v>
      </c>
      <c r="AF259" s="224">
        <f t="shared" si="32"/>
        <v>1.6728175680754468E-2</v>
      </c>
      <c r="AG259" s="122" t="str">
        <f>IF(ISERROR(VLOOKUP(A259,Config!$A$12:$A$32,1,FALSE)),LEFT(A259,2),"PRL")</f>
        <v>RI</v>
      </c>
      <c r="AH259" s="122" t="str">
        <f t="shared" si="33"/>
        <v>RIs</v>
      </c>
      <c r="AI259" s="163" t="s">
        <v>179</v>
      </c>
      <c r="AJ259" s="225" t="s">
        <v>781</v>
      </c>
      <c r="AK259" s="338" t="str">
        <f>IF(ISERROR(VLOOKUP($A259,'RAB Cat Lookup'!$B$4:$E$351,2,FALSE))=TRUE,"Unallocated",VLOOKUP($A259,'RAB Cat Lookup'!$B$4:$E$351,2,FALSE))</f>
        <v>Std</v>
      </c>
      <c r="AL259" s="338" t="str">
        <f>IF(ISERROR(VLOOKUP($A259,'RAB Cat Lookup'!$B$4:$E$351,4,FALSE))=TRUE,"Unallocated",VLOOKUP($A259,'RAB Cat Lookup'!$B$4:$E$351,4,FALSE))</f>
        <v>Distribution lines and cables</v>
      </c>
      <c r="AM259" s="121" t="str">
        <f t="shared" si="34"/>
        <v/>
      </c>
    </row>
    <row r="260" spans="1:39" x14ac:dyDescent="0.25">
      <c r="A260" s="215" t="s">
        <v>508</v>
      </c>
      <c r="B260" s="215" t="s">
        <v>574</v>
      </c>
      <c r="C260" s="123" t="s">
        <v>512</v>
      </c>
      <c r="D260" s="216">
        <v>0</v>
      </c>
      <c r="E260" s="217">
        <v>0</v>
      </c>
      <c r="F260" s="217">
        <v>0</v>
      </c>
      <c r="G260" s="217">
        <v>0</v>
      </c>
      <c r="H260" s="217">
        <v>0</v>
      </c>
      <c r="I260" s="217">
        <v>0</v>
      </c>
      <c r="J260" s="217">
        <v>0</v>
      </c>
      <c r="K260" s="217">
        <v>0</v>
      </c>
      <c r="L260" s="217">
        <v>0</v>
      </c>
      <c r="M260" s="217">
        <v>0</v>
      </c>
      <c r="N260" s="218">
        <v>0</v>
      </c>
      <c r="O260" s="219">
        <v>0</v>
      </c>
      <c r="P260" s="220">
        <f>E260*Config!F$40</f>
        <v>0</v>
      </c>
      <c r="Q260" s="220">
        <f>F260*Config!G$40</f>
        <v>0</v>
      </c>
      <c r="R260" s="220">
        <f>G260*Config!H$40</f>
        <v>0</v>
      </c>
      <c r="S260" s="220">
        <f>H260*Config!I$40</f>
        <v>0</v>
      </c>
      <c r="T260" s="220">
        <f>I260*Config!J$40</f>
        <v>0</v>
      </c>
      <c r="U260" s="220">
        <f>J260*Config!K$40</f>
        <v>0</v>
      </c>
      <c r="V260" s="220">
        <f>K260*Config!L$40</f>
        <v>0</v>
      </c>
      <c r="W260" s="220">
        <f>L260*Config!M$40</f>
        <v>0</v>
      </c>
      <c r="X260" s="220">
        <f>M260*Config!N$40</f>
        <v>0</v>
      </c>
      <c r="Y260" s="221">
        <f>N260*Config!O$40</f>
        <v>0</v>
      </c>
      <c r="Z260" s="222">
        <f t="shared" si="28"/>
        <v>0</v>
      </c>
      <c r="AA260" s="217">
        <f t="shared" si="29"/>
        <v>0</v>
      </c>
      <c r="AB260" s="220">
        <f t="shared" si="30"/>
        <v>0</v>
      </c>
      <c r="AC260" s="221">
        <f t="shared" si="31"/>
        <v>0</v>
      </c>
      <c r="AD260" s="223" t="str">
        <f>IF(OR(SUM(P260:Y260)&lt;&gt;0,A260="EH"),INDEX(CASH!$B:$B,MATCH(A260,CASH!$A:$A,0)),"")</f>
        <v/>
      </c>
      <c r="AE260" s="227">
        <v>4950</v>
      </c>
      <c r="AF260" s="224">
        <f t="shared" si="32"/>
        <v>0.12555079734501071</v>
      </c>
      <c r="AG260" s="122" t="str">
        <f>IF(ISERROR(VLOOKUP(A260,Config!$A$12:$A$32,1,FALSE)),LEFT(A260,2),"PRL")</f>
        <v>SG</v>
      </c>
      <c r="AH260" s="122" t="str">
        <f t="shared" si="33"/>
        <v>SG001s</v>
      </c>
      <c r="AI260" s="163" t="s">
        <v>684</v>
      </c>
      <c r="AJ260" s="225" t="s">
        <v>781</v>
      </c>
      <c r="AK260" s="338" t="str">
        <f>IF(ISERROR(VLOOKUP($A260,'RAB Cat Lookup'!$B$4:$E$351,2,FALSE))=TRUE,"Unallocated",VLOOKUP($A260,'RAB Cat Lookup'!$B$4:$E$351,2,FALSE))</f>
        <v>Unallocated</v>
      </c>
      <c r="AL260" s="338" t="str">
        <f>IF(ISERROR(VLOOKUP($A260,'RAB Cat Lookup'!$B$4:$E$351,4,FALSE))=TRUE,"Unallocated",VLOOKUP($A260,'RAB Cat Lookup'!$B$4:$E$351,4,FALSE))</f>
        <v>Unallocated</v>
      </c>
      <c r="AM260" s="121" t="str">
        <f t="shared" si="34"/>
        <v/>
      </c>
    </row>
    <row r="261" spans="1:39" x14ac:dyDescent="0.25">
      <c r="A261" s="215" t="s">
        <v>509</v>
      </c>
      <c r="B261" s="215" t="s">
        <v>575</v>
      </c>
      <c r="C261" s="123" t="s">
        <v>512</v>
      </c>
      <c r="D261" s="216">
        <v>0</v>
      </c>
      <c r="E261" s="217">
        <v>0</v>
      </c>
      <c r="F261" s="217">
        <v>0</v>
      </c>
      <c r="G261" s="217">
        <v>0</v>
      </c>
      <c r="H261" s="217">
        <v>0</v>
      </c>
      <c r="I261" s="217">
        <v>0</v>
      </c>
      <c r="J261" s="217">
        <v>0</v>
      </c>
      <c r="K261" s="217">
        <v>0</v>
      </c>
      <c r="L261" s="217">
        <v>0</v>
      </c>
      <c r="M261" s="217">
        <v>0</v>
      </c>
      <c r="N261" s="218">
        <v>0</v>
      </c>
      <c r="O261" s="219">
        <v>0</v>
      </c>
      <c r="P261" s="220">
        <f>E261*Config!F$40</f>
        <v>0</v>
      </c>
      <c r="Q261" s="220">
        <f>F261*Config!G$40</f>
        <v>0</v>
      </c>
      <c r="R261" s="220">
        <f>G261*Config!H$40</f>
        <v>0</v>
      </c>
      <c r="S261" s="220">
        <f>H261*Config!I$40</f>
        <v>0</v>
      </c>
      <c r="T261" s="220">
        <f>I261*Config!J$40</f>
        <v>0</v>
      </c>
      <c r="U261" s="220">
        <f>J261*Config!K$40</f>
        <v>0</v>
      </c>
      <c r="V261" s="220">
        <f>K261*Config!L$40</f>
        <v>0</v>
      </c>
      <c r="W261" s="220">
        <f>L261*Config!M$40</f>
        <v>0</v>
      </c>
      <c r="X261" s="220">
        <f>M261*Config!N$40</f>
        <v>0</v>
      </c>
      <c r="Y261" s="221">
        <f>N261*Config!O$40</f>
        <v>0</v>
      </c>
      <c r="Z261" s="222">
        <f t="shared" si="28"/>
        <v>0</v>
      </c>
      <c r="AA261" s="217">
        <f t="shared" si="29"/>
        <v>0</v>
      </c>
      <c r="AB261" s="220">
        <f t="shared" si="30"/>
        <v>0</v>
      </c>
      <c r="AC261" s="221">
        <f t="shared" si="31"/>
        <v>0</v>
      </c>
      <c r="AD261" s="223" t="str">
        <f>IF(OR(SUM(P261:Y261)&lt;&gt;0,A261="EH"),INDEX(CASH!$B:$B,MATCH(A261,CASH!$A:$A,0)),"")</f>
        <v/>
      </c>
      <c r="AE261" s="227">
        <v>4950</v>
      </c>
      <c r="AF261" s="224">
        <f t="shared" si="32"/>
        <v>0.12555079734501071</v>
      </c>
      <c r="AG261" s="122" t="str">
        <f>IF(ISERROR(VLOOKUP(A261,Config!$A$12:$A$32,1,FALSE)),LEFT(A261,2),"PRL")</f>
        <v>SG</v>
      </c>
      <c r="AH261" s="122" t="str">
        <f t="shared" si="33"/>
        <v>SG002s</v>
      </c>
      <c r="AI261" s="163" t="s">
        <v>684</v>
      </c>
      <c r="AJ261" s="225" t="s">
        <v>781</v>
      </c>
      <c r="AK261" s="338" t="str">
        <f>IF(ISERROR(VLOOKUP($A261,'RAB Cat Lookup'!$B$4:$E$351,2,FALSE))=TRUE,"Unallocated",VLOOKUP($A261,'RAB Cat Lookup'!$B$4:$E$351,2,FALSE))</f>
        <v>Unallocated</v>
      </c>
      <c r="AL261" s="338" t="str">
        <f>IF(ISERROR(VLOOKUP($A261,'RAB Cat Lookup'!$B$4:$E$351,4,FALSE))=TRUE,"Unallocated",VLOOKUP($A261,'RAB Cat Lookup'!$B$4:$E$351,4,FALSE))</f>
        <v>Unallocated</v>
      </c>
      <c r="AM261" s="121" t="str">
        <f t="shared" si="34"/>
        <v/>
      </c>
    </row>
    <row r="262" spans="1:39" x14ac:dyDescent="0.25">
      <c r="A262" s="215" t="s">
        <v>131</v>
      </c>
      <c r="B262" s="215" t="s">
        <v>1023</v>
      </c>
      <c r="C262" s="123" t="s">
        <v>512</v>
      </c>
      <c r="D262" s="216">
        <v>1400000</v>
      </c>
      <c r="E262" s="217">
        <v>1750000</v>
      </c>
      <c r="F262" s="217">
        <v>1750000</v>
      </c>
      <c r="G262" s="217">
        <v>1750000</v>
      </c>
      <c r="H262" s="217">
        <v>1750000</v>
      </c>
      <c r="I262" s="217">
        <v>1750000</v>
      </c>
      <c r="J262" s="217">
        <v>1750000</v>
      </c>
      <c r="K262" s="217">
        <v>1750000</v>
      </c>
      <c r="L262" s="217">
        <v>1750000</v>
      </c>
      <c r="M262" s="217">
        <v>1750000</v>
      </c>
      <c r="N262" s="218">
        <v>1750000</v>
      </c>
      <c r="O262" s="219">
        <v>1100000</v>
      </c>
      <c r="P262" s="220">
        <f>E262*Config!F$40</f>
        <v>1793749.9999999998</v>
      </c>
      <c r="Q262" s="220">
        <f>F262*Config!G$40</f>
        <v>1838593.7499999998</v>
      </c>
      <c r="R262" s="220">
        <f>G262*Config!H$40</f>
        <v>1884558.5937499998</v>
      </c>
      <c r="S262" s="220">
        <f>H262*Config!I$40</f>
        <v>1931672.5585937495</v>
      </c>
      <c r="T262" s="220">
        <f>I262*Config!J$40</f>
        <v>1979964.3725585931</v>
      </c>
      <c r="U262" s="220">
        <f>J262*Config!K$40</f>
        <v>2029463.4818725579</v>
      </c>
      <c r="V262" s="220">
        <f>K262*Config!L$40</f>
        <v>2080200.0689193718</v>
      </c>
      <c r="W262" s="220">
        <f>L262*Config!M$40</f>
        <v>2132205.0706423558</v>
      </c>
      <c r="X262" s="220">
        <f>M262*Config!N$40</f>
        <v>2185510.1974084144</v>
      </c>
      <c r="Y262" s="221">
        <f>N262*Config!O$40</f>
        <v>2240147.952343625</v>
      </c>
      <c r="Z262" s="222">
        <f t="shared" si="28"/>
        <v>8750000</v>
      </c>
      <c r="AA262" s="217">
        <f t="shared" si="29"/>
        <v>17500000</v>
      </c>
      <c r="AB262" s="220">
        <f t="shared" si="30"/>
        <v>9428539.2749023419</v>
      </c>
      <c r="AC262" s="221">
        <f t="shared" si="31"/>
        <v>20096066.046088666</v>
      </c>
      <c r="AD262" s="223">
        <f>IF(OR(SUM(P262:Y262)&lt;&gt;0,A262="EH"),INDEX(CASH!$B:$B,MATCH(A262,CASH!$A:$A,0)),"")</f>
        <v>100</v>
      </c>
      <c r="AE262" s="122">
        <f>AD262*VLOOKUP(C262,Config!$A$3:$C$9,3,FALSE)</f>
        <v>1500</v>
      </c>
      <c r="AF262" s="224">
        <f t="shared" si="32"/>
        <v>0.92182585178561327</v>
      </c>
      <c r="AG262" s="122" t="str">
        <f>IF(ISERROR(VLOOKUP(A262,Config!$A$12:$A$32,1,FALSE)),LEFT(A262,2),"PRL")</f>
        <v>SL</v>
      </c>
      <c r="AH262" s="122" t="str">
        <f t="shared" si="33"/>
        <v>SL001s</v>
      </c>
      <c r="AI262" s="163" t="s">
        <v>684</v>
      </c>
      <c r="AJ262" s="225" t="s">
        <v>1026</v>
      </c>
      <c r="AK262" s="338" t="str">
        <f>IF(ISERROR(VLOOKUP($A262,'RAB Cat Lookup'!$B$4:$E$351,2,FALSE))=TRUE,"Unallocated",VLOOKUP($A262,'RAB Cat Lookup'!$B$4:$E$351,2,FALSE))</f>
        <v>Alt</v>
      </c>
      <c r="AL262" s="338" t="str">
        <f>IF(ISERROR(VLOOKUP($A262,'RAB Cat Lookup'!$B$4:$E$351,4,FALSE))=TRUE,"Unallocated",VLOOKUP($A262,'RAB Cat Lookup'!$B$4:$E$351,4,FALSE))</f>
        <v>Public lighting</v>
      </c>
      <c r="AM262" s="121" t="str">
        <f t="shared" si="34"/>
        <v/>
      </c>
    </row>
    <row r="263" spans="1:39" x14ac:dyDescent="0.25">
      <c r="A263" s="215" t="s">
        <v>132</v>
      </c>
      <c r="B263" s="215" t="s">
        <v>1024</v>
      </c>
      <c r="C263" s="123" t="s">
        <v>512</v>
      </c>
      <c r="D263" s="216">
        <v>3000000</v>
      </c>
      <c r="E263" s="217">
        <v>3000000</v>
      </c>
      <c r="F263" s="217">
        <v>3000000</v>
      </c>
      <c r="G263" s="217">
        <v>3000000</v>
      </c>
      <c r="H263" s="217">
        <v>3000000</v>
      </c>
      <c r="I263" s="217">
        <v>3000000</v>
      </c>
      <c r="J263" s="217">
        <v>3000000</v>
      </c>
      <c r="K263" s="217">
        <v>3000000</v>
      </c>
      <c r="L263" s="217">
        <v>3000000</v>
      </c>
      <c r="M263" s="217">
        <v>3000000</v>
      </c>
      <c r="N263" s="218">
        <v>3000000</v>
      </c>
      <c r="O263" s="219">
        <v>1900000</v>
      </c>
      <c r="P263" s="220">
        <f>E263*Config!F$40</f>
        <v>3074999.9999999995</v>
      </c>
      <c r="Q263" s="220">
        <f>F263*Config!G$40</f>
        <v>3151874.9999999995</v>
      </c>
      <c r="R263" s="220">
        <f>G263*Config!H$40</f>
        <v>3230671.8749999995</v>
      </c>
      <c r="S263" s="220">
        <f>H263*Config!I$40</f>
        <v>3311438.6718749991</v>
      </c>
      <c r="T263" s="220">
        <f>I263*Config!J$40</f>
        <v>3394224.6386718741</v>
      </c>
      <c r="U263" s="220">
        <f>J263*Config!K$40</f>
        <v>3479080.2546386705</v>
      </c>
      <c r="V263" s="220">
        <f>K263*Config!L$40</f>
        <v>3566057.2610046375</v>
      </c>
      <c r="W263" s="220">
        <f>L263*Config!M$40</f>
        <v>3655208.6925297533</v>
      </c>
      <c r="X263" s="220">
        <f>M263*Config!N$40</f>
        <v>3746588.9098429964</v>
      </c>
      <c r="Y263" s="221">
        <f>N263*Config!O$40</f>
        <v>3840253.6325890711</v>
      </c>
      <c r="Z263" s="222">
        <f t="shared" si="28"/>
        <v>15000000</v>
      </c>
      <c r="AA263" s="217">
        <f t="shared" si="29"/>
        <v>30000000</v>
      </c>
      <c r="AB263" s="220">
        <f t="shared" si="30"/>
        <v>16163210.185546871</v>
      </c>
      <c r="AC263" s="221">
        <f t="shared" si="31"/>
        <v>34450398.936152004</v>
      </c>
      <c r="AD263" s="223">
        <f>IF(OR(SUM(P263:Y263)&lt;&gt;0,A263="EH"),INDEX(CASH!$B:$B,MATCH(A263,CASH!$A:$A,0)),"")</f>
        <v>220</v>
      </c>
      <c r="AE263" s="122">
        <f>AD263*VLOOKUP(C263,Config!$A$3:$C$9,3,FALSE)</f>
        <v>3300</v>
      </c>
      <c r="AF263" s="224">
        <f t="shared" si="32"/>
        <v>0.54318155875920304</v>
      </c>
      <c r="AG263" s="122" t="str">
        <f>IF(ISERROR(VLOOKUP(A263,Config!$A$12:$A$32,1,FALSE)),LEFT(A263,2),"PRL")</f>
        <v>SL</v>
      </c>
      <c r="AH263" s="122" t="str">
        <f t="shared" si="33"/>
        <v>SL002s</v>
      </c>
      <c r="AI263" s="163" t="s">
        <v>684</v>
      </c>
      <c r="AJ263" s="225" t="s">
        <v>1026</v>
      </c>
      <c r="AK263" s="338" t="str">
        <f>IF(ISERROR(VLOOKUP($A263,'RAB Cat Lookup'!$B$4:$E$351,2,FALSE))=TRUE,"Unallocated",VLOOKUP($A263,'RAB Cat Lookup'!$B$4:$E$351,2,FALSE))</f>
        <v>Alt</v>
      </c>
      <c r="AL263" s="338" t="str">
        <f>IF(ISERROR(VLOOKUP($A263,'RAB Cat Lookup'!$B$4:$E$351,4,FALSE))=TRUE,"Unallocated",VLOOKUP($A263,'RAB Cat Lookup'!$B$4:$E$351,4,FALSE))</f>
        <v>Public lighting</v>
      </c>
      <c r="AM263" s="121" t="str">
        <f t="shared" si="34"/>
        <v/>
      </c>
    </row>
    <row r="264" spans="1:39" x14ac:dyDescent="0.25">
      <c r="A264" s="215" t="s">
        <v>175</v>
      </c>
      <c r="B264" s="215" t="s">
        <v>795</v>
      </c>
      <c r="C264" s="123" t="s">
        <v>512</v>
      </c>
      <c r="D264" s="216">
        <v>1239026</v>
      </c>
      <c r="E264" s="217">
        <v>1000000</v>
      </c>
      <c r="F264" s="217">
        <v>1000000</v>
      </c>
      <c r="G264" s="217">
        <v>1000000</v>
      </c>
      <c r="H264" s="217">
        <v>1000000</v>
      </c>
      <c r="I264" s="217">
        <v>1000000</v>
      </c>
      <c r="J264" s="217">
        <v>1000000</v>
      </c>
      <c r="K264" s="217">
        <v>1000000</v>
      </c>
      <c r="L264" s="217">
        <v>1000000</v>
      </c>
      <c r="M264" s="217">
        <v>1000000</v>
      </c>
      <c r="N264" s="218">
        <v>1000000</v>
      </c>
      <c r="O264" s="219">
        <v>1423626.78</v>
      </c>
      <c r="P264" s="220">
        <f>E264*Config!F$40</f>
        <v>1024999.9999999999</v>
      </c>
      <c r="Q264" s="220">
        <f>F264*Config!G$40</f>
        <v>1050625</v>
      </c>
      <c r="R264" s="220">
        <f>G264*Config!H$40</f>
        <v>1076890.6249999998</v>
      </c>
      <c r="S264" s="220">
        <f>H264*Config!I$40</f>
        <v>1103812.8906249998</v>
      </c>
      <c r="T264" s="220">
        <f>I264*Config!J$40</f>
        <v>1131408.2128906248</v>
      </c>
      <c r="U264" s="220">
        <f>J264*Config!K$40</f>
        <v>1159693.4182128902</v>
      </c>
      <c r="V264" s="220">
        <f>K264*Config!L$40</f>
        <v>1188685.7536682126</v>
      </c>
      <c r="W264" s="220">
        <f>L264*Config!M$40</f>
        <v>1218402.8975099176</v>
      </c>
      <c r="X264" s="220">
        <f>M264*Config!N$40</f>
        <v>1248862.9699476655</v>
      </c>
      <c r="Y264" s="221">
        <f>N264*Config!O$40</f>
        <v>1280084.544196357</v>
      </c>
      <c r="Z264" s="222">
        <f t="shared" si="28"/>
        <v>5000000</v>
      </c>
      <c r="AA264" s="217">
        <f t="shared" si="29"/>
        <v>10000000</v>
      </c>
      <c r="AB264" s="220">
        <f t="shared" si="30"/>
        <v>5387736.728515625</v>
      </c>
      <c r="AC264" s="221">
        <f t="shared" si="31"/>
        <v>11483466.312050667</v>
      </c>
      <c r="AD264" s="223">
        <f>IF(OR(SUM(P264:Y264)&lt;&gt;0,A264="EH"),INDEX(CASH!$B:$B,MATCH(A264,CASH!$A:$A,0)),"")</f>
        <v>160</v>
      </c>
      <c r="AE264" s="122">
        <f>AD264*VLOOKUP(C264,Config!$A$3:$C$9,3,FALSE)</f>
        <v>2400</v>
      </c>
      <c r="AF264" s="224">
        <f t="shared" si="32"/>
        <v>0.69736487155976334</v>
      </c>
      <c r="AG264" s="122" t="str">
        <f>IF(ISERROR(VLOOKUP(A264,Config!$A$12:$A$32,1,FALSE)),LEFT(A264,2),"PRL")</f>
        <v>SP</v>
      </c>
      <c r="AH264" s="122" t="str">
        <f t="shared" si="33"/>
        <v>SPs</v>
      </c>
      <c r="AI264" s="163" t="s">
        <v>882</v>
      </c>
      <c r="AJ264" s="225" t="s">
        <v>781</v>
      </c>
      <c r="AK264" s="338" t="str">
        <f>IF(ISERROR(VLOOKUP($A264,'RAB Cat Lookup'!$B$4:$E$351,2,FALSE))=TRUE,"Unallocated",VLOOKUP($A264,'RAB Cat Lookup'!$B$4:$E$351,2,FALSE))</f>
        <v>Std</v>
      </c>
      <c r="AL264" s="338" t="str">
        <f>IF(ISERROR(VLOOKUP($A264,'RAB Cat Lookup'!$B$4:$E$351,4,FALSE))=TRUE,"Unallocated",VLOOKUP($A264,'RAB Cat Lookup'!$B$4:$E$351,4,FALSE))</f>
        <v>Emergency Spares (Major Plant, Excludes Inventory)</v>
      </c>
      <c r="AM264" s="121" t="str">
        <f t="shared" si="34"/>
        <v/>
      </c>
    </row>
    <row r="265" spans="1:39" x14ac:dyDescent="0.25">
      <c r="A265" s="215" t="s">
        <v>501</v>
      </c>
      <c r="B265" s="215" t="s">
        <v>502</v>
      </c>
      <c r="C265" s="123" t="s">
        <v>512</v>
      </c>
      <c r="D265" s="216">
        <v>0</v>
      </c>
      <c r="E265" s="217">
        <v>0</v>
      </c>
      <c r="F265" s="217">
        <v>0</v>
      </c>
      <c r="G265" s="217">
        <v>0</v>
      </c>
      <c r="H265" s="217">
        <v>0</v>
      </c>
      <c r="I265" s="217">
        <v>0</v>
      </c>
      <c r="J265" s="217">
        <v>0</v>
      </c>
      <c r="K265" s="217">
        <v>0</v>
      </c>
      <c r="L265" s="217">
        <v>0</v>
      </c>
      <c r="M265" s="217">
        <v>0</v>
      </c>
      <c r="N265" s="218">
        <v>0</v>
      </c>
      <c r="O265" s="219">
        <v>0</v>
      </c>
      <c r="P265" s="220">
        <f>E265*Config!F$40</f>
        <v>0</v>
      </c>
      <c r="Q265" s="220">
        <f>F265*Config!G$40</f>
        <v>0</v>
      </c>
      <c r="R265" s="220">
        <f>G265*Config!H$40</f>
        <v>0</v>
      </c>
      <c r="S265" s="220">
        <f>H265*Config!I$40</f>
        <v>0</v>
      </c>
      <c r="T265" s="220">
        <f>I265*Config!J$40</f>
        <v>0</v>
      </c>
      <c r="U265" s="220">
        <f>J265*Config!K$40</f>
        <v>0</v>
      </c>
      <c r="V265" s="220">
        <f>K265*Config!L$40</f>
        <v>0</v>
      </c>
      <c r="W265" s="220">
        <f>L265*Config!M$40</f>
        <v>0</v>
      </c>
      <c r="X265" s="220">
        <f>M265*Config!N$40</f>
        <v>0</v>
      </c>
      <c r="Y265" s="221">
        <f>N265*Config!O$40</f>
        <v>0</v>
      </c>
      <c r="Z265" s="222">
        <f t="shared" si="28"/>
        <v>0</v>
      </c>
      <c r="AA265" s="217">
        <f t="shared" si="29"/>
        <v>0</v>
      </c>
      <c r="AB265" s="220">
        <f t="shared" si="30"/>
        <v>0</v>
      </c>
      <c r="AC265" s="221">
        <f t="shared" si="31"/>
        <v>0</v>
      </c>
      <c r="AD265" s="223" t="str">
        <f>IF(OR(SUM(P265:Y265)&lt;&gt;0,A265="EH"),INDEX(CASH!$B:$B,MATCH(A265,CASH!$A:$A,0)),"")</f>
        <v/>
      </c>
      <c r="AE265" s="227">
        <v>4950</v>
      </c>
      <c r="AF265" s="224">
        <f t="shared" si="32"/>
        <v>0.12555079734501071</v>
      </c>
      <c r="AG265" s="122" t="str">
        <f>IF(ISERROR(VLOOKUP(A265,Config!$A$12:$A$32,1,FALSE)),LEFT(A265,2),"PRL")</f>
        <v>TM</v>
      </c>
      <c r="AH265" s="122" t="str">
        <f t="shared" si="33"/>
        <v>TM004s</v>
      </c>
      <c r="AI265" s="163" t="s">
        <v>882</v>
      </c>
      <c r="AJ265" s="225" t="s">
        <v>781</v>
      </c>
      <c r="AK265" s="338" t="str">
        <f>IF(ISERROR(VLOOKUP($A265,'RAB Cat Lookup'!$B$4:$E$351,2,FALSE))=TRUE,"Unallocated",VLOOKUP($A265,'RAB Cat Lookup'!$B$4:$E$351,2,FALSE))</f>
        <v>Unallocated</v>
      </c>
      <c r="AL265" s="338" t="str">
        <f>IF(ISERROR(VLOOKUP($A265,'RAB Cat Lookup'!$B$4:$E$351,4,FALSE))=TRUE,"Unallocated",VLOOKUP($A265,'RAB Cat Lookup'!$B$4:$E$351,4,FALSE))</f>
        <v>Unallocated</v>
      </c>
      <c r="AM265" s="121" t="str">
        <f t="shared" si="34"/>
        <v/>
      </c>
    </row>
    <row r="266" spans="1:39" x14ac:dyDescent="0.25">
      <c r="A266" s="215" t="s">
        <v>503</v>
      </c>
      <c r="B266" s="215" t="s">
        <v>576</v>
      </c>
      <c r="C266" s="123" t="s">
        <v>512</v>
      </c>
      <c r="D266" s="216">
        <v>0</v>
      </c>
      <c r="E266" s="217">
        <v>0</v>
      </c>
      <c r="F266" s="217">
        <v>0</v>
      </c>
      <c r="G266" s="217">
        <v>0</v>
      </c>
      <c r="H266" s="217">
        <v>0</v>
      </c>
      <c r="I266" s="217">
        <v>0</v>
      </c>
      <c r="J266" s="217">
        <v>0</v>
      </c>
      <c r="K266" s="217">
        <v>0</v>
      </c>
      <c r="L266" s="217">
        <v>0</v>
      </c>
      <c r="M266" s="217">
        <v>0</v>
      </c>
      <c r="N266" s="218">
        <v>0</v>
      </c>
      <c r="O266" s="219">
        <v>0</v>
      </c>
      <c r="P266" s="220">
        <f>E266*Config!F$40</f>
        <v>0</v>
      </c>
      <c r="Q266" s="220">
        <f>F266*Config!G$40</f>
        <v>0</v>
      </c>
      <c r="R266" s="220">
        <f>G266*Config!H$40</f>
        <v>0</v>
      </c>
      <c r="S266" s="220">
        <f>H266*Config!I$40</f>
        <v>0</v>
      </c>
      <c r="T266" s="220">
        <f>I266*Config!J$40</f>
        <v>0</v>
      </c>
      <c r="U266" s="220">
        <f>J266*Config!K$40</f>
        <v>0</v>
      </c>
      <c r="V266" s="220">
        <f>K266*Config!L$40</f>
        <v>0</v>
      </c>
      <c r="W266" s="220">
        <f>L266*Config!M$40</f>
        <v>0</v>
      </c>
      <c r="X266" s="220">
        <f>M266*Config!N$40</f>
        <v>0</v>
      </c>
      <c r="Y266" s="221">
        <f>N266*Config!O$40</f>
        <v>0</v>
      </c>
      <c r="Z266" s="222">
        <f t="shared" si="28"/>
        <v>0</v>
      </c>
      <c r="AA266" s="217">
        <f t="shared" si="29"/>
        <v>0</v>
      </c>
      <c r="AB266" s="220">
        <f t="shared" si="30"/>
        <v>0</v>
      </c>
      <c r="AC266" s="221">
        <f t="shared" si="31"/>
        <v>0</v>
      </c>
      <c r="AD266" s="223" t="str">
        <f>IF(OR(SUM(P266:Y266)&lt;&gt;0,A266="EH"),INDEX(CASH!$B:$B,MATCH(A266,CASH!$A:$A,0)),"")</f>
        <v/>
      </c>
      <c r="AE266" s="227">
        <v>4950</v>
      </c>
      <c r="AF266" s="224">
        <f t="shared" si="32"/>
        <v>0.12555079734501071</v>
      </c>
      <c r="AG266" s="122" t="str">
        <f>IF(ISERROR(VLOOKUP(A266,Config!$A$12:$A$32,1,FALSE)),LEFT(A266,2),"PRL")</f>
        <v>TM</v>
      </c>
      <c r="AH266" s="122" t="str">
        <f t="shared" si="33"/>
        <v>TM008s</v>
      </c>
      <c r="AI266" s="163" t="s">
        <v>882</v>
      </c>
      <c r="AJ266" s="225" t="s">
        <v>781</v>
      </c>
      <c r="AK266" s="338" t="str">
        <f>IF(ISERROR(VLOOKUP($A266,'RAB Cat Lookup'!$B$4:$E$351,2,FALSE))=TRUE,"Unallocated",VLOOKUP($A266,'RAB Cat Lookup'!$B$4:$E$351,2,FALSE))</f>
        <v>Std</v>
      </c>
      <c r="AL266" s="338" t="str">
        <f>IF(ISERROR(VLOOKUP($A266,'RAB Cat Lookup'!$B$4:$E$351,4,FALSE))=TRUE,"Unallocated",VLOOKUP($A266,'RAB Cat Lookup'!$B$4:$E$351,4,FALSE))</f>
        <v>Sub-transmission lines and cables</v>
      </c>
      <c r="AM266" s="121" t="str">
        <f t="shared" si="34"/>
        <v/>
      </c>
    </row>
    <row r="267" spans="1:39" x14ac:dyDescent="0.25">
      <c r="A267" s="215" t="s">
        <v>42</v>
      </c>
      <c r="B267" s="215" t="s">
        <v>250</v>
      </c>
      <c r="C267" s="123" t="s">
        <v>512</v>
      </c>
      <c r="D267" s="216">
        <v>2500000</v>
      </c>
      <c r="E267" s="217">
        <v>2760000</v>
      </c>
      <c r="F267" s="217">
        <v>2760000</v>
      </c>
      <c r="G267" s="217">
        <v>2760000</v>
      </c>
      <c r="H267" s="217">
        <v>2760000</v>
      </c>
      <c r="I267" s="217">
        <v>3960000</v>
      </c>
      <c r="J267" s="217">
        <v>4270000</v>
      </c>
      <c r="K267" s="217">
        <v>4270000</v>
      </c>
      <c r="L267" s="217">
        <v>4270000</v>
      </c>
      <c r="M267" s="217">
        <v>4270000</v>
      </c>
      <c r="N267" s="218">
        <v>4270000</v>
      </c>
      <c r="O267" s="219">
        <v>2499999.9900000002</v>
      </c>
      <c r="P267" s="220">
        <f>E267*Config!F$40</f>
        <v>2828999.9999999995</v>
      </c>
      <c r="Q267" s="220">
        <f>F267*Config!G$40</f>
        <v>2899725</v>
      </c>
      <c r="R267" s="220">
        <f>G267*Config!H$40</f>
        <v>2972218.1249999995</v>
      </c>
      <c r="S267" s="220">
        <f>H267*Config!I$40</f>
        <v>3046523.5781249995</v>
      </c>
      <c r="T267" s="220">
        <f>I267*Config!J$40</f>
        <v>4480376.5230468735</v>
      </c>
      <c r="U267" s="220">
        <f>J267*Config!K$40</f>
        <v>4951890.895769041</v>
      </c>
      <c r="V267" s="220">
        <f>K267*Config!L$40</f>
        <v>5075688.168163267</v>
      </c>
      <c r="W267" s="220">
        <f>L267*Config!M$40</f>
        <v>5202580.3723673485</v>
      </c>
      <c r="X267" s="220">
        <f>M267*Config!N$40</f>
        <v>5332644.8816765314</v>
      </c>
      <c r="Y267" s="221">
        <f>N267*Config!O$40</f>
        <v>5465961.0037184451</v>
      </c>
      <c r="Z267" s="222">
        <f t="shared" si="28"/>
        <v>15000000</v>
      </c>
      <c r="AA267" s="217">
        <f t="shared" si="29"/>
        <v>36350000</v>
      </c>
      <c r="AB267" s="220">
        <f t="shared" si="30"/>
        <v>16227843.226171874</v>
      </c>
      <c r="AC267" s="221">
        <f t="shared" si="31"/>
        <v>42256608.547866501</v>
      </c>
      <c r="AD267" s="223">
        <f>IF(OR(SUM(P267:Y267)&lt;&gt;0,A267="EH"),INDEX(CASH!$B:$B,MATCH(A267,CASH!$A:$A,0)),"")</f>
        <v>310</v>
      </c>
      <c r="AE267" s="122">
        <f>AD267*VLOOKUP(C267,Config!$A$3:$C$9,3,FALSE)</f>
        <v>4650</v>
      </c>
      <c r="AF267" s="224">
        <f t="shared" si="32"/>
        <v>0.21002457601323654</v>
      </c>
      <c r="AG267" s="122" t="str">
        <f>IF(ISERROR(VLOOKUP(A267,Config!$A$12:$A$32,1,FALSE)),LEFT(A267,2),"PRL")</f>
        <v>TM</v>
      </c>
      <c r="AH267" s="122" t="str">
        <f t="shared" si="33"/>
        <v>TM012s</v>
      </c>
      <c r="AI267" s="163" t="s">
        <v>882</v>
      </c>
      <c r="AJ267" s="225" t="s">
        <v>781</v>
      </c>
      <c r="AK267" s="338" t="str">
        <f>IF(ISERROR(VLOOKUP($A267,'RAB Cat Lookup'!$B$4:$E$351,2,FALSE))=TRUE,"Unallocated",VLOOKUP($A267,'RAB Cat Lookup'!$B$4:$E$351,2,FALSE))</f>
        <v>Std</v>
      </c>
      <c r="AL267" s="338" t="str">
        <f>IF(ISERROR(VLOOKUP($A267,'RAB Cat Lookup'!$B$4:$E$351,4,FALSE))=TRUE,"Unallocated",VLOOKUP($A267,'RAB Cat Lookup'!$B$4:$E$351,4,FALSE))</f>
        <v>Sub-transmission lines and cables</v>
      </c>
      <c r="AM267" s="121" t="str">
        <f t="shared" si="34"/>
        <v/>
      </c>
    </row>
    <row r="268" spans="1:39" x14ac:dyDescent="0.25">
      <c r="A268" s="215" t="s">
        <v>42</v>
      </c>
      <c r="B268" s="215" t="s">
        <v>250</v>
      </c>
      <c r="C268" s="123" t="s">
        <v>778</v>
      </c>
      <c r="D268" s="216"/>
      <c r="E268" s="217">
        <v>960000</v>
      </c>
      <c r="F268" s="217">
        <v>960000</v>
      </c>
      <c r="G268" s="217">
        <v>960000</v>
      </c>
      <c r="H268" s="217">
        <v>960000</v>
      </c>
      <c r="I268" s="217">
        <v>960000</v>
      </c>
      <c r="J268" s="217">
        <v>1270000</v>
      </c>
      <c r="K268" s="217">
        <v>1270000</v>
      </c>
      <c r="L268" s="217">
        <v>1270000</v>
      </c>
      <c r="M268" s="217">
        <v>1270000</v>
      </c>
      <c r="N268" s="218">
        <v>1270000</v>
      </c>
      <c r="O268" s="219">
        <v>0</v>
      </c>
      <c r="P268" s="220">
        <f>E268*Config!F$40</f>
        <v>983999.99999999988</v>
      </c>
      <c r="Q268" s="220">
        <f>F268*Config!G$40</f>
        <v>1008599.9999999999</v>
      </c>
      <c r="R268" s="220">
        <f>G268*Config!H$40</f>
        <v>1033814.9999999999</v>
      </c>
      <c r="S268" s="220">
        <f>H268*Config!I$40</f>
        <v>1059660.3749999998</v>
      </c>
      <c r="T268" s="220">
        <f>I268*Config!J$40</f>
        <v>1086151.8843749997</v>
      </c>
      <c r="U268" s="220">
        <f>J268*Config!K$40</f>
        <v>1472810.6411303706</v>
      </c>
      <c r="V268" s="220">
        <f>K268*Config!L$40</f>
        <v>1509630.90715863</v>
      </c>
      <c r="W268" s="220">
        <f>L268*Config!M$40</f>
        <v>1547371.6798375954</v>
      </c>
      <c r="X268" s="220">
        <f>M268*Config!N$40</f>
        <v>1586055.971833535</v>
      </c>
      <c r="Y268" s="221">
        <f>N268*Config!O$40</f>
        <v>1625707.3711293736</v>
      </c>
      <c r="Z268" s="222">
        <f t="shared" si="28"/>
        <v>4800000</v>
      </c>
      <c r="AA268" s="217">
        <f t="shared" si="29"/>
        <v>11150000</v>
      </c>
      <c r="AB268" s="220">
        <f t="shared" si="30"/>
        <v>5172227.2593749985</v>
      </c>
      <c r="AC268" s="221">
        <f t="shared" si="31"/>
        <v>12913803.830464503</v>
      </c>
      <c r="AD268" s="223">
        <f>IF(OR(SUM(P268:Y268)&lt;&gt;0,A268="EH"),INDEX(CASH!$B:$B,MATCH(A268,CASH!$A:$A,0)),"")</f>
        <v>310</v>
      </c>
      <c r="AE268" s="122">
        <f>AD268*VLOOKUP(C268,Config!$A$3:$C$9,3,FALSE)</f>
        <v>3100</v>
      </c>
      <c r="AF268" s="224">
        <f t="shared" si="32"/>
        <v>0.552640112704197</v>
      </c>
      <c r="AG268" s="122" t="str">
        <f>IF(ISERROR(VLOOKUP(A268,Config!$A$12:$A$32,1,FALSE)),LEFT(A268,2),"PRL")</f>
        <v>TM</v>
      </c>
      <c r="AH268" s="122" t="str">
        <f t="shared" si="33"/>
        <v>TM012m</v>
      </c>
      <c r="AI268" s="163" t="s">
        <v>882</v>
      </c>
      <c r="AJ268" s="225" t="s">
        <v>781</v>
      </c>
      <c r="AK268" s="338" t="str">
        <f>IF(ISERROR(VLOOKUP($A268,'RAB Cat Lookup'!$B$4:$E$351,2,FALSE))=TRUE,"Unallocated",VLOOKUP($A268,'RAB Cat Lookup'!$B$4:$E$351,2,FALSE))</f>
        <v>Std</v>
      </c>
      <c r="AL268" s="338" t="str">
        <f>IF(ISERROR(VLOOKUP($A268,'RAB Cat Lookup'!$B$4:$E$351,4,FALSE))=TRUE,"Unallocated",VLOOKUP($A268,'RAB Cat Lookup'!$B$4:$E$351,4,FALSE))</f>
        <v>Sub-transmission lines and cables</v>
      </c>
      <c r="AM268" s="121" t="str">
        <f t="shared" si="34"/>
        <v/>
      </c>
    </row>
    <row r="269" spans="1:39" x14ac:dyDescent="0.25">
      <c r="A269" s="215" t="s">
        <v>504</v>
      </c>
      <c r="B269" s="215" t="s">
        <v>577</v>
      </c>
      <c r="C269" s="123" t="s">
        <v>512</v>
      </c>
      <c r="D269" s="216">
        <v>0</v>
      </c>
      <c r="E269" s="217">
        <v>0</v>
      </c>
      <c r="F269" s="217">
        <v>0</v>
      </c>
      <c r="G269" s="217">
        <v>0</v>
      </c>
      <c r="H269" s="217">
        <v>0</v>
      </c>
      <c r="I269" s="217">
        <v>0</v>
      </c>
      <c r="J269" s="217">
        <v>0</v>
      </c>
      <c r="K269" s="217">
        <v>0</v>
      </c>
      <c r="L269" s="217">
        <v>0</v>
      </c>
      <c r="M269" s="217">
        <v>0</v>
      </c>
      <c r="N269" s="218">
        <v>0</v>
      </c>
      <c r="O269" s="219">
        <v>0</v>
      </c>
      <c r="P269" s="220">
        <f>E269*Config!F$40</f>
        <v>0</v>
      </c>
      <c r="Q269" s="220">
        <f>F269*Config!G$40</f>
        <v>0</v>
      </c>
      <c r="R269" s="220">
        <f>G269*Config!H$40</f>
        <v>0</v>
      </c>
      <c r="S269" s="220">
        <f>H269*Config!I$40</f>
        <v>0</v>
      </c>
      <c r="T269" s="220">
        <f>I269*Config!J$40</f>
        <v>0</v>
      </c>
      <c r="U269" s="220">
        <f>J269*Config!K$40</f>
        <v>0</v>
      </c>
      <c r="V269" s="220">
        <f>K269*Config!L$40</f>
        <v>0</v>
      </c>
      <c r="W269" s="220">
        <f>L269*Config!M$40</f>
        <v>0</v>
      </c>
      <c r="X269" s="220">
        <f>M269*Config!N$40</f>
        <v>0</v>
      </c>
      <c r="Y269" s="221">
        <f>N269*Config!O$40</f>
        <v>0</v>
      </c>
      <c r="Z269" s="222">
        <f t="shared" si="28"/>
        <v>0</v>
      </c>
      <c r="AA269" s="217">
        <f t="shared" si="29"/>
        <v>0</v>
      </c>
      <c r="AB269" s="220">
        <f t="shared" si="30"/>
        <v>0</v>
      </c>
      <c r="AC269" s="221">
        <f t="shared" si="31"/>
        <v>0</v>
      </c>
      <c r="AD269" s="223" t="str">
        <f>IF(OR(SUM(P269:Y269)&lt;&gt;0,A269="EH"),INDEX(CASH!$B:$B,MATCH(A269,CASH!$A:$A,0)),"")</f>
        <v/>
      </c>
      <c r="AE269" s="227">
        <v>4950</v>
      </c>
      <c r="AF269" s="224">
        <f t="shared" si="32"/>
        <v>0.12555079734501071</v>
      </c>
      <c r="AG269" s="122" t="str">
        <f>IF(ISERROR(VLOOKUP(A269,Config!$A$12:$A$32,1,FALSE)),LEFT(A269,2),"PRL")</f>
        <v>TM</v>
      </c>
      <c r="AH269" s="122" t="str">
        <f t="shared" si="33"/>
        <v>TM013s</v>
      </c>
      <c r="AI269" s="163" t="s">
        <v>882</v>
      </c>
      <c r="AJ269" s="225" t="s">
        <v>781</v>
      </c>
      <c r="AK269" s="338" t="str">
        <f>IF(ISERROR(VLOOKUP($A269,'RAB Cat Lookup'!$B$4:$E$351,2,FALSE))=TRUE,"Unallocated",VLOOKUP($A269,'RAB Cat Lookup'!$B$4:$E$351,2,FALSE))</f>
        <v>Unallocated</v>
      </c>
      <c r="AL269" s="338" t="str">
        <f>IF(ISERROR(VLOOKUP($A269,'RAB Cat Lookup'!$B$4:$E$351,4,FALSE))=TRUE,"Unallocated",VLOOKUP($A269,'RAB Cat Lookup'!$B$4:$E$351,4,FALSE))</f>
        <v>Unallocated</v>
      </c>
      <c r="AM269" s="121" t="str">
        <f t="shared" si="34"/>
        <v/>
      </c>
    </row>
    <row r="270" spans="1:39" x14ac:dyDescent="0.25">
      <c r="A270" s="215" t="s">
        <v>43</v>
      </c>
      <c r="B270" s="215" t="s">
        <v>783</v>
      </c>
      <c r="C270" s="123" t="s">
        <v>512</v>
      </c>
      <c r="D270" s="216">
        <v>0</v>
      </c>
      <c r="E270" s="217">
        <v>0</v>
      </c>
      <c r="F270" s="217">
        <v>0</v>
      </c>
      <c r="G270" s="217">
        <v>0</v>
      </c>
      <c r="H270" s="217">
        <v>0</v>
      </c>
      <c r="I270" s="217">
        <v>0</v>
      </c>
      <c r="J270" s="217">
        <v>0</v>
      </c>
      <c r="K270" s="217">
        <v>0</v>
      </c>
      <c r="L270" s="217">
        <v>0</v>
      </c>
      <c r="M270" s="217">
        <v>0</v>
      </c>
      <c r="N270" s="218">
        <v>0</v>
      </c>
      <c r="O270" s="219">
        <v>0</v>
      </c>
      <c r="P270" s="220">
        <f>E270*Config!F$40</f>
        <v>0</v>
      </c>
      <c r="Q270" s="220">
        <f>F270*Config!G$40</f>
        <v>0</v>
      </c>
      <c r="R270" s="220">
        <f>G270*Config!H$40</f>
        <v>0</v>
      </c>
      <c r="S270" s="220">
        <f>H270*Config!I$40</f>
        <v>0</v>
      </c>
      <c r="T270" s="220">
        <f>I270*Config!J$40</f>
        <v>0</v>
      </c>
      <c r="U270" s="220">
        <f>J270*Config!K$40</f>
        <v>0</v>
      </c>
      <c r="V270" s="220">
        <f>K270*Config!L$40</f>
        <v>0</v>
      </c>
      <c r="W270" s="220">
        <f>L270*Config!M$40</f>
        <v>0</v>
      </c>
      <c r="X270" s="220">
        <f>M270*Config!N$40</f>
        <v>0</v>
      </c>
      <c r="Y270" s="221">
        <f>N270*Config!O$40</f>
        <v>0</v>
      </c>
      <c r="Z270" s="222">
        <f t="shared" si="28"/>
        <v>0</v>
      </c>
      <c r="AA270" s="217">
        <f t="shared" si="29"/>
        <v>0</v>
      </c>
      <c r="AB270" s="220">
        <f t="shared" si="30"/>
        <v>0</v>
      </c>
      <c r="AC270" s="221">
        <f t="shared" si="31"/>
        <v>0</v>
      </c>
      <c r="AD270" s="223" t="str">
        <f>IF(OR(SUM(P270:Y270)&lt;&gt;0,A270="EH"),INDEX(CASH!$B:$B,MATCH(A270,CASH!$A:$A,0)),"")</f>
        <v/>
      </c>
      <c r="AE270" s="227">
        <v>2700</v>
      </c>
      <c r="AF270" s="224">
        <f t="shared" si="32"/>
        <v>0.66468830746699936</v>
      </c>
      <c r="AG270" s="122" t="str">
        <f>IF(ISERROR(VLOOKUP(A270,Config!$A$12:$A$32,1,FALSE)),LEFT(A270,2),"PRL")</f>
        <v>TM</v>
      </c>
      <c r="AH270" s="122" t="str">
        <f t="shared" si="33"/>
        <v>TM014s</v>
      </c>
      <c r="AI270" s="163" t="s">
        <v>882</v>
      </c>
      <c r="AJ270" s="225" t="s">
        <v>781</v>
      </c>
      <c r="AK270" s="338" t="str">
        <f>IF(ISERROR(VLOOKUP($A270,'RAB Cat Lookup'!$B$4:$E$351,2,FALSE))=TRUE,"Unallocated",VLOOKUP($A270,'RAB Cat Lookup'!$B$4:$E$351,2,FALSE))</f>
        <v>Std</v>
      </c>
      <c r="AL270" s="338" t="str">
        <f>IF(ISERROR(VLOOKUP($A270,'RAB Cat Lookup'!$B$4:$E$351,4,FALSE))=TRUE,"Unallocated",VLOOKUP($A270,'RAB Cat Lookup'!$B$4:$E$351,4,FALSE))</f>
        <v>Sub-transmission lines and cables</v>
      </c>
      <c r="AM270" s="121" t="str">
        <f t="shared" si="34"/>
        <v/>
      </c>
    </row>
    <row r="271" spans="1:39" x14ac:dyDescent="0.25">
      <c r="A271" s="215" t="s">
        <v>43</v>
      </c>
      <c r="B271" s="215" t="s">
        <v>783</v>
      </c>
      <c r="C271" s="123" t="s">
        <v>778</v>
      </c>
      <c r="D271" s="216">
        <v>0</v>
      </c>
      <c r="E271" s="217">
        <v>0</v>
      </c>
      <c r="F271" s="217">
        <v>0</v>
      </c>
      <c r="G271" s="217">
        <v>0</v>
      </c>
      <c r="H271" s="217">
        <v>0</v>
      </c>
      <c r="I271" s="217">
        <v>0</v>
      </c>
      <c r="J271" s="217">
        <v>0</v>
      </c>
      <c r="K271" s="217">
        <v>2250000</v>
      </c>
      <c r="L271" s="217">
        <v>2250000</v>
      </c>
      <c r="M271" s="217">
        <v>2250000</v>
      </c>
      <c r="N271" s="218">
        <v>2250000</v>
      </c>
      <c r="O271" s="219">
        <v>0</v>
      </c>
      <c r="P271" s="220">
        <f>E271*Config!F$40</f>
        <v>0</v>
      </c>
      <c r="Q271" s="220">
        <f>F271*Config!G$40</f>
        <v>0</v>
      </c>
      <c r="R271" s="220">
        <f>G271*Config!H$40</f>
        <v>0</v>
      </c>
      <c r="S271" s="220">
        <f>H271*Config!I$40</f>
        <v>0</v>
      </c>
      <c r="T271" s="220">
        <f>I271*Config!J$40</f>
        <v>0</v>
      </c>
      <c r="U271" s="220">
        <f>J271*Config!K$40</f>
        <v>0</v>
      </c>
      <c r="V271" s="220">
        <f>K271*Config!L$40</f>
        <v>2674542.945753478</v>
      </c>
      <c r="W271" s="220">
        <f>L271*Config!M$40</f>
        <v>2741406.5193973146</v>
      </c>
      <c r="X271" s="220">
        <f>M271*Config!N$40</f>
        <v>2809941.6823822474</v>
      </c>
      <c r="Y271" s="221">
        <f>N271*Config!O$40</f>
        <v>2880190.2244418035</v>
      </c>
      <c r="Z271" s="222">
        <f t="shared" si="28"/>
        <v>0</v>
      </c>
      <c r="AA271" s="217">
        <f t="shared" si="29"/>
        <v>9000000</v>
      </c>
      <c r="AB271" s="220">
        <f t="shared" si="30"/>
        <v>0</v>
      </c>
      <c r="AC271" s="221">
        <f t="shared" si="31"/>
        <v>11106081.371974843</v>
      </c>
      <c r="AD271" s="223">
        <f>IF(OR(SUM(P271:Y271)&lt;&gt;0,A271="EH"),INDEX(CASH!$B:$B,MATCH(A271,CASH!$A:$A,0)),"")</f>
        <v>180</v>
      </c>
      <c r="AE271" s="122">
        <f>AD271*VLOOKUP(C271,Config!$A$3:$C$9,3,FALSE)</f>
        <v>1800</v>
      </c>
      <c r="AF271" s="224">
        <f t="shared" si="32"/>
        <v>0.82350067897951695</v>
      </c>
      <c r="AG271" s="122" t="str">
        <f>IF(ISERROR(VLOOKUP(A271,Config!$A$12:$A$32,1,FALSE)),LEFT(A271,2),"PRL")</f>
        <v>TM</v>
      </c>
      <c r="AH271" s="122" t="str">
        <f t="shared" si="33"/>
        <v>TM014m</v>
      </c>
      <c r="AI271" s="163" t="s">
        <v>882</v>
      </c>
      <c r="AJ271" s="225" t="s">
        <v>781</v>
      </c>
      <c r="AK271" s="338" t="str">
        <f>IF(ISERROR(VLOOKUP($A271,'RAB Cat Lookup'!$B$4:$E$351,2,FALSE))=TRUE,"Unallocated",VLOOKUP($A271,'RAB Cat Lookup'!$B$4:$E$351,2,FALSE))</f>
        <v>Std</v>
      </c>
      <c r="AL271" s="338" t="str">
        <f>IF(ISERROR(VLOOKUP($A271,'RAB Cat Lookup'!$B$4:$E$351,4,FALSE))=TRUE,"Unallocated",VLOOKUP($A271,'RAB Cat Lookup'!$B$4:$E$351,4,FALSE))</f>
        <v>Sub-transmission lines and cables</v>
      </c>
      <c r="AM271" s="121" t="str">
        <f t="shared" si="34"/>
        <v/>
      </c>
    </row>
    <row r="272" spans="1:39" x14ac:dyDescent="0.25">
      <c r="A272" s="215" t="s">
        <v>877</v>
      </c>
      <c r="B272" s="215" t="s">
        <v>878</v>
      </c>
      <c r="C272" s="123" t="s">
        <v>512</v>
      </c>
      <c r="D272" s="216">
        <v>1600000</v>
      </c>
      <c r="E272" s="217">
        <v>960000</v>
      </c>
      <c r="F272" s="217">
        <v>960000</v>
      </c>
      <c r="G272" s="217">
        <v>960000</v>
      </c>
      <c r="H272" s="217">
        <v>960000</v>
      </c>
      <c r="I272" s="217">
        <v>960000</v>
      </c>
      <c r="J272" s="217">
        <v>1920000</v>
      </c>
      <c r="K272" s="217">
        <v>1920000</v>
      </c>
      <c r="L272" s="217">
        <v>1920000</v>
      </c>
      <c r="M272" s="217">
        <v>1920000</v>
      </c>
      <c r="N272" s="218">
        <v>1920000</v>
      </c>
      <c r="O272" s="219">
        <v>0</v>
      </c>
      <c r="P272" s="220">
        <f>E272*Config!F$40</f>
        <v>983999.99999999988</v>
      </c>
      <c r="Q272" s="220">
        <f>F272*Config!G$40</f>
        <v>1008599.9999999999</v>
      </c>
      <c r="R272" s="220">
        <f>G272*Config!H$40</f>
        <v>1033814.9999999999</v>
      </c>
      <c r="S272" s="220">
        <f>H272*Config!I$40</f>
        <v>1059660.3749999998</v>
      </c>
      <c r="T272" s="220">
        <f>I272*Config!J$40</f>
        <v>1086151.8843749997</v>
      </c>
      <c r="U272" s="220">
        <f>J272*Config!K$40</f>
        <v>2226611.3629687494</v>
      </c>
      <c r="V272" s="220">
        <f>K272*Config!L$40</f>
        <v>2282276.6470429678</v>
      </c>
      <c r="W272" s="220">
        <f>L272*Config!M$40</f>
        <v>2339333.563219042</v>
      </c>
      <c r="X272" s="220">
        <f>M272*Config!N$40</f>
        <v>2397816.9022995178</v>
      </c>
      <c r="Y272" s="221">
        <f>N272*Config!O$40</f>
        <v>2457762.3248570054</v>
      </c>
      <c r="Z272" s="222">
        <f t="shared" si="28"/>
        <v>4800000</v>
      </c>
      <c r="AA272" s="217">
        <f t="shared" si="29"/>
        <v>14400000</v>
      </c>
      <c r="AB272" s="220">
        <f t="shared" si="30"/>
        <v>5172227.2593749985</v>
      </c>
      <c r="AC272" s="221">
        <f t="shared" si="31"/>
        <v>16876028.05976228</v>
      </c>
      <c r="AD272" s="223">
        <f>IF(OR(SUM(P272:Y272)&lt;&gt;0,A272="EH"),INDEX(CASH!$B:$B,MATCH(A272,CASH!$A:$A,0)),"")</f>
        <v>310</v>
      </c>
      <c r="AE272" s="122">
        <f>AD272*VLOOKUP(C272,Config!$A$3:$C$9,3,FALSE)</f>
        <v>4650</v>
      </c>
      <c r="AF272" s="224">
        <f t="shared" si="32"/>
        <v>0.21002457601323654</v>
      </c>
      <c r="AG272" s="122" t="str">
        <f>IF(ISERROR(VLOOKUP(A272,Config!$A$12:$A$32,1,FALSE)),LEFT(A272,2),"PRL")</f>
        <v>TM</v>
      </c>
      <c r="AH272" s="122" t="str">
        <f t="shared" si="33"/>
        <v>TM015s</v>
      </c>
      <c r="AI272" s="163" t="s">
        <v>882</v>
      </c>
      <c r="AJ272" s="225" t="s">
        <v>781</v>
      </c>
      <c r="AK272" s="338" t="str">
        <f>IF(ISERROR(VLOOKUP($A272,'RAB Cat Lookup'!$B$4:$E$351,2,FALSE))=TRUE,"Unallocated",VLOOKUP($A272,'RAB Cat Lookup'!$B$4:$E$351,2,FALSE))</f>
        <v>Std</v>
      </c>
      <c r="AL272" s="338" t="str">
        <f>IF(ISERROR(VLOOKUP($A272,'RAB Cat Lookup'!$B$4:$E$351,4,FALSE))=TRUE,"Unallocated",VLOOKUP($A272,'RAB Cat Lookup'!$B$4:$E$351,4,FALSE))</f>
        <v>Sub-transmission lines and cables</v>
      </c>
      <c r="AM272" s="121" t="str">
        <f t="shared" si="34"/>
        <v/>
      </c>
    </row>
    <row r="273" spans="1:39" x14ac:dyDescent="0.25">
      <c r="A273" s="215" t="s">
        <v>44</v>
      </c>
      <c r="B273" s="215" t="s">
        <v>251</v>
      </c>
      <c r="C273" s="123" t="s">
        <v>512</v>
      </c>
      <c r="D273" s="216">
        <v>0</v>
      </c>
      <c r="E273" s="217">
        <v>0</v>
      </c>
      <c r="F273" s="217">
        <v>0</v>
      </c>
      <c r="G273" s="217">
        <v>0</v>
      </c>
      <c r="H273" s="217">
        <v>0</v>
      </c>
      <c r="I273" s="217">
        <v>0</v>
      </c>
      <c r="J273" s="217">
        <v>0</v>
      </c>
      <c r="K273" s="217">
        <v>0</v>
      </c>
      <c r="L273" s="217">
        <v>0</v>
      </c>
      <c r="M273" s="217">
        <v>0</v>
      </c>
      <c r="N273" s="218">
        <v>0</v>
      </c>
      <c r="O273" s="219">
        <v>0</v>
      </c>
      <c r="P273" s="220">
        <f>E273*Config!F$40</f>
        <v>0</v>
      </c>
      <c r="Q273" s="220">
        <f>F273*Config!G$40</f>
        <v>0</v>
      </c>
      <c r="R273" s="220">
        <f>G273*Config!H$40</f>
        <v>0</v>
      </c>
      <c r="S273" s="220">
        <f>H273*Config!I$40</f>
        <v>0</v>
      </c>
      <c r="T273" s="220">
        <f>I273*Config!J$40</f>
        <v>0</v>
      </c>
      <c r="U273" s="220">
        <f>J273*Config!K$40</f>
        <v>0</v>
      </c>
      <c r="V273" s="220">
        <f>K273*Config!L$40</f>
        <v>0</v>
      </c>
      <c r="W273" s="220">
        <f>L273*Config!M$40</f>
        <v>0</v>
      </c>
      <c r="X273" s="220">
        <f>M273*Config!N$40</f>
        <v>0</v>
      </c>
      <c r="Y273" s="221">
        <f>N273*Config!O$40</f>
        <v>0</v>
      </c>
      <c r="Z273" s="222">
        <f t="shared" si="28"/>
        <v>0</v>
      </c>
      <c r="AA273" s="217">
        <f t="shared" si="29"/>
        <v>0</v>
      </c>
      <c r="AB273" s="220">
        <f t="shared" si="30"/>
        <v>0</v>
      </c>
      <c r="AC273" s="221">
        <f t="shared" si="31"/>
        <v>0</v>
      </c>
      <c r="AD273" s="223" t="str">
        <f>IF(OR(SUM(P273:Y273)&lt;&gt;0,A273="EH"),INDEX(CASH!$B:$B,MATCH(A273,CASH!$A:$A,0)),"")</f>
        <v/>
      </c>
      <c r="AE273" s="226">
        <v>3750</v>
      </c>
      <c r="AF273" s="224">
        <f t="shared" si="32"/>
        <v>0.38635121207798373</v>
      </c>
      <c r="AG273" s="122" t="str">
        <f>IF(ISERROR(VLOOKUP(A273,Config!$A$12:$A$32,1,FALSE)),LEFT(A273,2),"PRL")</f>
        <v>TM</v>
      </c>
      <c r="AH273" s="122" t="str">
        <f t="shared" si="33"/>
        <v>TM016s</v>
      </c>
      <c r="AI273" s="163" t="s">
        <v>882</v>
      </c>
      <c r="AJ273" s="225" t="s">
        <v>781</v>
      </c>
      <c r="AK273" s="338" t="str">
        <f>IF(ISERROR(VLOOKUP($A273,'RAB Cat Lookup'!$B$4:$E$351,2,FALSE))=TRUE,"Unallocated",VLOOKUP($A273,'RAB Cat Lookup'!$B$4:$E$351,2,FALSE))</f>
        <v>Std</v>
      </c>
      <c r="AL273" s="338" t="str">
        <f>IF(ISERROR(VLOOKUP($A273,'RAB Cat Lookup'!$B$4:$E$351,4,FALSE))=TRUE,"Unallocated",VLOOKUP($A273,'RAB Cat Lookup'!$B$4:$E$351,4,FALSE))</f>
        <v>Sub-transmission lines and cables</v>
      </c>
      <c r="AM273" s="121" t="str">
        <f t="shared" si="34"/>
        <v/>
      </c>
    </row>
    <row r="274" spans="1:39" x14ac:dyDescent="0.25">
      <c r="A274" s="215" t="s">
        <v>505</v>
      </c>
      <c r="B274" s="215" t="s">
        <v>578</v>
      </c>
      <c r="C274" s="123" t="s">
        <v>512</v>
      </c>
      <c r="D274" s="216">
        <v>0</v>
      </c>
      <c r="E274" s="217">
        <v>0</v>
      </c>
      <c r="F274" s="217">
        <v>0</v>
      </c>
      <c r="G274" s="217">
        <v>0</v>
      </c>
      <c r="H274" s="217">
        <v>0</v>
      </c>
      <c r="I274" s="217">
        <v>0</v>
      </c>
      <c r="J274" s="217">
        <v>0</v>
      </c>
      <c r="K274" s="217">
        <v>0</v>
      </c>
      <c r="L274" s="217">
        <v>0</v>
      </c>
      <c r="M274" s="217">
        <v>0</v>
      </c>
      <c r="N274" s="218">
        <v>0</v>
      </c>
      <c r="O274" s="219">
        <v>0</v>
      </c>
      <c r="P274" s="220">
        <f>E274*Config!F$40</f>
        <v>0</v>
      </c>
      <c r="Q274" s="220">
        <f>F274*Config!G$40</f>
        <v>0</v>
      </c>
      <c r="R274" s="220">
        <f>G274*Config!H$40</f>
        <v>0</v>
      </c>
      <c r="S274" s="220">
        <f>H274*Config!I$40</f>
        <v>0</v>
      </c>
      <c r="T274" s="220">
        <f>I274*Config!J$40</f>
        <v>0</v>
      </c>
      <c r="U274" s="220">
        <f>J274*Config!K$40</f>
        <v>0</v>
      </c>
      <c r="V274" s="220">
        <f>K274*Config!L$40</f>
        <v>0</v>
      </c>
      <c r="W274" s="220">
        <f>L274*Config!M$40</f>
        <v>0</v>
      </c>
      <c r="X274" s="220">
        <f>M274*Config!N$40</f>
        <v>0</v>
      </c>
      <c r="Y274" s="221">
        <f>N274*Config!O$40</f>
        <v>0</v>
      </c>
      <c r="Z274" s="222">
        <f t="shared" si="28"/>
        <v>0</v>
      </c>
      <c r="AA274" s="217">
        <f t="shared" si="29"/>
        <v>0</v>
      </c>
      <c r="AB274" s="220">
        <f t="shared" si="30"/>
        <v>0</v>
      </c>
      <c r="AC274" s="221">
        <f t="shared" si="31"/>
        <v>0</v>
      </c>
      <c r="AD274" s="223" t="str">
        <f>IF(OR(SUM(P274:Y274)&lt;&gt;0,A274="EH"),INDEX(CASH!$B:$B,MATCH(A274,CASH!$A:$A,0)),"")</f>
        <v/>
      </c>
      <c r="AE274" s="227">
        <v>4950</v>
      </c>
      <c r="AF274" s="224">
        <f t="shared" si="32"/>
        <v>0.12555079734501071</v>
      </c>
      <c r="AG274" s="122" t="str">
        <f>IF(ISERROR(VLOOKUP(A274,Config!$A$12:$A$32,1,FALSE)),LEFT(A274,2),"PRL")</f>
        <v>TM</v>
      </c>
      <c r="AH274" s="122" t="str">
        <f t="shared" si="33"/>
        <v>TM017s</v>
      </c>
      <c r="AI274" s="163" t="s">
        <v>882</v>
      </c>
      <c r="AJ274" s="225" t="s">
        <v>781</v>
      </c>
      <c r="AK274" s="338" t="str">
        <f>IF(ISERROR(VLOOKUP($A274,'RAB Cat Lookup'!$B$4:$E$351,2,FALSE))=TRUE,"Unallocated",VLOOKUP($A274,'RAB Cat Lookup'!$B$4:$E$351,2,FALSE))</f>
        <v>Unallocated</v>
      </c>
      <c r="AL274" s="338" t="str">
        <f>IF(ISERROR(VLOOKUP($A274,'RAB Cat Lookup'!$B$4:$E$351,4,FALSE))=TRUE,"Unallocated",VLOOKUP($A274,'RAB Cat Lookup'!$B$4:$E$351,4,FALSE))</f>
        <v>Unallocated</v>
      </c>
      <c r="AM274" s="121" t="str">
        <f t="shared" si="34"/>
        <v/>
      </c>
    </row>
    <row r="275" spans="1:39" x14ac:dyDescent="0.25">
      <c r="A275" s="215" t="s">
        <v>45</v>
      </c>
      <c r="B275" s="215" t="s">
        <v>46</v>
      </c>
      <c r="C275" s="123" t="s">
        <v>512</v>
      </c>
      <c r="D275" s="216">
        <v>0</v>
      </c>
      <c r="E275" s="217">
        <v>0</v>
      </c>
      <c r="F275" s="217">
        <v>0</v>
      </c>
      <c r="G275" s="217">
        <v>0</v>
      </c>
      <c r="H275" s="217">
        <v>0</v>
      </c>
      <c r="I275" s="217">
        <v>0</v>
      </c>
      <c r="J275" s="217">
        <v>0</v>
      </c>
      <c r="K275" s="217">
        <v>0</v>
      </c>
      <c r="L275" s="217">
        <v>0</v>
      </c>
      <c r="M275" s="217">
        <v>0</v>
      </c>
      <c r="N275" s="218">
        <v>0</v>
      </c>
      <c r="O275" s="219">
        <v>0</v>
      </c>
      <c r="P275" s="220">
        <f>E275*Config!F$40</f>
        <v>0</v>
      </c>
      <c r="Q275" s="220">
        <f>F275*Config!G$40</f>
        <v>0</v>
      </c>
      <c r="R275" s="220">
        <f>G275*Config!H$40</f>
        <v>0</v>
      </c>
      <c r="S275" s="220">
        <f>H275*Config!I$40</f>
        <v>0</v>
      </c>
      <c r="T275" s="220">
        <f>I275*Config!J$40</f>
        <v>0</v>
      </c>
      <c r="U275" s="220">
        <f>J275*Config!K$40</f>
        <v>0</v>
      </c>
      <c r="V275" s="220">
        <f>K275*Config!L$40</f>
        <v>0</v>
      </c>
      <c r="W275" s="220">
        <f>L275*Config!M$40</f>
        <v>0</v>
      </c>
      <c r="X275" s="220">
        <f>M275*Config!N$40</f>
        <v>0</v>
      </c>
      <c r="Y275" s="221">
        <f>N275*Config!O$40</f>
        <v>0</v>
      </c>
      <c r="Z275" s="222">
        <f t="shared" si="28"/>
        <v>0</v>
      </c>
      <c r="AA275" s="217">
        <f t="shared" si="29"/>
        <v>0</v>
      </c>
      <c r="AB275" s="220">
        <f t="shared" si="30"/>
        <v>0</v>
      </c>
      <c r="AC275" s="221">
        <f t="shared" si="31"/>
        <v>0</v>
      </c>
      <c r="AD275" s="223" t="str">
        <f>IF(OR(SUM(P275:Y275)&lt;&gt;0,A275="EH"),INDEX(CASH!$B:$B,MATCH(A275,CASH!$A:$A,0)),"")</f>
        <v/>
      </c>
      <c r="AE275" s="226">
        <v>4500</v>
      </c>
      <c r="AF275" s="224">
        <f t="shared" si="32"/>
        <v>0.25546961376572502</v>
      </c>
      <c r="AG275" s="122" t="str">
        <f>IF(ISERROR(VLOOKUP(A275,Config!$A$12:$A$32,1,FALSE)),LEFT(A275,2),"PRL")</f>
        <v>TM</v>
      </c>
      <c r="AH275" s="122" t="str">
        <f t="shared" si="33"/>
        <v>TM019s</v>
      </c>
      <c r="AI275" s="163" t="s">
        <v>882</v>
      </c>
      <c r="AJ275" s="225" t="s">
        <v>781</v>
      </c>
      <c r="AK275" s="338" t="str">
        <f>IF(ISERROR(VLOOKUP($A275,'RAB Cat Lookup'!$B$4:$E$351,2,FALSE))=TRUE,"Unallocated",VLOOKUP($A275,'RAB Cat Lookup'!$B$4:$E$351,2,FALSE))</f>
        <v>Std</v>
      </c>
      <c r="AL275" s="338" t="str">
        <f>IF(ISERROR(VLOOKUP($A275,'RAB Cat Lookup'!$B$4:$E$351,4,FALSE))=TRUE,"Unallocated",VLOOKUP($A275,'RAB Cat Lookup'!$B$4:$E$351,4,FALSE))</f>
        <v>Sub-transmission lines and cables</v>
      </c>
      <c r="AM275" s="121" t="str">
        <f t="shared" si="34"/>
        <v/>
      </c>
    </row>
    <row r="276" spans="1:39" x14ac:dyDescent="0.25">
      <c r="A276" s="215" t="s">
        <v>435</v>
      </c>
      <c r="B276" s="215" t="s">
        <v>579</v>
      </c>
      <c r="C276" s="123" t="s">
        <v>513</v>
      </c>
      <c r="D276" s="216">
        <v>0</v>
      </c>
      <c r="E276" s="217">
        <v>0</v>
      </c>
      <c r="F276" s="217">
        <v>0</v>
      </c>
      <c r="G276" s="217">
        <v>0</v>
      </c>
      <c r="H276" s="217">
        <v>0</v>
      </c>
      <c r="I276" s="217">
        <v>0</v>
      </c>
      <c r="J276" s="217">
        <v>0</v>
      </c>
      <c r="K276" s="217">
        <v>0</v>
      </c>
      <c r="L276" s="217">
        <v>0</v>
      </c>
      <c r="M276" s="217">
        <v>0</v>
      </c>
      <c r="N276" s="218">
        <v>0</v>
      </c>
      <c r="O276" s="219">
        <v>0</v>
      </c>
      <c r="P276" s="220">
        <f>E276*Config!F$40</f>
        <v>0</v>
      </c>
      <c r="Q276" s="220">
        <f>F276*Config!G$40</f>
        <v>0</v>
      </c>
      <c r="R276" s="220">
        <f>G276*Config!H$40</f>
        <v>0</v>
      </c>
      <c r="S276" s="220">
        <f>H276*Config!I$40</f>
        <v>0</v>
      </c>
      <c r="T276" s="220">
        <f>I276*Config!J$40</f>
        <v>0</v>
      </c>
      <c r="U276" s="220">
        <f>J276*Config!K$40</f>
        <v>0</v>
      </c>
      <c r="V276" s="220">
        <f>K276*Config!L$40</f>
        <v>0</v>
      </c>
      <c r="W276" s="220">
        <f>L276*Config!M$40</f>
        <v>0</v>
      </c>
      <c r="X276" s="220">
        <f>M276*Config!N$40</f>
        <v>0</v>
      </c>
      <c r="Y276" s="221">
        <f>N276*Config!O$40</f>
        <v>0</v>
      </c>
      <c r="Z276" s="222">
        <f t="shared" si="28"/>
        <v>0</v>
      </c>
      <c r="AA276" s="217">
        <f t="shared" si="29"/>
        <v>0</v>
      </c>
      <c r="AB276" s="220">
        <f t="shared" si="30"/>
        <v>0</v>
      </c>
      <c r="AC276" s="221">
        <f t="shared" si="31"/>
        <v>0</v>
      </c>
      <c r="AD276" s="223" t="str">
        <f>IF(OR(SUM(P276:Y276)&lt;&gt;0,A276="EH"),INDEX(CASH!$B:$B,MATCH(A276,CASH!$A:$A,0)),"")</f>
        <v/>
      </c>
      <c r="AE276" s="226">
        <v>4950</v>
      </c>
      <c r="AF276" s="224">
        <f t="shared" si="32"/>
        <v>0.12555079734501071</v>
      </c>
      <c r="AG276" s="122" t="str">
        <f>IF(ISERROR(VLOOKUP(A276,Config!$A$12:$A$32,1,FALSE)),LEFT(A276,2),"PRL")</f>
        <v>TM</v>
      </c>
      <c r="AH276" s="122" t="str">
        <f t="shared" si="33"/>
        <v>TM020</v>
      </c>
      <c r="AI276" s="163" t="s">
        <v>882</v>
      </c>
      <c r="AJ276" s="225" t="s">
        <v>781</v>
      </c>
      <c r="AK276" s="338" t="str">
        <f>IF(ISERROR(VLOOKUP($A276,'RAB Cat Lookup'!$B$4:$E$351,2,FALSE))=TRUE,"Unallocated",VLOOKUP($A276,'RAB Cat Lookup'!$B$4:$E$351,2,FALSE))</f>
        <v>Unallocated</v>
      </c>
      <c r="AL276" s="338" t="str">
        <f>IF(ISERROR(VLOOKUP($A276,'RAB Cat Lookup'!$B$4:$E$351,4,FALSE))=TRUE,"Unallocated",VLOOKUP($A276,'RAB Cat Lookup'!$B$4:$E$351,4,FALSE))</f>
        <v>Unallocated</v>
      </c>
      <c r="AM276" s="121" t="str">
        <f t="shared" si="34"/>
        <v/>
      </c>
    </row>
    <row r="277" spans="1:39" x14ac:dyDescent="0.25">
      <c r="A277" s="215" t="s">
        <v>434</v>
      </c>
      <c r="B277" s="215" t="s">
        <v>580</v>
      </c>
      <c r="C277" s="123" t="s">
        <v>513</v>
      </c>
      <c r="D277" s="216">
        <v>0</v>
      </c>
      <c r="E277" s="217">
        <v>0</v>
      </c>
      <c r="F277" s="217">
        <v>0</v>
      </c>
      <c r="G277" s="217">
        <v>0</v>
      </c>
      <c r="H277" s="217">
        <v>0</v>
      </c>
      <c r="I277" s="217">
        <v>0</v>
      </c>
      <c r="J277" s="217">
        <v>0</v>
      </c>
      <c r="K277" s="217">
        <v>0</v>
      </c>
      <c r="L277" s="217">
        <v>0</v>
      </c>
      <c r="M277" s="217">
        <v>0</v>
      </c>
      <c r="N277" s="218">
        <v>0</v>
      </c>
      <c r="O277" s="219">
        <v>0</v>
      </c>
      <c r="P277" s="220">
        <f>E277*Config!F$40</f>
        <v>0</v>
      </c>
      <c r="Q277" s="220">
        <f>F277*Config!G$40</f>
        <v>0</v>
      </c>
      <c r="R277" s="220">
        <f>G277*Config!H$40</f>
        <v>0</v>
      </c>
      <c r="S277" s="220">
        <f>H277*Config!I$40</f>
        <v>0</v>
      </c>
      <c r="T277" s="220">
        <f>I277*Config!J$40</f>
        <v>0</v>
      </c>
      <c r="U277" s="220">
        <f>J277*Config!K$40</f>
        <v>0</v>
      </c>
      <c r="V277" s="220">
        <f>K277*Config!L$40</f>
        <v>0</v>
      </c>
      <c r="W277" s="220">
        <f>L277*Config!M$40</f>
        <v>0</v>
      </c>
      <c r="X277" s="220">
        <f>M277*Config!N$40</f>
        <v>0</v>
      </c>
      <c r="Y277" s="221">
        <f>N277*Config!O$40</f>
        <v>0</v>
      </c>
      <c r="Z277" s="222">
        <f t="shared" si="28"/>
        <v>0</v>
      </c>
      <c r="AA277" s="217">
        <f t="shared" si="29"/>
        <v>0</v>
      </c>
      <c r="AB277" s="220">
        <f t="shared" si="30"/>
        <v>0</v>
      </c>
      <c r="AC277" s="221">
        <f t="shared" si="31"/>
        <v>0</v>
      </c>
      <c r="AD277" s="223" t="str">
        <f>IF(OR(SUM(P277:Y277)&lt;&gt;0,A277="EH"),INDEX(CASH!$B:$B,MATCH(A277,CASH!$A:$A,0)),"")</f>
        <v/>
      </c>
      <c r="AE277" s="226">
        <v>4950</v>
      </c>
      <c r="AF277" s="224">
        <f t="shared" si="32"/>
        <v>0.12555079734501071</v>
      </c>
      <c r="AG277" s="122" t="str">
        <f>IF(ISERROR(VLOOKUP(A277,Config!$A$12:$A$32,1,FALSE)),LEFT(A277,2),"PRL")</f>
        <v>TM</v>
      </c>
      <c r="AH277" s="122" t="str">
        <f t="shared" si="33"/>
        <v>TM021</v>
      </c>
      <c r="AI277" s="163" t="s">
        <v>882</v>
      </c>
      <c r="AJ277" s="225" t="s">
        <v>781</v>
      </c>
      <c r="AK277" s="338" t="str">
        <f>IF(ISERROR(VLOOKUP($A277,'RAB Cat Lookup'!$B$4:$E$351,2,FALSE))=TRUE,"Unallocated",VLOOKUP($A277,'RAB Cat Lookup'!$B$4:$E$351,2,FALSE))</f>
        <v>Std</v>
      </c>
      <c r="AL277" s="338" t="str">
        <f>IF(ISERROR(VLOOKUP($A277,'RAB Cat Lookup'!$B$4:$E$351,4,FALSE))=TRUE,"Unallocated",VLOOKUP($A277,'RAB Cat Lookup'!$B$4:$E$351,4,FALSE))</f>
        <v>Sub-transmission lines and cables</v>
      </c>
      <c r="AM277" s="121" t="str">
        <f t="shared" si="34"/>
        <v/>
      </c>
    </row>
    <row r="278" spans="1:39" x14ac:dyDescent="0.25">
      <c r="A278" s="215" t="s">
        <v>47</v>
      </c>
      <c r="B278" s="215" t="s">
        <v>452</v>
      </c>
      <c r="C278" s="123" t="s">
        <v>513</v>
      </c>
      <c r="D278" s="216">
        <v>0</v>
      </c>
      <c r="E278" s="217">
        <v>0</v>
      </c>
      <c r="F278" s="217">
        <v>0</v>
      </c>
      <c r="G278" s="217">
        <v>0</v>
      </c>
      <c r="H278" s="217">
        <v>0</v>
      </c>
      <c r="I278" s="217">
        <v>0</v>
      </c>
      <c r="J278" s="217">
        <v>0</v>
      </c>
      <c r="K278" s="217">
        <v>0</v>
      </c>
      <c r="L278" s="217">
        <v>0</v>
      </c>
      <c r="M278" s="217">
        <v>0</v>
      </c>
      <c r="N278" s="218">
        <v>0</v>
      </c>
      <c r="O278" s="219">
        <v>0</v>
      </c>
      <c r="P278" s="220">
        <f>E278*Config!F$40</f>
        <v>0</v>
      </c>
      <c r="Q278" s="220">
        <f>F278*Config!G$40</f>
        <v>0</v>
      </c>
      <c r="R278" s="220">
        <f>G278*Config!H$40</f>
        <v>0</v>
      </c>
      <c r="S278" s="220">
        <f>H278*Config!I$40</f>
        <v>0</v>
      </c>
      <c r="T278" s="220">
        <f>I278*Config!J$40</f>
        <v>0</v>
      </c>
      <c r="U278" s="220">
        <f>J278*Config!K$40</f>
        <v>0</v>
      </c>
      <c r="V278" s="220">
        <f>K278*Config!L$40</f>
        <v>0</v>
      </c>
      <c r="W278" s="220">
        <f>L278*Config!M$40</f>
        <v>0</v>
      </c>
      <c r="X278" s="220">
        <f>M278*Config!N$40</f>
        <v>0</v>
      </c>
      <c r="Y278" s="221">
        <f>N278*Config!O$40</f>
        <v>0</v>
      </c>
      <c r="Z278" s="222">
        <f t="shared" si="28"/>
        <v>0</v>
      </c>
      <c r="AA278" s="217">
        <f t="shared" si="29"/>
        <v>0</v>
      </c>
      <c r="AB278" s="220">
        <f t="shared" si="30"/>
        <v>0</v>
      </c>
      <c r="AC278" s="221">
        <f t="shared" si="31"/>
        <v>0</v>
      </c>
      <c r="AD278" s="223" t="str">
        <f>IF(OR(SUM(P278:Y278)&lt;&gt;0,A278="EH"),INDEX(CASH!$B:$B,MATCH(A278,CASH!$A:$A,0)),"")</f>
        <v/>
      </c>
      <c r="AE278" s="226">
        <v>3750</v>
      </c>
      <c r="AF278" s="224">
        <f t="shared" si="32"/>
        <v>0.38635121207798373</v>
      </c>
      <c r="AG278" s="122" t="str">
        <f>IF(ISERROR(VLOOKUP(A278,Config!$A$12:$A$32,1,FALSE)),LEFT(A278,2),"PRL")</f>
        <v>TM</v>
      </c>
      <c r="AH278" s="122" t="str">
        <f t="shared" si="33"/>
        <v>TM023</v>
      </c>
      <c r="AI278" s="163" t="s">
        <v>882</v>
      </c>
      <c r="AJ278" s="225" t="s">
        <v>781</v>
      </c>
      <c r="AK278" s="338" t="str">
        <f>IF(ISERROR(VLOOKUP($A278,'RAB Cat Lookup'!$B$4:$E$351,2,FALSE))=TRUE,"Unallocated",VLOOKUP($A278,'RAB Cat Lookup'!$B$4:$E$351,2,FALSE))</f>
        <v>Std</v>
      </c>
      <c r="AL278" s="338" t="str">
        <f>IF(ISERROR(VLOOKUP($A278,'RAB Cat Lookup'!$B$4:$E$351,4,FALSE))=TRUE,"Unallocated",VLOOKUP($A278,'RAB Cat Lookup'!$B$4:$E$351,4,FALSE))</f>
        <v>Sub-transmission lines and cables</v>
      </c>
      <c r="AM278" s="121" t="str">
        <f t="shared" si="34"/>
        <v/>
      </c>
    </row>
    <row r="279" spans="1:39" x14ac:dyDescent="0.25">
      <c r="A279" s="215" t="s">
        <v>201</v>
      </c>
      <c r="B279" s="215" t="s">
        <v>335</v>
      </c>
      <c r="C279" s="123" t="s">
        <v>513</v>
      </c>
      <c r="D279" s="216">
        <v>3013000</v>
      </c>
      <c r="E279" s="217">
        <v>0</v>
      </c>
      <c r="F279" s="217">
        <v>0</v>
      </c>
      <c r="G279" s="217">
        <v>0</v>
      </c>
      <c r="H279" s="217">
        <v>0</v>
      </c>
      <c r="I279" s="217">
        <v>0</v>
      </c>
      <c r="J279" s="217">
        <v>0</v>
      </c>
      <c r="K279" s="217">
        <v>0</v>
      </c>
      <c r="L279" s="217">
        <v>0</v>
      </c>
      <c r="M279" s="217">
        <v>0</v>
      </c>
      <c r="N279" s="218">
        <v>0</v>
      </c>
      <c r="O279" s="219">
        <v>0</v>
      </c>
      <c r="P279" s="220">
        <f>E279*Config!F$40</f>
        <v>0</v>
      </c>
      <c r="Q279" s="220">
        <f>F279*Config!G$40</f>
        <v>0</v>
      </c>
      <c r="R279" s="220">
        <f>G279*Config!H$40</f>
        <v>0</v>
      </c>
      <c r="S279" s="220">
        <f>H279*Config!I$40</f>
        <v>0</v>
      </c>
      <c r="T279" s="220">
        <f>I279*Config!J$40</f>
        <v>0</v>
      </c>
      <c r="U279" s="220">
        <f>J279*Config!K$40</f>
        <v>0</v>
      </c>
      <c r="V279" s="220">
        <f>K279*Config!L$40</f>
        <v>0</v>
      </c>
      <c r="W279" s="220">
        <f>L279*Config!M$40</f>
        <v>0</v>
      </c>
      <c r="X279" s="220">
        <f>M279*Config!N$40</f>
        <v>0</v>
      </c>
      <c r="Y279" s="221">
        <f>N279*Config!O$40</f>
        <v>0</v>
      </c>
      <c r="Z279" s="222">
        <f t="shared" si="28"/>
        <v>0</v>
      </c>
      <c r="AA279" s="217">
        <f t="shared" si="29"/>
        <v>0</v>
      </c>
      <c r="AB279" s="220">
        <f t="shared" si="30"/>
        <v>0</v>
      </c>
      <c r="AC279" s="221">
        <f t="shared" si="31"/>
        <v>0</v>
      </c>
      <c r="AD279" s="223" t="str">
        <f>IF(OR(SUM(P279:Y279)&lt;&gt;0,A279="EH"),INDEX(CASH!$B:$B,MATCH(A279,CASH!$A:$A,0)),"")</f>
        <v/>
      </c>
      <c r="AE279" s="226">
        <v>3900</v>
      </c>
      <c r="AF279" s="224">
        <f t="shared" si="32"/>
        <v>0.3853057010979366</v>
      </c>
      <c r="AG279" s="122" t="str">
        <f>IF(ISERROR(VLOOKUP(A279,Config!$A$12:$A$32,1,FALSE)),LEFT(A279,2),"PRL")</f>
        <v>TM</v>
      </c>
      <c r="AH279" s="122" t="str">
        <f t="shared" si="33"/>
        <v>TM027</v>
      </c>
      <c r="AI279" s="163" t="s">
        <v>882</v>
      </c>
      <c r="AJ279" s="225" t="s">
        <v>781</v>
      </c>
      <c r="AK279" s="338" t="str">
        <f>IF(ISERROR(VLOOKUP($A279,'RAB Cat Lookup'!$B$4:$E$351,2,FALSE))=TRUE,"Unallocated",VLOOKUP($A279,'RAB Cat Lookup'!$B$4:$E$351,2,FALSE))</f>
        <v>Std</v>
      </c>
      <c r="AL279" s="338" t="str">
        <f>IF(ISERROR(VLOOKUP($A279,'RAB Cat Lookup'!$B$4:$E$351,4,FALSE))=TRUE,"Unallocated",VLOOKUP($A279,'RAB Cat Lookup'!$B$4:$E$351,4,FALSE))</f>
        <v>Sub-transmission lines and cables</v>
      </c>
      <c r="AM279" s="121" t="str">
        <f t="shared" si="34"/>
        <v/>
      </c>
    </row>
    <row r="280" spans="1:39" x14ac:dyDescent="0.25">
      <c r="A280" s="215" t="s">
        <v>202</v>
      </c>
      <c r="B280" s="215" t="s">
        <v>1025</v>
      </c>
      <c r="C280" s="123" t="s">
        <v>777</v>
      </c>
      <c r="D280" s="216">
        <v>0</v>
      </c>
      <c r="E280" s="217">
        <v>0</v>
      </c>
      <c r="F280" s="217">
        <v>0</v>
      </c>
      <c r="G280" s="217">
        <v>0</v>
      </c>
      <c r="H280" s="217">
        <v>0</v>
      </c>
      <c r="I280" s="217">
        <v>0</v>
      </c>
      <c r="J280" s="217">
        <v>10200000</v>
      </c>
      <c r="K280" s="217">
        <v>9900000</v>
      </c>
      <c r="L280" s="217">
        <v>9900000</v>
      </c>
      <c r="M280" s="217">
        <v>10200000</v>
      </c>
      <c r="N280" s="218">
        <v>10200000</v>
      </c>
      <c r="O280" s="219">
        <v>0</v>
      </c>
      <c r="P280" s="220">
        <f>E280*Config!F$40</f>
        <v>0</v>
      </c>
      <c r="Q280" s="220">
        <f>F280*Config!G$40</f>
        <v>0</v>
      </c>
      <c r="R280" s="220">
        <f>G280*Config!H$40</f>
        <v>0</v>
      </c>
      <c r="S280" s="220">
        <f>H280*Config!I$40</f>
        <v>0</v>
      </c>
      <c r="T280" s="220">
        <f>I280*Config!J$40</f>
        <v>0</v>
      </c>
      <c r="U280" s="220">
        <f>J280*Config!K$40</f>
        <v>11828872.86577148</v>
      </c>
      <c r="V280" s="220">
        <f>K280*Config!L$40</f>
        <v>11767988.961315304</v>
      </c>
      <c r="W280" s="220">
        <f>L280*Config!M$40</f>
        <v>12062188.685348185</v>
      </c>
      <c r="X280" s="220">
        <f>M280*Config!N$40</f>
        <v>12738402.293466188</v>
      </c>
      <c r="Y280" s="221">
        <f>N280*Config!O$40</f>
        <v>13056862.350802843</v>
      </c>
      <c r="Z280" s="222">
        <f t="shared" si="28"/>
        <v>0</v>
      </c>
      <c r="AA280" s="217">
        <f t="shared" si="29"/>
        <v>50400000</v>
      </c>
      <c r="AB280" s="220">
        <f t="shared" si="30"/>
        <v>0</v>
      </c>
      <c r="AC280" s="221">
        <f t="shared" si="31"/>
        <v>61454315.156703994</v>
      </c>
      <c r="AD280" s="223">
        <f>IF(OR(SUM(P280:Y280)&lt;&gt;0,A280="EH"),INDEX(CASH!$B:$B,MATCH(A280,CASH!$A:$A,0)),"")</f>
        <v>260</v>
      </c>
      <c r="AE280" s="122">
        <f>AD280*VLOOKUP(C280,Config!$A$3:$C$9,3,FALSE)</f>
        <v>1300</v>
      </c>
      <c r="AF280" s="224">
        <f t="shared" si="32"/>
        <v>0.92182585178561327</v>
      </c>
      <c r="AG280" s="122" t="str">
        <f>IF(ISERROR(VLOOKUP(A280,Config!$A$12:$A$32,1,FALSE)),LEFT(A280,2),"PRL")</f>
        <v>TM</v>
      </c>
      <c r="AH280" s="122" t="str">
        <f t="shared" si="33"/>
        <v>TM028l</v>
      </c>
      <c r="AI280" s="163" t="s">
        <v>882</v>
      </c>
      <c r="AJ280" s="225" t="s">
        <v>781</v>
      </c>
      <c r="AK280" s="338" t="str">
        <f>IF(ISERROR(VLOOKUP($A280,'RAB Cat Lookup'!$B$4:$E$351,2,FALSE))=TRUE,"Unallocated",VLOOKUP($A280,'RAB Cat Lookup'!$B$4:$E$351,2,FALSE))</f>
        <v>Std</v>
      </c>
      <c r="AL280" s="338" t="str">
        <f>IF(ISERROR(VLOOKUP($A280,'RAB Cat Lookup'!$B$4:$E$351,4,FALSE))=TRUE,"Unallocated",VLOOKUP($A280,'RAB Cat Lookup'!$B$4:$E$351,4,FALSE))</f>
        <v>Sub-transmission lines and cables</v>
      </c>
      <c r="AM280" s="121" t="str">
        <f t="shared" si="34"/>
        <v/>
      </c>
    </row>
    <row r="281" spans="1:39" x14ac:dyDescent="0.25">
      <c r="A281" s="215" t="s">
        <v>820</v>
      </c>
      <c r="B281" s="215" t="s">
        <v>838</v>
      </c>
      <c r="C281" s="123" t="s">
        <v>512</v>
      </c>
      <c r="D281" s="216">
        <v>0</v>
      </c>
      <c r="E281" s="217">
        <v>0</v>
      </c>
      <c r="F281" s="217">
        <v>0</v>
      </c>
      <c r="G281" s="217">
        <v>0</v>
      </c>
      <c r="H281" s="217">
        <v>0</v>
      </c>
      <c r="I281" s="217">
        <v>0</v>
      </c>
      <c r="J281" s="217">
        <v>0</v>
      </c>
      <c r="K281" s="217">
        <v>0</v>
      </c>
      <c r="L281" s="217">
        <v>0</v>
      </c>
      <c r="M281" s="217">
        <v>0</v>
      </c>
      <c r="N281" s="218">
        <v>0</v>
      </c>
      <c r="O281" s="219">
        <v>122585.18</v>
      </c>
      <c r="P281" s="220">
        <f>E281*Config!F$40</f>
        <v>0</v>
      </c>
      <c r="Q281" s="220">
        <f>F281*Config!G$40</f>
        <v>0</v>
      </c>
      <c r="R281" s="220">
        <f>G281*Config!H$40</f>
        <v>0</v>
      </c>
      <c r="S281" s="220">
        <f>H281*Config!I$40</f>
        <v>0</v>
      </c>
      <c r="T281" s="220">
        <f>I281*Config!J$40</f>
        <v>0</v>
      </c>
      <c r="U281" s="220">
        <f>J281*Config!K$40</f>
        <v>0</v>
      </c>
      <c r="V281" s="220">
        <f>K281*Config!L$40</f>
        <v>0</v>
      </c>
      <c r="W281" s="220">
        <f>L281*Config!M$40</f>
        <v>0</v>
      </c>
      <c r="X281" s="220">
        <f>M281*Config!N$40</f>
        <v>0</v>
      </c>
      <c r="Y281" s="221">
        <f>N281*Config!O$40</f>
        <v>0</v>
      </c>
      <c r="Z281" s="222">
        <f t="shared" si="28"/>
        <v>0</v>
      </c>
      <c r="AA281" s="217">
        <f t="shared" si="29"/>
        <v>0</v>
      </c>
      <c r="AB281" s="220">
        <f t="shared" si="30"/>
        <v>0</v>
      </c>
      <c r="AC281" s="221">
        <f t="shared" si="31"/>
        <v>0</v>
      </c>
      <c r="AD281" s="223" t="str">
        <f>IF(OR(SUM(P281:Y281)&lt;&gt;0,A281="EH"),INDEX(CASH!$B:$B,MATCH(A281,CASH!$A:$A,0)),"")</f>
        <v/>
      </c>
      <c r="AE281" s="226">
        <v>2100</v>
      </c>
      <c r="AF281" s="224">
        <f t="shared" si="32"/>
        <v>0.78281578345034575</v>
      </c>
      <c r="AG281" s="122" t="str">
        <f>IF(ISERROR(VLOOKUP(A281,Config!$A$12:$A$32,1,FALSE)),LEFT(A281,2),"PRL")</f>
        <v>TM</v>
      </c>
      <c r="AH281" s="122" t="str">
        <f t="shared" si="33"/>
        <v>TM029s</v>
      </c>
      <c r="AI281" s="163" t="s">
        <v>882</v>
      </c>
      <c r="AJ281" s="225" t="s">
        <v>781</v>
      </c>
      <c r="AK281" s="338" t="str">
        <f>IF(ISERROR(VLOOKUP($A281,'RAB Cat Lookup'!$B$4:$E$351,2,FALSE))=TRUE,"Unallocated",VLOOKUP($A281,'RAB Cat Lookup'!$B$4:$E$351,2,FALSE))</f>
        <v>Std</v>
      </c>
      <c r="AL281" s="338" t="str">
        <f>IF(ISERROR(VLOOKUP($A281,'RAB Cat Lookup'!$B$4:$E$351,4,FALSE))=TRUE,"Unallocated",VLOOKUP($A281,'RAB Cat Lookup'!$B$4:$E$351,4,FALSE))</f>
        <v>Sub-transmission lines and cables</v>
      </c>
      <c r="AM281" s="121" t="str">
        <f t="shared" si="34"/>
        <v/>
      </c>
    </row>
    <row r="282" spans="1:39" x14ac:dyDescent="0.25">
      <c r="A282" s="215" t="s">
        <v>879</v>
      </c>
      <c r="B282" s="215" t="s">
        <v>880</v>
      </c>
      <c r="C282" s="123" t="s">
        <v>516</v>
      </c>
      <c r="D282" s="216">
        <v>500000</v>
      </c>
      <c r="E282" s="217">
        <v>1600000</v>
      </c>
      <c r="F282" s="217">
        <v>1600000</v>
      </c>
      <c r="G282" s="217">
        <v>1600000</v>
      </c>
      <c r="H282" s="217">
        <v>0</v>
      </c>
      <c r="I282" s="217">
        <v>0</v>
      </c>
      <c r="J282" s="217">
        <v>0</v>
      </c>
      <c r="K282" s="217">
        <v>0</v>
      </c>
      <c r="L282" s="217">
        <v>0</v>
      </c>
      <c r="M282" s="217">
        <v>0</v>
      </c>
      <c r="N282" s="218">
        <v>0</v>
      </c>
      <c r="O282" s="219">
        <v>0</v>
      </c>
      <c r="P282" s="220">
        <f>E282*Config!F$40</f>
        <v>1639999.9999999998</v>
      </c>
      <c r="Q282" s="220">
        <f>F282*Config!G$40</f>
        <v>1680999.9999999998</v>
      </c>
      <c r="R282" s="220">
        <f>G282*Config!H$40</f>
        <v>1723024.9999999998</v>
      </c>
      <c r="S282" s="220">
        <f>H282*Config!I$40</f>
        <v>0</v>
      </c>
      <c r="T282" s="220">
        <f>I282*Config!J$40</f>
        <v>0</v>
      </c>
      <c r="U282" s="220">
        <f>J282*Config!K$40</f>
        <v>0</v>
      </c>
      <c r="V282" s="220">
        <f>K282*Config!L$40</f>
        <v>0</v>
      </c>
      <c r="W282" s="220">
        <f>L282*Config!M$40</f>
        <v>0</v>
      </c>
      <c r="X282" s="220">
        <f>M282*Config!N$40</f>
        <v>0</v>
      </c>
      <c r="Y282" s="221">
        <f>N282*Config!O$40</f>
        <v>0</v>
      </c>
      <c r="Z282" s="222">
        <f t="shared" si="28"/>
        <v>4800000</v>
      </c>
      <c r="AA282" s="217">
        <f t="shared" si="29"/>
        <v>4800000</v>
      </c>
      <c r="AB282" s="220">
        <f t="shared" si="30"/>
        <v>5044024.9999999991</v>
      </c>
      <c r="AC282" s="221">
        <f t="shared" si="31"/>
        <v>5044024.9999999991</v>
      </c>
      <c r="AD282" s="223">
        <f>IF(OR(SUM(P282:Y282)&lt;&gt;0,A282="EH"),INDEX(CASH!$B:$B,MATCH(A282,CASH!$A:$A,0)),"")</f>
        <v>200</v>
      </c>
      <c r="AE282" s="122">
        <f>AD282*VLOOKUP(C282,Config!$A$3:$C$9,3,FALSE)</f>
        <v>2000</v>
      </c>
      <c r="AF282" s="224">
        <f t="shared" si="32"/>
        <v>0.80606824448435888</v>
      </c>
      <c r="AG282" s="122" t="str">
        <f>IF(ISERROR(VLOOKUP(A282,Config!$A$12:$A$32,1,FALSE)),LEFT(A282,2),"PRL")</f>
        <v>TM</v>
      </c>
      <c r="AH282" s="122" t="str">
        <f t="shared" si="33"/>
        <v>TM030</v>
      </c>
      <c r="AI282" s="163" t="s">
        <v>882</v>
      </c>
      <c r="AJ282" s="225" t="s">
        <v>781</v>
      </c>
      <c r="AK282" s="338" t="str">
        <f>IF(ISERROR(VLOOKUP($A282,'RAB Cat Lookup'!$B$4:$E$351,2,FALSE))=TRUE,"Unallocated",VLOOKUP($A282,'RAB Cat Lookup'!$B$4:$E$351,2,FALSE))</f>
        <v>Std</v>
      </c>
      <c r="AL282" s="338" t="str">
        <f>IF(ISERROR(VLOOKUP($A282,'RAB Cat Lookup'!$B$4:$E$351,4,FALSE))=TRUE,"Unallocated",VLOOKUP($A282,'RAB Cat Lookup'!$B$4:$E$351,4,FALSE))</f>
        <v>Sub-transmission lines and cables</v>
      </c>
      <c r="AM282" s="121" t="str">
        <f t="shared" si="34"/>
        <v/>
      </c>
    </row>
    <row r="283" spans="1:39" x14ac:dyDescent="0.25">
      <c r="A283" s="215" t="s">
        <v>1105</v>
      </c>
      <c r="B283" s="215" t="s">
        <v>335</v>
      </c>
      <c r="C283" s="123" t="s">
        <v>512</v>
      </c>
      <c r="D283" s="216" t="s">
        <v>1372</v>
      </c>
      <c r="E283" s="217">
        <v>12195</v>
      </c>
      <c r="F283" s="217">
        <v>0</v>
      </c>
      <c r="G283" s="217">
        <v>0</v>
      </c>
      <c r="H283" s="217">
        <v>0</v>
      </c>
      <c r="I283" s="217">
        <v>0</v>
      </c>
      <c r="J283" s="217">
        <v>0</v>
      </c>
      <c r="K283" s="217">
        <v>0</v>
      </c>
      <c r="L283" s="217">
        <v>0</v>
      </c>
      <c r="M283" s="217">
        <v>0</v>
      </c>
      <c r="N283" s="218">
        <v>0</v>
      </c>
      <c r="O283" s="219">
        <v>112125</v>
      </c>
      <c r="P283" s="220">
        <f>E283*Config!F$40</f>
        <v>12499.874999999998</v>
      </c>
      <c r="Q283" s="220">
        <f>F283*Config!G$40</f>
        <v>0</v>
      </c>
      <c r="R283" s="220">
        <f>G283*Config!H$40</f>
        <v>0</v>
      </c>
      <c r="S283" s="220">
        <f>H283*Config!I$40</f>
        <v>0</v>
      </c>
      <c r="T283" s="220">
        <f>I283*Config!J$40</f>
        <v>0</v>
      </c>
      <c r="U283" s="220">
        <f>J283*Config!K$40</f>
        <v>0</v>
      </c>
      <c r="V283" s="220">
        <f>K283*Config!L$40</f>
        <v>0</v>
      </c>
      <c r="W283" s="220">
        <f>L283*Config!M$40</f>
        <v>0</v>
      </c>
      <c r="X283" s="220">
        <f>M283*Config!N$40</f>
        <v>0</v>
      </c>
      <c r="Y283" s="221">
        <f>N283*Config!O$40</f>
        <v>0</v>
      </c>
      <c r="Z283" s="222">
        <f t="shared" si="28"/>
        <v>12195</v>
      </c>
      <c r="AA283" s="217">
        <f t="shared" si="29"/>
        <v>12195</v>
      </c>
      <c r="AB283" s="220">
        <f t="shared" si="30"/>
        <v>12499.874999999998</v>
      </c>
      <c r="AC283" s="221">
        <f t="shared" si="31"/>
        <v>12499.874999999998</v>
      </c>
      <c r="AD283" s="223">
        <f>IF(OR(SUM(P283:Y283)&lt;&gt;0,A283="EH"),INDEX(CASH!$B:$B,MATCH(A283,CASH!$A:$A,0)),"")</f>
        <v>260</v>
      </c>
      <c r="AE283" s="122">
        <f>AD283*VLOOKUP(C283,Config!$A$3:$C$9,3,FALSE)</f>
        <v>3900</v>
      </c>
      <c r="AF283" s="224">
        <f t="shared" si="32"/>
        <v>0.3853057010979366</v>
      </c>
      <c r="AG283" s="122" t="str">
        <f>IF(ISERROR(VLOOKUP(A283,Config!$A$12:$A$32,1,FALSE)),LEFT(A283,2),"PRL")</f>
        <v>TM</v>
      </c>
      <c r="AH283" s="122" t="str">
        <f t="shared" si="33"/>
        <v>TM031s</v>
      </c>
      <c r="AI283" s="163" t="s">
        <v>882</v>
      </c>
      <c r="AJ283" s="225" t="s">
        <v>781</v>
      </c>
      <c r="AK283" s="338" t="str">
        <f>IF(ISERROR(VLOOKUP($A283,'RAB Cat Lookup'!$B$4:$E$351,2,FALSE))=TRUE,"Unallocated",VLOOKUP($A283,'RAB Cat Lookup'!$B$4:$E$351,2,FALSE))</f>
        <v>Std</v>
      </c>
      <c r="AL283" s="338" t="str">
        <f>IF(ISERROR(VLOOKUP($A283,'RAB Cat Lookup'!$B$4:$E$351,4,FALSE))=TRUE,"Unallocated",VLOOKUP($A283,'RAB Cat Lookup'!$B$4:$E$351,4,FALSE))</f>
        <v>Sub-transmission lines and cables</v>
      </c>
      <c r="AM283" s="121" t="str">
        <f t="shared" si="34"/>
        <v/>
      </c>
    </row>
    <row r="284" spans="1:39" x14ac:dyDescent="0.25">
      <c r="A284" s="215" t="s">
        <v>1105</v>
      </c>
      <c r="B284" s="215" t="s">
        <v>335</v>
      </c>
      <c r="C284" s="123" t="s">
        <v>778</v>
      </c>
      <c r="D284" s="216" t="s">
        <v>1372</v>
      </c>
      <c r="E284" s="217">
        <v>2800000</v>
      </c>
      <c r="F284" s="217">
        <v>0</v>
      </c>
      <c r="G284" s="217">
        <v>0</v>
      </c>
      <c r="H284" s="217">
        <v>0</v>
      </c>
      <c r="I284" s="217">
        <v>0</v>
      </c>
      <c r="J284" s="217">
        <v>0</v>
      </c>
      <c r="K284" s="217">
        <v>0</v>
      </c>
      <c r="L284" s="217">
        <v>0</v>
      </c>
      <c r="M284" s="217">
        <v>0</v>
      </c>
      <c r="N284" s="218">
        <v>0</v>
      </c>
      <c r="O284" s="219">
        <v>0</v>
      </c>
      <c r="P284" s="220">
        <f>E284*Config!F$40</f>
        <v>2869999.9999999995</v>
      </c>
      <c r="Q284" s="220">
        <f>F284*Config!G$40</f>
        <v>0</v>
      </c>
      <c r="R284" s="220">
        <f>G284*Config!H$40</f>
        <v>0</v>
      </c>
      <c r="S284" s="220">
        <f>H284*Config!I$40</f>
        <v>0</v>
      </c>
      <c r="T284" s="220">
        <f>I284*Config!J$40</f>
        <v>0</v>
      </c>
      <c r="U284" s="220">
        <f>J284*Config!K$40</f>
        <v>0</v>
      </c>
      <c r="V284" s="220">
        <f>K284*Config!L$40</f>
        <v>0</v>
      </c>
      <c r="W284" s="220">
        <f>L284*Config!M$40</f>
        <v>0</v>
      </c>
      <c r="X284" s="220">
        <f>M284*Config!N$40</f>
        <v>0</v>
      </c>
      <c r="Y284" s="221">
        <f>N284*Config!O$40</f>
        <v>0</v>
      </c>
      <c r="Z284" s="222">
        <f t="shared" si="28"/>
        <v>2800000</v>
      </c>
      <c r="AA284" s="217">
        <f t="shared" si="29"/>
        <v>2800000</v>
      </c>
      <c r="AB284" s="220">
        <f t="shared" si="30"/>
        <v>2869999.9999999995</v>
      </c>
      <c r="AC284" s="221">
        <f t="shared" si="31"/>
        <v>2869999.9999999995</v>
      </c>
      <c r="AD284" s="223">
        <f>IF(OR(SUM(P284:Y284)&lt;&gt;0,A284="EH"),INDEX(CASH!$B:$B,MATCH(A284,CASH!$A:$A,0)),"")</f>
        <v>260</v>
      </c>
      <c r="AE284" s="122">
        <f>AD284*VLOOKUP(C284,Config!$A$3:$C$9,3,FALSE)</f>
        <v>2600</v>
      </c>
      <c r="AF284" s="224">
        <f t="shared" si="32"/>
        <v>0.66698944151754636</v>
      </c>
      <c r="AG284" s="122" t="str">
        <f>IF(ISERROR(VLOOKUP(A284,Config!$A$12:$A$32,1,FALSE)),LEFT(A284,2),"PRL")</f>
        <v>TM</v>
      </c>
      <c r="AH284" s="122" t="str">
        <f t="shared" si="33"/>
        <v>TM031m</v>
      </c>
      <c r="AI284" s="163" t="s">
        <v>882</v>
      </c>
      <c r="AJ284" s="225" t="s">
        <v>781</v>
      </c>
      <c r="AK284" s="338" t="str">
        <f>IF(ISERROR(VLOOKUP($A284,'RAB Cat Lookup'!$B$4:$E$351,2,FALSE))=TRUE,"Unallocated",VLOOKUP($A284,'RAB Cat Lookup'!$B$4:$E$351,2,FALSE))</f>
        <v>Std</v>
      </c>
      <c r="AL284" s="338" t="str">
        <f>IF(ISERROR(VLOOKUP($A284,'RAB Cat Lookup'!$B$4:$E$351,4,FALSE))=TRUE,"Unallocated",VLOOKUP($A284,'RAB Cat Lookup'!$B$4:$E$351,4,FALSE))</f>
        <v>Sub-transmission lines and cables</v>
      </c>
      <c r="AM284" s="121" t="str">
        <f t="shared" si="34"/>
        <v/>
      </c>
    </row>
    <row r="285" spans="1:39" x14ac:dyDescent="0.25">
      <c r="A285" s="215" t="s">
        <v>1076</v>
      </c>
      <c r="B285" s="215" t="s">
        <v>1077</v>
      </c>
      <c r="C285" s="123" t="s">
        <v>512</v>
      </c>
      <c r="D285" s="216" t="s">
        <v>1372</v>
      </c>
      <c r="E285" s="217">
        <v>1347670</v>
      </c>
      <c r="F285" s="217">
        <v>1347670</v>
      </c>
      <c r="G285" s="217">
        <v>1347670</v>
      </c>
      <c r="H285" s="217">
        <v>1347670</v>
      </c>
      <c r="I285" s="217">
        <v>1347670</v>
      </c>
      <c r="J285" s="217">
        <v>1347670</v>
      </c>
      <c r="K285" s="217">
        <v>1347670</v>
      </c>
      <c r="L285" s="217">
        <v>1347670</v>
      </c>
      <c r="M285" s="217">
        <v>1347670</v>
      </c>
      <c r="N285" s="218">
        <v>1347670</v>
      </c>
      <c r="O285" s="219">
        <v>734759.36</v>
      </c>
      <c r="P285" s="220">
        <f>E285*Config!F$40</f>
        <v>1381361.7499999998</v>
      </c>
      <c r="Q285" s="220">
        <f>F285*Config!G$40</f>
        <v>1415895.79375</v>
      </c>
      <c r="R285" s="220">
        <f>G285*Config!H$40</f>
        <v>1451293.1885937499</v>
      </c>
      <c r="S285" s="220">
        <f>H285*Config!I$40</f>
        <v>1487575.5183085934</v>
      </c>
      <c r="T285" s="220">
        <f>I285*Config!J$40</f>
        <v>1524764.9062663082</v>
      </c>
      <c r="U285" s="220">
        <f>J285*Config!K$40</f>
        <v>1562884.0289229658</v>
      </c>
      <c r="V285" s="220">
        <f>K285*Config!L$40</f>
        <v>1601956.12964604</v>
      </c>
      <c r="W285" s="220">
        <f>L285*Config!M$40</f>
        <v>1642005.0328871908</v>
      </c>
      <c r="X285" s="220">
        <f>M285*Config!N$40</f>
        <v>1683055.1587093703</v>
      </c>
      <c r="Y285" s="221">
        <f>N285*Config!O$40</f>
        <v>1725131.5376771046</v>
      </c>
      <c r="Z285" s="222">
        <f t="shared" si="28"/>
        <v>6738350</v>
      </c>
      <c r="AA285" s="217">
        <f t="shared" si="29"/>
        <v>13476700</v>
      </c>
      <c r="AB285" s="220">
        <f t="shared" si="30"/>
        <v>7260891.1569186514</v>
      </c>
      <c r="AC285" s="221">
        <f t="shared" si="31"/>
        <v>15475923.044761322</v>
      </c>
      <c r="AD285" s="223">
        <f>IF(OR(SUM(P285:Y285)&lt;&gt;0,A285="EH"),INDEX(CASH!$B:$B,MATCH(A285,CASH!$A:$A,0)),"")</f>
        <v>330</v>
      </c>
      <c r="AE285" s="122">
        <f>AD285*VLOOKUP(C285,Config!$A$3:$C$9,3,FALSE)</f>
        <v>4950</v>
      </c>
      <c r="AF285" s="224">
        <f t="shared" si="32"/>
        <v>0.12555079734501071</v>
      </c>
      <c r="AG285" s="122" t="str">
        <f>IF(ISERROR(VLOOKUP(A285,Config!$A$12:$A$32,1,FALSE)),LEFT(A285,2),"PRL")</f>
        <v>TM</v>
      </c>
      <c r="AH285" s="122" t="str">
        <f t="shared" si="33"/>
        <v>TM033s</v>
      </c>
      <c r="AI285" s="163" t="s">
        <v>882</v>
      </c>
      <c r="AJ285" s="225" t="s">
        <v>781</v>
      </c>
      <c r="AK285" s="338" t="str">
        <f>IF(ISERROR(VLOOKUP($A285,'RAB Cat Lookup'!$B$4:$E$351,2,FALSE))=TRUE,"Unallocated",VLOOKUP($A285,'RAB Cat Lookup'!$B$4:$E$351,2,FALSE))</f>
        <v>Std</v>
      </c>
      <c r="AL285" s="338" t="str">
        <f>IF(ISERROR(VLOOKUP($A285,'RAB Cat Lookup'!$B$4:$E$351,4,FALSE))=TRUE,"Unallocated",VLOOKUP($A285,'RAB Cat Lookup'!$B$4:$E$351,4,FALSE))</f>
        <v>Sub-transmission lines and cables</v>
      </c>
      <c r="AM285" s="121" t="str">
        <f t="shared" si="34"/>
        <v/>
      </c>
    </row>
    <row r="286" spans="1:39" x14ac:dyDescent="0.25">
      <c r="A286" s="215" t="s">
        <v>355</v>
      </c>
      <c r="B286" s="215" t="s">
        <v>356</v>
      </c>
      <c r="C286" s="123" t="s">
        <v>512</v>
      </c>
      <c r="D286" s="216">
        <v>0</v>
      </c>
      <c r="E286" s="217">
        <v>0</v>
      </c>
      <c r="F286" s="217">
        <v>0</v>
      </c>
      <c r="G286" s="217">
        <v>0</v>
      </c>
      <c r="H286" s="217">
        <v>0</v>
      </c>
      <c r="I286" s="217">
        <v>0</v>
      </c>
      <c r="J286" s="217">
        <v>0</v>
      </c>
      <c r="K286" s="217">
        <v>0</v>
      </c>
      <c r="L286" s="217">
        <v>0</v>
      </c>
      <c r="M286" s="217">
        <v>0</v>
      </c>
      <c r="N286" s="218">
        <v>0</v>
      </c>
      <c r="O286" s="219">
        <v>0</v>
      </c>
      <c r="P286" s="220">
        <f>E286*Config!F$40</f>
        <v>0</v>
      </c>
      <c r="Q286" s="220">
        <f>F286*Config!G$40</f>
        <v>0</v>
      </c>
      <c r="R286" s="220">
        <f>G286*Config!H$40</f>
        <v>0</v>
      </c>
      <c r="S286" s="220">
        <f>H286*Config!I$40</f>
        <v>0</v>
      </c>
      <c r="T286" s="220">
        <f>I286*Config!J$40</f>
        <v>0</v>
      </c>
      <c r="U286" s="220">
        <f>J286*Config!K$40</f>
        <v>0</v>
      </c>
      <c r="V286" s="220">
        <f>K286*Config!L$40</f>
        <v>0</v>
      </c>
      <c r="W286" s="220">
        <f>L286*Config!M$40</f>
        <v>0</v>
      </c>
      <c r="X286" s="220">
        <f>M286*Config!N$40</f>
        <v>0</v>
      </c>
      <c r="Y286" s="221">
        <f>N286*Config!O$40</f>
        <v>0</v>
      </c>
      <c r="Z286" s="222">
        <f t="shared" si="28"/>
        <v>0</v>
      </c>
      <c r="AA286" s="217">
        <f t="shared" si="29"/>
        <v>0</v>
      </c>
      <c r="AB286" s="220">
        <f t="shared" si="30"/>
        <v>0</v>
      </c>
      <c r="AC286" s="221">
        <f t="shared" si="31"/>
        <v>0</v>
      </c>
      <c r="AD286" s="223" t="str">
        <f>IF(OR(SUM(P286:Y286)&lt;&gt;0,A286="EH"),INDEX(CASH!$B:$B,MATCH(A286,CASH!$A:$A,0)),"")</f>
        <v/>
      </c>
      <c r="AE286" s="226">
        <v>1950</v>
      </c>
      <c r="AF286" s="224">
        <f t="shared" si="32"/>
        <v>0.80606824448435888</v>
      </c>
      <c r="AG286" s="122" t="str">
        <f>IF(ISERROR(VLOOKUP(A286,Config!$A$12:$A$32,1,FALSE)),LEFT(A286,2),"PRL")</f>
        <v>TM</v>
      </c>
      <c r="AH286" s="122" t="str">
        <f t="shared" si="33"/>
        <v>TM131s</v>
      </c>
      <c r="AI286" s="163" t="s">
        <v>882</v>
      </c>
      <c r="AJ286" s="225" t="s">
        <v>781</v>
      </c>
      <c r="AK286" s="338" t="str">
        <f>IF(ISERROR(VLOOKUP($A286,'RAB Cat Lookup'!$B$4:$E$351,2,FALSE))=TRUE,"Unallocated",VLOOKUP($A286,'RAB Cat Lookup'!$B$4:$E$351,2,FALSE))</f>
        <v>Std</v>
      </c>
      <c r="AL286" s="338" t="str">
        <f>IF(ISERROR(VLOOKUP($A286,'RAB Cat Lookup'!$B$4:$E$351,4,FALSE))=TRUE,"Unallocated",VLOOKUP($A286,'RAB Cat Lookup'!$B$4:$E$351,4,FALSE))</f>
        <v>Sub-transmission lines and cables</v>
      </c>
      <c r="AM286" s="121" t="str">
        <f t="shared" si="34"/>
        <v/>
      </c>
    </row>
    <row r="287" spans="1:39" x14ac:dyDescent="0.25">
      <c r="A287" s="215" t="s">
        <v>357</v>
      </c>
      <c r="B287" s="215" t="s">
        <v>358</v>
      </c>
      <c r="C287" s="123" t="s">
        <v>512</v>
      </c>
      <c r="D287" s="216">
        <v>0</v>
      </c>
      <c r="E287" s="217">
        <v>0</v>
      </c>
      <c r="F287" s="217">
        <v>0</v>
      </c>
      <c r="G287" s="217">
        <v>0</v>
      </c>
      <c r="H287" s="217">
        <v>0</v>
      </c>
      <c r="I287" s="217">
        <v>0</v>
      </c>
      <c r="J287" s="217">
        <v>0</v>
      </c>
      <c r="K287" s="217">
        <v>1115000</v>
      </c>
      <c r="L287" s="217">
        <v>1115000</v>
      </c>
      <c r="M287" s="217">
        <v>1115000</v>
      </c>
      <c r="N287" s="218">
        <v>1115000</v>
      </c>
      <c r="O287" s="219">
        <v>0</v>
      </c>
      <c r="P287" s="220">
        <f>E287*Config!F$40</f>
        <v>0</v>
      </c>
      <c r="Q287" s="220">
        <f>F287*Config!G$40</f>
        <v>0</v>
      </c>
      <c r="R287" s="220">
        <f>G287*Config!H$40</f>
        <v>0</v>
      </c>
      <c r="S287" s="220">
        <f>H287*Config!I$40</f>
        <v>0</v>
      </c>
      <c r="T287" s="220">
        <f>I287*Config!J$40</f>
        <v>0</v>
      </c>
      <c r="U287" s="220">
        <f>J287*Config!K$40</f>
        <v>0</v>
      </c>
      <c r="V287" s="220">
        <f>K287*Config!L$40</f>
        <v>1325384.6153400568</v>
      </c>
      <c r="W287" s="220">
        <f>L287*Config!M$40</f>
        <v>1358519.2307235582</v>
      </c>
      <c r="X287" s="220">
        <f>M287*Config!N$40</f>
        <v>1392482.2114916469</v>
      </c>
      <c r="Y287" s="221">
        <f>N287*Config!O$40</f>
        <v>1427294.2667789382</v>
      </c>
      <c r="Z287" s="222">
        <f t="shared" si="28"/>
        <v>0</v>
      </c>
      <c r="AA287" s="217">
        <f t="shared" si="29"/>
        <v>4460000</v>
      </c>
      <c r="AB287" s="220">
        <f t="shared" si="30"/>
        <v>0</v>
      </c>
      <c r="AC287" s="221">
        <f t="shared" si="31"/>
        <v>5503680.3243342005</v>
      </c>
      <c r="AD287" s="223">
        <f>IF(OR(SUM(P287:Y287)&lt;&gt;0,A287="EH"),INDEX(CASH!$B:$B,MATCH(A287,CASH!$A:$A,0)),"")</f>
        <v>160</v>
      </c>
      <c r="AE287" s="122">
        <f>AD287*VLOOKUP(C287,Config!$A$3:$C$9,3,FALSE)</f>
        <v>2400</v>
      </c>
      <c r="AF287" s="224">
        <f t="shared" si="32"/>
        <v>0.69736487155976334</v>
      </c>
      <c r="AG287" s="122" t="str">
        <f>IF(ISERROR(VLOOKUP(A287,Config!$A$12:$A$32,1,FALSE)),LEFT(A287,2),"PRL")</f>
        <v>TM</v>
      </c>
      <c r="AH287" s="122" t="str">
        <f t="shared" si="33"/>
        <v>TM132s</v>
      </c>
      <c r="AI287" s="163" t="s">
        <v>882</v>
      </c>
      <c r="AJ287" s="225" t="s">
        <v>781</v>
      </c>
      <c r="AK287" s="338" t="str">
        <f>IF(ISERROR(VLOOKUP($A287,'RAB Cat Lookup'!$B$4:$E$351,2,FALSE))=TRUE,"Unallocated",VLOOKUP($A287,'RAB Cat Lookup'!$B$4:$E$351,2,FALSE))</f>
        <v>Std</v>
      </c>
      <c r="AL287" s="338" t="str">
        <f>IF(ISERROR(VLOOKUP($A287,'RAB Cat Lookup'!$B$4:$E$351,4,FALSE))=TRUE,"Unallocated",VLOOKUP($A287,'RAB Cat Lookup'!$B$4:$E$351,4,FALSE))</f>
        <v>Sub-transmission lines and cables</v>
      </c>
      <c r="AM287" s="121" t="str">
        <f t="shared" si="34"/>
        <v/>
      </c>
    </row>
    <row r="288" spans="1:39" x14ac:dyDescent="0.25">
      <c r="A288" s="215" t="s">
        <v>84</v>
      </c>
      <c r="B288" s="215" t="s">
        <v>456</v>
      </c>
      <c r="C288" s="123" t="s">
        <v>512</v>
      </c>
      <c r="D288" s="216">
        <v>0</v>
      </c>
      <c r="E288" s="217">
        <v>0</v>
      </c>
      <c r="F288" s="217">
        <v>0</v>
      </c>
      <c r="G288" s="217">
        <v>0</v>
      </c>
      <c r="H288" s="217">
        <v>0</v>
      </c>
      <c r="I288" s="217">
        <v>0</v>
      </c>
      <c r="J288" s="217">
        <v>0</v>
      </c>
      <c r="K288" s="217">
        <v>0</v>
      </c>
      <c r="L288" s="217">
        <v>0</v>
      </c>
      <c r="M288" s="217">
        <v>0</v>
      </c>
      <c r="N288" s="218">
        <v>0</v>
      </c>
      <c r="O288" s="219">
        <v>0</v>
      </c>
      <c r="P288" s="220">
        <f>E288*Config!F$40</f>
        <v>0</v>
      </c>
      <c r="Q288" s="220">
        <f>F288*Config!G$40</f>
        <v>0</v>
      </c>
      <c r="R288" s="220">
        <f>G288*Config!H$40</f>
        <v>0</v>
      </c>
      <c r="S288" s="220">
        <f>H288*Config!I$40</f>
        <v>0</v>
      </c>
      <c r="T288" s="220">
        <f>I288*Config!J$40</f>
        <v>0</v>
      </c>
      <c r="U288" s="220">
        <f>J288*Config!K$40</f>
        <v>0</v>
      </c>
      <c r="V288" s="220">
        <f>K288*Config!L$40</f>
        <v>0</v>
      </c>
      <c r="W288" s="220">
        <f>L288*Config!M$40</f>
        <v>0</v>
      </c>
      <c r="X288" s="220">
        <f>M288*Config!N$40</f>
        <v>0</v>
      </c>
      <c r="Y288" s="221">
        <f>N288*Config!O$40</f>
        <v>0</v>
      </c>
      <c r="Z288" s="222">
        <f t="shared" si="28"/>
        <v>0</v>
      </c>
      <c r="AA288" s="217">
        <f t="shared" si="29"/>
        <v>0</v>
      </c>
      <c r="AB288" s="220">
        <f t="shared" si="30"/>
        <v>0</v>
      </c>
      <c r="AC288" s="221">
        <f t="shared" si="31"/>
        <v>0</v>
      </c>
      <c r="AD288" s="223" t="str">
        <f>IF(OR(SUM(P288:Y288)&lt;&gt;0,A288="EH"),INDEX(CASH!$B:$B,MATCH(A288,CASH!$A:$A,0)),"")</f>
        <v/>
      </c>
      <c r="AE288" s="226">
        <v>3300</v>
      </c>
      <c r="AF288" s="224">
        <f t="shared" si="32"/>
        <v>0.54318155875920304</v>
      </c>
      <c r="AG288" s="122" t="str">
        <f>IF(ISERROR(VLOOKUP(A288,Config!$A$12:$A$32,1,FALSE)),LEFT(A288,2),"PRL")</f>
        <v>TM</v>
      </c>
      <c r="AH288" s="122" t="str">
        <f t="shared" si="33"/>
        <v>TM133s</v>
      </c>
      <c r="AI288" s="163" t="s">
        <v>882</v>
      </c>
      <c r="AJ288" s="225" t="s">
        <v>781</v>
      </c>
      <c r="AK288" s="338" t="str">
        <f>IF(ISERROR(VLOOKUP($A288,'RAB Cat Lookup'!$B$4:$E$351,2,FALSE))=TRUE,"Unallocated",VLOOKUP($A288,'RAB Cat Lookup'!$B$4:$E$351,2,FALSE))</f>
        <v>Std</v>
      </c>
      <c r="AL288" s="338" t="str">
        <f>IF(ISERROR(VLOOKUP($A288,'RAB Cat Lookup'!$B$4:$E$351,4,FALSE))=TRUE,"Unallocated",VLOOKUP($A288,'RAB Cat Lookup'!$B$4:$E$351,4,FALSE))</f>
        <v>Sub-transmission lines and cables</v>
      </c>
      <c r="AM288" s="121" t="str">
        <f t="shared" si="34"/>
        <v/>
      </c>
    </row>
    <row r="289" spans="1:39" x14ac:dyDescent="0.25">
      <c r="A289" s="215" t="s">
        <v>182</v>
      </c>
      <c r="B289" s="215" t="s">
        <v>252</v>
      </c>
      <c r="C289" s="123" t="s">
        <v>512</v>
      </c>
      <c r="D289" s="216">
        <v>0</v>
      </c>
      <c r="E289" s="217">
        <v>0</v>
      </c>
      <c r="F289" s="217">
        <v>0</v>
      </c>
      <c r="G289" s="217">
        <v>0</v>
      </c>
      <c r="H289" s="217">
        <v>0</v>
      </c>
      <c r="I289" s="217">
        <v>0</v>
      </c>
      <c r="J289" s="217">
        <v>0</v>
      </c>
      <c r="K289" s="217">
        <v>1665000</v>
      </c>
      <c r="L289" s="217">
        <v>1665000</v>
      </c>
      <c r="M289" s="217">
        <v>1665000</v>
      </c>
      <c r="N289" s="218">
        <v>1665000</v>
      </c>
      <c r="O289" s="219">
        <v>0</v>
      </c>
      <c r="P289" s="220">
        <f>E289*Config!F$40</f>
        <v>0</v>
      </c>
      <c r="Q289" s="220">
        <f>F289*Config!G$40</f>
        <v>0</v>
      </c>
      <c r="R289" s="220">
        <f>G289*Config!H$40</f>
        <v>0</v>
      </c>
      <c r="S289" s="220">
        <f>H289*Config!I$40</f>
        <v>0</v>
      </c>
      <c r="T289" s="220">
        <f>I289*Config!J$40</f>
        <v>0</v>
      </c>
      <c r="U289" s="220">
        <f>J289*Config!K$40</f>
        <v>0</v>
      </c>
      <c r="V289" s="220">
        <f>K289*Config!L$40</f>
        <v>1979161.7798575738</v>
      </c>
      <c r="W289" s="220">
        <f>L289*Config!M$40</f>
        <v>2028640.824354013</v>
      </c>
      <c r="X289" s="220">
        <f>M289*Config!N$40</f>
        <v>2079356.844962863</v>
      </c>
      <c r="Y289" s="221">
        <f>N289*Config!O$40</f>
        <v>2131340.7660869346</v>
      </c>
      <c r="Z289" s="222">
        <f t="shared" si="28"/>
        <v>0</v>
      </c>
      <c r="AA289" s="217">
        <f t="shared" si="29"/>
        <v>6660000</v>
      </c>
      <c r="AB289" s="220">
        <f t="shared" si="30"/>
        <v>0</v>
      </c>
      <c r="AC289" s="221">
        <f t="shared" si="31"/>
        <v>8218500.2152613848</v>
      </c>
      <c r="AD289" s="223">
        <f>IF(OR(SUM(P289:Y289)&lt;&gt;0,A289="EH"),INDEX(CASH!$B:$B,MATCH(A289,CASH!$A:$A,0)),"")</f>
        <v>110</v>
      </c>
      <c r="AE289" s="122">
        <f>AD289*VLOOKUP(C289,Config!$A$3:$C$9,3,FALSE)</f>
        <v>1650</v>
      </c>
      <c r="AF289" s="224">
        <f t="shared" si="32"/>
        <v>0.88946870979448978</v>
      </c>
      <c r="AG289" s="122" t="str">
        <f>IF(ISERROR(VLOOKUP(A289,Config!$A$12:$A$32,1,FALSE)),LEFT(A289,2),"PRL")</f>
        <v>TM</v>
      </c>
      <c r="AH289" s="122" t="str">
        <f t="shared" si="33"/>
        <v>TM134s</v>
      </c>
      <c r="AI289" s="163" t="s">
        <v>882</v>
      </c>
      <c r="AJ289" s="225" t="s">
        <v>781</v>
      </c>
      <c r="AK289" s="338" t="str">
        <f>IF(ISERROR(VLOOKUP($A289,'RAB Cat Lookup'!$B$4:$E$351,2,FALSE))=TRUE,"Unallocated",VLOOKUP($A289,'RAB Cat Lookup'!$B$4:$E$351,2,FALSE))</f>
        <v>Std</v>
      </c>
      <c r="AL289" s="338" t="str">
        <f>IF(ISERROR(VLOOKUP($A289,'RAB Cat Lookup'!$B$4:$E$351,4,FALSE))=TRUE,"Unallocated",VLOOKUP($A289,'RAB Cat Lookup'!$B$4:$E$351,4,FALSE))</f>
        <v>Sub-transmission lines and cables</v>
      </c>
      <c r="AM289" s="121" t="str">
        <f t="shared" si="34"/>
        <v/>
      </c>
    </row>
    <row r="290" spans="1:39" x14ac:dyDescent="0.25">
      <c r="A290" s="215" t="s">
        <v>183</v>
      </c>
      <c r="B290" s="215" t="s">
        <v>253</v>
      </c>
      <c r="C290" s="123" t="s">
        <v>512</v>
      </c>
      <c r="D290" s="216">
        <v>0</v>
      </c>
      <c r="E290" s="217">
        <v>0</v>
      </c>
      <c r="F290" s="217">
        <v>0</v>
      </c>
      <c r="G290" s="217">
        <v>0</v>
      </c>
      <c r="H290" s="217">
        <v>0</v>
      </c>
      <c r="I290" s="217">
        <v>0</v>
      </c>
      <c r="J290" s="217">
        <v>0</v>
      </c>
      <c r="K290" s="217">
        <v>928000</v>
      </c>
      <c r="L290" s="217">
        <v>928000</v>
      </c>
      <c r="M290" s="217">
        <v>928000</v>
      </c>
      <c r="N290" s="218">
        <v>928000</v>
      </c>
      <c r="O290" s="219">
        <v>0</v>
      </c>
      <c r="P290" s="220">
        <f>E290*Config!F$40</f>
        <v>0</v>
      </c>
      <c r="Q290" s="220">
        <f>F290*Config!G$40</f>
        <v>0</v>
      </c>
      <c r="R290" s="220">
        <f>G290*Config!H$40</f>
        <v>0</v>
      </c>
      <c r="S290" s="220">
        <f>H290*Config!I$40</f>
        <v>0</v>
      </c>
      <c r="T290" s="220">
        <f>I290*Config!J$40</f>
        <v>0</v>
      </c>
      <c r="U290" s="220">
        <f>J290*Config!K$40</f>
        <v>0</v>
      </c>
      <c r="V290" s="220">
        <f>K290*Config!L$40</f>
        <v>1103100.3794041013</v>
      </c>
      <c r="W290" s="220">
        <f>L290*Config!M$40</f>
        <v>1130677.8888892035</v>
      </c>
      <c r="X290" s="220">
        <f>M290*Config!N$40</f>
        <v>1158944.8361114336</v>
      </c>
      <c r="Y290" s="221">
        <f>N290*Config!O$40</f>
        <v>1187918.4570142194</v>
      </c>
      <c r="Z290" s="222">
        <f t="shared" si="28"/>
        <v>0</v>
      </c>
      <c r="AA290" s="217">
        <f t="shared" si="29"/>
        <v>3712000</v>
      </c>
      <c r="AB290" s="220">
        <f t="shared" si="30"/>
        <v>0</v>
      </c>
      <c r="AC290" s="221">
        <f t="shared" si="31"/>
        <v>4580641.561418958</v>
      </c>
      <c r="AD290" s="223">
        <f>IF(OR(SUM(P290:Y290)&lt;&gt;0,A290="EH"),INDEX(CASH!$B:$B,MATCH(A290,CASH!$A:$A,0)),"")</f>
        <v>110</v>
      </c>
      <c r="AE290" s="122">
        <f>AD290*VLOOKUP(C290,Config!$A$3:$C$9,3,FALSE)</f>
        <v>1650</v>
      </c>
      <c r="AF290" s="224">
        <f t="shared" si="32"/>
        <v>0.88946870979448978</v>
      </c>
      <c r="AG290" s="122" t="str">
        <f>IF(ISERROR(VLOOKUP(A290,Config!$A$12:$A$32,1,FALSE)),LEFT(A290,2),"PRL")</f>
        <v>TM</v>
      </c>
      <c r="AH290" s="122" t="str">
        <f t="shared" si="33"/>
        <v>TM135s</v>
      </c>
      <c r="AI290" s="163" t="s">
        <v>882</v>
      </c>
      <c r="AJ290" s="225" t="s">
        <v>781</v>
      </c>
      <c r="AK290" s="338" t="str">
        <f>IF(ISERROR(VLOOKUP($A290,'RAB Cat Lookup'!$B$4:$E$351,2,FALSE))=TRUE,"Unallocated",VLOOKUP($A290,'RAB Cat Lookup'!$B$4:$E$351,2,FALSE))</f>
        <v>Std</v>
      </c>
      <c r="AL290" s="338" t="str">
        <f>IF(ISERROR(VLOOKUP($A290,'RAB Cat Lookup'!$B$4:$E$351,4,FALSE))=TRUE,"Unallocated",VLOOKUP($A290,'RAB Cat Lookup'!$B$4:$E$351,4,FALSE))</f>
        <v>Sub-transmission lines and cables</v>
      </c>
      <c r="AM290" s="121" t="str">
        <f t="shared" si="34"/>
        <v/>
      </c>
    </row>
    <row r="291" spans="1:39" x14ac:dyDescent="0.25">
      <c r="A291" s="215" t="s">
        <v>184</v>
      </c>
      <c r="B291" s="215" t="s">
        <v>254</v>
      </c>
      <c r="C291" s="123" t="s">
        <v>512</v>
      </c>
      <c r="D291" s="216">
        <v>0</v>
      </c>
      <c r="E291" s="217">
        <v>0</v>
      </c>
      <c r="F291" s="217">
        <v>0</v>
      </c>
      <c r="G291" s="217">
        <v>0</v>
      </c>
      <c r="H291" s="217">
        <v>0</v>
      </c>
      <c r="I291" s="217">
        <v>0</v>
      </c>
      <c r="J291" s="217">
        <v>0</v>
      </c>
      <c r="K291" s="217">
        <v>908000</v>
      </c>
      <c r="L291" s="217">
        <v>908000</v>
      </c>
      <c r="M291" s="217">
        <v>908000</v>
      </c>
      <c r="N291" s="218">
        <v>908000</v>
      </c>
      <c r="O291" s="219">
        <v>0</v>
      </c>
      <c r="P291" s="220">
        <f>E291*Config!F$40</f>
        <v>0</v>
      </c>
      <c r="Q291" s="220">
        <f>F291*Config!G$40</f>
        <v>0</v>
      </c>
      <c r="R291" s="220">
        <f>G291*Config!H$40</f>
        <v>0</v>
      </c>
      <c r="S291" s="220">
        <f>H291*Config!I$40</f>
        <v>0</v>
      </c>
      <c r="T291" s="220">
        <f>I291*Config!J$40</f>
        <v>0</v>
      </c>
      <c r="U291" s="220">
        <f>J291*Config!K$40</f>
        <v>0</v>
      </c>
      <c r="V291" s="220">
        <f>K291*Config!L$40</f>
        <v>1079326.664330737</v>
      </c>
      <c r="W291" s="220">
        <f>L291*Config!M$40</f>
        <v>1106309.8309390054</v>
      </c>
      <c r="X291" s="220">
        <f>M291*Config!N$40</f>
        <v>1133967.5767124803</v>
      </c>
      <c r="Y291" s="221">
        <f>N291*Config!O$40</f>
        <v>1162316.7661302923</v>
      </c>
      <c r="Z291" s="222">
        <f t="shared" si="28"/>
        <v>0</v>
      </c>
      <c r="AA291" s="217">
        <f t="shared" si="29"/>
        <v>3632000</v>
      </c>
      <c r="AB291" s="220">
        <f t="shared" si="30"/>
        <v>0</v>
      </c>
      <c r="AC291" s="221">
        <f t="shared" si="31"/>
        <v>4481920.8381125145</v>
      </c>
      <c r="AD291" s="223">
        <f>IF(OR(SUM(P291:Y291)&lt;&gt;0,A291="EH"),INDEX(CASH!$B:$B,MATCH(A291,CASH!$A:$A,0)),"")</f>
        <v>110</v>
      </c>
      <c r="AE291" s="122">
        <f>AD291*VLOOKUP(C291,Config!$A$3:$C$9,3,FALSE)</f>
        <v>1650</v>
      </c>
      <c r="AF291" s="224">
        <f t="shared" si="32"/>
        <v>0.88946870979448978</v>
      </c>
      <c r="AG291" s="122" t="str">
        <f>IF(ISERROR(VLOOKUP(A291,Config!$A$12:$A$32,1,FALSE)),LEFT(A291,2),"PRL")</f>
        <v>TM</v>
      </c>
      <c r="AH291" s="122" t="str">
        <f t="shared" si="33"/>
        <v>TM137s</v>
      </c>
      <c r="AI291" s="163" t="s">
        <v>882</v>
      </c>
      <c r="AJ291" s="225" t="s">
        <v>781</v>
      </c>
      <c r="AK291" s="338" t="str">
        <f>IF(ISERROR(VLOOKUP($A291,'RAB Cat Lookup'!$B$4:$E$351,2,FALSE))=TRUE,"Unallocated",VLOOKUP($A291,'RAB Cat Lookup'!$B$4:$E$351,2,FALSE))</f>
        <v>Std</v>
      </c>
      <c r="AL291" s="338" t="str">
        <f>IF(ISERROR(VLOOKUP($A291,'RAB Cat Lookup'!$B$4:$E$351,4,FALSE))=TRUE,"Unallocated",VLOOKUP($A291,'RAB Cat Lookup'!$B$4:$E$351,4,FALSE))</f>
        <v>Sub-transmission lines and cables</v>
      </c>
      <c r="AM291" s="121" t="str">
        <f t="shared" si="34"/>
        <v/>
      </c>
    </row>
    <row r="292" spans="1:39" x14ac:dyDescent="0.25">
      <c r="A292" s="215" t="s">
        <v>725</v>
      </c>
      <c r="B292" s="215" t="s">
        <v>732</v>
      </c>
      <c r="C292" s="123" t="s">
        <v>513</v>
      </c>
      <c r="D292" s="216">
        <v>5000</v>
      </c>
      <c r="E292" s="217">
        <v>0</v>
      </c>
      <c r="F292" s="217">
        <v>0</v>
      </c>
      <c r="G292" s="217">
        <v>0</v>
      </c>
      <c r="H292" s="217">
        <v>0</v>
      </c>
      <c r="I292" s="217">
        <v>0</v>
      </c>
      <c r="J292" s="217">
        <v>0</v>
      </c>
      <c r="K292" s="217">
        <v>0</v>
      </c>
      <c r="L292" s="217">
        <v>0</v>
      </c>
      <c r="M292" s="217">
        <v>0</v>
      </c>
      <c r="N292" s="218">
        <v>0</v>
      </c>
      <c r="O292" s="219">
        <v>5000</v>
      </c>
      <c r="P292" s="220">
        <f>E292*Config!F$40</f>
        <v>0</v>
      </c>
      <c r="Q292" s="220">
        <f>F292*Config!G$40</f>
        <v>0</v>
      </c>
      <c r="R292" s="220">
        <f>G292*Config!H$40</f>
        <v>0</v>
      </c>
      <c r="S292" s="220">
        <f>H292*Config!I$40</f>
        <v>0</v>
      </c>
      <c r="T292" s="220">
        <f>I292*Config!J$40</f>
        <v>0</v>
      </c>
      <c r="U292" s="220">
        <f>J292*Config!K$40</f>
        <v>0</v>
      </c>
      <c r="V292" s="220">
        <f>K292*Config!L$40</f>
        <v>0</v>
      </c>
      <c r="W292" s="220">
        <f>L292*Config!M$40</f>
        <v>0</v>
      </c>
      <c r="X292" s="220">
        <f>M292*Config!N$40</f>
        <v>0</v>
      </c>
      <c r="Y292" s="221">
        <f>N292*Config!O$40</f>
        <v>0</v>
      </c>
      <c r="Z292" s="222">
        <f t="shared" si="28"/>
        <v>0</v>
      </c>
      <c r="AA292" s="217">
        <f t="shared" si="29"/>
        <v>0</v>
      </c>
      <c r="AB292" s="220">
        <f t="shared" si="30"/>
        <v>0</v>
      </c>
      <c r="AC292" s="221">
        <f t="shared" si="31"/>
        <v>0</v>
      </c>
      <c r="AD292" s="223" t="str">
        <f>IF(OR(SUM(P292:Y292)&lt;&gt;0,A292="EH"),INDEX(CASH!$B:$B,MATCH(A292,CASH!$A:$A,0)),"")</f>
        <v/>
      </c>
      <c r="AE292" s="226">
        <v>1650</v>
      </c>
      <c r="AF292" s="224">
        <f t="shared" si="32"/>
        <v>0.88946870979448978</v>
      </c>
      <c r="AG292" s="122" t="str">
        <f>IF(ISERROR(VLOOKUP(A292,Config!$A$12:$A$32,1,FALSE)),LEFT(A292,2),"PRL")</f>
        <v>TM</v>
      </c>
      <c r="AH292" s="122" t="str">
        <f t="shared" si="33"/>
        <v>TM138</v>
      </c>
      <c r="AI292" s="163" t="s">
        <v>882</v>
      </c>
      <c r="AJ292" s="225" t="s">
        <v>781</v>
      </c>
      <c r="AK292" s="338" t="str">
        <f>IF(ISERROR(VLOOKUP($A292,'RAB Cat Lookup'!$B$4:$E$351,2,FALSE))=TRUE,"Unallocated",VLOOKUP($A292,'RAB Cat Lookup'!$B$4:$E$351,2,FALSE))</f>
        <v>Std</v>
      </c>
      <c r="AL292" s="338" t="str">
        <f>IF(ISERROR(VLOOKUP($A292,'RAB Cat Lookup'!$B$4:$E$351,4,FALSE))=TRUE,"Unallocated",VLOOKUP($A292,'RAB Cat Lookup'!$B$4:$E$351,4,FALSE))</f>
        <v>Sub-transmission lines and cables</v>
      </c>
      <c r="AM292" s="121" t="str">
        <f t="shared" si="34"/>
        <v/>
      </c>
    </row>
    <row r="293" spans="1:39" x14ac:dyDescent="0.25">
      <c r="A293" s="215" t="s">
        <v>86</v>
      </c>
      <c r="B293" s="215" t="s">
        <v>255</v>
      </c>
      <c r="C293" s="123" t="s">
        <v>512</v>
      </c>
      <c r="D293" s="216">
        <v>2000000</v>
      </c>
      <c r="E293" s="217">
        <v>0</v>
      </c>
      <c r="F293" s="217">
        <v>0</v>
      </c>
      <c r="G293" s="217">
        <v>0</v>
      </c>
      <c r="H293" s="217">
        <v>0</v>
      </c>
      <c r="I293" s="217">
        <v>138000</v>
      </c>
      <c r="J293" s="217">
        <v>897000</v>
      </c>
      <c r="K293" s="217">
        <v>897000</v>
      </c>
      <c r="L293" s="217">
        <v>897000</v>
      </c>
      <c r="M293" s="217">
        <v>897000</v>
      </c>
      <c r="N293" s="218">
        <v>897000</v>
      </c>
      <c r="O293" s="219">
        <v>3545011.83</v>
      </c>
      <c r="P293" s="220">
        <f>E293*Config!F$40</f>
        <v>0</v>
      </c>
      <c r="Q293" s="220">
        <f>F293*Config!G$40</f>
        <v>0</v>
      </c>
      <c r="R293" s="220">
        <f>G293*Config!H$40</f>
        <v>0</v>
      </c>
      <c r="S293" s="220">
        <f>H293*Config!I$40</f>
        <v>0</v>
      </c>
      <c r="T293" s="220">
        <f>I293*Config!J$40</f>
        <v>156134.33337890622</v>
      </c>
      <c r="U293" s="220">
        <f>J293*Config!K$40</f>
        <v>1040244.9961369624</v>
      </c>
      <c r="V293" s="220">
        <f>K293*Config!L$40</f>
        <v>1066251.1210403866</v>
      </c>
      <c r="W293" s="220">
        <f>L293*Config!M$40</f>
        <v>1092907.3990663963</v>
      </c>
      <c r="X293" s="220">
        <f>M293*Config!N$40</f>
        <v>1120230.084043056</v>
      </c>
      <c r="Y293" s="221">
        <f>N293*Config!O$40</f>
        <v>1148235.8361441323</v>
      </c>
      <c r="Z293" s="222">
        <f t="shared" si="28"/>
        <v>138000</v>
      </c>
      <c r="AA293" s="217">
        <f t="shared" si="29"/>
        <v>4623000</v>
      </c>
      <c r="AB293" s="220">
        <f t="shared" si="30"/>
        <v>156134.33337890622</v>
      </c>
      <c r="AC293" s="221">
        <f t="shared" si="31"/>
        <v>5624003.7698098393</v>
      </c>
      <c r="AD293" s="223">
        <f>IF(OR(SUM(P293:Y293)&lt;&gt;0,A293="EH"),INDEX(CASH!$B:$B,MATCH(A293,CASH!$A:$A,0)),"")</f>
        <v>270</v>
      </c>
      <c r="AE293" s="122">
        <f>AD293*VLOOKUP(C293,Config!$A$3:$C$9,3,FALSE)</f>
        <v>4050</v>
      </c>
      <c r="AF293" s="224">
        <f t="shared" si="32"/>
        <v>0.3721870969591301</v>
      </c>
      <c r="AG293" s="122" t="str">
        <f>IF(ISERROR(VLOOKUP(A293,Config!$A$12:$A$32,1,FALSE)),LEFT(A293,2),"PRL")</f>
        <v>TM</v>
      </c>
      <c r="AH293" s="122" t="str">
        <f t="shared" si="33"/>
        <v>TM171s</v>
      </c>
      <c r="AI293" s="163" t="s">
        <v>882</v>
      </c>
      <c r="AJ293" s="225" t="s">
        <v>781</v>
      </c>
      <c r="AK293" s="338" t="str">
        <f>IF(ISERROR(VLOOKUP($A293,'RAB Cat Lookup'!$B$4:$E$351,2,FALSE))=TRUE,"Unallocated",VLOOKUP($A293,'RAB Cat Lookup'!$B$4:$E$351,2,FALSE))</f>
        <v>Std</v>
      </c>
      <c r="AL293" s="338" t="str">
        <f>IF(ISERROR(VLOOKUP($A293,'RAB Cat Lookup'!$B$4:$E$351,4,FALSE))=TRUE,"Unallocated",VLOOKUP($A293,'RAB Cat Lookup'!$B$4:$E$351,4,FALSE))</f>
        <v>Sub-transmission lines and cables</v>
      </c>
      <c r="AM293" s="121" t="str">
        <f t="shared" si="34"/>
        <v/>
      </c>
    </row>
    <row r="294" spans="1:39" x14ac:dyDescent="0.25">
      <c r="A294" s="215" t="s">
        <v>87</v>
      </c>
      <c r="B294" s="215" t="s">
        <v>256</v>
      </c>
      <c r="C294" s="123" t="s">
        <v>512</v>
      </c>
      <c r="D294" s="216">
        <v>0</v>
      </c>
      <c r="E294" s="217">
        <v>0</v>
      </c>
      <c r="F294" s="217">
        <v>1000000</v>
      </c>
      <c r="G294" s="217">
        <v>1000000</v>
      </c>
      <c r="H294" s="217">
        <v>0</v>
      </c>
      <c r="I294" s="217">
        <v>0</v>
      </c>
      <c r="J294" s="217">
        <v>0</v>
      </c>
      <c r="K294" s="217">
        <v>0</v>
      </c>
      <c r="L294" s="217">
        <v>0</v>
      </c>
      <c r="M294" s="217">
        <v>0</v>
      </c>
      <c r="N294" s="218">
        <v>0</v>
      </c>
      <c r="O294" s="219">
        <v>0</v>
      </c>
      <c r="P294" s="220">
        <f>E294*Config!F$40</f>
        <v>0</v>
      </c>
      <c r="Q294" s="220">
        <f>F294*Config!G$40</f>
        <v>1050625</v>
      </c>
      <c r="R294" s="220">
        <f>G294*Config!H$40</f>
        <v>1076890.6249999998</v>
      </c>
      <c r="S294" s="220">
        <f>H294*Config!I$40</f>
        <v>0</v>
      </c>
      <c r="T294" s="220">
        <f>I294*Config!J$40</f>
        <v>0</v>
      </c>
      <c r="U294" s="220">
        <f>J294*Config!K$40</f>
        <v>0</v>
      </c>
      <c r="V294" s="220">
        <f>K294*Config!L$40</f>
        <v>0</v>
      </c>
      <c r="W294" s="220">
        <f>L294*Config!M$40</f>
        <v>0</v>
      </c>
      <c r="X294" s="220">
        <f>M294*Config!N$40</f>
        <v>0</v>
      </c>
      <c r="Y294" s="221">
        <f>N294*Config!O$40</f>
        <v>0</v>
      </c>
      <c r="Z294" s="222">
        <f t="shared" si="28"/>
        <v>2000000</v>
      </c>
      <c r="AA294" s="217">
        <f t="shared" si="29"/>
        <v>2000000</v>
      </c>
      <c r="AB294" s="220">
        <f t="shared" si="30"/>
        <v>2127515.625</v>
      </c>
      <c r="AC294" s="221">
        <f t="shared" si="31"/>
        <v>2127515.625</v>
      </c>
      <c r="AD294" s="223">
        <f>IF(OR(SUM(P294:Y294)&lt;&gt;0,A294="EH"),INDEX(CASH!$B:$B,MATCH(A294,CASH!$A:$A,0)),"")</f>
        <v>170</v>
      </c>
      <c r="AE294" s="122">
        <f>AD294*VLOOKUP(C294,Config!$A$3:$C$9,3,FALSE)</f>
        <v>2550</v>
      </c>
      <c r="AF294" s="224">
        <f t="shared" si="32"/>
        <v>0.68667229603054858</v>
      </c>
      <c r="AG294" s="122" t="str">
        <f>IF(ISERROR(VLOOKUP(A294,Config!$A$12:$A$32,1,FALSE)),LEFT(A294,2),"PRL")</f>
        <v>TM</v>
      </c>
      <c r="AH294" s="122" t="str">
        <f t="shared" si="33"/>
        <v>TM172s</v>
      </c>
      <c r="AI294" s="163" t="s">
        <v>882</v>
      </c>
      <c r="AJ294" s="225" t="s">
        <v>781</v>
      </c>
      <c r="AK294" s="338" t="str">
        <f>IF(ISERROR(VLOOKUP($A294,'RAB Cat Lookup'!$B$4:$E$351,2,FALSE))=TRUE,"Unallocated",VLOOKUP($A294,'RAB Cat Lookup'!$B$4:$E$351,2,FALSE))</f>
        <v>Std</v>
      </c>
      <c r="AL294" s="338" t="str">
        <f>IF(ISERROR(VLOOKUP($A294,'RAB Cat Lookup'!$B$4:$E$351,4,FALSE))=TRUE,"Unallocated",VLOOKUP($A294,'RAB Cat Lookup'!$B$4:$E$351,4,FALSE))</f>
        <v>Sub-transmission lines and cables</v>
      </c>
      <c r="AM294" s="121" t="str">
        <f t="shared" si="34"/>
        <v/>
      </c>
    </row>
    <row r="295" spans="1:39" x14ac:dyDescent="0.25">
      <c r="A295" s="215" t="s">
        <v>200</v>
      </c>
      <c r="B295" s="215" t="s">
        <v>336</v>
      </c>
      <c r="C295" s="123" t="s">
        <v>512</v>
      </c>
      <c r="D295" s="216">
        <v>0</v>
      </c>
      <c r="E295" s="217">
        <v>0</v>
      </c>
      <c r="F295" s="217">
        <v>1000000</v>
      </c>
      <c r="G295" s="217">
        <v>1000000</v>
      </c>
      <c r="H295" s="217">
        <v>1000000</v>
      </c>
      <c r="I295" s="217">
        <v>1000000</v>
      </c>
      <c r="J295" s="217">
        <v>1000000</v>
      </c>
      <c r="K295" s="217">
        <v>1000000</v>
      </c>
      <c r="L295" s="217">
        <v>1000000</v>
      </c>
      <c r="M295" s="217">
        <v>1000000</v>
      </c>
      <c r="N295" s="218">
        <v>1000000</v>
      </c>
      <c r="O295" s="219">
        <v>0</v>
      </c>
      <c r="P295" s="220">
        <f>E295*Config!F$40</f>
        <v>0</v>
      </c>
      <c r="Q295" s="220">
        <f>F295*Config!G$40</f>
        <v>1050625</v>
      </c>
      <c r="R295" s="220">
        <f>G295*Config!H$40</f>
        <v>1076890.6249999998</v>
      </c>
      <c r="S295" s="220">
        <f>H295*Config!I$40</f>
        <v>1103812.8906249998</v>
      </c>
      <c r="T295" s="220">
        <f>I295*Config!J$40</f>
        <v>1131408.2128906248</v>
      </c>
      <c r="U295" s="220">
        <f>J295*Config!K$40</f>
        <v>1159693.4182128902</v>
      </c>
      <c r="V295" s="220">
        <f>K295*Config!L$40</f>
        <v>1188685.7536682126</v>
      </c>
      <c r="W295" s="220">
        <f>L295*Config!M$40</f>
        <v>1218402.8975099176</v>
      </c>
      <c r="X295" s="220">
        <f>M295*Config!N$40</f>
        <v>1248862.9699476655</v>
      </c>
      <c r="Y295" s="221">
        <f>N295*Config!O$40</f>
        <v>1280084.544196357</v>
      </c>
      <c r="Z295" s="222">
        <f t="shared" si="28"/>
        <v>4000000</v>
      </c>
      <c r="AA295" s="217">
        <f t="shared" si="29"/>
        <v>9000000</v>
      </c>
      <c r="AB295" s="220">
        <f t="shared" si="30"/>
        <v>4362736.728515625</v>
      </c>
      <c r="AC295" s="221">
        <f t="shared" si="31"/>
        <v>10458466.312050667</v>
      </c>
      <c r="AD295" s="223">
        <f>IF(OR(SUM(P295:Y295)&lt;&gt;0,A295="EH"),INDEX(CASH!$B:$B,MATCH(A295,CASH!$A:$A,0)),"")</f>
        <v>240</v>
      </c>
      <c r="AE295" s="122">
        <f>AD295*VLOOKUP(C295,Config!$A$3:$C$9,3,FALSE)</f>
        <v>3600</v>
      </c>
      <c r="AF295" s="224">
        <f t="shared" si="32"/>
        <v>0.42678271564317494</v>
      </c>
      <c r="AG295" s="122" t="str">
        <f>IF(ISERROR(VLOOKUP(A295,Config!$A$12:$A$32,1,FALSE)),LEFT(A295,2),"PRL")</f>
        <v>TM</v>
      </c>
      <c r="AH295" s="122" t="str">
        <f t="shared" si="33"/>
        <v>TM174s</v>
      </c>
      <c r="AI295" s="163" t="s">
        <v>882</v>
      </c>
      <c r="AJ295" s="225" t="s">
        <v>781</v>
      </c>
      <c r="AK295" s="338" t="str">
        <f>IF(ISERROR(VLOOKUP($A295,'RAB Cat Lookup'!$B$4:$E$351,2,FALSE))=TRUE,"Unallocated",VLOOKUP($A295,'RAB Cat Lookup'!$B$4:$E$351,2,FALSE))</f>
        <v>Std</v>
      </c>
      <c r="AL295" s="338" t="str">
        <f>IF(ISERROR(VLOOKUP($A295,'RAB Cat Lookup'!$B$4:$E$351,4,FALSE))=TRUE,"Unallocated",VLOOKUP($A295,'RAB Cat Lookup'!$B$4:$E$351,4,FALSE))</f>
        <v>Sub-transmission lines and cables</v>
      </c>
      <c r="AM295" s="121" t="str">
        <f t="shared" si="34"/>
        <v/>
      </c>
    </row>
    <row r="296" spans="1:39" x14ac:dyDescent="0.25">
      <c r="A296" s="215" t="s">
        <v>77</v>
      </c>
      <c r="B296" s="215" t="s">
        <v>784</v>
      </c>
      <c r="C296" s="123" t="s">
        <v>512</v>
      </c>
      <c r="D296" s="216">
        <v>0</v>
      </c>
      <c r="E296" s="217">
        <v>0</v>
      </c>
      <c r="F296" s="217">
        <v>0</v>
      </c>
      <c r="G296" s="217">
        <v>0</v>
      </c>
      <c r="H296" s="217">
        <v>0</v>
      </c>
      <c r="I296" s="217">
        <v>0</v>
      </c>
      <c r="J296" s="217">
        <v>0</v>
      </c>
      <c r="K296" s="217">
        <v>0</v>
      </c>
      <c r="L296" s="217">
        <v>0</v>
      </c>
      <c r="M296" s="217">
        <v>0</v>
      </c>
      <c r="N296" s="218">
        <v>0</v>
      </c>
      <c r="O296" s="219">
        <v>321511</v>
      </c>
      <c r="P296" s="220">
        <f>E296*Config!F$40</f>
        <v>0</v>
      </c>
      <c r="Q296" s="220">
        <f>F296*Config!G$40</f>
        <v>0</v>
      </c>
      <c r="R296" s="220">
        <f>G296*Config!H$40</f>
        <v>0</v>
      </c>
      <c r="S296" s="220">
        <f>H296*Config!I$40</f>
        <v>0</v>
      </c>
      <c r="T296" s="220">
        <f>I296*Config!J$40</f>
        <v>0</v>
      </c>
      <c r="U296" s="220">
        <f>J296*Config!K$40</f>
        <v>0</v>
      </c>
      <c r="V296" s="220">
        <f>K296*Config!L$40</f>
        <v>0</v>
      </c>
      <c r="W296" s="220">
        <f>L296*Config!M$40</f>
        <v>0</v>
      </c>
      <c r="X296" s="220">
        <f>M296*Config!N$40</f>
        <v>0</v>
      </c>
      <c r="Y296" s="221">
        <f>N296*Config!O$40</f>
        <v>0</v>
      </c>
      <c r="Z296" s="222">
        <f t="shared" si="28"/>
        <v>0</v>
      </c>
      <c r="AA296" s="217">
        <f t="shared" si="29"/>
        <v>0</v>
      </c>
      <c r="AB296" s="220">
        <f t="shared" si="30"/>
        <v>0</v>
      </c>
      <c r="AC296" s="221">
        <f t="shared" si="31"/>
        <v>0</v>
      </c>
      <c r="AD296" s="223" t="str">
        <f>IF(OR(SUM(P296:Y296)&lt;&gt;0,A296="EH"),INDEX(CASH!$B:$B,MATCH(A296,CASH!$A:$A,0)),"")</f>
        <v/>
      </c>
      <c r="AE296" s="226">
        <v>3000</v>
      </c>
      <c r="AF296" s="224">
        <f t="shared" si="32"/>
        <v>0.5851644928423505</v>
      </c>
      <c r="AG296" s="122" t="str">
        <f>IF(ISERROR(VLOOKUP(A296,Config!$A$12:$A$32,1,FALSE)),LEFT(A296,2),"PRL")</f>
        <v>TM</v>
      </c>
      <c r="AH296" s="122" t="str">
        <f t="shared" si="33"/>
        <v>TM302s</v>
      </c>
      <c r="AI296" s="163" t="s">
        <v>882</v>
      </c>
      <c r="AJ296" s="225" t="s">
        <v>781</v>
      </c>
      <c r="AK296" s="338" t="str">
        <f>IF(ISERROR(VLOOKUP($A296,'RAB Cat Lookup'!$B$4:$E$351,2,FALSE))=TRUE,"Unallocated",VLOOKUP($A296,'RAB Cat Lookup'!$B$4:$E$351,2,FALSE))</f>
        <v>Std</v>
      </c>
      <c r="AL296" s="338" t="str">
        <f>IF(ISERROR(VLOOKUP($A296,'RAB Cat Lookup'!$B$4:$E$351,4,FALSE))=TRUE,"Unallocated",VLOOKUP($A296,'RAB Cat Lookup'!$B$4:$E$351,4,FALSE))</f>
        <v>Sub-transmission lines and cables</v>
      </c>
      <c r="AM296" s="121" t="str">
        <f t="shared" si="34"/>
        <v/>
      </c>
    </row>
    <row r="297" spans="1:39" x14ac:dyDescent="0.25">
      <c r="A297" s="215" t="s">
        <v>77</v>
      </c>
      <c r="B297" s="215" t="s">
        <v>784</v>
      </c>
      <c r="C297" s="123" t="s">
        <v>778</v>
      </c>
      <c r="D297" s="216">
        <v>0</v>
      </c>
      <c r="E297" s="217">
        <v>0</v>
      </c>
      <c r="F297" s="217">
        <v>72000</v>
      </c>
      <c r="G297" s="217">
        <v>0</v>
      </c>
      <c r="H297" s="217">
        <v>0</v>
      </c>
      <c r="I297" s="217">
        <v>0</v>
      </c>
      <c r="J297" s="217">
        <v>0</v>
      </c>
      <c r="K297" s="217">
        <v>72000</v>
      </c>
      <c r="L297" s="217">
        <v>0</v>
      </c>
      <c r="M297" s="217">
        <v>0</v>
      </c>
      <c r="N297" s="218">
        <v>0</v>
      </c>
      <c r="O297" s="219">
        <v>0</v>
      </c>
      <c r="P297" s="220">
        <f>E297*Config!F$40</f>
        <v>0</v>
      </c>
      <c r="Q297" s="220">
        <f>F297*Config!G$40</f>
        <v>75645</v>
      </c>
      <c r="R297" s="220">
        <f>G297*Config!H$40</f>
        <v>0</v>
      </c>
      <c r="S297" s="220">
        <f>H297*Config!I$40</f>
        <v>0</v>
      </c>
      <c r="T297" s="220">
        <f>I297*Config!J$40</f>
        <v>0</v>
      </c>
      <c r="U297" s="220">
        <f>J297*Config!K$40</f>
        <v>0</v>
      </c>
      <c r="V297" s="220">
        <f>K297*Config!L$40</f>
        <v>85585.374264111306</v>
      </c>
      <c r="W297" s="220">
        <f>L297*Config!M$40</f>
        <v>0</v>
      </c>
      <c r="X297" s="220">
        <f>M297*Config!N$40</f>
        <v>0</v>
      </c>
      <c r="Y297" s="221">
        <f>N297*Config!O$40</f>
        <v>0</v>
      </c>
      <c r="Z297" s="222">
        <f t="shared" si="28"/>
        <v>72000</v>
      </c>
      <c r="AA297" s="217">
        <f t="shared" si="29"/>
        <v>144000</v>
      </c>
      <c r="AB297" s="220">
        <f t="shared" si="30"/>
        <v>75645</v>
      </c>
      <c r="AC297" s="221">
        <f t="shared" si="31"/>
        <v>161230.37426411131</v>
      </c>
      <c r="AD297" s="223">
        <f>IF(OR(SUM(P297:Y297)&lt;&gt;0,A297="EH"),INDEX(CASH!$B:$B,MATCH(A297,CASH!$A:$A,0)),"")</f>
        <v>200</v>
      </c>
      <c r="AE297" s="122">
        <f>AD297*VLOOKUP(C297,Config!$A$3:$C$9,3,FALSE)</f>
        <v>2000</v>
      </c>
      <c r="AF297" s="224">
        <f t="shared" si="32"/>
        <v>0.80606824448435888</v>
      </c>
      <c r="AG297" s="122" t="str">
        <f>IF(ISERROR(VLOOKUP(A297,Config!$A$12:$A$32,1,FALSE)),LEFT(A297,2),"PRL")</f>
        <v>TM</v>
      </c>
      <c r="AH297" s="122" t="str">
        <f t="shared" si="33"/>
        <v>TM302m</v>
      </c>
      <c r="AI297" s="163" t="s">
        <v>882</v>
      </c>
      <c r="AJ297" s="225" t="s">
        <v>781</v>
      </c>
      <c r="AK297" s="338" t="str">
        <f>IF(ISERROR(VLOOKUP($A297,'RAB Cat Lookup'!$B$4:$E$351,2,FALSE))=TRUE,"Unallocated",VLOOKUP($A297,'RAB Cat Lookup'!$B$4:$E$351,2,FALSE))</f>
        <v>Std</v>
      </c>
      <c r="AL297" s="338" t="str">
        <f>IF(ISERROR(VLOOKUP($A297,'RAB Cat Lookup'!$B$4:$E$351,4,FALSE))=TRUE,"Unallocated",VLOOKUP($A297,'RAB Cat Lookup'!$B$4:$E$351,4,FALSE))</f>
        <v>Sub-transmission lines and cables</v>
      </c>
      <c r="AM297" s="121" t="str">
        <f t="shared" si="34"/>
        <v/>
      </c>
    </row>
    <row r="298" spans="1:39" x14ac:dyDescent="0.25">
      <c r="A298" s="215" t="s">
        <v>78</v>
      </c>
      <c r="B298" s="215" t="s">
        <v>337</v>
      </c>
      <c r="C298" s="123" t="s">
        <v>512</v>
      </c>
      <c r="D298" s="216">
        <v>465136</v>
      </c>
      <c r="E298" s="217">
        <v>0</v>
      </c>
      <c r="F298" s="217">
        <v>0</v>
      </c>
      <c r="G298" s="217">
        <v>0</v>
      </c>
      <c r="H298" s="217">
        <v>0</v>
      </c>
      <c r="I298" s="217">
        <v>0</v>
      </c>
      <c r="J298" s="217">
        <v>0</v>
      </c>
      <c r="K298" s="217">
        <v>0</v>
      </c>
      <c r="L298" s="217">
        <v>0</v>
      </c>
      <c r="M298" s="217">
        <v>0</v>
      </c>
      <c r="N298" s="218">
        <v>0</v>
      </c>
      <c r="O298" s="219">
        <v>168040</v>
      </c>
      <c r="P298" s="220">
        <f>E298*Config!F$40</f>
        <v>0</v>
      </c>
      <c r="Q298" s="220">
        <f>F298*Config!G$40</f>
        <v>0</v>
      </c>
      <c r="R298" s="220">
        <f>G298*Config!H$40</f>
        <v>0</v>
      </c>
      <c r="S298" s="220">
        <f>H298*Config!I$40</f>
        <v>0</v>
      </c>
      <c r="T298" s="220">
        <f>I298*Config!J$40</f>
        <v>0</v>
      </c>
      <c r="U298" s="220">
        <f>J298*Config!K$40</f>
        <v>0</v>
      </c>
      <c r="V298" s="220">
        <f>K298*Config!L$40</f>
        <v>0</v>
      </c>
      <c r="W298" s="220">
        <f>L298*Config!M$40</f>
        <v>0</v>
      </c>
      <c r="X298" s="220">
        <f>M298*Config!N$40</f>
        <v>0</v>
      </c>
      <c r="Y298" s="221">
        <f>N298*Config!O$40</f>
        <v>0</v>
      </c>
      <c r="Z298" s="222">
        <f t="shared" si="28"/>
        <v>0</v>
      </c>
      <c r="AA298" s="217">
        <f t="shared" si="29"/>
        <v>0</v>
      </c>
      <c r="AB298" s="220">
        <f t="shared" si="30"/>
        <v>0</v>
      </c>
      <c r="AC298" s="221">
        <f t="shared" si="31"/>
        <v>0</v>
      </c>
      <c r="AD298" s="223" t="str">
        <f>IF(OR(SUM(P298:Y298)&lt;&gt;0,A298="EH"),INDEX(CASH!$B:$B,MATCH(A298,CASH!$A:$A,0)),"")</f>
        <v/>
      </c>
      <c r="AE298" s="226">
        <v>3900</v>
      </c>
      <c r="AF298" s="224">
        <f t="shared" si="32"/>
        <v>0.3853057010979366</v>
      </c>
      <c r="AG298" s="122" t="str">
        <f>IF(ISERROR(VLOOKUP(A298,Config!$A$12:$A$32,1,FALSE)),LEFT(A298,2),"PRL")</f>
        <v>TM</v>
      </c>
      <c r="AH298" s="122" t="str">
        <f t="shared" si="33"/>
        <v>TM303s</v>
      </c>
      <c r="AI298" s="163" t="s">
        <v>882</v>
      </c>
      <c r="AJ298" s="225" t="s">
        <v>781</v>
      </c>
      <c r="AK298" s="338" t="str">
        <f>IF(ISERROR(VLOOKUP($A298,'RAB Cat Lookup'!$B$4:$E$351,2,FALSE))=TRUE,"Unallocated",VLOOKUP($A298,'RAB Cat Lookup'!$B$4:$E$351,2,FALSE))</f>
        <v>Std</v>
      </c>
      <c r="AL298" s="338" t="str">
        <f>IF(ISERROR(VLOOKUP($A298,'RAB Cat Lookup'!$B$4:$E$351,4,FALSE))=TRUE,"Unallocated",VLOOKUP($A298,'RAB Cat Lookup'!$B$4:$E$351,4,FALSE))</f>
        <v>Sub-transmission lines and cables</v>
      </c>
      <c r="AM298" s="121" t="str">
        <f t="shared" si="34"/>
        <v/>
      </c>
    </row>
    <row r="299" spans="1:39" x14ac:dyDescent="0.25">
      <c r="A299" s="215" t="s">
        <v>78</v>
      </c>
      <c r="B299" s="215" t="s">
        <v>337</v>
      </c>
      <c r="C299" s="123" t="s">
        <v>778</v>
      </c>
      <c r="D299" s="216"/>
      <c r="E299" s="217">
        <v>0</v>
      </c>
      <c r="F299" s="217">
        <v>90000</v>
      </c>
      <c r="G299" s="217">
        <v>0</v>
      </c>
      <c r="H299" s="217">
        <v>0</v>
      </c>
      <c r="I299" s="217">
        <v>0</v>
      </c>
      <c r="J299" s="217">
        <v>0</v>
      </c>
      <c r="K299" s="217">
        <v>90000</v>
      </c>
      <c r="L299" s="217">
        <v>0</v>
      </c>
      <c r="M299" s="217">
        <v>0</v>
      </c>
      <c r="N299" s="218">
        <v>0</v>
      </c>
      <c r="O299" s="219">
        <v>0</v>
      </c>
      <c r="P299" s="220">
        <f>E299*Config!F$40</f>
        <v>0</v>
      </c>
      <c r="Q299" s="220">
        <f>F299*Config!G$40</f>
        <v>94556.25</v>
      </c>
      <c r="R299" s="220">
        <f>G299*Config!H$40</f>
        <v>0</v>
      </c>
      <c r="S299" s="220">
        <f>H299*Config!I$40</f>
        <v>0</v>
      </c>
      <c r="T299" s="220">
        <f>I299*Config!J$40</f>
        <v>0</v>
      </c>
      <c r="U299" s="220">
        <f>J299*Config!K$40</f>
        <v>0</v>
      </c>
      <c r="V299" s="220">
        <f>K299*Config!L$40</f>
        <v>106981.71783013912</v>
      </c>
      <c r="W299" s="220">
        <f>L299*Config!M$40</f>
        <v>0</v>
      </c>
      <c r="X299" s="220">
        <f>M299*Config!N$40</f>
        <v>0</v>
      </c>
      <c r="Y299" s="221">
        <f>N299*Config!O$40</f>
        <v>0</v>
      </c>
      <c r="Z299" s="222">
        <f t="shared" si="28"/>
        <v>90000</v>
      </c>
      <c r="AA299" s="217">
        <f t="shared" si="29"/>
        <v>180000</v>
      </c>
      <c r="AB299" s="220">
        <f t="shared" si="30"/>
        <v>94556.25</v>
      </c>
      <c r="AC299" s="221">
        <f t="shared" si="31"/>
        <v>201537.96783013912</v>
      </c>
      <c r="AD299" s="223">
        <f>IF(OR(SUM(P299:Y299)&lt;&gt;0,A299="EH"),INDEX(CASH!$B:$B,MATCH(A299,CASH!$A:$A,0)),"")</f>
        <v>260</v>
      </c>
      <c r="AE299" s="122">
        <f>AD299*VLOOKUP(C299,Config!$A$3:$C$9,3,FALSE)</f>
        <v>2600</v>
      </c>
      <c r="AF299" s="224">
        <f t="shared" si="32"/>
        <v>0.66698944151754636</v>
      </c>
      <c r="AG299" s="122" t="str">
        <f>IF(ISERROR(VLOOKUP(A299,Config!$A$12:$A$32,1,FALSE)),LEFT(A299,2),"PRL")</f>
        <v>TM</v>
      </c>
      <c r="AH299" s="122" t="str">
        <f t="shared" si="33"/>
        <v>TM303m</v>
      </c>
      <c r="AI299" s="163" t="s">
        <v>882</v>
      </c>
      <c r="AJ299" s="225" t="s">
        <v>781</v>
      </c>
      <c r="AK299" s="338" t="str">
        <f>IF(ISERROR(VLOOKUP($A299,'RAB Cat Lookup'!$B$4:$E$351,2,FALSE))=TRUE,"Unallocated",VLOOKUP($A299,'RAB Cat Lookup'!$B$4:$E$351,2,FALSE))</f>
        <v>Std</v>
      </c>
      <c r="AL299" s="338" t="str">
        <f>IF(ISERROR(VLOOKUP($A299,'RAB Cat Lookup'!$B$4:$E$351,4,FALSE))=TRUE,"Unallocated",VLOOKUP($A299,'RAB Cat Lookup'!$B$4:$E$351,4,FALSE))</f>
        <v>Sub-transmission lines and cables</v>
      </c>
      <c r="AM299" s="121" t="str">
        <f t="shared" si="34"/>
        <v/>
      </c>
    </row>
    <row r="300" spans="1:39" x14ac:dyDescent="0.25">
      <c r="A300" s="215" t="s">
        <v>79</v>
      </c>
      <c r="B300" s="215" t="s">
        <v>80</v>
      </c>
      <c r="C300" s="123" t="s">
        <v>512</v>
      </c>
      <c r="D300" s="216">
        <v>998000</v>
      </c>
      <c r="E300" s="217">
        <v>0</v>
      </c>
      <c r="F300" s="217">
        <v>0</v>
      </c>
      <c r="G300" s="217">
        <v>0</v>
      </c>
      <c r="H300" s="217">
        <v>0</v>
      </c>
      <c r="I300" s="217">
        <v>0</v>
      </c>
      <c r="J300" s="217">
        <v>0</v>
      </c>
      <c r="K300" s="217">
        <v>0</v>
      </c>
      <c r="L300" s="217">
        <v>0</v>
      </c>
      <c r="M300" s="217">
        <v>0</v>
      </c>
      <c r="N300" s="218">
        <v>0</v>
      </c>
      <c r="O300" s="219">
        <v>932355.84</v>
      </c>
      <c r="P300" s="220">
        <f>E300*Config!F$40</f>
        <v>0</v>
      </c>
      <c r="Q300" s="220">
        <f>F300*Config!G$40</f>
        <v>0</v>
      </c>
      <c r="R300" s="220">
        <f>G300*Config!H$40</f>
        <v>0</v>
      </c>
      <c r="S300" s="220">
        <f>H300*Config!I$40</f>
        <v>0</v>
      </c>
      <c r="T300" s="220">
        <f>I300*Config!J$40</f>
        <v>0</v>
      </c>
      <c r="U300" s="220">
        <f>J300*Config!K$40</f>
        <v>0</v>
      </c>
      <c r="V300" s="220">
        <f>K300*Config!L$40</f>
        <v>0</v>
      </c>
      <c r="W300" s="220">
        <f>L300*Config!M$40</f>
        <v>0</v>
      </c>
      <c r="X300" s="220">
        <f>M300*Config!N$40</f>
        <v>0</v>
      </c>
      <c r="Y300" s="221">
        <f>N300*Config!O$40</f>
        <v>0</v>
      </c>
      <c r="Z300" s="222">
        <f t="shared" si="28"/>
        <v>0</v>
      </c>
      <c r="AA300" s="217">
        <f t="shared" si="29"/>
        <v>0</v>
      </c>
      <c r="AB300" s="220">
        <f t="shared" si="30"/>
        <v>0</v>
      </c>
      <c r="AC300" s="221">
        <f t="shared" si="31"/>
        <v>0</v>
      </c>
      <c r="AD300" s="223" t="str">
        <f>IF(OR(SUM(P300:Y300)&lt;&gt;0,A300="EH"),INDEX(CASH!$B:$B,MATCH(A300,CASH!$A:$A,0)),"")</f>
        <v/>
      </c>
      <c r="AE300" s="226">
        <v>3600</v>
      </c>
      <c r="AF300" s="224">
        <f t="shared" si="32"/>
        <v>0.42678271564317494</v>
      </c>
      <c r="AG300" s="122" t="str">
        <f>IF(ISERROR(VLOOKUP(A300,Config!$A$12:$A$32,1,FALSE)),LEFT(A300,2),"PRL")</f>
        <v>TM</v>
      </c>
      <c r="AH300" s="122" t="str">
        <f t="shared" si="33"/>
        <v>TM401s</v>
      </c>
      <c r="AI300" s="163" t="s">
        <v>882</v>
      </c>
      <c r="AJ300" s="225" t="s">
        <v>781</v>
      </c>
      <c r="AK300" s="338" t="str">
        <f>IF(ISERROR(VLOOKUP($A300,'RAB Cat Lookup'!$B$4:$E$351,2,FALSE))=TRUE,"Unallocated",VLOOKUP($A300,'RAB Cat Lookup'!$B$4:$E$351,2,FALSE))</f>
        <v>Std</v>
      </c>
      <c r="AL300" s="338" t="str">
        <f>IF(ISERROR(VLOOKUP($A300,'RAB Cat Lookup'!$B$4:$E$351,4,FALSE))=TRUE,"Unallocated",VLOOKUP($A300,'RAB Cat Lookup'!$B$4:$E$351,4,FALSE))</f>
        <v>Sub-transmission lines and cables</v>
      </c>
      <c r="AM300" s="121" t="str">
        <f t="shared" si="34"/>
        <v/>
      </c>
    </row>
    <row r="301" spans="1:39" x14ac:dyDescent="0.25">
      <c r="A301" s="215" t="s">
        <v>81</v>
      </c>
      <c r="B301" s="215" t="s">
        <v>257</v>
      </c>
      <c r="C301" s="123" t="s">
        <v>513</v>
      </c>
      <c r="D301" s="216">
        <v>0</v>
      </c>
      <c r="E301" s="217">
        <v>0</v>
      </c>
      <c r="F301" s="217">
        <v>0</v>
      </c>
      <c r="G301" s="217">
        <v>0</v>
      </c>
      <c r="H301" s="217">
        <v>0</v>
      </c>
      <c r="I301" s="217">
        <v>0</v>
      </c>
      <c r="J301" s="217">
        <v>0</v>
      </c>
      <c r="K301" s="217">
        <v>0</v>
      </c>
      <c r="L301" s="217">
        <v>0</v>
      </c>
      <c r="M301" s="217">
        <v>0</v>
      </c>
      <c r="N301" s="218">
        <v>0</v>
      </c>
      <c r="O301" s="219">
        <v>0</v>
      </c>
      <c r="P301" s="220">
        <f>E301*Config!F$40</f>
        <v>0</v>
      </c>
      <c r="Q301" s="220">
        <f>F301*Config!G$40</f>
        <v>0</v>
      </c>
      <c r="R301" s="220">
        <f>G301*Config!H$40</f>
        <v>0</v>
      </c>
      <c r="S301" s="220">
        <f>H301*Config!I$40</f>
        <v>0</v>
      </c>
      <c r="T301" s="220">
        <f>I301*Config!J$40</f>
        <v>0</v>
      </c>
      <c r="U301" s="220">
        <f>J301*Config!K$40</f>
        <v>0</v>
      </c>
      <c r="V301" s="220">
        <f>K301*Config!L$40</f>
        <v>0</v>
      </c>
      <c r="W301" s="220">
        <f>L301*Config!M$40</f>
        <v>0</v>
      </c>
      <c r="X301" s="220">
        <f>M301*Config!N$40</f>
        <v>0</v>
      </c>
      <c r="Y301" s="221">
        <f>N301*Config!O$40</f>
        <v>0</v>
      </c>
      <c r="Z301" s="222">
        <f t="shared" si="28"/>
        <v>0</v>
      </c>
      <c r="AA301" s="217">
        <f t="shared" si="29"/>
        <v>0</v>
      </c>
      <c r="AB301" s="220">
        <f t="shared" si="30"/>
        <v>0</v>
      </c>
      <c r="AC301" s="221">
        <f t="shared" si="31"/>
        <v>0</v>
      </c>
      <c r="AD301" s="223" t="str">
        <f>IF(OR(SUM(P301:Y301)&lt;&gt;0,A301="EH"),INDEX(CASH!$B:$B,MATCH(A301,CASH!$A:$A,0)),"")</f>
        <v/>
      </c>
      <c r="AE301" s="226">
        <v>5250</v>
      </c>
      <c r="AF301" s="224">
        <f t="shared" si="32"/>
        <v>4.7098268012210509E-2</v>
      </c>
      <c r="AG301" s="122" t="str">
        <f>IF(ISERROR(VLOOKUP(A301,Config!$A$12:$A$32,1,FALSE)),LEFT(A301,2),"PRL")</f>
        <v>TM</v>
      </c>
      <c r="AH301" s="122" t="str">
        <f t="shared" si="33"/>
        <v>TM404</v>
      </c>
      <c r="AI301" s="163" t="s">
        <v>882</v>
      </c>
      <c r="AJ301" s="225" t="s">
        <v>781</v>
      </c>
      <c r="AK301" s="338" t="str">
        <f>IF(ISERROR(VLOOKUP($A301,'RAB Cat Lookup'!$B$4:$E$351,2,FALSE))=TRUE,"Unallocated",VLOOKUP($A301,'RAB Cat Lookup'!$B$4:$E$351,2,FALSE))</f>
        <v>Std</v>
      </c>
      <c r="AL301" s="338" t="str">
        <f>IF(ISERROR(VLOOKUP($A301,'RAB Cat Lookup'!$B$4:$E$351,4,FALSE))=TRUE,"Unallocated",VLOOKUP($A301,'RAB Cat Lookup'!$B$4:$E$351,4,FALSE))</f>
        <v>Sub-transmission lines and cables</v>
      </c>
      <c r="AM301" s="121" t="str">
        <f t="shared" si="34"/>
        <v/>
      </c>
    </row>
    <row r="302" spans="1:39" x14ac:dyDescent="0.25">
      <c r="A302" s="215" t="s">
        <v>796</v>
      </c>
      <c r="B302" s="215" t="s">
        <v>797</v>
      </c>
      <c r="C302" s="123" t="s">
        <v>513</v>
      </c>
      <c r="D302" s="216">
        <v>0</v>
      </c>
      <c r="E302" s="217">
        <v>0</v>
      </c>
      <c r="F302" s="217">
        <v>0</v>
      </c>
      <c r="G302" s="217">
        <v>0</v>
      </c>
      <c r="H302" s="217">
        <v>0</v>
      </c>
      <c r="I302" s="217">
        <v>0</v>
      </c>
      <c r="J302" s="217">
        <v>0</v>
      </c>
      <c r="K302" s="217">
        <v>0</v>
      </c>
      <c r="L302" s="217">
        <v>0</v>
      </c>
      <c r="M302" s="217">
        <v>0</v>
      </c>
      <c r="N302" s="218">
        <v>0</v>
      </c>
      <c r="O302" s="219">
        <v>0</v>
      </c>
      <c r="P302" s="220">
        <f>E302*Config!F$40</f>
        <v>0</v>
      </c>
      <c r="Q302" s="220">
        <f>F302*Config!G$40</f>
        <v>0</v>
      </c>
      <c r="R302" s="220">
        <f>G302*Config!H$40</f>
        <v>0</v>
      </c>
      <c r="S302" s="220">
        <f>H302*Config!I$40</f>
        <v>0</v>
      </c>
      <c r="T302" s="220">
        <f>I302*Config!J$40</f>
        <v>0</v>
      </c>
      <c r="U302" s="220">
        <f>J302*Config!K$40</f>
        <v>0</v>
      </c>
      <c r="V302" s="220">
        <f>K302*Config!L$40</f>
        <v>0</v>
      </c>
      <c r="W302" s="220">
        <f>L302*Config!M$40</f>
        <v>0</v>
      </c>
      <c r="X302" s="220">
        <f>M302*Config!N$40</f>
        <v>0</v>
      </c>
      <c r="Y302" s="221">
        <f>N302*Config!O$40</f>
        <v>0</v>
      </c>
      <c r="Z302" s="222">
        <f t="shared" si="28"/>
        <v>0</v>
      </c>
      <c r="AA302" s="217">
        <f t="shared" si="29"/>
        <v>0</v>
      </c>
      <c r="AB302" s="220">
        <f t="shared" si="30"/>
        <v>0</v>
      </c>
      <c r="AC302" s="221">
        <f t="shared" si="31"/>
        <v>0</v>
      </c>
      <c r="AD302" s="223" t="str">
        <f>IF(OR(SUM(P302:Y302)&lt;&gt;0,A302="EH"),INDEX(CASH!$B:$B,MATCH(A302,CASH!$A:$A,0)),"")</f>
        <v/>
      </c>
      <c r="AE302" s="226">
        <v>3200</v>
      </c>
      <c r="AF302" s="224">
        <f t="shared" si="32"/>
        <v>0.54318155875920304</v>
      </c>
      <c r="AG302" s="122" t="str">
        <f>IF(ISERROR(VLOOKUP(A302,Config!$A$12:$A$32,1,FALSE)),LEFT(A302,2),"PRL")</f>
        <v>TM</v>
      </c>
      <c r="AH302" s="122" t="str">
        <f t="shared" si="33"/>
        <v>TM408</v>
      </c>
      <c r="AI302" s="163" t="s">
        <v>882</v>
      </c>
      <c r="AJ302" s="225" t="s">
        <v>781</v>
      </c>
      <c r="AK302" s="338" t="str">
        <f>IF(ISERROR(VLOOKUP($A302,'RAB Cat Lookup'!$B$4:$E$351,2,FALSE))=TRUE,"Unallocated",VLOOKUP($A302,'RAB Cat Lookup'!$B$4:$E$351,2,FALSE))</f>
        <v>Std</v>
      </c>
      <c r="AL302" s="338" t="str">
        <f>IF(ISERROR(VLOOKUP($A302,'RAB Cat Lookup'!$B$4:$E$351,4,FALSE))=TRUE,"Unallocated",VLOOKUP($A302,'RAB Cat Lookup'!$B$4:$E$351,4,FALSE))</f>
        <v>Sub-transmission lines and cables</v>
      </c>
      <c r="AM302" s="121" t="str">
        <f t="shared" si="34"/>
        <v/>
      </c>
    </row>
    <row r="303" spans="1:39" x14ac:dyDescent="0.25">
      <c r="A303" s="215" t="s">
        <v>85</v>
      </c>
      <c r="B303" s="215" t="s">
        <v>441</v>
      </c>
      <c r="C303" s="123" t="s">
        <v>513</v>
      </c>
      <c r="D303" s="216">
        <v>0</v>
      </c>
      <c r="E303" s="217">
        <v>0</v>
      </c>
      <c r="F303" s="217">
        <v>0</v>
      </c>
      <c r="G303" s="217">
        <v>0</v>
      </c>
      <c r="H303" s="217">
        <v>0</v>
      </c>
      <c r="I303" s="217">
        <v>0</v>
      </c>
      <c r="J303" s="217">
        <v>0</v>
      </c>
      <c r="K303" s="217">
        <v>0</v>
      </c>
      <c r="L303" s="217">
        <v>0</v>
      </c>
      <c r="M303" s="217">
        <v>0</v>
      </c>
      <c r="N303" s="218">
        <v>0</v>
      </c>
      <c r="O303" s="219">
        <v>13970</v>
      </c>
      <c r="P303" s="220">
        <f>E303*Config!F$40</f>
        <v>0</v>
      </c>
      <c r="Q303" s="220">
        <f>F303*Config!G$40</f>
        <v>0</v>
      </c>
      <c r="R303" s="220">
        <f>G303*Config!H$40</f>
        <v>0</v>
      </c>
      <c r="S303" s="220">
        <f>H303*Config!I$40</f>
        <v>0</v>
      </c>
      <c r="T303" s="220">
        <f>I303*Config!J$40</f>
        <v>0</v>
      </c>
      <c r="U303" s="220">
        <f>J303*Config!K$40</f>
        <v>0</v>
      </c>
      <c r="V303" s="220">
        <f>K303*Config!L$40</f>
        <v>0</v>
      </c>
      <c r="W303" s="220">
        <f>L303*Config!M$40</f>
        <v>0</v>
      </c>
      <c r="X303" s="220">
        <f>M303*Config!N$40</f>
        <v>0</v>
      </c>
      <c r="Y303" s="221">
        <f>N303*Config!O$40</f>
        <v>0</v>
      </c>
      <c r="Z303" s="222">
        <f t="shared" si="28"/>
        <v>0</v>
      </c>
      <c r="AA303" s="217">
        <f t="shared" si="29"/>
        <v>0</v>
      </c>
      <c r="AB303" s="220">
        <f t="shared" si="30"/>
        <v>0</v>
      </c>
      <c r="AC303" s="221">
        <f t="shared" si="31"/>
        <v>0</v>
      </c>
      <c r="AD303" s="223" t="str">
        <f>IF(OR(SUM(P303:Y303)&lt;&gt;0,A303="EH"),INDEX(CASH!$B:$B,MATCH(A303,CASH!$A:$A,0)),"")</f>
        <v/>
      </c>
      <c r="AE303" s="226">
        <v>4350</v>
      </c>
      <c r="AF303" s="224">
        <f t="shared" si="32"/>
        <v>0.29288390369739509</v>
      </c>
      <c r="AG303" s="122" t="str">
        <f>IF(ISERROR(VLOOKUP(A303,Config!$A$12:$A$32,1,FALSE)),LEFT(A303,2),"PRL")</f>
        <v>TM</v>
      </c>
      <c r="AH303" s="122" t="str">
        <f t="shared" si="33"/>
        <v>TM410</v>
      </c>
      <c r="AI303" s="163" t="s">
        <v>882</v>
      </c>
      <c r="AJ303" s="225" t="s">
        <v>781</v>
      </c>
      <c r="AK303" s="338" t="str">
        <f>IF(ISERROR(VLOOKUP($A303,'RAB Cat Lookup'!$B$4:$E$351,2,FALSE))=TRUE,"Unallocated",VLOOKUP($A303,'RAB Cat Lookup'!$B$4:$E$351,2,FALSE))</f>
        <v>Std</v>
      </c>
      <c r="AL303" s="338" t="str">
        <f>IF(ISERROR(VLOOKUP($A303,'RAB Cat Lookup'!$B$4:$E$351,4,FALSE))=TRUE,"Unallocated",VLOOKUP($A303,'RAB Cat Lookup'!$B$4:$E$351,4,FALSE))</f>
        <v>Sub-transmission lines and cables</v>
      </c>
      <c r="AM303" s="121" t="str">
        <f t="shared" si="34"/>
        <v/>
      </c>
    </row>
    <row r="304" spans="1:39" x14ac:dyDescent="0.25">
      <c r="A304" s="215" t="s">
        <v>94</v>
      </c>
      <c r="B304" s="215" t="s">
        <v>917</v>
      </c>
      <c r="C304" s="123" t="s">
        <v>512</v>
      </c>
      <c r="D304" s="216">
        <v>0</v>
      </c>
      <c r="E304" s="217">
        <v>0</v>
      </c>
      <c r="F304" s="217">
        <v>0</v>
      </c>
      <c r="G304" s="217">
        <v>0</v>
      </c>
      <c r="H304" s="217">
        <v>0</v>
      </c>
      <c r="I304" s="217">
        <v>0</v>
      </c>
      <c r="J304" s="217">
        <v>0</v>
      </c>
      <c r="K304" s="217">
        <v>0</v>
      </c>
      <c r="L304" s="217">
        <v>3500000</v>
      </c>
      <c r="M304" s="217">
        <v>7500000</v>
      </c>
      <c r="N304" s="218">
        <v>12000000</v>
      </c>
      <c r="O304" s="219">
        <v>0</v>
      </c>
      <c r="P304" s="220">
        <f>E304*Config!F$40</f>
        <v>0</v>
      </c>
      <c r="Q304" s="220">
        <f>F304*Config!G$40</f>
        <v>0</v>
      </c>
      <c r="R304" s="220">
        <f>G304*Config!H$40</f>
        <v>0</v>
      </c>
      <c r="S304" s="220">
        <f>H304*Config!I$40</f>
        <v>0</v>
      </c>
      <c r="T304" s="220">
        <f>I304*Config!J$40</f>
        <v>0</v>
      </c>
      <c r="U304" s="220">
        <f>J304*Config!K$40</f>
        <v>0</v>
      </c>
      <c r="V304" s="220">
        <f>K304*Config!L$40</f>
        <v>0</v>
      </c>
      <c r="W304" s="220">
        <f>L304*Config!M$40</f>
        <v>4264410.1412847117</v>
      </c>
      <c r="X304" s="220">
        <f>M304*Config!N$40</f>
        <v>9366472.2746074907</v>
      </c>
      <c r="Y304" s="221">
        <f>N304*Config!O$40</f>
        <v>15361014.530356284</v>
      </c>
      <c r="Z304" s="222">
        <f t="shared" si="28"/>
        <v>0</v>
      </c>
      <c r="AA304" s="217">
        <f t="shared" si="29"/>
        <v>23000000</v>
      </c>
      <c r="AB304" s="220">
        <f t="shared" si="30"/>
        <v>0</v>
      </c>
      <c r="AC304" s="221">
        <f t="shared" si="31"/>
        <v>28991896.946248487</v>
      </c>
      <c r="AD304" s="223">
        <f>IF(OR(SUM(P304:Y304)&lt;&gt;0,A304="EH"),INDEX(CASH!$B:$B,MATCH(A304,CASH!$A:$A,0)),"")</f>
        <v>150</v>
      </c>
      <c r="AE304" s="122">
        <f>AD304*VLOOKUP(C304,Config!$A$3:$C$9,3,FALSE)</f>
        <v>2250</v>
      </c>
      <c r="AF304" s="224">
        <f t="shared" si="32"/>
        <v>0.7084581062767964</v>
      </c>
      <c r="AG304" s="122" t="str">
        <f>IF(ISERROR(VLOOKUP(A304,Config!$A$12:$A$32,1,FALSE)),LEFT(A304,2),"PRL")</f>
        <v>TM</v>
      </c>
      <c r="AH304" s="122" t="str">
        <f t="shared" si="33"/>
        <v>TM419s</v>
      </c>
      <c r="AI304" s="163" t="s">
        <v>882</v>
      </c>
      <c r="AJ304" s="225" t="s">
        <v>781</v>
      </c>
      <c r="AK304" s="338" t="str">
        <f>IF(ISERROR(VLOOKUP($A304,'RAB Cat Lookup'!$B$4:$E$351,2,FALSE))=TRUE,"Unallocated",VLOOKUP($A304,'RAB Cat Lookup'!$B$4:$E$351,2,FALSE))</f>
        <v>Std</v>
      </c>
      <c r="AL304" s="338" t="str">
        <f>IF(ISERROR(VLOOKUP($A304,'RAB Cat Lookup'!$B$4:$E$351,4,FALSE))=TRUE,"Unallocated",VLOOKUP($A304,'RAB Cat Lookup'!$B$4:$E$351,4,FALSE))</f>
        <v>Sub-transmission lines and cables</v>
      </c>
      <c r="AM304" s="121" t="str">
        <f t="shared" si="34"/>
        <v/>
      </c>
    </row>
    <row r="305" spans="1:39" x14ac:dyDescent="0.25">
      <c r="A305" s="215" t="s">
        <v>94</v>
      </c>
      <c r="B305" s="215" t="s">
        <v>917</v>
      </c>
      <c r="C305" s="123" t="s">
        <v>778</v>
      </c>
      <c r="D305" s="216">
        <v>0</v>
      </c>
      <c r="E305" s="217">
        <v>0</v>
      </c>
      <c r="F305" s="217">
        <v>0</v>
      </c>
      <c r="G305" s="217">
        <v>0</v>
      </c>
      <c r="H305" s="217">
        <v>0</v>
      </c>
      <c r="I305" s="217">
        <v>0</v>
      </c>
      <c r="J305" s="217">
        <v>0</v>
      </c>
      <c r="K305" s="217">
        <v>0</v>
      </c>
      <c r="L305" s="217">
        <v>500000</v>
      </c>
      <c r="M305" s="217">
        <v>900000</v>
      </c>
      <c r="N305" s="218">
        <v>1500000</v>
      </c>
      <c r="O305" s="219">
        <v>0</v>
      </c>
      <c r="P305" s="220">
        <f>E305*Config!F$40</f>
        <v>0</v>
      </c>
      <c r="Q305" s="220">
        <f>F305*Config!G$40</f>
        <v>0</v>
      </c>
      <c r="R305" s="220">
        <f>G305*Config!H$40</f>
        <v>0</v>
      </c>
      <c r="S305" s="220">
        <f>H305*Config!I$40</f>
        <v>0</v>
      </c>
      <c r="T305" s="220">
        <f>I305*Config!J$40</f>
        <v>0</v>
      </c>
      <c r="U305" s="220">
        <f>J305*Config!K$40</f>
        <v>0</v>
      </c>
      <c r="V305" s="220">
        <f>K305*Config!L$40</f>
        <v>0</v>
      </c>
      <c r="W305" s="220">
        <f>L305*Config!M$40</f>
        <v>609201.44875495881</v>
      </c>
      <c r="X305" s="220">
        <f>M305*Config!N$40</f>
        <v>1123976.6729528988</v>
      </c>
      <c r="Y305" s="221">
        <f>N305*Config!O$40</f>
        <v>1920126.8162945355</v>
      </c>
      <c r="Z305" s="222">
        <f t="shared" si="28"/>
        <v>0</v>
      </c>
      <c r="AA305" s="217">
        <f t="shared" si="29"/>
        <v>2900000</v>
      </c>
      <c r="AB305" s="220">
        <f t="shared" si="30"/>
        <v>0</v>
      </c>
      <c r="AC305" s="221">
        <f t="shared" si="31"/>
        <v>3653304.9380023931</v>
      </c>
      <c r="AD305" s="223">
        <f>IF(OR(SUM(P305:Y305)&lt;&gt;0,A305="EH"),INDEX(CASH!$B:$B,MATCH(A305,CASH!$A:$A,0)),"")</f>
        <v>150</v>
      </c>
      <c r="AE305" s="122">
        <f>AD305*VLOOKUP(C305,Config!$A$3:$C$9,3,FALSE)</f>
        <v>1500</v>
      </c>
      <c r="AF305" s="224">
        <f t="shared" si="32"/>
        <v>0.92182585178561327</v>
      </c>
      <c r="AG305" s="122" t="str">
        <f>IF(ISERROR(VLOOKUP(A305,Config!$A$12:$A$32,1,FALSE)),LEFT(A305,2),"PRL")</f>
        <v>TM</v>
      </c>
      <c r="AH305" s="122" t="str">
        <f t="shared" si="33"/>
        <v>TM419m</v>
      </c>
      <c r="AI305" s="163" t="s">
        <v>882</v>
      </c>
      <c r="AJ305" s="225" t="s">
        <v>781</v>
      </c>
      <c r="AK305" s="338" t="str">
        <f>IF(ISERROR(VLOOKUP($A305,'RAB Cat Lookup'!$B$4:$E$351,2,FALSE))=TRUE,"Unallocated",VLOOKUP($A305,'RAB Cat Lookup'!$B$4:$E$351,2,FALSE))</f>
        <v>Std</v>
      </c>
      <c r="AL305" s="338" t="str">
        <f>IF(ISERROR(VLOOKUP($A305,'RAB Cat Lookup'!$B$4:$E$351,4,FALSE))=TRUE,"Unallocated",VLOOKUP($A305,'RAB Cat Lookup'!$B$4:$E$351,4,FALSE))</f>
        <v>Sub-transmission lines and cables</v>
      </c>
      <c r="AM305" s="121" t="str">
        <f t="shared" si="34"/>
        <v/>
      </c>
    </row>
    <row r="306" spans="1:39" x14ac:dyDescent="0.25">
      <c r="A306" s="215" t="s">
        <v>94</v>
      </c>
      <c r="B306" s="215" t="s">
        <v>917</v>
      </c>
      <c r="C306" s="123" t="s">
        <v>777</v>
      </c>
      <c r="D306" s="216">
        <v>0</v>
      </c>
      <c r="E306" s="217">
        <v>0</v>
      </c>
      <c r="F306" s="217">
        <v>0</v>
      </c>
      <c r="G306" s="217">
        <v>0</v>
      </c>
      <c r="H306" s="217">
        <v>0</v>
      </c>
      <c r="I306" s="217">
        <v>0</v>
      </c>
      <c r="J306" s="217">
        <v>0</v>
      </c>
      <c r="K306" s="217">
        <v>0</v>
      </c>
      <c r="L306" s="217">
        <v>500000</v>
      </c>
      <c r="M306" s="217">
        <v>900000</v>
      </c>
      <c r="N306" s="218">
        <v>1500000</v>
      </c>
      <c r="O306" s="219">
        <v>0</v>
      </c>
      <c r="P306" s="220">
        <f>E306*Config!F$40</f>
        <v>0</v>
      </c>
      <c r="Q306" s="220">
        <f>F306*Config!G$40</f>
        <v>0</v>
      </c>
      <c r="R306" s="220">
        <f>G306*Config!H$40</f>
        <v>0</v>
      </c>
      <c r="S306" s="220">
        <f>H306*Config!I$40</f>
        <v>0</v>
      </c>
      <c r="T306" s="220">
        <f>I306*Config!J$40</f>
        <v>0</v>
      </c>
      <c r="U306" s="220">
        <f>J306*Config!K$40</f>
        <v>0</v>
      </c>
      <c r="V306" s="220">
        <f>K306*Config!L$40</f>
        <v>0</v>
      </c>
      <c r="W306" s="220">
        <f>L306*Config!M$40</f>
        <v>609201.44875495881</v>
      </c>
      <c r="X306" s="220">
        <f>M306*Config!N$40</f>
        <v>1123976.6729528988</v>
      </c>
      <c r="Y306" s="221">
        <f>N306*Config!O$40</f>
        <v>1920126.8162945355</v>
      </c>
      <c r="Z306" s="222">
        <f t="shared" si="28"/>
        <v>0</v>
      </c>
      <c r="AA306" s="217">
        <f t="shared" si="29"/>
        <v>2900000</v>
      </c>
      <c r="AB306" s="220">
        <f t="shared" si="30"/>
        <v>0</v>
      </c>
      <c r="AC306" s="221">
        <f t="shared" si="31"/>
        <v>3653304.9380023931</v>
      </c>
      <c r="AD306" s="223">
        <f>IF(OR(SUM(P306:Y306)&lt;&gt;0,A306="EH"),INDEX(CASH!$B:$B,MATCH(A306,CASH!$A:$A,0)),"")</f>
        <v>150</v>
      </c>
      <c r="AE306" s="122">
        <f>AD306*VLOOKUP(C306,Config!$A$3:$C$9,3,FALSE)</f>
        <v>750</v>
      </c>
      <c r="AF306" s="224">
        <f t="shared" si="32"/>
        <v>0.99186931464833539</v>
      </c>
      <c r="AG306" s="122" t="str">
        <f>IF(ISERROR(VLOOKUP(A306,Config!$A$12:$A$32,1,FALSE)),LEFT(A306,2),"PRL")</f>
        <v>TM</v>
      </c>
      <c r="AH306" s="122" t="str">
        <f t="shared" si="33"/>
        <v>TM419l</v>
      </c>
      <c r="AI306" s="163" t="s">
        <v>882</v>
      </c>
      <c r="AJ306" s="225" t="s">
        <v>781</v>
      </c>
      <c r="AK306" s="338" t="str">
        <f>IF(ISERROR(VLOOKUP($A306,'RAB Cat Lookup'!$B$4:$E$351,2,FALSE))=TRUE,"Unallocated",VLOOKUP($A306,'RAB Cat Lookup'!$B$4:$E$351,2,FALSE))</f>
        <v>Std</v>
      </c>
      <c r="AL306" s="338" t="str">
        <f>IF(ISERROR(VLOOKUP($A306,'RAB Cat Lookup'!$B$4:$E$351,4,FALSE))=TRUE,"Unallocated",VLOOKUP($A306,'RAB Cat Lookup'!$B$4:$E$351,4,FALSE))</f>
        <v>Sub-transmission lines and cables</v>
      </c>
      <c r="AM306" s="121" t="str">
        <f t="shared" si="34"/>
        <v/>
      </c>
    </row>
    <row r="307" spans="1:39" x14ac:dyDescent="0.25">
      <c r="A307" s="215" t="s">
        <v>82</v>
      </c>
      <c r="B307" s="215" t="s">
        <v>258</v>
      </c>
      <c r="C307" s="123" t="s">
        <v>512</v>
      </c>
      <c r="D307" s="216">
        <v>0</v>
      </c>
      <c r="E307" s="217">
        <v>0</v>
      </c>
      <c r="F307" s="217">
        <v>0</v>
      </c>
      <c r="G307" s="217">
        <v>0</v>
      </c>
      <c r="H307" s="217">
        <v>0</v>
      </c>
      <c r="I307" s="217">
        <v>0</v>
      </c>
      <c r="J307" s="217">
        <v>800000</v>
      </c>
      <c r="K307" s="217">
        <v>800000</v>
      </c>
      <c r="L307" s="217">
        <v>800000</v>
      </c>
      <c r="M307" s="217">
        <v>800000</v>
      </c>
      <c r="N307" s="218">
        <v>800000</v>
      </c>
      <c r="O307" s="219">
        <v>0</v>
      </c>
      <c r="P307" s="220">
        <f>E307*Config!F$40</f>
        <v>0</v>
      </c>
      <c r="Q307" s="220">
        <f>F307*Config!G$40</f>
        <v>0</v>
      </c>
      <c r="R307" s="220">
        <f>G307*Config!H$40</f>
        <v>0</v>
      </c>
      <c r="S307" s="220">
        <f>H307*Config!I$40</f>
        <v>0</v>
      </c>
      <c r="T307" s="220">
        <f>I307*Config!J$40</f>
        <v>0</v>
      </c>
      <c r="U307" s="220">
        <f>J307*Config!K$40</f>
        <v>927754.7345703122</v>
      </c>
      <c r="V307" s="220">
        <f>K307*Config!L$40</f>
        <v>950948.60293457005</v>
      </c>
      <c r="W307" s="220">
        <f>L307*Config!M$40</f>
        <v>974722.31800793414</v>
      </c>
      <c r="X307" s="220">
        <f>M307*Config!N$40</f>
        <v>999090.37595813232</v>
      </c>
      <c r="Y307" s="221">
        <f>N307*Config!O$40</f>
        <v>1024067.6353570856</v>
      </c>
      <c r="Z307" s="222">
        <f t="shared" si="28"/>
        <v>0</v>
      </c>
      <c r="AA307" s="217">
        <f t="shared" si="29"/>
        <v>4000000</v>
      </c>
      <c r="AB307" s="220">
        <f t="shared" si="30"/>
        <v>0</v>
      </c>
      <c r="AC307" s="221">
        <f t="shared" si="31"/>
        <v>4876583.6668280344</v>
      </c>
      <c r="AD307" s="223">
        <f>IF(OR(SUM(P307:Y307)&lt;&gt;0,A307="EH"),INDEX(CASH!$B:$B,MATCH(A307,CASH!$A:$A,0)),"")</f>
        <v>170</v>
      </c>
      <c r="AE307" s="122">
        <f>AD307*VLOOKUP(C307,Config!$A$3:$C$9,3,FALSE)</f>
        <v>2550</v>
      </c>
      <c r="AF307" s="224">
        <f t="shared" si="32"/>
        <v>0.68667229603054858</v>
      </c>
      <c r="AG307" s="122" t="str">
        <f>IF(ISERROR(VLOOKUP(A307,Config!$A$12:$A$32,1,FALSE)),LEFT(A307,2),"PRL")</f>
        <v>TM</v>
      </c>
      <c r="AH307" s="122" t="str">
        <f t="shared" si="33"/>
        <v>TM801s</v>
      </c>
      <c r="AI307" s="163" t="s">
        <v>882</v>
      </c>
      <c r="AJ307" s="225" t="s">
        <v>781</v>
      </c>
      <c r="AK307" s="338" t="str">
        <f>IF(ISERROR(VLOOKUP($A307,'RAB Cat Lookup'!$B$4:$E$351,2,FALSE))=TRUE,"Unallocated",VLOOKUP($A307,'RAB Cat Lookup'!$B$4:$E$351,2,FALSE))</f>
        <v>Std</v>
      </c>
      <c r="AL307" s="338" t="str">
        <f>IF(ISERROR(VLOOKUP($A307,'RAB Cat Lookup'!$B$4:$E$351,4,FALSE))=TRUE,"Unallocated",VLOOKUP($A307,'RAB Cat Lookup'!$B$4:$E$351,4,FALSE))</f>
        <v>Sub-transmission lines and cables</v>
      </c>
      <c r="AM307" s="121" t="str">
        <f t="shared" si="34"/>
        <v/>
      </c>
    </row>
    <row r="308" spans="1:39" x14ac:dyDescent="0.25">
      <c r="A308" s="215" t="s">
        <v>83</v>
      </c>
      <c r="B308" s="215" t="s">
        <v>259</v>
      </c>
      <c r="C308" s="123" t="s">
        <v>512</v>
      </c>
      <c r="D308" s="216">
        <v>2599999.92</v>
      </c>
      <c r="E308" s="217">
        <v>0</v>
      </c>
      <c r="F308" s="217">
        <v>1500000</v>
      </c>
      <c r="G308" s="217">
        <v>1500000</v>
      </c>
      <c r="H308" s="217">
        <v>1500000</v>
      </c>
      <c r="I308" s="217">
        <v>1500000</v>
      </c>
      <c r="J308" s="217">
        <v>1500000</v>
      </c>
      <c r="K308" s="217">
        <v>1500000</v>
      </c>
      <c r="L308" s="217">
        <v>1200000</v>
      </c>
      <c r="M308" s="217">
        <v>750000</v>
      </c>
      <c r="N308" s="218">
        <v>750000</v>
      </c>
      <c r="O308" s="219">
        <v>4408559.1199999992</v>
      </c>
      <c r="P308" s="220">
        <f>E308*Config!F$40</f>
        <v>0</v>
      </c>
      <c r="Q308" s="220">
        <f>F308*Config!G$40</f>
        <v>1575937.4999999998</v>
      </c>
      <c r="R308" s="220">
        <f>G308*Config!H$40</f>
        <v>1615335.9374999998</v>
      </c>
      <c r="S308" s="220">
        <f>H308*Config!I$40</f>
        <v>1655719.3359374995</v>
      </c>
      <c r="T308" s="220">
        <f>I308*Config!J$40</f>
        <v>1697112.319335937</v>
      </c>
      <c r="U308" s="220">
        <f>J308*Config!K$40</f>
        <v>1739540.1273193352</v>
      </c>
      <c r="V308" s="220">
        <f>K308*Config!L$40</f>
        <v>1783028.6305023187</v>
      </c>
      <c r="W308" s="220">
        <f>L308*Config!M$40</f>
        <v>1462083.4770119013</v>
      </c>
      <c r="X308" s="220">
        <f>M308*Config!N$40</f>
        <v>936647.2274607491</v>
      </c>
      <c r="Y308" s="221">
        <f>N308*Config!O$40</f>
        <v>960063.40814726776</v>
      </c>
      <c r="Z308" s="222">
        <f t="shared" si="28"/>
        <v>6000000</v>
      </c>
      <c r="AA308" s="217">
        <f t="shared" si="29"/>
        <v>11700000</v>
      </c>
      <c r="AB308" s="220">
        <f t="shared" si="30"/>
        <v>6544105.0927734356</v>
      </c>
      <c r="AC308" s="221">
        <f t="shared" si="31"/>
        <v>13425467.963215008</v>
      </c>
      <c r="AD308" s="223">
        <f>IF(OR(SUM(P308:Y308)&lt;&gt;0,A308="EH"),INDEX(CASH!$B:$B,MATCH(A308,CASH!$A:$A,0)),"")</f>
        <v>310</v>
      </c>
      <c r="AE308" s="122">
        <f>AD308*VLOOKUP(C308,Config!$A$3:$C$9,3,FALSE)</f>
        <v>4650</v>
      </c>
      <c r="AF308" s="224">
        <f t="shared" si="32"/>
        <v>0.21002457601323654</v>
      </c>
      <c r="AG308" s="122" t="str">
        <f>IF(ISERROR(VLOOKUP(A308,Config!$A$12:$A$32,1,FALSE)),LEFT(A308,2),"PRL")</f>
        <v>TM</v>
      </c>
      <c r="AH308" s="122" t="str">
        <f t="shared" si="33"/>
        <v>TM803s</v>
      </c>
      <c r="AI308" s="163" t="s">
        <v>882</v>
      </c>
      <c r="AJ308" s="225" t="s">
        <v>781</v>
      </c>
      <c r="AK308" s="338" t="str">
        <f>IF(ISERROR(VLOOKUP($A308,'RAB Cat Lookup'!$B$4:$E$351,2,FALSE))=TRUE,"Unallocated",VLOOKUP($A308,'RAB Cat Lookup'!$B$4:$E$351,2,FALSE))</f>
        <v>Std</v>
      </c>
      <c r="AL308" s="338" t="str">
        <f>IF(ISERROR(VLOOKUP($A308,'RAB Cat Lookup'!$B$4:$E$351,4,FALSE))=TRUE,"Unallocated",VLOOKUP($A308,'RAB Cat Lookup'!$B$4:$E$351,4,FALSE))</f>
        <v>Sub-transmission lines and cables</v>
      </c>
      <c r="AM308" s="121" t="str">
        <f t="shared" si="34"/>
        <v/>
      </c>
    </row>
    <row r="309" spans="1:39" x14ac:dyDescent="0.25">
      <c r="A309" s="215" t="s">
        <v>363</v>
      </c>
      <c r="B309" s="215" t="s">
        <v>787</v>
      </c>
      <c r="C309" s="123" t="s">
        <v>512</v>
      </c>
      <c r="D309" s="216">
        <v>178388.89</v>
      </c>
      <c r="E309" s="217">
        <v>200000</v>
      </c>
      <c r="F309" s="217">
        <v>200000</v>
      </c>
      <c r="G309" s="217">
        <v>200000</v>
      </c>
      <c r="H309" s="217">
        <v>200000</v>
      </c>
      <c r="I309" s="217">
        <v>20000</v>
      </c>
      <c r="J309" s="217">
        <v>20000</v>
      </c>
      <c r="K309" s="217">
        <v>20000</v>
      </c>
      <c r="L309" s="217">
        <v>20000</v>
      </c>
      <c r="M309" s="217">
        <v>20000</v>
      </c>
      <c r="N309" s="218">
        <v>20000</v>
      </c>
      <c r="O309" s="219">
        <v>46970</v>
      </c>
      <c r="P309" s="220">
        <f>E309*Config!F$40</f>
        <v>204999.99999999997</v>
      </c>
      <c r="Q309" s="220">
        <f>F309*Config!G$40</f>
        <v>210124.99999999997</v>
      </c>
      <c r="R309" s="220">
        <f>G309*Config!H$40</f>
        <v>215378.12499999997</v>
      </c>
      <c r="S309" s="220">
        <f>H309*Config!I$40</f>
        <v>220762.57812499994</v>
      </c>
      <c r="T309" s="220">
        <f>I309*Config!J$40</f>
        <v>22628.164257812492</v>
      </c>
      <c r="U309" s="220">
        <f>J309*Config!K$40</f>
        <v>23193.868364257803</v>
      </c>
      <c r="V309" s="220">
        <f>K309*Config!L$40</f>
        <v>23773.715073364248</v>
      </c>
      <c r="W309" s="220">
        <f>L309*Config!M$40</f>
        <v>24368.057950198356</v>
      </c>
      <c r="X309" s="220">
        <f>M309*Config!N$40</f>
        <v>24977.259398953309</v>
      </c>
      <c r="Y309" s="221">
        <f>N309*Config!O$40</f>
        <v>25601.690883927142</v>
      </c>
      <c r="Z309" s="222">
        <f t="shared" si="28"/>
        <v>820000</v>
      </c>
      <c r="AA309" s="217">
        <f t="shared" si="29"/>
        <v>920000</v>
      </c>
      <c r="AB309" s="220">
        <f t="shared" si="30"/>
        <v>873893.86738281231</v>
      </c>
      <c r="AC309" s="221">
        <f t="shared" si="31"/>
        <v>995808.45905351313</v>
      </c>
      <c r="AD309" s="223">
        <f>IF(OR(SUM(P309:Y309)&lt;&gt;0,A309="EH"),INDEX(CASH!$B:$B,MATCH(A309,CASH!$A:$A,0)),"")</f>
        <v>270</v>
      </c>
      <c r="AE309" s="122">
        <f>AD309*VLOOKUP(C309,Config!$A$3:$C$9,3,FALSE)</f>
        <v>4050</v>
      </c>
      <c r="AF309" s="224">
        <f t="shared" si="32"/>
        <v>0.3721870969591301</v>
      </c>
      <c r="AG309" s="122" t="str">
        <f>IF(ISERROR(VLOOKUP(A309,Config!$A$12:$A$32,1,FALSE)),LEFT(A309,2),"PRL")</f>
        <v>TM</v>
      </c>
      <c r="AH309" s="122" t="str">
        <f t="shared" si="33"/>
        <v>TM805s</v>
      </c>
      <c r="AI309" s="163" t="s">
        <v>882</v>
      </c>
      <c r="AJ309" s="225" t="s">
        <v>781</v>
      </c>
      <c r="AK309" s="338" t="str">
        <f>IF(ISERROR(VLOOKUP($A309,'RAB Cat Lookup'!$B$4:$E$351,2,FALSE))=TRUE,"Unallocated",VLOOKUP($A309,'RAB Cat Lookup'!$B$4:$E$351,2,FALSE))</f>
        <v>Std</v>
      </c>
      <c r="AL309" s="338" t="str">
        <f>IF(ISERROR(VLOOKUP($A309,'RAB Cat Lookup'!$B$4:$E$351,4,FALSE))=TRUE,"Unallocated",VLOOKUP($A309,'RAB Cat Lookup'!$B$4:$E$351,4,FALSE))</f>
        <v>Sub-transmission lines and cables</v>
      </c>
      <c r="AM309" s="121" t="str">
        <f t="shared" si="34"/>
        <v/>
      </c>
    </row>
    <row r="310" spans="1:39" x14ac:dyDescent="0.25">
      <c r="A310" s="215" t="s">
        <v>363</v>
      </c>
      <c r="B310" s="215" t="s">
        <v>787</v>
      </c>
      <c r="C310" s="123" t="s">
        <v>778</v>
      </c>
      <c r="D310" s="216"/>
      <c r="E310" s="217">
        <v>80000</v>
      </c>
      <c r="F310" s="217">
        <v>80000</v>
      </c>
      <c r="G310" s="217">
        <v>80000</v>
      </c>
      <c r="H310" s="217">
        <v>80000</v>
      </c>
      <c r="I310" s="217">
        <v>0</v>
      </c>
      <c r="J310" s="217">
        <v>0</v>
      </c>
      <c r="K310" s="217">
        <v>0</v>
      </c>
      <c r="L310" s="217">
        <v>0</v>
      </c>
      <c r="M310" s="217">
        <v>0</v>
      </c>
      <c r="N310" s="218">
        <v>0</v>
      </c>
      <c r="O310" s="219">
        <v>0</v>
      </c>
      <c r="P310" s="220">
        <f>E310*Config!F$40</f>
        <v>82000</v>
      </c>
      <c r="Q310" s="220">
        <f>F310*Config!G$40</f>
        <v>84050</v>
      </c>
      <c r="R310" s="220">
        <f>G310*Config!H$40</f>
        <v>86151.249999999985</v>
      </c>
      <c r="S310" s="220">
        <f>H310*Config!I$40</f>
        <v>88305.031249999985</v>
      </c>
      <c r="T310" s="220">
        <f>I310*Config!J$40</f>
        <v>0</v>
      </c>
      <c r="U310" s="220">
        <f>J310*Config!K$40</f>
        <v>0</v>
      </c>
      <c r="V310" s="220">
        <f>K310*Config!L$40</f>
        <v>0</v>
      </c>
      <c r="W310" s="220">
        <f>L310*Config!M$40</f>
        <v>0</v>
      </c>
      <c r="X310" s="220">
        <f>M310*Config!N$40</f>
        <v>0</v>
      </c>
      <c r="Y310" s="221">
        <f>N310*Config!O$40</f>
        <v>0</v>
      </c>
      <c r="Z310" s="222">
        <f t="shared" si="28"/>
        <v>320000</v>
      </c>
      <c r="AA310" s="217">
        <f t="shared" si="29"/>
        <v>320000</v>
      </c>
      <c r="AB310" s="220">
        <f t="shared" si="30"/>
        <v>340506.28125</v>
      </c>
      <c r="AC310" s="221">
        <f t="shared" si="31"/>
        <v>340506.28125</v>
      </c>
      <c r="AD310" s="223">
        <f>IF(OR(SUM(P310:Y310)&lt;&gt;0,A310="EH"),INDEX(CASH!$B:$B,MATCH(A310,CASH!$A:$A,0)),"")</f>
        <v>270</v>
      </c>
      <c r="AE310" s="122">
        <f>AD310*VLOOKUP(C310,Config!$A$3:$C$9,3,FALSE)</f>
        <v>2700</v>
      </c>
      <c r="AF310" s="224">
        <f t="shared" si="32"/>
        <v>0.66468830746699936</v>
      </c>
      <c r="AG310" s="122" t="str">
        <f>IF(ISERROR(VLOOKUP(A310,Config!$A$12:$A$32,1,FALSE)),LEFT(A310,2),"PRL")</f>
        <v>TM</v>
      </c>
      <c r="AH310" s="122" t="str">
        <f t="shared" si="33"/>
        <v>TM805m</v>
      </c>
      <c r="AI310" s="163" t="s">
        <v>882</v>
      </c>
      <c r="AJ310" s="225" t="s">
        <v>781</v>
      </c>
      <c r="AK310" s="338" t="str">
        <f>IF(ISERROR(VLOOKUP($A310,'RAB Cat Lookup'!$B$4:$E$351,2,FALSE))=TRUE,"Unallocated",VLOOKUP($A310,'RAB Cat Lookup'!$B$4:$E$351,2,FALSE))</f>
        <v>Std</v>
      </c>
      <c r="AL310" s="338" t="str">
        <f>IF(ISERROR(VLOOKUP($A310,'RAB Cat Lookup'!$B$4:$E$351,4,FALSE))=TRUE,"Unallocated",VLOOKUP($A310,'RAB Cat Lookup'!$B$4:$E$351,4,FALSE))</f>
        <v>Sub-transmission lines and cables</v>
      </c>
      <c r="AM310" s="121" t="str">
        <f t="shared" si="34"/>
        <v/>
      </c>
    </row>
    <row r="311" spans="1:39" x14ac:dyDescent="0.25">
      <c r="A311" s="215" t="s">
        <v>95</v>
      </c>
      <c r="B311" s="215" t="s">
        <v>785</v>
      </c>
      <c r="C311" s="123" t="s">
        <v>512</v>
      </c>
      <c r="D311" s="216">
        <v>0</v>
      </c>
      <c r="E311" s="217">
        <v>0</v>
      </c>
      <c r="F311" s="217">
        <v>300000</v>
      </c>
      <c r="G311" s="217">
        <v>300000</v>
      </c>
      <c r="H311" s="217">
        <v>300000</v>
      </c>
      <c r="I311" s="217">
        <v>300000</v>
      </c>
      <c r="J311" s="217">
        <v>300000</v>
      </c>
      <c r="K311" s="217">
        <v>300000</v>
      </c>
      <c r="L311" s="217">
        <v>300000</v>
      </c>
      <c r="M311" s="217">
        <v>300000</v>
      </c>
      <c r="N311" s="218">
        <v>300000</v>
      </c>
      <c r="O311" s="219">
        <v>0</v>
      </c>
      <c r="P311" s="220">
        <f>E311*Config!F$40</f>
        <v>0</v>
      </c>
      <c r="Q311" s="220">
        <f>F311*Config!G$40</f>
        <v>315187.5</v>
      </c>
      <c r="R311" s="220">
        <f>G311*Config!H$40</f>
        <v>323067.18749999994</v>
      </c>
      <c r="S311" s="220">
        <f>H311*Config!I$40</f>
        <v>331143.86718749994</v>
      </c>
      <c r="T311" s="220">
        <f>I311*Config!J$40</f>
        <v>339422.46386718738</v>
      </c>
      <c r="U311" s="220">
        <f>J311*Config!K$40</f>
        <v>347908.02546386706</v>
      </c>
      <c r="V311" s="220">
        <f>K311*Config!L$40</f>
        <v>356605.72610046377</v>
      </c>
      <c r="W311" s="220">
        <f>L311*Config!M$40</f>
        <v>365520.86925297533</v>
      </c>
      <c r="X311" s="220">
        <f>M311*Config!N$40</f>
        <v>374658.89098429965</v>
      </c>
      <c r="Y311" s="221">
        <f>N311*Config!O$40</f>
        <v>384025.36325890711</v>
      </c>
      <c r="Z311" s="222">
        <f t="shared" si="28"/>
        <v>1200000</v>
      </c>
      <c r="AA311" s="217">
        <f t="shared" si="29"/>
        <v>2700000</v>
      </c>
      <c r="AB311" s="220">
        <f t="shared" si="30"/>
        <v>1308821.0185546875</v>
      </c>
      <c r="AC311" s="221">
        <f t="shared" si="31"/>
        <v>3137539.8936152006</v>
      </c>
      <c r="AD311" s="223">
        <f>IF(OR(SUM(P311:Y311)&lt;&gt;0,A311="EH"),INDEX(CASH!$B:$B,MATCH(A311,CASH!$A:$A,0)),"")</f>
        <v>150</v>
      </c>
      <c r="AE311" s="122">
        <f>AD311*VLOOKUP(C311,Config!$A$3:$C$9,3,FALSE)</f>
        <v>2250</v>
      </c>
      <c r="AF311" s="224">
        <f t="shared" si="32"/>
        <v>0.7084581062767964</v>
      </c>
      <c r="AG311" s="122" t="str">
        <f>IF(ISERROR(VLOOKUP(A311,Config!$A$12:$A$32,1,FALSE)),LEFT(A311,2),"PRL")</f>
        <v>TM</v>
      </c>
      <c r="AH311" s="122" t="str">
        <f t="shared" si="33"/>
        <v>TM809s</v>
      </c>
      <c r="AI311" s="163" t="s">
        <v>882</v>
      </c>
      <c r="AJ311" s="225" t="s">
        <v>781</v>
      </c>
      <c r="AK311" s="338" t="str">
        <f>IF(ISERROR(VLOOKUP($A311,'RAB Cat Lookup'!$B$4:$E$351,2,FALSE))=TRUE,"Unallocated",VLOOKUP($A311,'RAB Cat Lookup'!$B$4:$E$351,2,FALSE))</f>
        <v>Std</v>
      </c>
      <c r="AL311" s="338" t="str">
        <f>IF(ISERROR(VLOOKUP($A311,'RAB Cat Lookup'!$B$4:$E$351,4,FALSE))=TRUE,"Unallocated",VLOOKUP($A311,'RAB Cat Lookup'!$B$4:$E$351,4,FALSE))</f>
        <v>Sub-transmission lines and cables</v>
      </c>
      <c r="AM311" s="121" t="str">
        <f t="shared" si="34"/>
        <v/>
      </c>
    </row>
    <row r="312" spans="1:39" x14ac:dyDescent="0.25">
      <c r="A312" s="215" t="s">
        <v>95</v>
      </c>
      <c r="B312" s="215" t="s">
        <v>785</v>
      </c>
      <c r="C312" s="123" t="s">
        <v>778</v>
      </c>
      <c r="D312" s="216">
        <v>0</v>
      </c>
      <c r="E312" s="217">
        <v>0</v>
      </c>
      <c r="F312" s="217">
        <v>300000</v>
      </c>
      <c r="G312" s="217">
        <v>300000</v>
      </c>
      <c r="H312" s="217">
        <v>300000</v>
      </c>
      <c r="I312" s="217">
        <v>300000</v>
      </c>
      <c r="J312" s="217">
        <v>300000</v>
      </c>
      <c r="K312" s="217">
        <v>300000</v>
      </c>
      <c r="L312" s="217">
        <v>300000</v>
      </c>
      <c r="M312" s="217">
        <v>300000</v>
      </c>
      <c r="N312" s="218">
        <v>300000</v>
      </c>
      <c r="O312" s="219">
        <v>0</v>
      </c>
      <c r="P312" s="220">
        <f>E312*Config!F$40</f>
        <v>0</v>
      </c>
      <c r="Q312" s="220">
        <f>F312*Config!G$40</f>
        <v>315187.5</v>
      </c>
      <c r="R312" s="220">
        <f>G312*Config!H$40</f>
        <v>323067.18749999994</v>
      </c>
      <c r="S312" s="220">
        <f>H312*Config!I$40</f>
        <v>331143.86718749994</v>
      </c>
      <c r="T312" s="220">
        <f>I312*Config!J$40</f>
        <v>339422.46386718738</v>
      </c>
      <c r="U312" s="220">
        <f>J312*Config!K$40</f>
        <v>347908.02546386706</v>
      </c>
      <c r="V312" s="220">
        <f>K312*Config!L$40</f>
        <v>356605.72610046377</v>
      </c>
      <c r="W312" s="220">
        <f>L312*Config!M$40</f>
        <v>365520.86925297533</v>
      </c>
      <c r="X312" s="220">
        <f>M312*Config!N$40</f>
        <v>374658.89098429965</v>
      </c>
      <c r="Y312" s="221">
        <f>N312*Config!O$40</f>
        <v>384025.36325890711</v>
      </c>
      <c r="Z312" s="222">
        <f t="shared" si="28"/>
        <v>1200000</v>
      </c>
      <c r="AA312" s="217">
        <f t="shared" si="29"/>
        <v>2700000</v>
      </c>
      <c r="AB312" s="220">
        <f t="shared" si="30"/>
        <v>1308821.0185546875</v>
      </c>
      <c r="AC312" s="221">
        <f t="shared" si="31"/>
        <v>3137539.8936152006</v>
      </c>
      <c r="AD312" s="223">
        <f>IF(OR(SUM(P312:Y312)&lt;&gt;0,A312="EH"),INDEX(CASH!$B:$B,MATCH(A312,CASH!$A:$A,0)),"")</f>
        <v>150</v>
      </c>
      <c r="AE312" s="122">
        <f>AD312*VLOOKUP(C312,Config!$A$3:$C$9,3,FALSE)</f>
        <v>1500</v>
      </c>
      <c r="AF312" s="224">
        <f t="shared" si="32"/>
        <v>0.92182585178561327</v>
      </c>
      <c r="AG312" s="122" t="str">
        <f>IF(ISERROR(VLOOKUP(A312,Config!$A$12:$A$32,1,FALSE)),LEFT(A312,2),"PRL")</f>
        <v>TM</v>
      </c>
      <c r="AH312" s="122" t="str">
        <f t="shared" si="33"/>
        <v>TM809m</v>
      </c>
      <c r="AI312" s="163" t="s">
        <v>882</v>
      </c>
      <c r="AJ312" s="225" t="s">
        <v>781</v>
      </c>
      <c r="AK312" s="338" t="str">
        <f>IF(ISERROR(VLOOKUP($A312,'RAB Cat Lookup'!$B$4:$E$351,2,FALSE))=TRUE,"Unallocated",VLOOKUP($A312,'RAB Cat Lookup'!$B$4:$E$351,2,FALSE))</f>
        <v>Std</v>
      </c>
      <c r="AL312" s="338" t="str">
        <f>IF(ISERROR(VLOOKUP($A312,'RAB Cat Lookup'!$B$4:$E$351,4,FALSE))=TRUE,"Unallocated",VLOOKUP($A312,'RAB Cat Lookup'!$B$4:$E$351,4,FALSE))</f>
        <v>Sub-transmission lines and cables</v>
      </c>
      <c r="AM312" s="121" t="str">
        <f t="shared" si="34"/>
        <v/>
      </c>
    </row>
    <row r="313" spans="1:39" x14ac:dyDescent="0.25">
      <c r="A313" s="215" t="s">
        <v>494</v>
      </c>
      <c r="B313" s="215" t="s">
        <v>217</v>
      </c>
      <c r="C313" s="123" t="s">
        <v>512</v>
      </c>
      <c r="D313" s="216">
        <v>0</v>
      </c>
      <c r="E313" s="217">
        <v>0</v>
      </c>
      <c r="F313" s="217">
        <v>0</v>
      </c>
      <c r="G313" s="217">
        <v>0</v>
      </c>
      <c r="H313" s="217">
        <v>0</v>
      </c>
      <c r="I313" s="217">
        <v>0</v>
      </c>
      <c r="J313" s="217">
        <v>0</v>
      </c>
      <c r="K313" s="217">
        <v>0</v>
      </c>
      <c r="L313" s="217">
        <v>0</v>
      </c>
      <c r="M313" s="217">
        <v>0</v>
      </c>
      <c r="N313" s="218">
        <v>0</v>
      </c>
      <c r="O313" s="219">
        <v>0</v>
      </c>
      <c r="P313" s="220">
        <f>E313*Config!F$40</f>
        <v>0</v>
      </c>
      <c r="Q313" s="220">
        <f>F313*Config!G$40</f>
        <v>0</v>
      </c>
      <c r="R313" s="220">
        <f>G313*Config!H$40</f>
        <v>0</v>
      </c>
      <c r="S313" s="220">
        <f>H313*Config!I$40</f>
        <v>0</v>
      </c>
      <c r="T313" s="220">
        <f>I313*Config!J$40</f>
        <v>0</v>
      </c>
      <c r="U313" s="220">
        <f>J313*Config!K$40</f>
        <v>0</v>
      </c>
      <c r="V313" s="220">
        <f>K313*Config!L$40</f>
        <v>0</v>
      </c>
      <c r="W313" s="220">
        <f>L313*Config!M$40</f>
        <v>0</v>
      </c>
      <c r="X313" s="220">
        <f>M313*Config!N$40</f>
        <v>0</v>
      </c>
      <c r="Y313" s="221">
        <f>N313*Config!O$40</f>
        <v>0</v>
      </c>
      <c r="Z313" s="222">
        <f t="shared" si="28"/>
        <v>0</v>
      </c>
      <c r="AA313" s="217">
        <f t="shared" si="29"/>
        <v>0</v>
      </c>
      <c r="AB313" s="220">
        <f t="shared" si="30"/>
        <v>0</v>
      </c>
      <c r="AC313" s="221">
        <f t="shared" si="31"/>
        <v>0</v>
      </c>
      <c r="AD313" s="223" t="str">
        <f>IF(OR(SUM(P313:Y313)&lt;&gt;0,A313="EH"),INDEX(CASH!$B:$B,MATCH(A313,CASH!$A:$A,0)),"")</f>
        <v/>
      </c>
      <c r="AE313" s="227">
        <v>4950</v>
      </c>
      <c r="AF313" s="224">
        <f t="shared" si="32"/>
        <v>0.12555079734501071</v>
      </c>
      <c r="AG313" s="122" t="str">
        <f>IF(ISERROR(VLOOKUP(A313,Config!$A$12:$A$32,1,FALSE)),LEFT(A313,2),"PRL")</f>
        <v>TS</v>
      </c>
      <c r="AH313" s="122" t="str">
        <f t="shared" si="33"/>
        <v>TS001s</v>
      </c>
      <c r="AI313" s="163" t="s">
        <v>882</v>
      </c>
      <c r="AJ313" s="225" t="s">
        <v>781</v>
      </c>
      <c r="AK313" s="338" t="str">
        <f>IF(ISERROR(VLOOKUP($A313,'RAB Cat Lookup'!$B$4:$E$351,2,FALSE))=TRUE,"Unallocated",VLOOKUP($A313,'RAB Cat Lookup'!$B$4:$E$351,2,FALSE))</f>
        <v>Unallocated</v>
      </c>
      <c r="AL313" s="338" t="str">
        <f>IF(ISERROR(VLOOKUP($A313,'RAB Cat Lookup'!$B$4:$E$351,4,FALSE))=TRUE,"Unallocated",VLOOKUP($A313,'RAB Cat Lookup'!$B$4:$E$351,4,FALSE))</f>
        <v>Unallocated</v>
      </c>
      <c r="AM313" s="121" t="str">
        <f t="shared" si="34"/>
        <v/>
      </c>
    </row>
    <row r="314" spans="1:39" x14ac:dyDescent="0.25">
      <c r="A314" s="215" t="s">
        <v>2</v>
      </c>
      <c r="B314" s="215" t="s">
        <v>218</v>
      </c>
      <c r="C314" s="123" t="s">
        <v>512</v>
      </c>
      <c r="D314" s="216">
        <v>903000</v>
      </c>
      <c r="E314" s="217">
        <v>0</v>
      </c>
      <c r="F314" s="217">
        <v>0</v>
      </c>
      <c r="G314" s="217">
        <v>0</v>
      </c>
      <c r="H314" s="217">
        <v>362000</v>
      </c>
      <c r="I314" s="217">
        <v>362000</v>
      </c>
      <c r="J314" s="217">
        <v>362000</v>
      </c>
      <c r="K314" s="217">
        <v>362000</v>
      </c>
      <c r="L314" s="217">
        <v>362000</v>
      </c>
      <c r="M314" s="217">
        <v>362000</v>
      </c>
      <c r="N314" s="218">
        <v>362000</v>
      </c>
      <c r="O314" s="219">
        <v>100000</v>
      </c>
      <c r="P314" s="220">
        <f>E314*Config!F$40</f>
        <v>0</v>
      </c>
      <c r="Q314" s="220">
        <f>F314*Config!G$40</f>
        <v>0</v>
      </c>
      <c r="R314" s="220">
        <f>G314*Config!H$40</f>
        <v>0</v>
      </c>
      <c r="S314" s="220">
        <f>H314*Config!I$40</f>
        <v>399580.2664062499</v>
      </c>
      <c r="T314" s="220">
        <f>I314*Config!J$40</f>
        <v>409569.77306640614</v>
      </c>
      <c r="U314" s="220">
        <f>J314*Config!K$40</f>
        <v>419809.01739306626</v>
      </c>
      <c r="V314" s="220">
        <f>K314*Config!L$40</f>
        <v>430304.24282789294</v>
      </c>
      <c r="W314" s="220">
        <f>L314*Config!M$40</f>
        <v>441061.84889859019</v>
      </c>
      <c r="X314" s="220">
        <f>M314*Config!N$40</f>
        <v>452088.3951210549</v>
      </c>
      <c r="Y314" s="221">
        <f>N314*Config!O$40</f>
        <v>463390.60499908129</v>
      </c>
      <c r="Z314" s="222">
        <f t="shared" si="28"/>
        <v>724000</v>
      </c>
      <c r="AA314" s="217">
        <f t="shared" si="29"/>
        <v>2534000</v>
      </c>
      <c r="AB314" s="220">
        <f t="shared" si="30"/>
        <v>809150.03947265609</v>
      </c>
      <c r="AC314" s="221">
        <f t="shared" si="31"/>
        <v>3015804.1487123417</v>
      </c>
      <c r="AD314" s="223">
        <f>IF(OR(SUM(P314:Y314)&lt;&gt;0,A314="EH"),INDEX(CASH!$B:$B,MATCH(A314,CASH!$A:$A,0)),"")</f>
        <v>240</v>
      </c>
      <c r="AE314" s="122">
        <f>AD314*VLOOKUP(C314,Config!$A$3:$C$9,3,FALSE)</f>
        <v>3600</v>
      </c>
      <c r="AF314" s="224">
        <f t="shared" si="32"/>
        <v>0.42678271564317494</v>
      </c>
      <c r="AG314" s="122" t="str">
        <f>IF(ISERROR(VLOOKUP(A314,Config!$A$12:$A$32,1,FALSE)),LEFT(A314,2),"PRL")</f>
        <v>TS</v>
      </c>
      <c r="AH314" s="122" t="str">
        <f t="shared" si="33"/>
        <v>TS004s</v>
      </c>
      <c r="AI314" s="163" t="s">
        <v>882</v>
      </c>
      <c r="AJ314" s="225" t="s">
        <v>781</v>
      </c>
      <c r="AK314" s="338" t="str">
        <f>IF(ISERROR(VLOOKUP($A314,'RAB Cat Lookup'!$B$4:$E$351,2,FALSE))=TRUE,"Unallocated",VLOOKUP($A314,'RAB Cat Lookup'!$B$4:$E$351,2,FALSE))</f>
        <v>Std</v>
      </c>
      <c r="AL314" s="338" t="str">
        <f>IF(ISERROR(VLOOKUP($A314,'RAB Cat Lookup'!$B$4:$E$351,4,FALSE))=TRUE,"Unallocated",VLOOKUP($A314,'RAB Cat Lookup'!$B$4:$E$351,4,FALSE))</f>
        <v>Substations</v>
      </c>
      <c r="AM314" s="121" t="str">
        <f t="shared" si="34"/>
        <v/>
      </c>
    </row>
    <row r="315" spans="1:39" x14ac:dyDescent="0.25">
      <c r="A315" s="215" t="s">
        <v>4</v>
      </c>
      <c r="B315" s="215" t="s">
        <v>219</v>
      </c>
      <c r="C315" s="123" t="s">
        <v>512</v>
      </c>
      <c r="D315" s="216">
        <v>3410000</v>
      </c>
      <c r="E315" s="217">
        <v>0</v>
      </c>
      <c r="F315" s="217">
        <v>0</v>
      </c>
      <c r="G315" s="217">
        <v>0</v>
      </c>
      <c r="H315" s="217">
        <v>770000</v>
      </c>
      <c r="I315" s="217">
        <v>770000</v>
      </c>
      <c r="J315" s="217">
        <v>1184000</v>
      </c>
      <c r="K315" s="217">
        <v>1184000</v>
      </c>
      <c r="L315" s="217">
        <v>1184000</v>
      </c>
      <c r="M315" s="217">
        <v>1184000</v>
      </c>
      <c r="N315" s="218">
        <v>1184000</v>
      </c>
      <c r="O315" s="219">
        <v>1522311.5100000002</v>
      </c>
      <c r="P315" s="220">
        <f>E315*Config!F$40</f>
        <v>0</v>
      </c>
      <c r="Q315" s="220">
        <f>F315*Config!G$40</f>
        <v>0</v>
      </c>
      <c r="R315" s="220">
        <f>G315*Config!H$40</f>
        <v>0</v>
      </c>
      <c r="S315" s="220">
        <f>H315*Config!I$40</f>
        <v>849935.92578124977</v>
      </c>
      <c r="T315" s="220">
        <f>I315*Config!J$40</f>
        <v>871184.32392578095</v>
      </c>
      <c r="U315" s="220">
        <f>J315*Config!K$40</f>
        <v>1373077.007164062</v>
      </c>
      <c r="V315" s="220">
        <f>K315*Config!L$40</f>
        <v>1407403.9323431635</v>
      </c>
      <c r="W315" s="220">
        <f>L315*Config!M$40</f>
        <v>1442589.0306517426</v>
      </c>
      <c r="X315" s="220">
        <f>M315*Config!N$40</f>
        <v>1478653.7564180358</v>
      </c>
      <c r="Y315" s="221">
        <f>N315*Config!O$40</f>
        <v>1515620.1003284869</v>
      </c>
      <c r="Z315" s="222">
        <f t="shared" si="28"/>
        <v>1540000</v>
      </c>
      <c r="AA315" s="217">
        <f t="shared" si="29"/>
        <v>7460000</v>
      </c>
      <c r="AB315" s="220">
        <f t="shared" si="30"/>
        <v>1721120.2497070306</v>
      </c>
      <c r="AC315" s="221">
        <f t="shared" si="31"/>
        <v>8938464.076612521</v>
      </c>
      <c r="AD315" s="223">
        <f>IF(OR(SUM(P315:Y315)&lt;&gt;0,A315="EH"),INDEX(CASH!$B:$B,MATCH(A315,CASH!$A:$A,0)),"")</f>
        <v>240</v>
      </c>
      <c r="AE315" s="122">
        <f>AD315*VLOOKUP(C315,Config!$A$3:$C$9,3,FALSE)</f>
        <v>3600</v>
      </c>
      <c r="AF315" s="224">
        <f t="shared" si="32"/>
        <v>0.42678271564317494</v>
      </c>
      <c r="AG315" s="122" t="str">
        <f>IF(ISERROR(VLOOKUP(A315,Config!$A$12:$A$32,1,FALSE)),LEFT(A315,2),"PRL")</f>
        <v>TS</v>
      </c>
      <c r="AH315" s="122" t="str">
        <f t="shared" si="33"/>
        <v>TS005s</v>
      </c>
      <c r="AI315" s="163" t="s">
        <v>882</v>
      </c>
      <c r="AJ315" s="225" t="s">
        <v>781</v>
      </c>
      <c r="AK315" s="338" t="str">
        <f>IF(ISERROR(VLOOKUP($A315,'RAB Cat Lookup'!$B$4:$E$351,2,FALSE))=TRUE,"Unallocated",VLOOKUP($A315,'RAB Cat Lookup'!$B$4:$E$351,2,FALSE))</f>
        <v>Std</v>
      </c>
      <c r="AL315" s="338" t="str">
        <f>IF(ISERROR(VLOOKUP($A315,'RAB Cat Lookup'!$B$4:$E$351,4,FALSE))=TRUE,"Unallocated",VLOOKUP($A315,'RAB Cat Lookup'!$B$4:$E$351,4,FALSE))</f>
        <v>Substations</v>
      </c>
      <c r="AM315" s="121" t="str">
        <f t="shared" si="34"/>
        <v/>
      </c>
    </row>
    <row r="316" spans="1:39" x14ac:dyDescent="0.25">
      <c r="A316" s="215" t="s">
        <v>5</v>
      </c>
      <c r="B316" s="215" t="s">
        <v>220</v>
      </c>
      <c r="C316" s="123" t="s">
        <v>512</v>
      </c>
      <c r="D316" s="216">
        <v>0</v>
      </c>
      <c r="E316" s="217">
        <v>0</v>
      </c>
      <c r="F316" s="217">
        <v>350000</v>
      </c>
      <c r="G316" s="217">
        <v>350000</v>
      </c>
      <c r="H316" s="217">
        <v>0</v>
      </c>
      <c r="I316" s="217">
        <v>0</v>
      </c>
      <c r="J316" s="217">
        <v>0</v>
      </c>
      <c r="K316" s="217">
        <v>0</v>
      </c>
      <c r="L316" s="217">
        <v>0</v>
      </c>
      <c r="M316" s="217">
        <v>0</v>
      </c>
      <c r="N316" s="218">
        <v>0</v>
      </c>
      <c r="O316" s="219">
        <v>33.590000000000003</v>
      </c>
      <c r="P316" s="220">
        <f>E316*Config!F$40</f>
        <v>0</v>
      </c>
      <c r="Q316" s="220">
        <f>F316*Config!G$40</f>
        <v>367718.75</v>
      </c>
      <c r="R316" s="220">
        <f>G316*Config!H$40</f>
        <v>376911.71874999994</v>
      </c>
      <c r="S316" s="220">
        <f>H316*Config!I$40</f>
        <v>0</v>
      </c>
      <c r="T316" s="220">
        <f>I316*Config!J$40</f>
        <v>0</v>
      </c>
      <c r="U316" s="220">
        <f>J316*Config!K$40</f>
        <v>0</v>
      </c>
      <c r="V316" s="220">
        <f>K316*Config!L$40</f>
        <v>0</v>
      </c>
      <c r="W316" s="220">
        <f>L316*Config!M$40</f>
        <v>0</v>
      </c>
      <c r="X316" s="220">
        <f>M316*Config!N$40</f>
        <v>0</v>
      </c>
      <c r="Y316" s="221">
        <f>N316*Config!O$40</f>
        <v>0</v>
      </c>
      <c r="Z316" s="222">
        <f t="shared" si="28"/>
        <v>700000</v>
      </c>
      <c r="AA316" s="217">
        <f t="shared" si="29"/>
        <v>700000</v>
      </c>
      <c r="AB316" s="220">
        <f t="shared" si="30"/>
        <v>744630.46875</v>
      </c>
      <c r="AC316" s="221">
        <f t="shared" si="31"/>
        <v>744630.46875</v>
      </c>
      <c r="AD316" s="223">
        <f>IF(OR(SUM(P316:Y316)&lt;&gt;0,A316="EH"),INDEX(CASH!$B:$B,MATCH(A316,CASH!$A:$A,0)),"")</f>
        <v>230</v>
      </c>
      <c r="AE316" s="122">
        <f>AD316*VLOOKUP(C316,Config!$A$3:$C$9,3,FALSE)</f>
        <v>3450</v>
      </c>
      <c r="AF316" s="224">
        <f t="shared" si="32"/>
        <v>0.51286096895246069</v>
      </c>
      <c r="AG316" s="122" t="str">
        <f>IF(ISERROR(VLOOKUP(A316,Config!$A$12:$A$32,1,FALSE)),LEFT(A316,2),"PRL")</f>
        <v>TS</v>
      </c>
      <c r="AH316" s="122" t="str">
        <f t="shared" si="33"/>
        <v>TS007s</v>
      </c>
      <c r="AI316" s="163" t="s">
        <v>882</v>
      </c>
      <c r="AJ316" s="225" t="s">
        <v>781</v>
      </c>
      <c r="AK316" s="338" t="str">
        <f>IF(ISERROR(VLOOKUP($A316,'RAB Cat Lookup'!$B$4:$E$351,2,FALSE))=TRUE,"Unallocated",VLOOKUP($A316,'RAB Cat Lookup'!$B$4:$E$351,2,FALSE))</f>
        <v>Std</v>
      </c>
      <c r="AL316" s="338" t="str">
        <f>IF(ISERROR(VLOOKUP($A316,'RAB Cat Lookup'!$B$4:$E$351,4,FALSE))=TRUE,"Unallocated",VLOOKUP($A316,'RAB Cat Lookup'!$B$4:$E$351,4,FALSE))</f>
        <v>Substations</v>
      </c>
      <c r="AM316" s="121" t="str">
        <f t="shared" si="34"/>
        <v/>
      </c>
    </row>
    <row r="317" spans="1:39" x14ac:dyDescent="0.25">
      <c r="A317" s="215" t="s">
        <v>6</v>
      </c>
      <c r="B317" s="215" t="s">
        <v>222</v>
      </c>
      <c r="C317" s="123" t="s">
        <v>512</v>
      </c>
      <c r="D317" s="216">
        <v>1253792</v>
      </c>
      <c r="E317" s="217">
        <v>520000</v>
      </c>
      <c r="F317" s="217">
        <v>520000</v>
      </c>
      <c r="G317" s="217">
        <v>520000</v>
      </c>
      <c r="H317" s="217">
        <v>520000</v>
      </c>
      <c r="I317" s="217">
        <v>520000</v>
      </c>
      <c r="J317" s="217">
        <v>520000</v>
      </c>
      <c r="K317" s="217">
        <v>520000</v>
      </c>
      <c r="L317" s="217">
        <v>520000</v>
      </c>
      <c r="M317" s="217">
        <v>520000</v>
      </c>
      <c r="N317" s="218">
        <v>520000</v>
      </c>
      <c r="O317" s="219">
        <v>1300326.8399999999</v>
      </c>
      <c r="P317" s="220">
        <f>E317*Config!F$40</f>
        <v>533000</v>
      </c>
      <c r="Q317" s="220">
        <f>F317*Config!G$40</f>
        <v>546325</v>
      </c>
      <c r="R317" s="220">
        <f>G317*Config!H$40</f>
        <v>559983.12499999988</v>
      </c>
      <c r="S317" s="220">
        <f>H317*Config!I$40</f>
        <v>573982.70312499988</v>
      </c>
      <c r="T317" s="220">
        <f>I317*Config!J$40</f>
        <v>588332.27070312481</v>
      </c>
      <c r="U317" s="220">
        <f>J317*Config!K$40</f>
        <v>603040.57747070293</v>
      </c>
      <c r="V317" s="220">
        <f>K317*Config!L$40</f>
        <v>618116.59190747049</v>
      </c>
      <c r="W317" s="220">
        <f>L317*Config!M$40</f>
        <v>633569.50670515723</v>
      </c>
      <c r="X317" s="220">
        <f>M317*Config!N$40</f>
        <v>649408.74437278602</v>
      </c>
      <c r="Y317" s="221">
        <f>N317*Config!O$40</f>
        <v>665643.96298210567</v>
      </c>
      <c r="Z317" s="222">
        <f t="shared" si="28"/>
        <v>2600000</v>
      </c>
      <c r="AA317" s="217">
        <f t="shared" si="29"/>
        <v>5200000</v>
      </c>
      <c r="AB317" s="220">
        <f t="shared" si="30"/>
        <v>2801623.0988281248</v>
      </c>
      <c r="AC317" s="221">
        <f t="shared" si="31"/>
        <v>5971402.4822663479</v>
      </c>
      <c r="AD317" s="223">
        <f>IF(OR(SUM(P317:Y317)&lt;&gt;0,A317="EH"),INDEX(CASH!$B:$B,MATCH(A317,CASH!$A:$A,0)),"")</f>
        <v>370</v>
      </c>
      <c r="AE317" s="122">
        <f>AD317*VLOOKUP(C317,Config!$A$3:$C$9,3,FALSE)</f>
        <v>5550</v>
      </c>
      <c r="AF317" s="224">
        <f t="shared" si="32"/>
        <v>1.9506078155219247E-2</v>
      </c>
      <c r="AG317" s="122" t="str">
        <f>IF(ISERROR(VLOOKUP(A317,Config!$A$12:$A$32,1,FALSE)),LEFT(A317,2),"PRL")</f>
        <v>TS</v>
      </c>
      <c r="AH317" s="122" t="str">
        <f t="shared" si="33"/>
        <v>TS008s</v>
      </c>
      <c r="AI317" s="163" t="s">
        <v>882</v>
      </c>
      <c r="AJ317" s="225" t="s">
        <v>781</v>
      </c>
      <c r="AK317" s="338" t="str">
        <f>IF(ISERROR(VLOOKUP($A317,'RAB Cat Lookup'!$B$4:$E$351,2,FALSE))=TRUE,"Unallocated",VLOOKUP($A317,'RAB Cat Lookup'!$B$4:$E$351,2,FALSE))</f>
        <v>Std</v>
      </c>
      <c r="AL317" s="338" t="str">
        <f>IF(ISERROR(VLOOKUP($A317,'RAB Cat Lookup'!$B$4:$E$351,4,FALSE))=TRUE,"Unallocated",VLOOKUP($A317,'RAB Cat Lookup'!$B$4:$E$351,4,FALSE))</f>
        <v>Substations</v>
      </c>
      <c r="AM317" s="121" t="str">
        <f t="shared" si="34"/>
        <v/>
      </c>
    </row>
    <row r="318" spans="1:39" x14ac:dyDescent="0.25">
      <c r="A318" s="215" t="s">
        <v>6</v>
      </c>
      <c r="B318" s="215" t="s">
        <v>222</v>
      </c>
      <c r="C318" s="123" t="s">
        <v>778</v>
      </c>
      <c r="D318" s="216"/>
      <c r="E318" s="217">
        <v>0</v>
      </c>
      <c r="F318" s="217">
        <v>0</v>
      </c>
      <c r="G318" s="217">
        <v>0</v>
      </c>
      <c r="H318" s="217">
        <v>0</v>
      </c>
      <c r="I318" s="217">
        <v>0</v>
      </c>
      <c r="J318" s="217">
        <v>520000</v>
      </c>
      <c r="K318" s="217">
        <v>520000</v>
      </c>
      <c r="L318" s="217">
        <v>520000</v>
      </c>
      <c r="M318" s="217">
        <v>520000</v>
      </c>
      <c r="N318" s="218">
        <v>520000</v>
      </c>
      <c r="O318" s="219">
        <v>0</v>
      </c>
      <c r="P318" s="220">
        <f>E318*Config!F$40</f>
        <v>0</v>
      </c>
      <c r="Q318" s="220">
        <f>F318*Config!G$40</f>
        <v>0</v>
      </c>
      <c r="R318" s="220">
        <f>G318*Config!H$40</f>
        <v>0</v>
      </c>
      <c r="S318" s="220">
        <f>H318*Config!I$40</f>
        <v>0</v>
      </c>
      <c r="T318" s="220">
        <f>I318*Config!J$40</f>
        <v>0</v>
      </c>
      <c r="U318" s="220">
        <f>J318*Config!K$40</f>
        <v>603040.57747070293</v>
      </c>
      <c r="V318" s="220">
        <f>K318*Config!L$40</f>
        <v>618116.59190747049</v>
      </c>
      <c r="W318" s="220">
        <f>L318*Config!M$40</f>
        <v>633569.50670515723</v>
      </c>
      <c r="X318" s="220">
        <f>M318*Config!N$40</f>
        <v>649408.74437278602</v>
      </c>
      <c r="Y318" s="221">
        <f>N318*Config!O$40</f>
        <v>665643.96298210567</v>
      </c>
      <c r="Z318" s="222">
        <f t="shared" si="28"/>
        <v>0</v>
      </c>
      <c r="AA318" s="217">
        <f t="shared" si="29"/>
        <v>2600000</v>
      </c>
      <c r="AB318" s="220">
        <f t="shared" si="30"/>
        <v>0</v>
      </c>
      <c r="AC318" s="221">
        <f t="shared" si="31"/>
        <v>3169779.3834382226</v>
      </c>
      <c r="AD318" s="223">
        <f>IF(OR(SUM(P318:Y318)&lt;&gt;0,A318="EH"),INDEX(CASH!$B:$B,MATCH(A318,CASH!$A:$A,0)),"")</f>
        <v>370</v>
      </c>
      <c r="AE318" s="122">
        <f>AD318*VLOOKUP(C318,Config!$A$3:$C$9,3,FALSE)</f>
        <v>3700</v>
      </c>
      <c r="AF318" s="224">
        <f t="shared" si="32"/>
        <v>0.38635121207798373</v>
      </c>
      <c r="AG318" s="122" t="str">
        <f>IF(ISERROR(VLOOKUP(A318,Config!$A$12:$A$32,1,FALSE)),LEFT(A318,2),"PRL")</f>
        <v>TS</v>
      </c>
      <c r="AH318" s="122" t="str">
        <f t="shared" si="33"/>
        <v>TS008m</v>
      </c>
      <c r="AI318" s="163" t="s">
        <v>882</v>
      </c>
      <c r="AJ318" s="225" t="s">
        <v>781</v>
      </c>
      <c r="AK318" s="338" t="str">
        <f>IF(ISERROR(VLOOKUP($A318,'RAB Cat Lookup'!$B$4:$E$351,2,FALSE))=TRUE,"Unallocated",VLOOKUP($A318,'RAB Cat Lookup'!$B$4:$E$351,2,FALSE))</f>
        <v>Std</v>
      </c>
      <c r="AL318" s="338" t="str">
        <f>IF(ISERROR(VLOOKUP($A318,'RAB Cat Lookup'!$B$4:$E$351,4,FALSE))=TRUE,"Unallocated",VLOOKUP($A318,'RAB Cat Lookup'!$B$4:$E$351,4,FALSE))</f>
        <v>Substations</v>
      </c>
      <c r="AM318" s="121" t="str">
        <f t="shared" si="34"/>
        <v/>
      </c>
    </row>
    <row r="319" spans="1:39" x14ac:dyDescent="0.25">
      <c r="A319" s="215" t="s">
        <v>7</v>
      </c>
      <c r="B319" s="215" t="s">
        <v>223</v>
      </c>
      <c r="C319" s="123" t="s">
        <v>512</v>
      </c>
      <c r="D319" s="216">
        <v>817000</v>
      </c>
      <c r="E319" s="217">
        <v>0</v>
      </c>
      <c r="F319" s="217">
        <v>0</v>
      </c>
      <c r="G319" s="217">
        <v>0</v>
      </c>
      <c r="H319" s="217">
        <v>282000</v>
      </c>
      <c r="I319" s="217">
        <v>0</v>
      </c>
      <c r="J319" s="217">
        <v>282000</v>
      </c>
      <c r="K319" s="217">
        <v>0</v>
      </c>
      <c r="L319" s="217">
        <v>0</v>
      </c>
      <c r="M319" s="217">
        <v>0</v>
      </c>
      <c r="N319" s="218">
        <v>0</v>
      </c>
      <c r="O319" s="219">
        <v>647392</v>
      </c>
      <c r="P319" s="220">
        <f>E319*Config!F$40</f>
        <v>0</v>
      </c>
      <c r="Q319" s="220">
        <f>F319*Config!G$40</f>
        <v>0</v>
      </c>
      <c r="R319" s="220">
        <f>G319*Config!H$40</f>
        <v>0</v>
      </c>
      <c r="S319" s="220">
        <f>H319*Config!I$40</f>
        <v>311275.23515624995</v>
      </c>
      <c r="T319" s="220">
        <f>I319*Config!J$40</f>
        <v>0</v>
      </c>
      <c r="U319" s="220">
        <f>J319*Config!K$40</f>
        <v>327033.54393603501</v>
      </c>
      <c r="V319" s="220">
        <f>K319*Config!L$40</f>
        <v>0</v>
      </c>
      <c r="W319" s="220">
        <f>L319*Config!M$40</f>
        <v>0</v>
      </c>
      <c r="X319" s="220">
        <f>M319*Config!N$40</f>
        <v>0</v>
      </c>
      <c r="Y319" s="221">
        <f>N319*Config!O$40</f>
        <v>0</v>
      </c>
      <c r="Z319" s="222">
        <f t="shared" si="28"/>
        <v>282000</v>
      </c>
      <c r="AA319" s="217">
        <f t="shared" si="29"/>
        <v>564000</v>
      </c>
      <c r="AB319" s="220">
        <f t="shared" si="30"/>
        <v>311275.23515624995</v>
      </c>
      <c r="AC319" s="221">
        <f t="shared" si="31"/>
        <v>638308.77909228497</v>
      </c>
      <c r="AD319" s="223">
        <f>IF(OR(SUM(P319:Y319)&lt;&gt;0,A319="EH"),INDEX(CASH!$B:$B,MATCH(A319,CASH!$A:$A,0)),"")</f>
        <v>190</v>
      </c>
      <c r="AE319" s="122">
        <f>AD319*VLOOKUP(C319,Config!$A$3:$C$9,3,FALSE)</f>
        <v>2850</v>
      </c>
      <c r="AF319" s="224">
        <f t="shared" si="32"/>
        <v>0.66107000204264199</v>
      </c>
      <c r="AG319" s="122" t="str">
        <f>IF(ISERROR(VLOOKUP(A319,Config!$A$12:$A$32,1,FALSE)),LEFT(A319,2),"PRL")</f>
        <v>TS</v>
      </c>
      <c r="AH319" s="122" t="str">
        <f t="shared" si="33"/>
        <v>TS009s</v>
      </c>
      <c r="AI319" s="163" t="s">
        <v>882</v>
      </c>
      <c r="AJ319" s="225" t="s">
        <v>781</v>
      </c>
      <c r="AK319" s="338" t="str">
        <f>IF(ISERROR(VLOOKUP($A319,'RAB Cat Lookup'!$B$4:$E$351,2,FALSE))=TRUE,"Unallocated",VLOOKUP($A319,'RAB Cat Lookup'!$B$4:$E$351,2,FALSE))</f>
        <v>Std</v>
      </c>
      <c r="AL319" s="338" t="str">
        <f>IF(ISERROR(VLOOKUP($A319,'RAB Cat Lookup'!$B$4:$E$351,4,FALSE))=TRUE,"Unallocated",VLOOKUP($A319,'RAB Cat Lookup'!$B$4:$E$351,4,FALSE))</f>
        <v>Substations</v>
      </c>
      <c r="AM319" s="121" t="str">
        <f t="shared" si="34"/>
        <v/>
      </c>
    </row>
    <row r="320" spans="1:39" x14ac:dyDescent="0.25">
      <c r="A320" s="215" t="s">
        <v>495</v>
      </c>
      <c r="B320" s="215" t="s">
        <v>581</v>
      </c>
      <c r="C320" s="123" t="s">
        <v>512</v>
      </c>
      <c r="D320" s="216">
        <v>0</v>
      </c>
      <c r="E320" s="217">
        <v>0</v>
      </c>
      <c r="F320" s="217">
        <v>0</v>
      </c>
      <c r="G320" s="217">
        <v>0</v>
      </c>
      <c r="H320" s="217">
        <v>0</v>
      </c>
      <c r="I320" s="217">
        <v>0</v>
      </c>
      <c r="J320" s="217">
        <v>0</v>
      </c>
      <c r="K320" s="217">
        <v>0</v>
      </c>
      <c r="L320" s="217">
        <v>0</v>
      </c>
      <c r="M320" s="217">
        <v>0</v>
      </c>
      <c r="N320" s="218">
        <v>0</v>
      </c>
      <c r="O320" s="219">
        <v>0</v>
      </c>
      <c r="P320" s="220">
        <f>E320*Config!F$40</f>
        <v>0</v>
      </c>
      <c r="Q320" s="220">
        <f>F320*Config!G$40</f>
        <v>0</v>
      </c>
      <c r="R320" s="220">
        <f>G320*Config!H$40</f>
        <v>0</v>
      </c>
      <c r="S320" s="220">
        <f>H320*Config!I$40</f>
        <v>0</v>
      </c>
      <c r="T320" s="220">
        <f>I320*Config!J$40</f>
        <v>0</v>
      </c>
      <c r="U320" s="220">
        <f>J320*Config!K$40</f>
        <v>0</v>
      </c>
      <c r="V320" s="220">
        <f>K320*Config!L$40</f>
        <v>0</v>
      </c>
      <c r="W320" s="220">
        <f>L320*Config!M$40</f>
        <v>0</v>
      </c>
      <c r="X320" s="220">
        <f>M320*Config!N$40</f>
        <v>0</v>
      </c>
      <c r="Y320" s="221">
        <f>N320*Config!O$40</f>
        <v>0</v>
      </c>
      <c r="Z320" s="222">
        <f t="shared" si="28"/>
        <v>0</v>
      </c>
      <c r="AA320" s="217">
        <f t="shared" si="29"/>
        <v>0</v>
      </c>
      <c r="AB320" s="220">
        <f t="shared" si="30"/>
        <v>0</v>
      </c>
      <c r="AC320" s="221">
        <f t="shared" si="31"/>
        <v>0</v>
      </c>
      <c r="AD320" s="223" t="str">
        <f>IF(OR(SUM(P320:Y320)&lt;&gt;0,A320="EH"),INDEX(CASH!$B:$B,MATCH(A320,CASH!$A:$A,0)),"")</f>
        <v/>
      </c>
      <c r="AE320" s="227">
        <v>4950</v>
      </c>
      <c r="AF320" s="224">
        <f t="shared" si="32"/>
        <v>0.12555079734501071</v>
      </c>
      <c r="AG320" s="122" t="str">
        <f>IF(ISERROR(VLOOKUP(A320,Config!$A$12:$A$32,1,FALSE)),LEFT(A320,2),"PRL")</f>
        <v>TS</v>
      </c>
      <c r="AH320" s="122" t="str">
        <f t="shared" si="33"/>
        <v>TS011s</v>
      </c>
      <c r="AI320" s="163" t="s">
        <v>882</v>
      </c>
      <c r="AJ320" s="225" t="s">
        <v>781</v>
      </c>
      <c r="AK320" s="338" t="str">
        <f>IF(ISERROR(VLOOKUP($A320,'RAB Cat Lookup'!$B$4:$E$351,2,FALSE))=TRUE,"Unallocated",VLOOKUP($A320,'RAB Cat Lookup'!$B$4:$E$351,2,FALSE))</f>
        <v>Unallocated</v>
      </c>
      <c r="AL320" s="338" t="str">
        <f>IF(ISERROR(VLOOKUP($A320,'RAB Cat Lookup'!$B$4:$E$351,4,FALSE))=TRUE,"Unallocated",VLOOKUP($A320,'RAB Cat Lookup'!$B$4:$E$351,4,FALSE))</f>
        <v>Unallocated</v>
      </c>
      <c r="AM320" s="121" t="str">
        <f t="shared" si="34"/>
        <v/>
      </c>
    </row>
    <row r="321" spans="1:39" x14ac:dyDescent="0.25">
      <c r="A321" s="215" t="s">
        <v>8</v>
      </c>
      <c r="B321" s="215" t="s">
        <v>224</v>
      </c>
      <c r="C321" s="123" t="s">
        <v>512</v>
      </c>
      <c r="D321" s="216">
        <v>132000</v>
      </c>
      <c r="E321" s="217">
        <v>37000</v>
      </c>
      <c r="F321" s="217">
        <v>50000</v>
      </c>
      <c r="G321" s="217">
        <v>50000</v>
      </c>
      <c r="H321" s="217">
        <v>50000</v>
      </c>
      <c r="I321" s="217">
        <v>25000</v>
      </c>
      <c r="J321" s="217">
        <v>50000</v>
      </c>
      <c r="K321" s="217">
        <v>50000</v>
      </c>
      <c r="L321" s="217">
        <v>50000</v>
      </c>
      <c r="M321" s="217">
        <v>50000</v>
      </c>
      <c r="N321" s="218">
        <v>50000</v>
      </c>
      <c r="O321" s="219">
        <v>57400</v>
      </c>
      <c r="P321" s="220">
        <f>E321*Config!F$40</f>
        <v>37925</v>
      </c>
      <c r="Q321" s="220">
        <f>F321*Config!G$40</f>
        <v>52531.249999999993</v>
      </c>
      <c r="R321" s="220">
        <f>G321*Config!H$40</f>
        <v>53844.531249999993</v>
      </c>
      <c r="S321" s="220">
        <f>H321*Config!I$40</f>
        <v>55190.644531249985</v>
      </c>
      <c r="T321" s="220">
        <f>I321*Config!J$40</f>
        <v>28285.205322265618</v>
      </c>
      <c r="U321" s="220">
        <f>J321*Config!K$40</f>
        <v>57984.670910644512</v>
      </c>
      <c r="V321" s="220">
        <f>K321*Config!L$40</f>
        <v>59434.287683410628</v>
      </c>
      <c r="W321" s="220">
        <f>L321*Config!M$40</f>
        <v>60920.144875495884</v>
      </c>
      <c r="X321" s="220">
        <f>M321*Config!N$40</f>
        <v>62443.14849738327</v>
      </c>
      <c r="Y321" s="221">
        <f>N321*Config!O$40</f>
        <v>64004.227209817851</v>
      </c>
      <c r="Z321" s="222">
        <f t="shared" si="28"/>
        <v>212000</v>
      </c>
      <c r="AA321" s="217">
        <f t="shared" si="29"/>
        <v>462000</v>
      </c>
      <c r="AB321" s="220">
        <f t="shared" si="30"/>
        <v>227776.63110351563</v>
      </c>
      <c r="AC321" s="221">
        <f t="shared" si="31"/>
        <v>532563.11028026778</v>
      </c>
      <c r="AD321" s="223">
        <f>IF(OR(SUM(P321:Y321)&lt;&gt;0,A321="EH"),INDEX(CASH!$B:$B,MATCH(A321,CASH!$A:$A,0)),"")</f>
        <v>190</v>
      </c>
      <c r="AE321" s="122">
        <f>AD321*VLOOKUP(C321,Config!$A$3:$C$9,3,FALSE)</f>
        <v>2850</v>
      </c>
      <c r="AF321" s="224">
        <f t="shared" si="32"/>
        <v>0.66107000204264199</v>
      </c>
      <c r="AG321" s="122" t="str">
        <f>IF(ISERROR(VLOOKUP(A321,Config!$A$12:$A$32,1,FALSE)),LEFT(A321,2),"PRL")</f>
        <v>TS</v>
      </c>
      <c r="AH321" s="122" t="str">
        <f t="shared" si="33"/>
        <v>TS015s</v>
      </c>
      <c r="AI321" s="163" t="s">
        <v>882</v>
      </c>
      <c r="AJ321" s="225" t="s">
        <v>781</v>
      </c>
      <c r="AK321" s="338" t="str">
        <f>IF(ISERROR(VLOOKUP($A321,'RAB Cat Lookup'!$B$4:$E$351,2,FALSE))=TRUE,"Unallocated",VLOOKUP($A321,'RAB Cat Lookup'!$B$4:$E$351,2,FALSE))</f>
        <v>Std</v>
      </c>
      <c r="AL321" s="338" t="str">
        <f>IF(ISERROR(VLOOKUP($A321,'RAB Cat Lookup'!$B$4:$E$351,4,FALSE))=TRUE,"Unallocated",VLOOKUP($A321,'RAB Cat Lookup'!$B$4:$E$351,4,FALSE))</f>
        <v>Substations</v>
      </c>
      <c r="AM321" s="121" t="str">
        <f t="shared" si="34"/>
        <v/>
      </c>
    </row>
    <row r="322" spans="1:39" x14ac:dyDescent="0.25">
      <c r="A322" s="215" t="s">
        <v>8</v>
      </c>
      <c r="B322" s="215" t="s">
        <v>224</v>
      </c>
      <c r="C322" s="123" t="s">
        <v>778</v>
      </c>
      <c r="D322" s="216"/>
      <c r="E322" s="217">
        <v>0</v>
      </c>
      <c r="F322" s="217">
        <v>68000</v>
      </c>
      <c r="G322" s="217">
        <v>68000</v>
      </c>
      <c r="H322" s="217">
        <v>68000</v>
      </c>
      <c r="I322" s="217">
        <v>25000</v>
      </c>
      <c r="J322" s="217">
        <v>0</v>
      </c>
      <c r="K322" s="217">
        <v>0</v>
      </c>
      <c r="L322" s="217">
        <v>0</v>
      </c>
      <c r="M322" s="217">
        <v>0</v>
      </c>
      <c r="N322" s="218">
        <v>0</v>
      </c>
      <c r="O322" s="219">
        <v>0</v>
      </c>
      <c r="P322" s="220">
        <f>E322*Config!F$40</f>
        <v>0</v>
      </c>
      <c r="Q322" s="220">
        <f>F322*Config!G$40</f>
        <v>71442.5</v>
      </c>
      <c r="R322" s="220">
        <f>G322*Config!H$40</f>
        <v>73228.562499999985</v>
      </c>
      <c r="S322" s="220">
        <f>H322*Config!I$40</f>
        <v>75059.276562499988</v>
      </c>
      <c r="T322" s="220">
        <f>I322*Config!J$40</f>
        <v>28285.205322265618</v>
      </c>
      <c r="U322" s="220">
        <f>J322*Config!K$40</f>
        <v>0</v>
      </c>
      <c r="V322" s="220">
        <f>K322*Config!L$40</f>
        <v>0</v>
      </c>
      <c r="W322" s="220">
        <f>L322*Config!M$40</f>
        <v>0</v>
      </c>
      <c r="X322" s="220">
        <f>M322*Config!N$40</f>
        <v>0</v>
      </c>
      <c r="Y322" s="221">
        <f>N322*Config!O$40</f>
        <v>0</v>
      </c>
      <c r="Z322" s="222">
        <f t="shared" ref="Z322:Z385" si="35">SUM(E322:I322)</f>
        <v>229000</v>
      </c>
      <c r="AA322" s="217">
        <f t="shared" ref="AA322:AA385" si="36">SUM(E322:N322)</f>
        <v>229000</v>
      </c>
      <c r="AB322" s="220">
        <f t="shared" ref="AB322:AB385" si="37">SUM(P322:T322)</f>
        <v>248015.54438476561</v>
      </c>
      <c r="AC322" s="221">
        <f t="shared" ref="AC322:AC385" si="38">SUM(P322:Y322)</f>
        <v>248015.54438476561</v>
      </c>
      <c r="AD322" s="223">
        <f>IF(OR(SUM(P322:Y322)&lt;&gt;0,A322="EH"),INDEX(CASH!$B:$B,MATCH(A322,CASH!$A:$A,0)),"")</f>
        <v>190</v>
      </c>
      <c r="AE322" s="122">
        <f>AD322*VLOOKUP(C322,Config!$A$3:$C$9,3,FALSE)</f>
        <v>1900</v>
      </c>
      <c r="AF322" s="224">
        <f t="shared" ref="AF322:AF385" si="39">SUMIF($AE$2:$AE$418,"&gt;="&amp;AE322,$AB$2:$AB$418)/SUM($AB$2:$AB$418)</f>
        <v>0.80682115184086189</v>
      </c>
      <c r="AG322" s="122" t="str">
        <f>IF(ISERROR(VLOOKUP(A322,Config!$A$12:$A$32,1,FALSE)),LEFT(A322,2),"PRL")</f>
        <v>TS</v>
      </c>
      <c r="AH322" s="122" t="str">
        <f t="shared" ref="AH322:AH385" si="40">A322&amp;IF(LEFT(C322)="P",LOWER(MID(C322,11,1)),"")</f>
        <v>TS015m</v>
      </c>
      <c r="AI322" s="163" t="s">
        <v>882</v>
      </c>
      <c r="AJ322" s="225" t="s">
        <v>781</v>
      </c>
      <c r="AK322" s="338" t="str">
        <f>IF(ISERROR(VLOOKUP($A322,'RAB Cat Lookup'!$B$4:$E$351,2,FALSE))=TRUE,"Unallocated",VLOOKUP($A322,'RAB Cat Lookup'!$B$4:$E$351,2,FALSE))</f>
        <v>Std</v>
      </c>
      <c r="AL322" s="338" t="str">
        <f>IF(ISERROR(VLOOKUP($A322,'RAB Cat Lookup'!$B$4:$E$351,4,FALSE))=TRUE,"Unallocated",VLOOKUP($A322,'RAB Cat Lookup'!$B$4:$E$351,4,FALSE))</f>
        <v>Substations</v>
      </c>
      <c r="AM322" s="121" t="str">
        <f t="shared" ref="AM322:AM385" si="41">IF(AND(AL322=1,SUM(AA322&lt;&gt;0)),A322,"")</f>
        <v/>
      </c>
    </row>
    <row r="323" spans="1:39" x14ac:dyDescent="0.25">
      <c r="A323" s="215" t="s">
        <v>9</v>
      </c>
      <c r="B323" s="215" t="s">
        <v>225</v>
      </c>
      <c r="C323" s="123" t="s">
        <v>512</v>
      </c>
      <c r="D323" s="216">
        <v>1095000</v>
      </c>
      <c r="E323" s="217">
        <v>0</v>
      </c>
      <c r="F323" s="217">
        <v>0</v>
      </c>
      <c r="G323" s="217">
        <v>0</v>
      </c>
      <c r="H323" s="217">
        <v>698000</v>
      </c>
      <c r="I323" s="217">
        <v>698000</v>
      </c>
      <c r="J323" s="217">
        <v>698000</v>
      </c>
      <c r="K323" s="217">
        <v>698000</v>
      </c>
      <c r="L323" s="217">
        <v>698000</v>
      </c>
      <c r="M323" s="217">
        <v>698000</v>
      </c>
      <c r="N323" s="218">
        <v>698000</v>
      </c>
      <c r="O323" s="219">
        <v>1131559.1599999999</v>
      </c>
      <c r="P323" s="220">
        <f>E323*Config!F$40</f>
        <v>0</v>
      </c>
      <c r="Q323" s="220">
        <f>F323*Config!G$40</f>
        <v>0</v>
      </c>
      <c r="R323" s="220">
        <f>G323*Config!H$40</f>
        <v>0</v>
      </c>
      <c r="S323" s="220">
        <f>H323*Config!I$40</f>
        <v>770461.39765624981</v>
      </c>
      <c r="T323" s="220">
        <f>I323*Config!J$40</f>
        <v>789722.93259765604</v>
      </c>
      <c r="U323" s="220">
        <f>J323*Config!K$40</f>
        <v>809466.00591259729</v>
      </c>
      <c r="V323" s="220">
        <f>K323*Config!L$40</f>
        <v>829702.65606041229</v>
      </c>
      <c r="W323" s="220">
        <f>L323*Config!M$40</f>
        <v>850445.22246192256</v>
      </c>
      <c r="X323" s="220">
        <f>M323*Config!N$40</f>
        <v>871706.3530234705</v>
      </c>
      <c r="Y323" s="221">
        <f>N323*Config!O$40</f>
        <v>893499.01184905728</v>
      </c>
      <c r="Z323" s="222">
        <f t="shared" si="35"/>
        <v>1396000</v>
      </c>
      <c r="AA323" s="217">
        <f t="shared" si="36"/>
        <v>4886000</v>
      </c>
      <c r="AB323" s="220">
        <f t="shared" si="37"/>
        <v>1560184.3302539058</v>
      </c>
      <c r="AC323" s="221">
        <f t="shared" si="38"/>
        <v>5815003.5795613658</v>
      </c>
      <c r="AD323" s="223">
        <f>IF(OR(SUM(P323:Y323)&lt;&gt;0,A323="EH"),INDEX(CASH!$B:$B,MATCH(A323,CASH!$A:$A,0)),"")</f>
        <v>240</v>
      </c>
      <c r="AE323" s="122">
        <f>AD323*VLOOKUP(C323,Config!$A$3:$C$9,3,FALSE)</f>
        <v>3600</v>
      </c>
      <c r="AF323" s="224">
        <f t="shared" si="39"/>
        <v>0.42678271564317494</v>
      </c>
      <c r="AG323" s="122" t="str">
        <f>IF(ISERROR(VLOOKUP(A323,Config!$A$12:$A$32,1,FALSE)),LEFT(A323,2),"PRL")</f>
        <v>TS</v>
      </c>
      <c r="AH323" s="122" t="str">
        <f t="shared" si="40"/>
        <v>TS016s</v>
      </c>
      <c r="AI323" s="163" t="s">
        <v>882</v>
      </c>
      <c r="AJ323" s="225" t="s">
        <v>781</v>
      </c>
      <c r="AK323" s="338" t="str">
        <f>IF(ISERROR(VLOOKUP($A323,'RAB Cat Lookup'!$B$4:$E$351,2,FALSE))=TRUE,"Unallocated",VLOOKUP($A323,'RAB Cat Lookup'!$B$4:$E$351,2,FALSE))</f>
        <v>Std</v>
      </c>
      <c r="AL323" s="338" t="str">
        <f>IF(ISERROR(VLOOKUP($A323,'RAB Cat Lookup'!$B$4:$E$351,4,FALSE))=TRUE,"Unallocated",VLOOKUP($A323,'RAB Cat Lookup'!$B$4:$E$351,4,FALSE))</f>
        <v>Substations</v>
      </c>
      <c r="AM323" s="121" t="str">
        <f t="shared" si="41"/>
        <v/>
      </c>
    </row>
    <row r="324" spans="1:39" x14ac:dyDescent="0.25">
      <c r="A324" s="215" t="s">
        <v>386</v>
      </c>
      <c r="B324" s="215" t="s">
        <v>582</v>
      </c>
      <c r="C324" s="123" t="s">
        <v>512</v>
      </c>
      <c r="D324" s="216">
        <v>600000</v>
      </c>
      <c r="E324" s="217">
        <v>0</v>
      </c>
      <c r="F324" s="217">
        <v>0</v>
      </c>
      <c r="G324" s="217">
        <v>0</v>
      </c>
      <c r="H324" s="217">
        <v>0</v>
      </c>
      <c r="I324" s="217">
        <v>0</v>
      </c>
      <c r="J324" s="217">
        <v>0</v>
      </c>
      <c r="K324" s="217">
        <v>0</v>
      </c>
      <c r="L324" s="217">
        <v>0</v>
      </c>
      <c r="M324" s="217">
        <v>0</v>
      </c>
      <c r="N324" s="218">
        <v>0</v>
      </c>
      <c r="O324" s="219">
        <v>0</v>
      </c>
      <c r="P324" s="220">
        <f>E324*Config!F$40</f>
        <v>0</v>
      </c>
      <c r="Q324" s="220">
        <f>F324*Config!G$40</f>
        <v>0</v>
      </c>
      <c r="R324" s="220">
        <f>G324*Config!H$40</f>
        <v>0</v>
      </c>
      <c r="S324" s="220">
        <f>H324*Config!I$40</f>
        <v>0</v>
      </c>
      <c r="T324" s="220">
        <f>I324*Config!J$40</f>
        <v>0</v>
      </c>
      <c r="U324" s="220">
        <f>J324*Config!K$40</f>
        <v>0</v>
      </c>
      <c r="V324" s="220">
        <f>K324*Config!L$40</f>
        <v>0</v>
      </c>
      <c r="W324" s="220">
        <f>L324*Config!M$40</f>
        <v>0</v>
      </c>
      <c r="X324" s="220">
        <f>M324*Config!N$40</f>
        <v>0</v>
      </c>
      <c r="Y324" s="221">
        <f>N324*Config!O$40</f>
        <v>0</v>
      </c>
      <c r="Z324" s="222">
        <f t="shared" si="35"/>
        <v>0</v>
      </c>
      <c r="AA324" s="217">
        <f t="shared" si="36"/>
        <v>0</v>
      </c>
      <c r="AB324" s="220">
        <f t="shared" si="37"/>
        <v>0</v>
      </c>
      <c r="AC324" s="221">
        <f t="shared" si="38"/>
        <v>0</v>
      </c>
      <c r="AD324" s="223" t="str">
        <f>IF(OR(SUM(P324:Y324)&lt;&gt;0,A324="EH"),INDEX(CASH!$B:$B,MATCH(A324,CASH!$A:$A,0)),"")</f>
        <v/>
      </c>
      <c r="AE324" s="226">
        <v>2100</v>
      </c>
      <c r="AF324" s="224">
        <f t="shared" si="39"/>
        <v>0.78281578345034575</v>
      </c>
      <c r="AG324" s="122" t="str">
        <f>IF(ISERROR(VLOOKUP(A324,Config!$A$12:$A$32,1,FALSE)),LEFT(A324,2),"PRL")</f>
        <v>TS</v>
      </c>
      <c r="AH324" s="122" t="str">
        <f t="shared" si="40"/>
        <v>TS017s</v>
      </c>
      <c r="AI324" s="163" t="s">
        <v>882</v>
      </c>
      <c r="AJ324" s="225" t="s">
        <v>781</v>
      </c>
      <c r="AK324" s="338" t="str">
        <f>IF(ISERROR(VLOOKUP($A324,'RAB Cat Lookup'!$B$4:$E$351,2,FALSE))=TRUE,"Unallocated",VLOOKUP($A324,'RAB Cat Lookup'!$B$4:$E$351,2,FALSE))</f>
        <v>Std</v>
      </c>
      <c r="AL324" s="338" t="str">
        <f>IF(ISERROR(VLOOKUP($A324,'RAB Cat Lookup'!$B$4:$E$351,4,FALSE))=TRUE,"Unallocated",VLOOKUP($A324,'RAB Cat Lookup'!$B$4:$E$351,4,FALSE))</f>
        <v>Transformers</v>
      </c>
      <c r="AM324" s="121" t="str">
        <f t="shared" si="41"/>
        <v/>
      </c>
    </row>
    <row r="325" spans="1:39" x14ac:dyDescent="0.25">
      <c r="A325" s="215" t="s">
        <v>10</v>
      </c>
      <c r="B325" s="215" t="s">
        <v>471</v>
      </c>
      <c r="C325" s="123" t="s">
        <v>512</v>
      </c>
      <c r="D325" s="216">
        <v>0</v>
      </c>
      <c r="E325" s="217">
        <v>0</v>
      </c>
      <c r="F325" s="217">
        <v>0</v>
      </c>
      <c r="G325" s="217">
        <v>0</v>
      </c>
      <c r="H325" s="217">
        <v>0</v>
      </c>
      <c r="I325" s="217">
        <v>0</v>
      </c>
      <c r="J325" s="217">
        <v>0</v>
      </c>
      <c r="K325" s="217">
        <v>0</v>
      </c>
      <c r="L325" s="217">
        <v>0</v>
      </c>
      <c r="M325" s="217">
        <v>0</v>
      </c>
      <c r="N325" s="218">
        <v>0</v>
      </c>
      <c r="O325" s="219">
        <v>0</v>
      </c>
      <c r="P325" s="220">
        <f>E325*Config!F$40</f>
        <v>0</v>
      </c>
      <c r="Q325" s="220">
        <f>F325*Config!G$40</f>
        <v>0</v>
      </c>
      <c r="R325" s="220">
        <f>G325*Config!H$40</f>
        <v>0</v>
      </c>
      <c r="S325" s="220">
        <f>H325*Config!I$40</f>
        <v>0</v>
      </c>
      <c r="T325" s="220">
        <f>I325*Config!J$40</f>
        <v>0</v>
      </c>
      <c r="U325" s="220">
        <f>J325*Config!K$40</f>
        <v>0</v>
      </c>
      <c r="V325" s="220">
        <f>K325*Config!L$40</f>
        <v>0</v>
      </c>
      <c r="W325" s="220">
        <f>L325*Config!M$40</f>
        <v>0</v>
      </c>
      <c r="X325" s="220">
        <f>M325*Config!N$40</f>
        <v>0</v>
      </c>
      <c r="Y325" s="221">
        <f>N325*Config!O$40</f>
        <v>0</v>
      </c>
      <c r="Z325" s="222">
        <f t="shared" si="35"/>
        <v>0</v>
      </c>
      <c r="AA325" s="217">
        <f t="shared" si="36"/>
        <v>0</v>
      </c>
      <c r="AB325" s="220">
        <f t="shared" si="37"/>
        <v>0</v>
      </c>
      <c r="AC325" s="221">
        <f t="shared" si="38"/>
        <v>0</v>
      </c>
      <c r="AD325" s="223" t="str">
        <f>IF(OR(SUM(P325:Y325)&lt;&gt;0,A325="EH"),INDEX(CASH!$B:$B,MATCH(A325,CASH!$A:$A,0)),"")</f>
        <v/>
      </c>
      <c r="AE325" s="226">
        <v>1350</v>
      </c>
      <c r="AF325" s="224">
        <f t="shared" si="39"/>
        <v>0.92182585178561327</v>
      </c>
      <c r="AG325" s="122" t="str">
        <f>IF(ISERROR(VLOOKUP(A325,Config!$A$12:$A$32,1,FALSE)),LEFT(A325,2),"PRL")</f>
        <v>TS</v>
      </c>
      <c r="AH325" s="122" t="str">
        <f t="shared" si="40"/>
        <v>TS020s</v>
      </c>
      <c r="AI325" s="163" t="s">
        <v>882</v>
      </c>
      <c r="AJ325" s="225" t="s">
        <v>781</v>
      </c>
      <c r="AK325" s="338" t="str">
        <f>IF(ISERROR(VLOOKUP($A325,'RAB Cat Lookup'!$B$4:$E$351,2,FALSE))=TRUE,"Unallocated",VLOOKUP($A325,'RAB Cat Lookup'!$B$4:$E$351,2,FALSE))</f>
        <v>Std</v>
      </c>
      <c r="AL325" s="338" t="str">
        <f>IF(ISERROR(VLOOKUP($A325,'RAB Cat Lookup'!$B$4:$E$351,4,FALSE))=TRUE,"Unallocated",VLOOKUP($A325,'RAB Cat Lookup'!$B$4:$E$351,4,FALSE))</f>
        <v>Substations</v>
      </c>
      <c r="AM325" s="121" t="str">
        <f t="shared" si="41"/>
        <v/>
      </c>
    </row>
    <row r="326" spans="1:39" x14ac:dyDescent="0.25">
      <c r="A326" s="215" t="s">
        <v>28</v>
      </c>
      <c r="B326" s="215" t="s">
        <v>241</v>
      </c>
      <c r="C326" s="123" t="s">
        <v>512</v>
      </c>
      <c r="D326" s="216">
        <v>500000</v>
      </c>
      <c r="E326" s="217">
        <v>1500000</v>
      </c>
      <c r="F326" s="217">
        <v>1500000</v>
      </c>
      <c r="G326" s="217">
        <v>1500000</v>
      </c>
      <c r="H326" s="217">
        <v>1500000</v>
      </c>
      <c r="I326" s="217">
        <v>1500000</v>
      </c>
      <c r="J326" s="217">
        <v>1000000</v>
      </c>
      <c r="K326" s="217">
        <v>1000000</v>
      </c>
      <c r="L326" s="217">
        <v>1000000</v>
      </c>
      <c r="M326" s="217">
        <v>1000000</v>
      </c>
      <c r="N326" s="218">
        <v>1000000</v>
      </c>
      <c r="O326" s="219">
        <v>740909.15</v>
      </c>
      <c r="P326" s="220">
        <f>E326*Config!F$40</f>
        <v>1537499.9999999998</v>
      </c>
      <c r="Q326" s="220">
        <f>F326*Config!G$40</f>
        <v>1575937.4999999998</v>
      </c>
      <c r="R326" s="220">
        <f>G326*Config!H$40</f>
        <v>1615335.9374999998</v>
      </c>
      <c r="S326" s="220">
        <f>H326*Config!I$40</f>
        <v>1655719.3359374995</v>
      </c>
      <c r="T326" s="220">
        <f>I326*Config!J$40</f>
        <v>1697112.319335937</v>
      </c>
      <c r="U326" s="220">
        <f>J326*Config!K$40</f>
        <v>1159693.4182128902</v>
      </c>
      <c r="V326" s="220">
        <f>K326*Config!L$40</f>
        <v>1188685.7536682126</v>
      </c>
      <c r="W326" s="220">
        <f>L326*Config!M$40</f>
        <v>1218402.8975099176</v>
      </c>
      <c r="X326" s="220">
        <f>M326*Config!N$40</f>
        <v>1248862.9699476655</v>
      </c>
      <c r="Y326" s="221">
        <f>N326*Config!O$40</f>
        <v>1280084.544196357</v>
      </c>
      <c r="Z326" s="222">
        <f t="shared" si="35"/>
        <v>7500000</v>
      </c>
      <c r="AA326" s="217">
        <f t="shared" si="36"/>
        <v>12500000</v>
      </c>
      <c r="AB326" s="220">
        <f t="shared" si="37"/>
        <v>8081605.0927734356</v>
      </c>
      <c r="AC326" s="221">
        <f t="shared" si="38"/>
        <v>14177334.676308479</v>
      </c>
      <c r="AD326" s="223">
        <f>IF(OR(SUM(P326:Y326)&lt;&gt;0,A326="EH"),INDEX(CASH!$B:$B,MATCH(A326,CASH!$A:$A,0)),"")</f>
        <v>200</v>
      </c>
      <c r="AE326" s="122">
        <f>AD326*VLOOKUP(C326,Config!$A$3:$C$9,3,FALSE)</f>
        <v>3000</v>
      </c>
      <c r="AF326" s="224">
        <f t="shared" si="39"/>
        <v>0.5851644928423505</v>
      </c>
      <c r="AG326" s="122" t="str">
        <f>IF(ISERROR(VLOOKUP(A326,Config!$A$12:$A$32,1,FALSE)),LEFT(A326,2),"PRL")</f>
        <v>TS</v>
      </c>
      <c r="AH326" s="122" t="str">
        <f t="shared" si="40"/>
        <v>TS024s</v>
      </c>
      <c r="AI326" s="163" t="s">
        <v>882</v>
      </c>
      <c r="AJ326" s="225" t="s">
        <v>781</v>
      </c>
      <c r="AK326" s="338" t="str">
        <f>IF(ISERROR(VLOOKUP($A326,'RAB Cat Lookup'!$B$4:$E$351,2,FALSE))=TRUE,"Unallocated",VLOOKUP($A326,'RAB Cat Lookup'!$B$4:$E$351,2,FALSE))</f>
        <v>Std</v>
      </c>
      <c r="AL326" s="338" t="str">
        <f>IF(ISERROR(VLOOKUP($A326,'RAB Cat Lookup'!$B$4:$E$351,4,FALSE))=TRUE,"Unallocated",VLOOKUP($A326,'RAB Cat Lookup'!$B$4:$E$351,4,FALSE))</f>
        <v>Substations</v>
      </c>
      <c r="AM326" s="121" t="str">
        <f t="shared" si="41"/>
        <v/>
      </c>
    </row>
    <row r="327" spans="1:39" x14ac:dyDescent="0.25">
      <c r="A327" s="215" t="s">
        <v>28</v>
      </c>
      <c r="B327" s="215" t="s">
        <v>241</v>
      </c>
      <c r="C327" s="123" t="s">
        <v>778</v>
      </c>
      <c r="D327" s="216"/>
      <c r="E327" s="217">
        <v>0</v>
      </c>
      <c r="F327" s="217">
        <v>0</v>
      </c>
      <c r="G327" s="217">
        <v>0</v>
      </c>
      <c r="H327" s="217">
        <v>0</v>
      </c>
      <c r="I327" s="217">
        <v>0</v>
      </c>
      <c r="J327" s="217">
        <v>1000000</v>
      </c>
      <c r="K327" s="217">
        <v>1000000</v>
      </c>
      <c r="L327" s="217">
        <v>1000000</v>
      </c>
      <c r="M327" s="217">
        <v>1000000</v>
      </c>
      <c r="N327" s="218">
        <v>1000000</v>
      </c>
      <c r="O327" s="219">
        <v>0</v>
      </c>
      <c r="P327" s="220">
        <f>E327*Config!F$40</f>
        <v>0</v>
      </c>
      <c r="Q327" s="220">
        <f>F327*Config!G$40</f>
        <v>0</v>
      </c>
      <c r="R327" s="220">
        <f>G327*Config!H$40</f>
        <v>0</v>
      </c>
      <c r="S327" s="220">
        <f>H327*Config!I$40</f>
        <v>0</v>
      </c>
      <c r="T327" s="220">
        <f>I327*Config!J$40</f>
        <v>0</v>
      </c>
      <c r="U327" s="220">
        <f>J327*Config!K$40</f>
        <v>1159693.4182128902</v>
      </c>
      <c r="V327" s="220">
        <f>K327*Config!L$40</f>
        <v>1188685.7536682126</v>
      </c>
      <c r="W327" s="220">
        <f>L327*Config!M$40</f>
        <v>1218402.8975099176</v>
      </c>
      <c r="X327" s="220">
        <f>M327*Config!N$40</f>
        <v>1248862.9699476655</v>
      </c>
      <c r="Y327" s="221">
        <f>N327*Config!O$40</f>
        <v>1280084.544196357</v>
      </c>
      <c r="Z327" s="222">
        <f t="shared" si="35"/>
        <v>0</v>
      </c>
      <c r="AA327" s="217">
        <f t="shared" si="36"/>
        <v>5000000</v>
      </c>
      <c r="AB327" s="220">
        <f t="shared" si="37"/>
        <v>0</v>
      </c>
      <c r="AC327" s="221">
        <f t="shared" si="38"/>
        <v>6095729.5835350426</v>
      </c>
      <c r="AD327" s="223">
        <f>IF(OR(SUM(P327:Y327)&lt;&gt;0,A327="EH"),INDEX(CASH!$B:$B,MATCH(A327,CASH!$A:$A,0)),"")</f>
        <v>200</v>
      </c>
      <c r="AE327" s="122">
        <f>AD327*VLOOKUP(C327,Config!$A$3:$C$9,3,FALSE)</f>
        <v>2000</v>
      </c>
      <c r="AF327" s="224">
        <f t="shared" si="39"/>
        <v>0.80606824448435888</v>
      </c>
      <c r="AG327" s="122" t="str">
        <f>IF(ISERROR(VLOOKUP(A327,Config!$A$12:$A$32,1,FALSE)),LEFT(A327,2),"PRL")</f>
        <v>TS</v>
      </c>
      <c r="AH327" s="122" t="str">
        <f t="shared" si="40"/>
        <v>TS024m</v>
      </c>
      <c r="AI327" s="163" t="s">
        <v>882</v>
      </c>
      <c r="AJ327" s="225" t="s">
        <v>781</v>
      </c>
      <c r="AK327" s="338" t="str">
        <f>IF(ISERROR(VLOOKUP($A327,'RAB Cat Lookup'!$B$4:$E$351,2,FALSE))=TRUE,"Unallocated",VLOOKUP($A327,'RAB Cat Lookup'!$B$4:$E$351,2,FALSE))</f>
        <v>Std</v>
      </c>
      <c r="AL327" s="338" t="str">
        <f>IF(ISERROR(VLOOKUP($A327,'RAB Cat Lookup'!$B$4:$E$351,4,FALSE))=TRUE,"Unallocated",VLOOKUP($A327,'RAB Cat Lookup'!$B$4:$E$351,4,FALSE))</f>
        <v>Substations</v>
      </c>
      <c r="AM327" s="121" t="str">
        <f t="shared" si="41"/>
        <v/>
      </c>
    </row>
    <row r="328" spans="1:39" x14ac:dyDescent="0.25">
      <c r="A328" s="215" t="s">
        <v>29</v>
      </c>
      <c r="B328" s="215" t="s">
        <v>293</v>
      </c>
      <c r="C328" s="123" t="s">
        <v>512</v>
      </c>
      <c r="D328" s="216">
        <v>650000</v>
      </c>
      <c r="E328" s="217">
        <v>89000</v>
      </c>
      <c r="F328" s="217">
        <v>450000</v>
      </c>
      <c r="G328" s="217">
        <v>450000</v>
      </c>
      <c r="H328" s="217">
        <v>518000</v>
      </c>
      <c r="I328" s="217">
        <v>520000</v>
      </c>
      <c r="J328" s="217">
        <v>539000</v>
      </c>
      <c r="K328" s="217">
        <v>450000</v>
      </c>
      <c r="L328" s="217">
        <v>450000</v>
      </c>
      <c r="M328" s="217">
        <v>518000</v>
      </c>
      <c r="N328" s="218">
        <v>520000</v>
      </c>
      <c r="O328" s="219">
        <v>641743.65</v>
      </c>
      <c r="P328" s="220">
        <f>E328*Config!F$40</f>
        <v>91224.999999999985</v>
      </c>
      <c r="Q328" s="220">
        <f>F328*Config!G$40</f>
        <v>472781.24999999994</v>
      </c>
      <c r="R328" s="220">
        <f>G328*Config!H$40</f>
        <v>484600.78124999994</v>
      </c>
      <c r="S328" s="220">
        <f>H328*Config!I$40</f>
        <v>571775.07734374993</v>
      </c>
      <c r="T328" s="220">
        <f>I328*Config!J$40</f>
        <v>588332.27070312481</v>
      </c>
      <c r="U328" s="220">
        <f>J328*Config!K$40</f>
        <v>625074.75241674786</v>
      </c>
      <c r="V328" s="220">
        <f>K328*Config!L$40</f>
        <v>534908.5891506956</v>
      </c>
      <c r="W328" s="220">
        <f>L328*Config!M$40</f>
        <v>548281.303879463</v>
      </c>
      <c r="X328" s="220">
        <f>M328*Config!N$40</f>
        <v>646911.01843289065</v>
      </c>
      <c r="Y328" s="221">
        <f>N328*Config!O$40</f>
        <v>665643.96298210567</v>
      </c>
      <c r="Z328" s="222">
        <f t="shared" si="35"/>
        <v>2027000</v>
      </c>
      <c r="AA328" s="217">
        <f t="shared" si="36"/>
        <v>4504000</v>
      </c>
      <c r="AB328" s="220">
        <f t="shared" si="37"/>
        <v>2208714.3792968746</v>
      </c>
      <c r="AC328" s="221">
        <f t="shared" si="38"/>
        <v>5229534.0061587775</v>
      </c>
      <c r="AD328" s="223">
        <f>IF(OR(SUM(P328:Y328)&lt;&gt;0,A328="EH"),INDEX(CASH!$B:$B,MATCH(A328,CASH!$A:$A,0)),"")</f>
        <v>160</v>
      </c>
      <c r="AE328" s="122">
        <f>AD328*VLOOKUP(C328,Config!$A$3:$C$9,3,FALSE)</f>
        <v>2400</v>
      </c>
      <c r="AF328" s="224">
        <f t="shared" si="39"/>
        <v>0.69736487155976334</v>
      </c>
      <c r="AG328" s="122" t="str">
        <f>IF(ISERROR(VLOOKUP(A328,Config!$A$12:$A$32,1,FALSE)),LEFT(A328,2),"PRL")</f>
        <v>TS</v>
      </c>
      <c r="AH328" s="122" t="str">
        <f t="shared" si="40"/>
        <v>TS025s</v>
      </c>
      <c r="AI328" s="163" t="s">
        <v>882</v>
      </c>
      <c r="AJ328" s="225" t="s">
        <v>781</v>
      </c>
      <c r="AK328" s="338" t="str">
        <f>IF(ISERROR(VLOOKUP($A328,'RAB Cat Lookup'!$B$4:$E$351,2,FALSE))=TRUE,"Unallocated",VLOOKUP($A328,'RAB Cat Lookup'!$B$4:$E$351,2,FALSE))</f>
        <v>Std</v>
      </c>
      <c r="AL328" s="338" t="str">
        <f>IF(ISERROR(VLOOKUP($A328,'RAB Cat Lookup'!$B$4:$E$351,4,FALSE))=TRUE,"Unallocated",VLOOKUP($A328,'RAB Cat Lookup'!$B$4:$E$351,4,FALSE))</f>
        <v>Substations</v>
      </c>
      <c r="AM328" s="121" t="str">
        <f t="shared" si="41"/>
        <v/>
      </c>
    </row>
    <row r="329" spans="1:39" x14ac:dyDescent="0.25">
      <c r="A329" s="215" t="s">
        <v>1</v>
      </c>
      <c r="B329" s="215" t="s">
        <v>216</v>
      </c>
      <c r="C329" s="123" t="s">
        <v>512</v>
      </c>
      <c r="D329" s="216">
        <v>0</v>
      </c>
      <c r="E329" s="217">
        <v>0</v>
      </c>
      <c r="F329" s="217">
        <v>0</v>
      </c>
      <c r="G329" s="217">
        <v>1000000</v>
      </c>
      <c r="H329" s="217">
        <v>0</v>
      </c>
      <c r="I329" s="217">
        <v>1000000</v>
      </c>
      <c r="J329" s="217">
        <v>0</v>
      </c>
      <c r="K329" s="217">
        <v>1000000</v>
      </c>
      <c r="L329" s="217">
        <v>0</v>
      </c>
      <c r="M329" s="217">
        <v>1000000</v>
      </c>
      <c r="N329" s="218">
        <v>0</v>
      </c>
      <c r="O329" s="219">
        <v>0</v>
      </c>
      <c r="P329" s="220">
        <f>E329*Config!F$40</f>
        <v>0</v>
      </c>
      <c r="Q329" s="220">
        <f>F329*Config!G$40</f>
        <v>0</v>
      </c>
      <c r="R329" s="220">
        <f>G329*Config!H$40</f>
        <v>1076890.6249999998</v>
      </c>
      <c r="S329" s="220">
        <f>H329*Config!I$40</f>
        <v>0</v>
      </c>
      <c r="T329" s="220">
        <f>I329*Config!J$40</f>
        <v>1131408.2128906248</v>
      </c>
      <c r="U329" s="220">
        <f>J329*Config!K$40</f>
        <v>0</v>
      </c>
      <c r="V329" s="220">
        <f>K329*Config!L$40</f>
        <v>1188685.7536682126</v>
      </c>
      <c r="W329" s="220">
        <f>L329*Config!M$40</f>
        <v>0</v>
      </c>
      <c r="X329" s="220">
        <f>M329*Config!N$40</f>
        <v>1248862.9699476655</v>
      </c>
      <c r="Y329" s="221">
        <f>N329*Config!O$40</f>
        <v>0</v>
      </c>
      <c r="Z329" s="222">
        <f t="shared" si="35"/>
        <v>2000000</v>
      </c>
      <c r="AA329" s="217">
        <f t="shared" si="36"/>
        <v>4000000</v>
      </c>
      <c r="AB329" s="220">
        <f t="shared" si="37"/>
        <v>2208298.8378906245</v>
      </c>
      <c r="AC329" s="221">
        <f t="shared" si="38"/>
        <v>4645847.5615065023</v>
      </c>
      <c r="AD329" s="223">
        <f>IF(OR(SUM(P329:Y329)&lt;&gt;0,A329="EH"),INDEX(CASH!$B:$B,MATCH(A329,CASH!$A:$A,0)),"")</f>
        <v>210</v>
      </c>
      <c r="AE329" s="122">
        <f>AD329*VLOOKUP(C329,Config!$A$3:$C$9,3,FALSE)</f>
        <v>3150</v>
      </c>
      <c r="AF329" s="224">
        <f t="shared" si="39"/>
        <v>0.54862535054081596</v>
      </c>
      <c r="AG329" s="122" t="str">
        <f>IF(ISERROR(VLOOKUP(A329,Config!$A$12:$A$32,1,FALSE)),LEFT(A329,2),"PRL")</f>
        <v>TS</v>
      </c>
      <c r="AH329" s="122" t="str">
        <f t="shared" si="40"/>
        <v>TS026s</v>
      </c>
      <c r="AI329" s="163" t="s">
        <v>882</v>
      </c>
      <c r="AJ329" s="225" t="s">
        <v>781</v>
      </c>
      <c r="AK329" s="338" t="str">
        <f>IF(ISERROR(VLOOKUP($A329,'RAB Cat Lookup'!$B$4:$E$351,2,FALSE))=TRUE,"Unallocated",VLOOKUP($A329,'RAB Cat Lookup'!$B$4:$E$351,2,FALSE))</f>
        <v>Std</v>
      </c>
      <c r="AL329" s="338" t="str">
        <f>IF(ISERROR(VLOOKUP($A329,'RAB Cat Lookup'!$B$4:$E$351,4,FALSE))=TRUE,"Unallocated",VLOOKUP($A329,'RAB Cat Lookup'!$B$4:$E$351,4,FALSE))</f>
        <v>Substations</v>
      </c>
      <c r="AM329" s="121" t="str">
        <f t="shared" si="41"/>
        <v/>
      </c>
    </row>
    <row r="330" spans="1:39" x14ac:dyDescent="0.25">
      <c r="A330" s="215" t="s">
        <v>11</v>
      </c>
      <c r="B330" s="215" t="s">
        <v>242</v>
      </c>
      <c r="C330" s="123" t="s">
        <v>512</v>
      </c>
      <c r="D330" s="216">
        <v>0</v>
      </c>
      <c r="E330" s="217">
        <v>110000</v>
      </c>
      <c r="F330" s="217">
        <v>110000</v>
      </c>
      <c r="G330" s="217">
        <v>110000</v>
      </c>
      <c r="H330" s="217">
        <v>110000</v>
      </c>
      <c r="I330" s="217">
        <v>110000</v>
      </c>
      <c r="J330" s="217">
        <v>110000</v>
      </c>
      <c r="K330" s="217">
        <v>110000</v>
      </c>
      <c r="L330" s="217">
        <v>110000</v>
      </c>
      <c r="M330" s="217">
        <v>110000</v>
      </c>
      <c r="N330" s="218">
        <v>110000</v>
      </c>
      <c r="O330" s="219">
        <v>0</v>
      </c>
      <c r="P330" s="220">
        <f>E330*Config!F$40</f>
        <v>112749.99999999999</v>
      </c>
      <c r="Q330" s="220">
        <f>F330*Config!G$40</f>
        <v>115568.74999999999</v>
      </c>
      <c r="R330" s="220">
        <f>G330*Config!H$40</f>
        <v>118457.96874999999</v>
      </c>
      <c r="S330" s="220">
        <f>H330*Config!I$40</f>
        <v>121419.41796874997</v>
      </c>
      <c r="T330" s="220">
        <f>I330*Config!J$40</f>
        <v>124454.90341796872</v>
      </c>
      <c r="U330" s="220">
        <f>J330*Config!K$40</f>
        <v>127566.27600341792</v>
      </c>
      <c r="V330" s="220">
        <f>K330*Config!L$40</f>
        <v>130755.43290350337</v>
      </c>
      <c r="W330" s="220">
        <f>L330*Config!M$40</f>
        <v>134024.31872609095</v>
      </c>
      <c r="X330" s="220">
        <f>M330*Config!N$40</f>
        <v>137374.92669424319</v>
      </c>
      <c r="Y330" s="221">
        <f>N330*Config!O$40</f>
        <v>140809.29986159928</v>
      </c>
      <c r="Z330" s="222">
        <f t="shared" si="35"/>
        <v>550000</v>
      </c>
      <c r="AA330" s="217">
        <f t="shared" si="36"/>
        <v>1100000</v>
      </c>
      <c r="AB330" s="220">
        <f t="shared" si="37"/>
        <v>592651.04013671866</v>
      </c>
      <c r="AC330" s="221">
        <f t="shared" si="38"/>
        <v>1263181.2943255734</v>
      </c>
      <c r="AD330" s="223">
        <f>IF(OR(SUM(P330:Y330)&lt;&gt;0,A330="EH"),INDEX(CASH!$B:$B,MATCH(A330,CASH!$A:$A,0)),"")</f>
        <v>140</v>
      </c>
      <c r="AE330" s="122">
        <f>AD330*VLOOKUP(C330,Config!$A$3:$C$9,3,FALSE)</f>
        <v>2100</v>
      </c>
      <c r="AF330" s="224">
        <f t="shared" si="39"/>
        <v>0.78281578345034575</v>
      </c>
      <c r="AG330" s="122" t="str">
        <f>IF(ISERROR(VLOOKUP(A330,Config!$A$12:$A$32,1,FALSE)),LEFT(A330,2),"PRL")</f>
        <v>TS</v>
      </c>
      <c r="AH330" s="122" t="str">
        <f t="shared" si="40"/>
        <v>TS027s</v>
      </c>
      <c r="AI330" s="163" t="s">
        <v>882</v>
      </c>
      <c r="AJ330" s="225" t="s">
        <v>781</v>
      </c>
      <c r="AK330" s="338" t="str">
        <f>IF(ISERROR(VLOOKUP($A330,'RAB Cat Lookup'!$B$4:$E$351,2,FALSE))=TRUE,"Unallocated",VLOOKUP($A330,'RAB Cat Lookup'!$B$4:$E$351,2,FALSE))</f>
        <v>Std</v>
      </c>
      <c r="AL330" s="338" t="str">
        <f>IF(ISERROR(VLOOKUP($A330,'RAB Cat Lookup'!$B$4:$E$351,4,FALSE))=TRUE,"Unallocated",VLOOKUP($A330,'RAB Cat Lookup'!$B$4:$E$351,4,FALSE))</f>
        <v>Substations</v>
      </c>
      <c r="AM330" s="121" t="str">
        <f t="shared" si="41"/>
        <v/>
      </c>
    </row>
    <row r="331" spans="1:39" x14ac:dyDescent="0.25">
      <c r="A331" s="215" t="s">
        <v>30</v>
      </c>
      <c r="B331" s="215" t="s">
        <v>473</v>
      </c>
      <c r="C331" s="123" t="s">
        <v>512</v>
      </c>
      <c r="D331" s="216">
        <v>0</v>
      </c>
      <c r="E331" s="217">
        <v>0</v>
      </c>
      <c r="F331" s="217">
        <v>0</v>
      </c>
      <c r="G331" s="217">
        <v>0</v>
      </c>
      <c r="H331" s="217">
        <v>0</v>
      </c>
      <c r="I331" s="217">
        <v>0</v>
      </c>
      <c r="J331" s="217">
        <v>0</v>
      </c>
      <c r="K331" s="217">
        <v>0</v>
      </c>
      <c r="L331" s="217">
        <v>0</v>
      </c>
      <c r="M331" s="217">
        <v>0</v>
      </c>
      <c r="N331" s="218">
        <v>0</v>
      </c>
      <c r="O331" s="219">
        <v>0</v>
      </c>
      <c r="P331" s="220">
        <f>E331*Config!F$40</f>
        <v>0</v>
      </c>
      <c r="Q331" s="220">
        <f>F331*Config!G$40</f>
        <v>0</v>
      </c>
      <c r="R331" s="220">
        <f>G331*Config!H$40</f>
        <v>0</v>
      </c>
      <c r="S331" s="220">
        <f>H331*Config!I$40</f>
        <v>0</v>
      </c>
      <c r="T331" s="220">
        <f>I331*Config!J$40</f>
        <v>0</v>
      </c>
      <c r="U331" s="220">
        <f>J331*Config!K$40</f>
        <v>0</v>
      </c>
      <c r="V331" s="220">
        <f>K331*Config!L$40</f>
        <v>0</v>
      </c>
      <c r="W331" s="220">
        <f>L331*Config!M$40</f>
        <v>0</v>
      </c>
      <c r="X331" s="220">
        <f>M331*Config!N$40</f>
        <v>0</v>
      </c>
      <c r="Y331" s="221">
        <f>N331*Config!O$40</f>
        <v>0</v>
      </c>
      <c r="Z331" s="222">
        <f t="shared" si="35"/>
        <v>0</v>
      </c>
      <c r="AA331" s="217">
        <f t="shared" si="36"/>
        <v>0</v>
      </c>
      <c r="AB331" s="220">
        <f t="shared" si="37"/>
        <v>0</v>
      </c>
      <c r="AC331" s="221">
        <f t="shared" si="38"/>
        <v>0</v>
      </c>
      <c r="AD331" s="223" t="str">
        <f>IF(OR(SUM(P331:Y331)&lt;&gt;0,A331="EH"),INDEX(CASH!$B:$B,MATCH(A331,CASH!$A:$A,0)),"")</f>
        <v/>
      </c>
      <c r="AE331" s="226">
        <v>600</v>
      </c>
      <c r="AF331" s="224">
        <f t="shared" si="39"/>
        <v>0.99186931464833539</v>
      </c>
      <c r="AG331" s="122" t="str">
        <f>IF(ISERROR(VLOOKUP(A331,Config!$A$12:$A$32,1,FALSE)),LEFT(A331,2),"PRL")</f>
        <v>TS</v>
      </c>
      <c r="AH331" s="122" t="str">
        <f t="shared" si="40"/>
        <v>TS028s</v>
      </c>
      <c r="AI331" s="163" t="s">
        <v>882</v>
      </c>
      <c r="AJ331" s="225" t="s">
        <v>781</v>
      </c>
      <c r="AK331" s="338" t="str">
        <f>IF(ISERROR(VLOOKUP($A331,'RAB Cat Lookup'!$B$4:$E$351,2,FALSE))=TRUE,"Unallocated",VLOOKUP($A331,'RAB Cat Lookup'!$B$4:$E$351,2,FALSE))</f>
        <v>Std</v>
      </c>
      <c r="AL331" s="338" t="str">
        <f>IF(ISERROR(VLOOKUP($A331,'RAB Cat Lookup'!$B$4:$E$351,4,FALSE))=TRUE,"Unallocated",VLOOKUP($A331,'RAB Cat Lookup'!$B$4:$E$351,4,FALSE))</f>
        <v>Substations</v>
      </c>
      <c r="AM331" s="121" t="str">
        <f t="shared" si="41"/>
        <v/>
      </c>
    </row>
    <row r="332" spans="1:39" x14ac:dyDescent="0.25">
      <c r="A332" s="215" t="s">
        <v>31</v>
      </c>
      <c r="B332" s="215" t="s">
        <v>469</v>
      </c>
      <c r="C332" s="123" t="s">
        <v>512</v>
      </c>
      <c r="D332" s="216">
        <v>0</v>
      </c>
      <c r="E332" s="217">
        <v>0</v>
      </c>
      <c r="F332" s="217">
        <v>0</v>
      </c>
      <c r="G332" s="217">
        <v>0</v>
      </c>
      <c r="H332" s="217">
        <v>0</v>
      </c>
      <c r="I332" s="217">
        <v>0</v>
      </c>
      <c r="J332" s="217">
        <v>0</v>
      </c>
      <c r="K332" s="217">
        <v>0</v>
      </c>
      <c r="L332" s="217">
        <v>0</v>
      </c>
      <c r="M332" s="217">
        <v>0</v>
      </c>
      <c r="N332" s="218">
        <v>0</v>
      </c>
      <c r="O332" s="219">
        <v>0</v>
      </c>
      <c r="P332" s="220">
        <f>E332*Config!F$40</f>
        <v>0</v>
      </c>
      <c r="Q332" s="220">
        <f>F332*Config!G$40</f>
        <v>0</v>
      </c>
      <c r="R332" s="220">
        <f>G332*Config!H$40</f>
        <v>0</v>
      </c>
      <c r="S332" s="220">
        <f>H332*Config!I$40</f>
        <v>0</v>
      </c>
      <c r="T332" s="220">
        <f>I332*Config!J$40</f>
        <v>0</v>
      </c>
      <c r="U332" s="220">
        <f>J332*Config!K$40</f>
        <v>0</v>
      </c>
      <c r="V332" s="220">
        <f>K332*Config!L$40</f>
        <v>0</v>
      </c>
      <c r="W332" s="220">
        <f>L332*Config!M$40</f>
        <v>0</v>
      </c>
      <c r="X332" s="220">
        <f>M332*Config!N$40</f>
        <v>0</v>
      </c>
      <c r="Y332" s="221">
        <f>N332*Config!O$40</f>
        <v>0</v>
      </c>
      <c r="Z332" s="222">
        <f t="shared" si="35"/>
        <v>0</v>
      </c>
      <c r="AA332" s="217">
        <f t="shared" si="36"/>
        <v>0</v>
      </c>
      <c r="AB332" s="220">
        <f t="shared" si="37"/>
        <v>0</v>
      </c>
      <c r="AC332" s="221">
        <f t="shared" si="38"/>
        <v>0</v>
      </c>
      <c r="AD332" s="223" t="str">
        <f>IF(OR(SUM(P332:Y332)&lt;&gt;0,A332="EH"),INDEX(CASH!$B:$B,MATCH(A332,CASH!$A:$A,0)),"")</f>
        <v/>
      </c>
      <c r="AE332" s="226">
        <v>1500</v>
      </c>
      <c r="AF332" s="224">
        <f t="shared" si="39"/>
        <v>0.92182585178561327</v>
      </c>
      <c r="AG332" s="122" t="str">
        <f>IF(ISERROR(VLOOKUP(A332,Config!$A$12:$A$32,1,FALSE)),LEFT(A332,2),"PRL")</f>
        <v>TS</v>
      </c>
      <c r="AH332" s="122" t="str">
        <f t="shared" si="40"/>
        <v>TS029s</v>
      </c>
      <c r="AI332" s="163" t="s">
        <v>882</v>
      </c>
      <c r="AJ332" s="225" t="s">
        <v>781</v>
      </c>
      <c r="AK332" s="338" t="str">
        <f>IF(ISERROR(VLOOKUP($A332,'RAB Cat Lookup'!$B$4:$E$351,2,FALSE))=TRUE,"Unallocated",VLOOKUP($A332,'RAB Cat Lookup'!$B$4:$E$351,2,FALSE))</f>
        <v>Std</v>
      </c>
      <c r="AL332" s="338" t="str">
        <f>IF(ISERROR(VLOOKUP($A332,'RAB Cat Lookup'!$B$4:$E$351,4,FALSE))=TRUE,"Unallocated",VLOOKUP($A332,'RAB Cat Lookup'!$B$4:$E$351,4,FALSE))</f>
        <v>Substations</v>
      </c>
      <c r="AM332" s="121" t="str">
        <f t="shared" si="41"/>
        <v/>
      </c>
    </row>
    <row r="333" spans="1:39" x14ac:dyDescent="0.25">
      <c r="A333" s="215" t="s">
        <v>32</v>
      </c>
      <c r="B333" s="215" t="s">
        <v>243</v>
      </c>
      <c r="C333" s="123" t="s">
        <v>512</v>
      </c>
      <c r="D333" s="216">
        <v>300000</v>
      </c>
      <c r="E333" s="217">
        <v>100000</v>
      </c>
      <c r="F333" s="217">
        <v>100000</v>
      </c>
      <c r="G333" s="217">
        <v>100000</v>
      </c>
      <c r="H333" s="217">
        <v>100000</v>
      </c>
      <c r="I333" s="217">
        <v>100000</v>
      </c>
      <c r="J333" s="217">
        <v>100000</v>
      </c>
      <c r="K333" s="217">
        <v>100000</v>
      </c>
      <c r="L333" s="217">
        <v>100000</v>
      </c>
      <c r="M333" s="217">
        <v>100000</v>
      </c>
      <c r="N333" s="218">
        <v>100000</v>
      </c>
      <c r="O333" s="219">
        <v>646105.78</v>
      </c>
      <c r="P333" s="220">
        <f>E333*Config!F$40</f>
        <v>102499.99999999999</v>
      </c>
      <c r="Q333" s="220">
        <f>F333*Config!G$40</f>
        <v>105062.49999999999</v>
      </c>
      <c r="R333" s="220">
        <f>G333*Config!H$40</f>
        <v>107689.06249999999</v>
      </c>
      <c r="S333" s="220">
        <f>H333*Config!I$40</f>
        <v>110381.28906249997</v>
      </c>
      <c r="T333" s="220">
        <f>I333*Config!J$40</f>
        <v>113140.82128906247</v>
      </c>
      <c r="U333" s="220">
        <f>J333*Config!K$40</f>
        <v>115969.34182128902</v>
      </c>
      <c r="V333" s="220">
        <f>K333*Config!L$40</f>
        <v>118868.57536682126</v>
      </c>
      <c r="W333" s="220">
        <f>L333*Config!M$40</f>
        <v>121840.28975099177</v>
      </c>
      <c r="X333" s="220">
        <f>M333*Config!N$40</f>
        <v>124886.29699476654</v>
      </c>
      <c r="Y333" s="221">
        <f>N333*Config!O$40</f>
        <v>128008.4544196357</v>
      </c>
      <c r="Z333" s="222">
        <f t="shared" si="35"/>
        <v>500000</v>
      </c>
      <c r="AA333" s="217">
        <f t="shared" si="36"/>
        <v>1000000</v>
      </c>
      <c r="AB333" s="220">
        <f t="shared" si="37"/>
        <v>538773.67285156238</v>
      </c>
      <c r="AC333" s="221">
        <f t="shared" si="38"/>
        <v>1148346.6312050666</v>
      </c>
      <c r="AD333" s="223">
        <f>IF(OR(SUM(P333:Y333)&lt;&gt;0,A333="EH"),INDEX(CASH!$B:$B,MATCH(A333,CASH!$A:$A,0)),"")</f>
        <v>230</v>
      </c>
      <c r="AE333" s="122">
        <f>AD333*VLOOKUP(C333,Config!$A$3:$C$9,3,FALSE)</f>
        <v>3450</v>
      </c>
      <c r="AF333" s="224">
        <f t="shared" si="39"/>
        <v>0.51286096895246069</v>
      </c>
      <c r="AG333" s="122" t="str">
        <f>IF(ISERROR(VLOOKUP(A333,Config!$A$12:$A$32,1,FALSE)),LEFT(A333,2),"PRL")</f>
        <v>TS</v>
      </c>
      <c r="AH333" s="122" t="str">
        <f t="shared" si="40"/>
        <v>TS031s</v>
      </c>
      <c r="AI333" s="163" t="s">
        <v>882</v>
      </c>
      <c r="AJ333" s="225" t="s">
        <v>781</v>
      </c>
      <c r="AK333" s="338" t="str">
        <f>IF(ISERROR(VLOOKUP($A333,'RAB Cat Lookup'!$B$4:$E$351,2,FALSE))=TRUE,"Unallocated",VLOOKUP($A333,'RAB Cat Lookup'!$B$4:$E$351,2,FALSE))</f>
        <v>Std</v>
      </c>
      <c r="AL333" s="338" t="str">
        <f>IF(ISERROR(VLOOKUP($A333,'RAB Cat Lookup'!$B$4:$E$351,4,FALSE))=TRUE,"Unallocated",VLOOKUP($A333,'RAB Cat Lookup'!$B$4:$E$351,4,FALSE))</f>
        <v>Substations</v>
      </c>
      <c r="AM333" s="121" t="str">
        <f t="shared" si="41"/>
        <v/>
      </c>
    </row>
    <row r="334" spans="1:39" x14ac:dyDescent="0.25">
      <c r="A334" s="215" t="s">
        <v>33</v>
      </c>
      <c r="B334" s="215" t="s">
        <v>244</v>
      </c>
      <c r="C334" s="123" t="s">
        <v>512</v>
      </c>
      <c r="D334" s="216">
        <v>0</v>
      </c>
      <c r="E334" s="217">
        <v>150000</v>
      </c>
      <c r="F334" s="217">
        <v>150000</v>
      </c>
      <c r="G334" s="217">
        <v>150000</v>
      </c>
      <c r="H334" s="217">
        <v>0</v>
      </c>
      <c r="I334" s="217">
        <v>0</v>
      </c>
      <c r="J334" s="217">
        <v>0</v>
      </c>
      <c r="K334" s="217">
        <v>0</v>
      </c>
      <c r="L334" s="217">
        <v>0</v>
      </c>
      <c r="M334" s="217">
        <v>0</v>
      </c>
      <c r="N334" s="218">
        <v>0</v>
      </c>
      <c r="O334" s="219">
        <v>0</v>
      </c>
      <c r="P334" s="220">
        <f>E334*Config!F$40</f>
        <v>153750</v>
      </c>
      <c r="Q334" s="220">
        <f>F334*Config!G$40</f>
        <v>157593.75</v>
      </c>
      <c r="R334" s="220">
        <f>G334*Config!H$40</f>
        <v>161533.59374999997</v>
      </c>
      <c r="S334" s="220">
        <f>H334*Config!I$40</f>
        <v>0</v>
      </c>
      <c r="T334" s="220">
        <f>I334*Config!J$40</f>
        <v>0</v>
      </c>
      <c r="U334" s="220">
        <f>J334*Config!K$40</f>
        <v>0</v>
      </c>
      <c r="V334" s="220">
        <f>K334*Config!L$40</f>
        <v>0</v>
      </c>
      <c r="W334" s="220">
        <f>L334*Config!M$40</f>
        <v>0</v>
      </c>
      <c r="X334" s="220">
        <f>M334*Config!N$40</f>
        <v>0</v>
      </c>
      <c r="Y334" s="221">
        <f>N334*Config!O$40</f>
        <v>0</v>
      </c>
      <c r="Z334" s="222">
        <f t="shared" si="35"/>
        <v>450000</v>
      </c>
      <c r="AA334" s="217">
        <f t="shared" si="36"/>
        <v>450000</v>
      </c>
      <c r="AB334" s="220">
        <f t="shared" si="37"/>
        <v>472877.34375</v>
      </c>
      <c r="AC334" s="221">
        <f t="shared" si="38"/>
        <v>472877.34375</v>
      </c>
      <c r="AD334" s="223">
        <f>IF(OR(SUM(P334:Y334)&lt;&gt;0,A334="EH"),INDEX(CASH!$B:$B,MATCH(A334,CASH!$A:$A,0)),"")</f>
        <v>150</v>
      </c>
      <c r="AE334" s="122">
        <f>AD334*VLOOKUP(C334,Config!$A$3:$C$9,3,FALSE)</f>
        <v>2250</v>
      </c>
      <c r="AF334" s="224">
        <f t="shared" si="39"/>
        <v>0.7084581062767964</v>
      </c>
      <c r="AG334" s="122" t="str">
        <f>IF(ISERROR(VLOOKUP(A334,Config!$A$12:$A$32,1,FALSE)),LEFT(A334,2),"PRL")</f>
        <v>TS</v>
      </c>
      <c r="AH334" s="122" t="str">
        <f t="shared" si="40"/>
        <v>TS032s</v>
      </c>
      <c r="AI334" s="163" t="s">
        <v>882</v>
      </c>
      <c r="AJ334" s="225" t="s">
        <v>781</v>
      </c>
      <c r="AK334" s="338" t="str">
        <f>IF(ISERROR(VLOOKUP($A334,'RAB Cat Lookup'!$B$4:$E$351,2,FALSE))=TRUE,"Unallocated",VLOOKUP($A334,'RAB Cat Lookup'!$B$4:$E$351,2,FALSE))</f>
        <v>Std</v>
      </c>
      <c r="AL334" s="338" t="str">
        <f>IF(ISERROR(VLOOKUP($A334,'RAB Cat Lookup'!$B$4:$E$351,4,FALSE))=TRUE,"Unallocated",VLOOKUP($A334,'RAB Cat Lookup'!$B$4:$E$351,4,FALSE))</f>
        <v>Substations</v>
      </c>
      <c r="AM334" s="121" t="str">
        <f t="shared" si="41"/>
        <v/>
      </c>
    </row>
    <row r="335" spans="1:39" x14ac:dyDescent="0.25">
      <c r="A335" s="215" t="s">
        <v>35</v>
      </c>
      <c r="B335" s="215" t="s">
        <v>245</v>
      </c>
      <c r="C335" s="123" t="s">
        <v>512</v>
      </c>
      <c r="D335" s="216">
        <v>200000</v>
      </c>
      <c r="E335" s="217">
        <v>200000</v>
      </c>
      <c r="F335" s="217">
        <v>200000</v>
      </c>
      <c r="G335" s="217">
        <v>200000</v>
      </c>
      <c r="H335" s="217">
        <v>200000</v>
      </c>
      <c r="I335" s="217">
        <v>200000</v>
      </c>
      <c r="J335" s="217">
        <v>200000</v>
      </c>
      <c r="K335" s="217">
        <v>200000</v>
      </c>
      <c r="L335" s="217">
        <v>200000</v>
      </c>
      <c r="M335" s="217">
        <v>200000</v>
      </c>
      <c r="N335" s="218">
        <v>200000</v>
      </c>
      <c r="O335" s="219">
        <v>191793</v>
      </c>
      <c r="P335" s="220">
        <f>E335*Config!F$40</f>
        <v>204999.99999999997</v>
      </c>
      <c r="Q335" s="220">
        <f>F335*Config!G$40</f>
        <v>210124.99999999997</v>
      </c>
      <c r="R335" s="220">
        <f>G335*Config!H$40</f>
        <v>215378.12499999997</v>
      </c>
      <c r="S335" s="220">
        <f>H335*Config!I$40</f>
        <v>220762.57812499994</v>
      </c>
      <c r="T335" s="220">
        <f>I335*Config!J$40</f>
        <v>226281.64257812494</v>
      </c>
      <c r="U335" s="220">
        <f>J335*Config!K$40</f>
        <v>231938.68364257805</v>
      </c>
      <c r="V335" s="220">
        <f>K335*Config!L$40</f>
        <v>237737.15073364251</v>
      </c>
      <c r="W335" s="220">
        <f>L335*Config!M$40</f>
        <v>243680.57950198354</v>
      </c>
      <c r="X335" s="220">
        <f>M335*Config!N$40</f>
        <v>249772.59398953308</v>
      </c>
      <c r="Y335" s="221">
        <f>N335*Config!O$40</f>
        <v>256016.9088392714</v>
      </c>
      <c r="Z335" s="222">
        <f t="shared" si="35"/>
        <v>1000000</v>
      </c>
      <c r="AA335" s="217">
        <f t="shared" si="36"/>
        <v>2000000</v>
      </c>
      <c r="AB335" s="220">
        <f t="shared" si="37"/>
        <v>1077547.3457031248</v>
      </c>
      <c r="AC335" s="221">
        <f t="shared" si="38"/>
        <v>2296693.2624101331</v>
      </c>
      <c r="AD335" s="223">
        <f>IF(OR(SUM(P335:Y335)&lt;&gt;0,A335="EH"),INDEX(CASH!$B:$B,MATCH(A335,CASH!$A:$A,0)),"")</f>
        <v>160</v>
      </c>
      <c r="AE335" s="122">
        <f>AD335*VLOOKUP(C335,Config!$A$3:$C$9,3,FALSE)</f>
        <v>2400</v>
      </c>
      <c r="AF335" s="224">
        <f t="shared" si="39"/>
        <v>0.69736487155976334</v>
      </c>
      <c r="AG335" s="122" t="str">
        <f>IF(ISERROR(VLOOKUP(A335,Config!$A$12:$A$32,1,FALSE)),LEFT(A335,2),"PRL")</f>
        <v>TS</v>
      </c>
      <c r="AH335" s="122" t="str">
        <f t="shared" si="40"/>
        <v>TS033s</v>
      </c>
      <c r="AI335" s="163" t="s">
        <v>882</v>
      </c>
      <c r="AJ335" s="225" t="s">
        <v>781</v>
      </c>
      <c r="AK335" s="338" t="str">
        <f>IF(ISERROR(VLOOKUP($A335,'RAB Cat Lookup'!$B$4:$E$351,2,FALSE))=TRUE,"Unallocated",VLOOKUP($A335,'RAB Cat Lookup'!$B$4:$E$351,2,FALSE))</f>
        <v>Std</v>
      </c>
      <c r="AL335" s="338" t="str">
        <f>IF(ISERROR(VLOOKUP($A335,'RAB Cat Lookup'!$B$4:$E$351,4,FALSE))=TRUE,"Unallocated",VLOOKUP($A335,'RAB Cat Lookup'!$B$4:$E$351,4,FALSE))</f>
        <v>Substations</v>
      </c>
      <c r="AM335" s="121" t="str">
        <f t="shared" si="41"/>
        <v/>
      </c>
    </row>
    <row r="336" spans="1:39" x14ac:dyDescent="0.25">
      <c r="A336" s="215" t="s">
        <v>36</v>
      </c>
      <c r="B336" s="215" t="s">
        <v>246</v>
      </c>
      <c r="C336" s="123" t="s">
        <v>512</v>
      </c>
      <c r="D336" s="216">
        <v>160000</v>
      </c>
      <c r="E336" s="217">
        <v>160000</v>
      </c>
      <c r="F336" s="217">
        <v>160000</v>
      </c>
      <c r="G336" s="217">
        <v>160000</v>
      </c>
      <c r="H336" s="217">
        <v>160000</v>
      </c>
      <c r="I336" s="217">
        <v>160000</v>
      </c>
      <c r="J336" s="217">
        <v>160000</v>
      </c>
      <c r="K336" s="217">
        <v>160000</v>
      </c>
      <c r="L336" s="217">
        <v>160000</v>
      </c>
      <c r="M336" s="217">
        <v>160000</v>
      </c>
      <c r="N336" s="218">
        <v>160000</v>
      </c>
      <c r="O336" s="219">
        <v>152066.07999999999</v>
      </c>
      <c r="P336" s="220">
        <f>E336*Config!F$40</f>
        <v>164000</v>
      </c>
      <c r="Q336" s="220">
        <f>F336*Config!G$40</f>
        <v>168100</v>
      </c>
      <c r="R336" s="220">
        <f>G336*Config!H$40</f>
        <v>172302.49999999997</v>
      </c>
      <c r="S336" s="220">
        <f>H336*Config!I$40</f>
        <v>176610.06249999997</v>
      </c>
      <c r="T336" s="220">
        <f>I336*Config!J$40</f>
        <v>181025.31406249994</v>
      </c>
      <c r="U336" s="220">
        <f>J336*Config!K$40</f>
        <v>185550.94691406243</v>
      </c>
      <c r="V336" s="220">
        <f>K336*Config!L$40</f>
        <v>190189.72058691399</v>
      </c>
      <c r="W336" s="220">
        <f>L336*Config!M$40</f>
        <v>194944.46360158685</v>
      </c>
      <c r="X336" s="220">
        <f>M336*Config!N$40</f>
        <v>199818.07519162647</v>
      </c>
      <c r="Y336" s="221">
        <f>N336*Config!O$40</f>
        <v>204813.52707141713</v>
      </c>
      <c r="Z336" s="222">
        <f t="shared" si="35"/>
        <v>800000</v>
      </c>
      <c r="AA336" s="217">
        <f t="shared" si="36"/>
        <v>1600000</v>
      </c>
      <c r="AB336" s="220">
        <f t="shared" si="37"/>
        <v>862037.87656249991</v>
      </c>
      <c r="AC336" s="221">
        <f t="shared" si="38"/>
        <v>1837354.6099281069</v>
      </c>
      <c r="AD336" s="223">
        <f>IF(OR(SUM(P336:Y336)&lt;&gt;0,A336="EH"),INDEX(CASH!$B:$B,MATCH(A336,CASH!$A:$A,0)),"")</f>
        <v>120</v>
      </c>
      <c r="AE336" s="122">
        <f>AD336*VLOOKUP(C336,Config!$A$3:$C$9,3,FALSE)</f>
        <v>1800</v>
      </c>
      <c r="AF336" s="224">
        <f t="shared" si="39"/>
        <v>0.82350067897951695</v>
      </c>
      <c r="AG336" s="122" t="str">
        <f>IF(ISERROR(VLOOKUP(A336,Config!$A$12:$A$32,1,FALSE)),LEFT(A336,2),"PRL")</f>
        <v>TS</v>
      </c>
      <c r="AH336" s="122" t="str">
        <f t="shared" si="40"/>
        <v>TS034s</v>
      </c>
      <c r="AI336" s="163" t="s">
        <v>882</v>
      </c>
      <c r="AJ336" s="225" t="s">
        <v>781</v>
      </c>
      <c r="AK336" s="338" t="str">
        <f>IF(ISERROR(VLOOKUP($A336,'RAB Cat Lookup'!$B$4:$E$351,2,FALSE))=TRUE,"Unallocated",VLOOKUP($A336,'RAB Cat Lookup'!$B$4:$E$351,2,FALSE))</f>
        <v>Std</v>
      </c>
      <c r="AL336" s="338" t="str">
        <f>IF(ISERROR(VLOOKUP($A336,'RAB Cat Lookup'!$B$4:$E$351,4,FALSE))=TRUE,"Unallocated",VLOOKUP($A336,'RAB Cat Lookup'!$B$4:$E$351,4,FALSE))</f>
        <v>Substations</v>
      </c>
      <c r="AM336" s="121" t="str">
        <f t="shared" si="41"/>
        <v/>
      </c>
    </row>
    <row r="337" spans="1:39" x14ac:dyDescent="0.25">
      <c r="A337" s="215" t="s">
        <v>37</v>
      </c>
      <c r="B337" s="215" t="s">
        <v>247</v>
      </c>
      <c r="C337" s="123" t="s">
        <v>512</v>
      </c>
      <c r="D337" s="216">
        <v>210000</v>
      </c>
      <c r="E337" s="217">
        <v>70000</v>
      </c>
      <c r="F337" s="217">
        <v>70000</v>
      </c>
      <c r="G337" s="217">
        <v>70000</v>
      </c>
      <c r="H337" s="217">
        <v>70000</v>
      </c>
      <c r="I337" s="217">
        <v>70000</v>
      </c>
      <c r="J337" s="217">
        <v>70000</v>
      </c>
      <c r="K337" s="217">
        <v>70000</v>
      </c>
      <c r="L337" s="217">
        <v>70000</v>
      </c>
      <c r="M337" s="217">
        <v>70000</v>
      </c>
      <c r="N337" s="218">
        <v>70000</v>
      </c>
      <c r="O337" s="219">
        <v>198616</v>
      </c>
      <c r="P337" s="220">
        <f>E337*Config!F$40</f>
        <v>71750</v>
      </c>
      <c r="Q337" s="220">
        <f>F337*Config!G$40</f>
        <v>73543.75</v>
      </c>
      <c r="R337" s="220">
        <f>G337*Config!H$40</f>
        <v>75382.343749999985</v>
      </c>
      <c r="S337" s="220">
        <f>H337*Config!I$40</f>
        <v>77266.902343749985</v>
      </c>
      <c r="T337" s="220">
        <f>I337*Config!J$40</f>
        <v>79198.574902343724</v>
      </c>
      <c r="U337" s="220">
        <f>J337*Config!K$40</f>
        <v>81178.539274902316</v>
      </c>
      <c r="V337" s="220">
        <f>K337*Config!L$40</f>
        <v>83208.002756774877</v>
      </c>
      <c r="W337" s="220">
        <f>L337*Config!M$40</f>
        <v>85288.202825694243</v>
      </c>
      <c r="X337" s="220">
        <f>M337*Config!N$40</f>
        <v>87420.407896336576</v>
      </c>
      <c r="Y337" s="221">
        <f>N337*Config!O$40</f>
        <v>89605.918093745</v>
      </c>
      <c r="Z337" s="222">
        <f t="shared" si="35"/>
        <v>350000</v>
      </c>
      <c r="AA337" s="217">
        <f t="shared" si="36"/>
        <v>700000</v>
      </c>
      <c r="AB337" s="220">
        <f t="shared" si="37"/>
        <v>377141.57099609374</v>
      </c>
      <c r="AC337" s="221">
        <f t="shared" si="38"/>
        <v>803842.64184354676</v>
      </c>
      <c r="AD337" s="223">
        <f>IF(OR(SUM(P337:Y337)&lt;&gt;0,A337="EH"),INDEX(CASH!$B:$B,MATCH(A337,CASH!$A:$A,0)),"")</f>
        <v>110</v>
      </c>
      <c r="AE337" s="122">
        <f>AD337*VLOOKUP(C337,Config!$A$3:$C$9,3,FALSE)</f>
        <v>1650</v>
      </c>
      <c r="AF337" s="224">
        <f t="shared" si="39"/>
        <v>0.88946870979448978</v>
      </c>
      <c r="AG337" s="122" t="str">
        <f>IF(ISERROR(VLOOKUP(A337,Config!$A$12:$A$32,1,FALSE)),LEFT(A337,2),"PRL")</f>
        <v>TS</v>
      </c>
      <c r="AH337" s="122" t="str">
        <f t="shared" si="40"/>
        <v>TS035s</v>
      </c>
      <c r="AI337" s="163" t="s">
        <v>882</v>
      </c>
      <c r="AJ337" s="225" t="s">
        <v>781</v>
      </c>
      <c r="AK337" s="338" t="str">
        <f>IF(ISERROR(VLOOKUP($A337,'RAB Cat Lookup'!$B$4:$E$351,2,FALSE))=TRUE,"Unallocated",VLOOKUP($A337,'RAB Cat Lookup'!$B$4:$E$351,2,FALSE))</f>
        <v>Std</v>
      </c>
      <c r="AL337" s="338" t="str">
        <f>IF(ISERROR(VLOOKUP($A337,'RAB Cat Lookup'!$B$4:$E$351,4,FALSE))=TRUE,"Unallocated",VLOOKUP($A337,'RAB Cat Lookup'!$B$4:$E$351,4,FALSE))</f>
        <v>Substations</v>
      </c>
      <c r="AM337" s="121" t="str">
        <f t="shared" si="41"/>
        <v/>
      </c>
    </row>
    <row r="338" spans="1:39" x14ac:dyDescent="0.25">
      <c r="A338" s="215" t="s">
        <v>12</v>
      </c>
      <c r="B338" s="215" t="s">
        <v>226</v>
      </c>
      <c r="C338" s="123" t="s">
        <v>512</v>
      </c>
      <c r="D338" s="216">
        <v>998483</v>
      </c>
      <c r="E338" s="217">
        <v>340000</v>
      </c>
      <c r="F338" s="217">
        <v>408000</v>
      </c>
      <c r="G338" s="217">
        <v>0</v>
      </c>
      <c r="H338" s="217">
        <v>0</v>
      </c>
      <c r="I338" s="217">
        <v>0</v>
      </c>
      <c r="J338" s="217">
        <v>0</v>
      </c>
      <c r="K338" s="217">
        <v>0</v>
      </c>
      <c r="L338" s="217">
        <v>0</v>
      </c>
      <c r="M338" s="217">
        <v>0</v>
      </c>
      <c r="N338" s="218">
        <v>0</v>
      </c>
      <c r="O338" s="219">
        <v>755210</v>
      </c>
      <c r="P338" s="220">
        <f>E338*Config!F$40</f>
        <v>348499.99999999994</v>
      </c>
      <c r="Q338" s="220">
        <f>F338*Config!G$40</f>
        <v>428654.99999999994</v>
      </c>
      <c r="R338" s="220">
        <f>G338*Config!H$40</f>
        <v>0</v>
      </c>
      <c r="S338" s="220">
        <f>H338*Config!I$40</f>
        <v>0</v>
      </c>
      <c r="T338" s="220">
        <f>I338*Config!J$40</f>
        <v>0</v>
      </c>
      <c r="U338" s="220">
        <f>J338*Config!K$40</f>
        <v>0</v>
      </c>
      <c r="V338" s="220">
        <f>K338*Config!L$40</f>
        <v>0</v>
      </c>
      <c r="W338" s="220">
        <f>L338*Config!M$40</f>
        <v>0</v>
      </c>
      <c r="X338" s="220">
        <f>M338*Config!N$40</f>
        <v>0</v>
      </c>
      <c r="Y338" s="221">
        <f>N338*Config!O$40</f>
        <v>0</v>
      </c>
      <c r="Z338" s="222">
        <f t="shared" si="35"/>
        <v>748000</v>
      </c>
      <c r="AA338" s="217">
        <f t="shared" si="36"/>
        <v>748000</v>
      </c>
      <c r="AB338" s="220">
        <f t="shared" si="37"/>
        <v>777154.99999999988</v>
      </c>
      <c r="AC338" s="221">
        <f t="shared" si="38"/>
        <v>777154.99999999988</v>
      </c>
      <c r="AD338" s="223">
        <f>IF(OR(SUM(P338:Y338)&lt;&gt;0,A338="EH"),INDEX(CASH!$B:$B,MATCH(A338,CASH!$A:$A,0)),"")</f>
        <v>370</v>
      </c>
      <c r="AE338" s="122">
        <f>AD338*VLOOKUP(C338,Config!$A$3:$C$9,3,FALSE)</f>
        <v>5550</v>
      </c>
      <c r="AF338" s="224">
        <f t="shared" si="39"/>
        <v>1.9506078155219247E-2</v>
      </c>
      <c r="AG338" s="122" t="str">
        <f>IF(ISERROR(VLOOKUP(A338,Config!$A$12:$A$32,1,FALSE)),LEFT(A338,2),"PRL")</f>
        <v>TS</v>
      </c>
      <c r="AH338" s="122" t="str">
        <f t="shared" si="40"/>
        <v>TS036s</v>
      </c>
      <c r="AI338" s="163" t="s">
        <v>882</v>
      </c>
      <c r="AJ338" s="225" t="s">
        <v>781</v>
      </c>
      <c r="AK338" s="338" t="str">
        <f>IF(ISERROR(VLOOKUP($A338,'RAB Cat Lookup'!$B$4:$E$351,2,FALSE))=TRUE,"Unallocated",VLOOKUP($A338,'RAB Cat Lookup'!$B$4:$E$351,2,FALSE))</f>
        <v>Std</v>
      </c>
      <c r="AL338" s="338" t="str">
        <f>IF(ISERROR(VLOOKUP($A338,'RAB Cat Lookup'!$B$4:$E$351,4,FALSE))=TRUE,"Unallocated",VLOOKUP($A338,'RAB Cat Lookup'!$B$4:$E$351,4,FALSE))</f>
        <v>Substations</v>
      </c>
      <c r="AM338" s="121" t="str">
        <f t="shared" si="41"/>
        <v/>
      </c>
    </row>
    <row r="339" spans="1:39" x14ac:dyDescent="0.25">
      <c r="A339" s="215" t="s">
        <v>496</v>
      </c>
      <c r="B339" s="215" t="s">
        <v>583</v>
      </c>
      <c r="C339" s="123" t="s">
        <v>512</v>
      </c>
      <c r="D339" s="216">
        <v>0</v>
      </c>
      <c r="E339" s="217">
        <v>0</v>
      </c>
      <c r="F339" s="217">
        <v>0</v>
      </c>
      <c r="G339" s="217">
        <v>0</v>
      </c>
      <c r="H339" s="217">
        <v>0</v>
      </c>
      <c r="I339" s="217">
        <v>0</v>
      </c>
      <c r="J339" s="217">
        <v>0</v>
      </c>
      <c r="K339" s="217">
        <v>0</v>
      </c>
      <c r="L339" s="217">
        <v>0</v>
      </c>
      <c r="M339" s="217">
        <v>0</v>
      </c>
      <c r="N339" s="218">
        <v>0</v>
      </c>
      <c r="O339" s="219">
        <v>0</v>
      </c>
      <c r="P339" s="220">
        <f>E339*Config!F$40</f>
        <v>0</v>
      </c>
      <c r="Q339" s="220">
        <f>F339*Config!G$40</f>
        <v>0</v>
      </c>
      <c r="R339" s="220">
        <f>G339*Config!H$40</f>
        <v>0</v>
      </c>
      <c r="S339" s="220">
        <f>H339*Config!I$40</f>
        <v>0</v>
      </c>
      <c r="T339" s="220">
        <f>I339*Config!J$40</f>
        <v>0</v>
      </c>
      <c r="U339" s="220">
        <f>J339*Config!K$40</f>
        <v>0</v>
      </c>
      <c r="V339" s="220">
        <f>K339*Config!L$40</f>
        <v>0</v>
      </c>
      <c r="W339" s="220">
        <f>L339*Config!M$40</f>
        <v>0</v>
      </c>
      <c r="X339" s="220">
        <f>M339*Config!N$40</f>
        <v>0</v>
      </c>
      <c r="Y339" s="221">
        <f>N339*Config!O$40</f>
        <v>0</v>
      </c>
      <c r="Z339" s="222">
        <f t="shared" si="35"/>
        <v>0</v>
      </c>
      <c r="AA339" s="217">
        <f t="shared" si="36"/>
        <v>0</v>
      </c>
      <c r="AB339" s="220">
        <f t="shared" si="37"/>
        <v>0</v>
      </c>
      <c r="AC339" s="221">
        <f t="shared" si="38"/>
        <v>0</v>
      </c>
      <c r="AD339" s="223" t="str">
        <f>IF(OR(SUM(P339:Y339)&lt;&gt;0,A339="EH"),INDEX(CASH!$B:$B,MATCH(A339,CASH!$A:$A,0)),"")</f>
        <v/>
      </c>
      <c r="AE339" s="227">
        <v>4950</v>
      </c>
      <c r="AF339" s="224">
        <f t="shared" si="39"/>
        <v>0.12555079734501071</v>
      </c>
      <c r="AG339" s="122" t="str">
        <f>IF(ISERROR(VLOOKUP(A339,Config!$A$12:$A$32,1,FALSE)),LEFT(A339,2),"PRL")</f>
        <v>TS</v>
      </c>
      <c r="AH339" s="122" t="str">
        <f t="shared" si="40"/>
        <v>TS047s</v>
      </c>
      <c r="AI339" s="163" t="s">
        <v>882</v>
      </c>
      <c r="AJ339" s="225" t="s">
        <v>781</v>
      </c>
      <c r="AK339" s="338" t="str">
        <f>IF(ISERROR(VLOOKUP($A339,'RAB Cat Lookup'!$B$4:$E$351,2,FALSE))=TRUE,"Unallocated",VLOOKUP($A339,'RAB Cat Lookup'!$B$4:$E$351,2,FALSE))</f>
        <v>Unallocated</v>
      </c>
      <c r="AL339" s="338" t="str">
        <f>IF(ISERROR(VLOOKUP($A339,'RAB Cat Lookup'!$B$4:$E$351,4,FALSE))=TRUE,"Unallocated",VLOOKUP($A339,'RAB Cat Lookup'!$B$4:$E$351,4,FALSE))</f>
        <v>Unallocated</v>
      </c>
      <c r="AM339" s="121" t="str">
        <f t="shared" si="41"/>
        <v/>
      </c>
    </row>
    <row r="340" spans="1:39" x14ac:dyDescent="0.25">
      <c r="A340" s="215" t="s">
        <v>38</v>
      </c>
      <c r="B340" s="215" t="s">
        <v>472</v>
      </c>
      <c r="C340" s="123" t="s">
        <v>512</v>
      </c>
      <c r="D340" s="216">
        <v>0</v>
      </c>
      <c r="E340" s="217">
        <v>0</v>
      </c>
      <c r="F340" s="217">
        <v>0</v>
      </c>
      <c r="G340" s="217">
        <v>0</v>
      </c>
      <c r="H340" s="217">
        <v>0</v>
      </c>
      <c r="I340" s="217">
        <v>0</v>
      </c>
      <c r="J340" s="217">
        <v>0</v>
      </c>
      <c r="K340" s="217">
        <v>0</v>
      </c>
      <c r="L340" s="217">
        <v>0</v>
      </c>
      <c r="M340" s="217">
        <v>0</v>
      </c>
      <c r="N340" s="218">
        <v>0</v>
      </c>
      <c r="O340" s="219">
        <v>0</v>
      </c>
      <c r="P340" s="220">
        <f>E340*Config!F$40</f>
        <v>0</v>
      </c>
      <c r="Q340" s="220">
        <f>F340*Config!G$40</f>
        <v>0</v>
      </c>
      <c r="R340" s="220">
        <f>G340*Config!H$40</f>
        <v>0</v>
      </c>
      <c r="S340" s="220">
        <f>H340*Config!I$40</f>
        <v>0</v>
      </c>
      <c r="T340" s="220">
        <f>I340*Config!J$40</f>
        <v>0</v>
      </c>
      <c r="U340" s="220">
        <f>J340*Config!K$40</f>
        <v>0</v>
      </c>
      <c r="V340" s="220">
        <f>K340*Config!L$40</f>
        <v>0</v>
      </c>
      <c r="W340" s="220">
        <f>L340*Config!M$40</f>
        <v>0</v>
      </c>
      <c r="X340" s="220">
        <f>M340*Config!N$40</f>
        <v>0</v>
      </c>
      <c r="Y340" s="221">
        <f>N340*Config!O$40</f>
        <v>0</v>
      </c>
      <c r="Z340" s="222">
        <f t="shared" si="35"/>
        <v>0</v>
      </c>
      <c r="AA340" s="217">
        <f t="shared" si="36"/>
        <v>0</v>
      </c>
      <c r="AB340" s="220">
        <f t="shared" si="37"/>
        <v>0</v>
      </c>
      <c r="AC340" s="221">
        <f t="shared" si="38"/>
        <v>0</v>
      </c>
      <c r="AD340" s="223" t="str">
        <f>IF(OR(SUM(P340:Y340)&lt;&gt;0,A340="EH"),INDEX(CASH!$B:$B,MATCH(A340,CASH!$A:$A,0)),"")</f>
        <v/>
      </c>
      <c r="AE340" s="226">
        <v>1000</v>
      </c>
      <c r="AF340" s="224">
        <f t="shared" si="39"/>
        <v>0.97397603708176128</v>
      </c>
      <c r="AG340" s="122" t="str">
        <f>IF(ISERROR(VLOOKUP(A340,Config!$A$12:$A$32,1,FALSE)),LEFT(A340,2),"PRL")</f>
        <v>TS</v>
      </c>
      <c r="AH340" s="122" t="str">
        <f t="shared" si="40"/>
        <v>TS048s</v>
      </c>
      <c r="AI340" s="163" t="s">
        <v>882</v>
      </c>
      <c r="AJ340" s="225" t="s">
        <v>781</v>
      </c>
      <c r="AK340" s="338" t="str">
        <f>IF(ISERROR(VLOOKUP($A340,'RAB Cat Lookup'!$B$4:$E$351,2,FALSE))=TRUE,"Unallocated",VLOOKUP($A340,'RAB Cat Lookup'!$B$4:$E$351,2,FALSE))</f>
        <v>Std</v>
      </c>
      <c r="AL340" s="338" t="str">
        <f>IF(ISERROR(VLOOKUP($A340,'RAB Cat Lookup'!$B$4:$E$351,4,FALSE))=TRUE,"Unallocated",VLOOKUP($A340,'RAB Cat Lookup'!$B$4:$E$351,4,FALSE))</f>
        <v>Substations</v>
      </c>
      <c r="AM340" s="121" t="str">
        <f t="shared" si="41"/>
        <v/>
      </c>
    </row>
    <row r="341" spans="1:39" x14ac:dyDescent="0.25">
      <c r="A341" s="215" t="s">
        <v>13</v>
      </c>
      <c r="B341" s="215" t="s">
        <v>14</v>
      </c>
      <c r="C341" s="123" t="s">
        <v>512</v>
      </c>
      <c r="D341" s="216">
        <v>0</v>
      </c>
      <c r="E341" s="217">
        <v>0</v>
      </c>
      <c r="F341" s="217">
        <v>0</v>
      </c>
      <c r="G341" s="217">
        <v>0</v>
      </c>
      <c r="H341" s="217">
        <v>45000</v>
      </c>
      <c r="I341" s="217">
        <v>45000</v>
      </c>
      <c r="J341" s="217">
        <v>0</v>
      </c>
      <c r="K341" s="217">
        <v>0</v>
      </c>
      <c r="L341" s="217">
        <v>0</v>
      </c>
      <c r="M341" s="217">
        <v>45000</v>
      </c>
      <c r="N341" s="218">
        <v>45000</v>
      </c>
      <c r="O341" s="219">
        <v>0</v>
      </c>
      <c r="P341" s="220">
        <f>E341*Config!F$40</f>
        <v>0</v>
      </c>
      <c r="Q341" s="220">
        <f>F341*Config!G$40</f>
        <v>0</v>
      </c>
      <c r="R341" s="220">
        <f>G341*Config!H$40</f>
        <v>0</v>
      </c>
      <c r="S341" s="220">
        <f>H341*Config!I$40</f>
        <v>49671.580078124993</v>
      </c>
      <c r="T341" s="220">
        <f>I341*Config!J$40</f>
        <v>50913.369580078106</v>
      </c>
      <c r="U341" s="220">
        <f>J341*Config!K$40</f>
        <v>0</v>
      </c>
      <c r="V341" s="220">
        <f>K341*Config!L$40</f>
        <v>0</v>
      </c>
      <c r="W341" s="220">
        <f>L341*Config!M$40</f>
        <v>0</v>
      </c>
      <c r="X341" s="220">
        <f>M341*Config!N$40</f>
        <v>56198.833647644948</v>
      </c>
      <c r="Y341" s="221">
        <f>N341*Config!O$40</f>
        <v>57603.804488836067</v>
      </c>
      <c r="Z341" s="222">
        <f t="shared" si="35"/>
        <v>90000</v>
      </c>
      <c r="AA341" s="217">
        <f t="shared" si="36"/>
        <v>180000</v>
      </c>
      <c r="AB341" s="220">
        <f t="shared" si="37"/>
        <v>100584.9496582031</v>
      </c>
      <c r="AC341" s="221">
        <f t="shared" si="38"/>
        <v>214387.58779468411</v>
      </c>
      <c r="AD341" s="223">
        <f>IF(OR(SUM(P341:Y341)&lt;&gt;0,A341="EH"),INDEX(CASH!$B:$B,MATCH(A341,CASH!$A:$A,0)),"")</f>
        <v>150</v>
      </c>
      <c r="AE341" s="122">
        <f>AD341*VLOOKUP(C341,Config!$A$3:$C$9,3,FALSE)</f>
        <v>2250</v>
      </c>
      <c r="AF341" s="224">
        <f t="shared" si="39"/>
        <v>0.7084581062767964</v>
      </c>
      <c r="AG341" s="122" t="str">
        <f>IF(ISERROR(VLOOKUP(A341,Config!$A$12:$A$32,1,FALSE)),LEFT(A341,2),"PRL")</f>
        <v>TS</v>
      </c>
      <c r="AH341" s="122" t="str">
        <f t="shared" si="40"/>
        <v>TS049s</v>
      </c>
      <c r="AI341" s="163" t="s">
        <v>882</v>
      </c>
      <c r="AJ341" s="225" t="s">
        <v>781</v>
      </c>
      <c r="AK341" s="338" t="str">
        <f>IF(ISERROR(VLOOKUP($A341,'RAB Cat Lookup'!$B$4:$E$351,2,FALSE))=TRUE,"Unallocated",VLOOKUP($A341,'RAB Cat Lookup'!$B$4:$E$351,2,FALSE))</f>
        <v>Std</v>
      </c>
      <c r="AL341" s="338" t="str">
        <f>IF(ISERROR(VLOOKUP($A341,'RAB Cat Lookup'!$B$4:$E$351,4,FALSE))=TRUE,"Unallocated",VLOOKUP($A341,'RAB Cat Lookup'!$B$4:$E$351,4,FALSE))</f>
        <v>Substations</v>
      </c>
      <c r="AM341" s="121" t="str">
        <f t="shared" si="41"/>
        <v/>
      </c>
    </row>
    <row r="342" spans="1:39" x14ac:dyDescent="0.25">
      <c r="A342" s="215" t="s">
        <v>15</v>
      </c>
      <c r="B342" s="215" t="s">
        <v>227</v>
      </c>
      <c r="C342" s="123" t="s">
        <v>512</v>
      </c>
      <c r="D342" s="216">
        <v>0</v>
      </c>
      <c r="E342" s="217">
        <v>0</v>
      </c>
      <c r="F342" s="217">
        <v>0</v>
      </c>
      <c r="G342" s="217">
        <v>0</v>
      </c>
      <c r="H342" s="217">
        <v>0</v>
      </c>
      <c r="I342" s="217">
        <v>0</v>
      </c>
      <c r="J342" s="217">
        <v>0</v>
      </c>
      <c r="K342" s="217">
        <v>0</v>
      </c>
      <c r="L342" s="217">
        <v>0</v>
      </c>
      <c r="M342" s="217">
        <v>0</v>
      </c>
      <c r="N342" s="218">
        <v>0</v>
      </c>
      <c r="O342" s="219">
        <v>0</v>
      </c>
      <c r="P342" s="220">
        <f>E342*Config!F$40</f>
        <v>0</v>
      </c>
      <c r="Q342" s="220">
        <f>F342*Config!G$40</f>
        <v>0</v>
      </c>
      <c r="R342" s="220">
        <f>G342*Config!H$40</f>
        <v>0</v>
      </c>
      <c r="S342" s="220">
        <f>H342*Config!I$40</f>
        <v>0</v>
      </c>
      <c r="T342" s="220">
        <f>I342*Config!J$40</f>
        <v>0</v>
      </c>
      <c r="U342" s="220">
        <f>J342*Config!K$40</f>
        <v>0</v>
      </c>
      <c r="V342" s="220">
        <f>K342*Config!L$40</f>
        <v>0</v>
      </c>
      <c r="W342" s="220">
        <f>L342*Config!M$40</f>
        <v>0</v>
      </c>
      <c r="X342" s="220">
        <f>M342*Config!N$40</f>
        <v>0</v>
      </c>
      <c r="Y342" s="221">
        <f>N342*Config!O$40</f>
        <v>0</v>
      </c>
      <c r="Z342" s="222">
        <f t="shared" si="35"/>
        <v>0</v>
      </c>
      <c r="AA342" s="217">
        <f t="shared" si="36"/>
        <v>0</v>
      </c>
      <c r="AB342" s="220">
        <f t="shared" si="37"/>
        <v>0</v>
      </c>
      <c r="AC342" s="221">
        <f t="shared" si="38"/>
        <v>0</v>
      </c>
      <c r="AD342" s="223" t="str">
        <f>IF(OR(SUM(P342:Y342)&lt;&gt;0,A342="EH"),INDEX(CASH!$B:$B,MATCH(A342,CASH!$A:$A,0)),"")</f>
        <v/>
      </c>
      <c r="AE342" s="226">
        <v>2250</v>
      </c>
      <c r="AF342" s="224">
        <f t="shared" si="39"/>
        <v>0.7084581062767964</v>
      </c>
      <c r="AG342" s="122" t="str">
        <f>IF(ISERROR(VLOOKUP(A342,Config!$A$12:$A$32,1,FALSE)),LEFT(A342,2),"PRL")</f>
        <v>TS</v>
      </c>
      <c r="AH342" s="122" t="str">
        <f t="shared" si="40"/>
        <v>TS050s</v>
      </c>
      <c r="AI342" s="163" t="s">
        <v>882</v>
      </c>
      <c r="AJ342" s="225" t="s">
        <v>781</v>
      </c>
      <c r="AK342" s="338" t="str">
        <f>IF(ISERROR(VLOOKUP($A342,'RAB Cat Lookup'!$B$4:$E$351,2,FALSE))=TRUE,"Unallocated",VLOOKUP($A342,'RAB Cat Lookup'!$B$4:$E$351,2,FALSE))</f>
        <v>Std</v>
      </c>
      <c r="AL342" s="338" t="str">
        <f>IF(ISERROR(VLOOKUP($A342,'RAB Cat Lookup'!$B$4:$E$351,4,FALSE))=TRUE,"Unallocated",VLOOKUP($A342,'RAB Cat Lookup'!$B$4:$E$351,4,FALSE))</f>
        <v>Substations</v>
      </c>
      <c r="AM342" s="121" t="str">
        <f t="shared" si="41"/>
        <v/>
      </c>
    </row>
    <row r="343" spans="1:39" x14ac:dyDescent="0.25">
      <c r="A343" s="215" t="s">
        <v>3</v>
      </c>
      <c r="B343" s="215" t="s">
        <v>221</v>
      </c>
      <c r="C343" s="123" t="s">
        <v>512</v>
      </c>
      <c r="D343" s="216">
        <v>258000</v>
      </c>
      <c r="E343" s="217">
        <v>258000</v>
      </c>
      <c r="F343" s="217">
        <v>258000</v>
      </c>
      <c r="G343" s="217">
        <v>0</v>
      </c>
      <c r="H343" s="217">
        <v>0</v>
      </c>
      <c r="I343" s="217">
        <v>0</v>
      </c>
      <c r="J343" s="217">
        <v>258000</v>
      </c>
      <c r="K343" s="217">
        <v>258000</v>
      </c>
      <c r="L343" s="217">
        <v>258000</v>
      </c>
      <c r="M343" s="217">
        <v>258000</v>
      </c>
      <c r="N343" s="218">
        <v>258000</v>
      </c>
      <c r="O343" s="219">
        <v>0</v>
      </c>
      <c r="P343" s="220">
        <f>E343*Config!F$40</f>
        <v>264450</v>
      </c>
      <c r="Q343" s="220">
        <f>F343*Config!G$40</f>
        <v>271061.25</v>
      </c>
      <c r="R343" s="220">
        <f>G343*Config!H$40</f>
        <v>0</v>
      </c>
      <c r="S343" s="220">
        <f>H343*Config!I$40</f>
        <v>0</v>
      </c>
      <c r="T343" s="220">
        <f>I343*Config!J$40</f>
        <v>0</v>
      </c>
      <c r="U343" s="220">
        <f>J343*Config!K$40</f>
        <v>299200.90189892566</v>
      </c>
      <c r="V343" s="220">
        <f>K343*Config!L$40</f>
        <v>306680.9244463988</v>
      </c>
      <c r="W343" s="220">
        <f>L343*Config!M$40</f>
        <v>314347.94755755877</v>
      </c>
      <c r="X343" s="220">
        <f>M343*Config!N$40</f>
        <v>322206.64624649769</v>
      </c>
      <c r="Y343" s="221">
        <f>N343*Config!O$40</f>
        <v>330261.81240266014</v>
      </c>
      <c r="Z343" s="222">
        <f t="shared" si="35"/>
        <v>516000</v>
      </c>
      <c r="AA343" s="217">
        <f t="shared" si="36"/>
        <v>1806000</v>
      </c>
      <c r="AB343" s="220">
        <f t="shared" si="37"/>
        <v>535511.25</v>
      </c>
      <c r="AC343" s="221">
        <f t="shared" si="38"/>
        <v>2108209.4825520413</v>
      </c>
      <c r="AD343" s="223">
        <f>IF(OR(SUM(P343:Y343)&lt;&gt;0,A343="EH"),INDEX(CASH!$B:$B,MATCH(A343,CASH!$A:$A,0)),"")</f>
        <v>240</v>
      </c>
      <c r="AE343" s="122">
        <f>AD343*VLOOKUP(C343,Config!$A$3:$C$9,3,FALSE)</f>
        <v>3600</v>
      </c>
      <c r="AF343" s="224">
        <f t="shared" si="39"/>
        <v>0.42678271564317494</v>
      </c>
      <c r="AG343" s="122" t="str">
        <f>IF(ISERROR(VLOOKUP(A343,Config!$A$12:$A$32,1,FALSE)),LEFT(A343,2),"PRL")</f>
        <v>TS</v>
      </c>
      <c r="AH343" s="122" t="str">
        <f t="shared" si="40"/>
        <v>TS055s</v>
      </c>
      <c r="AI343" s="163" t="s">
        <v>882</v>
      </c>
      <c r="AJ343" s="225" t="s">
        <v>781</v>
      </c>
      <c r="AK343" s="338" t="str">
        <f>IF(ISERROR(VLOOKUP($A343,'RAB Cat Lookup'!$B$4:$E$351,2,FALSE))=TRUE,"Unallocated",VLOOKUP($A343,'RAB Cat Lookup'!$B$4:$E$351,2,FALSE))</f>
        <v>Std</v>
      </c>
      <c r="AL343" s="338" t="str">
        <f>IF(ISERROR(VLOOKUP($A343,'RAB Cat Lookup'!$B$4:$E$351,4,FALSE))=TRUE,"Unallocated",VLOOKUP($A343,'RAB Cat Lookup'!$B$4:$E$351,4,FALSE))</f>
        <v>Substations</v>
      </c>
      <c r="AM343" s="121" t="str">
        <f t="shared" si="41"/>
        <v/>
      </c>
    </row>
    <row r="344" spans="1:39" x14ac:dyDescent="0.25">
      <c r="A344" s="215" t="s">
        <v>16</v>
      </c>
      <c r="B344" s="215" t="s">
        <v>228</v>
      </c>
      <c r="C344" s="123" t="s">
        <v>512</v>
      </c>
      <c r="D344" s="216">
        <v>150000</v>
      </c>
      <c r="E344" s="217">
        <v>0</v>
      </c>
      <c r="F344" s="217">
        <v>0</v>
      </c>
      <c r="G344" s="217">
        <v>0</v>
      </c>
      <c r="H344" s="217">
        <v>0</v>
      </c>
      <c r="I344" s="217">
        <v>0</v>
      </c>
      <c r="J344" s="217">
        <v>0</v>
      </c>
      <c r="K344" s="217">
        <v>0</v>
      </c>
      <c r="L344" s="217">
        <v>0</v>
      </c>
      <c r="M344" s="217">
        <v>0</v>
      </c>
      <c r="N344" s="218">
        <v>0</v>
      </c>
      <c r="O344" s="219">
        <v>135353</v>
      </c>
      <c r="P344" s="220">
        <f>E344*Config!F$40</f>
        <v>0</v>
      </c>
      <c r="Q344" s="220">
        <f>F344*Config!G$40</f>
        <v>0</v>
      </c>
      <c r="R344" s="220">
        <f>G344*Config!H$40</f>
        <v>0</v>
      </c>
      <c r="S344" s="220">
        <f>H344*Config!I$40</f>
        <v>0</v>
      </c>
      <c r="T344" s="220">
        <f>I344*Config!J$40</f>
        <v>0</v>
      </c>
      <c r="U344" s="220">
        <f>J344*Config!K$40</f>
        <v>0</v>
      </c>
      <c r="V344" s="220">
        <f>K344*Config!L$40</f>
        <v>0</v>
      </c>
      <c r="W344" s="220">
        <f>L344*Config!M$40</f>
        <v>0</v>
      </c>
      <c r="X344" s="220">
        <f>M344*Config!N$40</f>
        <v>0</v>
      </c>
      <c r="Y344" s="221">
        <f>N344*Config!O$40</f>
        <v>0</v>
      </c>
      <c r="Z344" s="222">
        <f t="shared" si="35"/>
        <v>0</v>
      </c>
      <c r="AA344" s="217">
        <f t="shared" si="36"/>
        <v>0</v>
      </c>
      <c r="AB344" s="220">
        <f t="shared" si="37"/>
        <v>0</v>
      </c>
      <c r="AC344" s="221">
        <f t="shared" si="38"/>
        <v>0</v>
      </c>
      <c r="AD344" s="223" t="str">
        <f>IF(OR(SUM(P344:Y344)&lt;&gt;0,A344="EH"),INDEX(CASH!$B:$B,MATCH(A344,CASH!$A:$A,0)),"")</f>
        <v/>
      </c>
      <c r="AE344" s="226">
        <v>2400</v>
      </c>
      <c r="AF344" s="224">
        <f t="shared" si="39"/>
        <v>0.69736487155976334</v>
      </c>
      <c r="AG344" s="122" t="str">
        <f>IF(ISERROR(VLOOKUP(A344,Config!$A$12:$A$32,1,FALSE)),LEFT(A344,2),"PRL")</f>
        <v>TS</v>
      </c>
      <c r="AH344" s="122" t="str">
        <f t="shared" si="40"/>
        <v>TS057s</v>
      </c>
      <c r="AI344" s="163" t="s">
        <v>882</v>
      </c>
      <c r="AJ344" s="225" t="s">
        <v>781</v>
      </c>
      <c r="AK344" s="338" t="str">
        <f>IF(ISERROR(VLOOKUP($A344,'RAB Cat Lookup'!$B$4:$E$351,2,FALSE))=TRUE,"Unallocated",VLOOKUP($A344,'RAB Cat Lookup'!$B$4:$E$351,2,FALSE))</f>
        <v>Std</v>
      </c>
      <c r="AL344" s="338" t="str">
        <f>IF(ISERROR(VLOOKUP($A344,'RAB Cat Lookup'!$B$4:$E$351,4,FALSE))=TRUE,"Unallocated",VLOOKUP($A344,'RAB Cat Lookup'!$B$4:$E$351,4,FALSE))</f>
        <v>Substations</v>
      </c>
      <c r="AM344" s="121" t="str">
        <f t="shared" si="41"/>
        <v/>
      </c>
    </row>
    <row r="345" spans="1:39" x14ac:dyDescent="0.25">
      <c r="A345" s="215" t="s">
        <v>497</v>
      </c>
      <c r="B345" s="215" t="s">
        <v>584</v>
      </c>
      <c r="C345" s="123" t="s">
        <v>513</v>
      </c>
      <c r="D345" s="216">
        <v>0</v>
      </c>
      <c r="E345" s="217">
        <v>0</v>
      </c>
      <c r="F345" s="217">
        <v>0</v>
      </c>
      <c r="G345" s="217">
        <v>0</v>
      </c>
      <c r="H345" s="217">
        <v>0</v>
      </c>
      <c r="I345" s="217">
        <v>0</v>
      </c>
      <c r="J345" s="217">
        <v>0</v>
      </c>
      <c r="K345" s="217">
        <v>0</v>
      </c>
      <c r="L345" s="217">
        <v>0</v>
      </c>
      <c r="M345" s="217">
        <v>0</v>
      </c>
      <c r="N345" s="218">
        <v>0</v>
      </c>
      <c r="O345" s="219">
        <v>0</v>
      </c>
      <c r="P345" s="220">
        <f>E345*Config!F$40</f>
        <v>0</v>
      </c>
      <c r="Q345" s="220">
        <f>F345*Config!G$40</f>
        <v>0</v>
      </c>
      <c r="R345" s="220">
        <f>G345*Config!H$40</f>
        <v>0</v>
      </c>
      <c r="S345" s="220">
        <f>H345*Config!I$40</f>
        <v>0</v>
      </c>
      <c r="T345" s="220">
        <f>I345*Config!J$40</f>
        <v>0</v>
      </c>
      <c r="U345" s="220">
        <f>J345*Config!K$40</f>
        <v>0</v>
      </c>
      <c r="V345" s="220">
        <f>K345*Config!L$40</f>
        <v>0</v>
      </c>
      <c r="W345" s="220">
        <f>L345*Config!M$40</f>
        <v>0</v>
      </c>
      <c r="X345" s="220">
        <f>M345*Config!N$40</f>
        <v>0</v>
      </c>
      <c r="Y345" s="221">
        <f>N345*Config!O$40</f>
        <v>0</v>
      </c>
      <c r="Z345" s="222">
        <f t="shared" si="35"/>
        <v>0</v>
      </c>
      <c r="AA345" s="217">
        <f t="shared" si="36"/>
        <v>0</v>
      </c>
      <c r="AB345" s="220">
        <f t="shared" si="37"/>
        <v>0</v>
      </c>
      <c r="AC345" s="221">
        <f t="shared" si="38"/>
        <v>0</v>
      </c>
      <c r="AD345" s="223" t="str">
        <f>IF(OR(SUM(P345:Y345)&lt;&gt;0,A345="EH"),INDEX(CASH!$B:$B,MATCH(A345,CASH!$A:$A,0)),"")</f>
        <v/>
      </c>
      <c r="AE345" s="227">
        <v>4950</v>
      </c>
      <c r="AF345" s="224">
        <f t="shared" si="39"/>
        <v>0.12555079734501071</v>
      </c>
      <c r="AG345" s="122" t="str">
        <f>IF(ISERROR(VLOOKUP(A345,Config!$A$12:$A$32,1,FALSE)),LEFT(A345,2),"PRL")</f>
        <v>TS</v>
      </c>
      <c r="AH345" s="122" t="str">
        <f t="shared" si="40"/>
        <v>TS060</v>
      </c>
      <c r="AI345" s="163" t="s">
        <v>882</v>
      </c>
      <c r="AJ345" s="225" t="s">
        <v>781</v>
      </c>
      <c r="AK345" s="338" t="str">
        <f>IF(ISERROR(VLOOKUP($A345,'RAB Cat Lookup'!$B$4:$E$351,2,FALSE))=TRUE,"Unallocated",VLOOKUP($A345,'RAB Cat Lookup'!$B$4:$E$351,2,FALSE))</f>
        <v>Unallocated</v>
      </c>
      <c r="AL345" s="338" t="str">
        <f>IF(ISERROR(VLOOKUP($A345,'RAB Cat Lookup'!$B$4:$E$351,4,FALSE))=TRUE,"Unallocated",VLOOKUP($A345,'RAB Cat Lookup'!$B$4:$E$351,4,FALSE))</f>
        <v>Unallocated</v>
      </c>
      <c r="AM345" s="121" t="str">
        <f t="shared" si="41"/>
        <v/>
      </c>
    </row>
    <row r="346" spans="1:39" x14ac:dyDescent="0.25">
      <c r="A346" s="215" t="s">
        <v>423</v>
      </c>
      <c r="B346" s="215" t="s">
        <v>585</v>
      </c>
      <c r="C346" s="123" t="s">
        <v>513</v>
      </c>
      <c r="D346" s="216">
        <v>0</v>
      </c>
      <c r="E346" s="217">
        <v>0</v>
      </c>
      <c r="F346" s="217">
        <v>0</v>
      </c>
      <c r="G346" s="217">
        <v>0</v>
      </c>
      <c r="H346" s="217">
        <v>0</v>
      </c>
      <c r="I346" s="217">
        <v>0</v>
      </c>
      <c r="J346" s="217">
        <v>0</v>
      </c>
      <c r="K346" s="217">
        <v>0</v>
      </c>
      <c r="L346" s="217">
        <v>0</v>
      </c>
      <c r="M346" s="217">
        <v>0</v>
      </c>
      <c r="N346" s="218">
        <v>0</v>
      </c>
      <c r="O346" s="219">
        <v>0</v>
      </c>
      <c r="P346" s="220">
        <f>E346*Config!F$40</f>
        <v>0</v>
      </c>
      <c r="Q346" s="220">
        <f>F346*Config!G$40</f>
        <v>0</v>
      </c>
      <c r="R346" s="220">
        <f>G346*Config!H$40</f>
        <v>0</v>
      </c>
      <c r="S346" s="220">
        <f>H346*Config!I$40</f>
        <v>0</v>
      </c>
      <c r="T346" s="220">
        <f>I346*Config!J$40</f>
        <v>0</v>
      </c>
      <c r="U346" s="220">
        <f>J346*Config!K$40</f>
        <v>0</v>
      </c>
      <c r="V346" s="220">
        <f>K346*Config!L$40</f>
        <v>0</v>
      </c>
      <c r="W346" s="220">
        <f>L346*Config!M$40</f>
        <v>0</v>
      </c>
      <c r="X346" s="220">
        <f>M346*Config!N$40</f>
        <v>0</v>
      </c>
      <c r="Y346" s="221">
        <f>N346*Config!O$40</f>
        <v>0</v>
      </c>
      <c r="Z346" s="222">
        <f t="shared" si="35"/>
        <v>0</v>
      </c>
      <c r="AA346" s="217">
        <f t="shared" si="36"/>
        <v>0</v>
      </c>
      <c r="AB346" s="220">
        <f t="shared" si="37"/>
        <v>0</v>
      </c>
      <c r="AC346" s="221">
        <f t="shared" si="38"/>
        <v>0</v>
      </c>
      <c r="AD346" s="223" t="str">
        <f>IF(OR(SUM(P346:Y346)&lt;&gt;0,A346="EH"),INDEX(CASH!$B:$B,MATCH(A346,CASH!$A:$A,0)),"")</f>
        <v/>
      </c>
      <c r="AE346" s="226">
        <v>4950</v>
      </c>
      <c r="AF346" s="224">
        <f t="shared" si="39"/>
        <v>0.12555079734501071</v>
      </c>
      <c r="AG346" s="122" t="str">
        <f>IF(ISERROR(VLOOKUP(A346,Config!$A$12:$A$32,1,FALSE)),LEFT(A346,2),"PRL")</f>
        <v>TS</v>
      </c>
      <c r="AH346" s="122" t="str">
        <f t="shared" si="40"/>
        <v>TS067</v>
      </c>
      <c r="AI346" s="163" t="s">
        <v>882</v>
      </c>
      <c r="AJ346" s="225" t="s">
        <v>781</v>
      </c>
      <c r="AK346" s="338" t="str">
        <f>IF(ISERROR(VLOOKUP($A346,'RAB Cat Lookup'!$B$4:$E$351,2,FALSE))=TRUE,"Unallocated",VLOOKUP($A346,'RAB Cat Lookup'!$B$4:$E$351,2,FALSE))</f>
        <v>Std</v>
      </c>
      <c r="AL346" s="338" t="str">
        <f>IF(ISERROR(VLOOKUP($A346,'RAB Cat Lookup'!$B$4:$E$351,4,FALSE))=TRUE,"Unallocated",VLOOKUP($A346,'RAB Cat Lookup'!$B$4:$E$351,4,FALSE))</f>
        <v>Substations</v>
      </c>
      <c r="AM346" s="121" t="str">
        <f t="shared" si="41"/>
        <v/>
      </c>
    </row>
    <row r="347" spans="1:39" x14ac:dyDescent="0.25">
      <c r="A347" s="215" t="s">
        <v>394</v>
      </c>
      <c r="B347" s="215" t="s">
        <v>586</v>
      </c>
      <c r="C347" s="123" t="s">
        <v>513</v>
      </c>
      <c r="D347" s="216">
        <v>0</v>
      </c>
      <c r="E347" s="217">
        <v>0</v>
      </c>
      <c r="F347" s="217">
        <v>0</v>
      </c>
      <c r="G347" s="217">
        <v>0</v>
      </c>
      <c r="H347" s="217">
        <v>0</v>
      </c>
      <c r="I347" s="217">
        <v>0</v>
      </c>
      <c r="J347" s="217">
        <v>0</v>
      </c>
      <c r="K347" s="217">
        <v>0</v>
      </c>
      <c r="L347" s="217">
        <v>0</v>
      </c>
      <c r="M347" s="217">
        <v>0</v>
      </c>
      <c r="N347" s="218">
        <v>0</v>
      </c>
      <c r="O347" s="219">
        <v>0</v>
      </c>
      <c r="P347" s="220">
        <f>E347*Config!F$40</f>
        <v>0</v>
      </c>
      <c r="Q347" s="220">
        <f>F347*Config!G$40</f>
        <v>0</v>
      </c>
      <c r="R347" s="220">
        <f>G347*Config!H$40</f>
        <v>0</v>
      </c>
      <c r="S347" s="220">
        <f>H347*Config!I$40</f>
        <v>0</v>
      </c>
      <c r="T347" s="220">
        <f>I347*Config!J$40</f>
        <v>0</v>
      </c>
      <c r="U347" s="220">
        <f>J347*Config!K$40</f>
        <v>0</v>
      </c>
      <c r="V347" s="220">
        <f>K347*Config!L$40</f>
        <v>0</v>
      </c>
      <c r="W347" s="220">
        <f>L347*Config!M$40</f>
        <v>0</v>
      </c>
      <c r="X347" s="220">
        <f>M347*Config!N$40</f>
        <v>0</v>
      </c>
      <c r="Y347" s="221">
        <f>N347*Config!O$40</f>
        <v>0</v>
      </c>
      <c r="Z347" s="222">
        <f t="shared" si="35"/>
        <v>0</v>
      </c>
      <c r="AA347" s="217">
        <f t="shared" si="36"/>
        <v>0</v>
      </c>
      <c r="AB347" s="220">
        <f t="shared" si="37"/>
        <v>0</v>
      </c>
      <c r="AC347" s="221">
        <f t="shared" si="38"/>
        <v>0</v>
      </c>
      <c r="AD347" s="223" t="str">
        <f>IF(OR(SUM(P347:Y347)&lt;&gt;0,A347="EH"),INDEX(CASH!$B:$B,MATCH(A347,CASH!$A:$A,0)),"")</f>
        <v/>
      </c>
      <c r="AE347" s="226">
        <v>4950</v>
      </c>
      <c r="AF347" s="224">
        <f t="shared" si="39"/>
        <v>0.12555079734501071</v>
      </c>
      <c r="AG347" s="122" t="str">
        <f>IF(ISERROR(VLOOKUP(A347,Config!$A$12:$A$32,1,FALSE)),LEFT(A347,2),"PRL")</f>
        <v>TS</v>
      </c>
      <c r="AH347" s="122" t="str">
        <f t="shared" si="40"/>
        <v>TS072</v>
      </c>
      <c r="AI347" s="163" t="s">
        <v>882</v>
      </c>
      <c r="AJ347" s="225" t="s">
        <v>781</v>
      </c>
      <c r="AK347" s="338" t="str">
        <f>IF(ISERROR(VLOOKUP($A347,'RAB Cat Lookup'!$B$4:$E$351,2,FALSE))=TRUE,"Unallocated",VLOOKUP($A347,'RAB Cat Lookup'!$B$4:$E$351,2,FALSE))</f>
        <v>Std</v>
      </c>
      <c r="AL347" s="338" t="str">
        <f>IF(ISERROR(VLOOKUP($A347,'RAB Cat Lookup'!$B$4:$E$351,4,FALSE))=TRUE,"Unallocated",VLOOKUP($A347,'RAB Cat Lookup'!$B$4:$E$351,4,FALSE))</f>
        <v>Substations</v>
      </c>
      <c r="AM347" s="121" t="str">
        <f t="shared" si="41"/>
        <v/>
      </c>
    </row>
    <row r="348" spans="1:39" x14ac:dyDescent="0.25">
      <c r="A348" s="215" t="s">
        <v>17</v>
      </c>
      <c r="B348" s="215" t="s">
        <v>229</v>
      </c>
      <c r="C348" s="123" t="s">
        <v>512</v>
      </c>
      <c r="D348" s="216">
        <v>325000</v>
      </c>
      <c r="E348" s="217">
        <v>0</v>
      </c>
      <c r="F348" s="217">
        <v>94500</v>
      </c>
      <c r="G348" s="217">
        <v>94500</v>
      </c>
      <c r="H348" s="217">
        <v>94500</v>
      </c>
      <c r="I348" s="217">
        <v>94500</v>
      </c>
      <c r="J348" s="217">
        <v>94500</v>
      </c>
      <c r="K348" s="217">
        <v>94500</v>
      </c>
      <c r="L348" s="217">
        <v>94500</v>
      </c>
      <c r="M348" s="217">
        <v>94500</v>
      </c>
      <c r="N348" s="218">
        <v>94500</v>
      </c>
      <c r="O348" s="219">
        <v>197917</v>
      </c>
      <c r="P348" s="220">
        <f>E348*Config!F$40</f>
        <v>0</v>
      </c>
      <c r="Q348" s="220">
        <f>F348*Config!G$40</f>
        <v>99284.062499999985</v>
      </c>
      <c r="R348" s="220">
        <f>G348*Config!H$40</f>
        <v>101766.16406249999</v>
      </c>
      <c r="S348" s="220">
        <f>H348*Config!I$40</f>
        <v>104310.31816406248</v>
      </c>
      <c r="T348" s="220">
        <f>I348*Config!J$40</f>
        <v>106918.07611816403</v>
      </c>
      <c r="U348" s="220">
        <f>J348*Config!K$40</f>
        <v>109591.02802111812</v>
      </c>
      <c r="V348" s="220">
        <f>K348*Config!L$40</f>
        <v>112330.80372164608</v>
      </c>
      <c r="W348" s="220">
        <f>L348*Config!M$40</f>
        <v>115139.07381468722</v>
      </c>
      <c r="X348" s="220">
        <f>M348*Config!N$40</f>
        <v>118017.55066005439</v>
      </c>
      <c r="Y348" s="221">
        <f>N348*Config!O$40</f>
        <v>120967.98942655574</v>
      </c>
      <c r="Z348" s="222">
        <f t="shared" si="35"/>
        <v>378000</v>
      </c>
      <c r="AA348" s="217">
        <f t="shared" si="36"/>
        <v>850500</v>
      </c>
      <c r="AB348" s="220">
        <f t="shared" si="37"/>
        <v>412278.62084472645</v>
      </c>
      <c r="AC348" s="221">
        <f t="shared" si="38"/>
        <v>988325.066488788</v>
      </c>
      <c r="AD348" s="223">
        <f>IF(OR(SUM(P348:Y348)&lt;&gt;0,A348="EH"),INDEX(CASH!$B:$B,MATCH(A348,CASH!$A:$A,0)),"")</f>
        <v>200</v>
      </c>
      <c r="AE348" s="122">
        <f>AD348*VLOOKUP(C348,Config!$A$3:$C$9,3,FALSE)</f>
        <v>3000</v>
      </c>
      <c r="AF348" s="224">
        <f t="shared" si="39"/>
        <v>0.5851644928423505</v>
      </c>
      <c r="AG348" s="122" t="str">
        <f>IF(ISERROR(VLOOKUP(A348,Config!$A$12:$A$32,1,FALSE)),LEFT(A348,2),"PRL")</f>
        <v>TS</v>
      </c>
      <c r="AH348" s="122" t="str">
        <f t="shared" si="40"/>
        <v>TS086s</v>
      </c>
      <c r="AI348" s="163" t="s">
        <v>882</v>
      </c>
      <c r="AJ348" s="225" t="s">
        <v>781</v>
      </c>
      <c r="AK348" s="338" t="str">
        <f>IF(ISERROR(VLOOKUP($A348,'RAB Cat Lookup'!$B$4:$E$351,2,FALSE))=TRUE,"Unallocated",VLOOKUP($A348,'RAB Cat Lookup'!$B$4:$E$351,2,FALSE))</f>
        <v>Std</v>
      </c>
      <c r="AL348" s="338" t="str">
        <f>IF(ISERROR(VLOOKUP($A348,'RAB Cat Lookup'!$B$4:$E$351,4,FALSE))=TRUE,"Unallocated",VLOOKUP($A348,'RAB Cat Lookup'!$B$4:$E$351,4,FALSE))</f>
        <v>Substations</v>
      </c>
      <c r="AM348" s="121" t="str">
        <f t="shared" si="41"/>
        <v/>
      </c>
    </row>
    <row r="349" spans="1:39" x14ac:dyDescent="0.25">
      <c r="A349" s="215" t="s">
        <v>498</v>
      </c>
      <c r="B349" s="215" t="s">
        <v>587</v>
      </c>
      <c r="C349" s="123" t="s">
        <v>513</v>
      </c>
      <c r="D349" s="216">
        <v>0</v>
      </c>
      <c r="E349" s="217">
        <v>0</v>
      </c>
      <c r="F349" s="217">
        <v>0</v>
      </c>
      <c r="G349" s="217">
        <v>0</v>
      </c>
      <c r="H349" s="217">
        <v>0</v>
      </c>
      <c r="I349" s="217">
        <v>0</v>
      </c>
      <c r="J349" s="217">
        <v>0</v>
      </c>
      <c r="K349" s="217">
        <v>0</v>
      </c>
      <c r="L349" s="217">
        <v>0</v>
      </c>
      <c r="M349" s="217">
        <v>0</v>
      </c>
      <c r="N349" s="218">
        <v>0</v>
      </c>
      <c r="O349" s="219">
        <v>0</v>
      </c>
      <c r="P349" s="220">
        <f>E349*Config!F$40</f>
        <v>0</v>
      </c>
      <c r="Q349" s="220">
        <f>F349*Config!G$40</f>
        <v>0</v>
      </c>
      <c r="R349" s="220">
        <f>G349*Config!H$40</f>
        <v>0</v>
      </c>
      <c r="S349" s="220">
        <f>H349*Config!I$40</f>
        <v>0</v>
      </c>
      <c r="T349" s="220">
        <f>I349*Config!J$40</f>
        <v>0</v>
      </c>
      <c r="U349" s="220">
        <f>J349*Config!K$40</f>
        <v>0</v>
      </c>
      <c r="V349" s="220">
        <f>K349*Config!L$40</f>
        <v>0</v>
      </c>
      <c r="W349" s="220">
        <f>L349*Config!M$40</f>
        <v>0</v>
      </c>
      <c r="X349" s="220">
        <f>M349*Config!N$40</f>
        <v>0</v>
      </c>
      <c r="Y349" s="221">
        <f>N349*Config!O$40</f>
        <v>0</v>
      </c>
      <c r="Z349" s="222">
        <f t="shared" si="35"/>
        <v>0</v>
      </c>
      <c r="AA349" s="217">
        <f t="shared" si="36"/>
        <v>0</v>
      </c>
      <c r="AB349" s="220">
        <f t="shared" si="37"/>
        <v>0</v>
      </c>
      <c r="AC349" s="221">
        <f t="shared" si="38"/>
        <v>0</v>
      </c>
      <c r="AD349" s="223" t="str">
        <f>IF(OR(SUM(P349:Y349)&lt;&gt;0,A349="EH"),INDEX(CASH!$B:$B,MATCH(A349,CASH!$A:$A,0)),"")</f>
        <v/>
      </c>
      <c r="AE349" s="227">
        <v>4950</v>
      </c>
      <c r="AF349" s="224">
        <f t="shared" si="39"/>
        <v>0.12555079734501071</v>
      </c>
      <c r="AG349" s="122" t="str">
        <f>IF(ISERROR(VLOOKUP(A349,Config!$A$12:$A$32,1,FALSE)),LEFT(A349,2),"PRL")</f>
        <v>TS</v>
      </c>
      <c r="AH349" s="122" t="str">
        <f t="shared" si="40"/>
        <v>TS092</v>
      </c>
      <c r="AI349" s="163" t="s">
        <v>882</v>
      </c>
      <c r="AJ349" s="225" t="s">
        <v>781</v>
      </c>
      <c r="AK349" s="338" t="str">
        <f>IF(ISERROR(VLOOKUP($A349,'RAB Cat Lookup'!$B$4:$E$351,2,FALSE))=TRUE,"Unallocated",VLOOKUP($A349,'RAB Cat Lookup'!$B$4:$E$351,2,FALSE))</f>
        <v>Std</v>
      </c>
      <c r="AL349" s="338" t="str">
        <f>IF(ISERROR(VLOOKUP($A349,'RAB Cat Lookup'!$B$4:$E$351,4,FALSE))=TRUE,"Unallocated",VLOOKUP($A349,'RAB Cat Lookup'!$B$4:$E$351,4,FALSE))</f>
        <v>Substations</v>
      </c>
      <c r="AM349" s="121" t="str">
        <f t="shared" si="41"/>
        <v/>
      </c>
    </row>
    <row r="350" spans="1:39" x14ac:dyDescent="0.25">
      <c r="A350" s="215" t="s">
        <v>18</v>
      </c>
      <c r="B350" s="215" t="s">
        <v>248</v>
      </c>
      <c r="C350" s="123" t="s">
        <v>512</v>
      </c>
      <c r="D350" s="216">
        <v>0</v>
      </c>
      <c r="E350" s="217">
        <v>0</v>
      </c>
      <c r="F350" s="217">
        <v>0</v>
      </c>
      <c r="G350" s="217">
        <v>0</v>
      </c>
      <c r="H350" s="217">
        <v>0</v>
      </c>
      <c r="I350" s="217">
        <v>0</v>
      </c>
      <c r="J350" s="217">
        <v>0</v>
      </c>
      <c r="K350" s="217">
        <v>0</v>
      </c>
      <c r="L350" s="217">
        <v>0</v>
      </c>
      <c r="M350" s="217">
        <v>0</v>
      </c>
      <c r="N350" s="218">
        <v>0</v>
      </c>
      <c r="O350" s="219">
        <v>0</v>
      </c>
      <c r="P350" s="220">
        <f>E350*Config!F$40</f>
        <v>0</v>
      </c>
      <c r="Q350" s="220">
        <f>F350*Config!G$40</f>
        <v>0</v>
      </c>
      <c r="R350" s="220">
        <f>G350*Config!H$40</f>
        <v>0</v>
      </c>
      <c r="S350" s="220">
        <f>H350*Config!I$40</f>
        <v>0</v>
      </c>
      <c r="T350" s="220">
        <f>I350*Config!J$40</f>
        <v>0</v>
      </c>
      <c r="U350" s="220">
        <f>J350*Config!K$40</f>
        <v>0</v>
      </c>
      <c r="V350" s="220">
        <f>K350*Config!L$40</f>
        <v>0</v>
      </c>
      <c r="W350" s="220">
        <f>L350*Config!M$40</f>
        <v>0</v>
      </c>
      <c r="X350" s="220">
        <f>M350*Config!N$40</f>
        <v>0</v>
      </c>
      <c r="Y350" s="221">
        <f>N350*Config!O$40</f>
        <v>0</v>
      </c>
      <c r="Z350" s="222">
        <f t="shared" si="35"/>
        <v>0</v>
      </c>
      <c r="AA350" s="217">
        <f t="shared" si="36"/>
        <v>0</v>
      </c>
      <c r="AB350" s="220">
        <f t="shared" si="37"/>
        <v>0</v>
      </c>
      <c r="AC350" s="221">
        <f t="shared" si="38"/>
        <v>0</v>
      </c>
      <c r="AD350" s="223" t="str">
        <f>IF(OR(SUM(P350:Y350)&lt;&gt;0,A350="EH"),INDEX(CASH!$B:$B,MATCH(A350,CASH!$A:$A,0)),"")</f>
        <v/>
      </c>
      <c r="AE350" s="226">
        <v>750</v>
      </c>
      <c r="AF350" s="224">
        <f t="shared" si="39"/>
        <v>0.99186931464833539</v>
      </c>
      <c r="AG350" s="122" t="str">
        <f>IF(ISERROR(VLOOKUP(A350,Config!$A$12:$A$32,1,FALSE)),LEFT(A350,2),"PRL")</f>
        <v>TS</v>
      </c>
      <c r="AH350" s="122" t="str">
        <f t="shared" si="40"/>
        <v>TS099s</v>
      </c>
      <c r="AI350" s="163" t="s">
        <v>882</v>
      </c>
      <c r="AJ350" s="225" t="s">
        <v>781</v>
      </c>
      <c r="AK350" s="338" t="str">
        <f>IF(ISERROR(VLOOKUP($A350,'RAB Cat Lookup'!$B$4:$E$351,2,FALSE))=TRUE,"Unallocated",VLOOKUP($A350,'RAB Cat Lookup'!$B$4:$E$351,2,FALSE))</f>
        <v>Std</v>
      </c>
      <c r="AL350" s="338" t="str">
        <f>IF(ISERROR(VLOOKUP($A350,'RAB Cat Lookup'!$B$4:$E$351,4,FALSE))=TRUE,"Unallocated",VLOOKUP($A350,'RAB Cat Lookup'!$B$4:$E$351,4,FALSE))</f>
        <v>Substations</v>
      </c>
      <c r="AM350" s="121" t="str">
        <f t="shared" si="41"/>
        <v/>
      </c>
    </row>
    <row r="351" spans="1:39" x14ac:dyDescent="0.25">
      <c r="A351" s="215" t="s">
        <v>39</v>
      </c>
      <c r="B351" s="215" t="s">
        <v>470</v>
      </c>
      <c r="C351" s="123" t="s">
        <v>512</v>
      </c>
      <c r="D351" s="216">
        <v>0</v>
      </c>
      <c r="E351" s="217">
        <v>0</v>
      </c>
      <c r="F351" s="217">
        <v>0</v>
      </c>
      <c r="G351" s="217">
        <v>0</v>
      </c>
      <c r="H351" s="217">
        <v>0</v>
      </c>
      <c r="I351" s="217">
        <v>0</v>
      </c>
      <c r="J351" s="217">
        <v>0</v>
      </c>
      <c r="K351" s="217">
        <v>0</v>
      </c>
      <c r="L351" s="217">
        <v>0</v>
      </c>
      <c r="M351" s="217">
        <v>0</v>
      </c>
      <c r="N351" s="218">
        <v>0</v>
      </c>
      <c r="O351" s="219">
        <v>0</v>
      </c>
      <c r="P351" s="220">
        <f>E351*Config!F$40</f>
        <v>0</v>
      </c>
      <c r="Q351" s="220">
        <f>F351*Config!G$40</f>
        <v>0</v>
      </c>
      <c r="R351" s="220">
        <f>G351*Config!H$40</f>
        <v>0</v>
      </c>
      <c r="S351" s="220">
        <f>H351*Config!I$40</f>
        <v>0</v>
      </c>
      <c r="T351" s="220">
        <f>I351*Config!J$40</f>
        <v>0</v>
      </c>
      <c r="U351" s="220">
        <f>J351*Config!K$40</f>
        <v>0</v>
      </c>
      <c r="V351" s="220">
        <f>K351*Config!L$40</f>
        <v>0</v>
      </c>
      <c r="W351" s="220">
        <f>L351*Config!M$40</f>
        <v>0</v>
      </c>
      <c r="X351" s="220">
        <f>M351*Config!N$40</f>
        <v>0</v>
      </c>
      <c r="Y351" s="221">
        <f>N351*Config!O$40</f>
        <v>0</v>
      </c>
      <c r="Z351" s="222">
        <f t="shared" si="35"/>
        <v>0</v>
      </c>
      <c r="AA351" s="217">
        <f t="shared" si="36"/>
        <v>0</v>
      </c>
      <c r="AB351" s="220">
        <f t="shared" si="37"/>
        <v>0</v>
      </c>
      <c r="AC351" s="221">
        <f t="shared" si="38"/>
        <v>0</v>
      </c>
      <c r="AD351" s="223" t="str">
        <f>IF(OR(SUM(P351:Y351)&lt;&gt;0,A351="EH"),INDEX(CASH!$B:$B,MATCH(A351,CASH!$A:$A,0)),"")</f>
        <v/>
      </c>
      <c r="AE351" s="226">
        <v>1350</v>
      </c>
      <c r="AF351" s="224">
        <f t="shared" si="39"/>
        <v>0.92182585178561327</v>
      </c>
      <c r="AG351" s="122" t="str">
        <f>IF(ISERROR(VLOOKUP(A351,Config!$A$12:$A$32,1,FALSE)),LEFT(A351,2),"PRL")</f>
        <v>TS</v>
      </c>
      <c r="AH351" s="122" t="str">
        <f t="shared" si="40"/>
        <v>TS100s</v>
      </c>
      <c r="AI351" s="163" t="s">
        <v>882</v>
      </c>
      <c r="AJ351" s="225" t="s">
        <v>781</v>
      </c>
      <c r="AK351" s="338" t="str">
        <f>IF(ISERROR(VLOOKUP($A351,'RAB Cat Lookup'!$B$4:$E$351,2,FALSE))=TRUE,"Unallocated",VLOOKUP($A351,'RAB Cat Lookup'!$B$4:$E$351,2,FALSE))</f>
        <v>Std</v>
      </c>
      <c r="AL351" s="338" t="str">
        <f>IF(ISERROR(VLOOKUP($A351,'RAB Cat Lookup'!$B$4:$E$351,4,FALSE))=TRUE,"Unallocated",VLOOKUP($A351,'RAB Cat Lookup'!$B$4:$E$351,4,FALSE))</f>
        <v>Substations</v>
      </c>
      <c r="AM351" s="121" t="str">
        <f t="shared" si="41"/>
        <v/>
      </c>
    </row>
    <row r="352" spans="1:39" x14ac:dyDescent="0.25">
      <c r="A352" s="215" t="s">
        <v>20</v>
      </c>
      <c r="B352" s="215" t="s">
        <v>230</v>
      </c>
      <c r="C352" s="123" t="s">
        <v>513</v>
      </c>
      <c r="D352" s="216">
        <v>0</v>
      </c>
      <c r="E352" s="217">
        <v>0</v>
      </c>
      <c r="F352" s="217">
        <v>0</v>
      </c>
      <c r="G352" s="217">
        <v>0</v>
      </c>
      <c r="H352" s="217">
        <v>0</v>
      </c>
      <c r="I352" s="217">
        <v>0</v>
      </c>
      <c r="J352" s="217">
        <v>0</v>
      </c>
      <c r="K352" s="217">
        <v>0</v>
      </c>
      <c r="L352" s="217">
        <v>0</v>
      </c>
      <c r="M352" s="217">
        <v>0</v>
      </c>
      <c r="N352" s="218">
        <v>0</v>
      </c>
      <c r="O352" s="219">
        <v>0</v>
      </c>
      <c r="P352" s="220">
        <f>E352*Config!F$40</f>
        <v>0</v>
      </c>
      <c r="Q352" s="220">
        <f>F352*Config!G$40</f>
        <v>0</v>
      </c>
      <c r="R352" s="220">
        <f>G352*Config!H$40</f>
        <v>0</v>
      </c>
      <c r="S352" s="220">
        <f>H352*Config!I$40</f>
        <v>0</v>
      </c>
      <c r="T352" s="220">
        <f>I352*Config!J$40</f>
        <v>0</v>
      </c>
      <c r="U352" s="220">
        <f>J352*Config!K$40</f>
        <v>0</v>
      </c>
      <c r="V352" s="220">
        <f>K352*Config!L$40</f>
        <v>0</v>
      </c>
      <c r="W352" s="220">
        <f>L352*Config!M$40</f>
        <v>0</v>
      </c>
      <c r="X352" s="220">
        <f>M352*Config!N$40</f>
        <v>0</v>
      </c>
      <c r="Y352" s="221">
        <f>N352*Config!O$40</f>
        <v>0</v>
      </c>
      <c r="Z352" s="222">
        <f t="shared" si="35"/>
        <v>0</v>
      </c>
      <c r="AA352" s="217">
        <f t="shared" si="36"/>
        <v>0</v>
      </c>
      <c r="AB352" s="220">
        <f t="shared" si="37"/>
        <v>0</v>
      </c>
      <c r="AC352" s="221">
        <f t="shared" si="38"/>
        <v>0</v>
      </c>
      <c r="AD352" s="223" t="str">
        <f>IF(OR(SUM(P352:Y352)&lt;&gt;0,A352="EH"),INDEX(CASH!$B:$B,MATCH(A352,CASH!$A:$A,0)),"")</f>
        <v/>
      </c>
      <c r="AE352" s="226">
        <v>3450</v>
      </c>
      <c r="AF352" s="224">
        <f t="shared" si="39"/>
        <v>0.51286096895246069</v>
      </c>
      <c r="AG352" s="122" t="str">
        <f>IF(ISERROR(VLOOKUP(A352,Config!$A$12:$A$32,1,FALSE)),LEFT(A352,2),"PRL")</f>
        <v>TS</v>
      </c>
      <c r="AH352" s="122" t="str">
        <f t="shared" si="40"/>
        <v>TS102</v>
      </c>
      <c r="AI352" s="163" t="s">
        <v>882</v>
      </c>
      <c r="AJ352" s="225" t="s">
        <v>781</v>
      </c>
      <c r="AK352" s="338" t="str">
        <f>IF(ISERROR(VLOOKUP($A352,'RAB Cat Lookup'!$B$4:$E$351,2,FALSE))=TRUE,"Unallocated",VLOOKUP($A352,'RAB Cat Lookup'!$B$4:$E$351,2,FALSE))</f>
        <v>Std</v>
      </c>
      <c r="AL352" s="338" t="str">
        <f>IF(ISERROR(VLOOKUP($A352,'RAB Cat Lookup'!$B$4:$E$351,4,FALSE))=TRUE,"Unallocated",VLOOKUP($A352,'RAB Cat Lookup'!$B$4:$E$351,4,FALSE))</f>
        <v>Substations</v>
      </c>
      <c r="AM352" s="121" t="str">
        <f t="shared" si="41"/>
        <v/>
      </c>
    </row>
    <row r="353" spans="1:39" x14ac:dyDescent="0.25">
      <c r="A353" s="215" t="s">
        <v>408</v>
      </c>
      <c r="B353" s="215" t="s">
        <v>588</v>
      </c>
      <c r="C353" s="123" t="s">
        <v>513</v>
      </c>
      <c r="D353" s="216">
        <v>0</v>
      </c>
      <c r="E353" s="217">
        <v>0</v>
      </c>
      <c r="F353" s="217">
        <v>0</v>
      </c>
      <c r="G353" s="217">
        <v>0</v>
      </c>
      <c r="H353" s="217">
        <v>0</v>
      </c>
      <c r="I353" s="217">
        <v>0</v>
      </c>
      <c r="J353" s="217">
        <v>0</v>
      </c>
      <c r="K353" s="217">
        <v>0</v>
      </c>
      <c r="L353" s="217">
        <v>0</v>
      </c>
      <c r="M353" s="217">
        <v>0</v>
      </c>
      <c r="N353" s="218">
        <v>0</v>
      </c>
      <c r="O353" s="219">
        <v>0</v>
      </c>
      <c r="P353" s="220">
        <f>E353*Config!F$40</f>
        <v>0</v>
      </c>
      <c r="Q353" s="220">
        <f>F353*Config!G$40</f>
        <v>0</v>
      </c>
      <c r="R353" s="220">
        <f>G353*Config!H$40</f>
        <v>0</v>
      </c>
      <c r="S353" s="220">
        <f>H353*Config!I$40</f>
        <v>0</v>
      </c>
      <c r="T353" s="220">
        <f>I353*Config!J$40</f>
        <v>0</v>
      </c>
      <c r="U353" s="220">
        <f>J353*Config!K$40</f>
        <v>0</v>
      </c>
      <c r="V353" s="220">
        <f>K353*Config!L$40</f>
        <v>0</v>
      </c>
      <c r="W353" s="220">
        <f>L353*Config!M$40</f>
        <v>0</v>
      </c>
      <c r="X353" s="220">
        <f>M353*Config!N$40</f>
        <v>0</v>
      </c>
      <c r="Y353" s="221">
        <f>N353*Config!O$40</f>
        <v>0</v>
      </c>
      <c r="Z353" s="222">
        <f t="shared" si="35"/>
        <v>0</v>
      </c>
      <c r="AA353" s="217">
        <f t="shared" si="36"/>
        <v>0</v>
      </c>
      <c r="AB353" s="220">
        <f t="shared" si="37"/>
        <v>0</v>
      </c>
      <c r="AC353" s="221">
        <f t="shared" si="38"/>
        <v>0</v>
      </c>
      <c r="AD353" s="223" t="str">
        <f>IF(OR(SUM(P353:Y353)&lt;&gt;0,A353="EH"),INDEX(CASH!$B:$B,MATCH(A353,CASH!$A:$A,0)),"")</f>
        <v/>
      </c>
      <c r="AE353" s="226">
        <v>4950</v>
      </c>
      <c r="AF353" s="224">
        <f t="shared" si="39"/>
        <v>0.12555079734501071</v>
      </c>
      <c r="AG353" s="122" t="str">
        <f>IF(ISERROR(VLOOKUP(A353,Config!$A$12:$A$32,1,FALSE)),LEFT(A353,2),"PRL")</f>
        <v>TS</v>
      </c>
      <c r="AH353" s="122" t="str">
        <f t="shared" si="40"/>
        <v>TS111</v>
      </c>
      <c r="AI353" s="163" t="s">
        <v>882</v>
      </c>
      <c r="AJ353" s="225" t="s">
        <v>781</v>
      </c>
      <c r="AK353" s="338" t="str">
        <f>IF(ISERROR(VLOOKUP($A353,'RAB Cat Lookup'!$B$4:$E$351,2,FALSE))=TRUE,"Unallocated",VLOOKUP($A353,'RAB Cat Lookup'!$B$4:$E$351,2,FALSE))</f>
        <v>Std</v>
      </c>
      <c r="AL353" s="338" t="str">
        <f>IF(ISERROR(VLOOKUP($A353,'RAB Cat Lookup'!$B$4:$E$351,4,FALSE))=TRUE,"Unallocated",VLOOKUP($A353,'RAB Cat Lookup'!$B$4:$E$351,4,FALSE))</f>
        <v>Substations</v>
      </c>
      <c r="AM353" s="121" t="str">
        <f t="shared" si="41"/>
        <v/>
      </c>
    </row>
    <row r="354" spans="1:39" x14ac:dyDescent="0.25">
      <c r="A354" s="215" t="s">
        <v>40</v>
      </c>
      <c r="B354" s="215" t="s">
        <v>338</v>
      </c>
      <c r="C354" s="123" t="s">
        <v>512</v>
      </c>
      <c r="D354" s="216">
        <v>500000</v>
      </c>
      <c r="E354" s="217">
        <v>1000000</v>
      </c>
      <c r="F354" s="217">
        <v>1000000</v>
      </c>
      <c r="G354" s="217">
        <v>1000000</v>
      </c>
      <c r="H354" s="217">
        <v>1000000</v>
      </c>
      <c r="I354" s="217">
        <v>1000000</v>
      </c>
      <c r="J354" s="217">
        <v>1000000</v>
      </c>
      <c r="K354" s="217">
        <v>1000000</v>
      </c>
      <c r="L354" s="217">
        <v>1000000</v>
      </c>
      <c r="M354" s="217">
        <v>1000000</v>
      </c>
      <c r="N354" s="218">
        <v>1000000</v>
      </c>
      <c r="O354" s="219">
        <v>556587.41999999993</v>
      </c>
      <c r="P354" s="220">
        <f>E354*Config!F$40</f>
        <v>1024999.9999999999</v>
      </c>
      <c r="Q354" s="220">
        <f>F354*Config!G$40</f>
        <v>1050625</v>
      </c>
      <c r="R354" s="220">
        <f>G354*Config!H$40</f>
        <v>1076890.6249999998</v>
      </c>
      <c r="S354" s="220">
        <f>H354*Config!I$40</f>
        <v>1103812.8906249998</v>
      </c>
      <c r="T354" s="220">
        <f>I354*Config!J$40</f>
        <v>1131408.2128906248</v>
      </c>
      <c r="U354" s="220">
        <f>J354*Config!K$40</f>
        <v>1159693.4182128902</v>
      </c>
      <c r="V354" s="220">
        <f>K354*Config!L$40</f>
        <v>1188685.7536682126</v>
      </c>
      <c r="W354" s="220">
        <f>L354*Config!M$40</f>
        <v>1218402.8975099176</v>
      </c>
      <c r="X354" s="220">
        <f>M354*Config!N$40</f>
        <v>1248862.9699476655</v>
      </c>
      <c r="Y354" s="221">
        <f>N354*Config!O$40</f>
        <v>1280084.544196357</v>
      </c>
      <c r="Z354" s="222">
        <f t="shared" si="35"/>
        <v>5000000</v>
      </c>
      <c r="AA354" s="217">
        <f t="shared" si="36"/>
        <v>10000000</v>
      </c>
      <c r="AB354" s="220">
        <f t="shared" si="37"/>
        <v>5387736.728515625</v>
      </c>
      <c r="AC354" s="221">
        <f t="shared" si="38"/>
        <v>11483466.312050667</v>
      </c>
      <c r="AD354" s="223">
        <f>IF(OR(SUM(P354:Y354)&lt;&gt;0,A354="EH"),INDEX(CASH!$B:$B,MATCH(A354,CASH!$A:$A,0)),"")</f>
        <v>280</v>
      </c>
      <c r="AE354" s="122">
        <f>AD354*VLOOKUP(C354,Config!$A$3:$C$9,3,FALSE)</f>
        <v>4200</v>
      </c>
      <c r="AF354" s="224">
        <f t="shared" si="39"/>
        <v>0.3628916443634847</v>
      </c>
      <c r="AG354" s="122" t="str">
        <f>IF(ISERROR(VLOOKUP(A354,Config!$A$12:$A$32,1,FALSE)),LEFT(A354,2),"PRL")</f>
        <v>TS</v>
      </c>
      <c r="AH354" s="122" t="str">
        <f t="shared" si="40"/>
        <v>TS116s</v>
      </c>
      <c r="AI354" s="163" t="s">
        <v>882</v>
      </c>
      <c r="AJ354" s="225" t="s">
        <v>781</v>
      </c>
      <c r="AK354" s="338" t="str">
        <f>IF(ISERROR(VLOOKUP($A354,'RAB Cat Lookup'!$B$4:$E$351,2,FALSE))=TRUE,"Unallocated",VLOOKUP($A354,'RAB Cat Lookup'!$B$4:$E$351,2,FALSE))</f>
        <v>Std</v>
      </c>
      <c r="AL354" s="338" t="str">
        <f>IF(ISERROR(VLOOKUP($A354,'RAB Cat Lookup'!$B$4:$E$351,4,FALSE))=TRUE,"Unallocated",VLOOKUP($A354,'RAB Cat Lookup'!$B$4:$E$351,4,FALSE))</f>
        <v>Substations</v>
      </c>
      <c r="AM354" s="121" t="str">
        <f t="shared" si="41"/>
        <v/>
      </c>
    </row>
    <row r="355" spans="1:39" x14ac:dyDescent="0.25">
      <c r="A355" s="215" t="s">
        <v>40</v>
      </c>
      <c r="B355" s="215" t="s">
        <v>338</v>
      </c>
      <c r="C355" s="123" t="s">
        <v>778</v>
      </c>
      <c r="D355" s="216"/>
      <c r="E355" s="217">
        <v>500000</v>
      </c>
      <c r="F355" s="217">
        <v>500000</v>
      </c>
      <c r="G355" s="217">
        <v>500000</v>
      </c>
      <c r="H355" s="217">
        <v>500000</v>
      </c>
      <c r="I355" s="217">
        <v>500000</v>
      </c>
      <c r="J355" s="217">
        <v>500000</v>
      </c>
      <c r="K355" s="217">
        <v>500000</v>
      </c>
      <c r="L355" s="217">
        <v>500000</v>
      </c>
      <c r="M355" s="217">
        <v>500000</v>
      </c>
      <c r="N355" s="218">
        <v>500000</v>
      </c>
      <c r="O355" s="219">
        <v>0</v>
      </c>
      <c r="P355" s="220">
        <f>E355*Config!F$40</f>
        <v>512499.99999999994</v>
      </c>
      <c r="Q355" s="220">
        <f>F355*Config!G$40</f>
        <v>525312.5</v>
      </c>
      <c r="R355" s="220">
        <f>G355*Config!H$40</f>
        <v>538445.31249999988</v>
      </c>
      <c r="S355" s="220">
        <f>H355*Config!I$40</f>
        <v>551906.44531249988</v>
      </c>
      <c r="T355" s="220">
        <f>I355*Config!J$40</f>
        <v>565704.10644531238</v>
      </c>
      <c r="U355" s="220">
        <f>J355*Config!K$40</f>
        <v>579846.70910644508</v>
      </c>
      <c r="V355" s="220">
        <f>K355*Config!L$40</f>
        <v>594342.87683410628</v>
      </c>
      <c r="W355" s="220">
        <f>L355*Config!M$40</f>
        <v>609201.44875495881</v>
      </c>
      <c r="X355" s="220">
        <f>M355*Config!N$40</f>
        <v>624431.48497383273</v>
      </c>
      <c r="Y355" s="221">
        <f>N355*Config!O$40</f>
        <v>640042.27209817851</v>
      </c>
      <c r="Z355" s="222">
        <f t="shared" si="35"/>
        <v>2500000</v>
      </c>
      <c r="AA355" s="217">
        <f t="shared" si="36"/>
        <v>5000000</v>
      </c>
      <c r="AB355" s="220">
        <f t="shared" si="37"/>
        <v>2693868.3642578125</v>
      </c>
      <c r="AC355" s="221">
        <f t="shared" si="38"/>
        <v>5741733.1560253333</v>
      </c>
      <c r="AD355" s="223">
        <f>IF(OR(SUM(P355:Y355)&lt;&gt;0,A355="EH"),INDEX(CASH!$B:$B,MATCH(A355,CASH!$A:$A,0)),"")</f>
        <v>280</v>
      </c>
      <c r="AE355" s="122">
        <f>AD355*VLOOKUP(C355,Config!$A$3:$C$9,3,FALSE)</f>
        <v>2800</v>
      </c>
      <c r="AF355" s="224">
        <f t="shared" si="39"/>
        <v>0.66390124577660958</v>
      </c>
      <c r="AG355" s="122" t="str">
        <f>IF(ISERROR(VLOOKUP(A355,Config!$A$12:$A$32,1,FALSE)),LEFT(A355,2),"PRL")</f>
        <v>TS</v>
      </c>
      <c r="AH355" s="122" t="str">
        <f t="shared" si="40"/>
        <v>TS116m</v>
      </c>
      <c r="AI355" s="163" t="s">
        <v>882</v>
      </c>
      <c r="AJ355" s="225" t="s">
        <v>781</v>
      </c>
      <c r="AK355" s="338" t="str">
        <f>IF(ISERROR(VLOOKUP($A355,'RAB Cat Lookup'!$B$4:$E$351,2,FALSE))=TRUE,"Unallocated",VLOOKUP($A355,'RAB Cat Lookup'!$B$4:$E$351,2,FALSE))</f>
        <v>Std</v>
      </c>
      <c r="AL355" s="338" t="str">
        <f>IF(ISERROR(VLOOKUP($A355,'RAB Cat Lookup'!$B$4:$E$351,4,FALSE))=TRUE,"Unallocated",VLOOKUP($A355,'RAB Cat Lookup'!$B$4:$E$351,4,FALSE))</f>
        <v>Substations</v>
      </c>
      <c r="AM355" s="121" t="str">
        <f t="shared" si="41"/>
        <v/>
      </c>
    </row>
    <row r="356" spans="1:39" x14ac:dyDescent="0.25">
      <c r="A356" s="215" t="s">
        <v>499</v>
      </c>
      <c r="B356" s="215" t="s">
        <v>589</v>
      </c>
      <c r="C356" s="123" t="s">
        <v>513</v>
      </c>
      <c r="D356" s="216">
        <v>0</v>
      </c>
      <c r="E356" s="217">
        <v>0</v>
      </c>
      <c r="F356" s="217">
        <v>0</v>
      </c>
      <c r="G356" s="217">
        <v>0</v>
      </c>
      <c r="H356" s="217">
        <v>0</v>
      </c>
      <c r="I356" s="217">
        <v>0</v>
      </c>
      <c r="J356" s="217">
        <v>0</v>
      </c>
      <c r="K356" s="217">
        <v>0</v>
      </c>
      <c r="L356" s="217">
        <v>0</v>
      </c>
      <c r="M356" s="217">
        <v>0</v>
      </c>
      <c r="N356" s="218">
        <v>0</v>
      </c>
      <c r="O356" s="219">
        <v>0</v>
      </c>
      <c r="P356" s="220">
        <f>E356*Config!F$40</f>
        <v>0</v>
      </c>
      <c r="Q356" s="220">
        <f>F356*Config!G$40</f>
        <v>0</v>
      </c>
      <c r="R356" s="220">
        <f>G356*Config!H$40</f>
        <v>0</v>
      </c>
      <c r="S356" s="220">
        <f>H356*Config!I$40</f>
        <v>0</v>
      </c>
      <c r="T356" s="220">
        <f>I356*Config!J$40</f>
        <v>0</v>
      </c>
      <c r="U356" s="220">
        <f>J356*Config!K$40</f>
        <v>0</v>
      </c>
      <c r="V356" s="220">
        <f>K356*Config!L$40</f>
        <v>0</v>
      </c>
      <c r="W356" s="220">
        <f>L356*Config!M$40</f>
        <v>0</v>
      </c>
      <c r="X356" s="220">
        <f>M356*Config!N$40</f>
        <v>0</v>
      </c>
      <c r="Y356" s="221">
        <f>N356*Config!O$40</f>
        <v>0</v>
      </c>
      <c r="Z356" s="222">
        <f t="shared" si="35"/>
        <v>0</v>
      </c>
      <c r="AA356" s="217">
        <f t="shared" si="36"/>
        <v>0</v>
      </c>
      <c r="AB356" s="220">
        <f t="shared" si="37"/>
        <v>0</v>
      </c>
      <c r="AC356" s="221">
        <f t="shared" si="38"/>
        <v>0</v>
      </c>
      <c r="AD356" s="223" t="str">
        <f>IF(OR(SUM(P356:Y356)&lt;&gt;0,A356="EH"),INDEX(CASH!$B:$B,MATCH(A356,CASH!$A:$A,0)),"")</f>
        <v/>
      </c>
      <c r="AE356" s="227">
        <v>4950</v>
      </c>
      <c r="AF356" s="224">
        <f t="shared" si="39"/>
        <v>0.12555079734501071</v>
      </c>
      <c r="AG356" s="122" t="str">
        <f>IF(ISERROR(VLOOKUP(A356,Config!$A$12:$A$32,1,FALSE)),LEFT(A356,2),"PRL")</f>
        <v>TS</v>
      </c>
      <c r="AH356" s="122" t="str">
        <f t="shared" si="40"/>
        <v>TS118</v>
      </c>
      <c r="AI356" s="163" t="s">
        <v>882</v>
      </c>
      <c r="AJ356" s="225" t="s">
        <v>781</v>
      </c>
      <c r="AK356" s="338" t="str">
        <f>IF(ISERROR(VLOOKUP($A356,'RAB Cat Lookup'!$B$4:$E$351,2,FALSE))=TRUE,"Unallocated",VLOOKUP($A356,'RAB Cat Lookup'!$B$4:$E$351,2,FALSE))</f>
        <v>Unallocated</v>
      </c>
      <c r="AL356" s="338" t="str">
        <f>IF(ISERROR(VLOOKUP($A356,'RAB Cat Lookup'!$B$4:$E$351,4,FALSE))=TRUE,"Unallocated",VLOOKUP($A356,'RAB Cat Lookup'!$B$4:$E$351,4,FALSE))</f>
        <v>Unallocated</v>
      </c>
      <c r="AM356" s="121" t="str">
        <f t="shared" si="41"/>
        <v/>
      </c>
    </row>
    <row r="357" spans="1:39" x14ac:dyDescent="0.25">
      <c r="A357" s="215" t="s">
        <v>430</v>
      </c>
      <c r="B357" s="215" t="s">
        <v>590</v>
      </c>
      <c r="C357" s="123" t="s">
        <v>513</v>
      </c>
      <c r="D357" s="216">
        <v>0</v>
      </c>
      <c r="E357" s="217">
        <v>0</v>
      </c>
      <c r="F357" s="217">
        <v>0</v>
      </c>
      <c r="G357" s="217">
        <v>0</v>
      </c>
      <c r="H357" s="217">
        <v>0</v>
      </c>
      <c r="I357" s="217">
        <v>0</v>
      </c>
      <c r="J357" s="217">
        <v>0</v>
      </c>
      <c r="K357" s="217">
        <v>0</v>
      </c>
      <c r="L357" s="217">
        <v>0</v>
      </c>
      <c r="M357" s="217">
        <v>0</v>
      </c>
      <c r="N357" s="218">
        <v>0</v>
      </c>
      <c r="O357" s="219">
        <v>0</v>
      </c>
      <c r="P357" s="220">
        <f>E357*Config!F$40</f>
        <v>0</v>
      </c>
      <c r="Q357" s="220">
        <f>F357*Config!G$40</f>
        <v>0</v>
      </c>
      <c r="R357" s="220">
        <f>G357*Config!H$40</f>
        <v>0</v>
      </c>
      <c r="S357" s="220">
        <f>H357*Config!I$40</f>
        <v>0</v>
      </c>
      <c r="T357" s="220">
        <f>I357*Config!J$40</f>
        <v>0</v>
      </c>
      <c r="U357" s="220">
        <f>J357*Config!K$40</f>
        <v>0</v>
      </c>
      <c r="V357" s="220">
        <f>K357*Config!L$40</f>
        <v>0</v>
      </c>
      <c r="W357" s="220">
        <f>L357*Config!M$40</f>
        <v>0</v>
      </c>
      <c r="X357" s="220">
        <f>M357*Config!N$40</f>
        <v>0</v>
      </c>
      <c r="Y357" s="221">
        <f>N357*Config!O$40</f>
        <v>0</v>
      </c>
      <c r="Z357" s="222">
        <f t="shared" si="35"/>
        <v>0</v>
      </c>
      <c r="AA357" s="217">
        <f t="shared" si="36"/>
        <v>0</v>
      </c>
      <c r="AB357" s="220">
        <f t="shared" si="37"/>
        <v>0</v>
      </c>
      <c r="AC357" s="221">
        <f t="shared" si="38"/>
        <v>0</v>
      </c>
      <c r="AD357" s="223" t="str">
        <f>IF(OR(SUM(P357:Y357)&lt;&gt;0,A357="EH"),INDEX(CASH!$B:$B,MATCH(A357,CASH!$A:$A,0)),"")</f>
        <v/>
      </c>
      <c r="AE357" s="226">
        <v>4950</v>
      </c>
      <c r="AF357" s="224">
        <f t="shared" si="39"/>
        <v>0.12555079734501071</v>
      </c>
      <c r="AG357" s="122" t="str">
        <f>IF(ISERROR(VLOOKUP(A357,Config!$A$12:$A$32,1,FALSE)),LEFT(A357,2),"PRL")</f>
        <v>TS</v>
      </c>
      <c r="AH357" s="122" t="str">
        <f t="shared" si="40"/>
        <v>TS119</v>
      </c>
      <c r="AI357" s="163" t="s">
        <v>882</v>
      </c>
      <c r="AJ357" s="225" t="s">
        <v>781</v>
      </c>
      <c r="AK357" s="338" t="str">
        <f>IF(ISERROR(VLOOKUP($A357,'RAB Cat Lookup'!$B$4:$E$351,2,FALSE))=TRUE,"Unallocated",VLOOKUP($A357,'RAB Cat Lookup'!$B$4:$E$351,2,FALSE))</f>
        <v>Std</v>
      </c>
      <c r="AL357" s="338" t="str">
        <f>IF(ISERROR(VLOOKUP($A357,'RAB Cat Lookup'!$B$4:$E$351,4,FALSE))=TRUE,"Unallocated",VLOOKUP($A357,'RAB Cat Lookup'!$B$4:$E$351,4,FALSE))</f>
        <v>Substations</v>
      </c>
      <c r="AM357" s="121" t="str">
        <f t="shared" si="41"/>
        <v/>
      </c>
    </row>
    <row r="358" spans="1:39" x14ac:dyDescent="0.25">
      <c r="A358" s="215" t="s">
        <v>382</v>
      </c>
      <c r="B358" s="215" t="s">
        <v>591</v>
      </c>
      <c r="C358" s="123" t="s">
        <v>513</v>
      </c>
      <c r="D358" s="216">
        <v>0</v>
      </c>
      <c r="E358" s="217">
        <v>0</v>
      </c>
      <c r="F358" s="217">
        <v>0</v>
      </c>
      <c r="G358" s="217">
        <v>0</v>
      </c>
      <c r="H358" s="217">
        <v>0</v>
      </c>
      <c r="I358" s="217">
        <v>0</v>
      </c>
      <c r="J358" s="217">
        <v>0</v>
      </c>
      <c r="K358" s="217">
        <v>0</v>
      </c>
      <c r="L358" s="217">
        <v>0</v>
      </c>
      <c r="M358" s="217">
        <v>0</v>
      </c>
      <c r="N358" s="218">
        <v>0</v>
      </c>
      <c r="O358" s="219">
        <v>0</v>
      </c>
      <c r="P358" s="220">
        <f>E358*Config!F$40</f>
        <v>0</v>
      </c>
      <c r="Q358" s="220">
        <f>F358*Config!G$40</f>
        <v>0</v>
      </c>
      <c r="R358" s="220">
        <f>G358*Config!H$40</f>
        <v>0</v>
      </c>
      <c r="S358" s="220">
        <f>H358*Config!I$40</f>
        <v>0</v>
      </c>
      <c r="T358" s="220">
        <f>I358*Config!J$40</f>
        <v>0</v>
      </c>
      <c r="U358" s="220">
        <f>J358*Config!K$40</f>
        <v>0</v>
      </c>
      <c r="V358" s="220">
        <f>K358*Config!L$40</f>
        <v>0</v>
      </c>
      <c r="W358" s="220">
        <f>L358*Config!M$40</f>
        <v>0</v>
      </c>
      <c r="X358" s="220">
        <f>M358*Config!N$40</f>
        <v>0</v>
      </c>
      <c r="Y358" s="221">
        <f>N358*Config!O$40</f>
        <v>0</v>
      </c>
      <c r="Z358" s="222">
        <f t="shared" si="35"/>
        <v>0</v>
      </c>
      <c r="AA358" s="217">
        <f t="shared" si="36"/>
        <v>0</v>
      </c>
      <c r="AB358" s="220">
        <f t="shared" si="37"/>
        <v>0</v>
      </c>
      <c r="AC358" s="221">
        <f t="shared" si="38"/>
        <v>0</v>
      </c>
      <c r="AD358" s="223" t="str">
        <f>IF(OR(SUM(P358:Y358)&lt;&gt;0,A358="EH"),INDEX(CASH!$B:$B,MATCH(A358,CASH!$A:$A,0)),"")</f>
        <v/>
      </c>
      <c r="AE358" s="226">
        <v>4950</v>
      </c>
      <c r="AF358" s="224">
        <f t="shared" si="39"/>
        <v>0.12555079734501071</v>
      </c>
      <c r="AG358" s="122" t="str">
        <f>IF(ISERROR(VLOOKUP(A358,Config!$A$12:$A$32,1,FALSE)),LEFT(A358,2),"PRL")</f>
        <v>TS</v>
      </c>
      <c r="AH358" s="122" t="str">
        <f t="shared" si="40"/>
        <v>TS120</v>
      </c>
      <c r="AI358" s="163" t="s">
        <v>882</v>
      </c>
      <c r="AJ358" s="225" t="s">
        <v>781</v>
      </c>
      <c r="AK358" s="338" t="str">
        <f>IF(ISERROR(VLOOKUP($A358,'RAB Cat Lookup'!$B$4:$E$351,2,FALSE))=TRUE,"Unallocated",VLOOKUP($A358,'RAB Cat Lookup'!$B$4:$E$351,2,FALSE))</f>
        <v>Std</v>
      </c>
      <c r="AL358" s="338" t="str">
        <f>IF(ISERROR(VLOOKUP($A358,'RAB Cat Lookup'!$B$4:$E$351,4,FALSE))=TRUE,"Unallocated",VLOOKUP($A358,'RAB Cat Lookup'!$B$4:$E$351,4,FALSE))</f>
        <v>Substations</v>
      </c>
      <c r="AM358" s="121" t="str">
        <f t="shared" si="41"/>
        <v/>
      </c>
    </row>
    <row r="359" spans="1:39" x14ac:dyDescent="0.25">
      <c r="A359" s="215" t="s">
        <v>443</v>
      </c>
      <c r="B359" s="215" t="s">
        <v>444</v>
      </c>
      <c r="C359" s="123" t="s">
        <v>513</v>
      </c>
      <c r="D359" s="216">
        <v>0</v>
      </c>
      <c r="E359" s="217">
        <v>0</v>
      </c>
      <c r="F359" s="217">
        <v>0</v>
      </c>
      <c r="G359" s="217">
        <v>0</v>
      </c>
      <c r="H359" s="217">
        <v>0</v>
      </c>
      <c r="I359" s="217">
        <v>0</v>
      </c>
      <c r="J359" s="217">
        <v>0</v>
      </c>
      <c r="K359" s="217">
        <v>0</v>
      </c>
      <c r="L359" s="217">
        <v>0</v>
      </c>
      <c r="M359" s="217">
        <v>0</v>
      </c>
      <c r="N359" s="218">
        <v>0</v>
      </c>
      <c r="O359" s="219">
        <v>0</v>
      </c>
      <c r="P359" s="220">
        <f>E359*Config!F$40</f>
        <v>0</v>
      </c>
      <c r="Q359" s="220">
        <f>F359*Config!G$40</f>
        <v>0</v>
      </c>
      <c r="R359" s="220">
        <f>G359*Config!H$40</f>
        <v>0</v>
      </c>
      <c r="S359" s="220">
        <f>H359*Config!I$40</f>
        <v>0</v>
      </c>
      <c r="T359" s="220">
        <f>I359*Config!J$40</f>
        <v>0</v>
      </c>
      <c r="U359" s="220">
        <f>J359*Config!K$40</f>
        <v>0</v>
      </c>
      <c r="V359" s="220">
        <f>K359*Config!L$40</f>
        <v>0</v>
      </c>
      <c r="W359" s="220">
        <f>L359*Config!M$40</f>
        <v>0</v>
      </c>
      <c r="X359" s="220">
        <f>M359*Config!N$40</f>
        <v>0</v>
      </c>
      <c r="Y359" s="221">
        <f>N359*Config!O$40</f>
        <v>0</v>
      </c>
      <c r="Z359" s="222">
        <f t="shared" si="35"/>
        <v>0</v>
      </c>
      <c r="AA359" s="217">
        <f t="shared" si="36"/>
        <v>0</v>
      </c>
      <c r="AB359" s="220">
        <f t="shared" si="37"/>
        <v>0</v>
      </c>
      <c r="AC359" s="221">
        <f t="shared" si="38"/>
        <v>0</v>
      </c>
      <c r="AD359" s="223" t="str">
        <f>IF(OR(SUM(P359:Y359)&lt;&gt;0,A359="EH"),INDEX(CASH!$B:$B,MATCH(A359,CASH!$A:$A,0)),"")</f>
        <v/>
      </c>
      <c r="AE359" s="226">
        <v>4200</v>
      </c>
      <c r="AF359" s="224">
        <f t="shared" si="39"/>
        <v>0.3628916443634847</v>
      </c>
      <c r="AG359" s="122" t="str">
        <f>IF(ISERROR(VLOOKUP(A359,Config!$A$12:$A$32,1,FALSE)),LEFT(A359,2),"PRL")</f>
        <v>TS</v>
      </c>
      <c r="AH359" s="122" t="str">
        <f t="shared" si="40"/>
        <v>TS121</v>
      </c>
      <c r="AI359" s="163" t="s">
        <v>882</v>
      </c>
      <c r="AJ359" s="225" t="s">
        <v>781</v>
      </c>
      <c r="AK359" s="338" t="str">
        <f>IF(ISERROR(VLOOKUP($A359,'RAB Cat Lookup'!$B$4:$E$351,2,FALSE))=TRUE,"Unallocated",VLOOKUP($A359,'RAB Cat Lookup'!$B$4:$E$351,2,FALSE))</f>
        <v>Std</v>
      </c>
      <c r="AL359" s="338" t="str">
        <f>IF(ISERROR(VLOOKUP($A359,'RAB Cat Lookup'!$B$4:$E$351,4,FALSE))=TRUE,"Unallocated",VLOOKUP($A359,'RAB Cat Lookup'!$B$4:$E$351,4,FALSE))</f>
        <v>Substations</v>
      </c>
      <c r="AM359" s="121" t="str">
        <f t="shared" si="41"/>
        <v/>
      </c>
    </row>
    <row r="360" spans="1:39" x14ac:dyDescent="0.25">
      <c r="A360" s="215" t="s">
        <v>21</v>
      </c>
      <c r="B360" s="215" t="s">
        <v>231</v>
      </c>
      <c r="C360" s="123" t="s">
        <v>513</v>
      </c>
      <c r="D360" s="216">
        <v>75000</v>
      </c>
      <c r="E360" s="217">
        <v>0</v>
      </c>
      <c r="F360" s="217">
        <v>0</v>
      </c>
      <c r="G360" s="217">
        <v>0</v>
      </c>
      <c r="H360" s="217">
        <v>0</v>
      </c>
      <c r="I360" s="217">
        <v>0</v>
      </c>
      <c r="J360" s="217">
        <v>0</v>
      </c>
      <c r="K360" s="217">
        <v>0</v>
      </c>
      <c r="L360" s="217">
        <v>0</v>
      </c>
      <c r="M360" s="217">
        <v>0</v>
      </c>
      <c r="N360" s="218">
        <v>0</v>
      </c>
      <c r="O360" s="219">
        <v>217104</v>
      </c>
      <c r="P360" s="220">
        <f>E360*Config!F$40</f>
        <v>0</v>
      </c>
      <c r="Q360" s="220">
        <f>F360*Config!G$40</f>
        <v>0</v>
      </c>
      <c r="R360" s="220">
        <f>G360*Config!H$40</f>
        <v>0</v>
      </c>
      <c r="S360" s="220">
        <f>H360*Config!I$40</f>
        <v>0</v>
      </c>
      <c r="T360" s="220">
        <f>I360*Config!J$40</f>
        <v>0</v>
      </c>
      <c r="U360" s="220">
        <f>J360*Config!K$40</f>
        <v>0</v>
      </c>
      <c r="V360" s="220">
        <f>K360*Config!L$40</f>
        <v>0</v>
      </c>
      <c r="W360" s="220">
        <f>L360*Config!M$40</f>
        <v>0</v>
      </c>
      <c r="X360" s="220">
        <f>M360*Config!N$40</f>
        <v>0</v>
      </c>
      <c r="Y360" s="221">
        <f>N360*Config!O$40</f>
        <v>0</v>
      </c>
      <c r="Z360" s="222">
        <f t="shared" si="35"/>
        <v>0</v>
      </c>
      <c r="AA360" s="217">
        <f t="shared" si="36"/>
        <v>0</v>
      </c>
      <c r="AB360" s="220">
        <f t="shared" si="37"/>
        <v>0</v>
      </c>
      <c r="AC360" s="221">
        <f t="shared" si="38"/>
        <v>0</v>
      </c>
      <c r="AD360" s="223" t="str">
        <f>IF(OR(SUM(P360:Y360)&lt;&gt;0,A360="EH"),INDEX(CASH!$B:$B,MATCH(A360,CASH!$A:$A,0)),"")</f>
        <v/>
      </c>
      <c r="AE360" s="226">
        <v>3450</v>
      </c>
      <c r="AF360" s="224">
        <f t="shared" si="39"/>
        <v>0.51286096895246069</v>
      </c>
      <c r="AG360" s="122" t="str">
        <f>IF(ISERROR(VLOOKUP(A360,Config!$A$12:$A$32,1,FALSE)),LEFT(A360,2),"PRL")</f>
        <v>TS</v>
      </c>
      <c r="AH360" s="122" t="str">
        <f t="shared" si="40"/>
        <v>TS122</v>
      </c>
      <c r="AI360" s="163" t="s">
        <v>882</v>
      </c>
      <c r="AJ360" s="225" t="s">
        <v>781</v>
      </c>
      <c r="AK360" s="338" t="str">
        <f>IF(ISERROR(VLOOKUP($A360,'RAB Cat Lookup'!$B$4:$E$351,2,FALSE))=TRUE,"Unallocated",VLOOKUP($A360,'RAB Cat Lookup'!$B$4:$E$351,2,FALSE))</f>
        <v>Std</v>
      </c>
      <c r="AL360" s="338" t="str">
        <f>IF(ISERROR(VLOOKUP($A360,'RAB Cat Lookup'!$B$4:$E$351,4,FALSE))=TRUE,"Unallocated",VLOOKUP($A360,'RAB Cat Lookup'!$B$4:$E$351,4,FALSE))</f>
        <v>Substations</v>
      </c>
      <c r="AM360" s="121" t="str">
        <f t="shared" si="41"/>
        <v/>
      </c>
    </row>
    <row r="361" spans="1:39" x14ac:dyDescent="0.25">
      <c r="A361" s="215" t="s">
        <v>22</v>
      </c>
      <c r="B361" s="215" t="s">
        <v>232</v>
      </c>
      <c r="C361" s="123" t="s">
        <v>513</v>
      </c>
      <c r="D361" s="216">
        <v>0</v>
      </c>
      <c r="E361" s="217">
        <v>0</v>
      </c>
      <c r="F361" s="217">
        <v>0</v>
      </c>
      <c r="G361" s="217">
        <v>0</v>
      </c>
      <c r="H361" s="217">
        <v>0</v>
      </c>
      <c r="I361" s="217">
        <v>0</v>
      </c>
      <c r="J361" s="217">
        <v>0</v>
      </c>
      <c r="K361" s="217">
        <v>0</v>
      </c>
      <c r="L361" s="217">
        <v>0</v>
      </c>
      <c r="M361" s="217">
        <v>0</v>
      </c>
      <c r="N361" s="218">
        <v>0</v>
      </c>
      <c r="O361" s="219">
        <v>0</v>
      </c>
      <c r="P361" s="220">
        <f>E361*Config!F$40</f>
        <v>0</v>
      </c>
      <c r="Q361" s="220">
        <f>F361*Config!G$40</f>
        <v>0</v>
      </c>
      <c r="R361" s="220">
        <f>G361*Config!H$40</f>
        <v>0</v>
      </c>
      <c r="S361" s="220">
        <f>H361*Config!I$40</f>
        <v>0</v>
      </c>
      <c r="T361" s="220">
        <f>I361*Config!J$40</f>
        <v>0</v>
      </c>
      <c r="U361" s="220">
        <f>J361*Config!K$40</f>
        <v>0</v>
      </c>
      <c r="V361" s="220">
        <f>K361*Config!L$40</f>
        <v>0</v>
      </c>
      <c r="W361" s="220">
        <f>L361*Config!M$40</f>
        <v>0</v>
      </c>
      <c r="X361" s="220">
        <f>M361*Config!N$40</f>
        <v>0</v>
      </c>
      <c r="Y361" s="221">
        <f>N361*Config!O$40</f>
        <v>0</v>
      </c>
      <c r="Z361" s="222">
        <f t="shared" si="35"/>
        <v>0</v>
      </c>
      <c r="AA361" s="217">
        <f t="shared" si="36"/>
        <v>0</v>
      </c>
      <c r="AB361" s="220">
        <f t="shared" si="37"/>
        <v>0</v>
      </c>
      <c r="AC361" s="221">
        <f t="shared" si="38"/>
        <v>0</v>
      </c>
      <c r="AD361" s="223" t="str">
        <f>IF(OR(SUM(P361:Y361)&lt;&gt;0,A361="EH"),INDEX(CASH!$B:$B,MATCH(A361,CASH!$A:$A,0)),"")</f>
        <v/>
      </c>
      <c r="AE361" s="226">
        <v>3450</v>
      </c>
      <c r="AF361" s="224">
        <f t="shared" si="39"/>
        <v>0.51286096895246069</v>
      </c>
      <c r="AG361" s="122" t="str">
        <f>IF(ISERROR(VLOOKUP(A361,Config!$A$12:$A$32,1,FALSE)),LEFT(A361,2),"PRL")</f>
        <v>TS</v>
      </c>
      <c r="AH361" s="122" t="str">
        <f t="shared" si="40"/>
        <v>TS123</v>
      </c>
      <c r="AI361" s="163" t="s">
        <v>882</v>
      </c>
      <c r="AJ361" s="225" t="s">
        <v>781</v>
      </c>
      <c r="AK361" s="338" t="str">
        <f>IF(ISERROR(VLOOKUP($A361,'RAB Cat Lookup'!$B$4:$E$351,2,FALSE))=TRUE,"Unallocated",VLOOKUP($A361,'RAB Cat Lookup'!$B$4:$E$351,2,FALSE))</f>
        <v>Std</v>
      </c>
      <c r="AL361" s="338" t="str">
        <f>IF(ISERROR(VLOOKUP($A361,'RAB Cat Lookup'!$B$4:$E$351,4,FALSE))=TRUE,"Unallocated",VLOOKUP($A361,'RAB Cat Lookup'!$B$4:$E$351,4,FALSE))</f>
        <v>Substations</v>
      </c>
      <c r="AM361" s="121" t="str">
        <f t="shared" si="41"/>
        <v/>
      </c>
    </row>
    <row r="362" spans="1:39" x14ac:dyDescent="0.25">
      <c r="A362" s="215" t="s">
        <v>34</v>
      </c>
      <c r="B362" s="215" t="s">
        <v>466</v>
      </c>
      <c r="C362" s="123" t="s">
        <v>512</v>
      </c>
      <c r="D362" s="216">
        <v>0</v>
      </c>
      <c r="E362" s="217">
        <v>0</v>
      </c>
      <c r="F362" s="217">
        <v>0</v>
      </c>
      <c r="G362" s="217">
        <v>0</v>
      </c>
      <c r="H362" s="217">
        <v>0</v>
      </c>
      <c r="I362" s="217">
        <v>0</v>
      </c>
      <c r="J362" s="217">
        <v>0</v>
      </c>
      <c r="K362" s="217">
        <v>0</v>
      </c>
      <c r="L362" s="217">
        <v>0</v>
      </c>
      <c r="M362" s="217">
        <v>0</v>
      </c>
      <c r="N362" s="218">
        <v>0</v>
      </c>
      <c r="O362" s="219">
        <v>0</v>
      </c>
      <c r="P362" s="220">
        <f>E362*Config!F$40</f>
        <v>0</v>
      </c>
      <c r="Q362" s="220">
        <f>F362*Config!G$40</f>
        <v>0</v>
      </c>
      <c r="R362" s="220">
        <f>G362*Config!H$40</f>
        <v>0</v>
      </c>
      <c r="S362" s="220">
        <f>H362*Config!I$40</f>
        <v>0</v>
      </c>
      <c r="T362" s="220">
        <f>I362*Config!J$40</f>
        <v>0</v>
      </c>
      <c r="U362" s="220">
        <f>J362*Config!K$40</f>
        <v>0</v>
      </c>
      <c r="V362" s="220">
        <f>K362*Config!L$40</f>
        <v>0</v>
      </c>
      <c r="W362" s="220">
        <f>L362*Config!M$40</f>
        <v>0</v>
      </c>
      <c r="X362" s="220">
        <f>M362*Config!N$40</f>
        <v>0</v>
      </c>
      <c r="Y362" s="221">
        <f>N362*Config!O$40</f>
        <v>0</v>
      </c>
      <c r="Z362" s="222">
        <f t="shared" si="35"/>
        <v>0</v>
      </c>
      <c r="AA362" s="217">
        <f t="shared" si="36"/>
        <v>0</v>
      </c>
      <c r="AB362" s="220">
        <f t="shared" si="37"/>
        <v>0</v>
      </c>
      <c r="AC362" s="221">
        <f t="shared" si="38"/>
        <v>0</v>
      </c>
      <c r="AD362" s="223" t="str">
        <f>IF(OR(SUM(P362:Y362)&lt;&gt;0,A362="EH"),INDEX(CASH!$B:$B,MATCH(A362,CASH!$A:$A,0)),"")</f>
        <v/>
      </c>
      <c r="AE362" s="226">
        <v>3000</v>
      </c>
      <c r="AF362" s="224">
        <f t="shared" si="39"/>
        <v>0.5851644928423505</v>
      </c>
      <c r="AG362" s="122" t="str">
        <f>IF(ISERROR(VLOOKUP(A362,Config!$A$12:$A$32,1,FALSE)),LEFT(A362,2),"PRL")</f>
        <v>TS</v>
      </c>
      <c r="AH362" s="122" t="str">
        <f t="shared" si="40"/>
        <v>TS124s</v>
      </c>
      <c r="AI362" s="163" t="s">
        <v>882</v>
      </c>
      <c r="AJ362" s="225" t="s">
        <v>781</v>
      </c>
      <c r="AK362" s="338" t="str">
        <f>IF(ISERROR(VLOOKUP($A362,'RAB Cat Lookup'!$B$4:$E$351,2,FALSE))=TRUE,"Unallocated",VLOOKUP($A362,'RAB Cat Lookup'!$B$4:$E$351,2,FALSE))</f>
        <v>Std</v>
      </c>
      <c r="AL362" s="338" t="str">
        <f>IF(ISERROR(VLOOKUP($A362,'RAB Cat Lookup'!$B$4:$E$351,4,FALSE))=TRUE,"Unallocated",VLOOKUP($A362,'RAB Cat Lookup'!$B$4:$E$351,4,FALSE))</f>
        <v>Substations</v>
      </c>
      <c r="AM362" s="121" t="str">
        <f t="shared" si="41"/>
        <v/>
      </c>
    </row>
    <row r="363" spans="1:39" x14ac:dyDescent="0.25">
      <c r="A363" s="215" t="s">
        <v>23</v>
      </c>
      <c r="B363" s="215" t="s">
        <v>371</v>
      </c>
      <c r="C363" s="123" t="s">
        <v>513</v>
      </c>
      <c r="D363" s="216">
        <v>0</v>
      </c>
      <c r="E363" s="217">
        <v>0</v>
      </c>
      <c r="F363" s="217">
        <v>0</v>
      </c>
      <c r="G363" s="217">
        <v>0</v>
      </c>
      <c r="H363" s="217">
        <v>0</v>
      </c>
      <c r="I363" s="217">
        <v>0</v>
      </c>
      <c r="J363" s="217">
        <v>0</v>
      </c>
      <c r="K363" s="217">
        <v>0</v>
      </c>
      <c r="L363" s="217">
        <v>0</v>
      </c>
      <c r="M363" s="217">
        <v>0</v>
      </c>
      <c r="N363" s="218">
        <v>0</v>
      </c>
      <c r="O363" s="219">
        <v>0</v>
      </c>
      <c r="P363" s="220">
        <f>E363*Config!F$40</f>
        <v>0</v>
      </c>
      <c r="Q363" s="220">
        <f>F363*Config!G$40</f>
        <v>0</v>
      </c>
      <c r="R363" s="220">
        <f>G363*Config!H$40</f>
        <v>0</v>
      </c>
      <c r="S363" s="220">
        <f>H363*Config!I$40</f>
        <v>0</v>
      </c>
      <c r="T363" s="220">
        <f>I363*Config!J$40</f>
        <v>0</v>
      </c>
      <c r="U363" s="220">
        <f>J363*Config!K$40</f>
        <v>0</v>
      </c>
      <c r="V363" s="220">
        <f>K363*Config!L$40</f>
        <v>0</v>
      </c>
      <c r="W363" s="220">
        <f>L363*Config!M$40</f>
        <v>0</v>
      </c>
      <c r="X363" s="220">
        <f>M363*Config!N$40</f>
        <v>0</v>
      </c>
      <c r="Y363" s="221">
        <f>N363*Config!O$40</f>
        <v>0</v>
      </c>
      <c r="Z363" s="222">
        <f t="shared" si="35"/>
        <v>0</v>
      </c>
      <c r="AA363" s="217">
        <f t="shared" si="36"/>
        <v>0</v>
      </c>
      <c r="AB363" s="220">
        <f t="shared" si="37"/>
        <v>0</v>
      </c>
      <c r="AC363" s="221">
        <f t="shared" si="38"/>
        <v>0</v>
      </c>
      <c r="AD363" s="223" t="str">
        <f>IF(OR(SUM(P363:Y363)&lt;&gt;0,A363="EH"),INDEX(CASH!$B:$B,MATCH(A363,CASH!$A:$A,0)),"")</f>
        <v/>
      </c>
      <c r="AE363" s="226">
        <v>6300</v>
      </c>
      <c r="AF363" s="224">
        <f t="shared" si="39"/>
        <v>0</v>
      </c>
      <c r="AG363" s="122" t="str">
        <f>IF(ISERROR(VLOOKUP(A363,Config!$A$12:$A$32,1,FALSE)),LEFT(A363,2),"PRL")</f>
        <v>TS</v>
      </c>
      <c r="AH363" s="122" t="str">
        <f t="shared" si="40"/>
        <v>TS125</v>
      </c>
      <c r="AI363" s="163" t="s">
        <v>882</v>
      </c>
      <c r="AJ363" s="225" t="s">
        <v>781</v>
      </c>
      <c r="AK363" s="338" t="str">
        <f>IF(ISERROR(VLOOKUP($A363,'RAB Cat Lookup'!$B$4:$E$351,2,FALSE))=TRUE,"Unallocated",VLOOKUP($A363,'RAB Cat Lookup'!$B$4:$E$351,2,FALSE))</f>
        <v>Std</v>
      </c>
      <c r="AL363" s="338" t="str">
        <f>IF(ISERROR(VLOOKUP($A363,'RAB Cat Lookup'!$B$4:$E$351,4,FALSE))=TRUE,"Unallocated",VLOOKUP($A363,'RAB Cat Lookup'!$B$4:$E$351,4,FALSE))</f>
        <v>Substations</v>
      </c>
      <c r="AM363" s="121" t="str">
        <f t="shared" si="41"/>
        <v/>
      </c>
    </row>
    <row r="364" spans="1:39" x14ac:dyDescent="0.25">
      <c r="A364" s="215" t="s">
        <v>427</v>
      </c>
      <c r="B364" s="215" t="s">
        <v>592</v>
      </c>
      <c r="C364" s="123" t="s">
        <v>513</v>
      </c>
      <c r="D364" s="216">
        <v>0</v>
      </c>
      <c r="E364" s="217">
        <v>0</v>
      </c>
      <c r="F364" s="217">
        <v>0</v>
      </c>
      <c r="G364" s="217">
        <v>0</v>
      </c>
      <c r="H364" s="217">
        <v>0</v>
      </c>
      <c r="I364" s="217">
        <v>0</v>
      </c>
      <c r="J364" s="217">
        <v>0</v>
      </c>
      <c r="K364" s="217">
        <v>0</v>
      </c>
      <c r="L364" s="217">
        <v>0</v>
      </c>
      <c r="M364" s="217">
        <v>0</v>
      </c>
      <c r="N364" s="218">
        <v>0</v>
      </c>
      <c r="O364" s="219">
        <v>0</v>
      </c>
      <c r="P364" s="220">
        <f>E364*Config!F$40</f>
        <v>0</v>
      </c>
      <c r="Q364" s="220">
        <f>F364*Config!G$40</f>
        <v>0</v>
      </c>
      <c r="R364" s="220">
        <f>G364*Config!H$40</f>
        <v>0</v>
      </c>
      <c r="S364" s="220">
        <f>H364*Config!I$40</f>
        <v>0</v>
      </c>
      <c r="T364" s="220">
        <f>I364*Config!J$40</f>
        <v>0</v>
      </c>
      <c r="U364" s="220">
        <f>J364*Config!K$40</f>
        <v>0</v>
      </c>
      <c r="V364" s="220">
        <f>K364*Config!L$40</f>
        <v>0</v>
      </c>
      <c r="W364" s="220">
        <f>L364*Config!M$40</f>
        <v>0</v>
      </c>
      <c r="X364" s="220">
        <f>M364*Config!N$40</f>
        <v>0</v>
      </c>
      <c r="Y364" s="221">
        <f>N364*Config!O$40</f>
        <v>0</v>
      </c>
      <c r="Z364" s="222">
        <f t="shared" si="35"/>
        <v>0</v>
      </c>
      <c r="AA364" s="217">
        <f t="shared" si="36"/>
        <v>0</v>
      </c>
      <c r="AB364" s="220">
        <f t="shared" si="37"/>
        <v>0</v>
      </c>
      <c r="AC364" s="221">
        <f t="shared" si="38"/>
        <v>0</v>
      </c>
      <c r="AD364" s="223" t="str">
        <f>IF(OR(SUM(P364:Y364)&lt;&gt;0,A364="EH"),INDEX(CASH!$B:$B,MATCH(A364,CASH!$A:$A,0)),"")</f>
        <v/>
      </c>
      <c r="AE364" s="226">
        <v>4950</v>
      </c>
      <c r="AF364" s="224">
        <f t="shared" si="39"/>
        <v>0.12555079734501071</v>
      </c>
      <c r="AG364" s="122" t="str">
        <f>IF(ISERROR(VLOOKUP(A364,Config!$A$12:$A$32,1,FALSE)),LEFT(A364,2),"PRL")</f>
        <v>TS</v>
      </c>
      <c r="AH364" s="122" t="str">
        <f t="shared" si="40"/>
        <v>TS126</v>
      </c>
      <c r="AI364" s="163" t="s">
        <v>882</v>
      </c>
      <c r="AJ364" s="225" t="s">
        <v>781</v>
      </c>
      <c r="AK364" s="338" t="str">
        <f>IF(ISERROR(VLOOKUP($A364,'RAB Cat Lookup'!$B$4:$E$351,2,FALSE))=TRUE,"Unallocated",VLOOKUP($A364,'RAB Cat Lookup'!$B$4:$E$351,2,FALSE))</f>
        <v>Std</v>
      </c>
      <c r="AL364" s="338" t="str">
        <f>IF(ISERROR(VLOOKUP($A364,'RAB Cat Lookup'!$B$4:$E$351,4,FALSE))=TRUE,"Unallocated",VLOOKUP($A364,'RAB Cat Lookup'!$B$4:$E$351,4,FALSE))</f>
        <v>Substations</v>
      </c>
      <c r="AM364" s="121" t="str">
        <f t="shared" si="41"/>
        <v/>
      </c>
    </row>
    <row r="365" spans="1:39" x14ac:dyDescent="0.25">
      <c r="A365" s="215" t="s">
        <v>24</v>
      </c>
      <c r="B365" s="215" t="s">
        <v>233</v>
      </c>
      <c r="C365" s="123" t="s">
        <v>513</v>
      </c>
      <c r="D365" s="216">
        <v>163333</v>
      </c>
      <c r="E365" s="217">
        <v>0</v>
      </c>
      <c r="F365" s="217">
        <v>0</v>
      </c>
      <c r="G365" s="217">
        <v>0</v>
      </c>
      <c r="H365" s="217">
        <v>0</v>
      </c>
      <c r="I365" s="217">
        <v>0</v>
      </c>
      <c r="J365" s="217">
        <v>0</v>
      </c>
      <c r="K365" s="217">
        <v>0</v>
      </c>
      <c r="L365" s="217">
        <v>0</v>
      </c>
      <c r="M365" s="217">
        <v>0</v>
      </c>
      <c r="N365" s="218">
        <v>0</v>
      </c>
      <c r="O365" s="219">
        <v>367933</v>
      </c>
      <c r="P365" s="220">
        <f>E365*Config!F$40</f>
        <v>0</v>
      </c>
      <c r="Q365" s="220">
        <f>F365*Config!G$40</f>
        <v>0</v>
      </c>
      <c r="R365" s="220">
        <f>G365*Config!H$40</f>
        <v>0</v>
      </c>
      <c r="S365" s="220">
        <f>H365*Config!I$40</f>
        <v>0</v>
      </c>
      <c r="T365" s="220">
        <f>I365*Config!J$40</f>
        <v>0</v>
      </c>
      <c r="U365" s="220">
        <f>J365*Config!K$40</f>
        <v>0</v>
      </c>
      <c r="V365" s="220">
        <f>K365*Config!L$40</f>
        <v>0</v>
      </c>
      <c r="W365" s="220">
        <f>L365*Config!M$40</f>
        <v>0</v>
      </c>
      <c r="X365" s="220">
        <f>M365*Config!N$40</f>
        <v>0</v>
      </c>
      <c r="Y365" s="221">
        <f>N365*Config!O$40</f>
        <v>0</v>
      </c>
      <c r="Z365" s="222">
        <f t="shared" si="35"/>
        <v>0</v>
      </c>
      <c r="AA365" s="217">
        <f t="shared" si="36"/>
        <v>0</v>
      </c>
      <c r="AB365" s="220">
        <f t="shared" si="37"/>
        <v>0</v>
      </c>
      <c r="AC365" s="221">
        <f t="shared" si="38"/>
        <v>0</v>
      </c>
      <c r="AD365" s="223" t="str">
        <f>IF(OR(SUM(P365:Y365)&lt;&gt;0,A365="EH"),INDEX(CASH!$B:$B,MATCH(A365,CASH!$A:$A,0)),"")</f>
        <v/>
      </c>
      <c r="AE365" s="226">
        <v>3450</v>
      </c>
      <c r="AF365" s="224">
        <f t="shared" si="39"/>
        <v>0.51286096895246069</v>
      </c>
      <c r="AG365" s="122" t="str">
        <f>IF(ISERROR(VLOOKUP(A365,Config!$A$12:$A$32,1,FALSE)),LEFT(A365,2),"PRL")</f>
        <v>TS</v>
      </c>
      <c r="AH365" s="122" t="str">
        <f t="shared" si="40"/>
        <v>TS127</v>
      </c>
      <c r="AI365" s="163" t="s">
        <v>882</v>
      </c>
      <c r="AJ365" s="225" t="s">
        <v>781</v>
      </c>
      <c r="AK365" s="338" t="str">
        <f>IF(ISERROR(VLOOKUP($A365,'RAB Cat Lookup'!$B$4:$E$351,2,FALSE))=TRUE,"Unallocated",VLOOKUP($A365,'RAB Cat Lookup'!$B$4:$E$351,2,FALSE))</f>
        <v>Std</v>
      </c>
      <c r="AL365" s="338" t="str">
        <f>IF(ISERROR(VLOOKUP($A365,'RAB Cat Lookup'!$B$4:$E$351,4,FALSE))=TRUE,"Unallocated",VLOOKUP($A365,'RAB Cat Lookup'!$B$4:$E$351,4,FALSE))</f>
        <v>Substations</v>
      </c>
      <c r="AM365" s="121" t="str">
        <f t="shared" si="41"/>
        <v/>
      </c>
    </row>
    <row r="366" spans="1:39" x14ac:dyDescent="0.25">
      <c r="A366" s="215" t="s">
        <v>19</v>
      </c>
      <c r="B366" s="215" t="s">
        <v>339</v>
      </c>
      <c r="C366" s="123" t="s">
        <v>512</v>
      </c>
      <c r="D366" s="216">
        <v>1270000</v>
      </c>
      <c r="E366" s="217">
        <v>0</v>
      </c>
      <c r="F366" s="217">
        <v>0</v>
      </c>
      <c r="G366" s="217">
        <v>0</v>
      </c>
      <c r="H366" s="217">
        <v>0</v>
      </c>
      <c r="I366" s="217">
        <v>0</v>
      </c>
      <c r="J366" s="217">
        <v>0</v>
      </c>
      <c r="K366" s="217">
        <v>0</v>
      </c>
      <c r="L366" s="217">
        <v>0</v>
      </c>
      <c r="M366" s="217">
        <v>0</v>
      </c>
      <c r="N366" s="218">
        <v>0</v>
      </c>
      <c r="O366" s="219">
        <v>1372467</v>
      </c>
      <c r="P366" s="220">
        <f>E366*Config!F$40</f>
        <v>0</v>
      </c>
      <c r="Q366" s="220">
        <f>F366*Config!G$40</f>
        <v>0</v>
      </c>
      <c r="R366" s="220">
        <f>G366*Config!H$40</f>
        <v>0</v>
      </c>
      <c r="S366" s="220">
        <f>H366*Config!I$40</f>
        <v>0</v>
      </c>
      <c r="T366" s="220">
        <f>I366*Config!J$40</f>
        <v>0</v>
      </c>
      <c r="U366" s="220">
        <f>J366*Config!K$40</f>
        <v>0</v>
      </c>
      <c r="V366" s="220">
        <f>K366*Config!L$40</f>
        <v>0</v>
      </c>
      <c r="W366" s="220">
        <f>L366*Config!M$40</f>
        <v>0</v>
      </c>
      <c r="X366" s="220">
        <f>M366*Config!N$40</f>
        <v>0</v>
      </c>
      <c r="Y366" s="221">
        <f>N366*Config!O$40</f>
        <v>0</v>
      </c>
      <c r="Z366" s="222">
        <f t="shared" si="35"/>
        <v>0</v>
      </c>
      <c r="AA366" s="217">
        <f t="shared" si="36"/>
        <v>0</v>
      </c>
      <c r="AB366" s="220">
        <f t="shared" si="37"/>
        <v>0</v>
      </c>
      <c r="AC366" s="221">
        <f t="shared" si="38"/>
        <v>0</v>
      </c>
      <c r="AD366" s="223" t="str">
        <f>IF(OR(SUM(P366:Y366)&lt;&gt;0,A366="EH"),INDEX(CASH!$B:$B,MATCH(A366,CASH!$A:$A,0)),"")</f>
        <v/>
      </c>
      <c r="AE366" s="226">
        <v>4200</v>
      </c>
      <c r="AF366" s="224">
        <f t="shared" si="39"/>
        <v>0.3628916443634847</v>
      </c>
      <c r="AG366" s="122" t="str">
        <f>IF(ISERROR(VLOOKUP(A366,Config!$A$12:$A$32,1,FALSE)),LEFT(A366,2),"PRL")</f>
        <v>TS</v>
      </c>
      <c r="AH366" s="122" t="str">
        <f t="shared" si="40"/>
        <v>TS128s</v>
      </c>
      <c r="AI366" s="163" t="s">
        <v>882</v>
      </c>
      <c r="AJ366" s="225" t="s">
        <v>781</v>
      </c>
      <c r="AK366" s="338" t="str">
        <f>IF(ISERROR(VLOOKUP($A366,'RAB Cat Lookup'!$B$4:$E$351,2,FALSE))=TRUE,"Unallocated",VLOOKUP($A366,'RAB Cat Lookup'!$B$4:$E$351,2,FALSE))</f>
        <v>Std</v>
      </c>
      <c r="AL366" s="338" t="str">
        <f>IF(ISERROR(VLOOKUP($A366,'RAB Cat Lookup'!$B$4:$E$351,4,FALSE))=TRUE,"Unallocated",VLOOKUP($A366,'RAB Cat Lookup'!$B$4:$E$351,4,FALSE))</f>
        <v>Substations</v>
      </c>
      <c r="AM366" s="121" t="str">
        <f t="shared" si="41"/>
        <v/>
      </c>
    </row>
    <row r="367" spans="1:39" x14ac:dyDescent="0.25">
      <c r="A367" s="215" t="s">
        <v>439</v>
      </c>
      <c r="B367" s="215" t="s">
        <v>593</v>
      </c>
      <c r="C367" s="123" t="s">
        <v>513</v>
      </c>
      <c r="D367" s="216">
        <v>0</v>
      </c>
      <c r="E367" s="217">
        <v>0</v>
      </c>
      <c r="F367" s="217">
        <v>0</v>
      </c>
      <c r="G367" s="217">
        <v>0</v>
      </c>
      <c r="H367" s="217">
        <v>0</v>
      </c>
      <c r="I367" s="217">
        <v>0</v>
      </c>
      <c r="J367" s="217">
        <v>0</v>
      </c>
      <c r="K367" s="217">
        <v>0</v>
      </c>
      <c r="L367" s="217">
        <v>0</v>
      </c>
      <c r="M367" s="217">
        <v>0</v>
      </c>
      <c r="N367" s="218">
        <v>0</v>
      </c>
      <c r="O367" s="219">
        <v>0</v>
      </c>
      <c r="P367" s="220">
        <f>E367*Config!F$40</f>
        <v>0</v>
      </c>
      <c r="Q367" s="220">
        <f>F367*Config!G$40</f>
        <v>0</v>
      </c>
      <c r="R367" s="220">
        <f>G367*Config!H$40</f>
        <v>0</v>
      </c>
      <c r="S367" s="220">
        <f>H367*Config!I$40</f>
        <v>0</v>
      </c>
      <c r="T367" s="220">
        <f>I367*Config!J$40</f>
        <v>0</v>
      </c>
      <c r="U367" s="220">
        <f>J367*Config!K$40</f>
        <v>0</v>
      </c>
      <c r="V367" s="220">
        <f>K367*Config!L$40</f>
        <v>0</v>
      </c>
      <c r="W367" s="220">
        <f>L367*Config!M$40</f>
        <v>0</v>
      </c>
      <c r="X367" s="220">
        <f>M367*Config!N$40</f>
        <v>0</v>
      </c>
      <c r="Y367" s="221">
        <f>N367*Config!O$40</f>
        <v>0</v>
      </c>
      <c r="Z367" s="222">
        <f t="shared" si="35"/>
        <v>0</v>
      </c>
      <c r="AA367" s="217">
        <f t="shared" si="36"/>
        <v>0</v>
      </c>
      <c r="AB367" s="220">
        <f t="shared" si="37"/>
        <v>0</v>
      </c>
      <c r="AC367" s="221">
        <f t="shared" si="38"/>
        <v>0</v>
      </c>
      <c r="AD367" s="223" t="str">
        <f>IF(OR(SUM(P367:Y367)&lt;&gt;0,A367="EH"),INDEX(CASH!$B:$B,MATCH(A367,CASH!$A:$A,0)),"")</f>
        <v/>
      </c>
      <c r="AE367" s="226">
        <v>4500</v>
      </c>
      <c r="AF367" s="224">
        <f t="shared" si="39"/>
        <v>0.25546961376572502</v>
      </c>
      <c r="AG367" s="122" t="str">
        <f>IF(ISERROR(VLOOKUP(A367,Config!$A$12:$A$32,1,FALSE)),LEFT(A367,2),"PRL")</f>
        <v>TS</v>
      </c>
      <c r="AH367" s="122" t="str">
        <f t="shared" si="40"/>
        <v>TS130</v>
      </c>
      <c r="AI367" s="163" t="s">
        <v>882</v>
      </c>
      <c r="AJ367" s="225" t="s">
        <v>781</v>
      </c>
      <c r="AK367" s="338" t="str">
        <f>IF(ISERROR(VLOOKUP($A367,'RAB Cat Lookup'!$B$4:$E$351,2,FALSE))=TRUE,"Unallocated",VLOOKUP($A367,'RAB Cat Lookup'!$B$4:$E$351,2,FALSE))</f>
        <v>Std</v>
      </c>
      <c r="AL367" s="338" t="str">
        <f>IF(ISERROR(VLOOKUP($A367,'RAB Cat Lookup'!$B$4:$E$351,4,FALSE))=TRUE,"Unallocated",VLOOKUP($A367,'RAB Cat Lookup'!$B$4:$E$351,4,FALSE))</f>
        <v>Substations</v>
      </c>
      <c r="AM367" s="121" t="str">
        <f t="shared" si="41"/>
        <v/>
      </c>
    </row>
    <row r="368" spans="1:39" x14ac:dyDescent="0.25">
      <c r="A368" s="215" t="s">
        <v>445</v>
      </c>
      <c r="B368" s="215" t="s">
        <v>594</v>
      </c>
      <c r="C368" s="123" t="s">
        <v>513</v>
      </c>
      <c r="D368" s="216">
        <v>0</v>
      </c>
      <c r="E368" s="217">
        <v>0</v>
      </c>
      <c r="F368" s="217">
        <v>0</v>
      </c>
      <c r="G368" s="217">
        <v>0</v>
      </c>
      <c r="H368" s="217">
        <v>0</v>
      </c>
      <c r="I368" s="217">
        <v>0</v>
      </c>
      <c r="J368" s="217">
        <v>0</v>
      </c>
      <c r="K368" s="217">
        <v>0</v>
      </c>
      <c r="L368" s="217">
        <v>0</v>
      </c>
      <c r="M368" s="217">
        <v>0</v>
      </c>
      <c r="N368" s="218">
        <v>0</v>
      </c>
      <c r="O368" s="219">
        <v>0</v>
      </c>
      <c r="P368" s="220">
        <f>E368*Config!F$40</f>
        <v>0</v>
      </c>
      <c r="Q368" s="220">
        <f>F368*Config!G$40</f>
        <v>0</v>
      </c>
      <c r="R368" s="220">
        <f>G368*Config!H$40</f>
        <v>0</v>
      </c>
      <c r="S368" s="220">
        <f>H368*Config!I$40</f>
        <v>0</v>
      </c>
      <c r="T368" s="220">
        <f>I368*Config!J$40</f>
        <v>0</v>
      </c>
      <c r="U368" s="220">
        <f>J368*Config!K$40</f>
        <v>0</v>
      </c>
      <c r="V368" s="220">
        <f>K368*Config!L$40</f>
        <v>0</v>
      </c>
      <c r="W368" s="220">
        <f>L368*Config!M$40</f>
        <v>0</v>
      </c>
      <c r="X368" s="220">
        <f>M368*Config!N$40</f>
        <v>0</v>
      </c>
      <c r="Y368" s="221">
        <f>N368*Config!O$40</f>
        <v>0</v>
      </c>
      <c r="Z368" s="222">
        <f t="shared" si="35"/>
        <v>0</v>
      </c>
      <c r="AA368" s="217">
        <f t="shared" si="36"/>
        <v>0</v>
      </c>
      <c r="AB368" s="220">
        <f t="shared" si="37"/>
        <v>0</v>
      </c>
      <c r="AC368" s="221">
        <f t="shared" si="38"/>
        <v>0</v>
      </c>
      <c r="AD368" s="223" t="str">
        <f>IF(OR(SUM(P368:Y368)&lt;&gt;0,A368="EH"),INDEX(CASH!$B:$B,MATCH(A368,CASH!$A:$A,0)),"")</f>
        <v/>
      </c>
      <c r="AE368" s="226">
        <v>4125</v>
      </c>
      <c r="AF368" s="224">
        <f t="shared" si="39"/>
        <v>0.3628916443634847</v>
      </c>
      <c r="AG368" s="122" t="str">
        <f>IF(ISERROR(VLOOKUP(A368,Config!$A$12:$A$32,1,FALSE)),LEFT(A368,2),"PRL")</f>
        <v>TS</v>
      </c>
      <c r="AH368" s="122" t="str">
        <f t="shared" si="40"/>
        <v>TS131</v>
      </c>
      <c r="AI368" s="163" t="s">
        <v>882</v>
      </c>
      <c r="AJ368" s="225" t="s">
        <v>781</v>
      </c>
      <c r="AK368" s="338" t="str">
        <f>IF(ISERROR(VLOOKUP($A368,'RAB Cat Lookup'!$B$4:$E$351,2,FALSE))=TRUE,"Unallocated",VLOOKUP($A368,'RAB Cat Lookup'!$B$4:$E$351,2,FALSE))</f>
        <v>Std</v>
      </c>
      <c r="AL368" s="338" t="str">
        <f>IF(ISERROR(VLOOKUP($A368,'RAB Cat Lookup'!$B$4:$E$351,4,FALSE))=TRUE,"Unallocated",VLOOKUP($A368,'RAB Cat Lookup'!$B$4:$E$351,4,FALSE))</f>
        <v>Substations</v>
      </c>
      <c r="AM368" s="121" t="str">
        <f t="shared" si="41"/>
        <v/>
      </c>
    </row>
    <row r="369" spans="1:39" x14ac:dyDescent="0.25">
      <c r="A369" s="215" t="s">
        <v>438</v>
      </c>
      <c r="B369" s="215" t="s">
        <v>595</v>
      </c>
      <c r="C369" s="123" t="s">
        <v>513</v>
      </c>
      <c r="D369" s="216">
        <v>0</v>
      </c>
      <c r="E369" s="217">
        <v>0</v>
      </c>
      <c r="F369" s="217">
        <v>0</v>
      </c>
      <c r="G369" s="217">
        <v>0</v>
      </c>
      <c r="H369" s="217">
        <v>0</v>
      </c>
      <c r="I369" s="217">
        <v>0</v>
      </c>
      <c r="J369" s="217">
        <v>0</v>
      </c>
      <c r="K369" s="217">
        <v>0</v>
      </c>
      <c r="L369" s="217">
        <v>0</v>
      </c>
      <c r="M369" s="217">
        <v>0</v>
      </c>
      <c r="N369" s="218">
        <v>0</v>
      </c>
      <c r="O369" s="219">
        <v>0</v>
      </c>
      <c r="P369" s="220">
        <f>E369*Config!F$40</f>
        <v>0</v>
      </c>
      <c r="Q369" s="220">
        <f>F369*Config!G$40</f>
        <v>0</v>
      </c>
      <c r="R369" s="220">
        <f>G369*Config!H$40</f>
        <v>0</v>
      </c>
      <c r="S369" s="220">
        <f>H369*Config!I$40</f>
        <v>0</v>
      </c>
      <c r="T369" s="220">
        <f>I369*Config!J$40</f>
        <v>0</v>
      </c>
      <c r="U369" s="220">
        <f>J369*Config!K$40</f>
        <v>0</v>
      </c>
      <c r="V369" s="220">
        <f>K369*Config!L$40</f>
        <v>0</v>
      </c>
      <c r="W369" s="220">
        <f>L369*Config!M$40</f>
        <v>0</v>
      </c>
      <c r="X369" s="220">
        <f>M369*Config!N$40</f>
        <v>0</v>
      </c>
      <c r="Y369" s="221">
        <f>N369*Config!O$40</f>
        <v>0</v>
      </c>
      <c r="Z369" s="222">
        <f t="shared" si="35"/>
        <v>0</v>
      </c>
      <c r="AA369" s="217">
        <f t="shared" si="36"/>
        <v>0</v>
      </c>
      <c r="AB369" s="220">
        <f t="shared" si="37"/>
        <v>0</v>
      </c>
      <c r="AC369" s="221">
        <f t="shared" si="38"/>
        <v>0</v>
      </c>
      <c r="AD369" s="223" t="str">
        <f>IF(OR(SUM(P369:Y369)&lt;&gt;0,A369="EH"),INDEX(CASH!$B:$B,MATCH(A369,CASH!$A:$A,0)),"")</f>
        <v/>
      </c>
      <c r="AE369" s="226">
        <v>4575</v>
      </c>
      <c r="AF369" s="224">
        <f t="shared" si="39"/>
        <v>0.21002457601323654</v>
      </c>
      <c r="AG369" s="122" t="str">
        <f>IF(ISERROR(VLOOKUP(A369,Config!$A$12:$A$32,1,FALSE)),LEFT(A369,2),"PRL")</f>
        <v>TS</v>
      </c>
      <c r="AH369" s="122" t="str">
        <f t="shared" si="40"/>
        <v>TS133</v>
      </c>
      <c r="AI369" s="163" t="s">
        <v>882</v>
      </c>
      <c r="AJ369" s="225" t="s">
        <v>781</v>
      </c>
      <c r="AK369" s="338" t="str">
        <f>IF(ISERROR(VLOOKUP($A369,'RAB Cat Lookup'!$B$4:$E$351,2,FALSE))=TRUE,"Unallocated",VLOOKUP($A369,'RAB Cat Lookup'!$B$4:$E$351,2,FALSE))</f>
        <v>Std</v>
      </c>
      <c r="AL369" s="338" t="str">
        <f>IF(ISERROR(VLOOKUP($A369,'RAB Cat Lookup'!$B$4:$E$351,4,FALSE))=TRUE,"Unallocated",VLOOKUP($A369,'RAB Cat Lookup'!$B$4:$E$351,4,FALSE))</f>
        <v>Substations</v>
      </c>
      <c r="AM369" s="121" t="str">
        <f t="shared" si="41"/>
        <v/>
      </c>
    </row>
    <row r="370" spans="1:39" x14ac:dyDescent="0.25">
      <c r="A370" s="215" t="s">
        <v>25</v>
      </c>
      <c r="B370" s="215" t="s">
        <v>455</v>
      </c>
      <c r="C370" s="123" t="s">
        <v>513</v>
      </c>
      <c r="D370" s="216">
        <v>0</v>
      </c>
      <c r="E370" s="217">
        <v>0</v>
      </c>
      <c r="F370" s="217">
        <v>0</v>
      </c>
      <c r="G370" s="217">
        <v>0</v>
      </c>
      <c r="H370" s="217">
        <v>0</v>
      </c>
      <c r="I370" s="217">
        <v>0</v>
      </c>
      <c r="J370" s="217">
        <v>0</v>
      </c>
      <c r="K370" s="217">
        <v>0</v>
      </c>
      <c r="L370" s="217">
        <v>0</v>
      </c>
      <c r="M370" s="217">
        <v>0</v>
      </c>
      <c r="N370" s="218">
        <v>0</v>
      </c>
      <c r="O370" s="219">
        <v>0</v>
      </c>
      <c r="P370" s="220">
        <f>E370*Config!F$40</f>
        <v>0</v>
      </c>
      <c r="Q370" s="220">
        <f>F370*Config!G$40</f>
        <v>0</v>
      </c>
      <c r="R370" s="220">
        <f>G370*Config!H$40</f>
        <v>0</v>
      </c>
      <c r="S370" s="220">
        <f>H370*Config!I$40</f>
        <v>0</v>
      </c>
      <c r="T370" s="220">
        <f>I370*Config!J$40</f>
        <v>0</v>
      </c>
      <c r="U370" s="220">
        <f>J370*Config!K$40</f>
        <v>0</v>
      </c>
      <c r="V370" s="220">
        <f>K370*Config!L$40</f>
        <v>0</v>
      </c>
      <c r="W370" s="220">
        <f>L370*Config!M$40</f>
        <v>0</v>
      </c>
      <c r="X370" s="220">
        <f>M370*Config!N$40</f>
        <v>0</v>
      </c>
      <c r="Y370" s="221">
        <f>N370*Config!O$40</f>
        <v>0</v>
      </c>
      <c r="Z370" s="222">
        <f t="shared" si="35"/>
        <v>0</v>
      </c>
      <c r="AA370" s="217">
        <f t="shared" si="36"/>
        <v>0</v>
      </c>
      <c r="AB370" s="220">
        <f t="shared" si="37"/>
        <v>0</v>
      </c>
      <c r="AC370" s="221">
        <f t="shared" si="38"/>
        <v>0</v>
      </c>
      <c r="AD370" s="223" t="str">
        <f>IF(OR(SUM(P370:Y370)&lt;&gt;0,A370="EH"),INDEX(CASH!$B:$B,MATCH(A370,CASH!$A:$A,0)),"")</f>
        <v/>
      </c>
      <c r="AE370" s="226">
        <v>3450</v>
      </c>
      <c r="AF370" s="224">
        <f t="shared" si="39"/>
        <v>0.51286096895246069</v>
      </c>
      <c r="AG370" s="122" t="str">
        <f>IF(ISERROR(VLOOKUP(A370,Config!$A$12:$A$32,1,FALSE)),LEFT(A370,2),"PRL")</f>
        <v>TS</v>
      </c>
      <c r="AH370" s="122" t="str">
        <f t="shared" si="40"/>
        <v>TS134</v>
      </c>
      <c r="AI370" s="163" t="s">
        <v>882</v>
      </c>
      <c r="AJ370" s="225" t="s">
        <v>781</v>
      </c>
      <c r="AK370" s="338" t="str">
        <f>IF(ISERROR(VLOOKUP($A370,'RAB Cat Lookup'!$B$4:$E$351,2,FALSE))=TRUE,"Unallocated",VLOOKUP($A370,'RAB Cat Lookup'!$B$4:$E$351,2,FALSE))</f>
        <v>Std</v>
      </c>
      <c r="AL370" s="338" t="str">
        <f>IF(ISERROR(VLOOKUP($A370,'RAB Cat Lookup'!$B$4:$E$351,4,FALSE))=TRUE,"Unallocated",VLOOKUP($A370,'RAB Cat Lookup'!$B$4:$E$351,4,FALSE))</f>
        <v>Substations</v>
      </c>
      <c r="AM370" s="121" t="str">
        <f t="shared" si="41"/>
        <v/>
      </c>
    </row>
    <row r="371" spans="1:39" x14ac:dyDescent="0.25">
      <c r="A371" s="215" t="s">
        <v>429</v>
      </c>
      <c r="B371" s="215" t="s">
        <v>596</v>
      </c>
      <c r="C371" s="123" t="s">
        <v>513</v>
      </c>
      <c r="D371" s="216">
        <v>0</v>
      </c>
      <c r="E371" s="217">
        <v>0</v>
      </c>
      <c r="F371" s="217">
        <v>0</v>
      </c>
      <c r="G371" s="217">
        <v>0</v>
      </c>
      <c r="H371" s="217">
        <v>0</v>
      </c>
      <c r="I371" s="217">
        <v>0</v>
      </c>
      <c r="J371" s="217">
        <v>0</v>
      </c>
      <c r="K371" s="217">
        <v>0</v>
      </c>
      <c r="L371" s="217">
        <v>0</v>
      </c>
      <c r="M371" s="217">
        <v>0</v>
      </c>
      <c r="N371" s="218">
        <v>0</v>
      </c>
      <c r="O371" s="219">
        <v>0</v>
      </c>
      <c r="P371" s="220">
        <f>E371*Config!F$40</f>
        <v>0</v>
      </c>
      <c r="Q371" s="220">
        <f>F371*Config!G$40</f>
        <v>0</v>
      </c>
      <c r="R371" s="220">
        <f>G371*Config!H$40</f>
        <v>0</v>
      </c>
      <c r="S371" s="220">
        <f>H371*Config!I$40</f>
        <v>0</v>
      </c>
      <c r="T371" s="220">
        <f>I371*Config!J$40</f>
        <v>0</v>
      </c>
      <c r="U371" s="220">
        <f>J371*Config!K$40</f>
        <v>0</v>
      </c>
      <c r="V371" s="220">
        <f>K371*Config!L$40</f>
        <v>0</v>
      </c>
      <c r="W371" s="220">
        <f>L371*Config!M$40</f>
        <v>0</v>
      </c>
      <c r="X371" s="220">
        <f>M371*Config!N$40</f>
        <v>0</v>
      </c>
      <c r="Y371" s="221">
        <f>N371*Config!O$40</f>
        <v>0</v>
      </c>
      <c r="Z371" s="222">
        <f t="shared" si="35"/>
        <v>0</v>
      </c>
      <c r="AA371" s="217">
        <f t="shared" si="36"/>
        <v>0</v>
      </c>
      <c r="AB371" s="220">
        <f t="shared" si="37"/>
        <v>0</v>
      </c>
      <c r="AC371" s="221">
        <f t="shared" si="38"/>
        <v>0</v>
      </c>
      <c r="AD371" s="223" t="str">
        <f>IF(OR(SUM(P371:Y371)&lt;&gt;0,A371="EH"),INDEX(CASH!$B:$B,MATCH(A371,CASH!$A:$A,0)),"")</f>
        <v/>
      </c>
      <c r="AE371" s="226">
        <v>4950</v>
      </c>
      <c r="AF371" s="224">
        <f t="shared" si="39"/>
        <v>0.12555079734501071</v>
      </c>
      <c r="AG371" s="122" t="str">
        <f>IF(ISERROR(VLOOKUP(A371,Config!$A$12:$A$32,1,FALSE)),LEFT(A371,2),"PRL")</f>
        <v>TS</v>
      </c>
      <c r="AH371" s="122" t="str">
        <f t="shared" si="40"/>
        <v>TS135</v>
      </c>
      <c r="AI371" s="163" t="s">
        <v>882</v>
      </c>
      <c r="AJ371" s="225" t="s">
        <v>781</v>
      </c>
      <c r="AK371" s="338" t="str">
        <f>IF(ISERROR(VLOOKUP($A371,'RAB Cat Lookup'!$B$4:$E$351,2,FALSE))=TRUE,"Unallocated",VLOOKUP($A371,'RAB Cat Lookup'!$B$4:$E$351,2,FALSE))</f>
        <v>Std</v>
      </c>
      <c r="AL371" s="338" t="str">
        <f>IF(ISERROR(VLOOKUP($A371,'RAB Cat Lookup'!$B$4:$E$351,4,FALSE))=TRUE,"Unallocated",VLOOKUP($A371,'RAB Cat Lookup'!$B$4:$E$351,4,FALSE))</f>
        <v>Substations</v>
      </c>
      <c r="AM371" s="121" t="str">
        <f t="shared" si="41"/>
        <v/>
      </c>
    </row>
    <row r="372" spans="1:39" x14ac:dyDescent="0.25">
      <c r="A372" s="215" t="s">
        <v>414</v>
      </c>
      <c r="B372" s="215" t="s">
        <v>597</v>
      </c>
      <c r="C372" s="123" t="s">
        <v>513</v>
      </c>
      <c r="D372" s="216">
        <v>0</v>
      </c>
      <c r="E372" s="217">
        <v>0</v>
      </c>
      <c r="F372" s="217">
        <v>0</v>
      </c>
      <c r="G372" s="217">
        <v>0</v>
      </c>
      <c r="H372" s="217">
        <v>0</v>
      </c>
      <c r="I372" s="217">
        <v>0</v>
      </c>
      <c r="J372" s="217">
        <v>0</v>
      </c>
      <c r="K372" s="217">
        <v>0</v>
      </c>
      <c r="L372" s="217">
        <v>0</v>
      </c>
      <c r="M372" s="217">
        <v>0</v>
      </c>
      <c r="N372" s="218">
        <v>0</v>
      </c>
      <c r="O372" s="219">
        <v>0</v>
      </c>
      <c r="P372" s="220">
        <f>E372*Config!F$40</f>
        <v>0</v>
      </c>
      <c r="Q372" s="220">
        <f>F372*Config!G$40</f>
        <v>0</v>
      </c>
      <c r="R372" s="220">
        <f>G372*Config!H$40</f>
        <v>0</v>
      </c>
      <c r="S372" s="220">
        <f>H372*Config!I$40</f>
        <v>0</v>
      </c>
      <c r="T372" s="220">
        <f>I372*Config!J$40</f>
        <v>0</v>
      </c>
      <c r="U372" s="220">
        <f>J372*Config!K$40</f>
        <v>0</v>
      </c>
      <c r="V372" s="220">
        <f>K372*Config!L$40</f>
        <v>0</v>
      </c>
      <c r="W372" s="220">
        <f>L372*Config!M$40</f>
        <v>0</v>
      </c>
      <c r="X372" s="220">
        <f>M372*Config!N$40</f>
        <v>0</v>
      </c>
      <c r="Y372" s="221">
        <f>N372*Config!O$40</f>
        <v>0</v>
      </c>
      <c r="Z372" s="222">
        <f t="shared" si="35"/>
        <v>0</v>
      </c>
      <c r="AA372" s="217">
        <f t="shared" si="36"/>
        <v>0</v>
      </c>
      <c r="AB372" s="220">
        <f t="shared" si="37"/>
        <v>0</v>
      </c>
      <c r="AC372" s="221">
        <f t="shared" si="38"/>
        <v>0</v>
      </c>
      <c r="AD372" s="223" t="str">
        <f>IF(OR(SUM(P372:Y372)&lt;&gt;0,A372="EH"),INDEX(CASH!$B:$B,MATCH(A372,CASH!$A:$A,0)),"")</f>
        <v/>
      </c>
      <c r="AE372" s="226">
        <v>4950</v>
      </c>
      <c r="AF372" s="224">
        <f t="shared" si="39"/>
        <v>0.12555079734501071</v>
      </c>
      <c r="AG372" s="122" t="str">
        <f>IF(ISERROR(VLOOKUP(A372,Config!$A$12:$A$32,1,FALSE)),LEFT(A372,2),"PRL")</f>
        <v>TS</v>
      </c>
      <c r="AH372" s="122" t="str">
        <f t="shared" si="40"/>
        <v>TS136</v>
      </c>
      <c r="AI372" s="163" t="s">
        <v>882</v>
      </c>
      <c r="AJ372" s="225" t="s">
        <v>781</v>
      </c>
      <c r="AK372" s="338" t="str">
        <f>IF(ISERROR(VLOOKUP($A372,'RAB Cat Lookup'!$B$4:$E$351,2,FALSE))=TRUE,"Unallocated",VLOOKUP($A372,'RAB Cat Lookup'!$B$4:$E$351,2,FALSE))</f>
        <v>Std</v>
      </c>
      <c r="AL372" s="338" t="str">
        <f>IF(ISERROR(VLOOKUP($A372,'RAB Cat Lookup'!$B$4:$E$351,4,FALSE))=TRUE,"Unallocated",VLOOKUP($A372,'RAB Cat Lookup'!$B$4:$E$351,4,FALSE))</f>
        <v>Substations</v>
      </c>
      <c r="AM372" s="121" t="str">
        <f t="shared" si="41"/>
        <v/>
      </c>
    </row>
    <row r="373" spans="1:39" x14ac:dyDescent="0.25">
      <c r="A373" s="215" t="s">
        <v>500</v>
      </c>
      <c r="B373" s="215" t="s">
        <v>598</v>
      </c>
      <c r="C373" s="123" t="s">
        <v>512</v>
      </c>
      <c r="D373" s="216">
        <v>0</v>
      </c>
      <c r="E373" s="217">
        <v>0</v>
      </c>
      <c r="F373" s="217">
        <v>0</v>
      </c>
      <c r="G373" s="217">
        <v>0</v>
      </c>
      <c r="H373" s="217">
        <v>0</v>
      </c>
      <c r="I373" s="217">
        <v>0</v>
      </c>
      <c r="J373" s="217">
        <v>0</v>
      </c>
      <c r="K373" s="217">
        <v>0</v>
      </c>
      <c r="L373" s="217">
        <v>0</v>
      </c>
      <c r="M373" s="217">
        <v>0</v>
      </c>
      <c r="N373" s="218">
        <v>0</v>
      </c>
      <c r="O373" s="219">
        <v>0</v>
      </c>
      <c r="P373" s="220">
        <f>E373*Config!F$40</f>
        <v>0</v>
      </c>
      <c r="Q373" s="220">
        <f>F373*Config!G$40</f>
        <v>0</v>
      </c>
      <c r="R373" s="220">
        <f>G373*Config!H$40</f>
        <v>0</v>
      </c>
      <c r="S373" s="220">
        <f>H373*Config!I$40</f>
        <v>0</v>
      </c>
      <c r="T373" s="220">
        <f>I373*Config!J$40</f>
        <v>0</v>
      </c>
      <c r="U373" s="220">
        <f>J373*Config!K$40</f>
        <v>0</v>
      </c>
      <c r="V373" s="220">
        <f>K373*Config!L$40</f>
        <v>0</v>
      </c>
      <c r="W373" s="220">
        <f>L373*Config!M$40</f>
        <v>0</v>
      </c>
      <c r="X373" s="220">
        <f>M373*Config!N$40</f>
        <v>0</v>
      </c>
      <c r="Y373" s="221">
        <f>N373*Config!O$40</f>
        <v>0</v>
      </c>
      <c r="Z373" s="222">
        <f t="shared" si="35"/>
        <v>0</v>
      </c>
      <c r="AA373" s="217">
        <f t="shared" si="36"/>
        <v>0</v>
      </c>
      <c r="AB373" s="220">
        <f t="shared" si="37"/>
        <v>0</v>
      </c>
      <c r="AC373" s="221">
        <f t="shared" si="38"/>
        <v>0</v>
      </c>
      <c r="AD373" s="223" t="str">
        <f>IF(OR(SUM(P373:Y373)&lt;&gt;0,A373="EH"),INDEX(CASH!$B:$B,MATCH(A373,CASH!$A:$A,0)),"")</f>
        <v/>
      </c>
      <c r="AE373" s="227">
        <v>4950</v>
      </c>
      <c r="AF373" s="224">
        <f t="shared" si="39"/>
        <v>0.12555079734501071</v>
      </c>
      <c r="AG373" s="122" t="str">
        <f>IF(ISERROR(VLOOKUP(A373,Config!$A$12:$A$32,1,FALSE)),LEFT(A373,2),"PRL")</f>
        <v>TS</v>
      </c>
      <c r="AH373" s="122" t="str">
        <f t="shared" si="40"/>
        <v>TS137s</v>
      </c>
      <c r="AI373" s="163" t="s">
        <v>882</v>
      </c>
      <c r="AJ373" s="225" t="s">
        <v>781</v>
      </c>
      <c r="AK373" s="338" t="str">
        <f>IF(ISERROR(VLOOKUP($A373,'RAB Cat Lookup'!$B$4:$E$351,2,FALSE))=TRUE,"Unallocated",VLOOKUP($A373,'RAB Cat Lookup'!$B$4:$E$351,2,FALSE))</f>
        <v>Unallocated</v>
      </c>
      <c r="AL373" s="338" t="str">
        <f>IF(ISERROR(VLOOKUP($A373,'RAB Cat Lookup'!$B$4:$E$351,4,FALSE))=TRUE,"Unallocated",VLOOKUP($A373,'RAB Cat Lookup'!$B$4:$E$351,4,FALSE))</f>
        <v>Unallocated</v>
      </c>
      <c r="AM373" s="121" t="str">
        <f t="shared" si="41"/>
        <v/>
      </c>
    </row>
    <row r="374" spans="1:39" x14ac:dyDescent="0.25">
      <c r="A374" s="215" t="s">
        <v>422</v>
      </c>
      <c r="B374" s="215" t="s">
        <v>599</v>
      </c>
      <c r="C374" s="123" t="s">
        <v>513</v>
      </c>
      <c r="D374" s="216">
        <v>0</v>
      </c>
      <c r="E374" s="217">
        <v>0</v>
      </c>
      <c r="F374" s="217">
        <v>0</v>
      </c>
      <c r="G374" s="217">
        <v>0</v>
      </c>
      <c r="H374" s="217">
        <v>0</v>
      </c>
      <c r="I374" s="217">
        <v>0</v>
      </c>
      <c r="J374" s="217">
        <v>0</v>
      </c>
      <c r="K374" s="217">
        <v>0</v>
      </c>
      <c r="L374" s="217">
        <v>0</v>
      </c>
      <c r="M374" s="217">
        <v>0</v>
      </c>
      <c r="N374" s="218">
        <v>0</v>
      </c>
      <c r="O374" s="219">
        <v>0</v>
      </c>
      <c r="P374" s="220">
        <f>E374*Config!F$40</f>
        <v>0</v>
      </c>
      <c r="Q374" s="220">
        <f>F374*Config!G$40</f>
        <v>0</v>
      </c>
      <c r="R374" s="220">
        <f>G374*Config!H$40</f>
        <v>0</v>
      </c>
      <c r="S374" s="220">
        <f>H374*Config!I$40</f>
        <v>0</v>
      </c>
      <c r="T374" s="220">
        <f>I374*Config!J$40</f>
        <v>0</v>
      </c>
      <c r="U374" s="220">
        <f>J374*Config!K$40</f>
        <v>0</v>
      </c>
      <c r="V374" s="220">
        <f>K374*Config!L$40</f>
        <v>0</v>
      </c>
      <c r="W374" s="220">
        <f>L374*Config!M$40</f>
        <v>0</v>
      </c>
      <c r="X374" s="220">
        <f>M374*Config!N$40</f>
        <v>0</v>
      </c>
      <c r="Y374" s="221">
        <f>N374*Config!O$40</f>
        <v>0</v>
      </c>
      <c r="Z374" s="222">
        <f t="shared" si="35"/>
        <v>0</v>
      </c>
      <c r="AA374" s="217">
        <f t="shared" si="36"/>
        <v>0</v>
      </c>
      <c r="AB374" s="220">
        <f t="shared" si="37"/>
        <v>0</v>
      </c>
      <c r="AC374" s="221">
        <f t="shared" si="38"/>
        <v>0</v>
      </c>
      <c r="AD374" s="223" t="str">
        <f>IF(OR(SUM(P374:Y374)&lt;&gt;0,A374="EH"),INDEX(CASH!$B:$B,MATCH(A374,CASH!$A:$A,0)),"")</f>
        <v/>
      </c>
      <c r="AE374" s="226">
        <v>4950</v>
      </c>
      <c r="AF374" s="224">
        <f t="shared" si="39"/>
        <v>0.12555079734501071</v>
      </c>
      <c r="AG374" s="122" t="str">
        <f>IF(ISERROR(VLOOKUP(A374,Config!$A$12:$A$32,1,FALSE)),LEFT(A374,2),"PRL")</f>
        <v>TS</v>
      </c>
      <c r="AH374" s="122" t="str">
        <f t="shared" si="40"/>
        <v>TS138</v>
      </c>
      <c r="AI374" s="163" t="s">
        <v>882</v>
      </c>
      <c r="AJ374" s="225" t="s">
        <v>781</v>
      </c>
      <c r="AK374" s="338" t="str">
        <f>IF(ISERROR(VLOOKUP($A374,'RAB Cat Lookup'!$B$4:$E$351,2,FALSE))=TRUE,"Unallocated",VLOOKUP($A374,'RAB Cat Lookup'!$B$4:$E$351,2,FALSE))</f>
        <v>Std</v>
      </c>
      <c r="AL374" s="338" t="str">
        <f>IF(ISERROR(VLOOKUP($A374,'RAB Cat Lookup'!$B$4:$E$351,4,FALSE))=TRUE,"Unallocated",VLOOKUP($A374,'RAB Cat Lookup'!$B$4:$E$351,4,FALSE))</f>
        <v>Substations</v>
      </c>
      <c r="AM374" s="121" t="str">
        <f t="shared" si="41"/>
        <v/>
      </c>
    </row>
    <row r="375" spans="1:39" x14ac:dyDescent="0.25">
      <c r="A375" s="215" t="s">
        <v>415</v>
      </c>
      <c r="B375" s="215" t="s">
        <v>600</v>
      </c>
      <c r="C375" s="123" t="s">
        <v>513</v>
      </c>
      <c r="D375" s="216">
        <v>0</v>
      </c>
      <c r="E375" s="217">
        <v>0</v>
      </c>
      <c r="F375" s="217">
        <v>0</v>
      </c>
      <c r="G375" s="217">
        <v>0</v>
      </c>
      <c r="H375" s="217">
        <v>0</v>
      </c>
      <c r="I375" s="217">
        <v>0</v>
      </c>
      <c r="J375" s="217">
        <v>0</v>
      </c>
      <c r="K375" s="217">
        <v>0</v>
      </c>
      <c r="L375" s="217">
        <v>0</v>
      </c>
      <c r="M375" s="217">
        <v>0</v>
      </c>
      <c r="N375" s="218">
        <v>0</v>
      </c>
      <c r="O375" s="219">
        <v>0</v>
      </c>
      <c r="P375" s="220">
        <f>E375*Config!F$40</f>
        <v>0</v>
      </c>
      <c r="Q375" s="220">
        <f>F375*Config!G$40</f>
        <v>0</v>
      </c>
      <c r="R375" s="220">
        <f>G375*Config!H$40</f>
        <v>0</v>
      </c>
      <c r="S375" s="220">
        <f>H375*Config!I$40</f>
        <v>0</v>
      </c>
      <c r="T375" s="220">
        <f>I375*Config!J$40</f>
        <v>0</v>
      </c>
      <c r="U375" s="220">
        <f>J375*Config!K$40</f>
        <v>0</v>
      </c>
      <c r="V375" s="220">
        <f>K375*Config!L$40</f>
        <v>0</v>
      </c>
      <c r="W375" s="220">
        <f>L375*Config!M$40</f>
        <v>0</v>
      </c>
      <c r="X375" s="220">
        <f>M375*Config!N$40</f>
        <v>0</v>
      </c>
      <c r="Y375" s="221">
        <f>N375*Config!O$40</f>
        <v>0</v>
      </c>
      <c r="Z375" s="222">
        <f t="shared" si="35"/>
        <v>0</v>
      </c>
      <c r="AA375" s="217">
        <f t="shared" si="36"/>
        <v>0</v>
      </c>
      <c r="AB375" s="220">
        <f t="shared" si="37"/>
        <v>0</v>
      </c>
      <c r="AC375" s="221">
        <f t="shared" si="38"/>
        <v>0</v>
      </c>
      <c r="AD375" s="223" t="str">
        <f>IF(OR(SUM(P375:Y375)&lt;&gt;0,A375="EH"),INDEX(CASH!$B:$B,MATCH(A375,CASH!$A:$A,0)),"")</f>
        <v/>
      </c>
      <c r="AE375" s="226">
        <v>4950</v>
      </c>
      <c r="AF375" s="224">
        <f t="shared" si="39"/>
        <v>0.12555079734501071</v>
      </c>
      <c r="AG375" s="122" t="str">
        <f>IF(ISERROR(VLOOKUP(A375,Config!$A$12:$A$32,1,FALSE)),LEFT(A375,2),"PRL")</f>
        <v>TS</v>
      </c>
      <c r="AH375" s="122" t="str">
        <f t="shared" si="40"/>
        <v>TS139</v>
      </c>
      <c r="AI375" s="163" t="s">
        <v>882</v>
      </c>
      <c r="AJ375" s="225" t="s">
        <v>781</v>
      </c>
      <c r="AK375" s="338" t="str">
        <f>IF(ISERROR(VLOOKUP($A375,'RAB Cat Lookup'!$B$4:$E$351,2,FALSE))=TRUE,"Unallocated",VLOOKUP($A375,'RAB Cat Lookup'!$B$4:$E$351,2,FALSE))</f>
        <v>Std</v>
      </c>
      <c r="AL375" s="338" t="str">
        <f>IF(ISERROR(VLOOKUP($A375,'RAB Cat Lookup'!$B$4:$E$351,4,FALSE))=TRUE,"Unallocated",VLOOKUP($A375,'RAB Cat Lookup'!$B$4:$E$351,4,FALSE))</f>
        <v>Substations</v>
      </c>
      <c r="AM375" s="121" t="str">
        <f t="shared" si="41"/>
        <v/>
      </c>
    </row>
    <row r="376" spans="1:39" x14ac:dyDescent="0.25">
      <c r="A376" s="215" t="s">
        <v>26</v>
      </c>
      <c r="B376" s="215" t="s">
        <v>375</v>
      </c>
      <c r="C376" s="123" t="s">
        <v>513</v>
      </c>
      <c r="D376" s="216">
        <v>0</v>
      </c>
      <c r="E376" s="217">
        <v>0</v>
      </c>
      <c r="F376" s="217">
        <v>0</v>
      </c>
      <c r="G376" s="217">
        <v>0</v>
      </c>
      <c r="H376" s="217">
        <v>0</v>
      </c>
      <c r="I376" s="217">
        <v>0</v>
      </c>
      <c r="J376" s="217">
        <v>0</v>
      </c>
      <c r="K376" s="217">
        <v>0</v>
      </c>
      <c r="L376" s="217">
        <v>0</v>
      </c>
      <c r="M376" s="217">
        <v>0</v>
      </c>
      <c r="N376" s="218">
        <v>0</v>
      </c>
      <c r="O376" s="219">
        <v>0</v>
      </c>
      <c r="P376" s="220">
        <f>E376*Config!F$40</f>
        <v>0</v>
      </c>
      <c r="Q376" s="220">
        <f>F376*Config!G$40</f>
        <v>0</v>
      </c>
      <c r="R376" s="220">
        <f>G376*Config!H$40</f>
        <v>0</v>
      </c>
      <c r="S376" s="220">
        <f>H376*Config!I$40</f>
        <v>0</v>
      </c>
      <c r="T376" s="220">
        <f>I376*Config!J$40</f>
        <v>0</v>
      </c>
      <c r="U376" s="220">
        <f>J376*Config!K$40</f>
        <v>0</v>
      </c>
      <c r="V376" s="220">
        <f>K376*Config!L$40</f>
        <v>0</v>
      </c>
      <c r="W376" s="220">
        <f>L376*Config!M$40</f>
        <v>0</v>
      </c>
      <c r="X376" s="220">
        <f>M376*Config!N$40</f>
        <v>0</v>
      </c>
      <c r="Y376" s="221">
        <f>N376*Config!O$40</f>
        <v>0</v>
      </c>
      <c r="Z376" s="222">
        <f t="shared" si="35"/>
        <v>0</v>
      </c>
      <c r="AA376" s="217">
        <f t="shared" si="36"/>
        <v>0</v>
      </c>
      <c r="AB376" s="220">
        <f t="shared" si="37"/>
        <v>0</v>
      </c>
      <c r="AC376" s="221">
        <f t="shared" si="38"/>
        <v>0</v>
      </c>
      <c r="AD376" s="223" t="str">
        <f>IF(OR(SUM(P376:Y376)&lt;&gt;0,A376="EH"),INDEX(CASH!$B:$B,MATCH(A376,CASH!$A:$A,0)),"")</f>
        <v/>
      </c>
      <c r="AE376" s="226">
        <v>5700</v>
      </c>
      <c r="AF376" s="224">
        <f t="shared" si="39"/>
        <v>1.6728175680754468E-2</v>
      </c>
      <c r="AG376" s="122" t="str">
        <f>IF(ISERROR(VLOOKUP(A376,Config!$A$12:$A$32,1,FALSE)),LEFT(A376,2),"PRL")</f>
        <v>TS</v>
      </c>
      <c r="AH376" s="122" t="str">
        <f t="shared" si="40"/>
        <v>TS143</v>
      </c>
      <c r="AI376" s="163" t="s">
        <v>882</v>
      </c>
      <c r="AJ376" s="225" t="s">
        <v>781</v>
      </c>
      <c r="AK376" s="338" t="str">
        <f>IF(ISERROR(VLOOKUP($A376,'RAB Cat Lookup'!$B$4:$E$351,2,FALSE))=TRUE,"Unallocated",VLOOKUP($A376,'RAB Cat Lookup'!$B$4:$E$351,2,FALSE))</f>
        <v>Std</v>
      </c>
      <c r="AL376" s="338" t="str">
        <f>IF(ISERROR(VLOOKUP($A376,'RAB Cat Lookup'!$B$4:$E$351,4,FALSE))=TRUE,"Unallocated",VLOOKUP($A376,'RAB Cat Lookup'!$B$4:$E$351,4,FALSE))</f>
        <v>Substations</v>
      </c>
      <c r="AM376" s="121" t="str">
        <f t="shared" si="41"/>
        <v/>
      </c>
    </row>
    <row r="377" spans="1:39" x14ac:dyDescent="0.25">
      <c r="A377" s="215" t="s">
        <v>41</v>
      </c>
      <c r="B377" s="215" t="s">
        <v>249</v>
      </c>
      <c r="C377" s="123" t="s">
        <v>512</v>
      </c>
      <c r="D377" s="216">
        <v>198000</v>
      </c>
      <c r="E377" s="217">
        <v>66000</v>
      </c>
      <c r="F377" s="217">
        <v>66000</v>
      </c>
      <c r="G377" s="217">
        <v>66000</v>
      </c>
      <c r="H377" s="217">
        <v>66000</v>
      </c>
      <c r="I377" s="217">
        <v>66000</v>
      </c>
      <c r="J377" s="217">
        <v>66000</v>
      </c>
      <c r="K377" s="217">
        <v>66000</v>
      </c>
      <c r="L377" s="217">
        <v>66000</v>
      </c>
      <c r="M377" s="217">
        <v>66000</v>
      </c>
      <c r="N377" s="218">
        <v>66000</v>
      </c>
      <c r="O377" s="219">
        <v>186676</v>
      </c>
      <c r="P377" s="220">
        <f>E377*Config!F$40</f>
        <v>67650</v>
      </c>
      <c r="Q377" s="220">
        <f>F377*Config!G$40</f>
        <v>69341.25</v>
      </c>
      <c r="R377" s="220">
        <f>G377*Config!H$40</f>
        <v>71074.781249999985</v>
      </c>
      <c r="S377" s="220">
        <f>H377*Config!I$40</f>
        <v>72851.650781249991</v>
      </c>
      <c r="T377" s="220">
        <f>I377*Config!J$40</f>
        <v>74672.942050781232</v>
      </c>
      <c r="U377" s="220">
        <f>J377*Config!K$40</f>
        <v>76539.765602050757</v>
      </c>
      <c r="V377" s="220">
        <f>K377*Config!L$40</f>
        <v>78453.259742102018</v>
      </c>
      <c r="W377" s="220">
        <f>L377*Config!M$40</f>
        <v>80414.591235654574</v>
      </c>
      <c r="X377" s="220">
        <f>M377*Config!N$40</f>
        <v>82424.956016545912</v>
      </c>
      <c r="Y377" s="221">
        <f>N377*Config!O$40</f>
        <v>84485.57991695957</v>
      </c>
      <c r="Z377" s="222">
        <f t="shared" si="35"/>
        <v>330000</v>
      </c>
      <c r="AA377" s="217">
        <f t="shared" si="36"/>
        <v>660000</v>
      </c>
      <c r="AB377" s="220">
        <f t="shared" si="37"/>
        <v>355590.62408203119</v>
      </c>
      <c r="AC377" s="221">
        <f t="shared" si="38"/>
        <v>757908.77659534407</v>
      </c>
      <c r="AD377" s="223">
        <f>IF(OR(SUM(P377:Y377)&lt;&gt;0,A377="EH"),INDEX(CASH!$B:$B,MATCH(A377,CASH!$A:$A,0)),"")</f>
        <v>160</v>
      </c>
      <c r="AE377" s="122">
        <f>AD377*VLOOKUP(C377,Config!$A$3:$C$9,3,FALSE)</f>
        <v>2400</v>
      </c>
      <c r="AF377" s="224">
        <f t="shared" si="39"/>
        <v>0.69736487155976334</v>
      </c>
      <c r="AG377" s="122" t="str">
        <f>IF(ISERROR(VLOOKUP(A377,Config!$A$12:$A$32,1,FALSE)),LEFT(A377,2),"PRL")</f>
        <v>TS</v>
      </c>
      <c r="AH377" s="122" t="str">
        <f t="shared" si="40"/>
        <v>TS144s</v>
      </c>
      <c r="AI377" s="163" t="s">
        <v>882</v>
      </c>
      <c r="AJ377" s="225" t="s">
        <v>781</v>
      </c>
      <c r="AK377" s="338" t="str">
        <f>IF(ISERROR(VLOOKUP($A377,'RAB Cat Lookup'!$B$4:$E$351,2,FALSE))=TRUE,"Unallocated",VLOOKUP($A377,'RAB Cat Lookup'!$B$4:$E$351,2,FALSE))</f>
        <v>Std</v>
      </c>
      <c r="AL377" s="338" t="str">
        <f>IF(ISERROR(VLOOKUP($A377,'RAB Cat Lookup'!$B$4:$E$351,4,FALSE))=TRUE,"Unallocated",VLOOKUP($A377,'RAB Cat Lookup'!$B$4:$E$351,4,FALSE))</f>
        <v>Substations</v>
      </c>
      <c r="AM377" s="121" t="str">
        <f t="shared" si="41"/>
        <v/>
      </c>
    </row>
    <row r="378" spans="1:39" x14ac:dyDescent="0.25">
      <c r="A378" s="215" t="s">
        <v>27</v>
      </c>
      <c r="B378" s="215" t="s">
        <v>234</v>
      </c>
      <c r="C378" s="123" t="s">
        <v>513</v>
      </c>
      <c r="D378" s="216">
        <v>13051000</v>
      </c>
      <c r="E378" s="217">
        <v>8204878</v>
      </c>
      <c r="F378" s="217">
        <v>1829077</v>
      </c>
      <c r="G378" s="217">
        <v>0</v>
      </c>
      <c r="H378" s="217">
        <v>0</v>
      </c>
      <c r="I378" s="217">
        <v>0</v>
      </c>
      <c r="J378" s="217">
        <v>0</v>
      </c>
      <c r="K378" s="217">
        <v>0</v>
      </c>
      <c r="L378" s="217">
        <v>0</v>
      </c>
      <c r="M378" s="217">
        <v>0</v>
      </c>
      <c r="N378" s="218">
        <v>0</v>
      </c>
      <c r="O378" s="219">
        <v>2558031</v>
      </c>
      <c r="P378" s="220">
        <f>E378*Config!F$40</f>
        <v>8409999.9499999993</v>
      </c>
      <c r="Q378" s="220">
        <f>F378*Config!G$40</f>
        <v>1921674.0231249998</v>
      </c>
      <c r="R378" s="220">
        <f>G378*Config!H$40</f>
        <v>0</v>
      </c>
      <c r="S378" s="220">
        <f>H378*Config!I$40</f>
        <v>0</v>
      </c>
      <c r="T378" s="220">
        <f>I378*Config!J$40</f>
        <v>0</v>
      </c>
      <c r="U378" s="220">
        <f>J378*Config!K$40</f>
        <v>0</v>
      </c>
      <c r="V378" s="220">
        <f>K378*Config!L$40</f>
        <v>0</v>
      </c>
      <c r="W378" s="220">
        <f>L378*Config!M$40</f>
        <v>0</v>
      </c>
      <c r="X378" s="220">
        <f>M378*Config!N$40</f>
        <v>0</v>
      </c>
      <c r="Y378" s="221">
        <f>N378*Config!O$40</f>
        <v>0</v>
      </c>
      <c r="Z378" s="222">
        <f t="shared" si="35"/>
        <v>10033955</v>
      </c>
      <c r="AA378" s="217">
        <f t="shared" si="36"/>
        <v>10033955</v>
      </c>
      <c r="AB378" s="220">
        <f t="shared" si="37"/>
        <v>10331673.973125</v>
      </c>
      <c r="AC378" s="221">
        <f t="shared" si="38"/>
        <v>10331673.973125</v>
      </c>
      <c r="AD378" s="223">
        <f>IF(OR(SUM(P378:Y378)&lt;&gt;0,A378="EH"),INDEX(CASH!$B:$B,MATCH(A378,CASH!$A:$A,0)),"")</f>
        <v>230</v>
      </c>
      <c r="AE378" s="122">
        <f>AD378*VLOOKUP(C378,Config!$A$3:$C$9,3,FALSE)</f>
        <v>3450</v>
      </c>
      <c r="AF378" s="224">
        <f t="shared" si="39"/>
        <v>0.51286096895246069</v>
      </c>
      <c r="AG378" s="122" t="str">
        <f>IF(ISERROR(VLOOKUP(A378,Config!$A$12:$A$32,1,FALSE)),LEFT(A378,2),"PRL")</f>
        <v>TS</v>
      </c>
      <c r="AH378" s="122" t="str">
        <f t="shared" si="40"/>
        <v>TS146</v>
      </c>
      <c r="AI378" s="163" t="s">
        <v>882</v>
      </c>
      <c r="AJ378" s="225" t="s">
        <v>781</v>
      </c>
      <c r="AK378" s="338" t="str">
        <f>IF(ISERROR(VLOOKUP($A378,'RAB Cat Lookup'!$B$4:$E$351,2,FALSE))=TRUE,"Unallocated",VLOOKUP($A378,'RAB Cat Lookup'!$B$4:$E$351,2,FALSE))</f>
        <v>Std</v>
      </c>
      <c r="AL378" s="338" t="str">
        <f>IF(ISERROR(VLOOKUP($A378,'RAB Cat Lookup'!$B$4:$E$351,4,FALSE))=TRUE,"Unallocated",VLOOKUP($A378,'RAB Cat Lookup'!$B$4:$E$351,4,FALSE))</f>
        <v>Substations</v>
      </c>
      <c r="AM378" s="121" t="str">
        <f t="shared" si="41"/>
        <v/>
      </c>
    </row>
    <row r="379" spans="1:39" x14ac:dyDescent="0.25">
      <c r="A379" s="215" t="s">
        <v>428</v>
      </c>
      <c r="B379" s="215" t="s">
        <v>601</v>
      </c>
      <c r="C379" s="123" t="s">
        <v>513</v>
      </c>
      <c r="D379" s="216">
        <v>0</v>
      </c>
      <c r="E379" s="217">
        <v>0</v>
      </c>
      <c r="F379" s="217">
        <v>0</v>
      </c>
      <c r="G379" s="217">
        <v>0</v>
      </c>
      <c r="H379" s="217">
        <v>0</v>
      </c>
      <c r="I379" s="217">
        <v>0</v>
      </c>
      <c r="J379" s="217">
        <v>0</v>
      </c>
      <c r="K379" s="217">
        <v>0</v>
      </c>
      <c r="L379" s="217">
        <v>0</v>
      </c>
      <c r="M379" s="217">
        <v>0</v>
      </c>
      <c r="N379" s="218">
        <v>0</v>
      </c>
      <c r="O379" s="219">
        <v>0</v>
      </c>
      <c r="P379" s="220">
        <f>E379*Config!F$40</f>
        <v>0</v>
      </c>
      <c r="Q379" s="220">
        <f>F379*Config!G$40</f>
        <v>0</v>
      </c>
      <c r="R379" s="220">
        <f>G379*Config!H$40</f>
        <v>0</v>
      </c>
      <c r="S379" s="220">
        <f>H379*Config!I$40</f>
        <v>0</v>
      </c>
      <c r="T379" s="220">
        <f>I379*Config!J$40</f>
        <v>0</v>
      </c>
      <c r="U379" s="220">
        <f>J379*Config!K$40</f>
        <v>0</v>
      </c>
      <c r="V379" s="220">
        <f>K379*Config!L$40</f>
        <v>0</v>
      </c>
      <c r="W379" s="220">
        <f>L379*Config!M$40</f>
        <v>0</v>
      </c>
      <c r="X379" s="220">
        <f>M379*Config!N$40</f>
        <v>0</v>
      </c>
      <c r="Y379" s="221">
        <f>N379*Config!O$40</f>
        <v>0</v>
      </c>
      <c r="Z379" s="222">
        <f t="shared" si="35"/>
        <v>0</v>
      </c>
      <c r="AA379" s="217">
        <f t="shared" si="36"/>
        <v>0</v>
      </c>
      <c r="AB379" s="220">
        <f t="shared" si="37"/>
        <v>0</v>
      </c>
      <c r="AC379" s="221">
        <f t="shared" si="38"/>
        <v>0</v>
      </c>
      <c r="AD379" s="223" t="str">
        <f>IF(OR(SUM(P379:Y379)&lt;&gt;0,A379="EH"),INDEX(CASH!$B:$B,MATCH(A379,CASH!$A:$A,0)),"")</f>
        <v/>
      </c>
      <c r="AE379" s="226">
        <v>4950</v>
      </c>
      <c r="AF379" s="224">
        <f t="shared" si="39"/>
        <v>0.12555079734501071</v>
      </c>
      <c r="AG379" s="122" t="str">
        <f>IF(ISERROR(VLOOKUP(A379,Config!$A$12:$A$32,1,FALSE)),LEFT(A379,2),"PRL")</f>
        <v>TS</v>
      </c>
      <c r="AH379" s="122" t="str">
        <f t="shared" si="40"/>
        <v>TS149</v>
      </c>
      <c r="AI379" s="163" t="s">
        <v>882</v>
      </c>
      <c r="AJ379" s="225" t="s">
        <v>781</v>
      </c>
      <c r="AK379" s="338" t="str">
        <f>IF(ISERROR(VLOOKUP($A379,'RAB Cat Lookup'!$B$4:$E$351,2,FALSE))=TRUE,"Unallocated",VLOOKUP($A379,'RAB Cat Lookup'!$B$4:$E$351,2,FALSE))</f>
        <v>Std</v>
      </c>
      <c r="AL379" s="338" t="str">
        <f>IF(ISERROR(VLOOKUP($A379,'RAB Cat Lookup'!$B$4:$E$351,4,FALSE))=TRUE,"Unallocated",VLOOKUP($A379,'RAB Cat Lookup'!$B$4:$E$351,4,FALSE))</f>
        <v>Substations</v>
      </c>
      <c r="AM379" s="121" t="str">
        <f t="shared" si="41"/>
        <v/>
      </c>
    </row>
    <row r="380" spans="1:39" x14ac:dyDescent="0.25">
      <c r="A380" s="215" t="s">
        <v>88</v>
      </c>
      <c r="B380" s="215" t="s">
        <v>235</v>
      </c>
      <c r="C380" s="123" t="s">
        <v>513</v>
      </c>
      <c r="D380" s="216">
        <v>2400000</v>
      </c>
      <c r="E380" s="217">
        <v>1678556</v>
      </c>
      <c r="F380" s="217">
        <v>37345</v>
      </c>
      <c r="G380" s="217">
        <v>0</v>
      </c>
      <c r="H380" s="217">
        <v>0</v>
      </c>
      <c r="I380" s="217">
        <v>0</v>
      </c>
      <c r="J380" s="217">
        <v>0</v>
      </c>
      <c r="K380" s="217">
        <v>0</v>
      </c>
      <c r="L380" s="217">
        <v>0</v>
      </c>
      <c r="M380" s="217">
        <v>0</v>
      </c>
      <c r="N380" s="218">
        <v>0</v>
      </c>
      <c r="O380" s="219">
        <v>3841000.34</v>
      </c>
      <c r="P380" s="220">
        <f>E380*Config!F$40</f>
        <v>1720519.9</v>
      </c>
      <c r="Q380" s="220">
        <f>F380*Config!G$40</f>
        <v>39235.590624999997</v>
      </c>
      <c r="R380" s="220">
        <f>G380*Config!H$40</f>
        <v>0</v>
      </c>
      <c r="S380" s="220">
        <f>H380*Config!I$40</f>
        <v>0</v>
      </c>
      <c r="T380" s="220">
        <f>I380*Config!J$40</f>
        <v>0</v>
      </c>
      <c r="U380" s="220">
        <f>J380*Config!K$40</f>
        <v>0</v>
      </c>
      <c r="V380" s="220">
        <f>K380*Config!L$40</f>
        <v>0</v>
      </c>
      <c r="W380" s="220">
        <f>L380*Config!M$40</f>
        <v>0</v>
      </c>
      <c r="X380" s="220">
        <f>M380*Config!N$40</f>
        <v>0</v>
      </c>
      <c r="Y380" s="221">
        <f>N380*Config!O$40</f>
        <v>0</v>
      </c>
      <c r="Z380" s="222">
        <f t="shared" si="35"/>
        <v>1715901</v>
      </c>
      <c r="AA380" s="217">
        <f t="shared" si="36"/>
        <v>1715901</v>
      </c>
      <c r="AB380" s="220">
        <f t="shared" si="37"/>
        <v>1759755.4906249999</v>
      </c>
      <c r="AC380" s="221">
        <f t="shared" si="38"/>
        <v>1759755.4906249999</v>
      </c>
      <c r="AD380" s="223">
        <f>IF(OR(SUM(P380:Y380)&lt;&gt;0,A380="EH"),INDEX(CASH!$B:$B,MATCH(A380,CASH!$A:$A,0)),"")</f>
        <v>210</v>
      </c>
      <c r="AE380" s="122">
        <f>AD380*VLOOKUP(C380,Config!$A$3:$C$9,3,FALSE)</f>
        <v>3150</v>
      </c>
      <c r="AF380" s="224">
        <f t="shared" si="39"/>
        <v>0.54862535054081596</v>
      </c>
      <c r="AG380" s="122" t="str">
        <f>IF(ISERROR(VLOOKUP(A380,Config!$A$12:$A$32,1,FALSE)),LEFT(A380,2),"PRL")</f>
        <v>TS</v>
      </c>
      <c r="AH380" s="122" t="str">
        <f t="shared" si="40"/>
        <v>TS155</v>
      </c>
      <c r="AI380" s="163" t="s">
        <v>882</v>
      </c>
      <c r="AJ380" s="225" t="s">
        <v>781</v>
      </c>
      <c r="AK380" s="338" t="str">
        <f>IF(ISERROR(VLOOKUP($A380,'RAB Cat Lookup'!$B$4:$E$351,2,FALSE))=TRUE,"Unallocated",VLOOKUP($A380,'RAB Cat Lookup'!$B$4:$E$351,2,FALSE))</f>
        <v>Std</v>
      </c>
      <c r="AL380" s="338" t="str">
        <f>IF(ISERROR(VLOOKUP($A380,'RAB Cat Lookup'!$B$4:$E$351,4,FALSE))=TRUE,"Unallocated",VLOOKUP($A380,'RAB Cat Lookup'!$B$4:$E$351,4,FALSE))</f>
        <v>Substations</v>
      </c>
      <c r="AM380" s="121" t="str">
        <f t="shared" si="41"/>
        <v/>
      </c>
    </row>
    <row r="381" spans="1:39" x14ac:dyDescent="0.25">
      <c r="A381" s="215" t="s">
        <v>447</v>
      </c>
      <c r="B381" s="215" t="s">
        <v>602</v>
      </c>
      <c r="C381" s="123" t="s">
        <v>513</v>
      </c>
      <c r="D381" s="216">
        <v>0</v>
      </c>
      <c r="E381" s="217">
        <v>0</v>
      </c>
      <c r="F381" s="217">
        <v>0</v>
      </c>
      <c r="G381" s="217">
        <v>0</v>
      </c>
      <c r="H381" s="217">
        <v>0</v>
      </c>
      <c r="I381" s="217">
        <v>0</v>
      </c>
      <c r="J381" s="217">
        <v>0</v>
      </c>
      <c r="K381" s="217">
        <v>0</v>
      </c>
      <c r="L381" s="217">
        <v>0</v>
      </c>
      <c r="M381" s="217">
        <v>0</v>
      </c>
      <c r="N381" s="218">
        <v>0</v>
      </c>
      <c r="O381" s="219">
        <v>0</v>
      </c>
      <c r="P381" s="220">
        <f>E381*Config!F$40</f>
        <v>0</v>
      </c>
      <c r="Q381" s="220">
        <f>F381*Config!G$40</f>
        <v>0</v>
      </c>
      <c r="R381" s="220">
        <f>G381*Config!H$40</f>
        <v>0</v>
      </c>
      <c r="S381" s="220">
        <f>H381*Config!I$40</f>
        <v>0</v>
      </c>
      <c r="T381" s="220">
        <f>I381*Config!J$40</f>
        <v>0</v>
      </c>
      <c r="U381" s="220">
        <f>J381*Config!K$40</f>
        <v>0</v>
      </c>
      <c r="V381" s="220">
        <f>K381*Config!L$40</f>
        <v>0</v>
      </c>
      <c r="W381" s="220">
        <f>L381*Config!M$40</f>
        <v>0</v>
      </c>
      <c r="X381" s="220">
        <f>M381*Config!N$40</f>
        <v>0</v>
      </c>
      <c r="Y381" s="221">
        <f>N381*Config!O$40</f>
        <v>0</v>
      </c>
      <c r="Z381" s="222">
        <f t="shared" si="35"/>
        <v>0</v>
      </c>
      <c r="AA381" s="217">
        <f t="shared" si="36"/>
        <v>0</v>
      </c>
      <c r="AB381" s="220">
        <f t="shared" si="37"/>
        <v>0</v>
      </c>
      <c r="AC381" s="221">
        <f t="shared" si="38"/>
        <v>0</v>
      </c>
      <c r="AD381" s="223" t="str">
        <f>IF(OR(SUM(P381:Y381)&lt;&gt;0,A381="EH"),INDEX(CASH!$B:$B,MATCH(A381,CASH!$A:$A,0)),"")</f>
        <v/>
      </c>
      <c r="AE381" s="226">
        <v>3975</v>
      </c>
      <c r="AF381" s="224">
        <f t="shared" si="39"/>
        <v>0.3721870969591301</v>
      </c>
      <c r="AG381" s="122" t="str">
        <f>IF(ISERROR(VLOOKUP(A381,Config!$A$12:$A$32,1,FALSE)),LEFT(A381,2),"PRL")</f>
        <v>TS</v>
      </c>
      <c r="AH381" s="122" t="str">
        <f t="shared" si="40"/>
        <v>TS156</v>
      </c>
      <c r="AI381" s="163" t="s">
        <v>882</v>
      </c>
      <c r="AJ381" s="225" t="s">
        <v>781</v>
      </c>
      <c r="AK381" s="338" t="str">
        <f>IF(ISERROR(VLOOKUP($A381,'RAB Cat Lookup'!$B$4:$E$351,2,FALSE))=TRUE,"Unallocated",VLOOKUP($A381,'RAB Cat Lookup'!$B$4:$E$351,2,FALSE))</f>
        <v>Std</v>
      </c>
      <c r="AL381" s="338" t="str">
        <f>IF(ISERROR(VLOOKUP($A381,'RAB Cat Lookup'!$B$4:$E$351,4,FALSE))=TRUE,"Unallocated",VLOOKUP($A381,'RAB Cat Lookup'!$B$4:$E$351,4,FALSE))</f>
        <v>Substations</v>
      </c>
      <c r="AM381" s="121" t="str">
        <f t="shared" si="41"/>
        <v/>
      </c>
    </row>
    <row r="382" spans="1:39" x14ac:dyDescent="0.25">
      <c r="A382" s="215" t="s">
        <v>91</v>
      </c>
      <c r="B382" s="215" t="s">
        <v>238</v>
      </c>
      <c r="C382" s="123" t="s">
        <v>516</v>
      </c>
      <c r="D382" s="216">
        <v>0</v>
      </c>
      <c r="E382" s="217">
        <v>0</v>
      </c>
      <c r="F382" s="217">
        <v>4500000</v>
      </c>
      <c r="G382" s="217">
        <v>4500000</v>
      </c>
      <c r="H382" s="217">
        <v>4500000</v>
      </c>
      <c r="I382" s="217">
        <v>0</v>
      </c>
      <c r="J382" s="217">
        <v>0</v>
      </c>
      <c r="K382" s="217">
        <v>0</v>
      </c>
      <c r="L382" s="217">
        <v>0</v>
      </c>
      <c r="M382" s="217">
        <v>0</v>
      </c>
      <c r="N382" s="218">
        <v>0</v>
      </c>
      <c r="O382" s="219">
        <v>0</v>
      </c>
      <c r="P382" s="220">
        <f>E382*Config!F$40</f>
        <v>0</v>
      </c>
      <c r="Q382" s="220">
        <f>F382*Config!G$40</f>
        <v>4727812.5</v>
      </c>
      <c r="R382" s="220">
        <f>G382*Config!H$40</f>
        <v>4846007.8124999991</v>
      </c>
      <c r="S382" s="220">
        <f>H382*Config!I$40</f>
        <v>4967158.0078124991</v>
      </c>
      <c r="T382" s="220">
        <f>I382*Config!J$40</f>
        <v>0</v>
      </c>
      <c r="U382" s="220">
        <f>J382*Config!K$40</f>
        <v>0</v>
      </c>
      <c r="V382" s="220">
        <f>K382*Config!L$40</f>
        <v>0</v>
      </c>
      <c r="W382" s="220">
        <f>L382*Config!M$40</f>
        <v>0</v>
      </c>
      <c r="X382" s="220">
        <f>M382*Config!N$40</f>
        <v>0</v>
      </c>
      <c r="Y382" s="221">
        <f>N382*Config!O$40</f>
        <v>0</v>
      </c>
      <c r="Z382" s="222">
        <f t="shared" si="35"/>
        <v>13500000</v>
      </c>
      <c r="AA382" s="217">
        <f t="shared" si="36"/>
        <v>13500000</v>
      </c>
      <c r="AB382" s="220">
        <f t="shared" si="37"/>
        <v>14540978.3203125</v>
      </c>
      <c r="AC382" s="221">
        <f t="shared" si="38"/>
        <v>14540978.3203125</v>
      </c>
      <c r="AD382" s="223">
        <f>IF(OR(SUM(P382:Y382)&lt;&gt;0,A382="EH"),INDEX(CASH!$B:$B,MATCH(A382,CASH!$A:$A,0)),"")</f>
        <v>180</v>
      </c>
      <c r="AE382" s="122">
        <f>AD382*VLOOKUP(C382,Config!$A$3:$C$9,3,FALSE)</f>
        <v>1800</v>
      </c>
      <c r="AF382" s="224">
        <f t="shared" si="39"/>
        <v>0.82350067897951695</v>
      </c>
      <c r="AG382" s="122" t="str">
        <f>IF(ISERROR(VLOOKUP(A382,Config!$A$12:$A$32,1,FALSE)),LEFT(A382,2),"PRL")</f>
        <v>TS</v>
      </c>
      <c r="AH382" s="122" t="str">
        <f t="shared" si="40"/>
        <v>TS167</v>
      </c>
      <c r="AI382" s="163" t="s">
        <v>882</v>
      </c>
      <c r="AJ382" s="225" t="s">
        <v>781</v>
      </c>
      <c r="AK382" s="338" t="str">
        <f>IF(ISERROR(VLOOKUP($A382,'RAB Cat Lookup'!$B$4:$E$351,2,FALSE))=TRUE,"Unallocated",VLOOKUP($A382,'RAB Cat Lookup'!$B$4:$E$351,2,FALSE))</f>
        <v>Std</v>
      </c>
      <c r="AL382" s="338" t="str">
        <f>IF(ISERROR(VLOOKUP($A382,'RAB Cat Lookup'!$B$4:$E$351,4,FALSE))=TRUE,"Unallocated",VLOOKUP($A382,'RAB Cat Lookup'!$B$4:$E$351,4,FALSE))</f>
        <v>Substations</v>
      </c>
      <c r="AM382" s="121" t="str">
        <f t="shared" si="41"/>
        <v/>
      </c>
    </row>
    <row r="383" spans="1:39" x14ac:dyDescent="0.25">
      <c r="A383" s="215" t="s">
        <v>92</v>
      </c>
      <c r="B383" s="215" t="s">
        <v>239</v>
      </c>
      <c r="C383" s="123" t="s">
        <v>513</v>
      </c>
      <c r="D383" s="216">
        <v>0</v>
      </c>
      <c r="E383" s="217">
        <v>0</v>
      </c>
      <c r="F383" s="217">
        <v>0</v>
      </c>
      <c r="G383" s="217">
        <v>0</v>
      </c>
      <c r="H383" s="217">
        <v>0</v>
      </c>
      <c r="I383" s="217">
        <v>0</v>
      </c>
      <c r="J383" s="217">
        <v>0</v>
      </c>
      <c r="K383" s="217">
        <v>0</v>
      </c>
      <c r="L383" s="217">
        <v>0</v>
      </c>
      <c r="M383" s="217">
        <v>0</v>
      </c>
      <c r="N383" s="218">
        <v>0</v>
      </c>
      <c r="O383" s="219">
        <v>9370</v>
      </c>
      <c r="P383" s="220">
        <f>E383*Config!F$40</f>
        <v>0</v>
      </c>
      <c r="Q383" s="220">
        <f>F383*Config!G$40</f>
        <v>0</v>
      </c>
      <c r="R383" s="220">
        <f>G383*Config!H$40</f>
        <v>0</v>
      </c>
      <c r="S383" s="220">
        <f>H383*Config!I$40</f>
        <v>0</v>
      </c>
      <c r="T383" s="220">
        <f>I383*Config!J$40</f>
        <v>0</v>
      </c>
      <c r="U383" s="220">
        <f>J383*Config!K$40</f>
        <v>0</v>
      </c>
      <c r="V383" s="220">
        <f>K383*Config!L$40</f>
        <v>0</v>
      </c>
      <c r="W383" s="220">
        <f>L383*Config!M$40</f>
        <v>0</v>
      </c>
      <c r="X383" s="220">
        <f>M383*Config!N$40</f>
        <v>0</v>
      </c>
      <c r="Y383" s="221">
        <f>N383*Config!O$40</f>
        <v>0</v>
      </c>
      <c r="Z383" s="222">
        <f t="shared" si="35"/>
        <v>0</v>
      </c>
      <c r="AA383" s="217">
        <f t="shared" si="36"/>
        <v>0</v>
      </c>
      <c r="AB383" s="220">
        <f t="shared" si="37"/>
        <v>0</v>
      </c>
      <c r="AC383" s="221">
        <f t="shared" si="38"/>
        <v>0</v>
      </c>
      <c r="AD383" s="223" t="str">
        <f>IF(OR(SUM(P383:Y383)&lt;&gt;0,A383="EH"),INDEX(CASH!$B:$B,MATCH(A383,CASH!$A:$A,0)),"")</f>
        <v/>
      </c>
      <c r="AE383" s="226">
        <v>3750</v>
      </c>
      <c r="AF383" s="224">
        <f t="shared" si="39"/>
        <v>0.38635121207798373</v>
      </c>
      <c r="AG383" s="122" t="str">
        <f>IF(ISERROR(VLOOKUP(A383,Config!$A$12:$A$32,1,FALSE)),LEFT(A383,2),"PRL")</f>
        <v>TS</v>
      </c>
      <c r="AH383" s="122" t="str">
        <f t="shared" si="40"/>
        <v>TS168</v>
      </c>
      <c r="AI383" s="163" t="s">
        <v>882</v>
      </c>
      <c r="AJ383" s="225" t="s">
        <v>781</v>
      </c>
      <c r="AK383" s="338" t="str">
        <f>IF(ISERROR(VLOOKUP($A383,'RAB Cat Lookup'!$B$4:$E$351,2,FALSE))=TRUE,"Unallocated",VLOOKUP($A383,'RAB Cat Lookup'!$B$4:$E$351,2,FALSE))</f>
        <v>Std</v>
      </c>
      <c r="AL383" s="338" t="str">
        <f>IF(ISERROR(VLOOKUP($A383,'RAB Cat Lookup'!$B$4:$E$351,4,FALSE))=TRUE,"Unallocated",VLOOKUP($A383,'RAB Cat Lookup'!$B$4:$E$351,4,FALSE))</f>
        <v>Substations</v>
      </c>
      <c r="AM383" s="121" t="str">
        <f t="shared" si="41"/>
        <v/>
      </c>
    </row>
    <row r="384" spans="1:39" x14ac:dyDescent="0.25">
      <c r="A384" s="215" t="s">
        <v>198</v>
      </c>
      <c r="B384" s="215" t="s">
        <v>340</v>
      </c>
      <c r="C384" s="123" t="s">
        <v>512</v>
      </c>
      <c r="D384" s="216">
        <v>2894255</v>
      </c>
      <c r="E384" s="217">
        <v>3648000</v>
      </c>
      <c r="F384" s="217">
        <v>3648000</v>
      </c>
      <c r="G384" s="217">
        <v>3648000</v>
      </c>
      <c r="H384" s="217">
        <v>2928000</v>
      </c>
      <c r="I384" s="217">
        <v>2928000</v>
      </c>
      <c r="J384" s="217">
        <v>2928000</v>
      </c>
      <c r="K384" s="217">
        <v>2928000</v>
      </c>
      <c r="L384" s="217">
        <v>2928000</v>
      </c>
      <c r="M384" s="217">
        <v>0</v>
      </c>
      <c r="N384" s="218">
        <v>0</v>
      </c>
      <c r="O384" s="219">
        <v>1841138</v>
      </c>
      <c r="P384" s="220">
        <f>E384*Config!F$40</f>
        <v>3739199.9999999995</v>
      </c>
      <c r="Q384" s="220">
        <f>F384*Config!G$40</f>
        <v>3832679.9999999995</v>
      </c>
      <c r="R384" s="220">
        <f>G384*Config!H$40</f>
        <v>3928496.9999999995</v>
      </c>
      <c r="S384" s="220">
        <f>H384*Config!I$40</f>
        <v>3231964.1437499993</v>
      </c>
      <c r="T384" s="220">
        <f>I384*Config!J$40</f>
        <v>3312763.2473437488</v>
      </c>
      <c r="U384" s="220">
        <f>J384*Config!K$40</f>
        <v>3395582.3285273425</v>
      </c>
      <c r="V384" s="220">
        <f>K384*Config!L$40</f>
        <v>3480471.8867405262</v>
      </c>
      <c r="W384" s="220">
        <f>L384*Config!M$40</f>
        <v>3567483.683909039</v>
      </c>
      <c r="X384" s="220">
        <f>M384*Config!N$40</f>
        <v>0</v>
      </c>
      <c r="Y384" s="221">
        <f>N384*Config!O$40</f>
        <v>0</v>
      </c>
      <c r="Z384" s="222">
        <f t="shared" si="35"/>
        <v>16800000</v>
      </c>
      <c r="AA384" s="217">
        <f t="shared" si="36"/>
        <v>25584000</v>
      </c>
      <c r="AB384" s="220">
        <f t="shared" si="37"/>
        <v>18045104.391093746</v>
      </c>
      <c r="AC384" s="221">
        <f t="shared" si="38"/>
        <v>28488642.290270653</v>
      </c>
      <c r="AD384" s="223">
        <f>IF(OR(SUM(P384:Y384)&lt;&gt;0,A384="EH"),INDEX(CASH!$B:$B,MATCH(A384,CASH!$A:$A,0)),"")</f>
        <v>290</v>
      </c>
      <c r="AE384" s="122">
        <f>AD384*VLOOKUP(C384,Config!$A$3:$C$9,3,FALSE)</f>
        <v>4350</v>
      </c>
      <c r="AF384" s="224">
        <f t="shared" si="39"/>
        <v>0.29288390369739509</v>
      </c>
      <c r="AG384" s="122" t="str">
        <f>IF(ISERROR(VLOOKUP(A384,Config!$A$12:$A$32,1,FALSE)),LEFT(A384,2),"PRL")</f>
        <v>TS</v>
      </c>
      <c r="AH384" s="122" t="str">
        <f t="shared" si="40"/>
        <v>TS173s</v>
      </c>
      <c r="AI384" s="163" t="s">
        <v>882</v>
      </c>
      <c r="AJ384" s="225" t="s">
        <v>781</v>
      </c>
      <c r="AK384" s="338" t="str">
        <f>IF(ISERROR(VLOOKUP($A384,'RAB Cat Lookup'!$B$4:$E$351,2,FALSE))=TRUE,"Unallocated",VLOOKUP($A384,'RAB Cat Lookup'!$B$4:$E$351,2,FALSE))</f>
        <v>Std</v>
      </c>
      <c r="AL384" s="338" t="str">
        <f>IF(ISERROR(VLOOKUP($A384,'RAB Cat Lookup'!$B$4:$E$351,4,FALSE))=TRUE,"Unallocated",VLOOKUP($A384,'RAB Cat Lookup'!$B$4:$E$351,4,FALSE))</f>
        <v>Substations</v>
      </c>
      <c r="AM384" s="121" t="str">
        <f t="shared" si="41"/>
        <v/>
      </c>
    </row>
    <row r="385" spans="1:39" x14ac:dyDescent="0.25">
      <c r="A385" s="215" t="s">
        <v>342</v>
      </c>
      <c r="B385" s="215" t="s">
        <v>344</v>
      </c>
      <c r="C385" s="123" t="s">
        <v>512</v>
      </c>
      <c r="D385" s="216">
        <v>0</v>
      </c>
      <c r="E385" s="217">
        <v>0</v>
      </c>
      <c r="F385" s="217">
        <v>0</v>
      </c>
      <c r="G385" s="217">
        <v>0</v>
      </c>
      <c r="H385" s="217">
        <v>0</v>
      </c>
      <c r="I385" s="217">
        <v>0</v>
      </c>
      <c r="J385" s="217">
        <v>0</v>
      </c>
      <c r="K385" s="217">
        <v>0</v>
      </c>
      <c r="L385" s="217">
        <v>0</v>
      </c>
      <c r="M385" s="217">
        <v>0</v>
      </c>
      <c r="N385" s="218">
        <v>0</v>
      </c>
      <c r="O385" s="219">
        <v>0</v>
      </c>
      <c r="P385" s="220">
        <f>E385*Config!F$40</f>
        <v>0</v>
      </c>
      <c r="Q385" s="220">
        <f>F385*Config!G$40</f>
        <v>0</v>
      </c>
      <c r="R385" s="220">
        <f>G385*Config!H$40</f>
        <v>0</v>
      </c>
      <c r="S385" s="220">
        <f>H385*Config!I$40</f>
        <v>0</v>
      </c>
      <c r="T385" s="220">
        <f>I385*Config!J$40</f>
        <v>0</v>
      </c>
      <c r="U385" s="220">
        <f>J385*Config!K$40</f>
        <v>0</v>
      </c>
      <c r="V385" s="220">
        <f>K385*Config!L$40</f>
        <v>0</v>
      </c>
      <c r="W385" s="220">
        <f>L385*Config!M$40</f>
        <v>0</v>
      </c>
      <c r="X385" s="220">
        <f>M385*Config!N$40</f>
        <v>0</v>
      </c>
      <c r="Y385" s="221">
        <f>N385*Config!O$40</f>
        <v>0</v>
      </c>
      <c r="Z385" s="222">
        <f t="shared" si="35"/>
        <v>0</v>
      </c>
      <c r="AA385" s="217">
        <f t="shared" si="36"/>
        <v>0</v>
      </c>
      <c r="AB385" s="220">
        <f t="shared" si="37"/>
        <v>0</v>
      </c>
      <c r="AC385" s="221">
        <f t="shared" si="38"/>
        <v>0</v>
      </c>
      <c r="AD385" s="223" t="str">
        <f>IF(OR(SUM(P385:Y385)&lt;&gt;0,A385="EH"),INDEX(CASH!$B:$B,MATCH(A385,CASH!$A:$A,0)),"")</f>
        <v/>
      </c>
      <c r="AE385" s="226">
        <v>2100</v>
      </c>
      <c r="AF385" s="224">
        <f t="shared" si="39"/>
        <v>0.78281578345034575</v>
      </c>
      <c r="AG385" s="122" t="str">
        <f>IF(ISERROR(VLOOKUP(A385,Config!$A$12:$A$32,1,FALSE)),LEFT(A385,2),"PRL")</f>
        <v>TS</v>
      </c>
      <c r="AH385" s="122" t="str">
        <f t="shared" si="40"/>
        <v>TS175s</v>
      </c>
      <c r="AI385" s="163" t="s">
        <v>882</v>
      </c>
      <c r="AJ385" s="225" t="s">
        <v>781</v>
      </c>
      <c r="AK385" s="338" t="str">
        <f>IF(ISERROR(VLOOKUP($A385,'RAB Cat Lookup'!$B$4:$E$351,2,FALSE))=TRUE,"Unallocated",VLOOKUP($A385,'RAB Cat Lookup'!$B$4:$E$351,2,FALSE))</f>
        <v>Std</v>
      </c>
      <c r="AL385" s="338" t="str">
        <f>IF(ISERROR(VLOOKUP($A385,'RAB Cat Lookup'!$B$4:$E$351,4,FALSE))=TRUE,"Unallocated",VLOOKUP($A385,'RAB Cat Lookup'!$B$4:$E$351,4,FALSE))</f>
        <v>Substations</v>
      </c>
      <c r="AM385" s="121" t="str">
        <f t="shared" si="41"/>
        <v/>
      </c>
    </row>
    <row r="386" spans="1:39" x14ac:dyDescent="0.25">
      <c r="A386" s="215" t="s">
        <v>345</v>
      </c>
      <c r="B386" s="215" t="s">
        <v>346</v>
      </c>
      <c r="C386" s="123" t="s">
        <v>512</v>
      </c>
      <c r="D386" s="216">
        <v>1582100</v>
      </c>
      <c r="E386" s="217">
        <v>0</v>
      </c>
      <c r="F386" s="217">
        <v>918000</v>
      </c>
      <c r="G386" s="217">
        <v>765000</v>
      </c>
      <c r="H386" s="217">
        <v>0</v>
      </c>
      <c r="I386" s="217">
        <v>0</v>
      </c>
      <c r="J386" s="217">
        <v>0</v>
      </c>
      <c r="K386" s="217">
        <v>0</v>
      </c>
      <c r="L386" s="217">
        <v>0</v>
      </c>
      <c r="M386" s="217">
        <v>0</v>
      </c>
      <c r="N386" s="218">
        <v>0</v>
      </c>
      <c r="O386" s="219">
        <v>2245214.7999999998</v>
      </c>
      <c r="P386" s="220">
        <f>E386*Config!F$40</f>
        <v>0</v>
      </c>
      <c r="Q386" s="220">
        <f>F386*Config!G$40</f>
        <v>964473.74999999988</v>
      </c>
      <c r="R386" s="220">
        <f>G386*Config!H$40</f>
        <v>823821.32812499988</v>
      </c>
      <c r="S386" s="220">
        <f>H386*Config!I$40</f>
        <v>0</v>
      </c>
      <c r="T386" s="220">
        <f>I386*Config!J$40</f>
        <v>0</v>
      </c>
      <c r="U386" s="220">
        <f>J386*Config!K$40</f>
        <v>0</v>
      </c>
      <c r="V386" s="220">
        <f>K386*Config!L$40</f>
        <v>0</v>
      </c>
      <c r="W386" s="220">
        <f>L386*Config!M$40</f>
        <v>0</v>
      </c>
      <c r="X386" s="220">
        <f>M386*Config!N$40</f>
        <v>0</v>
      </c>
      <c r="Y386" s="221">
        <f>N386*Config!O$40</f>
        <v>0</v>
      </c>
      <c r="Z386" s="222">
        <f t="shared" ref="Z386:Z418" si="42">SUM(E386:I386)</f>
        <v>1683000</v>
      </c>
      <c r="AA386" s="217">
        <f t="shared" ref="AA386:AA418" si="43">SUM(E386:N386)</f>
        <v>1683000</v>
      </c>
      <c r="AB386" s="220">
        <f t="shared" ref="AB386:AB418" si="44">SUM(P386:T386)</f>
        <v>1788295.0781249998</v>
      </c>
      <c r="AC386" s="221">
        <f t="shared" ref="AC386:AC418" si="45">SUM(P386:Y386)</f>
        <v>1788295.0781249998</v>
      </c>
      <c r="AD386" s="223">
        <f>IF(OR(SUM(P386:Y386)&lt;&gt;0,A386="EH"),INDEX(CASH!$B:$B,MATCH(A386,CASH!$A:$A,0)),"")</f>
        <v>330</v>
      </c>
      <c r="AE386" s="122">
        <f>AD386*VLOOKUP(C386,Config!$A$3:$C$9,3,FALSE)</f>
        <v>4950</v>
      </c>
      <c r="AF386" s="224">
        <f t="shared" ref="AF386:AF418" si="46">SUMIF($AE$2:$AE$418,"&gt;="&amp;AE386,$AB$2:$AB$418)/SUM($AB$2:$AB$418)</f>
        <v>0.12555079734501071</v>
      </c>
      <c r="AG386" s="122" t="str">
        <f>IF(ISERROR(VLOOKUP(A386,Config!$A$12:$A$32,1,FALSE)),LEFT(A386,2),"PRL")</f>
        <v>TS</v>
      </c>
      <c r="AH386" s="122" t="str">
        <f t="shared" ref="AH386:AH418" si="47">A386&amp;IF(LEFT(C386)="P",LOWER(MID(C386,11,1)),"")</f>
        <v>TS177s</v>
      </c>
      <c r="AI386" s="163" t="s">
        <v>882</v>
      </c>
      <c r="AJ386" s="225" t="s">
        <v>781</v>
      </c>
      <c r="AK386" s="338" t="str">
        <f>IF(ISERROR(VLOOKUP($A386,'RAB Cat Lookup'!$B$4:$E$351,2,FALSE))=TRUE,"Unallocated",VLOOKUP($A386,'RAB Cat Lookup'!$B$4:$E$351,2,FALSE))</f>
        <v>Std</v>
      </c>
      <c r="AL386" s="338" t="str">
        <f>IF(ISERROR(VLOOKUP($A386,'RAB Cat Lookup'!$B$4:$E$351,4,FALSE))=TRUE,"Unallocated",VLOOKUP($A386,'RAB Cat Lookup'!$B$4:$E$351,4,FALSE))</f>
        <v>Substations</v>
      </c>
      <c r="AM386" s="121" t="str">
        <f t="shared" ref="AM386:AM418" si="48">IF(AND(AL386=1,SUM(AA386&lt;&gt;0)),A386,"")</f>
        <v/>
      </c>
    </row>
    <row r="387" spans="1:39" x14ac:dyDescent="0.25">
      <c r="A387" s="215" t="s">
        <v>726</v>
      </c>
      <c r="B387" s="215" t="s">
        <v>806</v>
      </c>
      <c r="C387" s="123" t="s">
        <v>513</v>
      </c>
      <c r="D387" s="216">
        <v>0</v>
      </c>
      <c r="E387" s="217">
        <v>0</v>
      </c>
      <c r="F387" s="217">
        <v>0</v>
      </c>
      <c r="G387" s="217">
        <v>0</v>
      </c>
      <c r="H387" s="217">
        <v>0</v>
      </c>
      <c r="I387" s="217">
        <v>0</v>
      </c>
      <c r="J387" s="217">
        <v>0</v>
      </c>
      <c r="K387" s="217">
        <v>0</v>
      </c>
      <c r="L387" s="217">
        <v>0</v>
      </c>
      <c r="M387" s="217">
        <v>0</v>
      </c>
      <c r="N387" s="218">
        <v>0</v>
      </c>
      <c r="O387" s="219">
        <v>0</v>
      </c>
      <c r="P387" s="220">
        <f>E387*Config!F$40</f>
        <v>0</v>
      </c>
      <c r="Q387" s="220">
        <f>F387*Config!G$40</f>
        <v>0</v>
      </c>
      <c r="R387" s="220">
        <f>G387*Config!H$40</f>
        <v>0</v>
      </c>
      <c r="S387" s="220">
        <f>H387*Config!I$40</f>
        <v>0</v>
      </c>
      <c r="T387" s="220">
        <f>I387*Config!J$40</f>
        <v>0</v>
      </c>
      <c r="U387" s="220">
        <f>J387*Config!K$40</f>
        <v>0</v>
      </c>
      <c r="V387" s="220">
        <f>K387*Config!L$40</f>
        <v>0</v>
      </c>
      <c r="W387" s="220">
        <f>L387*Config!M$40</f>
        <v>0</v>
      </c>
      <c r="X387" s="220">
        <f>M387*Config!N$40</f>
        <v>0</v>
      </c>
      <c r="Y387" s="221">
        <f>N387*Config!O$40</f>
        <v>0</v>
      </c>
      <c r="Z387" s="222">
        <f t="shared" si="42"/>
        <v>0</v>
      </c>
      <c r="AA387" s="217">
        <f t="shared" si="43"/>
        <v>0</v>
      </c>
      <c r="AB387" s="220">
        <f t="shared" si="44"/>
        <v>0</v>
      </c>
      <c r="AC387" s="221">
        <f t="shared" si="45"/>
        <v>0</v>
      </c>
      <c r="AD387" s="223" t="str">
        <f>IF(OR(SUM(P387:Y387)&lt;&gt;0,A387="EH"),INDEX(CASH!$B:$B,MATCH(A387,CASH!$A:$A,0)),"")</f>
        <v/>
      </c>
      <c r="AE387" s="226">
        <v>3000</v>
      </c>
      <c r="AF387" s="224">
        <f t="shared" si="46"/>
        <v>0.5851644928423505</v>
      </c>
      <c r="AG387" s="122" t="str">
        <f>IF(ISERROR(VLOOKUP(A387,Config!$A$12:$A$32,1,FALSE)),LEFT(A387,2),"PRL")</f>
        <v>TS</v>
      </c>
      <c r="AH387" s="122" t="str">
        <f t="shared" si="47"/>
        <v>TS178</v>
      </c>
      <c r="AI387" s="163" t="s">
        <v>882</v>
      </c>
      <c r="AJ387" s="225" t="s">
        <v>781</v>
      </c>
      <c r="AK387" s="338" t="str">
        <f>IF(ISERROR(VLOOKUP($A387,'RAB Cat Lookup'!$B$4:$E$351,2,FALSE))=TRUE,"Unallocated",VLOOKUP($A387,'RAB Cat Lookup'!$B$4:$E$351,2,FALSE))</f>
        <v>Std</v>
      </c>
      <c r="AL387" s="338" t="str">
        <f>IF(ISERROR(VLOOKUP($A387,'RAB Cat Lookup'!$B$4:$E$351,4,FALSE))=TRUE,"Unallocated",VLOOKUP($A387,'RAB Cat Lookup'!$B$4:$E$351,4,FALSE))</f>
        <v>Substations</v>
      </c>
      <c r="AM387" s="121" t="str">
        <f t="shared" si="48"/>
        <v/>
      </c>
    </row>
    <row r="388" spans="1:39" x14ac:dyDescent="0.25">
      <c r="A388" s="215" t="s">
        <v>708</v>
      </c>
      <c r="B388" s="215" t="s">
        <v>713</v>
      </c>
      <c r="C388" s="123" t="s">
        <v>512</v>
      </c>
      <c r="D388" s="216">
        <v>38000</v>
      </c>
      <c r="E388" s="217">
        <v>0</v>
      </c>
      <c r="F388" s="217">
        <v>0</v>
      </c>
      <c r="G388" s="217">
        <v>0</v>
      </c>
      <c r="H388" s="217">
        <v>0</v>
      </c>
      <c r="I388" s="217">
        <v>0</v>
      </c>
      <c r="J388" s="217">
        <v>0</v>
      </c>
      <c r="K388" s="217">
        <v>0</v>
      </c>
      <c r="L388" s="217">
        <v>0</v>
      </c>
      <c r="M388" s="217">
        <v>0</v>
      </c>
      <c r="N388" s="218">
        <v>0</v>
      </c>
      <c r="O388" s="219">
        <v>237836.91</v>
      </c>
      <c r="P388" s="220">
        <f>E388*Config!F$40</f>
        <v>0</v>
      </c>
      <c r="Q388" s="220">
        <f>F388*Config!G$40</f>
        <v>0</v>
      </c>
      <c r="R388" s="220">
        <f>G388*Config!H$40</f>
        <v>0</v>
      </c>
      <c r="S388" s="220">
        <f>H388*Config!I$40</f>
        <v>0</v>
      </c>
      <c r="T388" s="220">
        <f>I388*Config!J$40</f>
        <v>0</v>
      </c>
      <c r="U388" s="220">
        <f>J388*Config!K$40</f>
        <v>0</v>
      </c>
      <c r="V388" s="220">
        <f>K388*Config!L$40</f>
        <v>0</v>
      </c>
      <c r="W388" s="220">
        <f>L388*Config!M$40</f>
        <v>0</v>
      </c>
      <c r="X388" s="220">
        <f>M388*Config!N$40</f>
        <v>0</v>
      </c>
      <c r="Y388" s="221">
        <f>N388*Config!O$40</f>
        <v>0</v>
      </c>
      <c r="Z388" s="222">
        <f t="shared" si="42"/>
        <v>0</v>
      </c>
      <c r="AA388" s="217">
        <f t="shared" si="43"/>
        <v>0</v>
      </c>
      <c r="AB388" s="220">
        <f t="shared" si="44"/>
        <v>0</v>
      </c>
      <c r="AC388" s="221">
        <f t="shared" si="45"/>
        <v>0</v>
      </c>
      <c r="AD388" s="223" t="str">
        <f>IF(OR(SUM(P388:Y388)&lt;&gt;0,A388="EH"),INDEX(CASH!$B:$B,MATCH(A388,CASH!$A:$A,0)),"")</f>
        <v/>
      </c>
      <c r="AE388" s="226">
        <v>3150</v>
      </c>
      <c r="AF388" s="224">
        <f t="shared" si="46"/>
        <v>0.54862535054081596</v>
      </c>
      <c r="AG388" s="122" t="str">
        <f>IF(ISERROR(VLOOKUP(A388,Config!$A$12:$A$32,1,FALSE)),LEFT(A388,2),"PRL")</f>
        <v>TS</v>
      </c>
      <c r="AH388" s="122" t="str">
        <f t="shared" si="47"/>
        <v>TS179s</v>
      </c>
      <c r="AI388" s="163" t="s">
        <v>882</v>
      </c>
      <c r="AJ388" s="225" t="s">
        <v>781</v>
      </c>
      <c r="AK388" s="338" t="str">
        <f>IF(ISERROR(VLOOKUP($A388,'RAB Cat Lookup'!$B$4:$E$351,2,FALSE))=TRUE,"Unallocated",VLOOKUP($A388,'RAB Cat Lookup'!$B$4:$E$351,2,FALSE))</f>
        <v>Std</v>
      </c>
      <c r="AL388" s="338" t="str">
        <f>IF(ISERROR(VLOOKUP($A388,'RAB Cat Lookup'!$B$4:$E$351,4,FALSE))=TRUE,"Unallocated",VLOOKUP($A388,'RAB Cat Lookup'!$B$4:$E$351,4,FALSE))</f>
        <v>Substations</v>
      </c>
      <c r="AM388" s="121" t="str">
        <f t="shared" si="48"/>
        <v/>
      </c>
    </row>
    <row r="389" spans="1:39" x14ac:dyDescent="0.25">
      <c r="A389" s="215" t="s">
        <v>709</v>
      </c>
      <c r="B389" s="215" t="s">
        <v>714</v>
      </c>
      <c r="C389" s="123" t="s">
        <v>512</v>
      </c>
      <c r="D389" s="216">
        <v>200000</v>
      </c>
      <c r="E389" s="217">
        <v>0</v>
      </c>
      <c r="F389" s="217">
        <v>600000</v>
      </c>
      <c r="G389" s="217">
        <v>600000</v>
      </c>
      <c r="H389" s="217">
        <v>600000</v>
      </c>
      <c r="I389" s="217">
        <v>600000</v>
      </c>
      <c r="J389" s="217">
        <v>600000</v>
      </c>
      <c r="K389" s="217">
        <v>600000</v>
      </c>
      <c r="L389" s="217">
        <v>600000</v>
      </c>
      <c r="M389" s="217">
        <v>600000</v>
      </c>
      <c r="N389" s="218">
        <v>600000</v>
      </c>
      <c r="O389" s="219">
        <v>0</v>
      </c>
      <c r="P389" s="220">
        <f>E389*Config!F$40</f>
        <v>0</v>
      </c>
      <c r="Q389" s="220">
        <f>F389*Config!G$40</f>
        <v>630375</v>
      </c>
      <c r="R389" s="220">
        <f>G389*Config!H$40</f>
        <v>646134.37499999988</v>
      </c>
      <c r="S389" s="220">
        <f>H389*Config!I$40</f>
        <v>662287.73437499988</v>
      </c>
      <c r="T389" s="220">
        <f>I389*Config!J$40</f>
        <v>678844.92773437477</v>
      </c>
      <c r="U389" s="220">
        <f>J389*Config!K$40</f>
        <v>695816.05092773412</v>
      </c>
      <c r="V389" s="220">
        <f>K389*Config!L$40</f>
        <v>713211.45220092754</v>
      </c>
      <c r="W389" s="220">
        <f>L389*Config!M$40</f>
        <v>731041.73850595066</v>
      </c>
      <c r="X389" s="220">
        <f>M389*Config!N$40</f>
        <v>749317.7819685993</v>
      </c>
      <c r="Y389" s="221">
        <f>N389*Config!O$40</f>
        <v>768050.72651781421</v>
      </c>
      <c r="Z389" s="222">
        <f t="shared" si="42"/>
        <v>2400000</v>
      </c>
      <c r="AA389" s="217">
        <f t="shared" si="43"/>
        <v>5400000</v>
      </c>
      <c r="AB389" s="220">
        <f t="shared" si="44"/>
        <v>2617642.037109375</v>
      </c>
      <c r="AC389" s="221">
        <f t="shared" si="45"/>
        <v>6275079.7872304013</v>
      </c>
      <c r="AD389" s="223">
        <f>IF(OR(SUM(P389:Y389)&lt;&gt;0,A389="EH"),INDEX(CASH!$B:$B,MATCH(A389,CASH!$A:$A,0)),"")</f>
        <v>140</v>
      </c>
      <c r="AE389" s="122">
        <f>AD389*VLOOKUP(C389,Config!$A$3:$C$9,3,FALSE)</f>
        <v>2100</v>
      </c>
      <c r="AF389" s="224">
        <f t="shared" si="46"/>
        <v>0.78281578345034575</v>
      </c>
      <c r="AG389" s="122" t="str">
        <f>IF(ISERROR(VLOOKUP(A389,Config!$A$12:$A$32,1,FALSE)),LEFT(A389,2),"PRL")</f>
        <v>TS</v>
      </c>
      <c r="AH389" s="122" t="str">
        <f t="shared" si="47"/>
        <v>TS180s</v>
      </c>
      <c r="AI389" s="163" t="s">
        <v>882</v>
      </c>
      <c r="AJ389" s="225" t="s">
        <v>781</v>
      </c>
      <c r="AK389" s="338" t="str">
        <f>IF(ISERROR(VLOOKUP($A389,'RAB Cat Lookup'!$B$4:$E$351,2,FALSE))=TRUE,"Unallocated",VLOOKUP($A389,'RAB Cat Lookup'!$B$4:$E$351,2,FALSE))</f>
        <v>Std</v>
      </c>
      <c r="AL389" s="338" t="str">
        <f>IF(ISERROR(VLOOKUP($A389,'RAB Cat Lookup'!$B$4:$E$351,4,FALSE))=TRUE,"Unallocated",VLOOKUP($A389,'RAB Cat Lookup'!$B$4:$E$351,4,FALSE))</f>
        <v>Substations</v>
      </c>
      <c r="AM389" s="121" t="str">
        <f t="shared" si="48"/>
        <v/>
      </c>
    </row>
    <row r="390" spans="1:39" x14ac:dyDescent="0.25">
      <c r="A390" s="215" t="s">
        <v>710</v>
      </c>
      <c r="B390" s="215" t="s">
        <v>715</v>
      </c>
      <c r="C390" s="123" t="s">
        <v>512</v>
      </c>
      <c r="D390" s="216">
        <v>887526</v>
      </c>
      <c r="E390" s="217">
        <v>0</v>
      </c>
      <c r="F390" s="217">
        <v>0</v>
      </c>
      <c r="G390" s="217">
        <v>0</v>
      </c>
      <c r="H390" s="217">
        <v>0</v>
      </c>
      <c r="I390" s="217">
        <v>0</v>
      </c>
      <c r="J390" s="217">
        <v>0</v>
      </c>
      <c r="K390" s="217">
        <v>0</v>
      </c>
      <c r="L390" s="217">
        <v>0</v>
      </c>
      <c r="M390" s="217">
        <v>0</v>
      </c>
      <c r="N390" s="218">
        <v>0</v>
      </c>
      <c r="O390" s="219">
        <v>377909</v>
      </c>
      <c r="P390" s="220">
        <f>E390*Config!F$40</f>
        <v>0</v>
      </c>
      <c r="Q390" s="220">
        <f>F390*Config!G$40</f>
        <v>0</v>
      </c>
      <c r="R390" s="220">
        <f>G390*Config!H$40</f>
        <v>0</v>
      </c>
      <c r="S390" s="220">
        <f>H390*Config!I$40</f>
        <v>0</v>
      </c>
      <c r="T390" s="220">
        <f>I390*Config!J$40</f>
        <v>0</v>
      </c>
      <c r="U390" s="220">
        <f>J390*Config!K$40</f>
        <v>0</v>
      </c>
      <c r="V390" s="220">
        <f>K390*Config!L$40</f>
        <v>0</v>
      </c>
      <c r="W390" s="220">
        <f>L390*Config!M$40</f>
        <v>0</v>
      </c>
      <c r="X390" s="220">
        <f>M390*Config!N$40</f>
        <v>0</v>
      </c>
      <c r="Y390" s="221">
        <f>N390*Config!O$40</f>
        <v>0</v>
      </c>
      <c r="Z390" s="222">
        <f t="shared" si="42"/>
        <v>0</v>
      </c>
      <c r="AA390" s="217">
        <f t="shared" si="43"/>
        <v>0</v>
      </c>
      <c r="AB390" s="220">
        <f t="shared" si="44"/>
        <v>0</v>
      </c>
      <c r="AC390" s="221">
        <f t="shared" si="45"/>
        <v>0</v>
      </c>
      <c r="AD390" s="223" t="str">
        <f>IF(OR(SUM(P390:Y390)&lt;&gt;0,A390="EH"),INDEX(CASH!$B:$B,MATCH(A390,CASH!$A:$A,0)),"")</f>
        <v/>
      </c>
      <c r="AE390" s="226">
        <v>4050</v>
      </c>
      <c r="AF390" s="224">
        <f t="shared" si="46"/>
        <v>0.3721870969591301</v>
      </c>
      <c r="AG390" s="122" t="str">
        <f>IF(ISERROR(VLOOKUP(A390,Config!$A$12:$A$32,1,FALSE)),LEFT(A390,2),"PRL")</f>
        <v>TS</v>
      </c>
      <c r="AH390" s="122" t="str">
        <f t="shared" si="47"/>
        <v>TS181s</v>
      </c>
      <c r="AI390" s="163" t="s">
        <v>882</v>
      </c>
      <c r="AJ390" s="225" t="s">
        <v>781</v>
      </c>
      <c r="AK390" s="338" t="str">
        <f>IF(ISERROR(VLOOKUP($A390,'RAB Cat Lookup'!$B$4:$E$351,2,FALSE))=TRUE,"Unallocated",VLOOKUP($A390,'RAB Cat Lookup'!$B$4:$E$351,2,FALSE))</f>
        <v>Std</v>
      </c>
      <c r="AL390" s="338" t="str">
        <f>IF(ISERROR(VLOOKUP($A390,'RAB Cat Lookup'!$B$4:$E$351,4,FALSE))=TRUE,"Unallocated",VLOOKUP($A390,'RAB Cat Lookup'!$B$4:$E$351,4,FALSE))</f>
        <v>Substations</v>
      </c>
      <c r="AM390" s="121" t="str">
        <f t="shared" si="48"/>
        <v/>
      </c>
    </row>
    <row r="391" spans="1:39" x14ac:dyDescent="0.25">
      <c r="A391" s="215" t="s">
        <v>733</v>
      </c>
      <c r="B391" s="215" t="s">
        <v>734</v>
      </c>
      <c r="C391" s="123" t="s">
        <v>512</v>
      </c>
      <c r="D391" s="216">
        <v>0</v>
      </c>
      <c r="E391" s="217">
        <v>0</v>
      </c>
      <c r="F391" s="217">
        <v>0</v>
      </c>
      <c r="G391" s="217">
        <v>0</v>
      </c>
      <c r="H391" s="217">
        <v>0</v>
      </c>
      <c r="I391" s="217">
        <v>0</v>
      </c>
      <c r="J391" s="217">
        <v>0</v>
      </c>
      <c r="K391" s="217">
        <v>0</v>
      </c>
      <c r="L391" s="217">
        <v>0</v>
      </c>
      <c r="M391" s="217">
        <v>0</v>
      </c>
      <c r="N391" s="218">
        <v>0</v>
      </c>
      <c r="O391" s="219">
        <v>0</v>
      </c>
      <c r="P391" s="220">
        <f>E391*Config!F$40</f>
        <v>0</v>
      </c>
      <c r="Q391" s="220">
        <f>F391*Config!G$40</f>
        <v>0</v>
      </c>
      <c r="R391" s="220">
        <f>G391*Config!H$40</f>
        <v>0</v>
      </c>
      <c r="S391" s="220">
        <f>H391*Config!I$40</f>
        <v>0</v>
      </c>
      <c r="T391" s="220">
        <f>I391*Config!J$40</f>
        <v>0</v>
      </c>
      <c r="U391" s="220">
        <f>J391*Config!K$40</f>
        <v>0</v>
      </c>
      <c r="V391" s="220">
        <f>K391*Config!L$40</f>
        <v>0</v>
      </c>
      <c r="W391" s="220">
        <f>L391*Config!M$40</f>
        <v>0</v>
      </c>
      <c r="X391" s="220">
        <f>M391*Config!N$40</f>
        <v>0</v>
      </c>
      <c r="Y391" s="221">
        <f>N391*Config!O$40</f>
        <v>0</v>
      </c>
      <c r="Z391" s="222">
        <f t="shared" si="42"/>
        <v>0</v>
      </c>
      <c r="AA391" s="217">
        <f t="shared" si="43"/>
        <v>0</v>
      </c>
      <c r="AB391" s="220">
        <f t="shared" si="44"/>
        <v>0</v>
      </c>
      <c r="AC391" s="221">
        <f t="shared" si="45"/>
        <v>0</v>
      </c>
      <c r="AD391" s="223" t="str">
        <f>IF(OR(SUM(P391:Y391)&lt;&gt;0,A391="EH"),INDEX(CASH!$B:$B,MATCH(A391,CASH!$A:$A,0)),"")</f>
        <v/>
      </c>
      <c r="AE391" s="226">
        <v>3450</v>
      </c>
      <c r="AF391" s="224">
        <f t="shared" si="46"/>
        <v>0.51286096895246069</v>
      </c>
      <c r="AG391" s="122" t="str">
        <f>IF(ISERROR(VLOOKUP(A391,Config!$A$12:$A$32,1,FALSE)),LEFT(A391,2),"PRL")</f>
        <v>TS</v>
      </c>
      <c r="AH391" s="122" t="str">
        <f t="shared" si="47"/>
        <v>TS182s</v>
      </c>
      <c r="AI391" s="163" t="s">
        <v>882</v>
      </c>
      <c r="AJ391" s="225" t="s">
        <v>781</v>
      </c>
      <c r="AK391" s="338" t="str">
        <f>IF(ISERROR(VLOOKUP($A391,'RAB Cat Lookup'!$B$4:$E$351,2,FALSE))=TRUE,"Unallocated",VLOOKUP($A391,'RAB Cat Lookup'!$B$4:$E$351,2,FALSE))</f>
        <v>Std</v>
      </c>
      <c r="AL391" s="338" t="str">
        <f>IF(ISERROR(VLOOKUP($A391,'RAB Cat Lookup'!$B$4:$E$351,4,FALSE))=TRUE,"Unallocated",VLOOKUP($A391,'RAB Cat Lookup'!$B$4:$E$351,4,FALSE))</f>
        <v>Substations</v>
      </c>
      <c r="AM391" s="121" t="str">
        <f t="shared" si="48"/>
        <v/>
      </c>
    </row>
    <row r="392" spans="1:39" x14ac:dyDescent="0.25">
      <c r="A392" s="215" t="s">
        <v>1061</v>
      </c>
      <c r="B392" s="215" t="s">
        <v>1083</v>
      </c>
      <c r="C392" s="123" t="s">
        <v>513</v>
      </c>
      <c r="D392" s="216" t="s">
        <v>1372</v>
      </c>
      <c r="E392" s="217">
        <v>0</v>
      </c>
      <c r="F392" s="217">
        <v>0</v>
      </c>
      <c r="G392" s="217">
        <v>0</v>
      </c>
      <c r="H392" s="217">
        <v>0</v>
      </c>
      <c r="I392" s="217">
        <v>0</v>
      </c>
      <c r="J392" s="217">
        <v>0</v>
      </c>
      <c r="K392" s="217">
        <v>0</v>
      </c>
      <c r="L392" s="217">
        <v>0</v>
      </c>
      <c r="M392" s="217">
        <v>0</v>
      </c>
      <c r="N392" s="218">
        <v>0</v>
      </c>
      <c r="O392" s="219">
        <v>0</v>
      </c>
      <c r="P392" s="220">
        <f>E392*Config!F$40</f>
        <v>0</v>
      </c>
      <c r="Q392" s="220">
        <f>F392*Config!G$40</f>
        <v>0</v>
      </c>
      <c r="R392" s="220">
        <f>G392*Config!H$40</f>
        <v>0</v>
      </c>
      <c r="S392" s="220">
        <f>H392*Config!I$40</f>
        <v>0</v>
      </c>
      <c r="T392" s="220">
        <f>I392*Config!J$40</f>
        <v>0</v>
      </c>
      <c r="U392" s="220">
        <f>J392*Config!K$40</f>
        <v>0</v>
      </c>
      <c r="V392" s="220">
        <f>K392*Config!L$40</f>
        <v>0</v>
      </c>
      <c r="W392" s="220">
        <f>L392*Config!M$40</f>
        <v>0</v>
      </c>
      <c r="X392" s="220">
        <f>M392*Config!N$40</f>
        <v>0</v>
      </c>
      <c r="Y392" s="221">
        <f>N392*Config!O$40</f>
        <v>0</v>
      </c>
      <c r="Z392" s="222">
        <f t="shared" si="42"/>
        <v>0</v>
      </c>
      <c r="AA392" s="217">
        <f t="shared" si="43"/>
        <v>0</v>
      </c>
      <c r="AB392" s="220">
        <f t="shared" si="44"/>
        <v>0</v>
      </c>
      <c r="AC392" s="221">
        <f t="shared" si="45"/>
        <v>0</v>
      </c>
      <c r="AD392" s="223" t="str">
        <f>IF(OR(SUM(P392:Y392)&lt;&gt;0,A392="EH"),INDEX(CASH!$B:$B,MATCH(A392,CASH!$A:$A,0)),"")</f>
        <v/>
      </c>
      <c r="AE392" s="227">
        <v>4950</v>
      </c>
      <c r="AF392" s="224">
        <f t="shared" si="46"/>
        <v>0.12555079734501071</v>
      </c>
      <c r="AG392" s="122" t="str">
        <f>IF(ISERROR(VLOOKUP(A392,Config!$A$12:$A$32,1,FALSE)),LEFT(A392,2),"PRL")</f>
        <v>TS</v>
      </c>
      <c r="AH392" s="122" t="str">
        <f t="shared" si="47"/>
        <v>TS183</v>
      </c>
      <c r="AI392" s="163" t="s">
        <v>882</v>
      </c>
      <c r="AJ392" s="225" t="s">
        <v>781</v>
      </c>
      <c r="AK392" s="338" t="str">
        <f>IF(ISERROR(VLOOKUP($A392,'RAB Cat Lookup'!$B$4:$E$351,2,FALSE))=TRUE,"Unallocated",VLOOKUP($A392,'RAB Cat Lookup'!$B$4:$E$351,2,FALSE))</f>
        <v>Std</v>
      </c>
      <c r="AL392" s="338" t="str">
        <f>IF(ISERROR(VLOOKUP($A392,'RAB Cat Lookup'!$B$4:$E$351,4,FALSE))=TRUE,"Unallocated",VLOOKUP($A392,'RAB Cat Lookup'!$B$4:$E$351,4,FALSE))</f>
        <v>Substations</v>
      </c>
      <c r="AM392" s="121" t="str">
        <f t="shared" si="48"/>
        <v/>
      </c>
    </row>
    <row r="393" spans="1:39" x14ac:dyDescent="0.25">
      <c r="A393" s="215" t="s">
        <v>816</v>
      </c>
      <c r="B393" s="215" t="s">
        <v>834</v>
      </c>
      <c r="C393" s="123" t="s">
        <v>513</v>
      </c>
      <c r="D393" s="216">
        <v>691500</v>
      </c>
      <c r="E393" s="217">
        <v>0</v>
      </c>
      <c r="F393" s="217">
        <v>0</v>
      </c>
      <c r="G393" s="217">
        <v>0</v>
      </c>
      <c r="H393" s="217">
        <v>0</v>
      </c>
      <c r="I393" s="217">
        <v>0</v>
      </c>
      <c r="J393" s="217">
        <v>0</v>
      </c>
      <c r="K393" s="217">
        <v>0</v>
      </c>
      <c r="L393" s="217">
        <v>0</v>
      </c>
      <c r="M393" s="217">
        <v>0</v>
      </c>
      <c r="N393" s="218">
        <v>0</v>
      </c>
      <c r="O393" s="219">
        <v>946244</v>
      </c>
      <c r="P393" s="220">
        <f>E393*Config!F$40</f>
        <v>0</v>
      </c>
      <c r="Q393" s="220">
        <f>F393*Config!G$40</f>
        <v>0</v>
      </c>
      <c r="R393" s="220">
        <f>G393*Config!H$40</f>
        <v>0</v>
      </c>
      <c r="S393" s="220">
        <f>H393*Config!I$40</f>
        <v>0</v>
      </c>
      <c r="T393" s="220">
        <f>I393*Config!J$40</f>
        <v>0</v>
      </c>
      <c r="U393" s="220">
        <f>J393*Config!K$40</f>
        <v>0</v>
      </c>
      <c r="V393" s="220">
        <f>K393*Config!L$40</f>
        <v>0</v>
      </c>
      <c r="W393" s="220">
        <f>L393*Config!M$40</f>
        <v>0</v>
      </c>
      <c r="X393" s="220">
        <f>M393*Config!N$40</f>
        <v>0</v>
      </c>
      <c r="Y393" s="221">
        <f>N393*Config!O$40</f>
        <v>0</v>
      </c>
      <c r="Z393" s="222">
        <f t="shared" si="42"/>
        <v>0</v>
      </c>
      <c r="AA393" s="217">
        <f t="shared" si="43"/>
        <v>0</v>
      </c>
      <c r="AB393" s="220">
        <f t="shared" si="44"/>
        <v>0</v>
      </c>
      <c r="AC393" s="221">
        <f t="shared" si="45"/>
        <v>0</v>
      </c>
      <c r="AD393" s="223" t="str">
        <f>IF(OR(SUM(P393:Y393)&lt;&gt;0,A393="EH"),INDEX(CASH!$B:$B,MATCH(A393,CASH!$A:$A,0)),"")</f>
        <v/>
      </c>
      <c r="AE393" s="226">
        <v>4500</v>
      </c>
      <c r="AF393" s="224">
        <f t="shared" si="46"/>
        <v>0.25546961376572502</v>
      </c>
      <c r="AG393" s="122" t="str">
        <f>IF(ISERROR(VLOOKUP(A393,Config!$A$12:$A$32,1,FALSE)),LEFT(A393,2),"PRL")</f>
        <v>TS</v>
      </c>
      <c r="AH393" s="122" t="str">
        <f t="shared" si="47"/>
        <v>TS184</v>
      </c>
      <c r="AI393" s="163" t="s">
        <v>882</v>
      </c>
      <c r="AJ393" s="225" t="s">
        <v>781</v>
      </c>
      <c r="AK393" s="338" t="str">
        <f>IF(ISERROR(VLOOKUP($A393,'RAB Cat Lookup'!$B$4:$E$351,2,FALSE))=TRUE,"Unallocated",VLOOKUP($A393,'RAB Cat Lookup'!$B$4:$E$351,2,FALSE))</f>
        <v>Std</v>
      </c>
      <c r="AL393" s="338" t="str">
        <f>IF(ISERROR(VLOOKUP($A393,'RAB Cat Lookup'!$B$4:$E$351,4,FALSE))=TRUE,"Unallocated",VLOOKUP($A393,'RAB Cat Lookup'!$B$4:$E$351,4,FALSE))</f>
        <v>Substations</v>
      </c>
      <c r="AM393" s="121" t="str">
        <f t="shared" si="48"/>
        <v/>
      </c>
    </row>
    <row r="394" spans="1:39" x14ac:dyDescent="0.25">
      <c r="A394" s="215" t="s">
        <v>817</v>
      </c>
      <c r="B394" s="215" t="s">
        <v>835</v>
      </c>
      <c r="C394" s="123" t="s">
        <v>513</v>
      </c>
      <c r="D394" s="216">
        <v>2101666.6300000004</v>
      </c>
      <c r="E394" s="217">
        <v>0</v>
      </c>
      <c r="F394" s="217">
        <v>0</v>
      </c>
      <c r="G394" s="217">
        <v>0</v>
      </c>
      <c r="H394" s="217">
        <v>0</v>
      </c>
      <c r="I394" s="217">
        <v>0</v>
      </c>
      <c r="J394" s="217">
        <v>0</v>
      </c>
      <c r="K394" s="217">
        <v>0</v>
      </c>
      <c r="L394" s="217">
        <v>0</v>
      </c>
      <c r="M394" s="217">
        <v>0</v>
      </c>
      <c r="N394" s="218">
        <v>0</v>
      </c>
      <c r="O394" s="219">
        <v>2086556.6199999999</v>
      </c>
      <c r="P394" s="220">
        <f>E394*Config!F$40</f>
        <v>0</v>
      </c>
      <c r="Q394" s="220">
        <f>F394*Config!G$40</f>
        <v>0</v>
      </c>
      <c r="R394" s="220">
        <f>G394*Config!H$40</f>
        <v>0</v>
      </c>
      <c r="S394" s="220">
        <f>H394*Config!I$40</f>
        <v>0</v>
      </c>
      <c r="T394" s="220">
        <f>I394*Config!J$40</f>
        <v>0</v>
      </c>
      <c r="U394" s="220">
        <f>J394*Config!K$40</f>
        <v>0</v>
      </c>
      <c r="V394" s="220">
        <f>K394*Config!L$40</f>
        <v>0</v>
      </c>
      <c r="W394" s="220">
        <f>L394*Config!M$40</f>
        <v>0</v>
      </c>
      <c r="X394" s="220">
        <f>M394*Config!N$40</f>
        <v>0</v>
      </c>
      <c r="Y394" s="221">
        <f>N394*Config!O$40</f>
        <v>0</v>
      </c>
      <c r="Z394" s="222">
        <f t="shared" si="42"/>
        <v>0</v>
      </c>
      <c r="AA394" s="217">
        <f t="shared" si="43"/>
        <v>0</v>
      </c>
      <c r="AB394" s="220">
        <f t="shared" si="44"/>
        <v>0</v>
      </c>
      <c r="AC394" s="221">
        <f t="shared" si="45"/>
        <v>0</v>
      </c>
      <c r="AD394" s="223" t="str">
        <f>IF(OR(SUM(P394:Y394)&lt;&gt;0,A394="EH"),INDEX(CASH!$B:$B,MATCH(A394,CASH!$A:$A,0)),"")</f>
        <v/>
      </c>
      <c r="AE394" s="226">
        <v>3450</v>
      </c>
      <c r="AF394" s="224">
        <f t="shared" si="46"/>
        <v>0.51286096895246069</v>
      </c>
      <c r="AG394" s="122" t="str">
        <f>IF(ISERROR(VLOOKUP(A394,Config!$A$12:$A$32,1,FALSE)),LEFT(A394,2),"PRL")</f>
        <v>TS</v>
      </c>
      <c r="AH394" s="122" t="str">
        <f t="shared" si="47"/>
        <v>TS185</v>
      </c>
      <c r="AI394" s="163" t="s">
        <v>882</v>
      </c>
      <c r="AJ394" s="225" t="s">
        <v>781</v>
      </c>
      <c r="AK394" s="338" t="str">
        <f>IF(ISERROR(VLOOKUP($A394,'RAB Cat Lookup'!$B$4:$E$351,2,FALSE))=TRUE,"Unallocated",VLOOKUP($A394,'RAB Cat Lookup'!$B$4:$E$351,2,FALSE))</f>
        <v>Std</v>
      </c>
      <c r="AL394" s="338" t="str">
        <f>IF(ISERROR(VLOOKUP($A394,'RAB Cat Lookup'!$B$4:$E$351,4,FALSE))=TRUE,"Unallocated",VLOOKUP($A394,'RAB Cat Lookup'!$B$4:$E$351,4,FALSE))</f>
        <v>Substations</v>
      </c>
      <c r="AM394" s="121" t="str">
        <f t="shared" si="48"/>
        <v/>
      </c>
    </row>
    <row r="395" spans="1:39" x14ac:dyDescent="0.25">
      <c r="A395" s="215" t="s">
        <v>875</v>
      </c>
      <c r="B395" s="215" t="s">
        <v>945</v>
      </c>
      <c r="C395" s="123" t="s">
        <v>512</v>
      </c>
      <c r="D395" s="216">
        <v>270000</v>
      </c>
      <c r="E395" s="217">
        <v>0</v>
      </c>
      <c r="F395" s="217">
        <v>0</v>
      </c>
      <c r="G395" s="217">
        <v>0</v>
      </c>
      <c r="H395" s="217">
        <v>0</v>
      </c>
      <c r="I395" s="217">
        <v>0</v>
      </c>
      <c r="J395" s="217">
        <v>0</v>
      </c>
      <c r="K395" s="217">
        <v>0</v>
      </c>
      <c r="L395" s="217">
        <v>0</v>
      </c>
      <c r="M395" s="217">
        <v>0</v>
      </c>
      <c r="N395" s="218">
        <v>0</v>
      </c>
      <c r="O395" s="219">
        <v>481274</v>
      </c>
      <c r="P395" s="220">
        <f>E395*Config!F$40</f>
        <v>0</v>
      </c>
      <c r="Q395" s="220">
        <f>F395*Config!G$40</f>
        <v>0</v>
      </c>
      <c r="R395" s="220">
        <f>G395*Config!H$40</f>
        <v>0</v>
      </c>
      <c r="S395" s="220">
        <f>H395*Config!I$40</f>
        <v>0</v>
      </c>
      <c r="T395" s="220">
        <f>I395*Config!J$40</f>
        <v>0</v>
      </c>
      <c r="U395" s="220">
        <f>J395*Config!K$40</f>
        <v>0</v>
      </c>
      <c r="V395" s="220">
        <f>K395*Config!L$40</f>
        <v>0</v>
      </c>
      <c r="W395" s="220">
        <f>L395*Config!M$40</f>
        <v>0</v>
      </c>
      <c r="X395" s="220">
        <f>M395*Config!N$40</f>
        <v>0</v>
      </c>
      <c r="Y395" s="221">
        <f>N395*Config!O$40</f>
        <v>0</v>
      </c>
      <c r="Z395" s="222">
        <f t="shared" si="42"/>
        <v>0</v>
      </c>
      <c r="AA395" s="217">
        <f t="shared" si="43"/>
        <v>0</v>
      </c>
      <c r="AB395" s="220">
        <f t="shared" si="44"/>
        <v>0</v>
      </c>
      <c r="AC395" s="221">
        <f t="shared" si="45"/>
        <v>0</v>
      </c>
      <c r="AD395" s="223" t="str">
        <f>IF(OR(SUM(P395:Y395)&lt;&gt;0,A395="EH"),INDEX(CASH!$B:$B,MATCH(A395,CASH!$A:$A,0)),"")</f>
        <v/>
      </c>
      <c r="AE395" s="226">
        <v>2850</v>
      </c>
      <c r="AF395" s="224">
        <f t="shared" si="46"/>
        <v>0.66107000204264199</v>
      </c>
      <c r="AG395" s="122" t="str">
        <f>IF(ISERROR(VLOOKUP(A395,Config!$A$12:$A$32,1,FALSE)),LEFT(A395,2),"PRL")</f>
        <v>TS</v>
      </c>
      <c r="AH395" s="122" t="str">
        <f t="shared" si="47"/>
        <v>TS187s</v>
      </c>
      <c r="AI395" s="163" t="s">
        <v>882</v>
      </c>
      <c r="AJ395" s="225" t="s">
        <v>781</v>
      </c>
      <c r="AK395" s="338" t="str">
        <f>IF(ISERROR(VLOOKUP($A395,'RAB Cat Lookup'!$B$4:$E$351,2,FALSE))=TRUE,"Unallocated",VLOOKUP($A395,'RAB Cat Lookup'!$B$4:$E$351,2,FALSE))</f>
        <v>Std</v>
      </c>
      <c r="AL395" s="338" t="str">
        <f>IF(ISERROR(VLOOKUP($A395,'RAB Cat Lookup'!$B$4:$E$351,4,FALSE))=TRUE,"Unallocated",VLOOKUP($A395,'RAB Cat Lookup'!$B$4:$E$351,4,FALSE))</f>
        <v>Substations</v>
      </c>
      <c r="AM395" s="121" t="str">
        <f t="shared" si="48"/>
        <v/>
      </c>
    </row>
    <row r="396" spans="1:39" x14ac:dyDescent="0.25">
      <c r="A396" s="215" t="s">
        <v>946</v>
      </c>
      <c r="B396" s="215" t="s">
        <v>947</v>
      </c>
      <c r="C396" s="123" t="s">
        <v>513</v>
      </c>
      <c r="D396" s="216">
        <v>200000</v>
      </c>
      <c r="E396" s="217">
        <v>0</v>
      </c>
      <c r="F396" s="217">
        <v>0</v>
      </c>
      <c r="G396" s="217">
        <v>0</v>
      </c>
      <c r="H396" s="217">
        <v>0</v>
      </c>
      <c r="I396" s="217">
        <v>0</v>
      </c>
      <c r="J396" s="217">
        <v>0</v>
      </c>
      <c r="K396" s="217">
        <v>0</v>
      </c>
      <c r="L396" s="217">
        <v>0</v>
      </c>
      <c r="M396" s="217">
        <v>0</v>
      </c>
      <c r="N396" s="218">
        <v>0</v>
      </c>
      <c r="O396" s="219">
        <v>271743</v>
      </c>
      <c r="P396" s="220">
        <f>E396*Config!F$40</f>
        <v>0</v>
      </c>
      <c r="Q396" s="220">
        <f>F396*Config!G$40</f>
        <v>0</v>
      </c>
      <c r="R396" s="220">
        <f>G396*Config!H$40</f>
        <v>0</v>
      </c>
      <c r="S396" s="220">
        <f>H396*Config!I$40</f>
        <v>0</v>
      </c>
      <c r="T396" s="220">
        <f>I396*Config!J$40</f>
        <v>0</v>
      </c>
      <c r="U396" s="220">
        <f>J396*Config!K$40</f>
        <v>0</v>
      </c>
      <c r="V396" s="220">
        <f>K396*Config!L$40</f>
        <v>0</v>
      </c>
      <c r="W396" s="220">
        <f>L396*Config!M$40</f>
        <v>0</v>
      </c>
      <c r="X396" s="220">
        <f>M396*Config!N$40</f>
        <v>0</v>
      </c>
      <c r="Y396" s="221">
        <f>N396*Config!O$40</f>
        <v>0</v>
      </c>
      <c r="Z396" s="222">
        <f t="shared" si="42"/>
        <v>0</v>
      </c>
      <c r="AA396" s="217">
        <f t="shared" si="43"/>
        <v>0</v>
      </c>
      <c r="AB396" s="220">
        <f t="shared" si="44"/>
        <v>0</v>
      </c>
      <c r="AC396" s="221">
        <f t="shared" si="45"/>
        <v>0</v>
      </c>
      <c r="AD396" s="223" t="str">
        <f>IF(OR(SUM(P396:Y396)&lt;&gt;0,A396="EH"),INDEX(CASH!$B:$B,MATCH(A396,CASH!$A:$A,0)),"")</f>
        <v/>
      </c>
      <c r="AE396" s="226">
        <v>3000</v>
      </c>
      <c r="AF396" s="224">
        <f t="shared" si="46"/>
        <v>0.5851644928423505</v>
      </c>
      <c r="AG396" s="122" t="str">
        <f>IF(ISERROR(VLOOKUP(A396,Config!$A$12:$A$32,1,FALSE)),LEFT(A396,2),"PRL")</f>
        <v>TS</v>
      </c>
      <c r="AH396" s="122" t="str">
        <f t="shared" si="47"/>
        <v>TS188</v>
      </c>
      <c r="AI396" s="163" t="s">
        <v>882</v>
      </c>
      <c r="AJ396" s="225" t="s">
        <v>781</v>
      </c>
      <c r="AK396" s="338" t="str">
        <f>IF(ISERROR(VLOOKUP($A396,'RAB Cat Lookup'!$B$4:$E$351,2,FALSE))=TRUE,"Unallocated",VLOOKUP($A396,'RAB Cat Lookup'!$B$4:$E$351,2,FALSE))</f>
        <v>Std</v>
      </c>
      <c r="AL396" s="338" t="str">
        <f>IF(ISERROR(VLOOKUP($A396,'RAB Cat Lookup'!$B$4:$E$351,4,FALSE))=TRUE,"Unallocated",VLOOKUP($A396,'RAB Cat Lookup'!$B$4:$E$351,4,FALSE))</f>
        <v>Substations</v>
      </c>
      <c r="AM396" s="121" t="str">
        <f t="shared" si="48"/>
        <v/>
      </c>
    </row>
    <row r="397" spans="1:39" x14ac:dyDescent="0.25">
      <c r="A397" s="215" t="s">
        <v>93</v>
      </c>
      <c r="B397" s="215" t="s">
        <v>916</v>
      </c>
      <c r="C397" s="123" t="s">
        <v>512</v>
      </c>
      <c r="D397" s="216">
        <v>0</v>
      </c>
      <c r="E397" s="217">
        <v>0</v>
      </c>
      <c r="F397" s="217">
        <v>0</v>
      </c>
      <c r="G397" s="217">
        <v>0</v>
      </c>
      <c r="H397" s="217">
        <v>0</v>
      </c>
      <c r="I397" s="217">
        <v>0</v>
      </c>
      <c r="J397" s="217">
        <v>0</v>
      </c>
      <c r="K397" s="217">
        <v>0</v>
      </c>
      <c r="L397" s="217">
        <v>3500000</v>
      </c>
      <c r="M397" s="217">
        <v>7500000</v>
      </c>
      <c r="N397" s="218">
        <v>12000000</v>
      </c>
      <c r="O397" s="219">
        <v>0</v>
      </c>
      <c r="P397" s="220">
        <f>E397*Config!F$40</f>
        <v>0</v>
      </c>
      <c r="Q397" s="220">
        <f>F397*Config!G$40</f>
        <v>0</v>
      </c>
      <c r="R397" s="220">
        <f>G397*Config!H$40</f>
        <v>0</v>
      </c>
      <c r="S397" s="220">
        <f>H397*Config!I$40</f>
        <v>0</v>
      </c>
      <c r="T397" s="220">
        <f>I397*Config!J$40</f>
        <v>0</v>
      </c>
      <c r="U397" s="220">
        <f>J397*Config!K$40</f>
        <v>0</v>
      </c>
      <c r="V397" s="220">
        <f>K397*Config!L$40</f>
        <v>0</v>
      </c>
      <c r="W397" s="220">
        <f>L397*Config!M$40</f>
        <v>4264410.1412847117</v>
      </c>
      <c r="X397" s="220">
        <f>M397*Config!N$40</f>
        <v>9366472.2746074907</v>
      </c>
      <c r="Y397" s="221">
        <f>N397*Config!O$40</f>
        <v>15361014.530356284</v>
      </c>
      <c r="Z397" s="222">
        <f t="shared" si="42"/>
        <v>0</v>
      </c>
      <c r="AA397" s="217">
        <f t="shared" si="43"/>
        <v>23000000</v>
      </c>
      <c r="AB397" s="220">
        <f t="shared" si="44"/>
        <v>0</v>
      </c>
      <c r="AC397" s="221">
        <f t="shared" si="45"/>
        <v>28991896.946248487</v>
      </c>
      <c r="AD397" s="223">
        <f>IF(OR(SUM(P397:Y397)&lt;&gt;0,A397="EH"),INDEX(CASH!$B:$B,MATCH(A397,CASH!$A:$A,0)),"")</f>
        <v>180</v>
      </c>
      <c r="AE397" s="122">
        <f>AD397*VLOOKUP(C397,Config!$A$3:$C$9,3,FALSE)</f>
        <v>2700</v>
      </c>
      <c r="AF397" s="224">
        <f t="shared" si="46"/>
        <v>0.66468830746699936</v>
      </c>
      <c r="AG397" s="122" t="str">
        <f>IF(ISERROR(VLOOKUP(A397,Config!$A$12:$A$32,1,FALSE)),LEFT(A397,2),"PRL")</f>
        <v>TS</v>
      </c>
      <c r="AH397" s="122" t="str">
        <f t="shared" si="47"/>
        <v>TS199s</v>
      </c>
      <c r="AI397" s="163" t="s">
        <v>882</v>
      </c>
      <c r="AJ397" s="225" t="s">
        <v>781</v>
      </c>
      <c r="AK397" s="338" t="str">
        <f>IF(ISERROR(VLOOKUP($A397,'RAB Cat Lookup'!$B$4:$E$351,2,FALSE))=TRUE,"Unallocated",VLOOKUP($A397,'RAB Cat Lookup'!$B$4:$E$351,2,FALSE))</f>
        <v>Std</v>
      </c>
      <c r="AL397" s="338" t="str">
        <f>IF(ISERROR(VLOOKUP($A397,'RAB Cat Lookup'!$B$4:$E$351,4,FALSE))=TRUE,"Unallocated",VLOOKUP($A397,'RAB Cat Lookup'!$B$4:$E$351,4,FALSE))</f>
        <v>Substations</v>
      </c>
      <c r="AM397" s="121" t="str">
        <f t="shared" si="48"/>
        <v/>
      </c>
    </row>
    <row r="398" spans="1:39" x14ac:dyDescent="0.25">
      <c r="A398" s="215" t="s">
        <v>93</v>
      </c>
      <c r="B398" s="215" t="s">
        <v>916</v>
      </c>
      <c r="C398" s="123" t="s">
        <v>778</v>
      </c>
      <c r="D398" s="216">
        <v>0</v>
      </c>
      <c r="E398" s="217">
        <v>0</v>
      </c>
      <c r="F398" s="217">
        <v>0</v>
      </c>
      <c r="G398" s="217">
        <v>0</v>
      </c>
      <c r="H398" s="217">
        <v>0</v>
      </c>
      <c r="I398" s="217">
        <v>0</v>
      </c>
      <c r="J398" s="217">
        <v>0</v>
      </c>
      <c r="K398" s="217">
        <v>0</v>
      </c>
      <c r="L398" s="217">
        <v>500000</v>
      </c>
      <c r="M398" s="217">
        <v>900000</v>
      </c>
      <c r="N398" s="218">
        <v>1500000</v>
      </c>
      <c r="O398" s="219">
        <v>0</v>
      </c>
      <c r="P398" s="220">
        <f>E398*Config!F$40</f>
        <v>0</v>
      </c>
      <c r="Q398" s="220">
        <f>F398*Config!G$40</f>
        <v>0</v>
      </c>
      <c r="R398" s="220">
        <f>G398*Config!H$40</f>
        <v>0</v>
      </c>
      <c r="S398" s="220">
        <f>H398*Config!I$40</f>
        <v>0</v>
      </c>
      <c r="T398" s="220">
        <f>I398*Config!J$40</f>
        <v>0</v>
      </c>
      <c r="U398" s="220">
        <f>J398*Config!K$40</f>
        <v>0</v>
      </c>
      <c r="V398" s="220">
        <f>K398*Config!L$40</f>
        <v>0</v>
      </c>
      <c r="W398" s="220">
        <f>L398*Config!M$40</f>
        <v>609201.44875495881</v>
      </c>
      <c r="X398" s="220">
        <f>M398*Config!N$40</f>
        <v>1123976.6729528988</v>
      </c>
      <c r="Y398" s="221">
        <f>N398*Config!O$40</f>
        <v>1920126.8162945355</v>
      </c>
      <c r="Z398" s="222">
        <f t="shared" si="42"/>
        <v>0</v>
      </c>
      <c r="AA398" s="217">
        <f t="shared" si="43"/>
        <v>2900000</v>
      </c>
      <c r="AB398" s="220">
        <f t="shared" si="44"/>
        <v>0</v>
      </c>
      <c r="AC398" s="221">
        <f t="shared" si="45"/>
        <v>3653304.9380023931</v>
      </c>
      <c r="AD398" s="223">
        <f>IF(OR(SUM(P398:Y398)&lt;&gt;0,A398="EH"),INDEX(CASH!$B:$B,MATCH(A398,CASH!$A:$A,0)),"")</f>
        <v>180</v>
      </c>
      <c r="AE398" s="122">
        <f>AD398*VLOOKUP(C398,Config!$A$3:$C$9,3,FALSE)</f>
        <v>1800</v>
      </c>
      <c r="AF398" s="224">
        <f t="shared" si="46"/>
        <v>0.82350067897951695</v>
      </c>
      <c r="AG398" s="122" t="str">
        <f>IF(ISERROR(VLOOKUP(A398,Config!$A$12:$A$32,1,FALSE)),LEFT(A398,2),"PRL")</f>
        <v>TS</v>
      </c>
      <c r="AH398" s="122" t="str">
        <f t="shared" si="47"/>
        <v>TS199m</v>
      </c>
      <c r="AI398" s="163" t="s">
        <v>882</v>
      </c>
      <c r="AJ398" s="225" t="s">
        <v>781</v>
      </c>
      <c r="AK398" s="338" t="str">
        <f>IF(ISERROR(VLOOKUP($A398,'RAB Cat Lookup'!$B$4:$E$351,2,FALSE))=TRUE,"Unallocated",VLOOKUP($A398,'RAB Cat Lookup'!$B$4:$E$351,2,FALSE))</f>
        <v>Std</v>
      </c>
      <c r="AL398" s="338" t="str">
        <f>IF(ISERROR(VLOOKUP($A398,'RAB Cat Lookup'!$B$4:$E$351,4,FALSE))=TRUE,"Unallocated",VLOOKUP($A398,'RAB Cat Lookup'!$B$4:$E$351,4,FALSE))</f>
        <v>Substations</v>
      </c>
      <c r="AM398" s="121" t="str">
        <f t="shared" si="48"/>
        <v/>
      </c>
    </row>
    <row r="399" spans="1:39" x14ac:dyDescent="0.25">
      <c r="A399" s="215" t="s">
        <v>93</v>
      </c>
      <c r="B399" s="215" t="s">
        <v>916</v>
      </c>
      <c r="C399" s="123" t="s">
        <v>777</v>
      </c>
      <c r="D399" s="216">
        <v>0</v>
      </c>
      <c r="E399" s="217">
        <v>0</v>
      </c>
      <c r="F399" s="217">
        <v>0</v>
      </c>
      <c r="G399" s="217">
        <v>0</v>
      </c>
      <c r="H399" s="217">
        <v>0</v>
      </c>
      <c r="I399" s="217">
        <v>0</v>
      </c>
      <c r="J399" s="217">
        <v>0</v>
      </c>
      <c r="K399" s="217">
        <v>0</v>
      </c>
      <c r="L399" s="217">
        <v>500000</v>
      </c>
      <c r="M399" s="217">
        <v>900000</v>
      </c>
      <c r="N399" s="218">
        <v>1500000</v>
      </c>
      <c r="O399" s="219">
        <v>0</v>
      </c>
      <c r="P399" s="220">
        <f>E399*Config!F$40</f>
        <v>0</v>
      </c>
      <c r="Q399" s="220">
        <f>F399*Config!G$40</f>
        <v>0</v>
      </c>
      <c r="R399" s="220">
        <f>G399*Config!H$40</f>
        <v>0</v>
      </c>
      <c r="S399" s="220">
        <f>H399*Config!I$40</f>
        <v>0</v>
      </c>
      <c r="T399" s="220">
        <f>I399*Config!J$40</f>
        <v>0</v>
      </c>
      <c r="U399" s="220">
        <f>J399*Config!K$40</f>
        <v>0</v>
      </c>
      <c r="V399" s="220">
        <f>K399*Config!L$40</f>
        <v>0</v>
      </c>
      <c r="W399" s="220">
        <f>L399*Config!M$40</f>
        <v>609201.44875495881</v>
      </c>
      <c r="X399" s="220">
        <f>M399*Config!N$40</f>
        <v>1123976.6729528988</v>
      </c>
      <c r="Y399" s="221">
        <f>N399*Config!O$40</f>
        <v>1920126.8162945355</v>
      </c>
      <c r="Z399" s="222">
        <f t="shared" si="42"/>
        <v>0</v>
      </c>
      <c r="AA399" s="217">
        <f t="shared" si="43"/>
        <v>2900000</v>
      </c>
      <c r="AB399" s="220">
        <f t="shared" si="44"/>
        <v>0</v>
      </c>
      <c r="AC399" s="221">
        <f t="shared" si="45"/>
        <v>3653304.9380023931</v>
      </c>
      <c r="AD399" s="223">
        <f>IF(OR(SUM(P399:Y399)&lt;&gt;0,A399="EH"),INDEX(CASH!$B:$B,MATCH(A399,CASH!$A:$A,0)),"")</f>
        <v>180</v>
      </c>
      <c r="AE399" s="122">
        <f>AD399*VLOOKUP(C399,Config!$A$3:$C$9,3,FALSE)</f>
        <v>900</v>
      </c>
      <c r="AF399" s="224">
        <f t="shared" si="46"/>
        <v>0.97397603708176128</v>
      </c>
      <c r="AG399" s="122" t="str">
        <f>IF(ISERROR(VLOOKUP(A399,Config!$A$12:$A$32,1,FALSE)),LEFT(A399,2),"PRL")</f>
        <v>TS</v>
      </c>
      <c r="AH399" s="122" t="str">
        <f t="shared" si="47"/>
        <v>TS199l</v>
      </c>
      <c r="AI399" s="163" t="s">
        <v>882</v>
      </c>
      <c r="AJ399" s="225" t="s">
        <v>781</v>
      </c>
      <c r="AK399" s="338" t="str">
        <f>IF(ISERROR(VLOOKUP($A399,'RAB Cat Lookup'!$B$4:$E$351,2,FALSE))=TRUE,"Unallocated",VLOOKUP($A399,'RAB Cat Lookup'!$B$4:$E$351,2,FALSE))</f>
        <v>Std</v>
      </c>
      <c r="AL399" s="338" t="str">
        <f>IF(ISERROR(VLOOKUP($A399,'RAB Cat Lookup'!$B$4:$E$351,4,FALSE))=TRUE,"Unallocated",VLOOKUP($A399,'RAB Cat Lookup'!$B$4:$E$351,4,FALSE))</f>
        <v>Substations</v>
      </c>
      <c r="AM399" s="121" t="str">
        <f t="shared" si="48"/>
        <v/>
      </c>
    </row>
    <row r="400" spans="1:39" x14ac:dyDescent="0.25">
      <c r="A400" s="215" t="s">
        <v>188</v>
      </c>
      <c r="B400" s="215" t="s">
        <v>217</v>
      </c>
      <c r="C400" s="123" t="s">
        <v>512</v>
      </c>
      <c r="D400" s="216">
        <v>0</v>
      </c>
      <c r="E400" s="217">
        <v>1700000</v>
      </c>
      <c r="F400" s="217">
        <v>11600000</v>
      </c>
      <c r="G400" s="217">
        <v>7500000</v>
      </c>
      <c r="H400" s="217">
        <v>11000000</v>
      </c>
      <c r="I400" s="217">
        <v>11100000</v>
      </c>
      <c r="J400" s="217">
        <v>12700000</v>
      </c>
      <c r="K400" s="217">
        <v>12700000</v>
      </c>
      <c r="L400" s="217">
        <v>12700000</v>
      </c>
      <c r="M400" s="217">
        <v>12700000</v>
      </c>
      <c r="N400" s="218">
        <v>12700000</v>
      </c>
      <c r="O400" s="219">
        <v>0</v>
      </c>
      <c r="P400" s="220">
        <f>E400*Config!F$40</f>
        <v>1742499.9999999998</v>
      </c>
      <c r="Q400" s="220">
        <f>F400*Config!G$40</f>
        <v>12187250</v>
      </c>
      <c r="R400" s="220">
        <f>G400*Config!H$40</f>
        <v>8076679.6874999991</v>
      </c>
      <c r="S400" s="220">
        <f>H400*Config!I$40</f>
        <v>12141941.796874998</v>
      </c>
      <c r="T400" s="220">
        <f>I400*Config!J$40</f>
        <v>12558631.163085934</v>
      </c>
      <c r="U400" s="220">
        <f>J400*Config!K$40</f>
        <v>14728106.411303705</v>
      </c>
      <c r="V400" s="220">
        <f>K400*Config!L$40</f>
        <v>15096309.071586298</v>
      </c>
      <c r="W400" s="220">
        <f>L400*Config!M$40</f>
        <v>15473716.798375955</v>
      </c>
      <c r="X400" s="220">
        <f>M400*Config!N$40</f>
        <v>15860559.718335351</v>
      </c>
      <c r="Y400" s="221">
        <f>N400*Config!O$40</f>
        <v>16257073.711293735</v>
      </c>
      <c r="Z400" s="222">
        <f t="shared" si="42"/>
        <v>42900000</v>
      </c>
      <c r="AA400" s="217">
        <f t="shared" si="43"/>
        <v>106400000</v>
      </c>
      <c r="AB400" s="220">
        <f t="shared" si="44"/>
        <v>46707002.647460937</v>
      </c>
      <c r="AC400" s="221">
        <f t="shared" si="45"/>
        <v>124122768.35835597</v>
      </c>
      <c r="AD400" s="223">
        <f>IF(OR(SUM(P400:Y400)&lt;&gt;0,A400="EH"),INDEX(CASH!$B:$B,MATCH(A400,CASH!$A:$A,0)),"")</f>
        <v>340</v>
      </c>
      <c r="AE400" s="122">
        <f>AD400*VLOOKUP(C400,Config!$A$3:$C$9,3,FALSE)</f>
        <v>5100</v>
      </c>
      <c r="AF400" s="224">
        <f t="shared" si="46"/>
        <v>9.2833650452859295E-2</v>
      </c>
      <c r="AG400" s="122" t="str">
        <f>IF(ISERROR(VLOOKUP(A400,Config!$A$12:$A$32,1,FALSE)),LEFT(A400,2),"PRL")</f>
        <v>TS</v>
      </c>
      <c r="AH400" s="122" t="str">
        <f t="shared" si="47"/>
        <v>TS600s</v>
      </c>
      <c r="AI400" s="163" t="s">
        <v>882</v>
      </c>
      <c r="AJ400" s="225" t="s">
        <v>781</v>
      </c>
      <c r="AK400" s="338" t="str">
        <f>IF(ISERROR(VLOOKUP($A400,'RAB Cat Lookup'!$B$4:$E$351,2,FALSE))=TRUE,"Unallocated",VLOOKUP($A400,'RAB Cat Lookup'!$B$4:$E$351,2,FALSE))</f>
        <v>Std</v>
      </c>
      <c r="AL400" s="338" t="str">
        <f>IF(ISERROR(VLOOKUP($A400,'RAB Cat Lookup'!$B$4:$E$351,4,FALSE))=TRUE,"Unallocated",VLOOKUP($A400,'RAB Cat Lookup'!$B$4:$E$351,4,FALSE))</f>
        <v>Transformers</v>
      </c>
      <c r="AM400" s="121" t="str">
        <f t="shared" si="48"/>
        <v/>
      </c>
    </row>
    <row r="401" spans="1:39" x14ac:dyDescent="0.25">
      <c r="A401" s="215" t="s">
        <v>404</v>
      </c>
      <c r="B401" s="215" t="s">
        <v>603</v>
      </c>
      <c r="C401" s="123" t="s">
        <v>513</v>
      </c>
      <c r="D401" s="216">
        <v>0</v>
      </c>
      <c r="E401" s="217">
        <v>0</v>
      </c>
      <c r="F401" s="217">
        <v>0</v>
      </c>
      <c r="G401" s="217">
        <v>0</v>
      </c>
      <c r="H401" s="217">
        <v>0</v>
      </c>
      <c r="I401" s="217">
        <v>0</v>
      </c>
      <c r="J401" s="217">
        <v>0</v>
      </c>
      <c r="K401" s="217">
        <v>0</v>
      </c>
      <c r="L401" s="217">
        <v>0</v>
      </c>
      <c r="M401" s="217">
        <v>0</v>
      </c>
      <c r="N401" s="218">
        <v>0</v>
      </c>
      <c r="O401" s="219">
        <v>0</v>
      </c>
      <c r="P401" s="220">
        <f>E401*Config!F$40</f>
        <v>0</v>
      </c>
      <c r="Q401" s="220">
        <f>F401*Config!G$40</f>
        <v>0</v>
      </c>
      <c r="R401" s="220">
        <f>G401*Config!H$40</f>
        <v>0</v>
      </c>
      <c r="S401" s="220">
        <f>H401*Config!I$40</f>
        <v>0</v>
      </c>
      <c r="T401" s="220">
        <f>I401*Config!J$40</f>
        <v>0</v>
      </c>
      <c r="U401" s="220">
        <f>J401*Config!K$40</f>
        <v>0</v>
      </c>
      <c r="V401" s="220">
        <f>K401*Config!L$40</f>
        <v>0</v>
      </c>
      <c r="W401" s="220">
        <f>L401*Config!M$40</f>
        <v>0</v>
      </c>
      <c r="X401" s="220">
        <f>M401*Config!N$40</f>
        <v>0</v>
      </c>
      <c r="Y401" s="221">
        <f>N401*Config!O$40</f>
        <v>0</v>
      </c>
      <c r="Z401" s="222">
        <f t="shared" si="42"/>
        <v>0</v>
      </c>
      <c r="AA401" s="217">
        <f t="shared" si="43"/>
        <v>0</v>
      </c>
      <c r="AB401" s="220">
        <f t="shared" si="44"/>
        <v>0</v>
      </c>
      <c r="AC401" s="221">
        <f t="shared" si="45"/>
        <v>0</v>
      </c>
      <c r="AD401" s="223" t="str">
        <f>IF(OR(SUM(P401:Y401)&lt;&gt;0,A401="EH"),INDEX(CASH!$B:$B,MATCH(A401,CASH!$A:$A,0)),"")</f>
        <v/>
      </c>
      <c r="AE401" s="226">
        <v>4950</v>
      </c>
      <c r="AF401" s="224">
        <f t="shared" si="46"/>
        <v>0.12555079734501071</v>
      </c>
      <c r="AG401" s="122" t="str">
        <f>IF(ISERROR(VLOOKUP(A401,Config!$A$12:$A$32,1,FALSE)),LEFT(A401,2),"PRL")</f>
        <v>TS</v>
      </c>
      <c r="AH401" s="122" t="str">
        <f t="shared" si="47"/>
        <v>TS601</v>
      </c>
      <c r="AI401" s="163" t="s">
        <v>882</v>
      </c>
      <c r="AJ401" s="225" t="s">
        <v>781</v>
      </c>
      <c r="AK401" s="338" t="str">
        <f>IF(ISERROR(VLOOKUP($A401,'RAB Cat Lookup'!$B$4:$E$351,2,FALSE))=TRUE,"Unallocated",VLOOKUP($A401,'RAB Cat Lookup'!$B$4:$E$351,2,FALSE))</f>
        <v>Std</v>
      </c>
      <c r="AL401" s="338" t="str">
        <f>IF(ISERROR(VLOOKUP($A401,'RAB Cat Lookup'!$B$4:$E$351,4,FALSE))=TRUE,"Unallocated",VLOOKUP($A401,'RAB Cat Lookup'!$B$4:$E$351,4,FALSE))</f>
        <v>Transformers</v>
      </c>
      <c r="AM401" s="121" t="str">
        <f t="shared" si="48"/>
        <v/>
      </c>
    </row>
    <row r="402" spans="1:39" x14ac:dyDescent="0.25">
      <c r="A402" s="215" t="s">
        <v>385</v>
      </c>
      <c r="B402" s="215" t="s">
        <v>604</v>
      </c>
      <c r="C402" s="123" t="s">
        <v>513</v>
      </c>
      <c r="D402" s="216">
        <v>0</v>
      </c>
      <c r="E402" s="217">
        <v>0</v>
      </c>
      <c r="F402" s="217">
        <v>0</v>
      </c>
      <c r="G402" s="217">
        <v>0</v>
      </c>
      <c r="H402" s="217">
        <v>0</v>
      </c>
      <c r="I402" s="217">
        <v>0</v>
      </c>
      <c r="J402" s="217">
        <v>0</v>
      </c>
      <c r="K402" s="217">
        <v>0</v>
      </c>
      <c r="L402" s="217">
        <v>0</v>
      </c>
      <c r="M402" s="217">
        <v>0</v>
      </c>
      <c r="N402" s="218">
        <v>0</v>
      </c>
      <c r="O402" s="219">
        <v>0</v>
      </c>
      <c r="P402" s="220">
        <f>E402*Config!F$40</f>
        <v>0</v>
      </c>
      <c r="Q402" s="220">
        <f>F402*Config!G$40</f>
        <v>0</v>
      </c>
      <c r="R402" s="220">
        <f>G402*Config!H$40</f>
        <v>0</v>
      </c>
      <c r="S402" s="220">
        <f>H402*Config!I$40</f>
        <v>0</v>
      </c>
      <c r="T402" s="220">
        <f>I402*Config!J$40</f>
        <v>0</v>
      </c>
      <c r="U402" s="220">
        <f>J402*Config!K$40</f>
        <v>0</v>
      </c>
      <c r="V402" s="220">
        <f>K402*Config!L$40</f>
        <v>0</v>
      </c>
      <c r="W402" s="220">
        <f>L402*Config!M$40</f>
        <v>0</v>
      </c>
      <c r="X402" s="220">
        <f>M402*Config!N$40</f>
        <v>0</v>
      </c>
      <c r="Y402" s="221">
        <f>N402*Config!O$40</f>
        <v>0</v>
      </c>
      <c r="Z402" s="222">
        <f t="shared" si="42"/>
        <v>0</v>
      </c>
      <c r="AA402" s="217">
        <f t="shared" si="43"/>
        <v>0</v>
      </c>
      <c r="AB402" s="220">
        <f t="shared" si="44"/>
        <v>0</v>
      </c>
      <c r="AC402" s="221">
        <f t="shared" si="45"/>
        <v>0</v>
      </c>
      <c r="AD402" s="223" t="str">
        <f>IF(OR(SUM(P402:Y402)&lt;&gt;0,A402="EH"),INDEX(CASH!$B:$B,MATCH(A402,CASH!$A:$A,0)),"")</f>
        <v/>
      </c>
      <c r="AE402" s="226">
        <v>4950</v>
      </c>
      <c r="AF402" s="224">
        <f t="shared" si="46"/>
        <v>0.12555079734501071</v>
      </c>
      <c r="AG402" s="122" t="str">
        <f>IF(ISERROR(VLOOKUP(A402,Config!$A$12:$A$32,1,FALSE)),LEFT(A402,2),"PRL")</f>
        <v>TS</v>
      </c>
      <c r="AH402" s="122" t="str">
        <f t="shared" si="47"/>
        <v>TS602</v>
      </c>
      <c r="AI402" s="163" t="s">
        <v>882</v>
      </c>
      <c r="AJ402" s="225" t="s">
        <v>781</v>
      </c>
      <c r="AK402" s="338" t="str">
        <f>IF(ISERROR(VLOOKUP($A402,'RAB Cat Lookup'!$B$4:$E$351,2,FALSE))=TRUE,"Unallocated",VLOOKUP($A402,'RAB Cat Lookup'!$B$4:$E$351,2,FALSE))</f>
        <v>Std</v>
      </c>
      <c r="AL402" s="338" t="str">
        <f>IF(ISERROR(VLOOKUP($A402,'RAB Cat Lookup'!$B$4:$E$351,4,FALSE))=TRUE,"Unallocated",VLOOKUP($A402,'RAB Cat Lookup'!$B$4:$E$351,4,FALSE))</f>
        <v>Transformers</v>
      </c>
      <c r="AM402" s="121" t="str">
        <f t="shared" si="48"/>
        <v/>
      </c>
    </row>
    <row r="403" spans="1:39" x14ac:dyDescent="0.25">
      <c r="A403" s="215" t="s">
        <v>493</v>
      </c>
      <c r="B403" s="215" t="s">
        <v>605</v>
      </c>
      <c r="C403" s="123" t="s">
        <v>513</v>
      </c>
      <c r="D403" s="216">
        <v>0</v>
      </c>
      <c r="E403" s="217">
        <v>0</v>
      </c>
      <c r="F403" s="217">
        <v>0</v>
      </c>
      <c r="G403" s="217">
        <v>0</v>
      </c>
      <c r="H403" s="217">
        <v>0</v>
      </c>
      <c r="I403" s="217">
        <v>0</v>
      </c>
      <c r="J403" s="217">
        <v>0</v>
      </c>
      <c r="K403" s="217">
        <v>0</v>
      </c>
      <c r="L403" s="217">
        <v>0</v>
      </c>
      <c r="M403" s="217">
        <v>0</v>
      </c>
      <c r="N403" s="218">
        <v>0</v>
      </c>
      <c r="O403" s="219">
        <v>0</v>
      </c>
      <c r="P403" s="220">
        <f>E403*Config!F$40</f>
        <v>0</v>
      </c>
      <c r="Q403" s="220">
        <f>F403*Config!G$40</f>
        <v>0</v>
      </c>
      <c r="R403" s="220">
        <f>G403*Config!H$40</f>
        <v>0</v>
      </c>
      <c r="S403" s="220">
        <f>H403*Config!I$40</f>
        <v>0</v>
      </c>
      <c r="T403" s="220">
        <f>I403*Config!J$40</f>
        <v>0</v>
      </c>
      <c r="U403" s="220">
        <f>J403*Config!K$40</f>
        <v>0</v>
      </c>
      <c r="V403" s="220">
        <f>K403*Config!L$40</f>
        <v>0</v>
      </c>
      <c r="W403" s="220">
        <f>L403*Config!M$40</f>
        <v>0</v>
      </c>
      <c r="X403" s="220">
        <f>M403*Config!N$40</f>
        <v>0</v>
      </c>
      <c r="Y403" s="221">
        <f>N403*Config!O$40</f>
        <v>0</v>
      </c>
      <c r="Z403" s="222">
        <f t="shared" si="42"/>
        <v>0</v>
      </c>
      <c r="AA403" s="217">
        <f t="shared" si="43"/>
        <v>0</v>
      </c>
      <c r="AB403" s="220">
        <f t="shared" si="44"/>
        <v>0</v>
      </c>
      <c r="AC403" s="221">
        <f t="shared" si="45"/>
        <v>0</v>
      </c>
      <c r="AD403" s="223" t="str">
        <f>IF(OR(SUM(P403:Y403)&lt;&gt;0,A403="EH"),INDEX(CASH!$B:$B,MATCH(A403,CASH!$A:$A,0)),"")</f>
        <v/>
      </c>
      <c r="AE403" s="227">
        <v>4950</v>
      </c>
      <c r="AF403" s="224">
        <f t="shared" si="46"/>
        <v>0.12555079734501071</v>
      </c>
      <c r="AG403" s="122" t="str">
        <f>IF(ISERROR(VLOOKUP(A403,Config!$A$12:$A$32,1,FALSE)),LEFT(A403,2),"PRL")</f>
        <v>TS</v>
      </c>
      <c r="AH403" s="122" t="str">
        <f t="shared" si="47"/>
        <v>TS603</v>
      </c>
      <c r="AI403" s="163" t="s">
        <v>882</v>
      </c>
      <c r="AJ403" s="225" t="s">
        <v>781</v>
      </c>
      <c r="AK403" s="338" t="str">
        <f>IF(ISERROR(VLOOKUP($A403,'RAB Cat Lookup'!$B$4:$E$351,2,FALSE))=TRUE,"Unallocated",VLOOKUP($A403,'RAB Cat Lookup'!$B$4:$E$351,2,FALSE))</f>
        <v>Unallocated</v>
      </c>
      <c r="AL403" s="338" t="str">
        <f>IF(ISERROR(VLOOKUP($A403,'RAB Cat Lookup'!$B$4:$E$351,4,FALSE))=TRUE,"Unallocated",VLOOKUP($A403,'RAB Cat Lookup'!$B$4:$E$351,4,FALSE))</f>
        <v>Unallocated</v>
      </c>
      <c r="AM403" s="121" t="str">
        <f t="shared" si="48"/>
        <v/>
      </c>
    </row>
    <row r="404" spans="1:39" x14ac:dyDescent="0.25">
      <c r="A404" s="215" t="s">
        <v>390</v>
      </c>
      <c r="B404" s="215" t="s">
        <v>606</v>
      </c>
      <c r="C404" s="123" t="s">
        <v>513</v>
      </c>
      <c r="D404" s="216">
        <v>0</v>
      </c>
      <c r="E404" s="217">
        <v>0</v>
      </c>
      <c r="F404" s="217">
        <v>0</v>
      </c>
      <c r="G404" s="217">
        <v>0</v>
      </c>
      <c r="H404" s="217">
        <v>0</v>
      </c>
      <c r="I404" s="217">
        <v>0</v>
      </c>
      <c r="J404" s="217">
        <v>0</v>
      </c>
      <c r="K404" s="217">
        <v>0</v>
      </c>
      <c r="L404" s="217">
        <v>0</v>
      </c>
      <c r="M404" s="217">
        <v>0</v>
      </c>
      <c r="N404" s="218">
        <v>0</v>
      </c>
      <c r="O404" s="219">
        <v>0</v>
      </c>
      <c r="P404" s="220">
        <f>E404*Config!F$40</f>
        <v>0</v>
      </c>
      <c r="Q404" s="220">
        <f>F404*Config!G$40</f>
        <v>0</v>
      </c>
      <c r="R404" s="220">
        <f>G404*Config!H$40</f>
        <v>0</v>
      </c>
      <c r="S404" s="220">
        <f>H404*Config!I$40</f>
        <v>0</v>
      </c>
      <c r="T404" s="220">
        <f>I404*Config!J$40</f>
        <v>0</v>
      </c>
      <c r="U404" s="220">
        <f>J404*Config!K$40</f>
        <v>0</v>
      </c>
      <c r="V404" s="220">
        <f>K404*Config!L$40</f>
        <v>0</v>
      </c>
      <c r="W404" s="220">
        <f>L404*Config!M$40</f>
        <v>0</v>
      </c>
      <c r="X404" s="220">
        <f>M404*Config!N$40</f>
        <v>0</v>
      </c>
      <c r="Y404" s="221">
        <f>N404*Config!O$40</f>
        <v>0</v>
      </c>
      <c r="Z404" s="222">
        <f t="shared" si="42"/>
        <v>0</v>
      </c>
      <c r="AA404" s="217">
        <f t="shared" si="43"/>
        <v>0</v>
      </c>
      <c r="AB404" s="220">
        <f t="shared" si="44"/>
        <v>0</v>
      </c>
      <c r="AC404" s="221">
        <f t="shared" si="45"/>
        <v>0</v>
      </c>
      <c r="AD404" s="223" t="str">
        <f>IF(OR(SUM(P404:Y404)&lt;&gt;0,A404="EH"),INDEX(CASH!$B:$B,MATCH(A404,CASH!$A:$A,0)),"")</f>
        <v/>
      </c>
      <c r="AE404" s="226">
        <v>4950</v>
      </c>
      <c r="AF404" s="224">
        <f t="shared" si="46"/>
        <v>0.12555079734501071</v>
      </c>
      <c r="AG404" s="122" t="str">
        <f>IF(ISERROR(VLOOKUP(A404,Config!$A$12:$A$32,1,FALSE)),LEFT(A404,2),"PRL")</f>
        <v>TS</v>
      </c>
      <c r="AH404" s="122" t="str">
        <f t="shared" si="47"/>
        <v>TS604</v>
      </c>
      <c r="AI404" s="163" t="s">
        <v>882</v>
      </c>
      <c r="AJ404" s="225" t="s">
        <v>781</v>
      </c>
      <c r="AK404" s="338" t="str">
        <f>IF(ISERROR(VLOOKUP($A404,'RAB Cat Lookup'!$B$4:$E$351,2,FALSE))=TRUE,"Unallocated",VLOOKUP($A404,'RAB Cat Lookup'!$B$4:$E$351,2,FALSE))</f>
        <v>Std</v>
      </c>
      <c r="AL404" s="338" t="str">
        <f>IF(ISERROR(VLOOKUP($A404,'RAB Cat Lookup'!$B$4:$E$351,4,FALSE))=TRUE,"Unallocated",VLOOKUP($A404,'RAB Cat Lookup'!$B$4:$E$351,4,FALSE))</f>
        <v>Transformers</v>
      </c>
      <c r="AM404" s="121" t="str">
        <f t="shared" si="48"/>
        <v/>
      </c>
    </row>
    <row r="405" spans="1:39" x14ac:dyDescent="0.25">
      <c r="A405" s="215" t="s">
        <v>383</v>
      </c>
      <c r="B405" s="215" t="s">
        <v>607</v>
      </c>
      <c r="C405" s="123" t="s">
        <v>513</v>
      </c>
      <c r="D405" s="216">
        <v>0</v>
      </c>
      <c r="E405" s="217">
        <v>0</v>
      </c>
      <c r="F405" s="217">
        <v>0</v>
      </c>
      <c r="G405" s="217">
        <v>0</v>
      </c>
      <c r="H405" s="217">
        <v>0</v>
      </c>
      <c r="I405" s="217">
        <v>0</v>
      </c>
      <c r="J405" s="217">
        <v>0</v>
      </c>
      <c r="K405" s="217">
        <v>0</v>
      </c>
      <c r="L405" s="217">
        <v>0</v>
      </c>
      <c r="M405" s="217">
        <v>0</v>
      </c>
      <c r="N405" s="218">
        <v>0</v>
      </c>
      <c r="O405" s="219">
        <v>0</v>
      </c>
      <c r="P405" s="220">
        <f>E405*Config!F$40</f>
        <v>0</v>
      </c>
      <c r="Q405" s="220">
        <f>F405*Config!G$40</f>
        <v>0</v>
      </c>
      <c r="R405" s="220">
        <f>G405*Config!H$40</f>
        <v>0</v>
      </c>
      <c r="S405" s="220">
        <f>H405*Config!I$40</f>
        <v>0</v>
      </c>
      <c r="T405" s="220">
        <f>I405*Config!J$40</f>
        <v>0</v>
      </c>
      <c r="U405" s="220">
        <f>J405*Config!K$40</f>
        <v>0</v>
      </c>
      <c r="V405" s="220">
        <f>K405*Config!L$40</f>
        <v>0</v>
      </c>
      <c r="W405" s="220">
        <f>L405*Config!M$40</f>
        <v>0</v>
      </c>
      <c r="X405" s="220">
        <f>M405*Config!N$40</f>
        <v>0</v>
      </c>
      <c r="Y405" s="221">
        <f>N405*Config!O$40</f>
        <v>0</v>
      </c>
      <c r="Z405" s="222">
        <f t="shared" si="42"/>
        <v>0</v>
      </c>
      <c r="AA405" s="217">
        <f t="shared" si="43"/>
        <v>0</v>
      </c>
      <c r="AB405" s="220">
        <f t="shared" si="44"/>
        <v>0</v>
      </c>
      <c r="AC405" s="221">
        <f t="shared" si="45"/>
        <v>0</v>
      </c>
      <c r="AD405" s="223" t="str">
        <f>IF(OR(SUM(P405:Y405)&lt;&gt;0,A405="EH"),INDEX(CASH!$B:$B,MATCH(A405,CASH!$A:$A,0)),"")</f>
        <v/>
      </c>
      <c r="AE405" s="226">
        <v>4950</v>
      </c>
      <c r="AF405" s="224">
        <f t="shared" si="46"/>
        <v>0.12555079734501071</v>
      </c>
      <c r="AG405" s="122" t="str">
        <f>IF(ISERROR(VLOOKUP(A405,Config!$A$12:$A$32,1,FALSE)),LEFT(A405,2),"PRL")</f>
        <v>TS</v>
      </c>
      <c r="AH405" s="122" t="str">
        <f t="shared" si="47"/>
        <v>TS605</v>
      </c>
      <c r="AI405" s="163" t="s">
        <v>882</v>
      </c>
      <c r="AJ405" s="225" t="s">
        <v>781</v>
      </c>
      <c r="AK405" s="338" t="str">
        <f>IF(ISERROR(VLOOKUP($A405,'RAB Cat Lookup'!$B$4:$E$351,2,FALSE))=TRUE,"Unallocated",VLOOKUP($A405,'RAB Cat Lookup'!$B$4:$E$351,2,FALSE))</f>
        <v>Std</v>
      </c>
      <c r="AL405" s="338" t="str">
        <f>IF(ISERROR(VLOOKUP($A405,'RAB Cat Lookup'!$B$4:$E$351,4,FALSE))=TRUE,"Unallocated",VLOOKUP($A405,'RAB Cat Lookup'!$B$4:$E$351,4,FALSE))</f>
        <v>Substations</v>
      </c>
      <c r="AM405" s="121" t="str">
        <f t="shared" si="48"/>
        <v/>
      </c>
    </row>
    <row r="406" spans="1:39" x14ac:dyDescent="0.25">
      <c r="A406" s="215" t="s">
        <v>773</v>
      </c>
      <c r="B406" s="215" t="s">
        <v>774</v>
      </c>
      <c r="C406" s="123" t="s">
        <v>513</v>
      </c>
      <c r="D406" s="216">
        <v>6894.09</v>
      </c>
      <c r="E406" s="217">
        <v>0</v>
      </c>
      <c r="F406" s="217">
        <v>0</v>
      </c>
      <c r="G406" s="217">
        <v>0</v>
      </c>
      <c r="H406" s="217">
        <v>0</v>
      </c>
      <c r="I406" s="217">
        <v>0</v>
      </c>
      <c r="J406" s="217">
        <v>0</v>
      </c>
      <c r="K406" s="217">
        <v>0</v>
      </c>
      <c r="L406" s="217">
        <v>0</v>
      </c>
      <c r="M406" s="217">
        <v>0</v>
      </c>
      <c r="N406" s="218">
        <v>0</v>
      </c>
      <c r="O406" s="219">
        <v>15251.65</v>
      </c>
      <c r="P406" s="220">
        <f>E406*Config!F$40</f>
        <v>0</v>
      </c>
      <c r="Q406" s="220">
        <f>F406*Config!G$40</f>
        <v>0</v>
      </c>
      <c r="R406" s="220">
        <f>G406*Config!H$40</f>
        <v>0</v>
      </c>
      <c r="S406" s="220">
        <f>H406*Config!I$40</f>
        <v>0</v>
      </c>
      <c r="T406" s="220">
        <f>I406*Config!J$40</f>
        <v>0</v>
      </c>
      <c r="U406" s="220">
        <f>J406*Config!K$40</f>
        <v>0</v>
      </c>
      <c r="V406" s="220">
        <f>K406*Config!L$40</f>
        <v>0</v>
      </c>
      <c r="W406" s="220">
        <f>L406*Config!M$40</f>
        <v>0</v>
      </c>
      <c r="X406" s="220">
        <f>M406*Config!N$40</f>
        <v>0</v>
      </c>
      <c r="Y406" s="221">
        <f>N406*Config!O$40</f>
        <v>0</v>
      </c>
      <c r="Z406" s="222">
        <f t="shared" si="42"/>
        <v>0</v>
      </c>
      <c r="AA406" s="217">
        <f t="shared" si="43"/>
        <v>0</v>
      </c>
      <c r="AB406" s="220">
        <f t="shared" si="44"/>
        <v>0</v>
      </c>
      <c r="AC406" s="221">
        <f t="shared" si="45"/>
        <v>0</v>
      </c>
      <c r="AD406" s="223" t="str">
        <f>IF(OR(SUM(P406:Y406)&lt;&gt;0,A406="EH"),INDEX(CASH!$B:$B,MATCH(A406,CASH!$A:$A,0)),"")</f>
        <v/>
      </c>
      <c r="AE406" s="226">
        <v>5100</v>
      </c>
      <c r="AF406" s="224">
        <f t="shared" si="46"/>
        <v>9.2833650452859295E-2</v>
      </c>
      <c r="AG406" s="122" t="str">
        <f>IF(ISERROR(VLOOKUP(A406,Config!$A$12:$A$32,1,FALSE)),LEFT(A406,2),"PRL")</f>
        <v>TS</v>
      </c>
      <c r="AH406" s="122" t="str">
        <f t="shared" si="47"/>
        <v>TS615</v>
      </c>
      <c r="AI406" s="163" t="s">
        <v>882</v>
      </c>
      <c r="AJ406" s="225" t="s">
        <v>781</v>
      </c>
      <c r="AK406" s="338" t="str">
        <f>IF(ISERROR(VLOOKUP($A406,'RAB Cat Lookup'!$B$4:$E$351,2,FALSE))=TRUE,"Unallocated",VLOOKUP($A406,'RAB Cat Lookup'!$B$4:$E$351,2,FALSE))</f>
        <v>Std</v>
      </c>
      <c r="AL406" s="338" t="str">
        <f>IF(ISERROR(VLOOKUP($A406,'RAB Cat Lookup'!$B$4:$E$351,4,FALSE))=TRUE,"Unallocated",VLOOKUP($A406,'RAB Cat Lookup'!$B$4:$E$351,4,FALSE))</f>
        <v>Transformers</v>
      </c>
      <c r="AM406" s="121" t="str">
        <f t="shared" si="48"/>
        <v/>
      </c>
    </row>
    <row r="407" spans="1:39" x14ac:dyDescent="0.25">
      <c r="A407" s="215" t="s">
        <v>818</v>
      </c>
      <c r="B407" s="215" t="s">
        <v>836</v>
      </c>
      <c r="C407" s="123" t="s">
        <v>513</v>
      </c>
      <c r="D407" s="216">
        <v>2608611</v>
      </c>
      <c r="E407" s="217">
        <v>332642</v>
      </c>
      <c r="F407" s="217">
        <v>0</v>
      </c>
      <c r="G407" s="217">
        <v>0</v>
      </c>
      <c r="H407" s="217">
        <v>0</v>
      </c>
      <c r="I407" s="217">
        <v>0</v>
      </c>
      <c r="J407" s="217">
        <v>0</v>
      </c>
      <c r="K407" s="217">
        <v>0</v>
      </c>
      <c r="L407" s="217">
        <v>0</v>
      </c>
      <c r="M407" s="217">
        <v>0</v>
      </c>
      <c r="N407" s="218">
        <v>0</v>
      </c>
      <c r="O407" s="219">
        <v>2660563</v>
      </c>
      <c r="P407" s="220">
        <f>E407*Config!F$40</f>
        <v>340958.05</v>
      </c>
      <c r="Q407" s="220">
        <f>F407*Config!G$40</f>
        <v>0</v>
      </c>
      <c r="R407" s="220">
        <f>G407*Config!H$40</f>
        <v>0</v>
      </c>
      <c r="S407" s="220">
        <f>H407*Config!I$40</f>
        <v>0</v>
      </c>
      <c r="T407" s="220">
        <f>I407*Config!J$40</f>
        <v>0</v>
      </c>
      <c r="U407" s="220">
        <f>J407*Config!K$40</f>
        <v>0</v>
      </c>
      <c r="V407" s="220">
        <f>K407*Config!L$40</f>
        <v>0</v>
      </c>
      <c r="W407" s="220">
        <f>L407*Config!M$40</f>
        <v>0</v>
      </c>
      <c r="X407" s="220">
        <f>M407*Config!N$40</f>
        <v>0</v>
      </c>
      <c r="Y407" s="221">
        <f>N407*Config!O$40</f>
        <v>0</v>
      </c>
      <c r="Z407" s="222">
        <f t="shared" si="42"/>
        <v>332642</v>
      </c>
      <c r="AA407" s="217">
        <f t="shared" si="43"/>
        <v>332642</v>
      </c>
      <c r="AB407" s="220">
        <f t="shared" si="44"/>
        <v>340958.05</v>
      </c>
      <c r="AC407" s="221">
        <f t="shared" si="45"/>
        <v>340958.05</v>
      </c>
      <c r="AD407" s="223">
        <f>IF(OR(SUM(P407:Y407)&lt;&gt;0,A407="EH"),INDEX(CASH!$B:$B,MATCH(A407,CASH!$A:$A,0)),"")</f>
        <v>340</v>
      </c>
      <c r="AE407" s="122">
        <f>AD407*VLOOKUP(C407,Config!$A$3:$C$9,3,FALSE)</f>
        <v>5100</v>
      </c>
      <c r="AF407" s="224">
        <f t="shared" si="46"/>
        <v>9.2833650452859295E-2</v>
      </c>
      <c r="AG407" s="122" t="str">
        <f>IF(ISERROR(VLOOKUP(A407,Config!$A$12:$A$32,1,FALSE)),LEFT(A407,2),"PRL")</f>
        <v>TS</v>
      </c>
      <c r="AH407" s="122" t="str">
        <f t="shared" si="47"/>
        <v>TS616</v>
      </c>
      <c r="AI407" s="163" t="s">
        <v>882</v>
      </c>
      <c r="AJ407" s="225" t="s">
        <v>781</v>
      </c>
      <c r="AK407" s="338" t="str">
        <f>IF(ISERROR(VLOOKUP($A407,'RAB Cat Lookup'!$B$4:$E$351,2,FALSE))=TRUE,"Unallocated",VLOOKUP($A407,'RAB Cat Lookup'!$B$4:$E$351,2,FALSE))</f>
        <v>Std</v>
      </c>
      <c r="AL407" s="338" t="str">
        <f>IF(ISERROR(VLOOKUP($A407,'RAB Cat Lookup'!$B$4:$E$351,4,FALSE))=TRUE,"Unallocated",VLOOKUP($A407,'RAB Cat Lookup'!$B$4:$E$351,4,FALSE))</f>
        <v>Transformers</v>
      </c>
      <c r="AM407" s="121" t="str">
        <f t="shared" si="48"/>
        <v/>
      </c>
    </row>
    <row r="408" spans="1:39" x14ac:dyDescent="0.25">
      <c r="A408" s="215" t="s">
        <v>821</v>
      </c>
      <c r="B408" s="215" t="s">
        <v>839</v>
      </c>
      <c r="C408" s="123" t="s">
        <v>513</v>
      </c>
      <c r="D408" s="216">
        <v>2449406</v>
      </c>
      <c r="E408" s="217">
        <v>29268</v>
      </c>
      <c r="F408" s="217">
        <v>0</v>
      </c>
      <c r="G408" s="217">
        <v>0</v>
      </c>
      <c r="H408" s="217">
        <v>0</v>
      </c>
      <c r="I408" s="217">
        <v>0</v>
      </c>
      <c r="J408" s="217">
        <v>0</v>
      </c>
      <c r="K408" s="217">
        <v>0</v>
      </c>
      <c r="L408" s="217">
        <v>0</v>
      </c>
      <c r="M408" s="217">
        <v>0</v>
      </c>
      <c r="N408" s="218">
        <v>0</v>
      </c>
      <c r="O408" s="219">
        <v>2449406</v>
      </c>
      <c r="P408" s="220">
        <f>E408*Config!F$40</f>
        <v>29999.699999999997</v>
      </c>
      <c r="Q408" s="220">
        <f>F408*Config!G$40</f>
        <v>0</v>
      </c>
      <c r="R408" s="220">
        <f>G408*Config!H$40</f>
        <v>0</v>
      </c>
      <c r="S408" s="220">
        <f>H408*Config!I$40</f>
        <v>0</v>
      </c>
      <c r="T408" s="220">
        <f>I408*Config!J$40</f>
        <v>0</v>
      </c>
      <c r="U408" s="220">
        <f>J408*Config!K$40</f>
        <v>0</v>
      </c>
      <c r="V408" s="220">
        <f>K408*Config!L$40</f>
        <v>0</v>
      </c>
      <c r="W408" s="220">
        <f>L408*Config!M$40</f>
        <v>0</v>
      </c>
      <c r="X408" s="220">
        <f>M408*Config!N$40</f>
        <v>0</v>
      </c>
      <c r="Y408" s="221">
        <f>N408*Config!O$40</f>
        <v>0</v>
      </c>
      <c r="Z408" s="222">
        <f t="shared" si="42"/>
        <v>29268</v>
      </c>
      <c r="AA408" s="217">
        <f t="shared" si="43"/>
        <v>29268</v>
      </c>
      <c r="AB408" s="220">
        <f t="shared" si="44"/>
        <v>29999.699999999997</v>
      </c>
      <c r="AC408" s="221">
        <f t="shared" si="45"/>
        <v>29999.699999999997</v>
      </c>
      <c r="AD408" s="223">
        <f>IF(OR(SUM(P408:Y408)&lt;&gt;0,A408="EH"),INDEX(CASH!$B:$B,MATCH(A408,CASH!$A:$A,0)),"")</f>
        <v>340</v>
      </c>
      <c r="AE408" s="122">
        <f>AD408*VLOOKUP(C408,Config!$A$3:$C$9,3,FALSE)</f>
        <v>5100</v>
      </c>
      <c r="AF408" s="224">
        <f t="shared" si="46"/>
        <v>9.2833650452859295E-2</v>
      </c>
      <c r="AG408" s="122" t="str">
        <f>IF(ISERROR(VLOOKUP(A408,Config!$A$12:$A$32,1,FALSE)),LEFT(A408,2),"PRL")</f>
        <v>TS</v>
      </c>
      <c r="AH408" s="122" t="str">
        <f t="shared" si="47"/>
        <v>TS617</v>
      </c>
      <c r="AI408" s="163" t="s">
        <v>882</v>
      </c>
      <c r="AJ408" s="225" t="s">
        <v>781</v>
      </c>
      <c r="AK408" s="338" t="str">
        <f>IF(ISERROR(VLOOKUP($A408,'RAB Cat Lookup'!$B$4:$E$351,2,FALSE))=TRUE,"Unallocated",VLOOKUP($A408,'RAB Cat Lookup'!$B$4:$E$351,2,FALSE))</f>
        <v>Std</v>
      </c>
      <c r="AL408" s="338" t="str">
        <f>IF(ISERROR(VLOOKUP($A408,'RAB Cat Lookup'!$B$4:$E$351,4,FALSE))=TRUE,"Unallocated",VLOOKUP($A408,'RAB Cat Lookup'!$B$4:$E$351,4,FALSE))</f>
        <v>Transformers</v>
      </c>
      <c r="AM408" s="121" t="str">
        <f t="shared" si="48"/>
        <v/>
      </c>
    </row>
    <row r="409" spans="1:39" x14ac:dyDescent="0.25">
      <c r="A409" s="215" t="s">
        <v>822</v>
      </c>
      <c r="B409" s="215" t="s">
        <v>840</v>
      </c>
      <c r="C409" s="123" t="s">
        <v>513</v>
      </c>
      <c r="D409" s="216">
        <v>2457614</v>
      </c>
      <c r="E409" s="217">
        <v>1577261</v>
      </c>
      <c r="F409" s="217">
        <v>0</v>
      </c>
      <c r="G409" s="217">
        <v>0</v>
      </c>
      <c r="H409" s="217">
        <v>0</v>
      </c>
      <c r="I409" s="217">
        <v>0</v>
      </c>
      <c r="J409" s="217">
        <v>0</v>
      </c>
      <c r="K409" s="217">
        <v>0</v>
      </c>
      <c r="L409" s="217">
        <v>0</v>
      </c>
      <c r="M409" s="217">
        <v>0</v>
      </c>
      <c r="N409" s="218">
        <v>0</v>
      </c>
      <c r="O409" s="219">
        <v>1248155.45</v>
      </c>
      <c r="P409" s="220">
        <f>E409*Config!F$40</f>
        <v>1616692.5249999999</v>
      </c>
      <c r="Q409" s="220">
        <f>F409*Config!G$40</f>
        <v>0</v>
      </c>
      <c r="R409" s="220">
        <f>G409*Config!H$40</f>
        <v>0</v>
      </c>
      <c r="S409" s="220">
        <f>H409*Config!I$40</f>
        <v>0</v>
      </c>
      <c r="T409" s="220">
        <f>I409*Config!J$40</f>
        <v>0</v>
      </c>
      <c r="U409" s="220">
        <f>J409*Config!K$40</f>
        <v>0</v>
      </c>
      <c r="V409" s="220">
        <f>K409*Config!L$40</f>
        <v>0</v>
      </c>
      <c r="W409" s="220">
        <f>L409*Config!M$40</f>
        <v>0</v>
      </c>
      <c r="X409" s="220">
        <f>M409*Config!N$40</f>
        <v>0</v>
      </c>
      <c r="Y409" s="221">
        <f>N409*Config!O$40</f>
        <v>0</v>
      </c>
      <c r="Z409" s="222">
        <f t="shared" si="42"/>
        <v>1577261</v>
      </c>
      <c r="AA409" s="217">
        <f t="shared" si="43"/>
        <v>1577261</v>
      </c>
      <c r="AB409" s="220">
        <f t="shared" si="44"/>
        <v>1616692.5249999999</v>
      </c>
      <c r="AC409" s="221">
        <f t="shared" si="45"/>
        <v>1616692.5249999999</v>
      </c>
      <c r="AD409" s="223">
        <f>IF(OR(SUM(P409:Y409)&lt;&gt;0,A409="EH"),INDEX(CASH!$B:$B,MATCH(A409,CASH!$A:$A,0)),"")</f>
        <v>340</v>
      </c>
      <c r="AE409" s="122">
        <f>AD409*VLOOKUP(C409,Config!$A$3:$C$9,3,FALSE)</f>
        <v>5100</v>
      </c>
      <c r="AF409" s="224">
        <f t="shared" si="46"/>
        <v>9.2833650452859295E-2</v>
      </c>
      <c r="AG409" s="122" t="str">
        <f>IF(ISERROR(VLOOKUP(A409,Config!$A$12:$A$32,1,FALSE)),LEFT(A409,2),"PRL")</f>
        <v>TS</v>
      </c>
      <c r="AH409" s="122" t="str">
        <f t="shared" si="47"/>
        <v>TS618</v>
      </c>
      <c r="AI409" s="163" t="s">
        <v>882</v>
      </c>
      <c r="AJ409" s="225" t="s">
        <v>781</v>
      </c>
      <c r="AK409" s="338" t="str">
        <f>IF(ISERROR(VLOOKUP($A409,'RAB Cat Lookup'!$B$4:$E$351,2,FALSE))=TRUE,"Unallocated",VLOOKUP($A409,'RAB Cat Lookup'!$B$4:$E$351,2,FALSE))</f>
        <v>Std</v>
      </c>
      <c r="AL409" s="338" t="str">
        <f>IF(ISERROR(VLOOKUP($A409,'RAB Cat Lookup'!$B$4:$E$351,4,FALSE))=TRUE,"Unallocated",VLOOKUP($A409,'RAB Cat Lookup'!$B$4:$E$351,4,FALSE))</f>
        <v>Transformers</v>
      </c>
      <c r="AM409" s="121" t="str">
        <f t="shared" si="48"/>
        <v/>
      </c>
    </row>
    <row r="410" spans="1:39" x14ac:dyDescent="0.25">
      <c r="A410" s="215" t="s">
        <v>819</v>
      </c>
      <c r="B410" s="215" t="s">
        <v>837</v>
      </c>
      <c r="C410" s="123" t="s">
        <v>513</v>
      </c>
      <c r="D410" s="216">
        <v>0</v>
      </c>
      <c r="E410" s="217">
        <v>0</v>
      </c>
      <c r="F410" s="217">
        <v>0</v>
      </c>
      <c r="G410" s="217">
        <v>0</v>
      </c>
      <c r="H410" s="217">
        <v>0</v>
      </c>
      <c r="I410" s="217">
        <v>0</v>
      </c>
      <c r="J410" s="217">
        <v>0</v>
      </c>
      <c r="K410" s="217">
        <v>0</v>
      </c>
      <c r="L410" s="217">
        <v>0</v>
      </c>
      <c r="M410" s="217">
        <v>0</v>
      </c>
      <c r="N410" s="218">
        <v>0</v>
      </c>
      <c r="O410" s="219">
        <v>375000</v>
      </c>
      <c r="P410" s="220">
        <f>E410*Config!F$40</f>
        <v>0</v>
      </c>
      <c r="Q410" s="220">
        <f>F410*Config!G$40</f>
        <v>0</v>
      </c>
      <c r="R410" s="220">
        <f>G410*Config!H$40</f>
        <v>0</v>
      </c>
      <c r="S410" s="220">
        <f>H410*Config!I$40</f>
        <v>0</v>
      </c>
      <c r="T410" s="220">
        <f>I410*Config!J$40</f>
        <v>0</v>
      </c>
      <c r="U410" s="220">
        <f>J410*Config!K$40</f>
        <v>0</v>
      </c>
      <c r="V410" s="220">
        <f>K410*Config!L$40</f>
        <v>0</v>
      </c>
      <c r="W410" s="220">
        <f>L410*Config!M$40</f>
        <v>0</v>
      </c>
      <c r="X410" s="220">
        <f>M410*Config!N$40</f>
        <v>0</v>
      </c>
      <c r="Y410" s="221">
        <f>N410*Config!O$40</f>
        <v>0</v>
      </c>
      <c r="Z410" s="222">
        <f t="shared" si="42"/>
        <v>0</v>
      </c>
      <c r="AA410" s="217">
        <f t="shared" si="43"/>
        <v>0</v>
      </c>
      <c r="AB410" s="220">
        <f t="shared" si="44"/>
        <v>0</v>
      </c>
      <c r="AC410" s="221">
        <f t="shared" si="45"/>
        <v>0</v>
      </c>
      <c r="AD410" s="223" t="str">
        <f>IF(OR(SUM(P410:Y410)&lt;&gt;0,A410="EH"),INDEX(CASH!$B:$B,MATCH(A410,CASH!$A:$A,0)),"")</f>
        <v/>
      </c>
      <c r="AE410" s="226">
        <v>5100</v>
      </c>
      <c r="AF410" s="224">
        <f t="shared" si="46"/>
        <v>9.2833650452859295E-2</v>
      </c>
      <c r="AG410" s="122" t="str">
        <f>IF(ISERROR(VLOOKUP(A410,Config!$A$12:$A$32,1,FALSE)),LEFT(A410,2),"PRL")</f>
        <v>TS</v>
      </c>
      <c r="AH410" s="122" t="str">
        <f t="shared" si="47"/>
        <v>TS619</v>
      </c>
      <c r="AI410" s="163" t="s">
        <v>882</v>
      </c>
      <c r="AJ410" s="225" t="s">
        <v>781</v>
      </c>
      <c r="AK410" s="338" t="str">
        <f>IF(ISERROR(VLOOKUP($A410,'RAB Cat Lookup'!$B$4:$E$351,2,FALSE))=TRUE,"Unallocated",VLOOKUP($A410,'RAB Cat Lookup'!$B$4:$E$351,2,FALSE))</f>
        <v>Std</v>
      </c>
      <c r="AL410" s="338" t="str">
        <f>IF(ISERROR(VLOOKUP($A410,'RAB Cat Lookup'!$B$4:$E$351,4,FALSE))=TRUE,"Unallocated",VLOOKUP($A410,'RAB Cat Lookup'!$B$4:$E$351,4,FALSE))</f>
        <v>Transformers</v>
      </c>
      <c r="AM410" s="121" t="str">
        <f t="shared" si="48"/>
        <v/>
      </c>
    </row>
    <row r="411" spans="1:39" x14ac:dyDescent="0.25">
      <c r="A411" s="215" t="s">
        <v>1080</v>
      </c>
      <c r="B411" s="215" t="s">
        <v>1084</v>
      </c>
      <c r="C411" s="123" t="s">
        <v>513</v>
      </c>
      <c r="D411" s="216" t="s">
        <v>1372</v>
      </c>
      <c r="E411" s="217">
        <v>1080563</v>
      </c>
      <c r="F411" s="217">
        <v>0</v>
      </c>
      <c r="G411" s="217">
        <v>0</v>
      </c>
      <c r="H411" s="217">
        <v>0</v>
      </c>
      <c r="I411" s="217">
        <v>0</v>
      </c>
      <c r="J411" s="217">
        <v>0</v>
      </c>
      <c r="K411" s="217">
        <v>0</v>
      </c>
      <c r="L411" s="217">
        <v>0</v>
      </c>
      <c r="M411" s="217">
        <v>0</v>
      </c>
      <c r="N411" s="218">
        <v>0</v>
      </c>
      <c r="O411" s="219">
        <v>662422.99999999988</v>
      </c>
      <c r="P411" s="220">
        <f>E411*Config!F$40</f>
        <v>1107577.075</v>
      </c>
      <c r="Q411" s="220">
        <f>F411*Config!G$40</f>
        <v>0</v>
      </c>
      <c r="R411" s="220">
        <f>G411*Config!H$40</f>
        <v>0</v>
      </c>
      <c r="S411" s="220">
        <f>H411*Config!I$40</f>
        <v>0</v>
      </c>
      <c r="T411" s="220">
        <f>I411*Config!J$40</f>
        <v>0</v>
      </c>
      <c r="U411" s="220">
        <f>J411*Config!K$40</f>
        <v>0</v>
      </c>
      <c r="V411" s="220">
        <f>K411*Config!L$40</f>
        <v>0</v>
      </c>
      <c r="W411" s="220">
        <f>L411*Config!M$40</f>
        <v>0</v>
      </c>
      <c r="X411" s="220">
        <f>M411*Config!N$40</f>
        <v>0</v>
      </c>
      <c r="Y411" s="221">
        <f>N411*Config!O$40</f>
        <v>0</v>
      </c>
      <c r="Z411" s="222">
        <f t="shared" si="42"/>
        <v>1080563</v>
      </c>
      <c r="AA411" s="217">
        <f t="shared" si="43"/>
        <v>1080563</v>
      </c>
      <c r="AB411" s="220">
        <f t="shared" si="44"/>
        <v>1107577.075</v>
      </c>
      <c r="AC411" s="221">
        <f t="shared" si="45"/>
        <v>1107577.075</v>
      </c>
      <c r="AD411" s="223">
        <f>IF(OR(SUM(P411:Y411)&lt;&gt;0,A411="EH"),INDEX(CASH!$B:$B,MATCH(A411,CASH!$A:$A,0)),"")</f>
        <v>340</v>
      </c>
      <c r="AE411" s="227">
        <v>4950</v>
      </c>
      <c r="AF411" s="224">
        <f t="shared" si="46"/>
        <v>0.12555079734501071</v>
      </c>
      <c r="AG411" s="122" t="str">
        <f>IF(ISERROR(VLOOKUP(A411,Config!$A$12:$A$32,1,FALSE)),LEFT(A411,2),"PRL")</f>
        <v>TS</v>
      </c>
      <c r="AH411" s="122" t="str">
        <f t="shared" si="47"/>
        <v>TS620</v>
      </c>
      <c r="AI411" s="163" t="s">
        <v>882</v>
      </c>
      <c r="AJ411" s="225" t="s">
        <v>781</v>
      </c>
      <c r="AK411" s="338" t="str">
        <f>IF(ISERROR(VLOOKUP($A411,'RAB Cat Lookup'!$B$4:$E$351,2,FALSE))=TRUE,"Unallocated",VLOOKUP($A411,'RAB Cat Lookup'!$B$4:$E$351,2,FALSE))</f>
        <v>Std</v>
      </c>
      <c r="AL411" s="338" t="str">
        <f>IF(ISERROR(VLOOKUP($A411,'RAB Cat Lookup'!$B$4:$E$351,4,FALSE))=TRUE,"Unallocated",VLOOKUP($A411,'RAB Cat Lookup'!$B$4:$E$351,4,FALSE))</f>
        <v>Transformers</v>
      </c>
      <c r="AM411" s="121" t="str">
        <f t="shared" si="48"/>
        <v/>
      </c>
    </row>
    <row r="412" spans="1:39" x14ac:dyDescent="0.25">
      <c r="A412" s="215" t="s">
        <v>885</v>
      </c>
      <c r="B412" s="215" t="s">
        <v>890</v>
      </c>
      <c r="C412" s="123" t="s">
        <v>512</v>
      </c>
      <c r="D412" s="216">
        <v>0</v>
      </c>
      <c r="E412" s="217">
        <v>0</v>
      </c>
      <c r="F412" s="217">
        <v>4000000</v>
      </c>
      <c r="G412" s="217">
        <v>4000000</v>
      </c>
      <c r="H412" s="217">
        <v>4000000</v>
      </c>
      <c r="I412" s="217">
        <v>4000000</v>
      </c>
      <c r="J412" s="217">
        <v>4000000</v>
      </c>
      <c r="K412" s="217">
        <v>4000000</v>
      </c>
      <c r="L412" s="217">
        <v>4000000</v>
      </c>
      <c r="M412" s="217">
        <v>4000000</v>
      </c>
      <c r="N412" s="218">
        <v>4000000</v>
      </c>
      <c r="O412" s="219">
        <v>0</v>
      </c>
      <c r="P412" s="220">
        <f>E412*Config!F$40</f>
        <v>0</v>
      </c>
      <c r="Q412" s="220">
        <f>F412*Config!G$40</f>
        <v>4202500</v>
      </c>
      <c r="R412" s="220">
        <f>G412*Config!H$40</f>
        <v>4307562.4999999991</v>
      </c>
      <c r="S412" s="220">
        <f>H412*Config!I$40</f>
        <v>4415251.5624999991</v>
      </c>
      <c r="T412" s="220">
        <f>I412*Config!J$40</f>
        <v>4525632.8515624991</v>
      </c>
      <c r="U412" s="220">
        <f>J412*Config!K$40</f>
        <v>4638773.6728515606</v>
      </c>
      <c r="V412" s="220">
        <f>K412*Config!L$40</f>
        <v>4754743.0146728503</v>
      </c>
      <c r="W412" s="220">
        <f>L412*Config!M$40</f>
        <v>4873611.5900396705</v>
      </c>
      <c r="X412" s="220">
        <f>M412*Config!N$40</f>
        <v>4995451.8797906619</v>
      </c>
      <c r="Y412" s="221">
        <f>N412*Config!O$40</f>
        <v>5120338.1767854281</v>
      </c>
      <c r="Z412" s="222">
        <f t="shared" si="42"/>
        <v>16000000</v>
      </c>
      <c r="AA412" s="217">
        <f t="shared" si="43"/>
        <v>36000000</v>
      </c>
      <c r="AB412" s="220">
        <f t="shared" si="44"/>
        <v>17450946.9140625</v>
      </c>
      <c r="AC412" s="221">
        <f t="shared" si="45"/>
        <v>41833865.248202667</v>
      </c>
      <c r="AD412" s="223">
        <f>IF(OR(SUM(P412:Y412)&lt;&gt;0,A412="EH"),INDEX(CASH!$B:$B,MATCH(A412,CASH!$A:$A,0)),"")</f>
        <v>290</v>
      </c>
      <c r="AE412" s="122">
        <f>AD412*VLOOKUP(C412,Config!$A$3:$C$9,3,FALSE)</f>
        <v>4350</v>
      </c>
      <c r="AF412" s="224">
        <f t="shared" si="46"/>
        <v>0.29288390369739509</v>
      </c>
      <c r="AG412" s="122" t="str">
        <f>IF(ISERROR(VLOOKUP(A412,Config!$A$12:$A$32,1,FALSE)),LEFT(A412,2),"PRL")</f>
        <v>TS</v>
      </c>
      <c r="AH412" s="122" t="str">
        <f t="shared" si="47"/>
        <v>TS700s</v>
      </c>
      <c r="AI412" s="163" t="s">
        <v>882</v>
      </c>
      <c r="AJ412" s="225" t="s">
        <v>781</v>
      </c>
      <c r="AK412" s="338" t="str">
        <f>IF(ISERROR(VLOOKUP($A412,'RAB Cat Lookup'!$B$4:$E$351,2,FALSE))=TRUE,"Unallocated",VLOOKUP($A412,'RAB Cat Lookup'!$B$4:$E$351,2,FALSE))</f>
        <v>Std</v>
      </c>
      <c r="AL412" s="338" t="str">
        <f>IF(ISERROR(VLOOKUP($A412,'RAB Cat Lookup'!$B$4:$E$351,4,FALSE))=TRUE,"Unallocated",VLOOKUP($A412,'RAB Cat Lookup'!$B$4:$E$351,4,FALSE))</f>
        <v>Substations</v>
      </c>
      <c r="AM412" s="121" t="str">
        <f t="shared" si="48"/>
        <v/>
      </c>
    </row>
    <row r="413" spans="1:39" x14ac:dyDescent="0.25">
      <c r="A413" s="215" t="s">
        <v>885</v>
      </c>
      <c r="B413" s="215" t="s">
        <v>890</v>
      </c>
      <c r="C413" s="123" t="s">
        <v>778</v>
      </c>
      <c r="D413" s="216">
        <v>0</v>
      </c>
      <c r="E413" s="217">
        <v>0</v>
      </c>
      <c r="F413" s="217">
        <v>0</v>
      </c>
      <c r="G413" s="217">
        <v>0</v>
      </c>
      <c r="H413" s="217">
        <v>4000000</v>
      </c>
      <c r="I413" s="217">
        <v>8000000</v>
      </c>
      <c r="J413" s="217">
        <v>0</v>
      </c>
      <c r="K413" s="217">
        <v>0</v>
      </c>
      <c r="L413" s="217">
        <v>0</v>
      </c>
      <c r="M413" s="217">
        <v>0</v>
      </c>
      <c r="N413" s="218">
        <v>0</v>
      </c>
      <c r="O413" s="219">
        <v>0</v>
      </c>
      <c r="P413" s="220">
        <f>E413*Config!F$40</f>
        <v>0</v>
      </c>
      <c r="Q413" s="220">
        <f>F413*Config!G$40</f>
        <v>0</v>
      </c>
      <c r="R413" s="220">
        <f>G413*Config!H$40</f>
        <v>0</v>
      </c>
      <c r="S413" s="220">
        <f>H413*Config!I$40</f>
        <v>4415251.5624999991</v>
      </c>
      <c r="T413" s="220">
        <f>I413*Config!J$40</f>
        <v>9051265.7031249981</v>
      </c>
      <c r="U413" s="220">
        <f>J413*Config!K$40</f>
        <v>0</v>
      </c>
      <c r="V413" s="220">
        <f>K413*Config!L$40</f>
        <v>0</v>
      </c>
      <c r="W413" s="220">
        <f>L413*Config!M$40</f>
        <v>0</v>
      </c>
      <c r="X413" s="220">
        <f>M413*Config!N$40</f>
        <v>0</v>
      </c>
      <c r="Y413" s="221">
        <f>N413*Config!O$40</f>
        <v>0</v>
      </c>
      <c r="Z413" s="222">
        <f t="shared" si="42"/>
        <v>12000000</v>
      </c>
      <c r="AA413" s="217">
        <f t="shared" si="43"/>
        <v>12000000</v>
      </c>
      <c r="AB413" s="220">
        <f t="shared" ref="AB413" si="49">SUM(P413:T413)</f>
        <v>13466517.265624996</v>
      </c>
      <c r="AC413" s="221">
        <f t="shared" ref="AC413" si="50">SUM(P413:Y413)</f>
        <v>13466517.265624996</v>
      </c>
      <c r="AD413" s="223">
        <f>IF(OR(SUM(P413:Y413)&lt;&gt;0,A413="EH"),INDEX(CASH!$B:$B,MATCH(A413,CASH!$A:$A,0)),"")</f>
        <v>290</v>
      </c>
      <c r="AE413" s="122">
        <f>AD413*VLOOKUP(C413,Config!$A$3:$C$9,3,FALSE)</f>
        <v>2900</v>
      </c>
      <c r="AF413" s="224">
        <f t="shared" si="46"/>
        <v>0.59742733218935595</v>
      </c>
      <c r="AG413" s="122" t="str">
        <f>IF(ISERROR(VLOOKUP(A413,Config!$A$12:$A$32,1,FALSE)),LEFT(A413,2),"PRL")</f>
        <v>TS</v>
      </c>
      <c r="AH413" s="122" t="str">
        <f t="shared" si="47"/>
        <v>TS700m</v>
      </c>
      <c r="AI413" s="163" t="s">
        <v>882</v>
      </c>
      <c r="AJ413" s="225" t="s">
        <v>781</v>
      </c>
      <c r="AK413" s="338" t="str">
        <f>IF(ISERROR(VLOOKUP($A413,'RAB Cat Lookup'!$B$4:$E$351,2,FALSE))=TRUE,"Unallocated",VLOOKUP($A413,'RAB Cat Lookup'!$B$4:$E$351,2,FALSE))</f>
        <v>Std</v>
      </c>
      <c r="AL413" s="338" t="str">
        <f>IF(ISERROR(VLOOKUP($A413,'RAB Cat Lookup'!$B$4:$E$351,4,FALSE))=TRUE,"Unallocated",VLOOKUP($A413,'RAB Cat Lookup'!$B$4:$E$351,4,FALSE))</f>
        <v>Substations</v>
      </c>
      <c r="AM413" s="121" t="str">
        <f t="shared" si="48"/>
        <v/>
      </c>
    </row>
    <row r="414" spans="1:39" x14ac:dyDescent="0.25">
      <c r="A414" s="215" t="s">
        <v>886</v>
      </c>
      <c r="B414" s="215" t="s">
        <v>891</v>
      </c>
      <c r="C414" s="123" t="s">
        <v>513</v>
      </c>
      <c r="D414" s="216">
        <v>2100000</v>
      </c>
      <c r="E414" s="217">
        <v>777546</v>
      </c>
      <c r="F414" s="217">
        <v>36169</v>
      </c>
      <c r="G414" s="217">
        <v>0</v>
      </c>
      <c r="H414" s="217">
        <v>0</v>
      </c>
      <c r="I414" s="217">
        <v>0</v>
      </c>
      <c r="J414" s="217">
        <v>0</v>
      </c>
      <c r="K414" s="217">
        <v>0</v>
      </c>
      <c r="L414" s="217">
        <v>0</v>
      </c>
      <c r="M414" s="217">
        <v>0</v>
      </c>
      <c r="N414" s="218">
        <v>0</v>
      </c>
      <c r="O414" s="219">
        <v>1453893</v>
      </c>
      <c r="P414" s="220">
        <f>E414*Config!F$40</f>
        <v>796984.64999999991</v>
      </c>
      <c r="Q414" s="220">
        <f>F414*Config!G$40</f>
        <v>38000.055624999994</v>
      </c>
      <c r="R414" s="220">
        <f>G414*Config!H$40</f>
        <v>0</v>
      </c>
      <c r="S414" s="220">
        <f>H414*Config!I$40</f>
        <v>0</v>
      </c>
      <c r="T414" s="220">
        <f>I414*Config!J$40</f>
        <v>0</v>
      </c>
      <c r="U414" s="220">
        <f>J414*Config!K$40</f>
        <v>0</v>
      </c>
      <c r="V414" s="220">
        <f>K414*Config!L$40</f>
        <v>0</v>
      </c>
      <c r="W414" s="220">
        <f>L414*Config!M$40</f>
        <v>0</v>
      </c>
      <c r="X414" s="220">
        <f>M414*Config!N$40</f>
        <v>0</v>
      </c>
      <c r="Y414" s="221">
        <f>N414*Config!O$40</f>
        <v>0</v>
      </c>
      <c r="Z414" s="222">
        <f t="shared" si="42"/>
        <v>813715</v>
      </c>
      <c r="AA414" s="217">
        <f t="shared" si="43"/>
        <v>813715</v>
      </c>
      <c r="AB414" s="220">
        <f t="shared" si="44"/>
        <v>834984.70562499994</v>
      </c>
      <c r="AC414" s="221">
        <f t="shared" si="45"/>
        <v>834984.70562499994</v>
      </c>
      <c r="AD414" s="223">
        <f>IF(OR(SUM(P414:Y414)&lt;&gt;0,A414="EH"),INDEX(CASH!$B:$B,MATCH(A414,CASH!$A:$A,0)),"")</f>
        <v>290</v>
      </c>
      <c r="AE414" s="122">
        <f>AD414*VLOOKUP(C414,Config!$A$3:$C$9,3,FALSE)</f>
        <v>4350</v>
      </c>
      <c r="AF414" s="224">
        <f t="shared" si="46"/>
        <v>0.29288390369739509</v>
      </c>
      <c r="AG414" s="122" t="str">
        <f>IF(ISERROR(VLOOKUP(A414,Config!$A$12:$A$32,1,FALSE)),LEFT(A414,2),"PRL")</f>
        <v>TS</v>
      </c>
      <c r="AH414" s="122" t="str">
        <f t="shared" si="47"/>
        <v>TS701</v>
      </c>
      <c r="AI414" s="163" t="s">
        <v>882</v>
      </c>
      <c r="AJ414" s="225" t="s">
        <v>781</v>
      </c>
      <c r="AK414" s="338" t="str">
        <f>IF(ISERROR(VLOOKUP($A414,'RAB Cat Lookup'!$B$4:$E$351,2,FALSE))=TRUE,"Unallocated",VLOOKUP($A414,'RAB Cat Lookup'!$B$4:$E$351,2,FALSE))</f>
        <v>Std</v>
      </c>
      <c r="AL414" s="338" t="str">
        <f>IF(ISERROR(VLOOKUP($A414,'RAB Cat Lookup'!$B$4:$E$351,4,FALSE))=TRUE,"Unallocated",VLOOKUP($A414,'RAB Cat Lookup'!$B$4:$E$351,4,FALSE))</f>
        <v>Substations</v>
      </c>
      <c r="AM414" s="121" t="str">
        <f t="shared" si="48"/>
        <v/>
      </c>
    </row>
    <row r="415" spans="1:39" x14ac:dyDescent="0.25">
      <c r="A415" s="215" t="s">
        <v>887</v>
      </c>
      <c r="B415" s="215" t="s">
        <v>892</v>
      </c>
      <c r="C415" s="123" t="s">
        <v>513</v>
      </c>
      <c r="D415" s="216">
        <v>1890000</v>
      </c>
      <c r="E415" s="217">
        <v>953171</v>
      </c>
      <c r="F415" s="217">
        <v>265366</v>
      </c>
      <c r="G415" s="217">
        <v>0</v>
      </c>
      <c r="H415" s="217">
        <v>0</v>
      </c>
      <c r="I415" s="217">
        <v>0</v>
      </c>
      <c r="J415" s="217">
        <v>0</v>
      </c>
      <c r="K415" s="217">
        <v>0</v>
      </c>
      <c r="L415" s="217">
        <v>0</v>
      </c>
      <c r="M415" s="217">
        <v>0</v>
      </c>
      <c r="N415" s="218">
        <v>0</v>
      </c>
      <c r="O415" s="219">
        <v>573638</v>
      </c>
      <c r="P415" s="220">
        <f>E415*Config!F$40</f>
        <v>977000.27499999991</v>
      </c>
      <c r="Q415" s="220">
        <f>F415*Config!G$40</f>
        <v>278800.15375</v>
      </c>
      <c r="R415" s="220">
        <f>G415*Config!H$40</f>
        <v>0</v>
      </c>
      <c r="S415" s="220">
        <f>H415*Config!I$40</f>
        <v>0</v>
      </c>
      <c r="T415" s="220">
        <f>I415*Config!J$40</f>
        <v>0</v>
      </c>
      <c r="U415" s="220">
        <f>J415*Config!K$40</f>
        <v>0</v>
      </c>
      <c r="V415" s="220">
        <f>K415*Config!L$40</f>
        <v>0</v>
      </c>
      <c r="W415" s="220">
        <f>L415*Config!M$40</f>
        <v>0</v>
      </c>
      <c r="X415" s="220">
        <f>M415*Config!N$40</f>
        <v>0</v>
      </c>
      <c r="Y415" s="221">
        <f>N415*Config!O$40</f>
        <v>0</v>
      </c>
      <c r="Z415" s="222">
        <f t="shared" si="42"/>
        <v>1218537</v>
      </c>
      <c r="AA415" s="217">
        <f t="shared" si="43"/>
        <v>1218537</v>
      </c>
      <c r="AB415" s="220">
        <f t="shared" si="44"/>
        <v>1255800.42875</v>
      </c>
      <c r="AC415" s="221">
        <f t="shared" si="45"/>
        <v>1255800.42875</v>
      </c>
      <c r="AD415" s="223">
        <f>IF(OR(SUM(P415:Y415)&lt;&gt;0,A415="EH"),INDEX(CASH!$B:$B,MATCH(A415,CASH!$A:$A,0)),"")</f>
        <v>290</v>
      </c>
      <c r="AE415" s="122">
        <f>AD415*VLOOKUP(C415,Config!$A$3:$C$9,3,FALSE)</f>
        <v>4350</v>
      </c>
      <c r="AF415" s="224">
        <f t="shared" si="46"/>
        <v>0.29288390369739509</v>
      </c>
      <c r="AG415" s="122" t="str">
        <f>IF(ISERROR(VLOOKUP(A415,Config!$A$12:$A$32,1,FALSE)),LEFT(A415,2),"PRL")</f>
        <v>TS</v>
      </c>
      <c r="AH415" s="122" t="str">
        <f t="shared" si="47"/>
        <v>TS702</v>
      </c>
      <c r="AI415" s="163" t="s">
        <v>882</v>
      </c>
      <c r="AJ415" s="225" t="s">
        <v>781</v>
      </c>
      <c r="AK415" s="338" t="str">
        <f>IF(ISERROR(VLOOKUP($A415,'RAB Cat Lookup'!$B$4:$E$351,2,FALSE))=TRUE,"Unallocated",VLOOKUP($A415,'RAB Cat Lookup'!$B$4:$E$351,2,FALSE))</f>
        <v>Std</v>
      </c>
      <c r="AL415" s="338" t="str">
        <f>IF(ISERROR(VLOOKUP($A415,'RAB Cat Lookup'!$B$4:$E$351,4,FALSE))=TRUE,"Unallocated",VLOOKUP($A415,'RAB Cat Lookup'!$B$4:$E$351,4,FALSE))</f>
        <v>Substations</v>
      </c>
      <c r="AM415" s="121" t="str">
        <f t="shared" si="48"/>
        <v/>
      </c>
    </row>
    <row r="416" spans="1:39" x14ac:dyDescent="0.25">
      <c r="A416" s="215" t="s">
        <v>888</v>
      </c>
      <c r="B416" s="215" t="s">
        <v>893</v>
      </c>
      <c r="C416" s="123" t="s">
        <v>513</v>
      </c>
      <c r="D416" s="216">
        <v>2610000</v>
      </c>
      <c r="E416" s="217">
        <v>424390</v>
      </c>
      <c r="F416" s="217">
        <v>0</v>
      </c>
      <c r="G416" s="217">
        <v>0</v>
      </c>
      <c r="H416" s="217">
        <v>0</v>
      </c>
      <c r="I416" s="217">
        <v>0</v>
      </c>
      <c r="J416" s="217">
        <v>0</v>
      </c>
      <c r="K416" s="217">
        <v>0</v>
      </c>
      <c r="L416" s="217">
        <v>0</v>
      </c>
      <c r="M416" s="217">
        <v>0</v>
      </c>
      <c r="N416" s="218">
        <v>0</v>
      </c>
      <c r="O416" s="219">
        <v>1941242</v>
      </c>
      <c r="P416" s="220">
        <f>E416*Config!F$40</f>
        <v>434999.74999999994</v>
      </c>
      <c r="Q416" s="220">
        <f>F416*Config!G$40</f>
        <v>0</v>
      </c>
      <c r="R416" s="220">
        <f>G416*Config!H$40</f>
        <v>0</v>
      </c>
      <c r="S416" s="220">
        <f>H416*Config!I$40</f>
        <v>0</v>
      </c>
      <c r="T416" s="220">
        <f>I416*Config!J$40</f>
        <v>0</v>
      </c>
      <c r="U416" s="220">
        <f>J416*Config!K$40</f>
        <v>0</v>
      </c>
      <c r="V416" s="220">
        <f>K416*Config!L$40</f>
        <v>0</v>
      </c>
      <c r="W416" s="220">
        <f>L416*Config!M$40</f>
        <v>0</v>
      </c>
      <c r="X416" s="220">
        <f>M416*Config!N$40</f>
        <v>0</v>
      </c>
      <c r="Y416" s="221">
        <f>N416*Config!O$40</f>
        <v>0</v>
      </c>
      <c r="Z416" s="222">
        <f t="shared" si="42"/>
        <v>424390</v>
      </c>
      <c r="AA416" s="217">
        <f t="shared" si="43"/>
        <v>424390</v>
      </c>
      <c r="AB416" s="220">
        <f t="shared" si="44"/>
        <v>434999.74999999994</v>
      </c>
      <c r="AC416" s="221">
        <f t="shared" si="45"/>
        <v>434999.74999999994</v>
      </c>
      <c r="AD416" s="223">
        <f>IF(OR(SUM(P416:Y416)&lt;&gt;0,A416="EH"),INDEX(CASH!$B:$B,MATCH(A416,CASH!$A:$A,0)),"")</f>
        <v>290</v>
      </c>
      <c r="AE416" s="122">
        <f>AD416*VLOOKUP(C416,Config!$A$3:$C$9,3,FALSE)</f>
        <v>4350</v>
      </c>
      <c r="AF416" s="224">
        <f t="shared" si="46"/>
        <v>0.29288390369739509</v>
      </c>
      <c r="AG416" s="122" t="str">
        <f>IF(ISERROR(VLOOKUP(A416,Config!$A$12:$A$32,1,FALSE)),LEFT(A416,2),"PRL")</f>
        <v>TS</v>
      </c>
      <c r="AH416" s="122" t="str">
        <f t="shared" si="47"/>
        <v>TS703</v>
      </c>
      <c r="AI416" s="163" t="s">
        <v>882</v>
      </c>
      <c r="AJ416" s="225" t="s">
        <v>781</v>
      </c>
      <c r="AK416" s="338" t="str">
        <f>IF(ISERROR(VLOOKUP($A416,'RAB Cat Lookup'!$B$4:$E$351,2,FALSE))=TRUE,"Unallocated",VLOOKUP($A416,'RAB Cat Lookup'!$B$4:$E$351,2,FALSE))</f>
        <v>Std</v>
      </c>
      <c r="AL416" s="338" t="str">
        <f>IF(ISERROR(VLOOKUP($A416,'RAB Cat Lookup'!$B$4:$E$351,4,FALSE))=TRUE,"Unallocated",VLOOKUP($A416,'RAB Cat Lookup'!$B$4:$E$351,4,FALSE))</f>
        <v>Substations</v>
      </c>
      <c r="AM416" s="121" t="str">
        <f t="shared" si="48"/>
        <v/>
      </c>
    </row>
    <row r="417" spans="1:39" x14ac:dyDescent="0.25">
      <c r="A417" s="215" t="s">
        <v>889</v>
      </c>
      <c r="B417" s="215" t="s">
        <v>894</v>
      </c>
      <c r="C417" s="123" t="s">
        <v>513</v>
      </c>
      <c r="D417" s="216">
        <v>1740000</v>
      </c>
      <c r="E417" s="217">
        <v>488652</v>
      </c>
      <c r="F417" s="217">
        <v>0</v>
      </c>
      <c r="G417" s="217">
        <v>0</v>
      </c>
      <c r="H417" s="217">
        <v>0</v>
      </c>
      <c r="I417" s="217">
        <v>0</v>
      </c>
      <c r="J417" s="217">
        <v>0</v>
      </c>
      <c r="K417" s="217">
        <v>0</v>
      </c>
      <c r="L417" s="217">
        <v>0</v>
      </c>
      <c r="M417" s="217">
        <v>0</v>
      </c>
      <c r="N417" s="218">
        <v>0</v>
      </c>
      <c r="O417" s="219">
        <v>1583396.0299999998</v>
      </c>
      <c r="P417" s="220">
        <f>E417*Config!F$40</f>
        <v>500868.29999999993</v>
      </c>
      <c r="Q417" s="220">
        <f>F417*Config!G$40</f>
        <v>0</v>
      </c>
      <c r="R417" s="220">
        <f>G417*Config!H$40</f>
        <v>0</v>
      </c>
      <c r="S417" s="220">
        <f>H417*Config!I$40</f>
        <v>0</v>
      </c>
      <c r="T417" s="220">
        <f>I417*Config!J$40</f>
        <v>0</v>
      </c>
      <c r="U417" s="220">
        <f>J417*Config!K$40</f>
        <v>0</v>
      </c>
      <c r="V417" s="220">
        <f>K417*Config!L$40</f>
        <v>0</v>
      </c>
      <c r="W417" s="220">
        <f>L417*Config!M$40</f>
        <v>0</v>
      </c>
      <c r="X417" s="220">
        <f>M417*Config!N$40</f>
        <v>0</v>
      </c>
      <c r="Y417" s="221">
        <f>N417*Config!O$40</f>
        <v>0</v>
      </c>
      <c r="Z417" s="222">
        <f t="shared" si="42"/>
        <v>488652</v>
      </c>
      <c r="AA417" s="217">
        <f t="shared" si="43"/>
        <v>488652</v>
      </c>
      <c r="AB417" s="220">
        <f t="shared" si="44"/>
        <v>500868.29999999993</v>
      </c>
      <c r="AC417" s="221">
        <f t="shared" si="45"/>
        <v>500868.29999999993</v>
      </c>
      <c r="AD417" s="223">
        <f>IF(OR(SUM(P417:Y417)&lt;&gt;0,A417="EH"),INDEX(CASH!$B:$B,MATCH(A417,CASH!$A:$A,0)),"")</f>
        <v>290</v>
      </c>
      <c r="AE417" s="122">
        <f>AD417*VLOOKUP(C417,Config!$A$3:$C$9,3,FALSE)</f>
        <v>4350</v>
      </c>
      <c r="AF417" s="224">
        <f t="shared" si="46"/>
        <v>0.29288390369739509</v>
      </c>
      <c r="AG417" s="122" t="str">
        <f>IF(ISERROR(VLOOKUP(A417,Config!$A$12:$A$32,1,FALSE)),LEFT(A417,2),"PRL")</f>
        <v>TS</v>
      </c>
      <c r="AH417" s="122" t="str">
        <f t="shared" si="47"/>
        <v>TS704</v>
      </c>
      <c r="AI417" s="163" t="s">
        <v>882</v>
      </c>
      <c r="AJ417" s="225" t="s">
        <v>781</v>
      </c>
      <c r="AK417" s="338" t="str">
        <f>IF(ISERROR(VLOOKUP($A417,'RAB Cat Lookup'!$B$4:$E$351,2,FALSE))=TRUE,"Unallocated",VLOOKUP($A417,'RAB Cat Lookup'!$B$4:$E$351,2,FALSE))</f>
        <v>Std</v>
      </c>
      <c r="AL417" s="338" t="str">
        <f>IF(ISERROR(VLOOKUP($A417,'RAB Cat Lookup'!$B$4:$E$351,4,FALSE))=TRUE,"Unallocated",VLOOKUP($A417,'RAB Cat Lookup'!$B$4:$E$351,4,FALSE))</f>
        <v>Substations</v>
      </c>
      <c r="AM417" s="121" t="str">
        <f t="shared" si="48"/>
        <v/>
      </c>
    </row>
    <row r="418" spans="1:39" x14ac:dyDescent="0.25">
      <c r="A418" s="215" t="s">
        <v>99</v>
      </c>
      <c r="B418" s="215" t="s">
        <v>341</v>
      </c>
      <c r="C418" s="123" t="s">
        <v>512</v>
      </c>
      <c r="D418" s="216">
        <v>33939845.574120402</v>
      </c>
      <c r="E418" s="217">
        <v>21659051</v>
      </c>
      <c r="F418" s="217">
        <v>14600685</v>
      </c>
      <c r="G418" s="217">
        <v>11758786</v>
      </c>
      <c r="H418" s="217">
        <v>11056595</v>
      </c>
      <c r="I418" s="217">
        <v>10803669</v>
      </c>
      <c r="J418" s="217">
        <v>10803669</v>
      </c>
      <c r="K418" s="217">
        <v>10803669</v>
      </c>
      <c r="L418" s="217">
        <v>10803669</v>
      </c>
      <c r="M418" s="217">
        <v>10803669</v>
      </c>
      <c r="N418" s="218">
        <v>10803669</v>
      </c>
      <c r="O418" s="219">
        <v>27120000.008000001</v>
      </c>
      <c r="P418" s="220">
        <f>E418*Config!F$40</f>
        <v>22200527.274999999</v>
      </c>
      <c r="Q418" s="220">
        <f>F418*Config!G$40</f>
        <v>15339844.678125</v>
      </c>
      <c r="R418" s="220">
        <f>G418*Config!H$40</f>
        <v>12662926.404781248</v>
      </c>
      <c r="S418" s="220">
        <f>H418*Config!I$40</f>
        <v>12204412.08741992</v>
      </c>
      <c r="T418" s="220">
        <f>I418*Config!J$40</f>
        <v>12223359.835951842</v>
      </c>
      <c r="U418" s="220">
        <f>J418*Config!K$40</f>
        <v>12528943.831850637</v>
      </c>
      <c r="V418" s="220">
        <f>K418*Config!L$40</f>
        <v>12842167.427646903</v>
      </c>
      <c r="W418" s="220">
        <f>L418*Config!M$40</f>
        <v>13163221.613338076</v>
      </c>
      <c r="X418" s="220">
        <f>M418*Config!N$40</f>
        <v>13492302.153671525</v>
      </c>
      <c r="Y418" s="221">
        <f>N418*Config!O$40</f>
        <v>13829609.707513314</v>
      </c>
      <c r="Z418" s="222">
        <f t="shared" si="42"/>
        <v>69878786</v>
      </c>
      <c r="AA418" s="217">
        <f t="shared" si="43"/>
        <v>123897131</v>
      </c>
      <c r="AB418" s="220">
        <f t="shared" si="44"/>
        <v>74631070.281278014</v>
      </c>
      <c r="AC418" s="221">
        <f t="shared" si="45"/>
        <v>140487315.01529846</v>
      </c>
      <c r="AD418" s="223">
        <f>IF(OR(SUM(P418:Y418)&lt;&gt;0,A418="EH"),INDEX(CASH!$B:$B,MATCH(A418,CASH!$A:$A,0)),"")</f>
        <v>190</v>
      </c>
      <c r="AE418" s="122">
        <f>AD418*VLOOKUP(C418,Config!$A$3:$C$9,3,FALSE)</f>
        <v>2850</v>
      </c>
      <c r="AF418" s="224">
        <f t="shared" si="46"/>
        <v>0.66107000204264199</v>
      </c>
      <c r="AG418" s="122" t="str">
        <f>IF(ISERROR(VLOOKUP(A418,Config!$A$12:$A$32,1,FALSE)),LEFT(A418,2),"PRL")</f>
        <v>UR</v>
      </c>
      <c r="AH418" s="122" t="str">
        <f t="shared" si="47"/>
        <v>URs</v>
      </c>
      <c r="AI418" s="163" t="s">
        <v>1090</v>
      </c>
      <c r="AJ418" s="225" t="s">
        <v>781</v>
      </c>
      <c r="AK418" s="338" t="str">
        <f>IF(ISERROR(VLOOKUP($A418,'RAB Cat Lookup'!$B$4:$E$351,2,FALSE))=TRUE,"Unallocated",VLOOKUP($A418,'RAB Cat Lookup'!$B$4:$E$351,2,FALSE))</f>
        <v>Std</v>
      </c>
      <c r="AL418" s="338" t="str">
        <f>IF(ISERROR(VLOOKUP($A418,'RAB Cat Lookup'!$B$4:$E$351,4,FALSE))=TRUE,"Unallocated",VLOOKUP($A418,'RAB Cat Lookup'!$B$4:$E$351,4,FALSE))</f>
        <v>Distribution lines and cables</v>
      </c>
      <c r="AM418" s="121" t="str">
        <f t="shared" si="48"/>
        <v/>
      </c>
    </row>
    <row r="419" spans="1:39" x14ac:dyDescent="0.25">
      <c r="A419" s="215" t="s">
        <v>162</v>
      </c>
      <c r="B419" s="215" t="s">
        <v>180</v>
      </c>
      <c r="C419" s="123" t="s">
        <v>517</v>
      </c>
      <c r="D419" s="216">
        <v>3277639.0026074401</v>
      </c>
      <c r="E419" s="217">
        <f>P419/Config!F$40</f>
        <v>6283900.8864677213</v>
      </c>
      <c r="F419" s="217">
        <f>Q419/Config!G$40</f>
        <v>6382175.5445077857</v>
      </c>
      <c r="G419" s="217">
        <f>R419/Config!H$40</f>
        <v>6686467.7531523397</v>
      </c>
      <c r="H419" s="217">
        <f>S419/Config!I$40</f>
        <v>6495126.3572923364</v>
      </c>
      <c r="I419" s="217">
        <f>T419/Config!J$40</f>
        <v>6714861.539615334</v>
      </c>
      <c r="J419" s="217">
        <f>U419/Config!K$40</f>
        <v>7423719.2766590593</v>
      </c>
      <c r="K419" s="217">
        <f>V419/Config!L$40</f>
        <v>7683873.5145178428</v>
      </c>
      <c r="L419" s="217">
        <f>W419/Config!M$40</f>
        <v>7944102.7058396908</v>
      </c>
      <c r="M419" s="217">
        <f>X419/Config!N$40</f>
        <v>8085985.7683156794</v>
      </c>
      <c r="N419" s="217">
        <f>Y419/Config!O$40</f>
        <v>8183178.697874113</v>
      </c>
      <c r="O419" s="219">
        <v>3277485.7600000002</v>
      </c>
      <c r="P419" s="232">
        <v>6440998.4086294137</v>
      </c>
      <c r="Q419" s="232">
        <v>6705273.1814484922</v>
      </c>
      <c r="R419" s="232">
        <v>7200594.4377345685</v>
      </c>
      <c r="S419" s="232">
        <v>7169404.1994174784</v>
      </c>
      <c r="T419" s="232">
        <v>7597249.494344173</v>
      </c>
      <c r="U419" s="232">
        <v>8609238.3838016689</v>
      </c>
      <c r="V419" s="232">
        <v>9133710.9796958584</v>
      </c>
      <c r="W419" s="232">
        <v>9679117.7549114563</v>
      </c>
      <c r="X419" s="232">
        <v>10098288.201573275</v>
      </c>
      <c r="Y419" s="233">
        <v>10475160.573545523</v>
      </c>
      <c r="AD419" s="234"/>
      <c r="AE419" s="234"/>
      <c r="AI419" s="290" t="str">
        <f>IF(ISERROR(VLOOKUP($A419,'RAB Cat Lookup'!$B$4:$E$351,4,FALSE))=TRUE,"Unallocated",VLOOKUP($A419,'RAB Cat Lookup'!$B$4:$E$351,4,FALSE))</f>
        <v>Overheads</v>
      </c>
      <c r="AK419" s="338" t="str">
        <f>IF(ISERROR(VLOOKUP($A419,'RAB Cat Lookup'!$B$4:$E$351,2,FALSE))=TRUE,"Unallocated",VLOOKUP($A419,'RAB Cat Lookup'!$B$4:$E$351,2,FALSE))</f>
        <v>Std</v>
      </c>
      <c r="AL419" s="338" t="str">
        <f>IF(ISERROR(VLOOKUP($A419,'RAB Cat Lookup'!$B$4:$E$351,4,FALSE))=TRUE,"Unallocated",VLOOKUP($A419,'RAB Cat Lookup'!$B$4:$E$351,4,FALSE))</f>
        <v>Overheads</v>
      </c>
    </row>
    <row r="420" spans="1:39" x14ac:dyDescent="0.25">
      <c r="A420" s="215" t="s">
        <v>163</v>
      </c>
      <c r="B420" s="215" t="s">
        <v>181</v>
      </c>
      <c r="C420" s="123" t="s">
        <v>517</v>
      </c>
      <c r="D420" s="216">
        <v>73255146</v>
      </c>
      <c r="E420" s="217">
        <f>P420/Config!F$40</f>
        <v>73106139.081208169</v>
      </c>
      <c r="F420" s="217">
        <f>Q420/Config!G$40</f>
        <v>73273110.103678629</v>
      </c>
      <c r="G420" s="217">
        <f>R420/Config!H$40</f>
        <v>73775204.556416273</v>
      </c>
      <c r="H420" s="217">
        <f>S420/Config!I$40</f>
        <v>73462071.757048041</v>
      </c>
      <c r="I420" s="217">
        <f>T420/Config!J$40</f>
        <v>73820942.420613334</v>
      </c>
      <c r="J420" s="217">
        <f>U420/Config!K$40</f>
        <v>76860996.09989132</v>
      </c>
      <c r="K420" s="217">
        <f>V420/Config!L$40</f>
        <v>77233408.487903669</v>
      </c>
      <c r="L420" s="217">
        <f>W420/Config!M$40</f>
        <v>77593252.762439117</v>
      </c>
      <c r="M420" s="217">
        <f>X420/Config!N$40</f>
        <v>77784338.942599237</v>
      </c>
      <c r="N420" s="217">
        <f>Y420/Config!O$40</f>
        <v>78058962.86008814</v>
      </c>
      <c r="O420" s="219">
        <v>66922514.260000013</v>
      </c>
      <c r="P420" s="232">
        <v>74933792.558238372</v>
      </c>
      <c r="Q420" s="232">
        <v>76982561.302677348</v>
      </c>
      <c r="R420" s="232">
        <v>79447826.144261956</v>
      </c>
      <c r="S420" s="232">
        <v>81088381.777448356</v>
      </c>
      <c r="T420" s="232">
        <v>83521620.538007841</v>
      </c>
      <c r="U420" s="232">
        <v>89135191.294330582</v>
      </c>
      <c r="V420" s="232">
        <v>91806252.376808688</v>
      </c>
      <c r="W420" s="232">
        <v>94539843.99297525</v>
      </c>
      <c r="X420" s="232">
        <v>97141980.547270328</v>
      </c>
      <c r="Y420" s="233">
        <v>99922071.893196285</v>
      </c>
      <c r="AD420" s="234"/>
      <c r="AE420" s="234"/>
      <c r="AI420" s="290" t="str">
        <f>IF(ISERROR(VLOOKUP($A420,'RAB Cat Lookup'!$B$4:$E$351,4,FALSE))=TRUE,"Unallocated",VLOOKUP($A420,'RAB Cat Lookup'!$B$4:$E$351,4,FALSE))</f>
        <v>Overheads</v>
      </c>
      <c r="AK420" s="338" t="str">
        <f>IF(ISERROR(VLOOKUP($A420,'RAB Cat Lookup'!$B$4:$E$351,2,FALSE))=TRUE,"Unallocated",VLOOKUP($A420,'RAB Cat Lookup'!$B$4:$E$351,2,FALSE))</f>
        <v>Std</v>
      </c>
      <c r="AL420" s="338" t="str">
        <f>IF(ISERROR(VLOOKUP($A420,'RAB Cat Lookup'!$B$4:$E$351,4,FALSE))=TRUE,"Unallocated",VLOOKUP($A420,'RAB Cat Lookup'!$B$4:$E$351,4,FALSE))</f>
        <v>Overheads</v>
      </c>
    </row>
    <row r="422" spans="1:39" x14ac:dyDescent="0.25">
      <c r="C422" s="206" t="s">
        <v>967</v>
      </c>
      <c r="D422" s="235">
        <f>SUM(D2:D418)</f>
        <v>278268576.24973196</v>
      </c>
      <c r="E422" s="236">
        <f t="shared" ref="E422:Y422" si="51">SUM(E2:E418)</f>
        <v>230618406</v>
      </c>
      <c r="F422" s="236">
        <f t="shared" si="51"/>
        <v>226392736</v>
      </c>
      <c r="G422" s="236">
        <f t="shared" si="51"/>
        <v>232892481</v>
      </c>
      <c r="H422" s="236">
        <f t="shared" si="51"/>
        <v>253231614</v>
      </c>
      <c r="I422" s="236">
        <f t="shared" si="51"/>
        <v>250788792</v>
      </c>
      <c r="J422" s="236">
        <f t="shared" si="51"/>
        <v>252388669</v>
      </c>
      <c r="K422" s="236">
        <f t="shared" si="51"/>
        <v>261527529</v>
      </c>
      <c r="L422" s="236">
        <f t="shared" si="51"/>
        <v>289157626</v>
      </c>
      <c r="M422" s="236">
        <f t="shared" si="51"/>
        <v>309697865</v>
      </c>
      <c r="N422" s="236">
        <f t="shared" si="51"/>
        <v>321694374</v>
      </c>
      <c r="O422" s="237">
        <f t="shared" si="51"/>
        <v>246955911.54350007</v>
      </c>
      <c r="P422" s="238">
        <f t="shared" si="51"/>
        <v>236383866.14999998</v>
      </c>
      <c r="Q422" s="238">
        <f t="shared" si="51"/>
        <v>237853868.25999996</v>
      </c>
      <c r="R422" s="238">
        <f t="shared" si="51"/>
        <v>250799729.42189065</v>
      </c>
      <c r="S422" s="238">
        <f t="shared" si="51"/>
        <v>279520319.84697419</v>
      </c>
      <c r="T422" s="238">
        <f t="shared" si="51"/>
        <v>283744498.96971869</v>
      </c>
      <c r="U422" s="238">
        <f t="shared" si="51"/>
        <v>292693478.27081168</v>
      </c>
      <c r="V422" s="238">
        <f t="shared" si="51"/>
        <v>310874047.91435027</v>
      </c>
      <c r="W422" s="238">
        <f t="shared" si="51"/>
        <v>352310489.35548943</v>
      </c>
      <c r="X422" s="238">
        <f t="shared" si="51"/>
        <v>386770195.47035092</v>
      </c>
      <c r="Y422" s="239">
        <f t="shared" si="51"/>
        <v>411795996.11232251</v>
      </c>
    </row>
    <row r="423" spans="1:39" x14ac:dyDescent="0.25">
      <c r="C423" s="206" t="s">
        <v>966</v>
      </c>
      <c r="D423" s="235">
        <f>SUM(D2:D418,D419:D420)</f>
        <v>354801361.25233942</v>
      </c>
      <c r="E423" s="236">
        <f t="shared" ref="E423:Y423" si="52">SUM(E2:E418,E419:E420)</f>
        <v>310008445.96767592</v>
      </c>
      <c r="F423" s="236">
        <f t="shared" si="52"/>
        <v>306048021.64818639</v>
      </c>
      <c r="G423" s="236">
        <f t="shared" si="52"/>
        <v>313354153.30956864</v>
      </c>
      <c r="H423" s="236">
        <f t="shared" si="52"/>
        <v>333188812.11434036</v>
      </c>
      <c r="I423" s="236">
        <f t="shared" si="52"/>
        <v>331324595.96022868</v>
      </c>
      <c r="J423" s="236">
        <f t="shared" si="52"/>
        <v>336673384.37655038</v>
      </c>
      <c r="K423" s="236">
        <f t="shared" si="52"/>
        <v>346444811.0024215</v>
      </c>
      <c r="L423" s="236">
        <f t="shared" si="52"/>
        <v>374694981.46827883</v>
      </c>
      <c r="M423" s="236">
        <f t="shared" si="52"/>
        <v>395568189.71091491</v>
      </c>
      <c r="N423" s="236">
        <f t="shared" si="52"/>
        <v>407936515.5579623</v>
      </c>
      <c r="O423" s="237">
        <f t="shared" si="52"/>
        <v>317155911.56350005</v>
      </c>
      <c r="P423" s="238">
        <f t="shared" si="52"/>
        <v>317758657.11686778</v>
      </c>
      <c r="Q423" s="238">
        <f t="shared" si="52"/>
        <v>321541702.74412578</v>
      </c>
      <c r="R423" s="238">
        <f t="shared" si="52"/>
        <v>337448150.00388718</v>
      </c>
      <c r="S423" s="238">
        <f t="shared" si="52"/>
        <v>367778105.82384002</v>
      </c>
      <c r="T423" s="238">
        <f t="shared" si="52"/>
        <v>374863369.00207072</v>
      </c>
      <c r="U423" s="238">
        <f t="shared" si="52"/>
        <v>390437907.94894397</v>
      </c>
      <c r="V423" s="238">
        <f t="shared" si="52"/>
        <v>411814011.27085483</v>
      </c>
      <c r="W423" s="238">
        <f t="shared" si="52"/>
        <v>456529451.10337615</v>
      </c>
      <c r="X423" s="238">
        <f t="shared" si="52"/>
        <v>494010464.21919453</v>
      </c>
      <c r="Y423" s="239">
        <f t="shared" si="52"/>
        <v>522193228.57906431</v>
      </c>
    </row>
    <row r="425" spans="1:39" x14ac:dyDescent="0.25">
      <c r="C425" s="240"/>
      <c r="D425" s="241" t="s">
        <v>968</v>
      </c>
      <c r="E425" s="242" t="s">
        <v>969</v>
      </c>
      <c r="F425" s="242" t="s">
        <v>970</v>
      </c>
      <c r="G425" s="242" t="s">
        <v>971</v>
      </c>
      <c r="H425" s="242" t="s">
        <v>972</v>
      </c>
      <c r="I425" s="242" t="s">
        <v>973</v>
      </c>
      <c r="J425" s="242" t="s">
        <v>974</v>
      </c>
      <c r="K425" s="242" t="s">
        <v>975</v>
      </c>
      <c r="L425" s="242" t="s">
        <v>976</v>
      </c>
      <c r="M425" s="242" t="s">
        <v>977</v>
      </c>
      <c r="N425" s="242" t="s">
        <v>977</v>
      </c>
      <c r="O425" s="243" t="s">
        <v>982</v>
      </c>
      <c r="P425" s="244" t="s">
        <v>983</v>
      </c>
      <c r="Q425" s="244" t="s">
        <v>984</v>
      </c>
      <c r="R425" s="244" t="s">
        <v>985</v>
      </c>
      <c r="S425" s="244" t="s">
        <v>986</v>
      </c>
      <c r="T425" s="244" t="s">
        <v>987</v>
      </c>
      <c r="U425" s="244" t="s">
        <v>988</v>
      </c>
      <c r="V425" s="244" t="s">
        <v>989</v>
      </c>
      <c r="W425" s="244" t="s">
        <v>990</v>
      </c>
      <c r="X425" s="244" t="s">
        <v>991</v>
      </c>
      <c r="Y425" s="245" t="s">
        <v>991</v>
      </c>
    </row>
    <row r="426" spans="1:39" x14ac:dyDescent="0.25">
      <c r="C426" s="240" t="s">
        <v>881</v>
      </c>
      <c r="D426" s="246">
        <f t="shared" ref="D426:M430" si="53">SUMIFS(D$2:D$418,$AI$2:$AI$418,$C426,$AJ$2:$AJ$418,"Std")</f>
        <v>57522026</v>
      </c>
      <c r="E426" s="247">
        <f t="shared" si="53"/>
        <v>64808968</v>
      </c>
      <c r="F426" s="247">
        <f t="shared" si="53"/>
        <v>64514992</v>
      </c>
      <c r="G426" s="247">
        <f t="shared" si="53"/>
        <v>70132408</v>
      </c>
      <c r="H426" s="247">
        <f t="shared" si="53"/>
        <v>78309987</v>
      </c>
      <c r="I426" s="247">
        <f t="shared" si="53"/>
        <v>72071597</v>
      </c>
      <c r="J426" s="247">
        <f t="shared" si="53"/>
        <v>80244851</v>
      </c>
      <c r="K426" s="247">
        <f t="shared" si="53"/>
        <v>76142154</v>
      </c>
      <c r="L426" s="247">
        <f t="shared" si="53"/>
        <v>85054650</v>
      </c>
      <c r="M426" s="247">
        <f t="shared" si="53"/>
        <v>84625200</v>
      </c>
      <c r="N426" s="247">
        <f t="shared" ref="N426:Y430" si="54">SUMIFS(N$2:N$418,$AI$2:$AI$418,$C426,$AJ$2:$AJ$418,"Std")</f>
        <v>76412400</v>
      </c>
      <c r="O426" s="219">
        <f t="shared" si="54"/>
        <v>57478433.086500004</v>
      </c>
      <c r="P426" s="232">
        <f t="shared" si="54"/>
        <v>66429192.200000003</v>
      </c>
      <c r="Q426" s="232">
        <f t="shared" si="54"/>
        <v>67781063.469999999</v>
      </c>
      <c r="R426" s="232">
        <f t="shared" si="54"/>
        <v>75524932.68387498</v>
      </c>
      <c r="S426" s="232">
        <f t="shared" si="54"/>
        <v>86439573.115276158</v>
      </c>
      <c r="T426" s="232">
        <f t="shared" si="54"/>
        <v>81542396.76194331</v>
      </c>
      <c r="U426" s="232">
        <f t="shared" si="54"/>
        <v>93059425.550174057</v>
      </c>
      <c r="V426" s="232">
        <f t="shared" si="54"/>
        <v>90509093.713411093</v>
      </c>
      <c r="W426" s="232">
        <f t="shared" si="54"/>
        <v>103630832.00669192</v>
      </c>
      <c r="X426" s="232">
        <f t="shared" si="54"/>
        <v>105685278.60441518</v>
      </c>
      <c r="Y426" s="233">
        <f t="shared" si="54"/>
        <v>97814332.224949703</v>
      </c>
    </row>
    <row r="427" spans="1:39" x14ac:dyDescent="0.25">
      <c r="C427" s="240" t="s">
        <v>882</v>
      </c>
      <c r="D427" s="246">
        <f t="shared" si="53"/>
        <v>146012101.74742618</v>
      </c>
      <c r="E427" s="247">
        <f t="shared" si="53"/>
        <v>109287872</v>
      </c>
      <c r="F427" s="247">
        <f t="shared" si="53"/>
        <v>120299207</v>
      </c>
      <c r="G427" s="247">
        <f t="shared" si="53"/>
        <v>118788250</v>
      </c>
      <c r="H427" s="247">
        <f t="shared" si="53"/>
        <v>124144750</v>
      </c>
      <c r="I427" s="247">
        <f t="shared" si="53"/>
        <v>127818750</v>
      </c>
      <c r="J427" s="247">
        <f t="shared" si="53"/>
        <v>137115750</v>
      </c>
      <c r="K427" s="247">
        <f t="shared" si="53"/>
        <v>150242750</v>
      </c>
      <c r="L427" s="247">
        <f t="shared" si="53"/>
        <v>169045750</v>
      </c>
      <c r="M427" s="247">
        <f t="shared" si="53"/>
        <v>190290750</v>
      </c>
      <c r="N427" s="247">
        <f t="shared" si="54"/>
        <v>210402750</v>
      </c>
      <c r="O427" s="219">
        <f t="shared" si="54"/>
        <v>123680707.79900005</v>
      </c>
      <c r="P427" s="232">
        <f t="shared" si="54"/>
        <v>112020068.80000003</v>
      </c>
      <c r="Q427" s="232">
        <f t="shared" si="54"/>
        <v>126389354.354375</v>
      </c>
      <c r="R427" s="232">
        <f t="shared" si="54"/>
        <v>127921952.78515622</v>
      </c>
      <c r="S427" s="232">
        <f t="shared" si="54"/>
        <v>137032575.35341796</v>
      </c>
      <c r="T427" s="232">
        <f t="shared" si="54"/>
        <v>144615183.51141354</v>
      </c>
      <c r="U427" s="232">
        <f t="shared" si="54"/>
        <v>159012232.80832404</v>
      </c>
      <c r="V427" s="232">
        <f t="shared" si="54"/>
        <v>178591416.5169349</v>
      </c>
      <c r="W427" s="232">
        <f t="shared" si="54"/>
        <v>205965831.61173731</v>
      </c>
      <c r="X427" s="232">
        <f t="shared" si="54"/>
        <v>237647071.1985687</v>
      </c>
      <c r="Y427" s="233">
        <f t="shared" si="54"/>
        <v>269333308.33141011</v>
      </c>
    </row>
    <row r="428" spans="1:39" x14ac:dyDescent="0.25">
      <c r="C428" s="240" t="s">
        <v>1090</v>
      </c>
      <c r="D428" s="246">
        <f t="shared" si="53"/>
        <v>48419634.502305821</v>
      </c>
      <c r="E428" s="247">
        <f t="shared" si="53"/>
        <v>33956216</v>
      </c>
      <c r="F428" s="247">
        <f t="shared" si="53"/>
        <v>24446757</v>
      </c>
      <c r="G428" s="247">
        <f t="shared" si="53"/>
        <v>20808877</v>
      </c>
      <c r="H428" s="247">
        <f t="shared" si="53"/>
        <v>19862891</v>
      </c>
      <c r="I428" s="247">
        <f t="shared" si="53"/>
        <v>19577920</v>
      </c>
      <c r="J428" s="247">
        <f t="shared" si="53"/>
        <v>19577920</v>
      </c>
      <c r="K428" s="247">
        <f t="shared" si="53"/>
        <v>19577920</v>
      </c>
      <c r="L428" s="247">
        <f t="shared" si="53"/>
        <v>19577920</v>
      </c>
      <c r="M428" s="247">
        <f t="shared" si="53"/>
        <v>19577920</v>
      </c>
      <c r="N428" s="247">
        <f t="shared" si="54"/>
        <v>19760628</v>
      </c>
      <c r="O428" s="219">
        <f t="shared" si="54"/>
        <v>40340000.008000001</v>
      </c>
      <c r="P428" s="232">
        <f t="shared" si="54"/>
        <v>34805121.399999999</v>
      </c>
      <c r="Q428" s="232">
        <f t="shared" si="54"/>
        <v>25684374.073124997</v>
      </c>
      <c r="R428" s="232">
        <f t="shared" si="54"/>
        <v>22408884.558078121</v>
      </c>
      <c r="S428" s="232">
        <f t="shared" si="54"/>
        <v>21924915.13087929</v>
      </c>
      <c r="T428" s="232">
        <f t="shared" si="54"/>
        <v>22150619.479315616</v>
      </c>
      <c r="U428" s="232">
        <f t="shared" si="54"/>
        <v>22704384.966298506</v>
      </c>
      <c r="V428" s="232">
        <f t="shared" si="54"/>
        <v>23271994.590455972</v>
      </c>
      <c r="W428" s="232">
        <f t="shared" si="54"/>
        <v>23853794.455217369</v>
      </c>
      <c r="X428" s="232">
        <f t="shared" si="54"/>
        <v>24450139.316597797</v>
      </c>
      <c r="Y428" s="233">
        <f t="shared" si="54"/>
        <v>25295274.486413769</v>
      </c>
    </row>
    <row r="429" spans="1:39" x14ac:dyDescent="0.25">
      <c r="C429" s="240" t="s">
        <v>179</v>
      </c>
      <c r="D429" s="246">
        <f t="shared" si="53"/>
        <v>4000000</v>
      </c>
      <c r="E429" s="247">
        <f t="shared" si="53"/>
        <v>4000000</v>
      </c>
      <c r="F429" s="247">
        <f t="shared" si="53"/>
        <v>4000000</v>
      </c>
      <c r="G429" s="247">
        <f t="shared" si="53"/>
        <v>4000000</v>
      </c>
      <c r="H429" s="247">
        <f t="shared" si="53"/>
        <v>4000000</v>
      </c>
      <c r="I429" s="247">
        <f t="shared" si="53"/>
        <v>4000000</v>
      </c>
      <c r="J429" s="247">
        <f t="shared" si="53"/>
        <v>4000000</v>
      </c>
      <c r="K429" s="247">
        <f t="shared" si="53"/>
        <v>4000000</v>
      </c>
      <c r="L429" s="247">
        <f t="shared" si="53"/>
        <v>4000000</v>
      </c>
      <c r="M429" s="247">
        <f t="shared" si="53"/>
        <v>4000000</v>
      </c>
      <c r="N429" s="247">
        <f t="shared" si="54"/>
        <v>4000000</v>
      </c>
      <c r="O429" s="219">
        <f t="shared" si="54"/>
        <v>4045216.63</v>
      </c>
      <c r="P429" s="232">
        <f t="shared" si="54"/>
        <v>4099999.9999999995</v>
      </c>
      <c r="Q429" s="232">
        <f t="shared" si="54"/>
        <v>4202500</v>
      </c>
      <c r="R429" s="232">
        <f t="shared" si="54"/>
        <v>4307562.4999999991</v>
      </c>
      <c r="S429" s="232">
        <f t="shared" si="54"/>
        <v>4415251.5624999991</v>
      </c>
      <c r="T429" s="232">
        <f t="shared" si="54"/>
        <v>4525632.8515624991</v>
      </c>
      <c r="U429" s="232">
        <f t="shared" si="54"/>
        <v>4638773.6728515606</v>
      </c>
      <c r="V429" s="232">
        <f t="shared" si="54"/>
        <v>4754743.0146728503</v>
      </c>
      <c r="W429" s="232">
        <f t="shared" si="54"/>
        <v>4873611.5900396705</v>
      </c>
      <c r="X429" s="232">
        <f t="shared" si="54"/>
        <v>4995451.8797906619</v>
      </c>
      <c r="Y429" s="233">
        <f t="shared" si="54"/>
        <v>5120338.1767854281</v>
      </c>
    </row>
    <row r="430" spans="1:39" x14ac:dyDescent="0.25">
      <c r="C430" s="240" t="s">
        <v>684</v>
      </c>
      <c r="D430" s="246">
        <f t="shared" si="53"/>
        <v>17809814</v>
      </c>
      <c r="E430" s="247">
        <f t="shared" si="53"/>
        <v>13635350</v>
      </c>
      <c r="F430" s="247">
        <f t="shared" si="53"/>
        <v>8241780</v>
      </c>
      <c r="G430" s="247">
        <f t="shared" si="53"/>
        <v>6422946</v>
      </c>
      <c r="H430" s="247">
        <f t="shared" si="53"/>
        <v>6353986</v>
      </c>
      <c r="I430" s="247">
        <f t="shared" si="53"/>
        <v>6720525</v>
      </c>
      <c r="J430" s="247">
        <f t="shared" si="53"/>
        <v>6605148</v>
      </c>
      <c r="K430" s="247">
        <f t="shared" si="53"/>
        <v>6684705</v>
      </c>
      <c r="L430" s="247">
        <f t="shared" si="53"/>
        <v>6634306</v>
      </c>
      <c r="M430" s="247">
        <f t="shared" si="53"/>
        <v>6323995</v>
      </c>
      <c r="N430" s="247">
        <f t="shared" si="54"/>
        <v>6273596</v>
      </c>
      <c r="O430" s="219">
        <f t="shared" si="54"/>
        <v>18306554.02</v>
      </c>
      <c r="P430" s="232">
        <f t="shared" si="54"/>
        <v>13976233.749999998</v>
      </c>
      <c r="Q430" s="232">
        <f t="shared" si="54"/>
        <v>8659020.1124999989</v>
      </c>
      <c r="R430" s="232">
        <f t="shared" si="54"/>
        <v>6916810.3322812496</v>
      </c>
      <c r="S430" s="232">
        <f t="shared" si="54"/>
        <v>7013611.6536507802</v>
      </c>
      <c r="T430" s="232">
        <f t="shared" si="54"/>
        <v>7603657.1799367666</v>
      </c>
      <c r="U430" s="232">
        <f t="shared" si="54"/>
        <v>7659946.6619220339</v>
      </c>
      <c r="V430" s="232">
        <f t="shared" si="54"/>
        <v>7946013.6009746678</v>
      </c>
      <c r="W430" s="232">
        <f t="shared" si="54"/>
        <v>8083257.6533674318</v>
      </c>
      <c r="X430" s="232">
        <f t="shared" si="54"/>
        <v>7897803.177634187</v>
      </c>
      <c r="Y430" s="233">
        <f t="shared" si="54"/>
        <v>8030733.27613209</v>
      </c>
    </row>
    <row r="431" spans="1:39" x14ac:dyDescent="0.25">
      <c r="C431" s="240" t="s">
        <v>517</v>
      </c>
      <c r="D431" s="246">
        <f t="shared" ref="D431:X431" si="55">SUM(D419:D420)</f>
        <v>76532785.002607435</v>
      </c>
      <c r="E431" s="247">
        <f t="shared" si="55"/>
        <v>79390039.967675894</v>
      </c>
      <c r="F431" s="247">
        <f t="shared" si="55"/>
        <v>79655285.648186415</v>
      </c>
      <c r="G431" s="247">
        <f t="shared" si="55"/>
        <v>80461672.309568614</v>
      </c>
      <c r="H431" s="247">
        <f t="shared" si="55"/>
        <v>79957198.11434038</v>
      </c>
      <c r="I431" s="247">
        <f t="shared" si="55"/>
        <v>80535803.960228667</v>
      </c>
      <c r="J431" s="247">
        <f t="shared" si="55"/>
        <v>84284715.376550376</v>
      </c>
      <c r="K431" s="247">
        <f t="shared" si="55"/>
        <v>84917282.002421513</v>
      </c>
      <c r="L431" s="247">
        <f t="shared" si="55"/>
        <v>85537355.46827881</v>
      </c>
      <c r="M431" s="247">
        <f t="shared" si="55"/>
        <v>85870324.71091491</v>
      </c>
      <c r="N431" s="247">
        <f t="shared" ref="N431" si="56">SUM(N419:N420)</f>
        <v>86242141.557962254</v>
      </c>
      <c r="O431" s="219">
        <f t="shared" si="55"/>
        <v>70200000.020000011</v>
      </c>
      <c r="P431" s="232">
        <f t="shared" si="55"/>
        <v>81374790.96686779</v>
      </c>
      <c r="Q431" s="232">
        <f t="shared" si="55"/>
        <v>83687834.484125838</v>
      </c>
      <c r="R431" s="232">
        <f t="shared" si="55"/>
        <v>86648420.58199653</v>
      </c>
      <c r="S431" s="232">
        <f t="shared" si="55"/>
        <v>88257785.976865828</v>
      </c>
      <c r="T431" s="232">
        <f t="shared" si="55"/>
        <v>91118870.032352015</v>
      </c>
      <c r="U431" s="232">
        <f t="shared" si="55"/>
        <v>97744429.678132251</v>
      </c>
      <c r="V431" s="232">
        <f t="shared" si="55"/>
        <v>100939963.35650454</v>
      </c>
      <c r="W431" s="232">
        <f t="shared" si="55"/>
        <v>104218961.7478867</v>
      </c>
      <c r="X431" s="232">
        <f t="shared" si="55"/>
        <v>107240268.74884361</v>
      </c>
      <c r="Y431" s="233">
        <f t="shared" ref="Y431" si="57">SUM(Y419:Y420)</f>
        <v>110397232.4667418</v>
      </c>
    </row>
    <row r="432" spans="1:39" x14ac:dyDescent="0.25">
      <c r="C432" s="240" t="s">
        <v>1088</v>
      </c>
      <c r="D432" s="246">
        <f t="shared" ref="D432:Y432" si="58">SUMIFS(D$2:D$418,$AJ$2:$AJ$418,"Cont")</f>
        <v>0</v>
      </c>
      <c r="E432" s="247">
        <f t="shared" si="58"/>
        <v>0</v>
      </c>
      <c r="F432" s="247">
        <f t="shared" si="58"/>
        <v>0</v>
      </c>
      <c r="G432" s="247">
        <f t="shared" si="58"/>
        <v>7860000</v>
      </c>
      <c r="H432" s="247">
        <f t="shared" si="58"/>
        <v>15720000</v>
      </c>
      <c r="I432" s="247">
        <f t="shared" si="58"/>
        <v>15720000</v>
      </c>
      <c r="J432" s="247">
        <f t="shared" si="58"/>
        <v>0</v>
      </c>
      <c r="K432" s="247">
        <f t="shared" si="58"/>
        <v>0</v>
      </c>
      <c r="L432" s="247">
        <f t="shared" si="58"/>
        <v>0</v>
      </c>
      <c r="M432" s="247">
        <f t="shared" si="58"/>
        <v>0</v>
      </c>
      <c r="N432" s="247">
        <f t="shared" si="58"/>
        <v>0</v>
      </c>
      <c r="O432" s="219">
        <f t="shared" si="58"/>
        <v>0</v>
      </c>
      <c r="P432" s="232">
        <f t="shared" si="58"/>
        <v>0</v>
      </c>
      <c r="Q432" s="232">
        <f t="shared" si="58"/>
        <v>0</v>
      </c>
      <c r="R432" s="232">
        <f t="shared" si="58"/>
        <v>8464360.3124999981</v>
      </c>
      <c r="S432" s="232">
        <f t="shared" si="58"/>
        <v>17351938.640624996</v>
      </c>
      <c r="T432" s="232">
        <f t="shared" si="58"/>
        <v>17785737.106640618</v>
      </c>
      <c r="U432" s="232">
        <f t="shared" si="58"/>
        <v>0</v>
      </c>
      <c r="V432" s="232">
        <f t="shared" si="58"/>
        <v>0</v>
      </c>
      <c r="W432" s="232">
        <f t="shared" si="58"/>
        <v>0</v>
      </c>
      <c r="X432" s="232">
        <f t="shared" si="58"/>
        <v>0</v>
      </c>
      <c r="Y432" s="233">
        <f t="shared" si="58"/>
        <v>0</v>
      </c>
    </row>
    <row r="433" spans="3:25" s="121" customFormat="1" x14ac:dyDescent="0.25">
      <c r="C433" s="240" t="s">
        <v>1089</v>
      </c>
      <c r="D433" s="246">
        <f t="shared" ref="D433:Y433" si="59">SUMIFS(D$2:D$418,$AJ$2:$AJ$418,"Alt")</f>
        <v>4505000</v>
      </c>
      <c r="E433" s="247">
        <f t="shared" si="59"/>
        <v>4930000</v>
      </c>
      <c r="F433" s="247">
        <f t="shared" si="59"/>
        <v>4890000</v>
      </c>
      <c r="G433" s="247">
        <f t="shared" si="59"/>
        <v>4880000</v>
      </c>
      <c r="H433" s="247">
        <f t="shared" si="59"/>
        <v>4840000</v>
      </c>
      <c r="I433" s="247">
        <f t="shared" si="59"/>
        <v>4880000</v>
      </c>
      <c r="J433" s="247">
        <f t="shared" si="59"/>
        <v>4845000</v>
      </c>
      <c r="K433" s="247">
        <f t="shared" si="59"/>
        <v>4880000</v>
      </c>
      <c r="L433" s="247">
        <f t="shared" si="59"/>
        <v>4845000</v>
      </c>
      <c r="M433" s="247">
        <f t="shared" si="59"/>
        <v>4880000</v>
      </c>
      <c r="N433" s="247">
        <f t="shared" si="59"/>
        <v>4845000</v>
      </c>
      <c r="O433" s="219">
        <f t="shared" si="59"/>
        <v>3105000</v>
      </c>
      <c r="P433" s="232">
        <f t="shared" si="59"/>
        <v>5053249.9999999991</v>
      </c>
      <c r="Q433" s="232">
        <f t="shared" si="59"/>
        <v>5137556.2499999991</v>
      </c>
      <c r="R433" s="232">
        <f t="shared" si="59"/>
        <v>5255226.2499999991</v>
      </c>
      <c r="S433" s="232">
        <f t="shared" si="59"/>
        <v>5342454.3906249981</v>
      </c>
      <c r="T433" s="232">
        <f t="shared" si="59"/>
        <v>5521272.0789062483</v>
      </c>
      <c r="U433" s="232">
        <f t="shared" si="59"/>
        <v>5618714.6112414524</v>
      </c>
      <c r="V433" s="232">
        <f t="shared" si="59"/>
        <v>5800786.4779008776</v>
      </c>
      <c r="W433" s="232">
        <f t="shared" si="59"/>
        <v>5903162.0384355513</v>
      </c>
      <c r="X433" s="232">
        <f t="shared" si="59"/>
        <v>6094451.2933446076</v>
      </c>
      <c r="Y433" s="233">
        <f t="shared" si="59"/>
        <v>6202009.6166313495</v>
      </c>
    </row>
    <row r="434" spans="3:25" s="121" customFormat="1" x14ac:dyDescent="0.25">
      <c r="C434" s="194"/>
      <c r="D434" s="229"/>
      <c r="E434" s="140"/>
      <c r="F434" s="140"/>
      <c r="G434" s="140"/>
      <c r="H434" s="140"/>
      <c r="I434" s="140"/>
      <c r="J434" s="140"/>
      <c r="K434" s="140"/>
      <c r="L434" s="140"/>
      <c r="M434" s="140"/>
      <c r="N434" s="140"/>
      <c r="O434" s="230"/>
      <c r="P434" s="144"/>
      <c r="Q434" s="248"/>
      <c r="R434" s="144"/>
      <c r="S434" s="144"/>
      <c r="T434" s="144"/>
      <c r="U434" s="144"/>
      <c r="V434" s="144"/>
      <c r="W434" s="144"/>
      <c r="X434" s="144"/>
      <c r="Y434" s="231"/>
    </row>
    <row r="435" spans="3:25" s="121" customFormat="1" x14ac:dyDescent="0.25">
      <c r="C435" s="194"/>
      <c r="D435" s="229"/>
      <c r="E435" s="140"/>
      <c r="F435" s="140"/>
      <c r="G435" s="140"/>
      <c r="H435" s="140"/>
      <c r="I435" s="140"/>
      <c r="J435" s="140"/>
      <c r="K435" s="140"/>
      <c r="L435" s="140"/>
      <c r="M435" s="140"/>
      <c r="N435" s="140"/>
      <c r="O435" s="230"/>
      <c r="P435" s="144"/>
      <c r="Q435" s="248"/>
      <c r="R435" s="144"/>
      <c r="S435" s="144"/>
      <c r="T435" s="144"/>
      <c r="U435" s="144"/>
      <c r="V435" s="144"/>
      <c r="W435" s="144"/>
      <c r="X435" s="144"/>
      <c r="Y435" s="231"/>
    </row>
    <row r="436" spans="3:25" s="121" customFormat="1" x14ac:dyDescent="0.25">
      <c r="C436" s="194"/>
      <c r="D436" s="229"/>
      <c r="E436" s="249"/>
      <c r="F436" s="249"/>
      <c r="G436" s="249"/>
      <c r="H436" s="249"/>
      <c r="I436" s="249"/>
      <c r="J436" s="249"/>
      <c r="K436" s="249"/>
      <c r="L436" s="249"/>
      <c r="M436" s="249"/>
      <c r="N436" s="249"/>
      <c r="O436" s="230"/>
      <c r="P436" s="144"/>
      <c r="Q436" s="248"/>
      <c r="R436" s="144"/>
      <c r="S436" s="144"/>
      <c r="T436" s="144"/>
      <c r="U436" s="144"/>
      <c r="V436" s="144"/>
      <c r="W436" s="144"/>
      <c r="X436" s="144"/>
      <c r="Y436" s="231"/>
    </row>
    <row r="437" spans="3:25" s="121" customFormat="1" x14ac:dyDescent="0.25">
      <c r="C437" s="194"/>
      <c r="D437" s="229"/>
      <c r="E437" s="140"/>
      <c r="F437" s="140"/>
      <c r="G437" s="140"/>
      <c r="H437" s="140"/>
      <c r="I437" s="140"/>
      <c r="J437" s="140"/>
      <c r="K437" s="140"/>
      <c r="L437" s="140"/>
      <c r="M437" s="140"/>
      <c r="N437" s="140"/>
      <c r="O437" s="230"/>
      <c r="P437" s="144"/>
      <c r="Q437" s="248"/>
      <c r="R437" s="144"/>
      <c r="S437" s="144"/>
      <c r="T437" s="144"/>
      <c r="U437" s="144"/>
      <c r="V437" s="144"/>
      <c r="W437" s="144"/>
      <c r="X437" s="144"/>
      <c r="Y437" s="231"/>
    </row>
    <row r="438" spans="3:25" s="121" customFormat="1" x14ac:dyDescent="0.25">
      <c r="C438" s="194"/>
      <c r="D438" s="229"/>
      <c r="E438" s="140"/>
      <c r="F438" s="140"/>
      <c r="G438" s="140"/>
      <c r="H438" s="140"/>
      <c r="I438" s="140"/>
      <c r="J438" s="140"/>
      <c r="K438" s="140"/>
      <c r="L438" s="140"/>
      <c r="M438" s="140"/>
      <c r="N438" s="140"/>
      <c r="O438" s="230"/>
      <c r="P438" s="144"/>
      <c r="Q438" s="248"/>
      <c r="R438" s="144"/>
      <c r="S438" s="144"/>
      <c r="T438" s="144"/>
      <c r="U438" s="144"/>
      <c r="V438" s="144"/>
      <c r="W438" s="144"/>
      <c r="X438" s="144"/>
      <c r="Y438" s="231"/>
    </row>
    <row r="439" spans="3:25" s="121" customFormat="1" x14ac:dyDescent="0.25">
      <c r="C439" s="194"/>
      <c r="D439" s="229"/>
      <c r="E439" s="140"/>
      <c r="F439" s="140"/>
      <c r="G439" s="140"/>
      <c r="H439" s="140"/>
      <c r="I439" s="140"/>
      <c r="J439" s="140"/>
      <c r="K439" s="140"/>
      <c r="L439" s="140"/>
      <c r="M439" s="140"/>
      <c r="N439" s="140"/>
      <c r="O439" s="230"/>
      <c r="P439" s="144"/>
      <c r="Q439" s="248"/>
      <c r="R439" s="144"/>
      <c r="S439" s="144"/>
      <c r="T439" s="144"/>
      <c r="U439" s="144"/>
      <c r="V439" s="144"/>
      <c r="W439" s="144"/>
      <c r="X439" s="144"/>
      <c r="Y439" s="231"/>
    </row>
    <row r="440" spans="3:25" s="121" customFormat="1" x14ac:dyDescent="0.25">
      <c r="C440" s="194"/>
      <c r="D440" s="229"/>
      <c r="E440" s="140"/>
      <c r="F440" s="140"/>
      <c r="G440" s="140"/>
      <c r="H440" s="140"/>
      <c r="I440" s="140"/>
      <c r="J440" s="140"/>
      <c r="K440" s="140"/>
      <c r="L440" s="140"/>
      <c r="M440" s="140"/>
      <c r="N440" s="140"/>
      <c r="O440" s="230"/>
      <c r="P440" s="144"/>
      <c r="Q440" s="248"/>
      <c r="R440" s="144"/>
      <c r="S440" s="144"/>
      <c r="T440" s="144"/>
      <c r="U440" s="144"/>
      <c r="V440" s="144"/>
      <c r="W440" s="144"/>
      <c r="X440" s="144"/>
      <c r="Y440" s="231"/>
    </row>
    <row r="441" spans="3:25" s="121" customFormat="1" x14ac:dyDescent="0.25">
      <c r="C441" s="194"/>
      <c r="D441" s="229"/>
      <c r="E441" s="140"/>
      <c r="F441" s="140"/>
      <c r="G441" s="140"/>
      <c r="H441" s="140"/>
      <c r="I441" s="140"/>
      <c r="J441" s="140"/>
      <c r="K441" s="140"/>
      <c r="L441" s="140"/>
      <c r="M441" s="140"/>
      <c r="N441" s="140"/>
      <c r="O441" s="230"/>
      <c r="P441" s="144"/>
      <c r="Q441" s="248"/>
      <c r="R441" s="144"/>
      <c r="S441" s="144"/>
      <c r="T441" s="144"/>
      <c r="U441" s="144"/>
      <c r="V441" s="144"/>
      <c r="W441" s="144"/>
      <c r="X441" s="144"/>
      <c r="Y441" s="231"/>
    </row>
    <row r="442" spans="3:25" s="121" customFormat="1" x14ac:dyDescent="0.25">
      <c r="C442" s="194"/>
      <c r="D442" s="229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230"/>
      <c r="P442" s="144"/>
      <c r="Q442" s="248"/>
      <c r="R442" s="144"/>
      <c r="S442" s="144"/>
      <c r="T442" s="144"/>
      <c r="U442" s="144"/>
      <c r="V442" s="144"/>
      <c r="W442" s="144"/>
      <c r="X442" s="144"/>
      <c r="Y442" s="231"/>
    </row>
    <row r="443" spans="3:25" s="121" customFormat="1" x14ac:dyDescent="0.25">
      <c r="C443" s="194"/>
      <c r="D443" s="229"/>
      <c r="E443" s="140"/>
      <c r="F443" s="140"/>
      <c r="G443" s="140"/>
      <c r="H443" s="140"/>
      <c r="I443" s="140"/>
      <c r="J443" s="140"/>
      <c r="K443" s="140"/>
      <c r="L443" s="140"/>
      <c r="M443" s="140"/>
      <c r="N443" s="140"/>
      <c r="O443" s="230"/>
      <c r="P443" s="144"/>
      <c r="Q443" s="248"/>
      <c r="R443" s="144"/>
      <c r="S443" s="144"/>
      <c r="T443" s="144"/>
      <c r="U443" s="144"/>
      <c r="V443" s="144"/>
      <c r="W443" s="144"/>
      <c r="X443" s="144"/>
      <c r="Y443" s="231"/>
    </row>
    <row r="444" spans="3:25" s="121" customFormat="1" x14ac:dyDescent="0.25">
      <c r="C444" s="194"/>
      <c r="D444" s="229"/>
      <c r="E444" s="140"/>
      <c r="F444" s="140"/>
      <c r="G444" s="140"/>
      <c r="H444" s="140"/>
      <c r="I444" s="140"/>
      <c r="J444" s="140"/>
      <c r="K444" s="140"/>
      <c r="L444" s="140"/>
      <c r="M444" s="140"/>
      <c r="N444" s="140"/>
      <c r="O444" s="230"/>
      <c r="P444" s="144"/>
      <c r="Q444" s="248"/>
      <c r="R444" s="144"/>
      <c r="S444" s="144"/>
      <c r="T444" s="144"/>
      <c r="U444" s="144"/>
      <c r="V444" s="144"/>
      <c r="W444" s="144"/>
      <c r="X444" s="144"/>
      <c r="Y444" s="231"/>
    </row>
    <row r="445" spans="3:25" s="121" customFormat="1" x14ac:dyDescent="0.25">
      <c r="C445" s="194"/>
      <c r="D445" s="229"/>
      <c r="E445" s="140"/>
      <c r="F445" s="140"/>
      <c r="G445" s="140"/>
      <c r="H445" s="140"/>
      <c r="I445" s="140"/>
      <c r="J445" s="140"/>
      <c r="K445" s="140"/>
      <c r="L445" s="140"/>
      <c r="M445" s="140"/>
      <c r="N445" s="140"/>
      <c r="O445" s="230"/>
      <c r="P445" s="144"/>
      <c r="Q445" s="248"/>
      <c r="R445" s="144"/>
      <c r="S445" s="144"/>
      <c r="T445" s="144"/>
      <c r="U445" s="144"/>
      <c r="V445" s="144"/>
      <c r="W445" s="144"/>
      <c r="X445" s="144"/>
      <c r="Y445" s="231"/>
    </row>
    <row r="446" spans="3:25" s="121" customFormat="1" x14ac:dyDescent="0.25">
      <c r="C446" s="194"/>
      <c r="D446" s="229"/>
      <c r="E446" s="140"/>
      <c r="F446" s="140"/>
      <c r="G446" s="140"/>
      <c r="H446" s="140"/>
      <c r="I446" s="140"/>
      <c r="J446" s="140"/>
      <c r="K446" s="140"/>
      <c r="L446" s="140"/>
      <c r="M446" s="140"/>
      <c r="N446" s="140"/>
      <c r="O446" s="230"/>
      <c r="P446" s="144"/>
      <c r="Q446" s="248"/>
      <c r="R446" s="144"/>
      <c r="S446" s="144"/>
      <c r="T446" s="144"/>
      <c r="U446" s="144"/>
      <c r="V446" s="144"/>
      <c r="W446" s="144"/>
      <c r="X446" s="144"/>
      <c r="Y446" s="231"/>
    </row>
    <row r="447" spans="3:25" s="121" customFormat="1" x14ac:dyDescent="0.25">
      <c r="C447" s="194"/>
      <c r="D447" s="229"/>
      <c r="E447" s="140"/>
      <c r="F447" s="140"/>
      <c r="G447" s="140"/>
      <c r="H447" s="140"/>
      <c r="I447" s="140"/>
      <c r="J447" s="140"/>
      <c r="K447" s="140"/>
      <c r="L447" s="140"/>
      <c r="M447" s="140"/>
      <c r="N447" s="140"/>
      <c r="O447" s="230"/>
      <c r="P447" s="144"/>
      <c r="Q447" s="248"/>
      <c r="R447" s="144"/>
      <c r="S447" s="144"/>
      <c r="T447" s="144"/>
      <c r="U447" s="144"/>
      <c r="V447" s="144"/>
      <c r="W447" s="144"/>
      <c r="X447" s="144"/>
      <c r="Y447" s="231"/>
    </row>
    <row r="448" spans="3:25" s="121" customFormat="1" x14ac:dyDescent="0.25">
      <c r="C448" s="194"/>
      <c r="D448" s="229"/>
      <c r="E448" s="140"/>
      <c r="F448" s="140"/>
      <c r="G448" s="140"/>
      <c r="H448" s="140"/>
      <c r="I448" s="140"/>
      <c r="J448" s="140"/>
      <c r="K448" s="140"/>
      <c r="L448" s="140"/>
      <c r="M448" s="140"/>
      <c r="N448" s="140"/>
      <c r="O448" s="230"/>
      <c r="P448" s="144"/>
      <c r="Q448" s="248"/>
      <c r="R448" s="144"/>
      <c r="S448" s="144"/>
      <c r="T448" s="144"/>
      <c r="U448" s="144"/>
      <c r="V448" s="144"/>
      <c r="W448" s="144"/>
      <c r="X448" s="144"/>
      <c r="Y448" s="231"/>
    </row>
    <row r="449" spans="3:17" s="121" customFormat="1" x14ac:dyDescent="0.25">
      <c r="C449" s="194"/>
      <c r="D449" s="229"/>
      <c r="E449" s="140"/>
      <c r="F449" s="140"/>
      <c r="G449" s="140"/>
      <c r="H449" s="140"/>
      <c r="I449" s="140"/>
      <c r="J449" s="140"/>
      <c r="K449" s="140"/>
      <c r="L449" s="140"/>
      <c r="M449" s="140"/>
      <c r="N449" s="140"/>
      <c r="O449" s="230"/>
      <c r="P449" s="144"/>
      <c r="Q449" s="248"/>
    </row>
    <row r="450" spans="3:17" s="121" customFormat="1" x14ac:dyDescent="0.25">
      <c r="C450" s="194"/>
      <c r="D450" s="229"/>
      <c r="E450" s="140"/>
      <c r="F450" s="140"/>
      <c r="G450" s="140"/>
      <c r="H450" s="140"/>
      <c r="I450" s="140"/>
      <c r="J450" s="140"/>
      <c r="K450" s="140"/>
      <c r="L450" s="140"/>
      <c r="M450" s="140"/>
      <c r="N450" s="140"/>
      <c r="O450" s="230"/>
      <c r="P450" s="144"/>
      <c r="Q450" s="248"/>
    </row>
    <row r="451" spans="3:17" s="121" customFormat="1" x14ac:dyDescent="0.25">
      <c r="C451" s="194"/>
      <c r="D451" s="229"/>
      <c r="E451" s="140"/>
      <c r="F451" s="140"/>
      <c r="G451" s="140"/>
      <c r="H451" s="140"/>
      <c r="I451" s="140"/>
      <c r="J451" s="140"/>
      <c r="K451" s="140"/>
      <c r="L451" s="140"/>
      <c r="M451" s="140"/>
      <c r="N451" s="140"/>
      <c r="O451" s="230"/>
      <c r="P451" s="144"/>
      <c r="Q451" s="248"/>
    </row>
    <row r="452" spans="3:17" s="121" customFormat="1" x14ac:dyDescent="0.25">
      <c r="C452" s="194"/>
      <c r="D452" s="229"/>
      <c r="E452" s="140"/>
      <c r="F452" s="140"/>
      <c r="G452" s="140"/>
      <c r="H452" s="140"/>
      <c r="I452" s="140"/>
      <c r="J452" s="140"/>
      <c r="K452" s="140"/>
      <c r="L452" s="140"/>
      <c r="M452" s="140"/>
      <c r="N452" s="140"/>
      <c r="O452" s="230"/>
      <c r="P452" s="144"/>
      <c r="Q452" s="248"/>
    </row>
    <row r="453" spans="3:17" s="121" customFormat="1" x14ac:dyDescent="0.25">
      <c r="C453" s="194"/>
      <c r="D453" s="229"/>
      <c r="E453" s="140"/>
      <c r="F453" s="140"/>
      <c r="G453" s="140"/>
      <c r="H453" s="140"/>
      <c r="I453" s="140"/>
      <c r="J453" s="140"/>
      <c r="K453" s="140"/>
      <c r="L453" s="140"/>
      <c r="M453" s="140"/>
      <c r="N453" s="140"/>
      <c r="O453" s="230"/>
      <c r="P453" s="144"/>
      <c r="Q453" s="248"/>
    </row>
    <row r="454" spans="3:17" s="121" customFormat="1" x14ac:dyDescent="0.25">
      <c r="C454" s="194"/>
      <c r="D454" s="229"/>
      <c r="E454" s="140"/>
      <c r="F454" s="140"/>
      <c r="G454" s="140"/>
      <c r="H454" s="140"/>
      <c r="I454" s="140"/>
      <c r="J454" s="140"/>
      <c r="K454" s="140"/>
      <c r="L454" s="140"/>
      <c r="M454" s="140"/>
      <c r="N454" s="140"/>
      <c r="O454" s="230"/>
      <c r="P454" s="144"/>
      <c r="Q454" s="248"/>
    </row>
    <row r="455" spans="3:17" s="121" customFormat="1" x14ac:dyDescent="0.25">
      <c r="C455" s="194"/>
      <c r="D455" s="229"/>
      <c r="E455" s="140"/>
      <c r="F455" s="140"/>
      <c r="G455" s="140"/>
      <c r="H455" s="140"/>
      <c r="I455" s="140"/>
      <c r="J455" s="140"/>
      <c r="K455" s="140"/>
      <c r="L455" s="140"/>
      <c r="M455" s="140"/>
      <c r="N455" s="140"/>
      <c r="O455" s="230"/>
      <c r="P455" s="144"/>
      <c r="Q455" s="248"/>
    </row>
    <row r="456" spans="3:17" s="121" customFormat="1" x14ac:dyDescent="0.25">
      <c r="C456" s="194"/>
      <c r="D456" s="229"/>
      <c r="E456" s="140"/>
      <c r="F456" s="140"/>
      <c r="G456" s="140"/>
      <c r="H456" s="140"/>
      <c r="I456" s="140"/>
      <c r="J456" s="140"/>
      <c r="K456" s="140"/>
      <c r="L456" s="140"/>
      <c r="M456" s="140"/>
      <c r="N456" s="140"/>
      <c r="O456" s="230"/>
      <c r="P456" s="144"/>
      <c r="Q456" s="248"/>
    </row>
    <row r="457" spans="3:17" s="121" customFormat="1" x14ac:dyDescent="0.25">
      <c r="C457" s="194"/>
      <c r="D457" s="229"/>
      <c r="E457" s="140"/>
      <c r="F457" s="140"/>
      <c r="G457" s="140"/>
      <c r="H457" s="140"/>
      <c r="I457" s="140"/>
      <c r="J457" s="140"/>
      <c r="K457" s="140"/>
      <c r="L457" s="140"/>
      <c r="M457" s="140"/>
      <c r="N457" s="140"/>
      <c r="O457" s="230"/>
      <c r="P457" s="144"/>
      <c r="Q457" s="248"/>
    </row>
    <row r="458" spans="3:17" s="121" customFormat="1" x14ac:dyDescent="0.25">
      <c r="C458" s="194"/>
      <c r="D458" s="229"/>
      <c r="E458" s="140"/>
      <c r="F458" s="140"/>
      <c r="G458" s="140"/>
      <c r="H458" s="140"/>
      <c r="I458" s="140"/>
      <c r="J458" s="140"/>
      <c r="K458" s="140"/>
      <c r="L458" s="140"/>
      <c r="M458" s="140"/>
      <c r="N458" s="140"/>
      <c r="O458" s="230"/>
      <c r="P458" s="144"/>
      <c r="Q458" s="248"/>
    </row>
    <row r="459" spans="3:17" s="121" customFormat="1" x14ac:dyDescent="0.25">
      <c r="C459" s="194"/>
      <c r="D459" s="229"/>
      <c r="E459" s="140"/>
      <c r="F459" s="140"/>
      <c r="G459" s="140"/>
      <c r="H459" s="140"/>
      <c r="I459" s="140"/>
      <c r="J459" s="140"/>
      <c r="K459" s="140"/>
      <c r="L459" s="140"/>
      <c r="M459" s="140"/>
      <c r="N459" s="140"/>
      <c r="O459" s="230"/>
      <c r="P459" s="144"/>
      <c r="Q459" s="248"/>
    </row>
    <row r="460" spans="3:17" s="121" customFormat="1" x14ac:dyDescent="0.25">
      <c r="C460" s="194"/>
      <c r="D460" s="229"/>
      <c r="E460" s="140"/>
      <c r="F460" s="140"/>
      <c r="G460" s="140"/>
      <c r="H460" s="140"/>
      <c r="I460" s="140"/>
      <c r="J460" s="140"/>
      <c r="K460" s="140"/>
      <c r="L460" s="140"/>
      <c r="M460" s="140"/>
      <c r="N460" s="140"/>
      <c r="O460" s="230"/>
      <c r="P460" s="144"/>
      <c r="Q460" s="248"/>
    </row>
    <row r="461" spans="3:17" s="121" customFormat="1" x14ac:dyDescent="0.25">
      <c r="C461" s="194"/>
      <c r="D461" s="229"/>
      <c r="E461" s="140"/>
      <c r="F461" s="140"/>
      <c r="G461" s="140"/>
      <c r="H461" s="140"/>
      <c r="I461" s="140"/>
      <c r="J461" s="140"/>
      <c r="K461" s="140"/>
      <c r="L461" s="140"/>
      <c r="M461" s="140"/>
      <c r="N461" s="140"/>
      <c r="O461" s="230"/>
      <c r="P461" s="144"/>
      <c r="Q461" s="248"/>
    </row>
    <row r="462" spans="3:17" s="121" customFormat="1" x14ac:dyDescent="0.25">
      <c r="C462" s="194"/>
      <c r="D462" s="229"/>
      <c r="E462" s="140"/>
      <c r="F462" s="140"/>
      <c r="G462" s="140"/>
      <c r="H462" s="140"/>
      <c r="I462" s="140"/>
      <c r="J462" s="140"/>
      <c r="K462" s="140"/>
      <c r="L462" s="140"/>
      <c r="M462" s="140"/>
      <c r="N462" s="140"/>
      <c r="O462" s="230"/>
      <c r="P462" s="144"/>
      <c r="Q462" s="248"/>
    </row>
    <row r="463" spans="3:17" s="121" customFormat="1" x14ac:dyDescent="0.25">
      <c r="C463" s="194"/>
      <c r="D463" s="229"/>
      <c r="E463" s="140"/>
      <c r="F463" s="140"/>
      <c r="G463" s="140"/>
      <c r="H463" s="140"/>
      <c r="I463" s="140"/>
      <c r="J463" s="140"/>
      <c r="K463" s="140"/>
      <c r="L463" s="140"/>
      <c r="M463" s="140"/>
      <c r="N463" s="140"/>
      <c r="O463" s="230"/>
      <c r="P463" s="144"/>
      <c r="Q463" s="248"/>
    </row>
    <row r="464" spans="3:17" s="121" customFormat="1" x14ac:dyDescent="0.25">
      <c r="C464" s="194"/>
      <c r="D464" s="229"/>
      <c r="E464" s="140"/>
      <c r="F464" s="140"/>
      <c r="G464" s="140"/>
      <c r="H464" s="140"/>
      <c r="I464" s="140"/>
      <c r="J464" s="140"/>
      <c r="K464" s="140"/>
      <c r="L464" s="140"/>
      <c r="M464" s="140"/>
      <c r="N464" s="140"/>
      <c r="O464" s="230"/>
      <c r="P464" s="144"/>
      <c r="Q464" s="248"/>
    </row>
    <row r="465" spans="3:17" s="121" customFormat="1" x14ac:dyDescent="0.25">
      <c r="C465" s="194"/>
      <c r="D465" s="229"/>
      <c r="E465" s="140"/>
      <c r="F465" s="140"/>
      <c r="G465" s="140"/>
      <c r="H465" s="140"/>
      <c r="I465" s="140"/>
      <c r="J465" s="140"/>
      <c r="K465" s="140"/>
      <c r="L465" s="140"/>
      <c r="M465" s="140"/>
      <c r="N465" s="140"/>
      <c r="O465" s="230"/>
      <c r="P465" s="144"/>
      <c r="Q465" s="248"/>
    </row>
    <row r="466" spans="3:17" s="121" customFormat="1" x14ac:dyDescent="0.25">
      <c r="C466" s="194"/>
      <c r="D466" s="229"/>
      <c r="E466" s="140"/>
      <c r="F466" s="140"/>
      <c r="G466" s="140"/>
      <c r="H466" s="140"/>
      <c r="I466" s="140"/>
      <c r="J466" s="140"/>
      <c r="K466" s="140"/>
      <c r="L466" s="140"/>
      <c r="M466" s="140"/>
      <c r="N466" s="140"/>
      <c r="O466" s="230"/>
      <c r="P466" s="144"/>
      <c r="Q466" s="248"/>
    </row>
    <row r="467" spans="3:17" s="121" customFormat="1" x14ac:dyDescent="0.25">
      <c r="C467" s="194"/>
      <c r="D467" s="229"/>
      <c r="E467" s="140"/>
      <c r="F467" s="140"/>
      <c r="G467" s="140"/>
      <c r="H467" s="140"/>
      <c r="I467" s="140"/>
      <c r="J467" s="140"/>
      <c r="K467" s="140"/>
      <c r="L467" s="140"/>
      <c r="M467" s="140"/>
      <c r="N467" s="140"/>
      <c r="O467" s="230"/>
      <c r="P467" s="144"/>
      <c r="Q467" s="248"/>
    </row>
    <row r="468" spans="3:17" s="121" customFormat="1" x14ac:dyDescent="0.25">
      <c r="C468" s="194"/>
      <c r="D468" s="229"/>
      <c r="E468" s="140"/>
      <c r="F468" s="140"/>
      <c r="G468" s="140"/>
      <c r="H468" s="140"/>
      <c r="I468" s="140"/>
      <c r="J468" s="140"/>
      <c r="K468" s="140"/>
      <c r="L468" s="140"/>
      <c r="M468" s="140"/>
      <c r="N468" s="140"/>
      <c r="O468" s="230"/>
      <c r="P468" s="144"/>
      <c r="Q468" s="248"/>
    </row>
    <row r="469" spans="3:17" s="121" customFormat="1" x14ac:dyDescent="0.25">
      <c r="C469" s="194"/>
      <c r="D469" s="229"/>
      <c r="E469" s="140"/>
      <c r="F469" s="140"/>
      <c r="G469" s="140"/>
      <c r="H469" s="140"/>
      <c r="I469" s="140"/>
      <c r="J469" s="140"/>
      <c r="K469" s="140"/>
      <c r="L469" s="140"/>
      <c r="M469" s="140"/>
      <c r="N469" s="140"/>
      <c r="O469" s="230"/>
      <c r="P469" s="144"/>
      <c r="Q469" s="248"/>
    </row>
    <row r="470" spans="3:17" s="121" customFormat="1" x14ac:dyDescent="0.25">
      <c r="C470" s="194"/>
      <c r="D470" s="229"/>
      <c r="E470" s="140"/>
      <c r="F470" s="140"/>
      <c r="G470" s="140"/>
      <c r="H470" s="140"/>
      <c r="I470" s="140"/>
      <c r="J470" s="140"/>
      <c r="K470" s="140"/>
      <c r="L470" s="140"/>
      <c r="M470" s="140"/>
      <c r="N470" s="140"/>
      <c r="O470" s="230"/>
      <c r="P470" s="144"/>
      <c r="Q470" s="248"/>
    </row>
    <row r="471" spans="3:17" s="121" customFormat="1" x14ac:dyDescent="0.25">
      <c r="C471" s="194"/>
      <c r="D471" s="229"/>
      <c r="E471" s="140"/>
      <c r="F471" s="140"/>
      <c r="G471" s="140"/>
      <c r="H471" s="140"/>
      <c r="I471" s="140"/>
      <c r="J471" s="140"/>
      <c r="K471" s="140"/>
      <c r="L471" s="140"/>
      <c r="M471" s="140"/>
      <c r="N471" s="140"/>
      <c r="O471" s="230"/>
      <c r="P471" s="144"/>
      <c r="Q471" s="248"/>
    </row>
    <row r="472" spans="3:17" s="121" customFormat="1" x14ac:dyDescent="0.25">
      <c r="C472" s="194"/>
      <c r="D472" s="229"/>
      <c r="E472" s="140"/>
      <c r="F472" s="140"/>
      <c r="G472" s="140"/>
      <c r="H472" s="140"/>
      <c r="I472" s="140"/>
      <c r="J472" s="140"/>
      <c r="K472" s="140"/>
      <c r="L472" s="140"/>
      <c r="M472" s="140"/>
      <c r="N472" s="140"/>
      <c r="O472" s="230"/>
      <c r="P472" s="144"/>
      <c r="Q472" s="248"/>
    </row>
    <row r="473" spans="3:17" s="121" customFormat="1" x14ac:dyDescent="0.25">
      <c r="C473" s="194"/>
      <c r="D473" s="229"/>
      <c r="E473" s="140"/>
      <c r="F473" s="140"/>
      <c r="G473" s="140"/>
      <c r="H473" s="140"/>
      <c r="I473" s="140"/>
      <c r="J473" s="140"/>
      <c r="K473" s="140"/>
      <c r="L473" s="140"/>
      <c r="M473" s="140"/>
      <c r="N473" s="140"/>
      <c r="O473" s="230"/>
      <c r="P473" s="144"/>
      <c r="Q473" s="248"/>
    </row>
    <row r="474" spans="3:17" s="121" customFormat="1" x14ac:dyDescent="0.25">
      <c r="C474" s="194"/>
      <c r="D474" s="229"/>
      <c r="E474" s="140"/>
      <c r="F474" s="140"/>
      <c r="G474" s="140"/>
      <c r="H474" s="140"/>
      <c r="I474" s="140"/>
      <c r="J474" s="140"/>
      <c r="K474" s="140"/>
      <c r="L474" s="140"/>
      <c r="M474" s="140"/>
      <c r="N474" s="140"/>
      <c r="O474" s="230"/>
      <c r="P474" s="144"/>
      <c r="Q474" s="248"/>
    </row>
    <row r="475" spans="3:17" s="121" customFormat="1" x14ac:dyDescent="0.25">
      <c r="C475" s="194"/>
      <c r="D475" s="229"/>
      <c r="E475" s="140"/>
      <c r="F475" s="140"/>
      <c r="G475" s="140"/>
      <c r="H475" s="140"/>
      <c r="I475" s="140"/>
      <c r="J475" s="140"/>
      <c r="K475" s="140"/>
      <c r="L475" s="140"/>
      <c r="M475" s="140"/>
      <c r="N475" s="140"/>
      <c r="O475" s="230"/>
      <c r="P475" s="144"/>
      <c r="Q475" s="248"/>
    </row>
    <row r="476" spans="3:17" s="121" customFormat="1" x14ac:dyDescent="0.25">
      <c r="C476" s="194"/>
      <c r="D476" s="229"/>
      <c r="E476" s="140"/>
      <c r="F476" s="140"/>
      <c r="G476" s="140"/>
      <c r="H476" s="140"/>
      <c r="I476" s="140"/>
      <c r="J476" s="140"/>
      <c r="K476" s="140"/>
      <c r="L476" s="140"/>
      <c r="M476" s="140"/>
      <c r="N476" s="140"/>
      <c r="O476" s="230"/>
      <c r="P476" s="144"/>
      <c r="Q476" s="248"/>
    </row>
    <row r="477" spans="3:17" s="121" customFormat="1" x14ac:dyDescent="0.25">
      <c r="C477" s="194"/>
      <c r="D477" s="229"/>
      <c r="E477" s="140"/>
      <c r="F477" s="140"/>
      <c r="G477" s="140"/>
      <c r="H477" s="140"/>
      <c r="I477" s="140"/>
      <c r="J477" s="140"/>
      <c r="K477" s="140"/>
      <c r="L477" s="140"/>
      <c r="M477" s="140"/>
      <c r="N477" s="140"/>
      <c r="O477" s="230"/>
      <c r="P477" s="144"/>
      <c r="Q477" s="248"/>
    </row>
    <row r="478" spans="3:17" s="121" customFormat="1" x14ac:dyDescent="0.25">
      <c r="C478" s="194"/>
      <c r="D478" s="229"/>
      <c r="E478" s="140"/>
      <c r="F478" s="140"/>
      <c r="G478" s="140"/>
      <c r="H478" s="140"/>
      <c r="I478" s="140"/>
      <c r="J478" s="140"/>
      <c r="K478" s="140"/>
      <c r="L478" s="140"/>
      <c r="M478" s="140"/>
      <c r="N478" s="140"/>
      <c r="O478" s="230"/>
      <c r="P478" s="144"/>
      <c r="Q478" s="248"/>
    </row>
    <row r="479" spans="3:17" s="121" customFormat="1" x14ac:dyDescent="0.25">
      <c r="C479" s="194"/>
      <c r="D479" s="229"/>
      <c r="E479" s="140"/>
      <c r="F479" s="140"/>
      <c r="G479" s="140"/>
      <c r="H479" s="140"/>
      <c r="I479" s="140"/>
      <c r="J479" s="140"/>
      <c r="K479" s="140"/>
      <c r="L479" s="140"/>
      <c r="M479" s="140"/>
      <c r="N479" s="140"/>
      <c r="O479" s="230"/>
      <c r="P479" s="144"/>
      <c r="Q479" s="248"/>
    </row>
    <row r="480" spans="3:17" s="121" customFormat="1" x14ac:dyDescent="0.25">
      <c r="C480" s="194"/>
      <c r="D480" s="229"/>
      <c r="E480" s="140"/>
      <c r="F480" s="140"/>
      <c r="G480" s="140"/>
      <c r="H480" s="140"/>
      <c r="I480" s="140"/>
      <c r="J480" s="140"/>
      <c r="K480" s="140"/>
      <c r="L480" s="140"/>
      <c r="M480" s="140"/>
      <c r="N480" s="140"/>
      <c r="O480" s="230"/>
      <c r="P480" s="144"/>
      <c r="Q480" s="248"/>
    </row>
    <row r="481" spans="3:17" s="121" customFormat="1" x14ac:dyDescent="0.25">
      <c r="C481" s="194"/>
      <c r="D481" s="229"/>
      <c r="E481" s="140"/>
      <c r="F481" s="140"/>
      <c r="G481" s="140"/>
      <c r="H481" s="140"/>
      <c r="I481" s="140"/>
      <c r="J481" s="140"/>
      <c r="K481" s="140"/>
      <c r="L481" s="140"/>
      <c r="M481" s="140"/>
      <c r="N481" s="140"/>
      <c r="O481" s="230"/>
      <c r="P481" s="144"/>
      <c r="Q481" s="248"/>
    </row>
    <row r="482" spans="3:17" s="121" customFormat="1" x14ac:dyDescent="0.25">
      <c r="C482" s="194"/>
      <c r="D482" s="229"/>
      <c r="E482" s="140"/>
      <c r="F482" s="140"/>
      <c r="G482" s="140"/>
      <c r="H482" s="140"/>
      <c r="I482" s="140"/>
      <c r="J482" s="140"/>
      <c r="K482" s="140"/>
      <c r="L482" s="140"/>
      <c r="M482" s="140"/>
      <c r="N482" s="140"/>
      <c r="O482" s="230"/>
      <c r="P482" s="144"/>
      <c r="Q482" s="248"/>
    </row>
    <row r="483" spans="3:17" s="121" customFormat="1" x14ac:dyDescent="0.25">
      <c r="C483" s="194"/>
      <c r="D483" s="229"/>
      <c r="E483" s="140"/>
      <c r="F483" s="140"/>
      <c r="G483" s="140"/>
      <c r="H483" s="140"/>
      <c r="I483" s="140"/>
      <c r="J483" s="140"/>
      <c r="K483" s="140"/>
      <c r="L483" s="140"/>
      <c r="M483" s="140"/>
      <c r="N483" s="140"/>
      <c r="O483" s="230"/>
      <c r="P483" s="144"/>
      <c r="Q483" s="248"/>
    </row>
    <row r="484" spans="3:17" s="121" customFormat="1" x14ac:dyDescent="0.25">
      <c r="C484" s="194"/>
      <c r="D484" s="229"/>
      <c r="E484" s="140"/>
      <c r="F484" s="140"/>
      <c r="G484" s="140"/>
      <c r="H484" s="140"/>
      <c r="I484" s="140"/>
      <c r="J484" s="140"/>
      <c r="K484" s="140"/>
      <c r="L484" s="140"/>
      <c r="M484" s="140"/>
      <c r="N484" s="140"/>
      <c r="O484" s="230"/>
      <c r="P484" s="144"/>
      <c r="Q484" s="248"/>
    </row>
    <row r="485" spans="3:17" s="121" customFormat="1" x14ac:dyDescent="0.25">
      <c r="C485" s="194"/>
      <c r="D485" s="229"/>
      <c r="E485" s="140"/>
      <c r="F485" s="140"/>
      <c r="G485" s="140"/>
      <c r="H485" s="140"/>
      <c r="I485" s="140"/>
      <c r="J485" s="140"/>
      <c r="K485" s="140"/>
      <c r="L485" s="140"/>
      <c r="M485" s="140"/>
      <c r="N485" s="140"/>
      <c r="O485" s="230"/>
      <c r="P485" s="144"/>
      <c r="Q485" s="248"/>
    </row>
    <row r="486" spans="3:17" s="121" customFormat="1" x14ac:dyDescent="0.25">
      <c r="C486" s="194"/>
      <c r="D486" s="229"/>
      <c r="E486" s="140"/>
      <c r="F486" s="140"/>
      <c r="G486" s="140"/>
      <c r="H486" s="140"/>
      <c r="I486" s="140"/>
      <c r="J486" s="140"/>
      <c r="K486" s="140"/>
      <c r="L486" s="140"/>
      <c r="M486" s="140"/>
      <c r="N486" s="140"/>
      <c r="O486" s="230"/>
      <c r="P486" s="144"/>
      <c r="Q486" s="248"/>
    </row>
    <row r="487" spans="3:17" s="121" customFormat="1" x14ac:dyDescent="0.25">
      <c r="C487" s="194"/>
      <c r="D487" s="229"/>
      <c r="E487" s="140"/>
      <c r="F487" s="140"/>
      <c r="G487" s="140"/>
      <c r="H487" s="140"/>
      <c r="I487" s="140"/>
      <c r="J487" s="140"/>
      <c r="K487" s="140"/>
      <c r="L487" s="140"/>
      <c r="M487" s="140"/>
      <c r="N487" s="140"/>
      <c r="O487" s="230"/>
      <c r="P487" s="144"/>
      <c r="Q487" s="248"/>
    </row>
    <row r="488" spans="3:17" s="121" customFormat="1" x14ac:dyDescent="0.25">
      <c r="C488" s="194"/>
      <c r="D488" s="229"/>
      <c r="E488" s="140"/>
      <c r="F488" s="140"/>
      <c r="G488" s="140"/>
      <c r="H488" s="140"/>
      <c r="I488" s="140"/>
      <c r="J488" s="140"/>
      <c r="K488" s="140"/>
      <c r="L488" s="140"/>
      <c r="M488" s="140"/>
      <c r="N488" s="140"/>
      <c r="O488" s="230"/>
      <c r="P488" s="144"/>
      <c r="Q488" s="248"/>
    </row>
    <row r="489" spans="3:17" s="121" customFormat="1" x14ac:dyDescent="0.25">
      <c r="C489" s="194"/>
      <c r="D489" s="229"/>
      <c r="E489" s="140"/>
      <c r="F489" s="140"/>
      <c r="G489" s="140"/>
      <c r="H489" s="140"/>
      <c r="I489" s="140"/>
      <c r="J489" s="140"/>
      <c r="K489" s="140"/>
      <c r="L489" s="140"/>
      <c r="M489" s="140"/>
      <c r="N489" s="140"/>
      <c r="O489" s="230"/>
      <c r="P489" s="144"/>
      <c r="Q489" s="248"/>
    </row>
    <row r="490" spans="3:17" s="121" customFormat="1" x14ac:dyDescent="0.25">
      <c r="C490" s="194"/>
      <c r="D490" s="229"/>
      <c r="E490" s="140"/>
      <c r="F490" s="140"/>
      <c r="G490" s="140"/>
      <c r="H490" s="140"/>
      <c r="I490" s="140"/>
      <c r="J490" s="140"/>
      <c r="K490" s="140"/>
      <c r="L490" s="140"/>
      <c r="M490" s="140"/>
      <c r="N490" s="140"/>
      <c r="O490" s="230"/>
      <c r="P490" s="144"/>
      <c r="Q490" s="248"/>
    </row>
    <row r="491" spans="3:17" s="121" customFormat="1" x14ac:dyDescent="0.25">
      <c r="C491" s="194"/>
      <c r="D491" s="229"/>
      <c r="E491" s="140"/>
      <c r="F491" s="140"/>
      <c r="G491" s="140"/>
      <c r="H491" s="140"/>
      <c r="I491" s="140"/>
      <c r="J491" s="140"/>
      <c r="K491" s="140"/>
      <c r="L491" s="140"/>
      <c r="M491" s="140"/>
      <c r="N491" s="140"/>
      <c r="O491" s="230"/>
      <c r="P491" s="144"/>
      <c r="Q491" s="248"/>
    </row>
    <row r="492" spans="3:17" s="121" customFormat="1" x14ac:dyDescent="0.25">
      <c r="C492" s="194"/>
      <c r="D492" s="229"/>
      <c r="E492" s="140"/>
      <c r="F492" s="140"/>
      <c r="G492" s="140"/>
      <c r="H492" s="140"/>
      <c r="I492" s="140"/>
      <c r="J492" s="140"/>
      <c r="K492" s="140"/>
      <c r="L492" s="140"/>
      <c r="M492" s="140"/>
      <c r="N492" s="140"/>
      <c r="O492" s="230"/>
      <c r="P492" s="144"/>
      <c r="Q492" s="248"/>
    </row>
    <row r="493" spans="3:17" s="121" customFormat="1" x14ac:dyDescent="0.25">
      <c r="C493" s="194"/>
      <c r="D493" s="229"/>
      <c r="E493" s="140"/>
      <c r="F493" s="140"/>
      <c r="G493" s="140"/>
      <c r="H493" s="140"/>
      <c r="I493" s="140"/>
      <c r="J493" s="140"/>
      <c r="K493" s="140"/>
      <c r="L493" s="140"/>
      <c r="M493" s="140"/>
      <c r="N493" s="140"/>
      <c r="O493" s="230"/>
      <c r="P493" s="144"/>
      <c r="Q493" s="248"/>
    </row>
    <row r="494" spans="3:17" s="121" customFormat="1" x14ac:dyDescent="0.25">
      <c r="C494" s="194"/>
      <c r="D494" s="229"/>
      <c r="E494" s="140"/>
      <c r="F494" s="140"/>
      <c r="G494" s="140"/>
      <c r="H494" s="140"/>
      <c r="I494" s="140"/>
      <c r="J494" s="140"/>
      <c r="K494" s="140"/>
      <c r="L494" s="140"/>
      <c r="M494" s="140"/>
      <c r="N494" s="140"/>
      <c r="O494" s="230"/>
      <c r="P494" s="144"/>
      <c r="Q494" s="248"/>
    </row>
    <row r="495" spans="3:17" s="121" customFormat="1" x14ac:dyDescent="0.25">
      <c r="C495" s="194"/>
      <c r="D495" s="229"/>
      <c r="E495" s="140"/>
      <c r="F495" s="140"/>
      <c r="G495" s="140"/>
      <c r="H495" s="140"/>
      <c r="I495" s="140"/>
      <c r="J495" s="140"/>
      <c r="K495" s="140"/>
      <c r="L495" s="140"/>
      <c r="M495" s="140"/>
      <c r="N495" s="140"/>
      <c r="O495" s="230"/>
      <c r="P495" s="144"/>
      <c r="Q495" s="248"/>
    </row>
    <row r="496" spans="3:17" s="121" customFormat="1" x14ac:dyDescent="0.25">
      <c r="C496" s="194"/>
      <c r="D496" s="229"/>
      <c r="E496" s="140"/>
      <c r="F496" s="140"/>
      <c r="G496" s="140"/>
      <c r="H496" s="140"/>
      <c r="I496" s="140"/>
      <c r="J496" s="140"/>
      <c r="K496" s="140"/>
      <c r="L496" s="140"/>
      <c r="M496" s="140"/>
      <c r="N496" s="140"/>
      <c r="O496" s="230"/>
      <c r="P496" s="144"/>
      <c r="Q496" s="248"/>
    </row>
    <row r="497" spans="3:17" s="121" customFormat="1" x14ac:dyDescent="0.25">
      <c r="C497" s="194"/>
      <c r="D497" s="229"/>
      <c r="E497" s="140"/>
      <c r="F497" s="140"/>
      <c r="G497" s="140"/>
      <c r="H497" s="140"/>
      <c r="I497" s="140"/>
      <c r="J497" s="140"/>
      <c r="K497" s="140"/>
      <c r="L497" s="140"/>
      <c r="M497" s="140"/>
      <c r="N497" s="140"/>
      <c r="O497" s="230"/>
      <c r="P497" s="144"/>
      <c r="Q497" s="248"/>
    </row>
    <row r="498" spans="3:17" s="121" customFormat="1" x14ac:dyDescent="0.25">
      <c r="C498" s="194"/>
      <c r="D498" s="229"/>
      <c r="E498" s="140"/>
      <c r="F498" s="140"/>
      <c r="G498" s="140"/>
      <c r="H498" s="140"/>
      <c r="I498" s="140"/>
      <c r="J498" s="140"/>
      <c r="K498" s="140"/>
      <c r="L498" s="140"/>
      <c r="M498" s="140"/>
      <c r="N498" s="140"/>
      <c r="O498" s="230"/>
      <c r="P498" s="144"/>
      <c r="Q498" s="248"/>
    </row>
    <row r="499" spans="3:17" s="121" customFormat="1" x14ac:dyDescent="0.25">
      <c r="C499" s="194"/>
      <c r="D499" s="229"/>
      <c r="E499" s="140"/>
      <c r="F499" s="140"/>
      <c r="G499" s="140"/>
      <c r="H499" s="140"/>
      <c r="I499" s="140"/>
      <c r="J499" s="140"/>
      <c r="K499" s="140"/>
      <c r="L499" s="140"/>
      <c r="M499" s="140"/>
      <c r="N499" s="140"/>
      <c r="O499" s="230"/>
      <c r="P499" s="144"/>
      <c r="Q499" s="248"/>
    </row>
    <row r="500" spans="3:17" s="121" customFormat="1" x14ac:dyDescent="0.25">
      <c r="C500" s="194"/>
      <c r="D500" s="229"/>
      <c r="E500" s="140"/>
      <c r="F500" s="140"/>
      <c r="G500" s="140"/>
      <c r="H500" s="140"/>
      <c r="I500" s="140"/>
      <c r="J500" s="140"/>
      <c r="K500" s="140"/>
      <c r="L500" s="140"/>
      <c r="M500" s="140"/>
      <c r="N500" s="140"/>
      <c r="O500" s="230"/>
      <c r="P500" s="144"/>
      <c r="Q500" s="248"/>
    </row>
    <row r="501" spans="3:17" s="121" customFormat="1" x14ac:dyDescent="0.25">
      <c r="C501" s="194"/>
      <c r="D501" s="229"/>
      <c r="E501" s="140"/>
      <c r="F501" s="140"/>
      <c r="G501" s="140"/>
      <c r="H501" s="140"/>
      <c r="I501" s="140"/>
      <c r="J501" s="140"/>
      <c r="K501" s="140"/>
      <c r="L501" s="140"/>
      <c r="M501" s="140"/>
      <c r="N501" s="140"/>
      <c r="O501" s="230"/>
      <c r="P501" s="144"/>
      <c r="Q501" s="248"/>
    </row>
    <row r="502" spans="3:17" s="121" customFormat="1" x14ac:dyDescent="0.25">
      <c r="C502" s="194"/>
      <c r="D502" s="229"/>
      <c r="E502" s="140"/>
      <c r="F502" s="140"/>
      <c r="G502" s="140"/>
      <c r="H502" s="140"/>
      <c r="I502" s="140"/>
      <c r="J502" s="140"/>
      <c r="K502" s="140"/>
      <c r="L502" s="140"/>
      <c r="M502" s="140"/>
      <c r="N502" s="140"/>
      <c r="O502" s="230"/>
      <c r="P502" s="144"/>
      <c r="Q502" s="248"/>
    </row>
    <row r="503" spans="3:17" s="121" customFormat="1" x14ac:dyDescent="0.25">
      <c r="C503" s="194"/>
      <c r="D503" s="229"/>
      <c r="E503" s="140"/>
      <c r="F503" s="140"/>
      <c r="G503" s="140"/>
      <c r="H503" s="140"/>
      <c r="I503" s="140"/>
      <c r="J503" s="140"/>
      <c r="K503" s="140"/>
      <c r="L503" s="140"/>
      <c r="M503" s="140"/>
      <c r="N503" s="140"/>
      <c r="O503" s="230"/>
      <c r="P503" s="144"/>
      <c r="Q503" s="248"/>
    </row>
    <row r="504" spans="3:17" s="121" customFormat="1" x14ac:dyDescent="0.25">
      <c r="C504" s="194"/>
      <c r="D504" s="229"/>
      <c r="E504" s="140"/>
      <c r="F504" s="140"/>
      <c r="G504" s="140"/>
      <c r="H504" s="140"/>
      <c r="I504" s="140"/>
      <c r="J504" s="140"/>
      <c r="K504" s="140"/>
      <c r="L504" s="140"/>
      <c r="M504" s="140"/>
      <c r="N504" s="140"/>
      <c r="O504" s="230"/>
      <c r="P504" s="144"/>
      <c r="Q504" s="248"/>
    </row>
    <row r="505" spans="3:17" s="121" customFormat="1" x14ac:dyDescent="0.25">
      <c r="C505" s="194"/>
      <c r="D505" s="229"/>
      <c r="E505" s="140"/>
      <c r="F505" s="140"/>
      <c r="G505" s="140"/>
      <c r="H505" s="140"/>
      <c r="I505" s="140"/>
      <c r="J505" s="140"/>
      <c r="K505" s="140"/>
      <c r="L505" s="140"/>
      <c r="M505" s="140"/>
      <c r="N505" s="140"/>
      <c r="O505" s="230"/>
      <c r="P505" s="144"/>
      <c r="Q505" s="248"/>
    </row>
    <row r="506" spans="3:17" s="121" customFormat="1" x14ac:dyDescent="0.25">
      <c r="C506" s="194"/>
      <c r="D506" s="229"/>
      <c r="E506" s="140"/>
      <c r="F506" s="140"/>
      <c r="G506" s="140"/>
      <c r="H506" s="140"/>
      <c r="I506" s="140"/>
      <c r="J506" s="140"/>
      <c r="K506" s="140"/>
      <c r="L506" s="140"/>
      <c r="M506" s="140"/>
      <c r="N506" s="140"/>
      <c r="O506" s="230"/>
      <c r="P506" s="144"/>
      <c r="Q506" s="248"/>
    </row>
    <row r="507" spans="3:17" s="121" customFormat="1" x14ac:dyDescent="0.25">
      <c r="C507" s="194"/>
      <c r="D507" s="229"/>
      <c r="E507" s="140"/>
      <c r="F507" s="140"/>
      <c r="G507" s="140"/>
      <c r="H507" s="140"/>
      <c r="I507" s="140"/>
      <c r="J507" s="140"/>
      <c r="K507" s="140"/>
      <c r="L507" s="140"/>
      <c r="M507" s="140"/>
      <c r="N507" s="140"/>
      <c r="O507" s="230"/>
      <c r="P507" s="144"/>
      <c r="Q507" s="248"/>
    </row>
    <row r="508" spans="3:17" s="121" customFormat="1" x14ac:dyDescent="0.25">
      <c r="C508" s="194"/>
      <c r="D508" s="229"/>
      <c r="E508" s="140"/>
      <c r="F508" s="140"/>
      <c r="G508" s="140"/>
      <c r="H508" s="140"/>
      <c r="I508" s="140"/>
      <c r="J508" s="140"/>
      <c r="K508" s="140"/>
      <c r="L508" s="140"/>
      <c r="M508" s="140"/>
      <c r="N508" s="140"/>
      <c r="O508" s="230"/>
      <c r="P508" s="144"/>
      <c r="Q508" s="248"/>
    </row>
    <row r="509" spans="3:17" s="121" customFormat="1" x14ac:dyDescent="0.25">
      <c r="C509" s="194"/>
      <c r="D509" s="229"/>
      <c r="E509" s="140"/>
      <c r="F509" s="140"/>
      <c r="G509" s="140"/>
      <c r="H509" s="140"/>
      <c r="I509" s="140"/>
      <c r="J509" s="140"/>
      <c r="K509" s="140"/>
      <c r="L509" s="140"/>
      <c r="M509" s="140"/>
      <c r="N509" s="140"/>
      <c r="O509" s="230"/>
      <c r="P509" s="144"/>
      <c r="Q509" s="248"/>
    </row>
    <row r="510" spans="3:17" s="121" customFormat="1" x14ac:dyDescent="0.25">
      <c r="C510" s="194"/>
      <c r="D510" s="229"/>
      <c r="E510" s="140"/>
      <c r="F510" s="140"/>
      <c r="G510" s="140"/>
      <c r="H510" s="140"/>
      <c r="I510" s="140"/>
      <c r="J510" s="140"/>
      <c r="K510" s="140"/>
      <c r="L510" s="140"/>
      <c r="M510" s="140"/>
      <c r="N510" s="140"/>
      <c r="O510" s="230"/>
      <c r="P510" s="144"/>
      <c r="Q510" s="248"/>
    </row>
    <row r="511" spans="3:17" s="121" customFormat="1" x14ac:dyDescent="0.25">
      <c r="C511" s="194"/>
      <c r="D511" s="229"/>
      <c r="E511" s="140"/>
      <c r="F511" s="140"/>
      <c r="G511" s="140"/>
      <c r="H511" s="140"/>
      <c r="I511" s="140"/>
      <c r="J511" s="140"/>
      <c r="K511" s="140"/>
      <c r="L511" s="140"/>
      <c r="M511" s="140"/>
      <c r="N511" s="140"/>
      <c r="O511" s="230"/>
      <c r="P511" s="144"/>
      <c r="Q511" s="248"/>
    </row>
    <row r="512" spans="3:17" s="121" customFormat="1" x14ac:dyDescent="0.25">
      <c r="C512" s="194"/>
      <c r="D512" s="229"/>
      <c r="E512" s="140"/>
      <c r="F512" s="140"/>
      <c r="G512" s="140"/>
      <c r="H512" s="140"/>
      <c r="I512" s="140"/>
      <c r="J512" s="140"/>
      <c r="K512" s="140"/>
      <c r="L512" s="140"/>
      <c r="M512" s="140"/>
      <c r="N512" s="140"/>
      <c r="O512" s="230"/>
      <c r="P512" s="144"/>
      <c r="Q512" s="248"/>
    </row>
    <row r="513" spans="3:17" s="121" customFormat="1" x14ac:dyDescent="0.25">
      <c r="C513" s="194"/>
      <c r="D513" s="229"/>
      <c r="E513" s="140"/>
      <c r="F513" s="140"/>
      <c r="G513" s="140"/>
      <c r="H513" s="140"/>
      <c r="I513" s="140"/>
      <c r="J513" s="140"/>
      <c r="K513" s="140"/>
      <c r="L513" s="140"/>
      <c r="M513" s="140"/>
      <c r="N513" s="140"/>
      <c r="O513" s="230"/>
      <c r="P513" s="144"/>
      <c r="Q513" s="248"/>
    </row>
    <row r="514" spans="3:17" s="121" customFormat="1" x14ac:dyDescent="0.25">
      <c r="C514" s="194"/>
      <c r="D514" s="229"/>
      <c r="E514" s="140"/>
      <c r="F514" s="140"/>
      <c r="G514" s="140"/>
      <c r="H514" s="140"/>
      <c r="I514" s="140"/>
      <c r="J514" s="140"/>
      <c r="K514" s="140"/>
      <c r="L514" s="140"/>
      <c r="M514" s="140"/>
      <c r="N514" s="140"/>
      <c r="O514" s="230"/>
      <c r="P514" s="144"/>
      <c r="Q514" s="248"/>
    </row>
    <row r="515" spans="3:17" s="121" customFormat="1" x14ac:dyDescent="0.25">
      <c r="C515" s="194"/>
      <c r="D515" s="229"/>
      <c r="E515" s="140"/>
      <c r="F515" s="140"/>
      <c r="G515" s="140"/>
      <c r="H515" s="140"/>
      <c r="I515" s="140"/>
      <c r="J515" s="140"/>
      <c r="K515" s="140"/>
      <c r="L515" s="140"/>
      <c r="M515" s="140"/>
      <c r="N515" s="140"/>
      <c r="O515" s="230"/>
      <c r="P515" s="144"/>
      <c r="Q515" s="248"/>
    </row>
    <row r="516" spans="3:17" s="121" customFormat="1" x14ac:dyDescent="0.25">
      <c r="C516" s="194"/>
      <c r="D516" s="229"/>
      <c r="E516" s="140"/>
      <c r="F516" s="140"/>
      <c r="G516" s="140"/>
      <c r="H516" s="140"/>
      <c r="I516" s="140"/>
      <c r="J516" s="140"/>
      <c r="K516" s="140"/>
      <c r="L516" s="140"/>
      <c r="M516" s="140"/>
      <c r="N516" s="140"/>
      <c r="O516" s="230"/>
      <c r="P516" s="144"/>
      <c r="Q516" s="248"/>
    </row>
    <row r="517" spans="3:17" s="121" customFormat="1" x14ac:dyDescent="0.25">
      <c r="C517" s="194"/>
      <c r="D517" s="229"/>
      <c r="E517" s="140"/>
      <c r="F517" s="140"/>
      <c r="G517" s="140"/>
      <c r="H517" s="140"/>
      <c r="I517" s="140"/>
      <c r="J517" s="140"/>
      <c r="K517" s="140"/>
      <c r="L517" s="140"/>
      <c r="M517" s="140"/>
      <c r="N517" s="140"/>
      <c r="O517" s="230"/>
      <c r="P517" s="144"/>
      <c r="Q517" s="248"/>
    </row>
    <row r="518" spans="3:17" s="121" customFormat="1" x14ac:dyDescent="0.25">
      <c r="C518" s="194"/>
      <c r="D518" s="229"/>
      <c r="E518" s="140"/>
      <c r="F518" s="140"/>
      <c r="G518" s="140"/>
      <c r="H518" s="140"/>
      <c r="I518" s="140"/>
      <c r="J518" s="140"/>
      <c r="K518" s="140"/>
      <c r="L518" s="140"/>
      <c r="M518" s="140"/>
      <c r="N518" s="140"/>
      <c r="O518" s="230"/>
      <c r="P518" s="144"/>
      <c r="Q518" s="248"/>
    </row>
    <row r="519" spans="3:17" s="121" customFormat="1" x14ac:dyDescent="0.25">
      <c r="C519" s="194"/>
      <c r="D519" s="229"/>
      <c r="E519" s="140"/>
      <c r="F519" s="140"/>
      <c r="G519" s="140"/>
      <c r="H519" s="140"/>
      <c r="I519" s="140"/>
      <c r="J519" s="140"/>
      <c r="K519" s="140"/>
      <c r="L519" s="140"/>
      <c r="M519" s="140"/>
      <c r="N519" s="140"/>
      <c r="O519" s="230"/>
      <c r="P519" s="144"/>
      <c r="Q519" s="248"/>
    </row>
    <row r="520" spans="3:17" s="121" customFormat="1" x14ac:dyDescent="0.25">
      <c r="C520" s="194"/>
      <c r="D520" s="229"/>
      <c r="E520" s="140"/>
      <c r="F520" s="140"/>
      <c r="G520" s="140"/>
      <c r="H520" s="140"/>
      <c r="I520" s="140"/>
      <c r="J520" s="140"/>
      <c r="K520" s="140"/>
      <c r="L520" s="140"/>
      <c r="M520" s="140"/>
      <c r="N520" s="140"/>
      <c r="O520" s="230"/>
      <c r="P520" s="144"/>
      <c r="Q520" s="248"/>
    </row>
    <row r="521" spans="3:17" s="121" customFormat="1" x14ac:dyDescent="0.25">
      <c r="C521" s="194"/>
      <c r="D521" s="229"/>
      <c r="E521" s="140"/>
      <c r="F521" s="140"/>
      <c r="G521" s="140"/>
      <c r="H521" s="140"/>
      <c r="I521" s="140"/>
      <c r="J521" s="140"/>
      <c r="K521" s="140"/>
      <c r="L521" s="140"/>
      <c r="M521" s="140"/>
      <c r="N521" s="140"/>
      <c r="O521" s="230"/>
      <c r="P521" s="144"/>
      <c r="Q521" s="248"/>
    </row>
    <row r="522" spans="3:17" s="121" customFormat="1" x14ac:dyDescent="0.25">
      <c r="C522" s="194"/>
      <c r="D522" s="229"/>
      <c r="E522" s="140"/>
      <c r="F522" s="140"/>
      <c r="G522" s="140"/>
      <c r="H522" s="140"/>
      <c r="I522" s="140"/>
      <c r="J522" s="140"/>
      <c r="K522" s="140"/>
      <c r="L522" s="140"/>
      <c r="M522" s="140"/>
      <c r="N522" s="140"/>
      <c r="O522" s="230"/>
      <c r="P522" s="144"/>
      <c r="Q522" s="248"/>
    </row>
    <row r="523" spans="3:17" s="121" customFormat="1" x14ac:dyDescent="0.25">
      <c r="C523" s="194"/>
      <c r="D523" s="229"/>
      <c r="E523" s="140"/>
      <c r="F523" s="140"/>
      <c r="G523" s="140"/>
      <c r="H523" s="140"/>
      <c r="I523" s="140"/>
      <c r="J523" s="140"/>
      <c r="K523" s="140"/>
      <c r="L523" s="140"/>
      <c r="M523" s="140"/>
      <c r="N523" s="140"/>
      <c r="O523" s="230"/>
      <c r="P523" s="144"/>
      <c r="Q523" s="248"/>
    </row>
    <row r="524" spans="3:17" s="121" customFormat="1" x14ac:dyDescent="0.25">
      <c r="C524" s="194"/>
      <c r="D524" s="229"/>
      <c r="E524" s="140"/>
      <c r="F524" s="140"/>
      <c r="G524" s="140"/>
      <c r="H524" s="140"/>
      <c r="I524" s="140"/>
      <c r="J524" s="140"/>
      <c r="K524" s="140"/>
      <c r="L524" s="140"/>
      <c r="M524" s="140"/>
      <c r="N524" s="140"/>
      <c r="O524" s="230"/>
      <c r="P524" s="144"/>
      <c r="Q524" s="248"/>
    </row>
    <row r="525" spans="3:17" s="121" customFormat="1" x14ac:dyDescent="0.25">
      <c r="C525" s="194"/>
      <c r="D525" s="229"/>
      <c r="E525" s="140"/>
      <c r="F525" s="140"/>
      <c r="G525" s="140"/>
      <c r="H525" s="140"/>
      <c r="I525" s="140"/>
      <c r="J525" s="140"/>
      <c r="K525" s="140"/>
      <c r="L525" s="140"/>
      <c r="M525" s="140"/>
      <c r="N525" s="140"/>
      <c r="O525" s="230"/>
      <c r="P525" s="144"/>
      <c r="Q525" s="248"/>
    </row>
    <row r="526" spans="3:17" s="121" customFormat="1" x14ac:dyDescent="0.25">
      <c r="C526" s="194"/>
      <c r="D526" s="229"/>
      <c r="E526" s="140"/>
      <c r="F526" s="140"/>
      <c r="G526" s="140"/>
      <c r="H526" s="140"/>
      <c r="I526" s="140"/>
      <c r="J526" s="140"/>
      <c r="K526" s="140"/>
      <c r="L526" s="140"/>
      <c r="M526" s="140"/>
      <c r="N526" s="140"/>
      <c r="O526" s="230"/>
      <c r="P526" s="144"/>
      <c r="Q526" s="248"/>
    </row>
    <row r="527" spans="3:17" s="121" customFormat="1" x14ac:dyDescent="0.25">
      <c r="C527" s="194"/>
      <c r="D527" s="229"/>
      <c r="E527" s="140"/>
      <c r="F527" s="140"/>
      <c r="G527" s="140"/>
      <c r="H527" s="140"/>
      <c r="I527" s="140"/>
      <c r="J527" s="140"/>
      <c r="K527" s="140"/>
      <c r="L527" s="140"/>
      <c r="M527" s="140"/>
      <c r="N527" s="140"/>
      <c r="O527" s="230"/>
      <c r="P527" s="144"/>
      <c r="Q527" s="248"/>
    </row>
    <row r="528" spans="3:17" s="121" customFormat="1" x14ac:dyDescent="0.25">
      <c r="C528" s="194"/>
      <c r="D528" s="229"/>
      <c r="E528" s="140"/>
      <c r="F528" s="140"/>
      <c r="G528" s="140"/>
      <c r="H528" s="140"/>
      <c r="I528" s="140"/>
      <c r="J528" s="140"/>
      <c r="K528" s="140"/>
      <c r="L528" s="140"/>
      <c r="M528" s="140"/>
      <c r="N528" s="140"/>
      <c r="O528" s="230"/>
      <c r="P528" s="144"/>
      <c r="Q528" s="248"/>
    </row>
    <row r="529" spans="3:17" s="121" customFormat="1" x14ac:dyDescent="0.25">
      <c r="C529" s="194"/>
      <c r="D529" s="229"/>
      <c r="E529" s="140"/>
      <c r="F529" s="140"/>
      <c r="G529" s="140"/>
      <c r="H529" s="140"/>
      <c r="I529" s="140"/>
      <c r="J529" s="140"/>
      <c r="K529" s="140"/>
      <c r="L529" s="140"/>
      <c r="M529" s="140"/>
      <c r="N529" s="140"/>
      <c r="O529" s="230"/>
      <c r="P529" s="144"/>
      <c r="Q529" s="248"/>
    </row>
    <row r="530" spans="3:17" s="121" customFormat="1" x14ac:dyDescent="0.25">
      <c r="C530" s="194"/>
      <c r="D530" s="229"/>
      <c r="E530" s="140"/>
      <c r="F530" s="140"/>
      <c r="G530" s="140"/>
      <c r="H530" s="140"/>
      <c r="I530" s="140"/>
      <c r="J530" s="140"/>
      <c r="K530" s="140"/>
      <c r="L530" s="140"/>
      <c r="M530" s="140"/>
      <c r="N530" s="140"/>
      <c r="O530" s="230"/>
      <c r="P530" s="144"/>
      <c r="Q530" s="248"/>
    </row>
    <row r="531" spans="3:17" s="121" customFormat="1" x14ac:dyDescent="0.25">
      <c r="C531" s="194"/>
      <c r="D531" s="229"/>
      <c r="E531" s="140"/>
      <c r="F531" s="140"/>
      <c r="G531" s="140"/>
      <c r="H531" s="140"/>
      <c r="I531" s="140"/>
      <c r="J531" s="140"/>
      <c r="K531" s="140"/>
      <c r="L531" s="140"/>
      <c r="M531" s="140"/>
      <c r="N531" s="140"/>
      <c r="O531" s="230"/>
      <c r="P531" s="144"/>
      <c r="Q531" s="248"/>
    </row>
    <row r="532" spans="3:17" s="121" customFormat="1" x14ac:dyDescent="0.25">
      <c r="C532" s="194"/>
      <c r="D532" s="229"/>
      <c r="E532" s="140"/>
      <c r="F532" s="140"/>
      <c r="G532" s="140"/>
      <c r="H532" s="140"/>
      <c r="I532" s="140"/>
      <c r="J532" s="140"/>
      <c r="K532" s="140"/>
      <c r="L532" s="140"/>
      <c r="M532" s="140"/>
      <c r="N532" s="140"/>
      <c r="O532" s="230"/>
      <c r="P532" s="144"/>
      <c r="Q532" s="248"/>
    </row>
    <row r="533" spans="3:17" s="121" customFormat="1" x14ac:dyDescent="0.25">
      <c r="C533" s="194"/>
      <c r="D533" s="229"/>
      <c r="E533" s="140"/>
      <c r="F533" s="140"/>
      <c r="G533" s="140"/>
      <c r="H533" s="140"/>
      <c r="I533" s="140"/>
      <c r="J533" s="140"/>
      <c r="K533" s="140"/>
      <c r="L533" s="140"/>
      <c r="M533" s="140"/>
      <c r="N533" s="140"/>
      <c r="O533" s="230"/>
      <c r="P533" s="144"/>
      <c r="Q533" s="248"/>
    </row>
    <row r="534" spans="3:17" s="121" customFormat="1" x14ac:dyDescent="0.25">
      <c r="C534" s="194"/>
      <c r="D534" s="229"/>
      <c r="E534" s="140"/>
      <c r="F534" s="140"/>
      <c r="G534" s="140"/>
      <c r="H534" s="140"/>
      <c r="I534" s="140"/>
      <c r="J534" s="140"/>
      <c r="K534" s="140"/>
      <c r="L534" s="140"/>
      <c r="M534" s="140"/>
      <c r="N534" s="140"/>
      <c r="O534" s="230"/>
      <c r="P534" s="144"/>
      <c r="Q534" s="248"/>
    </row>
    <row r="535" spans="3:17" s="121" customFormat="1" x14ac:dyDescent="0.25">
      <c r="C535" s="194"/>
      <c r="D535" s="229"/>
      <c r="E535" s="140"/>
      <c r="F535" s="140"/>
      <c r="G535" s="140"/>
      <c r="H535" s="140"/>
      <c r="I535" s="140"/>
      <c r="J535" s="140"/>
      <c r="K535" s="140"/>
      <c r="L535" s="140"/>
      <c r="M535" s="140"/>
      <c r="N535" s="140"/>
      <c r="O535" s="230"/>
      <c r="P535" s="144"/>
      <c r="Q535" s="248"/>
    </row>
    <row r="536" spans="3:17" s="121" customFormat="1" x14ac:dyDescent="0.25">
      <c r="C536" s="194"/>
      <c r="D536" s="229"/>
      <c r="E536" s="140"/>
      <c r="F536" s="140"/>
      <c r="G536" s="140"/>
      <c r="H536" s="140"/>
      <c r="I536" s="140"/>
      <c r="J536" s="140"/>
      <c r="K536" s="140"/>
      <c r="L536" s="140"/>
      <c r="M536" s="140"/>
      <c r="N536" s="140"/>
      <c r="O536" s="230"/>
      <c r="P536" s="144"/>
      <c r="Q536" s="248"/>
    </row>
    <row r="537" spans="3:17" s="121" customFormat="1" x14ac:dyDescent="0.25">
      <c r="C537" s="194"/>
      <c r="D537" s="229"/>
      <c r="E537" s="140"/>
      <c r="F537" s="140"/>
      <c r="G537" s="140"/>
      <c r="H537" s="140"/>
      <c r="I537" s="140"/>
      <c r="J537" s="140"/>
      <c r="K537" s="140"/>
      <c r="L537" s="140"/>
      <c r="M537" s="140"/>
      <c r="N537" s="140"/>
      <c r="O537" s="230"/>
      <c r="P537" s="144"/>
      <c r="Q537" s="248"/>
    </row>
    <row r="538" spans="3:17" s="121" customFormat="1" x14ac:dyDescent="0.25">
      <c r="C538" s="194"/>
      <c r="D538" s="229"/>
      <c r="E538" s="140"/>
      <c r="F538" s="140"/>
      <c r="G538" s="140"/>
      <c r="H538" s="140"/>
      <c r="I538" s="140"/>
      <c r="J538" s="140"/>
      <c r="K538" s="140"/>
      <c r="L538" s="140"/>
      <c r="M538" s="140"/>
      <c r="N538" s="140"/>
      <c r="O538" s="230"/>
      <c r="P538" s="144"/>
      <c r="Q538" s="248"/>
    </row>
    <row r="539" spans="3:17" s="121" customFormat="1" x14ac:dyDescent="0.25">
      <c r="C539" s="194"/>
      <c r="D539" s="229"/>
      <c r="E539" s="140"/>
      <c r="F539" s="140"/>
      <c r="G539" s="140"/>
      <c r="H539" s="140"/>
      <c r="I539" s="140"/>
      <c r="J539" s="140"/>
      <c r="K539" s="140"/>
      <c r="L539" s="140"/>
      <c r="M539" s="140"/>
      <c r="N539" s="140"/>
      <c r="O539" s="230"/>
      <c r="P539" s="144"/>
      <c r="Q539" s="248"/>
    </row>
    <row r="540" spans="3:17" s="121" customFormat="1" x14ac:dyDescent="0.25">
      <c r="C540" s="194"/>
      <c r="D540" s="229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230"/>
      <c r="P540" s="144"/>
      <c r="Q540" s="248"/>
    </row>
    <row r="541" spans="3:17" s="121" customFormat="1" x14ac:dyDescent="0.25">
      <c r="C541" s="194"/>
      <c r="D541" s="229"/>
      <c r="E541" s="140"/>
      <c r="F541" s="140"/>
      <c r="G541" s="140"/>
      <c r="H541" s="140"/>
      <c r="I541" s="140"/>
      <c r="J541" s="140"/>
      <c r="K541" s="140"/>
      <c r="L541" s="140"/>
      <c r="M541" s="140"/>
      <c r="N541" s="140"/>
      <c r="O541" s="230"/>
      <c r="P541" s="144"/>
      <c r="Q541" s="248"/>
    </row>
    <row r="542" spans="3:17" s="121" customFormat="1" x14ac:dyDescent="0.25">
      <c r="C542" s="194"/>
      <c r="D542" s="229"/>
      <c r="E542" s="140"/>
      <c r="F542" s="140"/>
      <c r="G542" s="140"/>
      <c r="H542" s="140"/>
      <c r="I542" s="140"/>
      <c r="J542" s="140"/>
      <c r="K542" s="140"/>
      <c r="L542" s="140"/>
      <c r="M542" s="140"/>
      <c r="N542" s="140"/>
      <c r="O542" s="230"/>
      <c r="P542" s="144"/>
      <c r="Q542" s="248"/>
    </row>
    <row r="543" spans="3:17" s="121" customFormat="1" x14ac:dyDescent="0.25">
      <c r="C543" s="194"/>
      <c r="D543" s="229"/>
      <c r="E543" s="140"/>
      <c r="F543" s="140"/>
      <c r="G543" s="140"/>
      <c r="H543" s="140"/>
      <c r="I543" s="140"/>
      <c r="J543" s="140"/>
      <c r="K543" s="140"/>
      <c r="L543" s="140"/>
      <c r="M543" s="140"/>
      <c r="N543" s="140"/>
      <c r="O543" s="230"/>
      <c r="P543" s="144"/>
      <c r="Q543" s="248"/>
    </row>
    <row r="544" spans="3:17" s="121" customFormat="1" x14ac:dyDescent="0.25">
      <c r="C544" s="194"/>
      <c r="D544" s="229"/>
      <c r="E544" s="140"/>
      <c r="F544" s="140"/>
      <c r="G544" s="140"/>
      <c r="H544" s="140"/>
      <c r="I544" s="140"/>
      <c r="J544" s="140"/>
      <c r="K544" s="140"/>
      <c r="L544" s="140"/>
      <c r="M544" s="140"/>
      <c r="N544" s="140"/>
      <c r="O544" s="230"/>
      <c r="P544" s="144"/>
      <c r="Q544" s="248"/>
    </row>
    <row r="545" spans="3:17" s="121" customFormat="1" x14ac:dyDescent="0.25">
      <c r="C545" s="194"/>
      <c r="D545" s="229"/>
      <c r="E545" s="140"/>
      <c r="F545" s="140"/>
      <c r="G545" s="140"/>
      <c r="H545" s="140"/>
      <c r="I545" s="140"/>
      <c r="J545" s="140"/>
      <c r="K545" s="140"/>
      <c r="L545" s="140"/>
      <c r="M545" s="140"/>
      <c r="N545" s="140"/>
      <c r="O545" s="230"/>
      <c r="P545" s="144"/>
      <c r="Q545" s="248"/>
    </row>
    <row r="546" spans="3:17" s="121" customFormat="1" x14ac:dyDescent="0.25">
      <c r="C546" s="194"/>
      <c r="D546" s="229"/>
      <c r="E546" s="140"/>
      <c r="F546" s="140"/>
      <c r="G546" s="140"/>
      <c r="H546" s="140"/>
      <c r="I546" s="140"/>
      <c r="J546" s="140"/>
      <c r="K546" s="140"/>
      <c r="L546" s="140"/>
      <c r="M546" s="140"/>
      <c r="N546" s="140"/>
      <c r="O546" s="230"/>
      <c r="P546" s="144"/>
      <c r="Q546" s="248"/>
    </row>
    <row r="547" spans="3:17" s="121" customFormat="1" x14ac:dyDescent="0.25">
      <c r="C547" s="194"/>
      <c r="D547" s="229"/>
      <c r="E547" s="140"/>
      <c r="F547" s="140"/>
      <c r="G547" s="140"/>
      <c r="H547" s="140"/>
      <c r="I547" s="140"/>
      <c r="J547" s="140"/>
      <c r="K547" s="140"/>
      <c r="L547" s="140"/>
      <c r="M547" s="140"/>
      <c r="N547" s="140"/>
      <c r="O547" s="230"/>
      <c r="P547" s="144"/>
      <c r="Q547" s="248"/>
    </row>
    <row r="548" spans="3:17" s="121" customFormat="1" x14ac:dyDescent="0.25">
      <c r="C548" s="194"/>
      <c r="D548" s="229"/>
      <c r="E548" s="140"/>
      <c r="F548" s="140"/>
      <c r="G548" s="140"/>
      <c r="H548" s="140"/>
      <c r="I548" s="140"/>
      <c r="J548" s="140"/>
      <c r="K548" s="140"/>
      <c r="L548" s="140"/>
      <c r="M548" s="140"/>
      <c r="N548" s="140"/>
      <c r="O548" s="230"/>
      <c r="P548" s="144"/>
      <c r="Q548" s="248"/>
    </row>
    <row r="549" spans="3:17" s="121" customFormat="1" x14ac:dyDescent="0.25">
      <c r="C549" s="194"/>
      <c r="D549" s="229"/>
      <c r="E549" s="140"/>
      <c r="F549" s="140"/>
      <c r="G549" s="140"/>
      <c r="H549" s="140"/>
      <c r="I549" s="140"/>
      <c r="J549" s="140"/>
      <c r="K549" s="140"/>
      <c r="L549" s="140"/>
      <c r="M549" s="140"/>
      <c r="N549" s="140"/>
      <c r="O549" s="230"/>
      <c r="P549" s="144"/>
      <c r="Q549" s="248"/>
    </row>
    <row r="550" spans="3:17" s="121" customFormat="1" x14ac:dyDescent="0.25">
      <c r="C550" s="194"/>
      <c r="D550" s="229"/>
      <c r="E550" s="140"/>
      <c r="F550" s="140"/>
      <c r="G550" s="140"/>
      <c r="H550" s="140"/>
      <c r="I550" s="140"/>
      <c r="J550" s="140"/>
      <c r="K550" s="140"/>
      <c r="L550" s="140"/>
      <c r="M550" s="140"/>
      <c r="N550" s="140"/>
      <c r="O550" s="230"/>
      <c r="P550" s="144"/>
      <c r="Q550" s="248"/>
    </row>
    <row r="551" spans="3:17" s="121" customFormat="1" x14ac:dyDescent="0.25">
      <c r="C551" s="194"/>
      <c r="D551" s="229"/>
      <c r="E551" s="140"/>
      <c r="F551" s="140"/>
      <c r="G551" s="140"/>
      <c r="H551" s="140"/>
      <c r="I551" s="140"/>
      <c r="J551" s="140"/>
      <c r="K551" s="140"/>
      <c r="L551" s="140"/>
      <c r="M551" s="140"/>
      <c r="N551" s="140"/>
      <c r="O551" s="230"/>
      <c r="P551" s="144"/>
      <c r="Q551" s="248"/>
    </row>
    <row r="552" spans="3:17" s="121" customFormat="1" x14ac:dyDescent="0.25">
      <c r="C552" s="194"/>
      <c r="D552" s="229"/>
      <c r="E552" s="140"/>
      <c r="F552" s="140"/>
      <c r="G552" s="140"/>
      <c r="H552" s="140"/>
      <c r="I552" s="140"/>
      <c r="J552" s="140"/>
      <c r="K552" s="140"/>
      <c r="L552" s="140"/>
      <c r="M552" s="140"/>
      <c r="N552" s="140"/>
      <c r="O552" s="230"/>
      <c r="P552" s="144"/>
      <c r="Q552" s="248"/>
    </row>
    <row r="553" spans="3:17" s="121" customFormat="1" x14ac:dyDescent="0.25">
      <c r="C553" s="194"/>
      <c r="D553" s="229"/>
      <c r="E553" s="140"/>
      <c r="F553" s="140"/>
      <c r="G553" s="140"/>
      <c r="H553" s="140"/>
      <c r="I553" s="140"/>
      <c r="J553" s="140"/>
      <c r="K553" s="140"/>
      <c r="L553" s="140"/>
      <c r="M553" s="140"/>
      <c r="N553" s="140"/>
      <c r="O553" s="230"/>
      <c r="P553" s="144"/>
      <c r="Q553" s="248"/>
    </row>
    <row r="554" spans="3:17" s="121" customFormat="1" x14ac:dyDescent="0.25">
      <c r="C554" s="194"/>
      <c r="D554" s="229"/>
      <c r="E554" s="140"/>
      <c r="F554" s="140"/>
      <c r="G554" s="140"/>
      <c r="H554" s="140"/>
      <c r="I554" s="140"/>
      <c r="J554" s="140"/>
      <c r="K554" s="140"/>
      <c r="L554" s="140"/>
      <c r="M554" s="140"/>
      <c r="N554" s="140"/>
      <c r="O554" s="230"/>
      <c r="P554" s="144"/>
      <c r="Q554" s="248"/>
    </row>
    <row r="555" spans="3:17" s="121" customFormat="1" x14ac:dyDescent="0.25">
      <c r="C555" s="194"/>
      <c r="D555" s="229"/>
      <c r="E555" s="140"/>
      <c r="F555" s="140"/>
      <c r="G555" s="140"/>
      <c r="H555" s="140"/>
      <c r="I555" s="140"/>
      <c r="J555" s="140"/>
      <c r="K555" s="140"/>
      <c r="L555" s="140"/>
      <c r="M555" s="140"/>
      <c r="N555" s="140"/>
      <c r="O555" s="230"/>
      <c r="P555" s="144"/>
      <c r="Q555" s="248"/>
    </row>
    <row r="556" spans="3:17" s="121" customFormat="1" x14ac:dyDescent="0.25">
      <c r="C556" s="194"/>
      <c r="D556" s="229"/>
      <c r="E556" s="140"/>
      <c r="F556" s="140"/>
      <c r="G556" s="140"/>
      <c r="H556" s="140"/>
      <c r="I556" s="140"/>
      <c r="J556" s="140"/>
      <c r="K556" s="140"/>
      <c r="L556" s="140"/>
      <c r="M556" s="140"/>
      <c r="N556" s="140"/>
      <c r="O556" s="230"/>
      <c r="P556" s="144"/>
      <c r="Q556" s="248"/>
    </row>
    <row r="557" spans="3:17" s="121" customFormat="1" x14ac:dyDescent="0.25">
      <c r="C557" s="194"/>
      <c r="D557" s="229"/>
      <c r="E557" s="140"/>
      <c r="F557" s="140"/>
      <c r="G557" s="140"/>
      <c r="H557" s="140"/>
      <c r="I557" s="140"/>
      <c r="J557" s="140"/>
      <c r="K557" s="140"/>
      <c r="L557" s="140"/>
      <c r="M557" s="140"/>
      <c r="N557" s="140"/>
      <c r="O557" s="230"/>
      <c r="P557" s="144"/>
      <c r="Q557" s="248"/>
    </row>
    <row r="558" spans="3:17" s="121" customFormat="1" x14ac:dyDescent="0.25">
      <c r="C558" s="194"/>
      <c r="D558" s="229"/>
      <c r="E558" s="140"/>
      <c r="F558" s="140"/>
      <c r="G558" s="140"/>
      <c r="H558" s="140"/>
      <c r="I558" s="140"/>
      <c r="J558" s="140"/>
      <c r="K558" s="140"/>
      <c r="L558" s="140"/>
      <c r="M558" s="140"/>
      <c r="N558" s="140"/>
      <c r="O558" s="230"/>
      <c r="P558" s="144"/>
      <c r="Q558" s="248"/>
    </row>
    <row r="559" spans="3:17" s="121" customFormat="1" x14ac:dyDescent="0.25">
      <c r="C559" s="194"/>
      <c r="D559" s="229"/>
      <c r="E559" s="140"/>
      <c r="F559" s="140"/>
      <c r="G559" s="140"/>
      <c r="H559" s="140"/>
      <c r="I559" s="140"/>
      <c r="J559" s="140"/>
      <c r="K559" s="140"/>
      <c r="L559" s="140"/>
      <c r="M559" s="140"/>
      <c r="N559" s="140"/>
      <c r="O559" s="230"/>
      <c r="P559" s="144"/>
      <c r="Q559" s="248"/>
    </row>
    <row r="560" spans="3:17" s="121" customFormat="1" x14ac:dyDescent="0.25">
      <c r="C560" s="194"/>
      <c r="D560" s="229"/>
      <c r="E560" s="140"/>
      <c r="F560" s="140"/>
      <c r="G560" s="140"/>
      <c r="H560" s="140"/>
      <c r="I560" s="140"/>
      <c r="J560" s="140"/>
      <c r="K560" s="140"/>
      <c r="L560" s="140"/>
      <c r="M560" s="140"/>
      <c r="N560" s="140"/>
      <c r="O560" s="230"/>
      <c r="P560" s="144"/>
      <c r="Q560" s="248"/>
    </row>
    <row r="561" spans="3:17" s="121" customFormat="1" x14ac:dyDescent="0.25">
      <c r="C561" s="194"/>
      <c r="D561" s="229"/>
      <c r="E561" s="140"/>
      <c r="F561" s="140"/>
      <c r="G561" s="140"/>
      <c r="H561" s="140"/>
      <c r="I561" s="140"/>
      <c r="J561" s="140"/>
      <c r="K561" s="140"/>
      <c r="L561" s="140"/>
      <c r="M561" s="140"/>
      <c r="N561" s="140"/>
      <c r="O561" s="230"/>
      <c r="P561" s="144"/>
      <c r="Q561" s="248"/>
    </row>
    <row r="562" spans="3:17" s="121" customFormat="1" x14ac:dyDescent="0.25">
      <c r="C562" s="194"/>
      <c r="D562" s="229"/>
      <c r="E562" s="140"/>
      <c r="F562" s="140"/>
      <c r="G562" s="140"/>
      <c r="H562" s="140"/>
      <c r="I562" s="140"/>
      <c r="J562" s="140"/>
      <c r="K562" s="140"/>
      <c r="L562" s="140"/>
      <c r="M562" s="140"/>
      <c r="N562" s="140"/>
      <c r="O562" s="230"/>
      <c r="P562" s="144"/>
      <c r="Q562" s="248"/>
    </row>
    <row r="563" spans="3:17" s="121" customFormat="1" x14ac:dyDescent="0.25">
      <c r="C563" s="194"/>
      <c r="D563" s="229"/>
      <c r="E563" s="140"/>
      <c r="F563" s="140"/>
      <c r="G563" s="140"/>
      <c r="H563" s="140"/>
      <c r="I563" s="140"/>
      <c r="J563" s="140"/>
      <c r="K563" s="140"/>
      <c r="L563" s="140"/>
      <c r="M563" s="140"/>
      <c r="N563" s="140"/>
      <c r="O563" s="230"/>
      <c r="P563" s="144"/>
      <c r="Q563" s="248"/>
    </row>
    <row r="564" spans="3:17" s="121" customFormat="1" x14ac:dyDescent="0.25">
      <c r="C564" s="194"/>
      <c r="D564" s="229"/>
      <c r="E564" s="140"/>
      <c r="F564" s="140"/>
      <c r="G564" s="140"/>
      <c r="H564" s="140"/>
      <c r="I564" s="140"/>
      <c r="J564" s="140"/>
      <c r="K564" s="140"/>
      <c r="L564" s="140"/>
      <c r="M564" s="140"/>
      <c r="N564" s="140"/>
      <c r="O564" s="230"/>
      <c r="P564" s="144"/>
      <c r="Q564" s="248"/>
    </row>
    <row r="565" spans="3:17" s="121" customFormat="1" x14ac:dyDescent="0.25">
      <c r="C565" s="194"/>
      <c r="D565" s="229"/>
      <c r="E565" s="140"/>
      <c r="F565" s="140"/>
      <c r="G565" s="140"/>
      <c r="H565" s="140"/>
      <c r="I565" s="140"/>
      <c r="J565" s="140"/>
      <c r="K565" s="140"/>
      <c r="L565" s="140"/>
      <c r="M565" s="140"/>
      <c r="N565" s="140"/>
      <c r="O565" s="230"/>
      <c r="P565" s="144"/>
      <c r="Q565" s="248"/>
    </row>
    <row r="566" spans="3:17" s="121" customFormat="1" x14ac:dyDescent="0.25">
      <c r="C566" s="194"/>
      <c r="D566" s="229"/>
      <c r="E566" s="140"/>
      <c r="F566" s="140"/>
      <c r="G566" s="140"/>
      <c r="H566" s="140"/>
      <c r="I566" s="140"/>
      <c r="J566" s="140"/>
      <c r="K566" s="140"/>
      <c r="L566" s="140"/>
      <c r="M566" s="140"/>
      <c r="N566" s="140"/>
      <c r="O566" s="230"/>
      <c r="P566" s="144"/>
      <c r="Q566" s="248"/>
    </row>
    <row r="567" spans="3:17" s="121" customFormat="1" x14ac:dyDescent="0.25">
      <c r="C567" s="194"/>
      <c r="D567" s="229"/>
      <c r="E567" s="140"/>
      <c r="F567" s="140"/>
      <c r="G567" s="140"/>
      <c r="H567" s="140"/>
      <c r="I567" s="140"/>
      <c r="J567" s="140"/>
      <c r="K567" s="140"/>
      <c r="L567" s="140"/>
      <c r="M567" s="140"/>
      <c r="N567" s="140"/>
      <c r="O567" s="230"/>
      <c r="P567" s="144"/>
      <c r="Q567" s="248"/>
    </row>
    <row r="568" spans="3:17" s="121" customFormat="1" x14ac:dyDescent="0.25">
      <c r="C568" s="194"/>
      <c r="D568" s="229"/>
      <c r="E568" s="140"/>
      <c r="F568" s="140"/>
      <c r="G568" s="140"/>
      <c r="H568" s="140"/>
      <c r="I568" s="140"/>
      <c r="J568" s="140"/>
      <c r="K568" s="140"/>
      <c r="L568" s="140"/>
      <c r="M568" s="140"/>
      <c r="N568" s="140"/>
      <c r="O568" s="230"/>
      <c r="P568" s="144"/>
      <c r="Q568" s="248"/>
    </row>
    <row r="569" spans="3:17" s="121" customFormat="1" x14ac:dyDescent="0.25">
      <c r="C569" s="194"/>
      <c r="D569" s="229"/>
      <c r="E569" s="140"/>
      <c r="F569" s="140"/>
      <c r="G569" s="140"/>
      <c r="H569" s="140"/>
      <c r="I569" s="140"/>
      <c r="J569" s="140"/>
      <c r="K569" s="140"/>
      <c r="L569" s="140"/>
      <c r="M569" s="140"/>
      <c r="N569" s="140"/>
      <c r="O569" s="230"/>
      <c r="P569" s="144"/>
      <c r="Q569" s="248"/>
    </row>
    <row r="570" spans="3:17" s="121" customFormat="1" x14ac:dyDescent="0.25">
      <c r="C570" s="194"/>
      <c r="D570" s="229"/>
      <c r="E570" s="140"/>
      <c r="F570" s="140"/>
      <c r="G570" s="140"/>
      <c r="H570" s="140"/>
      <c r="I570" s="140"/>
      <c r="J570" s="140"/>
      <c r="K570" s="140"/>
      <c r="L570" s="140"/>
      <c r="M570" s="140"/>
      <c r="N570" s="140"/>
      <c r="O570" s="230"/>
      <c r="P570" s="144"/>
      <c r="Q570" s="248"/>
    </row>
    <row r="571" spans="3:17" s="121" customFormat="1" x14ac:dyDescent="0.25">
      <c r="C571" s="194"/>
      <c r="D571" s="229"/>
      <c r="E571" s="140"/>
      <c r="F571" s="140"/>
      <c r="G571" s="140"/>
      <c r="H571" s="140"/>
      <c r="I571" s="140"/>
      <c r="J571" s="140"/>
      <c r="K571" s="140"/>
      <c r="L571" s="140"/>
      <c r="M571" s="140"/>
      <c r="N571" s="140"/>
      <c r="O571" s="230"/>
      <c r="P571" s="144"/>
      <c r="Q571" s="248"/>
    </row>
    <row r="572" spans="3:17" s="121" customFormat="1" x14ac:dyDescent="0.25">
      <c r="C572" s="194"/>
      <c r="D572" s="229"/>
      <c r="E572" s="140"/>
      <c r="F572" s="140"/>
      <c r="G572" s="140"/>
      <c r="H572" s="140"/>
      <c r="I572" s="140"/>
      <c r="J572" s="140"/>
      <c r="K572" s="140"/>
      <c r="L572" s="140"/>
      <c r="M572" s="140"/>
      <c r="N572" s="140"/>
      <c r="O572" s="230"/>
      <c r="P572" s="144"/>
      <c r="Q572" s="248"/>
    </row>
    <row r="573" spans="3:17" s="121" customFormat="1" x14ac:dyDescent="0.25">
      <c r="C573" s="194"/>
      <c r="D573" s="229"/>
      <c r="E573" s="140"/>
      <c r="F573" s="140"/>
      <c r="G573" s="140"/>
      <c r="H573" s="140"/>
      <c r="I573" s="140"/>
      <c r="J573" s="140"/>
      <c r="K573" s="140"/>
      <c r="L573" s="140"/>
      <c r="M573" s="140"/>
      <c r="N573" s="140"/>
      <c r="O573" s="230"/>
      <c r="P573" s="144"/>
      <c r="Q573" s="248"/>
    </row>
    <row r="574" spans="3:17" s="121" customFormat="1" x14ac:dyDescent="0.25">
      <c r="C574" s="194"/>
      <c r="D574" s="229"/>
      <c r="E574" s="140"/>
      <c r="F574" s="140"/>
      <c r="G574" s="140"/>
      <c r="H574" s="140"/>
      <c r="I574" s="140"/>
      <c r="J574" s="140"/>
      <c r="K574" s="140"/>
      <c r="L574" s="140"/>
      <c r="M574" s="140"/>
      <c r="N574" s="140"/>
      <c r="O574" s="230"/>
      <c r="P574" s="144"/>
      <c r="Q574" s="248"/>
    </row>
    <row r="575" spans="3:17" s="121" customFormat="1" x14ac:dyDescent="0.25">
      <c r="C575" s="194"/>
      <c r="D575" s="229"/>
      <c r="E575" s="140"/>
      <c r="F575" s="140"/>
      <c r="G575" s="140"/>
      <c r="H575" s="140"/>
      <c r="I575" s="140"/>
      <c r="J575" s="140"/>
      <c r="K575" s="140"/>
      <c r="L575" s="140"/>
      <c r="M575" s="140"/>
      <c r="N575" s="140"/>
      <c r="O575" s="230"/>
      <c r="P575" s="144"/>
      <c r="Q575" s="248"/>
    </row>
    <row r="576" spans="3:17" s="121" customFormat="1" x14ac:dyDescent="0.25">
      <c r="C576" s="194"/>
      <c r="D576" s="229"/>
      <c r="E576" s="140"/>
      <c r="F576" s="140"/>
      <c r="G576" s="140"/>
      <c r="H576" s="140"/>
      <c r="I576" s="140"/>
      <c r="J576" s="140"/>
      <c r="K576" s="140"/>
      <c r="L576" s="140"/>
      <c r="M576" s="140"/>
      <c r="N576" s="140"/>
      <c r="O576" s="230"/>
      <c r="P576" s="144"/>
      <c r="Q576" s="248"/>
    </row>
    <row r="577" spans="3:17" s="121" customFormat="1" x14ac:dyDescent="0.25">
      <c r="C577" s="194"/>
      <c r="D577" s="229"/>
      <c r="E577" s="140"/>
      <c r="F577" s="140"/>
      <c r="G577" s="140"/>
      <c r="H577" s="140"/>
      <c r="I577" s="140"/>
      <c r="J577" s="140"/>
      <c r="K577" s="140"/>
      <c r="L577" s="140"/>
      <c r="M577" s="140"/>
      <c r="N577" s="140"/>
      <c r="O577" s="230"/>
      <c r="P577" s="144"/>
      <c r="Q577" s="248"/>
    </row>
    <row r="578" spans="3:17" s="121" customFormat="1" x14ac:dyDescent="0.25">
      <c r="C578" s="194"/>
      <c r="D578" s="229"/>
      <c r="E578" s="140"/>
      <c r="F578" s="140"/>
      <c r="G578" s="140"/>
      <c r="H578" s="140"/>
      <c r="I578" s="140"/>
      <c r="J578" s="140"/>
      <c r="K578" s="140"/>
      <c r="L578" s="140"/>
      <c r="M578" s="140"/>
      <c r="N578" s="140"/>
      <c r="O578" s="230"/>
      <c r="P578" s="144"/>
      <c r="Q578" s="248"/>
    </row>
    <row r="579" spans="3:17" s="121" customFormat="1" x14ac:dyDescent="0.25">
      <c r="C579" s="194"/>
      <c r="D579" s="229"/>
      <c r="E579" s="140"/>
      <c r="F579" s="140"/>
      <c r="G579" s="140"/>
      <c r="H579" s="140"/>
      <c r="I579" s="140"/>
      <c r="J579" s="140"/>
      <c r="K579" s="140"/>
      <c r="L579" s="140"/>
      <c r="M579" s="140"/>
      <c r="N579" s="140"/>
      <c r="O579" s="230"/>
      <c r="P579" s="144"/>
      <c r="Q579" s="248"/>
    </row>
    <row r="580" spans="3:17" s="121" customFormat="1" x14ac:dyDescent="0.25">
      <c r="C580" s="194"/>
      <c r="D580" s="229"/>
      <c r="E580" s="140"/>
      <c r="F580" s="140"/>
      <c r="G580" s="140"/>
      <c r="H580" s="140"/>
      <c r="I580" s="140"/>
      <c r="J580" s="140"/>
      <c r="K580" s="140"/>
      <c r="L580" s="140"/>
      <c r="M580" s="140"/>
      <c r="N580" s="140"/>
      <c r="O580" s="230"/>
      <c r="P580" s="144"/>
      <c r="Q580" s="248"/>
    </row>
    <row r="581" spans="3:17" s="121" customFormat="1" x14ac:dyDescent="0.25">
      <c r="D581" s="229"/>
      <c r="E581" s="140"/>
      <c r="F581" s="140"/>
      <c r="G581" s="140"/>
      <c r="H581" s="140"/>
      <c r="I581" s="140"/>
      <c r="J581" s="140"/>
      <c r="K581" s="140"/>
      <c r="L581" s="140"/>
      <c r="M581" s="140"/>
      <c r="N581" s="140"/>
      <c r="O581" s="230"/>
      <c r="P581" s="144"/>
      <c r="Q581" s="248"/>
    </row>
    <row r="582" spans="3:17" s="121" customFormat="1" x14ac:dyDescent="0.25">
      <c r="D582" s="229"/>
      <c r="E582" s="140"/>
      <c r="F582" s="140"/>
      <c r="G582" s="140"/>
      <c r="H582" s="140"/>
      <c r="I582" s="140"/>
      <c r="J582" s="140"/>
      <c r="K582" s="140"/>
      <c r="L582" s="140"/>
      <c r="M582" s="140"/>
      <c r="N582" s="140"/>
      <c r="O582" s="230"/>
      <c r="P582" s="144"/>
      <c r="Q582" s="248"/>
    </row>
    <row r="583" spans="3:17" s="121" customFormat="1" x14ac:dyDescent="0.25">
      <c r="D583" s="229"/>
      <c r="E583" s="140"/>
      <c r="F583" s="140"/>
      <c r="G583" s="140"/>
      <c r="H583" s="140"/>
      <c r="I583" s="140"/>
      <c r="J583" s="140"/>
      <c r="K583" s="140"/>
      <c r="L583" s="140"/>
      <c r="M583" s="140"/>
      <c r="N583" s="140"/>
      <c r="O583" s="230"/>
      <c r="P583" s="144"/>
      <c r="Q583" s="248"/>
    </row>
    <row r="584" spans="3:17" s="121" customFormat="1" x14ac:dyDescent="0.25">
      <c r="D584" s="229"/>
      <c r="E584" s="140"/>
      <c r="F584" s="140"/>
      <c r="G584" s="140"/>
      <c r="H584" s="140"/>
      <c r="I584" s="140"/>
      <c r="J584" s="140"/>
      <c r="K584" s="140"/>
      <c r="L584" s="140"/>
      <c r="M584" s="140"/>
      <c r="N584" s="140"/>
      <c r="O584" s="230"/>
      <c r="P584" s="144"/>
      <c r="Q584" s="248"/>
    </row>
    <row r="585" spans="3:17" s="121" customFormat="1" x14ac:dyDescent="0.25">
      <c r="D585" s="229"/>
      <c r="E585" s="140"/>
      <c r="F585" s="140"/>
      <c r="G585" s="140"/>
      <c r="H585" s="140"/>
      <c r="I585" s="140"/>
      <c r="J585" s="140"/>
      <c r="K585" s="140"/>
      <c r="L585" s="140"/>
      <c r="M585" s="140"/>
      <c r="N585" s="140"/>
      <c r="O585" s="230"/>
      <c r="P585" s="144"/>
      <c r="Q585" s="248"/>
    </row>
    <row r="586" spans="3:17" s="121" customFormat="1" x14ac:dyDescent="0.25">
      <c r="D586" s="229"/>
      <c r="E586" s="140"/>
      <c r="F586" s="140"/>
      <c r="G586" s="140"/>
      <c r="H586" s="140"/>
      <c r="I586" s="140"/>
      <c r="J586" s="140"/>
      <c r="K586" s="140"/>
      <c r="L586" s="140"/>
      <c r="M586" s="140"/>
      <c r="N586" s="140"/>
      <c r="O586" s="230"/>
      <c r="P586" s="144"/>
      <c r="Q586" s="248"/>
    </row>
    <row r="587" spans="3:17" s="121" customFormat="1" x14ac:dyDescent="0.25">
      <c r="D587" s="229"/>
      <c r="E587" s="140"/>
      <c r="F587" s="140"/>
      <c r="G587" s="140"/>
      <c r="H587" s="140"/>
      <c r="I587" s="140"/>
      <c r="J587" s="140"/>
      <c r="K587" s="140"/>
      <c r="L587" s="140"/>
      <c r="M587" s="140"/>
      <c r="N587" s="140"/>
      <c r="O587" s="230"/>
      <c r="P587" s="144"/>
      <c r="Q587" s="248"/>
    </row>
    <row r="588" spans="3:17" s="121" customFormat="1" x14ac:dyDescent="0.25">
      <c r="D588" s="229"/>
      <c r="E588" s="140"/>
      <c r="F588" s="140"/>
      <c r="G588" s="140"/>
      <c r="H588" s="140"/>
      <c r="I588" s="140"/>
      <c r="J588" s="140"/>
      <c r="K588" s="140"/>
      <c r="L588" s="140"/>
      <c r="M588" s="140"/>
      <c r="N588" s="140"/>
      <c r="O588" s="230"/>
      <c r="P588" s="144"/>
      <c r="Q588" s="248"/>
    </row>
    <row r="589" spans="3:17" s="121" customFormat="1" x14ac:dyDescent="0.25">
      <c r="D589" s="229"/>
      <c r="E589" s="140"/>
      <c r="F589" s="140"/>
      <c r="G589" s="140"/>
      <c r="H589" s="140"/>
      <c r="I589" s="140"/>
      <c r="J589" s="140"/>
      <c r="K589" s="140"/>
      <c r="L589" s="140"/>
      <c r="M589" s="140"/>
      <c r="N589" s="140"/>
      <c r="O589" s="230"/>
      <c r="P589" s="144"/>
      <c r="Q589" s="248"/>
    </row>
    <row r="590" spans="3:17" s="121" customFormat="1" x14ac:dyDescent="0.25">
      <c r="D590" s="229"/>
      <c r="E590" s="140"/>
      <c r="F590" s="140"/>
      <c r="G590" s="140"/>
      <c r="H590" s="140"/>
      <c r="I590" s="140"/>
      <c r="J590" s="140"/>
      <c r="K590" s="140"/>
      <c r="L590" s="140"/>
      <c r="M590" s="140"/>
      <c r="N590" s="140"/>
      <c r="O590" s="230"/>
      <c r="P590" s="144"/>
      <c r="Q590" s="248"/>
    </row>
    <row r="591" spans="3:17" s="121" customFormat="1" x14ac:dyDescent="0.25">
      <c r="D591" s="229"/>
      <c r="E591" s="140"/>
      <c r="F591" s="140"/>
      <c r="G591" s="140"/>
      <c r="H591" s="140"/>
      <c r="I591" s="140"/>
      <c r="J591" s="140"/>
      <c r="K591" s="140"/>
      <c r="L591" s="140"/>
      <c r="M591" s="140"/>
      <c r="N591" s="140"/>
      <c r="O591" s="230"/>
      <c r="P591" s="144"/>
      <c r="Q591" s="248"/>
    </row>
    <row r="592" spans="3:17" s="121" customFormat="1" x14ac:dyDescent="0.25">
      <c r="D592" s="229"/>
      <c r="E592" s="140"/>
      <c r="F592" s="140"/>
      <c r="G592" s="140"/>
      <c r="H592" s="140"/>
      <c r="I592" s="140"/>
      <c r="J592" s="140"/>
      <c r="K592" s="140"/>
      <c r="L592" s="140"/>
      <c r="M592" s="140"/>
      <c r="N592" s="140"/>
      <c r="O592" s="230"/>
      <c r="P592" s="144"/>
      <c r="Q592" s="248"/>
    </row>
    <row r="593" spans="17:17" s="121" customFormat="1" x14ac:dyDescent="0.25">
      <c r="Q593" s="248"/>
    </row>
    <row r="594" spans="17:17" s="121" customFormat="1" x14ac:dyDescent="0.25">
      <c r="Q594" s="248"/>
    </row>
    <row r="595" spans="17:17" s="121" customFormat="1" x14ac:dyDescent="0.25">
      <c r="Q595" s="248"/>
    </row>
    <row r="596" spans="17:17" s="121" customFormat="1" x14ac:dyDescent="0.25">
      <c r="Q596" s="248"/>
    </row>
    <row r="597" spans="17:17" s="121" customFormat="1" x14ac:dyDescent="0.25">
      <c r="Q597" s="248"/>
    </row>
    <row r="598" spans="17:17" s="121" customFormat="1" x14ac:dyDescent="0.25">
      <c r="Q598" s="248"/>
    </row>
    <row r="599" spans="17:17" s="121" customFormat="1" x14ac:dyDescent="0.25">
      <c r="Q599" s="248"/>
    </row>
    <row r="600" spans="17:17" s="121" customFormat="1" x14ac:dyDescent="0.25">
      <c r="Q600" s="248"/>
    </row>
    <row r="601" spans="17:17" s="121" customFormat="1" x14ac:dyDescent="0.25">
      <c r="Q601" s="248"/>
    </row>
    <row r="602" spans="17:17" s="121" customFormat="1" x14ac:dyDescent="0.25">
      <c r="Q602" s="248"/>
    </row>
    <row r="603" spans="17:17" s="121" customFormat="1" x14ac:dyDescent="0.25">
      <c r="Q603" s="248"/>
    </row>
  </sheetData>
  <autoFilter ref="A1:AM420"/>
  <sortState ref="A2:AR417">
    <sortCondition ref="A1"/>
  </sortState>
  <pageMargins left="0.25" right="0.25" top="0.75" bottom="0.75" header="0.3" footer="0.3"/>
  <pageSetup paperSize="8" scale="1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B3:J61"/>
  <sheetViews>
    <sheetView zoomScale="80" zoomScaleNormal="80" workbookViewId="0">
      <selection activeCell="N34" sqref="N34"/>
    </sheetView>
  </sheetViews>
  <sheetFormatPr defaultRowHeight="15" x14ac:dyDescent="0.25"/>
  <cols>
    <col min="1" max="1" width="9.140625" style="352"/>
    <col min="2" max="2" width="54.7109375" style="352" customWidth="1"/>
    <col min="3" max="8" width="12.42578125" style="352" bestFit="1" customWidth="1"/>
    <col min="9" max="9" width="1.42578125" style="352" customWidth="1"/>
    <col min="10" max="10" width="11.7109375" style="352" customWidth="1"/>
    <col min="11" max="11" width="1.28515625" style="352" customWidth="1"/>
    <col min="12" max="16384" width="9.140625" style="352"/>
  </cols>
  <sheetData>
    <row r="3" spans="2:10" ht="21" x14ac:dyDescent="0.35">
      <c r="B3" s="351" t="s">
        <v>1359</v>
      </c>
    </row>
    <row r="5" spans="2:10" ht="15.75" x14ac:dyDescent="0.25">
      <c r="B5" s="353" t="s">
        <v>1360</v>
      </c>
    </row>
    <row r="7" spans="2:10" x14ac:dyDescent="0.25">
      <c r="B7" s="433" t="s">
        <v>1361</v>
      </c>
      <c r="C7" s="322" t="s">
        <v>859</v>
      </c>
      <c r="D7" s="312" t="s">
        <v>864</v>
      </c>
      <c r="E7" s="312" t="s">
        <v>865</v>
      </c>
      <c r="F7" s="312" t="s">
        <v>866</v>
      </c>
      <c r="G7" s="312" t="s">
        <v>867</v>
      </c>
      <c r="H7" s="312" t="s">
        <v>868</v>
      </c>
      <c r="J7" s="354" t="s">
        <v>1314</v>
      </c>
    </row>
    <row r="8" spans="2:10" x14ac:dyDescent="0.25">
      <c r="B8" s="434"/>
      <c r="C8" s="369" t="s">
        <v>1362</v>
      </c>
      <c r="D8" s="365" t="s">
        <v>1362</v>
      </c>
      <c r="E8" s="365" t="s">
        <v>1362</v>
      </c>
      <c r="F8" s="365" t="s">
        <v>1362</v>
      </c>
      <c r="G8" s="365" t="s">
        <v>1362</v>
      </c>
      <c r="H8" s="365" t="s">
        <v>1362</v>
      </c>
      <c r="J8" s="338" t="s">
        <v>1362</v>
      </c>
    </row>
    <row r="9" spans="2:10" x14ac:dyDescent="0.25">
      <c r="B9" s="355" t="s">
        <v>1363</v>
      </c>
      <c r="C9" s="370">
        <v>41.064345618076118</v>
      </c>
      <c r="D9" s="366">
        <v>30.637169</v>
      </c>
      <c r="E9" s="366">
        <v>16.816254000000001</v>
      </c>
      <c r="F9" s="366">
        <v>16.51925</v>
      </c>
      <c r="G9" s="366">
        <v>14.143910999999999</v>
      </c>
      <c r="H9" s="366">
        <v>13.073815</v>
      </c>
      <c r="J9" s="356">
        <f t="shared" ref="J9:J14" si="0">SUM(D9:H9)</f>
        <v>91.190398999999999</v>
      </c>
    </row>
    <row r="10" spans="2:10" x14ac:dyDescent="0.25">
      <c r="B10" s="355" t="s">
        <v>1364</v>
      </c>
      <c r="C10" s="370">
        <v>3.5844216116097911</v>
      </c>
      <c r="D10" s="366">
        <v>4.7762087855664408</v>
      </c>
      <c r="E10" s="366">
        <v>4.6723816498460495</v>
      </c>
      <c r="F10" s="366">
        <v>2.8882128897121855</v>
      </c>
      <c r="G10" s="366">
        <v>3.190649892572357</v>
      </c>
      <c r="H10" s="366">
        <v>3.1725467823029665</v>
      </c>
      <c r="J10" s="356">
        <f t="shared" si="0"/>
        <v>18.7</v>
      </c>
    </row>
    <row r="11" spans="2:10" x14ac:dyDescent="0.25">
      <c r="B11" s="355" t="s">
        <v>1365</v>
      </c>
      <c r="C11" s="370">
        <v>4.7455722745256397</v>
      </c>
      <c r="D11" s="366">
        <v>6.8733582388449888</v>
      </c>
      <c r="E11" s="366">
        <v>4.1203059001877511</v>
      </c>
      <c r="F11" s="366">
        <v>4.4064877264820286</v>
      </c>
      <c r="G11" s="366">
        <v>5.0878406996599432</v>
      </c>
      <c r="H11" s="366">
        <v>1.6120074348252784</v>
      </c>
      <c r="J11" s="356">
        <f t="shared" si="0"/>
        <v>22.099999999999991</v>
      </c>
    </row>
    <row r="12" spans="2:10" x14ac:dyDescent="0.25">
      <c r="B12" s="355" t="s">
        <v>1366</v>
      </c>
      <c r="C12" s="370">
        <v>3.725779083616938</v>
      </c>
      <c r="D12" s="366">
        <v>7.4</v>
      </c>
      <c r="E12" s="366">
        <v>9.5</v>
      </c>
      <c r="F12" s="366">
        <v>7.8999999999999995</v>
      </c>
      <c r="G12" s="366">
        <v>7.6</v>
      </c>
      <c r="H12" s="366">
        <v>5.7</v>
      </c>
      <c r="J12" s="356">
        <f t="shared" si="0"/>
        <v>38.1</v>
      </c>
    </row>
    <row r="13" spans="2:10" x14ac:dyDescent="0.25">
      <c r="B13" s="355" t="s">
        <v>1367</v>
      </c>
      <c r="C13" s="370">
        <v>0</v>
      </c>
      <c r="D13" s="366">
        <v>0</v>
      </c>
      <c r="E13" s="366">
        <v>0</v>
      </c>
      <c r="F13" s="366">
        <v>0</v>
      </c>
      <c r="G13" s="366">
        <v>0</v>
      </c>
      <c r="H13" s="366">
        <v>0</v>
      </c>
      <c r="J13" s="356">
        <f t="shared" si="0"/>
        <v>0</v>
      </c>
    </row>
    <row r="14" spans="2:10" x14ac:dyDescent="0.25">
      <c r="B14" s="355" t="s">
        <v>1368</v>
      </c>
      <c r="C14" s="370">
        <v>0</v>
      </c>
      <c r="D14" s="366">
        <v>0</v>
      </c>
      <c r="E14" s="366">
        <v>0</v>
      </c>
      <c r="F14" s="366">
        <v>0</v>
      </c>
      <c r="G14" s="366">
        <v>0</v>
      </c>
      <c r="H14" s="366">
        <v>0</v>
      </c>
      <c r="J14" s="356">
        <f t="shared" si="0"/>
        <v>0</v>
      </c>
    </row>
    <row r="15" spans="2:10" x14ac:dyDescent="0.25">
      <c r="B15" s="355"/>
      <c r="C15" s="371"/>
      <c r="D15" s="367"/>
      <c r="E15" s="367"/>
      <c r="F15" s="367"/>
      <c r="G15" s="367"/>
      <c r="H15" s="367"/>
      <c r="J15" s="355"/>
    </row>
    <row r="16" spans="2:10" ht="18.75" x14ac:dyDescent="0.3">
      <c r="B16" s="357" t="s">
        <v>170</v>
      </c>
      <c r="C16" s="372">
        <f t="shared" ref="C16:H16" si="1">SUM(C9:C14)</f>
        <v>53.120118587828486</v>
      </c>
      <c r="D16" s="368">
        <f t="shared" si="1"/>
        <v>49.686736024411424</v>
      </c>
      <c r="E16" s="368">
        <f t="shared" si="1"/>
        <v>35.108941550033805</v>
      </c>
      <c r="F16" s="368">
        <f t="shared" si="1"/>
        <v>31.713950616194211</v>
      </c>
      <c r="G16" s="368">
        <f t="shared" si="1"/>
        <v>30.022401592232299</v>
      </c>
      <c r="H16" s="368">
        <f t="shared" si="1"/>
        <v>23.558369217128245</v>
      </c>
      <c r="J16" s="358">
        <f>SUM(J9:J14)</f>
        <v>170.09039899999999</v>
      </c>
    </row>
    <row r="19" spans="2:9" ht="15.75" x14ac:dyDescent="0.25">
      <c r="B19" s="353" t="s">
        <v>1369</v>
      </c>
    </row>
    <row r="21" spans="2:9" x14ac:dyDescent="0.25">
      <c r="B21" s="355" t="s">
        <v>1082</v>
      </c>
      <c r="C21" s="363">
        <f>'RAB Cat Summary ($Nom)'!D32</f>
        <v>1.9486474094452033E-2</v>
      </c>
      <c r="D21" s="363">
        <f>'RAB Cat Summary ($Nom)'!E32</f>
        <v>1.9097425230492515E-2</v>
      </c>
      <c r="E21" s="363">
        <f>'RAB Cat Summary ($Nom)'!F32</f>
        <v>2.0522088289720131E-2</v>
      </c>
      <c r="F21" s="363">
        <f>'RAB Cat Summary ($Nom)'!G32</f>
        <v>2.2706416303660326E-2</v>
      </c>
      <c r="G21" s="363">
        <f>'RAB Cat Summary ($Nom)'!H32</f>
        <v>2.4755816420638288E-2</v>
      </c>
      <c r="H21" s="363">
        <f>'RAB Cat Summary ($Nom)'!I32</f>
        <v>2.5000000000000355E-2</v>
      </c>
      <c r="I21" s="359"/>
    </row>
    <row r="22" spans="2:9" x14ac:dyDescent="0.25">
      <c r="B22" s="355" t="s">
        <v>1355</v>
      </c>
      <c r="C22" s="364">
        <f>'RAB Cat Summary ($Nom)'!D33</f>
        <v>1</v>
      </c>
      <c r="D22" s="364">
        <f>'RAB Cat Summary ($Nom)'!E33</f>
        <v>1.0190974252304925</v>
      </c>
      <c r="E22" s="364">
        <f>'RAB Cat Summary ($Nom)'!F33</f>
        <v>1.0400114325668992</v>
      </c>
      <c r="F22" s="364">
        <f>'RAB Cat Summary ($Nom)'!G33</f>
        <v>1.0636263651153295</v>
      </c>
      <c r="G22" s="364">
        <f>'RAB Cat Summary ($Nom)'!H33</f>
        <v>1.0899573041502755</v>
      </c>
      <c r="H22" s="364">
        <f>'RAB Cat Summary ($Nom)'!I33</f>
        <v>1.1172062367540327</v>
      </c>
    </row>
    <row r="25" spans="2:9" ht="15" customHeight="1" x14ac:dyDescent="0.25">
      <c r="B25" s="433" t="s">
        <v>1361</v>
      </c>
      <c r="C25" s="322" t="s">
        <v>859</v>
      </c>
      <c r="D25" s="312" t="s">
        <v>864</v>
      </c>
      <c r="E25" s="312" t="s">
        <v>865</v>
      </c>
      <c r="F25" s="312" t="s">
        <v>866</v>
      </c>
      <c r="G25" s="312" t="s">
        <v>867</v>
      </c>
      <c r="H25" s="312" t="s">
        <v>868</v>
      </c>
    </row>
    <row r="26" spans="2:9" x14ac:dyDescent="0.25">
      <c r="B26" s="434"/>
      <c r="C26" s="369" t="s">
        <v>1362</v>
      </c>
      <c r="D26" s="365" t="s">
        <v>1362</v>
      </c>
      <c r="E26" s="365" t="s">
        <v>1362</v>
      </c>
      <c r="F26" s="365" t="s">
        <v>1362</v>
      </c>
      <c r="G26" s="365" t="s">
        <v>1362</v>
      </c>
      <c r="H26" s="365" t="s">
        <v>1362</v>
      </c>
    </row>
    <row r="27" spans="2:9" x14ac:dyDescent="0.25">
      <c r="B27" s="355" t="s">
        <v>1363</v>
      </c>
      <c r="C27" s="370">
        <f t="shared" ref="C27:H32" si="2">(C9*C$22)/(1+C$21)^0.5</f>
        <v>40.67</v>
      </c>
      <c r="D27" s="366">
        <f t="shared" si="2"/>
        <v>30.928330985322816</v>
      </c>
      <c r="E27" s="366">
        <f t="shared" si="2"/>
        <v>17.312355733393929</v>
      </c>
      <c r="F27" s="366">
        <f t="shared" si="2"/>
        <v>17.374164515232106</v>
      </c>
      <c r="G27" s="366">
        <f t="shared" si="2"/>
        <v>15.228909469818721</v>
      </c>
      <c r="H27" s="366">
        <f t="shared" si="2"/>
        <v>14.426924333031586</v>
      </c>
    </row>
    <row r="28" spans="2:9" x14ac:dyDescent="0.25">
      <c r="B28" s="355" t="s">
        <v>1364</v>
      </c>
      <c r="C28" s="370">
        <f t="shared" si="2"/>
        <v>3.55</v>
      </c>
      <c r="D28" s="366">
        <f t="shared" si="2"/>
        <v>4.8215997429464066</v>
      </c>
      <c r="E28" s="366">
        <f t="shared" si="2"/>
        <v>4.8102230879907522</v>
      </c>
      <c r="F28" s="366">
        <f t="shared" si="2"/>
        <v>3.0376854821419519</v>
      </c>
      <c r="G28" s="366">
        <f t="shared" si="2"/>
        <v>3.4354089448011411</v>
      </c>
      <c r="H28" s="366">
        <f t="shared" si="2"/>
        <v>3.500897968289113</v>
      </c>
    </row>
    <row r="29" spans="2:9" x14ac:dyDescent="0.25">
      <c r="B29" s="355" t="s">
        <v>1365</v>
      </c>
      <c r="C29" s="370">
        <f t="shared" si="2"/>
        <v>4.7</v>
      </c>
      <c r="D29" s="366">
        <f t="shared" si="2"/>
        <v>6.9386795689801923</v>
      </c>
      <c r="E29" s="366">
        <f t="shared" si="2"/>
        <v>4.2418603735678735</v>
      </c>
      <c r="F29" s="366">
        <f t="shared" si="2"/>
        <v>4.6345350239417566</v>
      </c>
      <c r="G29" s="366">
        <f t="shared" si="2"/>
        <v>5.4781358149086508</v>
      </c>
      <c r="H29" s="366">
        <f t="shared" si="2"/>
        <v>1.778846441265127</v>
      </c>
    </row>
    <row r="30" spans="2:9" x14ac:dyDescent="0.25">
      <c r="B30" s="355" t="s">
        <v>1366</v>
      </c>
      <c r="C30" s="370">
        <f t="shared" si="2"/>
        <v>3.69</v>
      </c>
      <c r="D30" s="366">
        <f t="shared" si="2"/>
        <v>7.4703262984706207</v>
      </c>
      <c r="E30" s="366">
        <f t="shared" si="2"/>
        <v>9.7802625642573151</v>
      </c>
      <c r="F30" s="366">
        <f t="shared" si="2"/>
        <v>8.3088457206188924</v>
      </c>
      <c r="G30" s="366">
        <f t="shared" si="2"/>
        <v>8.1830062399729666</v>
      </c>
      <c r="H30" s="366">
        <f t="shared" si="2"/>
        <v>6.2899366939397598</v>
      </c>
    </row>
    <row r="31" spans="2:9" x14ac:dyDescent="0.25">
      <c r="B31" s="355" t="s">
        <v>1367</v>
      </c>
      <c r="C31" s="370">
        <f t="shared" si="2"/>
        <v>0</v>
      </c>
      <c r="D31" s="366">
        <f t="shared" si="2"/>
        <v>0</v>
      </c>
      <c r="E31" s="366">
        <f t="shared" si="2"/>
        <v>0</v>
      </c>
      <c r="F31" s="366">
        <f t="shared" si="2"/>
        <v>0</v>
      </c>
      <c r="G31" s="366">
        <f t="shared" si="2"/>
        <v>0</v>
      </c>
      <c r="H31" s="366">
        <f t="shared" si="2"/>
        <v>0</v>
      </c>
    </row>
    <row r="32" spans="2:9" x14ac:dyDescent="0.25">
      <c r="B32" s="355" t="s">
        <v>1368</v>
      </c>
      <c r="C32" s="370">
        <f t="shared" si="2"/>
        <v>0</v>
      </c>
      <c r="D32" s="366">
        <f t="shared" si="2"/>
        <v>0</v>
      </c>
      <c r="E32" s="366">
        <f t="shared" si="2"/>
        <v>0</v>
      </c>
      <c r="F32" s="366">
        <f t="shared" si="2"/>
        <v>0</v>
      </c>
      <c r="G32" s="366">
        <f t="shared" si="2"/>
        <v>0</v>
      </c>
      <c r="H32" s="366">
        <f t="shared" si="2"/>
        <v>0</v>
      </c>
    </row>
    <row r="33" spans="2:8" x14ac:dyDescent="0.25">
      <c r="B33" s="355"/>
      <c r="C33" s="371"/>
      <c r="D33" s="367"/>
      <c r="E33" s="367"/>
      <c r="F33" s="367"/>
      <c r="G33" s="367"/>
      <c r="H33" s="367"/>
    </row>
    <row r="34" spans="2:8" ht="18.75" x14ac:dyDescent="0.3">
      <c r="B34" s="357" t="s">
        <v>170</v>
      </c>
      <c r="C34" s="372">
        <f t="shared" ref="C34:H34" si="3">SUM(C27:C32)</f>
        <v>52.61</v>
      </c>
      <c r="D34" s="368">
        <f t="shared" si="3"/>
        <v>50.158936595720036</v>
      </c>
      <c r="E34" s="368">
        <f t="shared" si="3"/>
        <v>36.144701759209873</v>
      </c>
      <c r="F34" s="368">
        <f t="shared" si="3"/>
        <v>33.355230741934704</v>
      </c>
      <c r="G34" s="368">
        <f t="shared" si="3"/>
        <v>32.325460469501479</v>
      </c>
      <c r="H34" s="368">
        <f t="shared" si="3"/>
        <v>25.996605436525584</v>
      </c>
    </row>
    <row r="35" spans="2:8" x14ac:dyDescent="0.25">
      <c r="B35" s="360" t="s">
        <v>1316</v>
      </c>
      <c r="C35" s="361"/>
      <c r="D35" s="361"/>
      <c r="E35" s="361"/>
      <c r="F35" s="361"/>
      <c r="G35" s="361"/>
      <c r="H35" s="361"/>
    </row>
    <row r="52" spans="3:8" x14ac:dyDescent="0.25">
      <c r="C52" s="362"/>
      <c r="D52" s="362"/>
      <c r="E52" s="362"/>
      <c r="F52" s="362"/>
      <c r="G52" s="362"/>
      <c r="H52" s="362"/>
    </row>
    <row r="53" spans="3:8" x14ac:dyDescent="0.25">
      <c r="C53" s="362"/>
      <c r="D53" s="362"/>
      <c r="E53" s="362"/>
      <c r="F53" s="362"/>
      <c r="G53" s="362"/>
      <c r="H53" s="362"/>
    </row>
    <row r="54" spans="3:8" x14ac:dyDescent="0.25">
      <c r="C54" s="362"/>
      <c r="D54" s="362"/>
      <c r="E54" s="362"/>
      <c r="F54" s="362"/>
      <c r="G54" s="362"/>
      <c r="H54" s="362"/>
    </row>
    <row r="55" spans="3:8" x14ac:dyDescent="0.25">
      <c r="C55" s="362"/>
      <c r="D55" s="362"/>
      <c r="E55" s="362"/>
      <c r="F55" s="362"/>
      <c r="G55" s="362"/>
      <c r="H55" s="362"/>
    </row>
    <row r="56" spans="3:8" x14ac:dyDescent="0.25">
      <c r="C56" s="362"/>
      <c r="D56" s="362"/>
      <c r="E56" s="362"/>
      <c r="F56" s="362"/>
      <c r="G56" s="362"/>
      <c r="H56" s="362"/>
    </row>
    <row r="57" spans="3:8" x14ac:dyDescent="0.25">
      <c r="C57" s="362"/>
      <c r="D57" s="362"/>
      <c r="E57" s="362"/>
      <c r="F57" s="362"/>
      <c r="G57" s="362"/>
      <c r="H57" s="362"/>
    </row>
    <row r="58" spans="3:8" x14ac:dyDescent="0.25">
      <c r="C58" s="362"/>
      <c r="D58" s="362"/>
      <c r="E58" s="362"/>
      <c r="F58" s="362"/>
      <c r="G58" s="362"/>
      <c r="H58" s="362"/>
    </row>
    <row r="59" spans="3:8" x14ac:dyDescent="0.25">
      <c r="C59" s="362"/>
      <c r="D59" s="362"/>
      <c r="E59" s="362"/>
      <c r="F59" s="362"/>
      <c r="G59" s="362"/>
      <c r="H59" s="362"/>
    </row>
    <row r="61" spans="3:8" x14ac:dyDescent="0.25">
      <c r="C61" s="362"/>
    </row>
  </sheetData>
  <mergeCells count="2">
    <mergeCell ref="B7:B8"/>
    <mergeCell ref="B25:B26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-0.249977111117893"/>
  </sheetPr>
  <dimension ref="B3:U62"/>
  <sheetViews>
    <sheetView tabSelected="1" zoomScale="80" zoomScaleNormal="80" workbookViewId="0">
      <selection activeCell="R21" sqref="R21"/>
    </sheetView>
  </sheetViews>
  <sheetFormatPr defaultRowHeight="12.75" x14ac:dyDescent="0.2"/>
  <cols>
    <col min="1" max="1" width="3.42578125" style="110" customWidth="1"/>
    <col min="2" max="2" width="9.140625" style="110"/>
    <col min="3" max="3" width="13.140625" style="110" customWidth="1"/>
    <col min="4" max="13" width="13.7109375" style="110" customWidth="1"/>
    <col min="14" max="14" width="2.7109375" style="110" customWidth="1"/>
    <col min="15" max="15" width="13.7109375" style="110" customWidth="1"/>
    <col min="16" max="16" width="2.85546875" style="110" customWidth="1"/>
    <col min="17" max="17" width="13.5703125" style="110" bestFit="1" customWidth="1"/>
    <col min="18" max="18" width="3" style="110" customWidth="1"/>
    <col min="19" max="19" width="15.7109375" style="110" customWidth="1"/>
    <col min="20" max="20" width="2.140625" style="110" customWidth="1"/>
    <col min="21" max="21" width="12.7109375" style="110" customWidth="1"/>
    <col min="22" max="16384" width="9.140625" style="110"/>
  </cols>
  <sheetData>
    <row r="3" spans="2:21" ht="15.75" x14ac:dyDescent="0.25">
      <c r="B3" s="265" t="s">
        <v>1311</v>
      </c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</row>
    <row r="4" spans="2:21" x14ac:dyDescent="0.2"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</row>
    <row r="5" spans="2:21" ht="15" x14ac:dyDescent="0.25">
      <c r="B5" s="268" t="s">
        <v>1312</v>
      </c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</row>
    <row r="6" spans="2:21" x14ac:dyDescent="0.2">
      <c r="B6" s="270"/>
      <c r="C6" s="270"/>
      <c r="D6" s="270"/>
      <c r="E6" s="270"/>
      <c r="F6" s="270"/>
      <c r="G6" s="270"/>
      <c r="H6" s="270"/>
      <c r="I6" s="270"/>
      <c r="J6" s="270"/>
      <c r="K6" s="267"/>
      <c r="L6" s="267"/>
      <c r="M6" s="267"/>
      <c r="N6" s="267"/>
      <c r="O6" s="267"/>
      <c r="P6" s="267"/>
      <c r="Q6" s="267"/>
      <c r="R6" s="267"/>
      <c r="S6" s="267"/>
      <c r="T6" s="267"/>
      <c r="U6" s="267"/>
    </row>
    <row r="7" spans="2:21" x14ac:dyDescent="0.2">
      <c r="B7" s="270"/>
      <c r="C7" s="271" t="s">
        <v>1313</v>
      </c>
      <c r="D7" s="322" t="s">
        <v>859</v>
      </c>
      <c r="E7" s="312" t="s">
        <v>864</v>
      </c>
      <c r="F7" s="312" t="s">
        <v>865</v>
      </c>
      <c r="G7" s="312" t="s">
        <v>866</v>
      </c>
      <c r="H7" s="312" t="s">
        <v>867</v>
      </c>
      <c r="I7" s="312" t="s">
        <v>868</v>
      </c>
      <c r="J7" s="273" t="s">
        <v>869</v>
      </c>
      <c r="K7" s="273" t="s">
        <v>870</v>
      </c>
      <c r="L7" s="273" t="s">
        <v>871</v>
      </c>
      <c r="M7" s="273" t="s">
        <v>872</v>
      </c>
      <c r="N7" s="267"/>
      <c r="O7" s="272" t="s">
        <v>1314</v>
      </c>
      <c r="R7" s="267"/>
      <c r="S7" s="267"/>
      <c r="T7" s="267"/>
      <c r="U7" s="267"/>
    </row>
    <row r="8" spans="2:21" x14ac:dyDescent="0.2">
      <c r="B8" s="270"/>
      <c r="C8" s="274" t="s">
        <v>884</v>
      </c>
      <c r="D8" s="323">
        <f t="shared" ref="D8:M8" si="0">D21</f>
        <v>48419634.502305821</v>
      </c>
      <c r="E8" s="313">
        <f t="shared" si="0"/>
        <v>33956216</v>
      </c>
      <c r="F8" s="313">
        <f t="shared" si="0"/>
        <v>24446757</v>
      </c>
      <c r="G8" s="313">
        <f t="shared" si="0"/>
        <v>20808877</v>
      </c>
      <c r="H8" s="313">
        <f t="shared" si="0"/>
        <v>19862891</v>
      </c>
      <c r="I8" s="313">
        <f t="shared" si="0"/>
        <v>19577920</v>
      </c>
      <c r="J8" s="275">
        <f t="shared" si="0"/>
        <v>19577920</v>
      </c>
      <c r="K8" s="275">
        <f t="shared" si="0"/>
        <v>19577920</v>
      </c>
      <c r="L8" s="275">
        <f t="shared" si="0"/>
        <v>19577920</v>
      </c>
      <c r="M8" s="275">
        <f t="shared" si="0"/>
        <v>19577920</v>
      </c>
      <c r="N8" s="267"/>
      <c r="O8" s="274">
        <f t="shared" ref="O8:O15" si="1">SUM(E8:I8)</f>
        <v>118652661</v>
      </c>
      <c r="R8" s="267"/>
      <c r="S8" s="267"/>
      <c r="T8" s="267"/>
      <c r="U8" s="267"/>
    </row>
    <row r="9" spans="2:21" x14ac:dyDescent="0.2">
      <c r="B9" s="270"/>
      <c r="C9" s="274" t="s">
        <v>881</v>
      </c>
      <c r="D9" s="323">
        <f t="shared" ref="D9:M9" si="2">D22</f>
        <v>57522026</v>
      </c>
      <c r="E9" s="313">
        <f t="shared" si="2"/>
        <v>64808968</v>
      </c>
      <c r="F9" s="313">
        <f t="shared" si="2"/>
        <v>64514992</v>
      </c>
      <c r="G9" s="313">
        <f t="shared" si="2"/>
        <v>77992408</v>
      </c>
      <c r="H9" s="313">
        <f t="shared" si="2"/>
        <v>94029987</v>
      </c>
      <c r="I9" s="313">
        <f t="shared" si="2"/>
        <v>87791597</v>
      </c>
      <c r="J9" s="275">
        <f t="shared" si="2"/>
        <v>80244851</v>
      </c>
      <c r="K9" s="275">
        <f t="shared" si="2"/>
        <v>76142154</v>
      </c>
      <c r="L9" s="275">
        <f t="shared" si="2"/>
        <v>85054650</v>
      </c>
      <c r="M9" s="275">
        <f t="shared" si="2"/>
        <v>84625200</v>
      </c>
      <c r="N9" s="267"/>
      <c r="O9" s="274">
        <f t="shared" si="1"/>
        <v>389137952</v>
      </c>
      <c r="R9" s="267"/>
      <c r="S9" s="267"/>
      <c r="T9" s="267"/>
      <c r="U9" s="267"/>
    </row>
    <row r="10" spans="2:21" x14ac:dyDescent="0.2">
      <c r="B10" s="270"/>
      <c r="C10" s="274" t="s">
        <v>882</v>
      </c>
      <c r="D10" s="323">
        <f t="shared" ref="D10:M10" si="3">D23+D24</f>
        <v>150012101.74742618</v>
      </c>
      <c r="E10" s="313">
        <f t="shared" si="3"/>
        <v>113287872</v>
      </c>
      <c r="F10" s="313">
        <f t="shared" si="3"/>
        <v>124299207</v>
      </c>
      <c r="G10" s="313">
        <f t="shared" si="3"/>
        <v>122788250</v>
      </c>
      <c r="H10" s="313">
        <f t="shared" si="3"/>
        <v>128144750</v>
      </c>
      <c r="I10" s="313">
        <f t="shared" si="3"/>
        <v>131818750</v>
      </c>
      <c r="J10" s="275">
        <f t="shared" si="3"/>
        <v>130915750</v>
      </c>
      <c r="K10" s="275">
        <f t="shared" si="3"/>
        <v>144342750</v>
      </c>
      <c r="L10" s="275">
        <f t="shared" si="3"/>
        <v>163145750</v>
      </c>
      <c r="M10" s="275">
        <f t="shared" si="3"/>
        <v>184090750</v>
      </c>
      <c r="N10" s="267"/>
      <c r="O10" s="274">
        <f t="shared" si="1"/>
        <v>620338829</v>
      </c>
      <c r="R10" s="267"/>
      <c r="S10" s="267"/>
      <c r="T10" s="267"/>
      <c r="U10" s="267"/>
    </row>
    <row r="11" spans="2:21" x14ac:dyDescent="0.2">
      <c r="B11" s="270"/>
      <c r="C11" s="274" t="s">
        <v>684</v>
      </c>
      <c r="D11" s="323">
        <f t="shared" ref="D11:M11" si="4">D25</f>
        <v>17809814</v>
      </c>
      <c r="E11" s="313">
        <f t="shared" si="4"/>
        <v>13635350</v>
      </c>
      <c r="F11" s="313">
        <f t="shared" si="4"/>
        <v>8241780</v>
      </c>
      <c r="G11" s="313">
        <f t="shared" si="4"/>
        <v>6422946</v>
      </c>
      <c r="H11" s="313">
        <f t="shared" si="4"/>
        <v>6353986</v>
      </c>
      <c r="I11" s="313">
        <f t="shared" si="4"/>
        <v>6720525</v>
      </c>
      <c r="J11" s="275">
        <f t="shared" si="4"/>
        <v>6605148</v>
      </c>
      <c r="K11" s="275">
        <f t="shared" si="4"/>
        <v>6684705</v>
      </c>
      <c r="L11" s="275">
        <f t="shared" si="4"/>
        <v>6634306</v>
      </c>
      <c r="M11" s="275">
        <f t="shared" si="4"/>
        <v>6323995</v>
      </c>
      <c r="N11" s="267"/>
      <c r="O11" s="274">
        <f t="shared" si="1"/>
        <v>41374587</v>
      </c>
      <c r="R11" s="267"/>
      <c r="S11" s="267"/>
      <c r="T11" s="267"/>
      <c r="U11" s="267"/>
    </row>
    <row r="12" spans="2:21" x14ac:dyDescent="0.2">
      <c r="B12" s="270"/>
      <c r="C12" s="274" t="s">
        <v>517</v>
      </c>
      <c r="D12" s="323">
        <f t="shared" ref="D12:M12" si="5">D26</f>
        <v>76532785.002607435</v>
      </c>
      <c r="E12" s="313">
        <f t="shared" si="5"/>
        <v>79390039.967675894</v>
      </c>
      <c r="F12" s="313">
        <f t="shared" si="5"/>
        <v>79655285.648186415</v>
      </c>
      <c r="G12" s="313">
        <f t="shared" si="5"/>
        <v>80461672.309568614</v>
      </c>
      <c r="H12" s="313">
        <f t="shared" si="5"/>
        <v>79957198.11434038</v>
      </c>
      <c r="I12" s="313">
        <f t="shared" si="5"/>
        <v>80535803.960228667</v>
      </c>
      <c r="J12" s="275">
        <f t="shared" si="5"/>
        <v>84284715.376550376</v>
      </c>
      <c r="K12" s="275">
        <f t="shared" si="5"/>
        <v>84917282.002421513</v>
      </c>
      <c r="L12" s="275">
        <f t="shared" si="5"/>
        <v>85537355.46827881</v>
      </c>
      <c r="M12" s="275">
        <f t="shared" si="5"/>
        <v>85870324.71091491</v>
      </c>
      <c r="N12" s="267"/>
      <c r="O12" s="274">
        <f t="shared" si="1"/>
        <v>400000000</v>
      </c>
      <c r="R12" s="267"/>
      <c r="S12" s="267"/>
      <c r="T12" s="267"/>
      <c r="U12" s="267"/>
    </row>
    <row r="13" spans="2:21" x14ac:dyDescent="0.2">
      <c r="B13" s="270"/>
      <c r="C13" s="376" t="s">
        <v>1370</v>
      </c>
      <c r="D13" s="377">
        <f t="shared" ref="D13:M13" si="6">SUM(D8:D12)</f>
        <v>350296361.25233948</v>
      </c>
      <c r="E13" s="378">
        <f t="shared" si="6"/>
        <v>305078445.96767592</v>
      </c>
      <c r="F13" s="378">
        <f t="shared" si="6"/>
        <v>301158021.64818645</v>
      </c>
      <c r="G13" s="378">
        <f t="shared" si="6"/>
        <v>308474153.30956864</v>
      </c>
      <c r="H13" s="378">
        <f t="shared" si="6"/>
        <v>328348812.11434036</v>
      </c>
      <c r="I13" s="378">
        <f t="shared" si="6"/>
        <v>326444595.96022868</v>
      </c>
      <c r="J13" s="379">
        <f t="shared" si="6"/>
        <v>321628384.37655038</v>
      </c>
      <c r="K13" s="379">
        <f t="shared" si="6"/>
        <v>331664811.0024215</v>
      </c>
      <c r="L13" s="379">
        <f t="shared" si="6"/>
        <v>359949981.46827883</v>
      </c>
      <c r="M13" s="379">
        <f t="shared" si="6"/>
        <v>380488189.71091491</v>
      </c>
      <c r="N13" s="267"/>
      <c r="O13" s="383">
        <f t="shared" si="1"/>
        <v>1569504029</v>
      </c>
      <c r="R13" s="267"/>
      <c r="S13" s="267"/>
      <c r="T13" s="267"/>
      <c r="U13" s="267"/>
    </row>
    <row r="14" spans="2:21" x14ac:dyDescent="0.2">
      <c r="B14" s="270"/>
      <c r="C14" s="274" t="s">
        <v>1361</v>
      </c>
      <c r="D14" s="323">
        <f>'Non System'!C16*1000000</f>
        <v>53120118.587828487</v>
      </c>
      <c r="E14" s="313">
        <f>'Non System'!D16*1000000</f>
        <v>49686736.024411425</v>
      </c>
      <c r="F14" s="313">
        <f>'Non System'!E16*1000000</f>
        <v>35108941.550033808</v>
      </c>
      <c r="G14" s="313">
        <f>'Non System'!F16*1000000</f>
        <v>31713950.616194211</v>
      </c>
      <c r="H14" s="313">
        <f>'Non System'!G16*1000000</f>
        <v>30022401.592232298</v>
      </c>
      <c r="I14" s="313">
        <f>'Non System'!H16*1000000</f>
        <v>23558369.217128243</v>
      </c>
      <c r="J14" s="389"/>
      <c r="K14" s="389"/>
      <c r="L14" s="389"/>
      <c r="M14" s="389"/>
      <c r="N14" s="267"/>
      <c r="O14" s="274">
        <f t="shared" si="1"/>
        <v>170090398.99999997</v>
      </c>
      <c r="R14" s="267"/>
      <c r="S14" s="267"/>
      <c r="T14" s="267"/>
      <c r="U14" s="267"/>
    </row>
    <row r="15" spans="2:21" x14ac:dyDescent="0.2">
      <c r="B15" s="270"/>
      <c r="C15" s="373" t="s">
        <v>186</v>
      </c>
      <c r="D15" s="374">
        <f t="shared" ref="D15:I15" si="7">D13+D14</f>
        <v>403416479.840168</v>
      </c>
      <c r="E15" s="375">
        <f t="shared" si="7"/>
        <v>354765181.99208736</v>
      </c>
      <c r="F15" s="375">
        <f t="shared" si="7"/>
        <v>336266963.19822025</v>
      </c>
      <c r="G15" s="375">
        <f t="shared" si="7"/>
        <v>340188103.92576283</v>
      </c>
      <c r="H15" s="375">
        <f t="shared" si="7"/>
        <v>358371213.70657265</v>
      </c>
      <c r="I15" s="375">
        <f t="shared" si="7"/>
        <v>350002965.1773569</v>
      </c>
      <c r="J15" s="389"/>
      <c r="K15" s="389"/>
      <c r="L15" s="389"/>
      <c r="M15" s="389"/>
      <c r="N15" s="267"/>
      <c r="O15" s="373">
        <f t="shared" si="1"/>
        <v>1739594428.0000002</v>
      </c>
      <c r="R15" s="267"/>
      <c r="S15" s="267"/>
      <c r="T15" s="267"/>
      <c r="U15" s="267"/>
    </row>
    <row r="16" spans="2:21" x14ac:dyDescent="0.2">
      <c r="B16" s="270"/>
      <c r="C16" s="270"/>
      <c r="D16" s="325"/>
      <c r="E16" s="315"/>
      <c r="F16" s="315"/>
      <c r="G16" s="316"/>
      <c r="H16" s="316"/>
      <c r="I16" s="316"/>
      <c r="J16" s="319"/>
      <c r="K16" s="319"/>
      <c r="L16" s="319"/>
      <c r="M16" s="319"/>
      <c r="N16" s="267"/>
      <c r="O16" s="267"/>
      <c r="P16" s="267"/>
      <c r="R16" s="267"/>
      <c r="S16" s="267"/>
      <c r="T16" s="267"/>
      <c r="U16" s="267"/>
    </row>
    <row r="17" spans="2:21" x14ac:dyDescent="0.2">
      <c r="B17" s="270"/>
      <c r="C17" s="270"/>
      <c r="D17" s="325"/>
      <c r="E17" s="315"/>
      <c r="F17" s="315"/>
      <c r="G17" s="316"/>
      <c r="H17" s="316"/>
      <c r="I17" s="316"/>
      <c r="J17" s="319"/>
      <c r="K17" s="319"/>
      <c r="L17" s="319"/>
      <c r="M17" s="319"/>
      <c r="N17" s="319"/>
      <c r="O17" s="267"/>
      <c r="P17" s="267"/>
      <c r="R17" s="267"/>
      <c r="S17" s="267"/>
      <c r="T17" s="267"/>
      <c r="U17" s="267"/>
    </row>
    <row r="18" spans="2:21" ht="15" x14ac:dyDescent="0.25">
      <c r="B18" s="268" t="s">
        <v>1315</v>
      </c>
      <c r="C18" s="269"/>
      <c r="D18" s="326"/>
      <c r="E18" s="317"/>
      <c r="F18" s="317"/>
      <c r="G18" s="317"/>
      <c r="H18" s="317"/>
      <c r="I18" s="317"/>
      <c r="J18" s="320"/>
      <c r="K18" s="320"/>
      <c r="L18" s="320"/>
      <c r="M18" s="320"/>
      <c r="N18" s="320"/>
      <c r="O18" s="269"/>
      <c r="P18" s="269"/>
      <c r="Q18" s="269"/>
      <c r="R18" s="269"/>
      <c r="S18" s="269"/>
      <c r="T18" s="269"/>
      <c r="U18" s="269"/>
    </row>
    <row r="19" spans="2:21" x14ac:dyDescent="0.2">
      <c r="B19" s="270"/>
      <c r="C19" s="270"/>
      <c r="D19" s="325"/>
      <c r="E19" s="315"/>
      <c r="F19" s="315"/>
      <c r="G19" s="316"/>
      <c r="H19" s="316"/>
      <c r="I19" s="316"/>
      <c r="J19" s="319"/>
      <c r="K19" s="319"/>
      <c r="L19" s="319"/>
      <c r="M19" s="319"/>
      <c r="N19" s="319"/>
      <c r="O19" s="267"/>
      <c r="P19" s="267"/>
      <c r="R19" s="267"/>
      <c r="S19" s="267"/>
      <c r="T19" s="267"/>
      <c r="U19" s="267"/>
    </row>
    <row r="20" spans="2:21" x14ac:dyDescent="0.2">
      <c r="B20" s="270"/>
      <c r="C20" s="271" t="s">
        <v>1313</v>
      </c>
      <c r="D20" s="322" t="s">
        <v>859</v>
      </c>
      <c r="E20" s="312" t="s">
        <v>864</v>
      </c>
      <c r="F20" s="312" t="s">
        <v>865</v>
      </c>
      <c r="G20" s="312" t="s">
        <v>866</v>
      </c>
      <c r="H20" s="312" t="s">
        <v>867</v>
      </c>
      <c r="I20" s="312" t="s">
        <v>868</v>
      </c>
      <c r="J20" s="273" t="s">
        <v>869</v>
      </c>
      <c r="K20" s="273" t="s">
        <v>870</v>
      </c>
      <c r="L20" s="273" t="s">
        <v>871</v>
      </c>
      <c r="M20" s="273" t="s">
        <v>872</v>
      </c>
      <c r="N20" s="319"/>
      <c r="O20" s="272" t="s">
        <v>1314</v>
      </c>
      <c r="R20" s="267"/>
      <c r="S20" s="267"/>
      <c r="T20" s="267"/>
      <c r="U20" s="267"/>
    </row>
    <row r="21" spans="2:21" x14ac:dyDescent="0.2">
      <c r="B21" s="270"/>
      <c r="C21" s="274" t="s">
        <v>884</v>
      </c>
      <c r="D21" s="323">
        <f>D39</f>
        <v>48419634.502305821</v>
      </c>
      <c r="E21" s="313">
        <f t="shared" ref="E21:M21" si="8">E39</f>
        <v>33956216</v>
      </c>
      <c r="F21" s="313">
        <f t="shared" si="8"/>
        <v>24446757</v>
      </c>
      <c r="G21" s="313">
        <f t="shared" si="8"/>
        <v>20808877</v>
      </c>
      <c r="H21" s="313">
        <f t="shared" si="8"/>
        <v>19862891</v>
      </c>
      <c r="I21" s="313">
        <f t="shared" si="8"/>
        <v>19577920</v>
      </c>
      <c r="J21" s="275">
        <f t="shared" si="8"/>
        <v>19577920</v>
      </c>
      <c r="K21" s="275">
        <f t="shared" si="8"/>
        <v>19577920</v>
      </c>
      <c r="L21" s="275">
        <f t="shared" si="8"/>
        <v>19577920</v>
      </c>
      <c r="M21" s="275">
        <f t="shared" si="8"/>
        <v>19577920</v>
      </c>
      <c r="N21" s="319"/>
      <c r="O21" s="274">
        <f t="shared" ref="O21:O29" si="9">SUM(E21:I21)</f>
        <v>118652661</v>
      </c>
      <c r="R21" s="267"/>
      <c r="S21" s="267"/>
      <c r="T21" s="267"/>
      <c r="U21" s="267"/>
    </row>
    <row r="22" spans="2:21" x14ac:dyDescent="0.2">
      <c r="B22" s="270"/>
      <c r="C22" s="274" t="s">
        <v>881</v>
      </c>
      <c r="D22" s="323">
        <f>D38-D49</f>
        <v>57522026</v>
      </c>
      <c r="E22" s="313">
        <f t="shared" ref="E22:M22" si="10">E38-E49</f>
        <v>64808968</v>
      </c>
      <c r="F22" s="313">
        <f t="shared" si="10"/>
        <v>64514992</v>
      </c>
      <c r="G22" s="313">
        <f t="shared" si="10"/>
        <v>77992408</v>
      </c>
      <c r="H22" s="313">
        <f t="shared" si="10"/>
        <v>94029987</v>
      </c>
      <c r="I22" s="313">
        <f t="shared" si="10"/>
        <v>87791597</v>
      </c>
      <c r="J22" s="275">
        <f t="shared" si="10"/>
        <v>80244851</v>
      </c>
      <c r="K22" s="275">
        <f t="shared" si="10"/>
        <v>76142154</v>
      </c>
      <c r="L22" s="275">
        <f t="shared" si="10"/>
        <v>85054650</v>
      </c>
      <c r="M22" s="275">
        <f t="shared" si="10"/>
        <v>84625200</v>
      </c>
      <c r="N22" s="319"/>
      <c r="O22" s="274">
        <f t="shared" si="9"/>
        <v>389137952</v>
      </c>
      <c r="R22" s="267"/>
      <c r="S22" s="267"/>
      <c r="T22" s="267"/>
      <c r="U22" s="267"/>
    </row>
    <row r="23" spans="2:21" x14ac:dyDescent="0.2">
      <c r="B23" s="267"/>
      <c r="C23" s="274" t="s">
        <v>882</v>
      </c>
      <c r="D23" s="323">
        <f>D43-D50</f>
        <v>146012101.74742618</v>
      </c>
      <c r="E23" s="313">
        <f t="shared" ref="E23:M23" si="11">E43-E50</f>
        <v>109287872</v>
      </c>
      <c r="F23" s="313">
        <f t="shared" si="11"/>
        <v>120299207</v>
      </c>
      <c r="G23" s="313">
        <f t="shared" si="11"/>
        <v>118788250</v>
      </c>
      <c r="H23" s="313">
        <f t="shared" si="11"/>
        <v>124144750</v>
      </c>
      <c r="I23" s="313">
        <f t="shared" si="11"/>
        <v>127818750</v>
      </c>
      <c r="J23" s="275">
        <f t="shared" si="11"/>
        <v>126915750</v>
      </c>
      <c r="K23" s="275">
        <f t="shared" si="11"/>
        <v>140342750</v>
      </c>
      <c r="L23" s="275">
        <f t="shared" si="11"/>
        <v>159145750</v>
      </c>
      <c r="M23" s="275">
        <f t="shared" si="11"/>
        <v>180090750</v>
      </c>
      <c r="N23" s="319"/>
      <c r="O23" s="274">
        <f t="shared" si="9"/>
        <v>600338829</v>
      </c>
      <c r="R23" s="267"/>
      <c r="S23" s="267"/>
      <c r="T23" s="267"/>
      <c r="U23" s="267"/>
    </row>
    <row r="24" spans="2:21" x14ac:dyDescent="0.2">
      <c r="B24" s="267"/>
      <c r="C24" s="274" t="s">
        <v>179</v>
      </c>
      <c r="D24" s="323">
        <f>D42</f>
        <v>4000000</v>
      </c>
      <c r="E24" s="313">
        <f t="shared" ref="E24:M24" si="12">E42</f>
        <v>4000000</v>
      </c>
      <c r="F24" s="313">
        <f t="shared" si="12"/>
        <v>4000000</v>
      </c>
      <c r="G24" s="313">
        <f t="shared" si="12"/>
        <v>4000000</v>
      </c>
      <c r="H24" s="313">
        <f t="shared" si="12"/>
        <v>4000000</v>
      </c>
      <c r="I24" s="313">
        <f t="shared" si="12"/>
        <v>4000000</v>
      </c>
      <c r="J24" s="275">
        <f t="shared" si="12"/>
        <v>4000000</v>
      </c>
      <c r="K24" s="275">
        <f t="shared" si="12"/>
        <v>4000000</v>
      </c>
      <c r="L24" s="275">
        <f t="shared" si="12"/>
        <v>4000000</v>
      </c>
      <c r="M24" s="275">
        <f t="shared" si="12"/>
        <v>4000000</v>
      </c>
      <c r="N24" s="319"/>
      <c r="O24" s="274">
        <f t="shared" si="9"/>
        <v>20000000</v>
      </c>
      <c r="R24" s="267"/>
      <c r="S24" s="267"/>
      <c r="T24" s="267"/>
      <c r="U24" s="267"/>
    </row>
    <row r="25" spans="2:21" x14ac:dyDescent="0.2">
      <c r="B25" s="267"/>
      <c r="C25" s="274" t="s">
        <v>684</v>
      </c>
      <c r="D25" s="323">
        <f>D40-SUM(D51:D57)</f>
        <v>17809814</v>
      </c>
      <c r="E25" s="313">
        <f t="shared" ref="E25:M25" si="13">E40-SUM(E51:E57)</f>
        <v>13635350</v>
      </c>
      <c r="F25" s="313">
        <f t="shared" si="13"/>
        <v>8241780</v>
      </c>
      <c r="G25" s="313">
        <f t="shared" si="13"/>
        <v>6422946</v>
      </c>
      <c r="H25" s="313">
        <f t="shared" si="13"/>
        <v>6353986</v>
      </c>
      <c r="I25" s="313">
        <f t="shared" si="13"/>
        <v>6720525</v>
      </c>
      <c r="J25" s="275">
        <f t="shared" si="13"/>
        <v>6605148</v>
      </c>
      <c r="K25" s="275">
        <f t="shared" si="13"/>
        <v>6684705</v>
      </c>
      <c r="L25" s="275">
        <f t="shared" si="13"/>
        <v>6634306</v>
      </c>
      <c r="M25" s="275">
        <f t="shared" si="13"/>
        <v>6323995</v>
      </c>
      <c r="N25" s="319"/>
      <c r="O25" s="274">
        <f t="shared" si="9"/>
        <v>41374587</v>
      </c>
      <c r="R25" s="267"/>
      <c r="S25" s="267"/>
      <c r="T25" s="267"/>
      <c r="U25" s="267"/>
    </row>
    <row r="26" spans="2:21" x14ac:dyDescent="0.2">
      <c r="B26" s="267"/>
      <c r="C26" s="274" t="s">
        <v>517</v>
      </c>
      <c r="D26" s="323">
        <f>D41</f>
        <v>76532785.002607435</v>
      </c>
      <c r="E26" s="313">
        <f t="shared" ref="E26:M26" si="14">E41</f>
        <v>79390039.967675894</v>
      </c>
      <c r="F26" s="313">
        <f t="shared" si="14"/>
        <v>79655285.648186415</v>
      </c>
      <c r="G26" s="313">
        <f t="shared" si="14"/>
        <v>80461672.309568614</v>
      </c>
      <c r="H26" s="313">
        <f t="shared" si="14"/>
        <v>79957198.11434038</v>
      </c>
      <c r="I26" s="313">
        <f t="shared" si="14"/>
        <v>80535803.960228667</v>
      </c>
      <c r="J26" s="275">
        <f t="shared" si="14"/>
        <v>84284715.376550376</v>
      </c>
      <c r="K26" s="275">
        <f t="shared" si="14"/>
        <v>84917282.002421513</v>
      </c>
      <c r="L26" s="275">
        <f t="shared" si="14"/>
        <v>85537355.46827881</v>
      </c>
      <c r="M26" s="275">
        <f t="shared" si="14"/>
        <v>85870324.71091491</v>
      </c>
      <c r="N26" s="319"/>
      <c r="O26" s="274">
        <f t="shared" si="9"/>
        <v>400000000</v>
      </c>
      <c r="R26" s="267"/>
      <c r="S26" s="267"/>
      <c r="T26" s="267"/>
      <c r="U26" s="267"/>
    </row>
    <row r="27" spans="2:21" x14ac:dyDescent="0.2">
      <c r="B27" s="267"/>
      <c r="C27" s="376" t="s">
        <v>1370</v>
      </c>
      <c r="D27" s="380">
        <f t="shared" ref="D27:M27" si="15">SUM(D21:D26)</f>
        <v>350296361.25233948</v>
      </c>
      <c r="E27" s="381">
        <f t="shared" si="15"/>
        <v>305078445.96767592</v>
      </c>
      <c r="F27" s="381">
        <f t="shared" si="15"/>
        <v>301158021.64818645</v>
      </c>
      <c r="G27" s="381">
        <f t="shared" si="15"/>
        <v>308474153.30956864</v>
      </c>
      <c r="H27" s="381">
        <f t="shared" si="15"/>
        <v>328348812.11434036</v>
      </c>
      <c r="I27" s="381">
        <f t="shared" si="15"/>
        <v>326444595.96022868</v>
      </c>
      <c r="J27" s="382">
        <f t="shared" si="15"/>
        <v>321628384.37655038</v>
      </c>
      <c r="K27" s="382">
        <f t="shared" si="15"/>
        <v>331664811.0024215</v>
      </c>
      <c r="L27" s="382">
        <f t="shared" si="15"/>
        <v>359949981.46827883</v>
      </c>
      <c r="M27" s="382">
        <f t="shared" si="15"/>
        <v>380488189.71091491</v>
      </c>
      <c r="N27" s="319"/>
      <c r="O27" s="383">
        <f t="shared" si="9"/>
        <v>1569504029</v>
      </c>
      <c r="R27" s="267"/>
      <c r="S27" s="267"/>
      <c r="T27" s="267"/>
      <c r="U27" s="267"/>
    </row>
    <row r="28" spans="2:21" x14ac:dyDescent="0.2">
      <c r="B28" s="267"/>
      <c r="C28" s="274" t="s">
        <v>1361</v>
      </c>
      <c r="D28" s="323">
        <f>'Non System'!C16*1000000</f>
        <v>53120118.587828487</v>
      </c>
      <c r="E28" s="313">
        <f>'Non System'!D16*1000000</f>
        <v>49686736.024411425</v>
      </c>
      <c r="F28" s="313">
        <f>'Non System'!E16*1000000</f>
        <v>35108941.550033808</v>
      </c>
      <c r="G28" s="313">
        <f>'Non System'!F16*1000000</f>
        <v>31713950.616194211</v>
      </c>
      <c r="H28" s="313">
        <f>'Non System'!G16*1000000</f>
        <v>30022401.592232298</v>
      </c>
      <c r="I28" s="313">
        <f>'Non System'!H16*1000000</f>
        <v>23558369.217128243</v>
      </c>
      <c r="J28" s="389"/>
      <c r="K28" s="389"/>
      <c r="L28" s="389"/>
      <c r="M28" s="389"/>
      <c r="N28" s="319"/>
      <c r="O28" s="274">
        <f t="shared" si="9"/>
        <v>170090398.99999997</v>
      </c>
      <c r="R28" s="267"/>
      <c r="S28" s="267"/>
      <c r="T28" s="267"/>
      <c r="U28" s="267"/>
    </row>
    <row r="29" spans="2:21" x14ac:dyDescent="0.2">
      <c r="B29" s="267"/>
      <c r="C29" s="373" t="s">
        <v>186</v>
      </c>
      <c r="D29" s="374">
        <f t="shared" ref="D29" si="16">D27+D28</f>
        <v>403416479.840168</v>
      </c>
      <c r="E29" s="375">
        <f t="shared" ref="E29" si="17">E27+E28</f>
        <v>354765181.99208736</v>
      </c>
      <c r="F29" s="375">
        <f t="shared" ref="F29" si="18">F27+F28</f>
        <v>336266963.19822025</v>
      </c>
      <c r="G29" s="375">
        <f t="shared" ref="G29" si="19">G27+G28</f>
        <v>340188103.92576283</v>
      </c>
      <c r="H29" s="375">
        <f t="shared" ref="H29" si="20">H27+H28</f>
        <v>358371213.70657265</v>
      </c>
      <c r="I29" s="375">
        <f t="shared" ref="I29" si="21">I27+I28</f>
        <v>350002965.1773569</v>
      </c>
      <c r="J29" s="389"/>
      <c r="K29" s="389"/>
      <c r="L29" s="389"/>
      <c r="M29" s="389"/>
      <c r="N29" s="319"/>
      <c r="O29" s="373">
        <f t="shared" si="9"/>
        <v>1739594428.0000002</v>
      </c>
      <c r="R29" s="267"/>
      <c r="S29" s="267"/>
      <c r="T29" s="267"/>
      <c r="U29" s="267"/>
    </row>
    <row r="30" spans="2:21" x14ac:dyDescent="0.2">
      <c r="B30" s="267"/>
      <c r="C30" s="278" t="s">
        <v>1316</v>
      </c>
      <c r="D30" s="279">
        <f>D15-D29</f>
        <v>0</v>
      </c>
      <c r="E30" s="279">
        <f>E15-E29</f>
        <v>0</v>
      </c>
      <c r="F30" s="279">
        <f t="shared" ref="F30:M30" si="22">F15-F29</f>
        <v>0</v>
      </c>
      <c r="G30" s="279">
        <f t="shared" si="22"/>
        <v>0</v>
      </c>
      <c r="H30" s="279">
        <f t="shared" si="22"/>
        <v>0</v>
      </c>
      <c r="I30" s="279">
        <f>I15-I29</f>
        <v>0</v>
      </c>
      <c r="J30" s="279">
        <f t="shared" si="22"/>
        <v>0</v>
      </c>
      <c r="K30" s="279">
        <f t="shared" si="22"/>
        <v>0</v>
      </c>
      <c r="L30" s="279">
        <f t="shared" si="22"/>
        <v>0</v>
      </c>
      <c r="M30" s="279">
        <f t="shared" si="22"/>
        <v>0</v>
      </c>
      <c r="N30" s="319"/>
      <c r="O30" s="279">
        <f>O15-O29</f>
        <v>0</v>
      </c>
      <c r="R30" s="267"/>
      <c r="S30" s="267"/>
      <c r="T30" s="267"/>
      <c r="U30" s="267"/>
    </row>
    <row r="31" spans="2:21" x14ac:dyDescent="0.2">
      <c r="B31" s="267"/>
      <c r="C31" s="267"/>
      <c r="D31" s="327"/>
      <c r="E31" s="327"/>
      <c r="F31" s="316"/>
      <c r="G31" s="316"/>
      <c r="H31" s="316"/>
      <c r="I31" s="316"/>
      <c r="J31" s="316"/>
      <c r="K31" s="319"/>
      <c r="L31" s="319"/>
      <c r="M31" s="319"/>
      <c r="N31" s="319"/>
      <c r="O31" s="319"/>
      <c r="P31" s="267"/>
      <c r="Q31" s="267"/>
      <c r="R31" s="267"/>
      <c r="S31" s="267"/>
      <c r="T31" s="267"/>
      <c r="U31" s="267"/>
    </row>
    <row r="32" spans="2:21" x14ac:dyDescent="0.2">
      <c r="B32" s="267"/>
      <c r="C32" s="267"/>
      <c r="D32" s="327"/>
      <c r="E32" s="327"/>
      <c r="F32" s="316"/>
      <c r="G32" s="316"/>
      <c r="H32" s="316"/>
      <c r="I32" s="316"/>
      <c r="J32" s="316"/>
      <c r="K32" s="319"/>
      <c r="L32" s="319"/>
      <c r="M32" s="319"/>
      <c r="N32" s="319"/>
      <c r="O32" s="319"/>
      <c r="P32" s="267"/>
      <c r="Q32" s="267"/>
      <c r="R32" s="267"/>
      <c r="S32" s="267"/>
      <c r="T32" s="267"/>
      <c r="U32" s="267"/>
    </row>
    <row r="33" spans="2:21" ht="15.75" x14ac:dyDescent="0.25">
      <c r="B33" s="280" t="s">
        <v>1317</v>
      </c>
      <c r="C33" s="281"/>
      <c r="D33" s="328"/>
      <c r="E33" s="328"/>
      <c r="F33" s="318"/>
      <c r="G33" s="318"/>
      <c r="H33" s="318"/>
      <c r="I33" s="318"/>
      <c r="J33" s="318"/>
      <c r="K33" s="321"/>
      <c r="L33" s="321"/>
      <c r="M33" s="321"/>
      <c r="N33" s="321"/>
      <c r="O33" s="321"/>
      <c r="P33" s="281"/>
      <c r="Q33" s="281"/>
      <c r="R33" s="281"/>
      <c r="S33" s="281"/>
      <c r="T33" s="281"/>
      <c r="U33" s="281"/>
    </row>
    <row r="34" spans="2:21" x14ac:dyDescent="0.2">
      <c r="B34" s="267"/>
      <c r="C34" s="267"/>
      <c r="D34" s="327"/>
      <c r="E34" s="327"/>
      <c r="F34" s="316"/>
      <c r="G34" s="316"/>
      <c r="H34" s="316"/>
      <c r="I34" s="316"/>
      <c r="J34" s="316"/>
      <c r="K34" s="319"/>
      <c r="L34" s="319"/>
      <c r="M34" s="319"/>
      <c r="N34" s="319"/>
      <c r="O34" s="319"/>
      <c r="P34" s="267"/>
      <c r="Q34" s="267"/>
      <c r="R34" s="267"/>
      <c r="S34" s="267"/>
      <c r="T34" s="267"/>
      <c r="U34" s="267"/>
    </row>
    <row r="35" spans="2:21" x14ac:dyDescent="0.2">
      <c r="B35" s="282" t="s">
        <v>1318</v>
      </c>
      <c r="C35" s="269"/>
      <c r="D35" s="326"/>
      <c r="E35" s="326"/>
      <c r="F35" s="317"/>
      <c r="G35" s="317"/>
      <c r="H35" s="317"/>
      <c r="I35" s="317"/>
      <c r="J35" s="317"/>
      <c r="K35" s="320"/>
      <c r="L35" s="320"/>
      <c r="M35" s="320"/>
      <c r="N35" s="320"/>
      <c r="O35" s="320"/>
      <c r="P35" s="269"/>
      <c r="Q35" s="269"/>
      <c r="R35" s="269"/>
      <c r="S35" s="269"/>
      <c r="T35" s="269"/>
      <c r="U35" s="269"/>
    </row>
    <row r="36" spans="2:21" x14ac:dyDescent="0.2">
      <c r="B36" s="270"/>
      <c r="C36" s="270"/>
      <c r="D36" s="325"/>
      <c r="E36" s="325"/>
      <c r="F36" s="315"/>
      <c r="G36" s="315"/>
      <c r="H36" s="315"/>
      <c r="I36" s="315"/>
      <c r="J36" s="315"/>
      <c r="K36" s="284"/>
      <c r="L36" s="284"/>
      <c r="M36" s="284"/>
      <c r="N36" s="284"/>
      <c r="O36" s="284"/>
      <c r="P36" s="270"/>
      <c r="Q36" s="267"/>
      <c r="R36" s="267"/>
      <c r="S36" s="285"/>
      <c r="T36" s="267"/>
      <c r="U36" s="267"/>
    </row>
    <row r="37" spans="2:21" x14ac:dyDescent="0.2">
      <c r="B37" s="270"/>
      <c r="C37" s="417" t="s">
        <v>1319</v>
      </c>
      <c r="D37" s="423" t="s">
        <v>1320</v>
      </c>
      <c r="E37" s="419" t="s">
        <v>1321</v>
      </c>
      <c r="F37" s="419" t="s">
        <v>1322</v>
      </c>
      <c r="G37" s="419" t="s">
        <v>1323</v>
      </c>
      <c r="H37" s="419" t="s">
        <v>1324</v>
      </c>
      <c r="I37" s="419" t="s">
        <v>1325</v>
      </c>
      <c r="J37" s="421" t="s">
        <v>1326</v>
      </c>
      <c r="K37" s="421" t="s">
        <v>1327</v>
      </c>
      <c r="L37" s="421" t="s">
        <v>1328</v>
      </c>
      <c r="M37" s="421" t="s">
        <v>1329</v>
      </c>
      <c r="N37" s="403"/>
      <c r="O37" s="272" t="s">
        <v>1314</v>
      </c>
      <c r="P37" s="270"/>
      <c r="R37" s="267"/>
      <c r="S37" s="285"/>
      <c r="T37" s="267"/>
      <c r="U37" s="267"/>
    </row>
    <row r="38" spans="2:21" x14ac:dyDescent="0.2">
      <c r="B38" s="270"/>
      <c r="C38" s="415" t="s">
        <v>881</v>
      </c>
      <c r="D38" s="422">
        <v>57522026</v>
      </c>
      <c r="E38" s="418">
        <v>64808968</v>
      </c>
      <c r="F38" s="418">
        <v>64514992</v>
      </c>
      <c r="G38" s="418">
        <v>77992408</v>
      </c>
      <c r="H38" s="418">
        <v>94029987</v>
      </c>
      <c r="I38" s="418">
        <v>87791597</v>
      </c>
      <c r="J38" s="420">
        <v>80244851</v>
      </c>
      <c r="K38" s="420">
        <v>76142154</v>
      </c>
      <c r="L38" s="420">
        <v>85054650</v>
      </c>
      <c r="M38" s="420">
        <v>84625200</v>
      </c>
      <c r="N38" s="404"/>
      <c r="O38" s="274">
        <f>SUM(E38:I38)</f>
        <v>389137952</v>
      </c>
      <c r="P38" s="270"/>
      <c r="R38" s="267"/>
      <c r="S38" s="285"/>
      <c r="T38" s="267"/>
      <c r="U38" s="267"/>
    </row>
    <row r="39" spans="2:21" x14ac:dyDescent="0.2">
      <c r="B39" s="270"/>
      <c r="C39" s="415" t="s">
        <v>1090</v>
      </c>
      <c r="D39" s="422">
        <v>48419634.502305821</v>
      </c>
      <c r="E39" s="418">
        <v>33956216</v>
      </c>
      <c r="F39" s="418">
        <v>24446757</v>
      </c>
      <c r="G39" s="418">
        <v>20808877</v>
      </c>
      <c r="H39" s="418">
        <v>19862891</v>
      </c>
      <c r="I39" s="418">
        <v>19577920</v>
      </c>
      <c r="J39" s="420">
        <v>19577920</v>
      </c>
      <c r="K39" s="420">
        <v>19577920</v>
      </c>
      <c r="L39" s="420">
        <v>19577920</v>
      </c>
      <c r="M39" s="420">
        <v>19577920</v>
      </c>
      <c r="N39" s="404"/>
      <c r="O39" s="274">
        <f t="shared" ref="O39:O43" si="23">SUM(E39:I39)</f>
        <v>118652661</v>
      </c>
      <c r="P39" s="270"/>
      <c r="R39" s="267"/>
      <c r="S39" s="285"/>
      <c r="T39" s="267"/>
      <c r="U39" s="267"/>
    </row>
    <row r="40" spans="2:21" x14ac:dyDescent="0.2">
      <c r="B40" s="270"/>
      <c r="C40" s="415" t="s">
        <v>684</v>
      </c>
      <c r="D40" s="422">
        <v>22314814</v>
      </c>
      <c r="E40" s="418">
        <v>18565350</v>
      </c>
      <c r="F40" s="418">
        <v>13131780</v>
      </c>
      <c r="G40" s="418">
        <v>11302946</v>
      </c>
      <c r="H40" s="418">
        <v>11193986</v>
      </c>
      <c r="I40" s="418">
        <v>11600525</v>
      </c>
      <c r="J40" s="420">
        <v>11450148</v>
      </c>
      <c r="K40" s="420">
        <v>11564705</v>
      </c>
      <c r="L40" s="420">
        <v>11479306</v>
      </c>
      <c r="M40" s="420">
        <v>11203995</v>
      </c>
      <c r="N40" s="404"/>
      <c r="O40" s="274">
        <f t="shared" si="23"/>
        <v>65794587</v>
      </c>
      <c r="P40" s="270"/>
      <c r="R40" s="267"/>
      <c r="S40" s="285"/>
      <c r="T40" s="267"/>
      <c r="U40" s="267"/>
    </row>
    <row r="41" spans="2:21" x14ac:dyDescent="0.2">
      <c r="B41" s="270"/>
      <c r="C41" s="415" t="s">
        <v>517</v>
      </c>
      <c r="D41" s="422">
        <v>76532785.002607435</v>
      </c>
      <c r="E41" s="418">
        <v>79390039.967675894</v>
      </c>
      <c r="F41" s="418">
        <v>79655285.648186415</v>
      </c>
      <c r="G41" s="418">
        <v>80461672.309568614</v>
      </c>
      <c r="H41" s="418">
        <v>79957198.11434038</v>
      </c>
      <c r="I41" s="418">
        <v>80535803.960228667</v>
      </c>
      <c r="J41" s="420">
        <v>84284715.376550376</v>
      </c>
      <c r="K41" s="420">
        <v>84917282.002421513</v>
      </c>
      <c r="L41" s="420">
        <v>85537355.46827881</v>
      </c>
      <c r="M41" s="420">
        <v>85870324.71091491</v>
      </c>
      <c r="N41" s="404"/>
      <c r="O41" s="274">
        <f t="shared" si="23"/>
        <v>400000000</v>
      </c>
      <c r="P41" s="270"/>
      <c r="R41" s="267"/>
      <c r="S41" s="285"/>
      <c r="T41" s="267"/>
      <c r="U41" s="267"/>
    </row>
    <row r="42" spans="2:21" x14ac:dyDescent="0.2">
      <c r="B42" s="270"/>
      <c r="C42" s="415" t="s">
        <v>179</v>
      </c>
      <c r="D42" s="422">
        <v>4000000</v>
      </c>
      <c r="E42" s="418">
        <v>4000000</v>
      </c>
      <c r="F42" s="418">
        <v>4000000</v>
      </c>
      <c r="G42" s="418">
        <v>4000000</v>
      </c>
      <c r="H42" s="418">
        <v>4000000</v>
      </c>
      <c r="I42" s="418">
        <v>4000000</v>
      </c>
      <c r="J42" s="420">
        <v>4000000</v>
      </c>
      <c r="K42" s="420">
        <v>4000000</v>
      </c>
      <c r="L42" s="420">
        <v>4000000</v>
      </c>
      <c r="M42" s="420">
        <v>4000000</v>
      </c>
      <c r="N42" s="404"/>
      <c r="O42" s="274">
        <f t="shared" si="23"/>
        <v>20000000</v>
      </c>
      <c r="P42" s="270"/>
      <c r="R42" s="267"/>
      <c r="S42" s="285"/>
      <c r="T42" s="267"/>
      <c r="U42" s="267"/>
    </row>
    <row r="43" spans="2:21" x14ac:dyDescent="0.2">
      <c r="B43" s="270"/>
      <c r="C43" s="415" t="s">
        <v>882</v>
      </c>
      <c r="D43" s="422">
        <v>146012101.74742618</v>
      </c>
      <c r="E43" s="418">
        <v>109287872</v>
      </c>
      <c r="F43" s="418">
        <v>120299207</v>
      </c>
      <c r="G43" s="418">
        <v>118788250</v>
      </c>
      <c r="H43" s="418">
        <v>124144750</v>
      </c>
      <c r="I43" s="418">
        <v>127818750</v>
      </c>
      <c r="J43" s="420">
        <v>137115750</v>
      </c>
      <c r="K43" s="420">
        <v>150242750</v>
      </c>
      <c r="L43" s="420">
        <v>169045750</v>
      </c>
      <c r="M43" s="420">
        <v>190290750</v>
      </c>
      <c r="N43" s="404"/>
      <c r="O43" s="274">
        <f t="shared" si="23"/>
        <v>600338829</v>
      </c>
      <c r="P43" s="270"/>
      <c r="R43" s="267"/>
      <c r="S43" s="285"/>
      <c r="T43" s="267"/>
      <c r="U43" s="267"/>
    </row>
    <row r="44" spans="2:21" x14ac:dyDescent="0.2">
      <c r="B44" s="270"/>
      <c r="C44" s="416" t="s">
        <v>1330</v>
      </c>
      <c r="D44" s="423">
        <v>354801361.25233948</v>
      </c>
      <c r="E44" s="419">
        <v>310008445.96767592</v>
      </c>
      <c r="F44" s="419">
        <v>306048021.64818645</v>
      </c>
      <c r="G44" s="419">
        <v>313354153.30956864</v>
      </c>
      <c r="H44" s="419">
        <v>333188812.11434036</v>
      </c>
      <c r="I44" s="419">
        <v>331324595.96022868</v>
      </c>
      <c r="J44" s="421">
        <v>336673384.37655038</v>
      </c>
      <c r="K44" s="421">
        <v>346444811.0024215</v>
      </c>
      <c r="L44" s="421">
        <v>374694981.46827883</v>
      </c>
      <c r="M44" s="421">
        <v>395568189.71091491</v>
      </c>
      <c r="N44" s="403"/>
      <c r="O44" s="276">
        <f>SUM(E44:I44)</f>
        <v>1593924029</v>
      </c>
      <c r="P44" s="270"/>
      <c r="R44" s="267"/>
      <c r="S44" s="285"/>
      <c r="T44" s="267"/>
      <c r="U44" s="267"/>
    </row>
    <row r="45" spans="2:21" x14ac:dyDescent="0.2">
      <c r="B45" s="270"/>
      <c r="C45" s="270"/>
      <c r="D45" s="325"/>
      <c r="E45" s="325"/>
      <c r="F45" s="315"/>
      <c r="G45" s="315"/>
      <c r="H45" s="315"/>
      <c r="I45" s="315"/>
      <c r="J45" s="315"/>
      <c r="K45" s="284"/>
      <c r="L45" s="284"/>
      <c r="M45" s="284"/>
      <c r="N45" s="284"/>
      <c r="O45" s="109"/>
      <c r="P45" s="270"/>
      <c r="Q45" s="267"/>
      <c r="R45" s="267"/>
      <c r="S45" s="285"/>
      <c r="T45" s="267"/>
      <c r="U45" s="267"/>
    </row>
    <row r="46" spans="2:21" x14ac:dyDescent="0.2">
      <c r="B46" s="286" t="s">
        <v>1331</v>
      </c>
      <c r="C46" s="270"/>
      <c r="D46" s="325"/>
      <c r="E46" s="325"/>
      <c r="F46" s="315"/>
      <c r="G46" s="315"/>
      <c r="H46" s="315"/>
      <c r="I46" s="315"/>
      <c r="J46" s="315"/>
      <c r="K46" s="284"/>
      <c r="L46" s="284"/>
      <c r="M46" s="284"/>
      <c r="N46" s="284"/>
      <c r="O46" s="284"/>
      <c r="P46" s="270"/>
      <c r="Q46" s="267"/>
      <c r="R46" s="267"/>
      <c r="S46" s="267"/>
      <c r="T46" s="267"/>
      <c r="U46" s="267"/>
    </row>
    <row r="47" spans="2:21" x14ac:dyDescent="0.2">
      <c r="B47" s="270"/>
      <c r="C47" s="270"/>
      <c r="D47" s="322" t="s">
        <v>859</v>
      </c>
      <c r="E47" s="312" t="s">
        <v>864</v>
      </c>
      <c r="F47" s="312" t="s">
        <v>865</v>
      </c>
      <c r="G47" s="312" t="s">
        <v>866</v>
      </c>
      <c r="H47" s="312" t="s">
        <v>867</v>
      </c>
      <c r="I47" s="312" t="s">
        <v>868</v>
      </c>
      <c r="J47" s="273" t="s">
        <v>869</v>
      </c>
      <c r="K47" s="273" t="s">
        <v>870</v>
      </c>
      <c r="L47" s="273" t="s">
        <v>871</v>
      </c>
      <c r="M47" s="273" t="s">
        <v>872</v>
      </c>
      <c r="N47" s="284"/>
      <c r="O47" s="272" t="s">
        <v>1314</v>
      </c>
      <c r="Q47" s="272" t="s">
        <v>1332</v>
      </c>
      <c r="S47" s="272" t="s">
        <v>965</v>
      </c>
    </row>
    <row r="48" spans="2:21" x14ac:dyDescent="0.2">
      <c r="B48" s="274"/>
      <c r="C48" s="274"/>
      <c r="D48" s="323"/>
      <c r="E48" s="313"/>
      <c r="F48" s="313"/>
      <c r="G48" s="313"/>
      <c r="H48" s="313"/>
      <c r="I48" s="313"/>
      <c r="J48" s="275"/>
      <c r="K48" s="275"/>
      <c r="L48" s="275"/>
      <c r="M48" s="275"/>
      <c r="N48" s="284"/>
      <c r="O48" s="274"/>
      <c r="Q48" s="287"/>
      <c r="S48" s="287"/>
    </row>
    <row r="49" spans="2:21" x14ac:dyDescent="0.2">
      <c r="B49" s="409"/>
      <c r="C49" s="409"/>
      <c r="D49" s="409"/>
      <c r="E49" s="410"/>
      <c r="F49" s="410"/>
      <c r="G49" s="410"/>
      <c r="H49" s="410"/>
      <c r="I49" s="410"/>
      <c r="J49" s="411"/>
      <c r="K49" s="411"/>
      <c r="L49" s="411"/>
      <c r="M49" s="411"/>
      <c r="N49" s="284"/>
      <c r="O49" s="274">
        <f t="shared" ref="O49:O57" si="24">SUM(E49:I49)</f>
        <v>0</v>
      </c>
      <c r="Q49" s="291" t="s">
        <v>1088</v>
      </c>
      <c r="S49" s="413"/>
      <c r="U49" s="414" t="s">
        <v>1371</v>
      </c>
    </row>
    <row r="50" spans="2:21" x14ac:dyDescent="0.2">
      <c r="B50" s="274" t="s">
        <v>202</v>
      </c>
      <c r="C50" s="274" t="s">
        <v>1025</v>
      </c>
      <c r="D50" s="323">
        <f>'Division Lvl'!D280</f>
        <v>0</v>
      </c>
      <c r="E50" s="313">
        <f>'Division Lvl'!E280</f>
        <v>0</v>
      </c>
      <c r="F50" s="313">
        <f>'Division Lvl'!F280</f>
        <v>0</v>
      </c>
      <c r="G50" s="313">
        <f>'Division Lvl'!G280</f>
        <v>0</v>
      </c>
      <c r="H50" s="313">
        <f>'Division Lvl'!H280</f>
        <v>0</v>
      </c>
      <c r="I50" s="313">
        <f>'Division Lvl'!I280</f>
        <v>0</v>
      </c>
      <c r="J50" s="275">
        <f>'Division Lvl'!J280</f>
        <v>10200000</v>
      </c>
      <c r="K50" s="275">
        <f>'Division Lvl'!K280</f>
        <v>9900000</v>
      </c>
      <c r="L50" s="275">
        <f>'Division Lvl'!L280</f>
        <v>9900000</v>
      </c>
      <c r="M50" s="275">
        <f>'Division Lvl'!M280</f>
        <v>10200000</v>
      </c>
      <c r="N50" s="284"/>
      <c r="O50" s="274">
        <f t="shared" si="24"/>
        <v>0</v>
      </c>
      <c r="Q50" s="291" t="s">
        <v>1333</v>
      </c>
      <c r="S50" s="287" t="str">
        <f>VLOOKUP(B50,'Division Lvl'!$A$2:$AL$420,36,FALSE)</f>
        <v>Std</v>
      </c>
    </row>
    <row r="51" spans="2:21" x14ac:dyDescent="0.2">
      <c r="B51" s="274" t="s">
        <v>134</v>
      </c>
      <c r="C51" s="274" t="s">
        <v>135</v>
      </c>
      <c r="D51" s="323">
        <f>'Division Lvl'!D86</f>
        <v>0</v>
      </c>
      <c r="E51" s="313">
        <f>'Division Lvl'!E86</f>
        <v>0</v>
      </c>
      <c r="F51" s="313">
        <f>'Division Lvl'!F86</f>
        <v>0</v>
      </c>
      <c r="G51" s="313">
        <f>'Division Lvl'!G86</f>
        <v>0</v>
      </c>
      <c r="H51" s="313">
        <f>'Division Lvl'!H86</f>
        <v>0</v>
      </c>
      <c r="I51" s="313">
        <f>'Division Lvl'!I86</f>
        <v>0</v>
      </c>
      <c r="J51" s="275">
        <f>'Division Lvl'!J86</f>
        <v>0</v>
      </c>
      <c r="K51" s="275">
        <f>'Division Lvl'!K86</f>
        <v>0</v>
      </c>
      <c r="L51" s="275">
        <f>'Division Lvl'!L86</f>
        <v>0</v>
      </c>
      <c r="M51" s="275">
        <f>'Division Lvl'!M86</f>
        <v>0</v>
      </c>
      <c r="N51" s="284"/>
      <c r="O51" s="274">
        <f t="shared" si="24"/>
        <v>0</v>
      </c>
      <c r="Q51" s="291" t="s">
        <v>1026</v>
      </c>
      <c r="S51" s="287" t="str">
        <f>VLOOKUP(B51,'Division Lvl'!$A$2:$AL$420,36,FALSE)</f>
        <v>Alt</v>
      </c>
    </row>
    <row r="52" spans="2:21" x14ac:dyDescent="0.2">
      <c r="B52" s="274" t="s">
        <v>137</v>
      </c>
      <c r="C52" s="274" t="s">
        <v>1020</v>
      </c>
      <c r="D52" s="323">
        <f>'Division Lvl'!D88</f>
        <v>25000</v>
      </c>
      <c r="E52" s="313">
        <f>'Division Lvl'!E88</f>
        <v>60000</v>
      </c>
      <c r="F52" s="313">
        <f>'Division Lvl'!F88</f>
        <v>60000</v>
      </c>
      <c r="G52" s="313">
        <f>'Division Lvl'!G88</f>
        <v>10000</v>
      </c>
      <c r="H52" s="313">
        <f>'Division Lvl'!H88</f>
        <v>10000</v>
      </c>
      <c r="I52" s="313">
        <f>'Division Lvl'!I88</f>
        <v>10000</v>
      </c>
      <c r="J52" s="275">
        <f>'Division Lvl'!J88</f>
        <v>10000</v>
      </c>
      <c r="K52" s="275">
        <f>'Division Lvl'!K88</f>
        <v>10000</v>
      </c>
      <c r="L52" s="275">
        <f>'Division Lvl'!L88</f>
        <v>10000</v>
      </c>
      <c r="M52" s="275">
        <f>'Division Lvl'!M88</f>
        <v>10000</v>
      </c>
      <c r="N52" s="284"/>
      <c r="O52" s="274">
        <f t="shared" si="24"/>
        <v>150000</v>
      </c>
      <c r="Q52" s="291" t="s">
        <v>1026</v>
      </c>
      <c r="S52" s="287" t="str">
        <f>VLOOKUP(B52,'Division Lvl'!$A$2:$AL$420,36,FALSE)</f>
        <v>Alt</v>
      </c>
    </row>
    <row r="53" spans="2:21" x14ac:dyDescent="0.2">
      <c r="B53" s="274" t="s">
        <v>492</v>
      </c>
      <c r="C53" s="274" t="s">
        <v>526</v>
      </c>
      <c r="D53" s="323">
        <f>'Division Lvl'!D91</f>
        <v>0</v>
      </c>
      <c r="E53" s="313">
        <f>'Division Lvl'!E91</f>
        <v>0</v>
      </c>
      <c r="F53" s="313">
        <f>'Division Lvl'!F91</f>
        <v>0</v>
      </c>
      <c r="G53" s="313">
        <f>'Division Lvl'!G91</f>
        <v>0</v>
      </c>
      <c r="H53" s="313">
        <f>'Division Lvl'!H91</f>
        <v>0</v>
      </c>
      <c r="I53" s="313">
        <f>'Division Lvl'!I91</f>
        <v>0</v>
      </c>
      <c r="J53" s="275">
        <f>'Division Lvl'!J91</f>
        <v>0</v>
      </c>
      <c r="K53" s="275">
        <f>'Division Lvl'!K91</f>
        <v>0</v>
      </c>
      <c r="L53" s="275">
        <f>'Division Lvl'!L91</f>
        <v>0</v>
      </c>
      <c r="M53" s="275">
        <f>'Division Lvl'!M91</f>
        <v>0</v>
      </c>
      <c r="N53" s="284"/>
      <c r="O53" s="274">
        <f t="shared" si="24"/>
        <v>0</v>
      </c>
      <c r="Q53" s="291" t="s">
        <v>1026</v>
      </c>
      <c r="S53" s="287" t="str">
        <f>VLOOKUP(B53,'Division Lvl'!$A$2:$AL$420,36,FALSE)</f>
        <v>Alt</v>
      </c>
    </row>
    <row r="54" spans="2:21" x14ac:dyDescent="0.2">
      <c r="B54" s="274" t="s">
        <v>139</v>
      </c>
      <c r="C54" s="274" t="s">
        <v>1021</v>
      </c>
      <c r="D54" s="323">
        <f>'Division Lvl'!D92</f>
        <v>80000</v>
      </c>
      <c r="E54" s="313">
        <f>'Division Lvl'!E92</f>
        <v>120000</v>
      </c>
      <c r="F54" s="313">
        <f>'Division Lvl'!F92</f>
        <v>80000</v>
      </c>
      <c r="G54" s="313">
        <f>'Division Lvl'!G92</f>
        <v>120000</v>
      </c>
      <c r="H54" s="313">
        <f>'Division Lvl'!H92</f>
        <v>80000</v>
      </c>
      <c r="I54" s="313">
        <f>'Division Lvl'!I92</f>
        <v>120000</v>
      </c>
      <c r="J54" s="275">
        <f>'Division Lvl'!J92</f>
        <v>85000</v>
      </c>
      <c r="K54" s="275">
        <f>'Division Lvl'!K92</f>
        <v>120000</v>
      </c>
      <c r="L54" s="275">
        <f>'Division Lvl'!L92</f>
        <v>85000</v>
      </c>
      <c r="M54" s="275">
        <f>'Division Lvl'!M92</f>
        <v>120000</v>
      </c>
      <c r="N54" s="284"/>
      <c r="O54" s="274">
        <f t="shared" si="24"/>
        <v>520000</v>
      </c>
      <c r="Q54" s="291" t="s">
        <v>1026</v>
      </c>
      <c r="S54" s="287" t="str">
        <f>VLOOKUP(B54,'Division Lvl'!$A$2:$AL$420,36,FALSE)</f>
        <v>Alt</v>
      </c>
    </row>
    <row r="55" spans="2:21" x14ac:dyDescent="0.2">
      <c r="B55" s="274" t="s">
        <v>717</v>
      </c>
      <c r="C55" s="274" t="s">
        <v>718</v>
      </c>
      <c r="D55" s="323">
        <f>'Division Lvl'!D95</f>
        <v>0</v>
      </c>
      <c r="E55" s="313">
        <f>'Division Lvl'!E95</f>
        <v>0</v>
      </c>
      <c r="F55" s="313">
        <f>'Division Lvl'!F95</f>
        <v>0</v>
      </c>
      <c r="G55" s="313">
        <f>'Division Lvl'!G95</f>
        <v>0</v>
      </c>
      <c r="H55" s="313">
        <f>'Division Lvl'!H95</f>
        <v>0</v>
      </c>
      <c r="I55" s="313">
        <f>'Division Lvl'!I95</f>
        <v>0</v>
      </c>
      <c r="J55" s="275">
        <f>'Division Lvl'!J95</f>
        <v>0</v>
      </c>
      <c r="K55" s="275">
        <f>'Division Lvl'!K95</f>
        <v>0</v>
      </c>
      <c r="L55" s="275">
        <f>'Division Lvl'!L95</f>
        <v>0</v>
      </c>
      <c r="M55" s="275">
        <f>'Division Lvl'!M95</f>
        <v>0</v>
      </c>
      <c r="N55" s="284"/>
      <c r="O55" s="274">
        <f t="shared" si="24"/>
        <v>0</v>
      </c>
      <c r="Q55" s="291" t="s">
        <v>1026</v>
      </c>
      <c r="S55" s="287" t="str">
        <f>VLOOKUP(B55,'Division Lvl'!$A$2:$AL$420,36,FALSE)</f>
        <v>Alt</v>
      </c>
    </row>
    <row r="56" spans="2:21" x14ac:dyDescent="0.2">
      <c r="B56" s="274" t="s">
        <v>131</v>
      </c>
      <c r="C56" s="274" t="s">
        <v>1023</v>
      </c>
      <c r="D56" s="323">
        <f>'Division Lvl'!D262</f>
        <v>1400000</v>
      </c>
      <c r="E56" s="313">
        <f>'Division Lvl'!E262</f>
        <v>1750000</v>
      </c>
      <c r="F56" s="313">
        <f>'Division Lvl'!F262</f>
        <v>1750000</v>
      </c>
      <c r="G56" s="313">
        <f>'Division Lvl'!G262</f>
        <v>1750000</v>
      </c>
      <c r="H56" s="313">
        <f>'Division Lvl'!H262</f>
        <v>1750000</v>
      </c>
      <c r="I56" s="313">
        <f>'Division Lvl'!I262</f>
        <v>1750000</v>
      </c>
      <c r="J56" s="275">
        <f>'Division Lvl'!J262</f>
        <v>1750000</v>
      </c>
      <c r="K56" s="275">
        <f>'Division Lvl'!K262</f>
        <v>1750000</v>
      </c>
      <c r="L56" s="275">
        <f>'Division Lvl'!L262</f>
        <v>1750000</v>
      </c>
      <c r="M56" s="275">
        <f>'Division Lvl'!M262</f>
        <v>1750000</v>
      </c>
      <c r="N56" s="284"/>
      <c r="O56" s="274">
        <f t="shared" si="24"/>
        <v>8750000</v>
      </c>
      <c r="Q56" s="291" t="s">
        <v>1026</v>
      </c>
      <c r="S56" s="287" t="str">
        <f>VLOOKUP(B56,'Division Lvl'!$A$2:$AL$420,36,FALSE)</f>
        <v>Alt</v>
      </c>
    </row>
    <row r="57" spans="2:21" x14ac:dyDescent="0.2">
      <c r="B57" s="274" t="s">
        <v>132</v>
      </c>
      <c r="C57" s="274" t="s">
        <v>1024</v>
      </c>
      <c r="D57" s="323">
        <f>'Division Lvl'!D263</f>
        <v>3000000</v>
      </c>
      <c r="E57" s="313">
        <f>'Division Lvl'!E263</f>
        <v>3000000</v>
      </c>
      <c r="F57" s="313">
        <f>'Division Lvl'!F263</f>
        <v>3000000</v>
      </c>
      <c r="G57" s="313">
        <f>'Division Lvl'!G263</f>
        <v>3000000</v>
      </c>
      <c r="H57" s="313">
        <f>'Division Lvl'!H263</f>
        <v>3000000</v>
      </c>
      <c r="I57" s="313">
        <f>'Division Lvl'!I263</f>
        <v>3000000</v>
      </c>
      <c r="J57" s="275">
        <f>'Division Lvl'!J263</f>
        <v>3000000</v>
      </c>
      <c r="K57" s="275">
        <f>'Division Lvl'!K263</f>
        <v>3000000</v>
      </c>
      <c r="L57" s="275">
        <f>'Division Lvl'!L263</f>
        <v>3000000</v>
      </c>
      <c r="M57" s="275">
        <f>'Division Lvl'!M263</f>
        <v>3000000</v>
      </c>
      <c r="N57" s="284"/>
      <c r="O57" s="274">
        <f t="shared" si="24"/>
        <v>15000000</v>
      </c>
      <c r="Q57" s="291" t="s">
        <v>1026</v>
      </c>
      <c r="S57" s="287" t="str">
        <f>VLOOKUP(B57,'Division Lvl'!$A$2:$AL$420,36,FALSE)</f>
        <v>Alt</v>
      </c>
    </row>
    <row r="58" spans="2:21" x14ac:dyDescent="0.2">
      <c r="B58" s="267"/>
      <c r="C58" s="267"/>
      <c r="D58" s="288"/>
      <c r="E58" s="288"/>
      <c r="F58" s="316"/>
      <c r="G58" s="316"/>
      <c r="H58" s="316"/>
      <c r="I58" s="316"/>
      <c r="J58" s="316"/>
      <c r="K58" s="267"/>
      <c r="L58" s="267"/>
      <c r="M58" s="267"/>
      <c r="N58" s="284"/>
      <c r="O58" s="267"/>
      <c r="P58" s="267"/>
      <c r="Q58" s="267"/>
      <c r="R58" s="267"/>
      <c r="S58" s="267"/>
      <c r="T58" s="267"/>
      <c r="U58" s="267"/>
    </row>
    <row r="59" spans="2:21" x14ac:dyDescent="0.2">
      <c r="B59" s="267"/>
      <c r="C59" s="267"/>
      <c r="D59" s="267"/>
      <c r="E59" s="267"/>
      <c r="F59" s="267"/>
      <c r="G59" s="267"/>
      <c r="H59" s="267"/>
      <c r="I59" s="267"/>
      <c r="J59" s="267"/>
      <c r="K59" s="267"/>
      <c r="L59" s="267"/>
      <c r="M59" s="267"/>
      <c r="N59" s="284"/>
      <c r="O59" s="267"/>
      <c r="P59" s="267"/>
      <c r="Q59" s="267"/>
      <c r="R59" s="267"/>
      <c r="S59" s="267"/>
      <c r="T59" s="267"/>
      <c r="U59" s="267"/>
    </row>
    <row r="60" spans="2:21" x14ac:dyDescent="0.2">
      <c r="N60" s="284"/>
    </row>
    <row r="61" spans="2:21" x14ac:dyDescent="0.2">
      <c r="N61" s="284"/>
    </row>
    <row r="62" spans="2:21" x14ac:dyDescent="0.2">
      <c r="N62" s="284"/>
    </row>
  </sheetData>
  <pageMargins left="0.7" right="0.7" top="0.75" bottom="0.75" header="0.3" footer="0.3"/>
  <pageSetup paperSize="9" orientation="portrait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-0.249977111117893"/>
  </sheetPr>
  <dimension ref="B3:P123"/>
  <sheetViews>
    <sheetView zoomScale="80" zoomScaleNormal="80" workbookViewId="0">
      <selection activeCell="O49" sqref="O49"/>
    </sheetView>
  </sheetViews>
  <sheetFormatPr defaultRowHeight="12.75" x14ac:dyDescent="0.2"/>
  <cols>
    <col min="1" max="1" width="4" style="267" customWidth="1"/>
    <col min="2" max="2" width="9.140625" style="267"/>
    <col min="3" max="3" width="45.7109375" style="267" customWidth="1"/>
    <col min="4" max="9" width="13.7109375" style="267" customWidth="1"/>
    <col min="10" max="10" width="2.85546875" style="267" customWidth="1"/>
    <col min="11" max="11" width="13.7109375" style="267" customWidth="1"/>
    <col min="12" max="12" width="2.85546875" style="267" customWidth="1"/>
    <col min="13" max="13" width="13.7109375" style="267" customWidth="1"/>
    <col min="14" max="14" width="2.85546875" style="267" customWidth="1"/>
    <col min="15" max="15" width="13.85546875" style="267" customWidth="1"/>
    <col min="16" max="16" width="30.5703125" style="267" bestFit="1" customWidth="1"/>
    <col min="17" max="16384" width="9.140625" style="267"/>
  </cols>
  <sheetData>
    <row r="3" spans="2:15" ht="15.75" x14ac:dyDescent="0.25">
      <c r="B3" s="265" t="s">
        <v>1114</v>
      </c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</row>
    <row r="5" spans="2:15" x14ac:dyDescent="0.2">
      <c r="B5" s="282" t="s">
        <v>1334</v>
      </c>
      <c r="C5" s="269"/>
      <c r="D5" s="292"/>
      <c r="E5" s="292"/>
      <c r="F5" s="269"/>
      <c r="G5" s="269"/>
      <c r="H5" s="269"/>
      <c r="I5" s="269"/>
      <c r="J5" s="269"/>
      <c r="K5" s="269"/>
      <c r="L5" s="269"/>
      <c r="M5" s="269"/>
      <c r="N5" s="269"/>
      <c r="O5" s="269"/>
    </row>
    <row r="6" spans="2:15" x14ac:dyDescent="0.2">
      <c r="B6" s="270"/>
      <c r="C6" s="270"/>
      <c r="D6" s="270"/>
      <c r="E6" s="270"/>
      <c r="F6" s="270"/>
      <c r="G6" s="270"/>
    </row>
    <row r="7" spans="2:15" x14ac:dyDescent="0.2">
      <c r="B7" s="270"/>
      <c r="C7" s="271" t="s">
        <v>1313</v>
      </c>
      <c r="D7" s="329" t="s">
        <v>859</v>
      </c>
      <c r="E7" s="330" t="s">
        <v>864</v>
      </c>
      <c r="F7" s="330" t="s">
        <v>865</v>
      </c>
      <c r="G7" s="330" t="s">
        <v>866</v>
      </c>
      <c r="H7" s="330" t="s">
        <v>867</v>
      </c>
      <c r="I7" s="330" t="s">
        <v>868</v>
      </c>
      <c r="K7" s="272" t="s">
        <v>1314</v>
      </c>
    </row>
    <row r="8" spans="2:15" x14ac:dyDescent="0.2">
      <c r="B8" s="270"/>
      <c r="C8" s="293" t="s">
        <v>1163</v>
      </c>
      <c r="D8" s="323">
        <f t="shared" ref="D8:I17" si="0">(D111/SUM(D$111:D$120)*D$121)+D111</f>
        <v>18783302.717983373</v>
      </c>
      <c r="E8" s="313">
        <f t="shared" si="0"/>
        <v>23214073.462968163</v>
      </c>
      <c r="F8" s="313">
        <f t="shared" si="0"/>
        <v>28890989.808683019</v>
      </c>
      <c r="G8" s="313">
        <f t="shared" si="0"/>
        <v>31616423.516632084</v>
      </c>
      <c r="H8" s="313">
        <f t="shared" si="0"/>
        <v>33216260.657258533</v>
      </c>
      <c r="I8" s="313">
        <f t="shared" si="0"/>
        <v>34788098.812738203</v>
      </c>
      <c r="K8" s="274">
        <f>SUM(E8:I8)</f>
        <v>151725846.25828001</v>
      </c>
    </row>
    <row r="9" spans="2:15" x14ac:dyDescent="0.2">
      <c r="B9" s="270"/>
      <c r="C9" s="293" t="s">
        <v>1116</v>
      </c>
      <c r="D9" s="323">
        <f t="shared" si="0"/>
        <v>133299457.14596111</v>
      </c>
      <c r="E9" s="313">
        <f t="shared" si="0"/>
        <v>112455150.70667547</v>
      </c>
      <c r="F9" s="313">
        <f t="shared" si="0"/>
        <v>105231198.78629476</v>
      </c>
      <c r="G9" s="313">
        <f t="shared" si="0"/>
        <v>106299143.45758665</v>
      </c>
      <c r="H9" s="313">
        <f t="shared" si="0"/>
        <v>103343502.34446128</v>
      </c>
      <c r="I9" s="313">
        <f t="shared" si="0"/>
        <v>106915872.20340891</v>
      </c>
      <c r="K9" s="274">
        <f t="shared" ref="K9:K24" si="1">SUM(E9:I9)</f>
        <v>534244867.49842703</v>
      </c>
    </row>
    <row r="10" spans="2:15" x14ac:dyDescent="0.2">
      <c r="B10" s="270"/>
      <c r="C10" s="293" t="s">
        <v>1117</v>
      </c>
      <c r="D10" s="323">
        <f t="shared" si="0"/>
        <v>147114004.01282296</v>
      </c>
      <c r="E10" s="313">
        <f t="shared" si="0"/>
        <v>117667814.16467375</v>
      </c>
      <c r="F10" s="313">
        <f t="shared" si="0"/>
        <v>123135176.88415787</v>
      </c>
      <c r="G10" s="313">
        <f t="shared" si="0"/>
        <v>132752756.68699118</v>
      </c>
      <c r="H10" s="313">
        <f t="shared" si="0"/>
        <v>151099142.69600141</v>
      </c>
      <c r="I10" s="313">
        <f t="shared" si="0"/>
        <v>143546904.57697037</v>
      </c>
      <c r="K10" s="274">
        <f t="shared" si="1"/>
        <v>668201795.00879455</v>
      </c>
    </row>
    <row r="11" spans="2:15" x14ac:dyDescent="0.2">
      <c r="B11" s="270"/>
      <c r="C11" s="293" t="s">
        <v>1118</v>
      </c>
      <c r="D11" s="323">
        <f t="shared" si="0"/>
        <v>11398206.394297397</v>
      </c>
      <c r="E11" s="313">
        <f t="shared" si="0"/>
        <v>7326224.9292423818</v>
      </c>
      <c r="F11" s="313">
        <f t="shared" si="0"/>
        <v>16723241.135372218</v>
      </c>
      <c r="G11" s="313">
        <f t="shared" si="0"/>
        <v>11093638.585242458</v>
      </c>
      <c r="H11" s="313">
        <f t="shared" si="0"/>
        <v>15532322.046683507</v>
      </c>
      <c r="I11" s="313">
        <f t="shared" si="0"/>
        <v>15797282.644236328</v>
      </c>
      <c r="K11" s="274">
        <f t="shared" si="1"/>
        <v>66472709.340776891</v>
      </c>
    </row>
    <row r="12" spans="2:15" x14ac:dyDescent="0.2">
      <c r="B12" s="270"/>
      <c r="C12" s="293" t="s">
        <v>1121</v>
      </c>
      <c r="D12" s="323">
        <f t="shared" si="0"/>
        <v>14122994.230817502</v>
      </c>
      <c r="E12" s="313">
        <f t="shared" si="0"/>
        <v>14910004.987245401</v>
      </c>
      <c r="F12" s="313">
        <f t="shared" si="0"/>
        <v>16899990.838428997</v>
      </c>
      <c r="G12" s="313">
        <f t="shared" si="0"/>
        <v>16816332.63592241</v>
      </c>
      <c r="H12" s="313">
        <f t="shared" si="0"/>
        <v>16629498.838066256</v>
      </c>
      <c r="I12" s="313">
        <f t="shared" si="0"/>
        <v>17164610.46974586</v>
      </c>
      <c r="K12" s="274">
        <f t="shared" si="1"/>
        <v>82420437.769408926</v>
      </c>
    </row>
    <row r="13" spans="2:15" x14ac:dyDescent="0.2">
      <c r="B13" s="270"/>
      <c r="C13" s="293" t="s">
        <v>1335</v>
      </c>
      <c r="D13" s="323">
        <f t="shared" si="0"/>
        <v>717832.01167454361</v>
      </c>
      <c r="E13" s="313">
        <f t="shared" si="0"/>
        <v>1647243.2925999502</v>
      </c>
      <c r="F13" s="313">
        <f t="shared" si="0"/>
        <v>1233420.6105197272</v>
      </c>
      <c r="G13" s="313">
        <f t="shared" si="0"/>
        <v>1159131.0035238469</v>
      </c>
      <c r="H13" s="313">
        <f t="shared" si="0"/>
        <v>1065961.4507180362</v>
      </c>
      <c r="I13" s="313">
        <f t="shared" si="0"/>
        <v>1003574.8163334697</v>
      </c>
      <c r="K13" s="274">
        <f t="shared" si="1"/>
        <v>6109331.1736950306</v>
      </c>
    </row>
    <row r="14" spans="2:15" x14ac:dyDescent="0.2">
      <c r="B14" s="270"/>
      <c r="C14" s="293" t="s">
        <v>1336</v>
      </c>
      <c r="D14" s="323">
        <f t="shared" si="0"/>
        <v>18131336.195059326</v>
      </c>
      <c r="E14" s="313">
        <f t="shared" si="0"/>
        <v>14545522.277840966</v>
      </c>
      <c r="F14" s="313">
        <f t="shared" si="0"/>
        <v>7684390.4842930548</v>
      </c>
      <c r="G14" s="313">
        <f t="shared" si="0"/>
        <v>2648755.0293296091</v>
      </c>
      <c r="H14" s="313">
        <f t="shared" si="0"/>
        <v>2174525.0865356908</v>
      </c>
      <c r="I14" s="313">
        <f t="shared" si="0"/>
        <v>1918241.4639429827</v>
      </c>
      <c r="K14" s="274">
        <f t="shared" si="1"/>
        <v>28971434.341942307</v>
      </c>
    </row>
    <row r="15" spans="2:15" x14ac:dyDescent="0.2">
      <c r="B15" s="270"/>
      <c r="C15" s="293" t="s">
        <v>1184</v>
      </c>
      <c r="D15" s="323">
        <f t="shared" si="0"/>
        <v>5143822.971357692</v>
      </c>
      <c r="E15" s="313">
        <f t="shared" si="0"/>
        <v>11960643.788565317</v>
      </c>
      <c r="F15" s="313">
        <f t="shared" si="0"/>
        <v>0</v>
      </c>
      <c r="G15" s="313">
        <f t="shared" si="0"/>
        <v>4735089.6400425117</v>
      </c>
      <c r="H15" s="313">
        <f t="shared" si="0"/>
        <v>3965699.2459617462</v>
      </c>
      <c r="I15" s="313">
        <f t="shared" si="0"/>
        <v>3982508.2296394105</v>
      </c>
      <c r="K15" s="274">
        <f t="shared" si="1"/>
        <v>24643940.904208988</v>
      </c>
    </row>
    <row r="16" spans="2:15" x14ac:dyDescent="0.2">
      <c r="B16" s="270"/>
      <c r="C16" s="293" t="s">
        <v>1337</v>
      </c>
      <c r="D16" s="323">
        <f t="shared" si="0"/>
        <v>0</v>
      </c>
      <c r="E16" s="313">
        <f t="shared" si="0"/>
        <v>0</v>
      </c>
      <c r="F16" s="313">
        <f t="shared" si="0"/>
        <v>0</v>
      </c>
      <c r="G16" s="313">
        <f t="shared" si="0"/>
        <v>0</v>
      </c>
      <c r="H16" s="313">
        <f t="shared" si="0"/>
        <v>0</v>
      </c>
      <c r="I16" s="313">
        <f t="shared" si="0"/>
        <v>0</v>
      </c>
      <c r="K16" s="274">
        <f t="shared" si="1"/>
        <v>0</v>
      </c>
    </row>
    <row r="17" spans="2:15" x14ac:dyDescent="0.2">
      <c r="B17" s="270"/>
      <c r="C17" s="293" t="s">
        <v>1307</v>
      </c>
      <c r="D17" s="323">
        <f t="shared" si="0"/>
        <v>1585405.5723655312</v>
      </c>
      <c r="E17" s="313">
        <f t="shared" si="0"/>
        <v>1351768.357864497</v>
      </c>
      <c r="F17" s="313">
        <f t="shared" si="0"/>
        <v>1359613.1004367657</v>
      </c>
      <c r="G17" s="313">
        <f t="shared" si="0"/>
        <v>1352882.7542978607</v>
      </c>
      <c r="H17" s="313">
        <f t="shared" si="0"/>
        <v>1321899.7486539155</v>
      </c>
      <c r="I17" s="313">
        <f t="shared" si="0"/>
        <v>1327502.7432131367</v>
      </c>
      <c r="K17" s="274">
        <f t="shared" si="1"/>
        <v>6713666.7044661762</v>
      </c>
    </row>
    <row r="18" spans="2:15" x14ac:dyDescent="0.2">
      <c r="C18" s="384" t="s">
        <v>1370</v>
      </c>
      <c r="D18" s="385">
        <f>SUM(D8:D17)</f>
        <v>350296361.25233936</v>
      </c>
      <c r="E18" s="386">
        <f t="shared" ref="E18:I18" si="2">SUM(E8:E17)</f>
        <v>305078445.96767592</v>
      </c>
      <c r="F18" s="386">
        <f t="shared" si="2"/>
        <v>301158021.64818633</v>
      </c>
      <c r="G18" s="386">
        <f t="shared" si="2"/>
        <v>308474153.30956858</v>
      </c>
      <c r="H18" s="386">
        <f t="shared" si="2"/>
        <v>328348812.11434036</v>
      </c>
      <c r="I18" s="386">
        <f t="shared" si="2"/>
        <v>326444595.96022868</v>
      </c>
      <c r="K18" s="384">
        <f t="shared" si="1"/>
        <v>1569504028.9999998</v>
      </c>
    </row>
    <row r="19" spans="2:15" x14ac:dyDescent="0.2">
      <c r="C19" s="293" t="s">
        <v>1363</v>
      </c>
      <c r="D19" s="323">
        <f>'Non System'!C9*1000000</f>
        <v>41064345.618076116</v>
      </c>
      <c r="E19" s="313">
        <f>'Non System'!D9*1000000</f>
        <v>30637169</v>
      </c>
      <c r="F19" s="313">
        <f>'Non System'!E9*1000000</f>
        <v>16816254</v>
      </c>
      <c r="G19" s="313">
        <f>'Non System'!F9*1000000</f>
        <v>16519250</v>
      </c>
      <c r="H19" s="313">
        <f>'Non System'!G9*1000000</f>
        <v>14143911</v>
      </c>
      <c r="I19" s="313">
        <f>'Non System'!H9*1000000</f>
        <v>13073815</v>
      </c>
      <c r="K19" s="274">
        <f t="shared" si="1"/>
        <v>91190399</v>
      </c>
    </row>
    <row r="20" spans="2:15" x14ac:dyDescent="0.2">
      <c r="C20" s="293" t="s">
        <v>1364</v>
      </c>
      <c r="D20" s="323">
        <f>'Non System'!C10*1000000</f>
        <v>3584421.6116097909</v>
      </c>
      <c r="E20" s="313">
        <f>'Non System'!D10*1000000</f>
        <v>4776208.7855664408</v>
      </c>
      <c r="F20" s="313">
        <f>'Non System'!E10*1000000</f>
        <v>4672381.64984605</v>
      </c>
      <c r="G20" s="313">
        <f>'Non System'!F10*1000000</f>
        <v>2888212.8897121856</v>
      </c>
      <c r="H20" s="313">
        <f>'Non System'!G10*1000000</f>
        <v>3190649.8925723569</v>
      </c>
      <c r="I20" s="313">
        <f>'Non System'!H10*1000000</f>
        <v>3172546.7823029663</v>
      </c>
      <c r="K20" s="274">
        <f t="shared" si="1"/>
        <v>18700000</v>
      </c>
    </row>
    <row r="21" spans="2:15" x14ac:dyDescent="0.2">
      <c r="C21" s="293" t="s">
        <v>1365</v>
      </c>
      <c r="D21" s="323">
        <f>'Non System'!C11*1000000</f>
        <v>4745572.2745256396</v>
      </c>
      <c r="E21" s="313">
        <f>'Non System'!D11*1000000</f>
        <v>6873358.2388449889</v>
      </c>
      <c r="F21" s="313">
        <f>'Non System'!E11*1000000</f>
        <v>4120305.9001877513</v>
      </c>
      <c r="G21" s="313">
        <f>'Non System'!F11*1000000</f>
        <v>4406487.7264820281</v>
      </c>
      <c r="H21" s="313">
        <f>'Non System'!G11*1000000</f>
        <v>5087840.6996599436</v>
      </c>
      <c r="I21" s="313">
        <f>'Non System'!H11*1000000</f>
        <v>1612007.4348252784</v>
      </c>
      <c r="K21" s="274">
        <f t="shared" si="1"/>
        <v>22099999.999999993</v>
      </c>
    </row>
    <row r="22" spans="2:15" x14ac:dyDescent="0.2">
      <c r="C22" s="293" t="s">
        <v>1366</v>
      </c>
      <c r="D22" s="323">
        <f>'Non System'!C12*1000000</f>
        <v>3725779.083616938</v>
      </c>
      <c r="E22" s="313">
        <f>'Non System'!D12*1000000</f>
        <v>7400000</v>
      </c>
      <c r="F22" s="313">
        <f>'Non System'!E12*1000000</f>
        <v>9500000</v>
      </c>
      <c r="G22" s="313">
        <f>'Non System'!F12*1000000</f>
        <v>7899999.9999999991</v>
      </c>
      <c r="H22" s="313">
        <f>'Non System'!G12*1000000</f>
        <v>7600000</v>
      </c>
      <c r="I22" s="313">
        <f>'Non System'!H12*1000000</f>
        <v>5700000</v>
      </c>
      <c r="K22" s="274">
        <f t="shared" si="1"/>
        <v>38100000</v>
      </c>
    </row>
    <row r="23" spans="2:15" x14ac:dyDescent="0.2">
      <c r="C23" s="293" t="s">
        <v>1367</v>
      </c>
      <c r="D23" s="323">
        <f>'Non System'!C13*1000000</f>
        <v>0</v>
      </c>
      <c r="E23" s="313">
        <f>'Non System'!D13*1000000</f>
        <v>0</v>
      </c>
      <c r="F23" s="313">
        <f>'Non System'!E13*1000000</f>
        <v>0</v>
      </c>
      <c r="G23" s="313">
        <f>'Non System'!F13*1000000</f>
        <v>0</v>
      </c>
      <c r="H23" s="313">
        <f>'Non System'!G13*1000000</f>
        <v>0</v>
      </c>
      <c r="I23" s="313">
        <f>'Non System'!H13*1000000</f>
        <v>0</v>
      </c>
      <c r="K23" s="274">
        <f t="shared" si="1"/>
        <v>0</v>
      </c>
    </row>
    <row r="24" spans="2:15" x14ac:dyDescent="0.2">
      <c r="C24" s="293" t="s">
        <v>1368</v>
      </c>
      <c r="D24" s="323">
        <f>'Non System'!C14*1000000</f>
        <v>0</v>
      </c>
      <c r="E24" s="313">
        <f>'Non System'!D14*1000000</f>
        <v>0</v>
      </c>
      <c r="F24" s="313">
        <f>'Non System'!E14*1000000</f>
        <v>0</v>
      </c>
      <c r="G24" s="313">
        <f>'Non System'!F14*1000000</f>
        <v>0</v>
      </c>
      <c r="H24" s="313">
        <f>'Non System'!G14*1000000</f>
        <v>0</v>
      </c>
      <c r="I24" s="313">
        <f>'Non System'!H14*1000000</f>
        <v>0</v>
      </c>
      <c r="K24" s="274">
        <f t="shared" si="1"/>
        <v>0</v>
      </c>
    </row>
    <row r="25" spans="2:15" x14ac:dyDescent="0.2">
      <c r="C25" s="373" t="s">
        <v>186</v>
      </c>
      <c r="D25" s="374">
        <f>SUM(D18:D24)</f>
        <v>403416479.84016782</v>
      </c>
      <c r="E25" s="375">
        <f t="shared" ref="E25:I25" si="3">SUM(E18:E24)</f>
        <v>354765181.99208736</v>
      </c>
      <c r="F25" s="375">
        <f t="shared" si="3"/>
        <v>336266963.19822013</v>
      </c>
      <c r="G25" s="375">
        <f t="shared" si="3"/>
        <v>340188103.92576283</v>
      </c>
      <c r="H25" s="375">
        <f t="shared" si="3"/>
        <v>358371213.70657265</v>
      </c>
      <c r="I25" s="375">
        <f t="shared" si="3"/>
        <v>350002965.17735696</v>
      </c>
      <c r="K25" s="373">
        <f t="shared" ref="K25" si="4">SUM(E25:I25)</f>
        <v>1739594427.9999998</v>
      </c>
    </row>
    <row r="26" spans="2:15" x14ac:dyDescent="0.2">
      <c r="C26" s="278" t="s">
        <v>1316</v>
      </c>
      <c r="D26" s="279">
        <f>D25-'RIN Cat Summary'!D29</f>
        <v>0</v>
      </c>
      <c r="E26" s="279">
        <f>E25-'RIN Cat Summary'!E29</f>
        <v>0</v>
      </c>
      <c r="F26" s="279">
        <f>F25-'RIN Cat Summary'!F29</f>
        <v>0</v>
      </c>
      <c r="G26" s="279">
        <f>G25-'RIN Cat Summary'!G29</f>
        <v>0</v>
      </c>
      <c r="H26" s="279">
        <f>H25-'RIN Cat Summary'!H29</f>
        <v>0</v>
      </c>
      <c r="I26" s="279">
        <f>I25-'RIN Cat Summary'!I29</f>
        <v>0</v>
      </c>
      <c r="K26" s="279">
        <f>K25-'RIN Cat Summary'!O29</f>
        <v>0</v>
      </c>
    </row>
    <row r="27" spans="2:15" x14ac:dyDescent="0.2">
      <c r="D27" s="327"/>
      <c r="E27" s="327"/>
    </row>
    <row r="28" spans="2:15" x14ac:dyDescent="0.2">
      <c r="D28" s="327"/>
      <c r="E28" s="327"/>
    </row>
    <row r="29" spans="2:15" x14ac:dyDescent="0.2">
      <c r="B29" s="282" t="s">
        <v>1338</v>
      </c>
      <c r="C29" s="269"/>
      <c r="D29" s="326"/>
      <c r="E29" s="326"/>
      <c r="F29" s="269"/>
      <c r="G29" s="269"/>
      <c r="H29" s="269"/>
      <c r="I29" s="269"/>
      <c r="J29" s="269"/>
      <c r="K29" s="269"/>
      <c r="L29" s="269"/>
      <c r="M29" s="269"/>
      <c r="N29" s="269"/>
      <c r="O29" s="269"/>
    </row>
    <row r="30" spans="2:15" x14ac:dyDescent="0.2">
      <c r="B30" s="270"/>
      <c r="C30" s="270"/>
      <c r="D30" s="325"/>
      <c r="E30" s="325"/>
      <c r="F30" s="270"/>
      <c r="G30" s="270"/>
    </row>
    <row r="31" spans="2:15" x14ac:dyDescent="0.2">
      <c r="B31" s="270"/>
      <c r="C31" s="271" t="s">
        <v>1313</v>
      </c>
      <c r="D31" s="329" t="s">
        <v>859</v>
      </c>
      <c r="E31" s="330" t="s">
        <v>864</v>
      </c>
      <c r="F31" s="330" t="s">
        <v>865</v>
      </c>
      <c r="G31" s="330" t="s">
        <v>866</v>
      </c>
      <c r="H31" s="330" t="s">
        <v>867</v>
      </c>
      <c r="I31" s="330" t="s">
        <v>868</v>
      </c>
      <c r="K31" s="272" t="s">
        <v>1314</v>
      </c>
    </row>
    <row r="32" spans="2:15" x14ac:dyDescent="0.2">
      <c r="B32" s="270"/>
      <c r="C32" s="293" t="s">
        <v>1163</v>
      </c>
      <c r="D32" s="323"/>
      <c r="E32" s="313">
        <v>23214073.462968167</v>
      </c>
      <c r="F32" s="313">
        <v>28890989.808683019</v>
      </c>
      <c r="G32" s="313">
        <v>31616423.516632084</v>
      </c>
      <c r="H32" s="313">
        <v>33216260.657258537</v>
      </c>
      <c r="I32" s="313">
        <v>34788098.812738203</v>
      </c>
      <c r="K32" s="274">
        <f>SUM(E32:I32)</f>
        <v>151725846.25828001</v>
      </c>
    </row>
    <row r="33" spans="2:11" x14ac:dyDescent="0.2">
      <c r="B33" s="270"/>
      <c r="C33" s="293" t="s">
        <v>1116</v>
      </c>
      <c r="D33" s="323"/>
      <c r="E33" s="313">
        <v>112455150.70667548</v>
      </c>
      <c r="F33" s="313">
        <v>105231198.78629476</v>
      </c>
      <c r="G33" s="313">
        <v>106299143.45758663</v>
      </c>
      <c r="H33" s="313">
        <v>103343502.34446129</v>
      </c>
      <c r="I33" s="313">
        <v>106915872.2034089</v>
      </c>
      <c r="K33" s="274">
        <f t="shared" ref="K33:K42" si="5">SUM(E33:I33)</f>
        <v>534244867.49842709</v>
      </c>
    </row>
    <row r="34" spans="2:11" x14ac:dyDescent="0.2">
      <c r="B34" s="270"/>
      <c r="C34" s="293" t="s">
        <v>1117</v>
      </c>
      <c r="D34" s="323"/>
      <c r="E34" s="313">
        <v>117667814.16467378</v>
      </c>
      <c r="F34" s="313">
        <v>123135176.88415787</v>
      </c>
      <c r="G34" s="313">
        <v>132752756.6869912</v>
      </c>
      <c r="H34" s="313">
        <v>151099142.69600138</v>
      </c>
      <c r="I34" s="313">
        <v>143546904.57697037</v>
      </c>
      <c r="K34" s="274">
        <f t="shared" si="5"/>
        <v>668201795.00879455</v>
      </c>
    </row>
    <row r="35" spans="2:11" x14ac:dyDescent="0.2">
      <c r="B35" s="270"/>
      <c r="C35" s="293" t="s">
        <v>1118</v>
      </c>
      <c r="D35" s="323"/>
      <c r="E35" s="313">
        <v>7326224.9292423809</v>
      </c>
      <c r="F35" s="313">
        <v>16723241.13537222</v>
      </c>
      <c r="G35" s="313">
        <v>11093638.585242456</v>
      </c>
      <c r="H35" s="313">
        <v>15532322.046683505</v>
      </c>
      <c r="I35" s="313">
        <v>15797282.64423633</v>
      </c>
      <c r="K35" s="274">
        <f t="shared" si="5"/>
        <v>66472709.340776891</v>
      </c>
    </row>
    <row r="36" spans="2:11" x14ac:dyDescent="0.2">
      <c r="B36" s="270"/>
      <c r="C36" s="293" t="s">
        <v>1121</v>
      </c>
      <c r="D36" s="323"/>
      <c r="E36" s="313">
        <v>14910004.987245409</v>
      </c>
      <c r="F36" s="313">
        <v>16899990.838428997</v>
      </c>
      <c r="G36" s="313">
        <v>16816332.635922398</v>
      </c>
      <c r="H36" s="313">
        <v>16629498.838066261</v>
      </c>
      <c r="I36" s="313">
        <v>17164610.469745867</v>
      </c>
      <c r="K36" s="274">
        <f t="shared" si="5"/>
        <v>82420437.769408941</v>
      </c>
    </row>
    <row r="37" spans="2:11" x14ac:dyDescent="0.2">
      <c r="B37" s="270"/>
      <c r="C37" s="293" t="s">
        <v>1335</v>
      </c>
      <c r="D37" s="323"/>
      <c r="E37" s="313">
        <v>1647243.29259995</v>
      </c>
      <c r="F37" s="313">
        <v>1233420.6105197275</v>
      </c>
      <c r="G37" s="313">
        <v>1159131.0035238466</v>
      </c>
      <c r="H37" s="313">
        <v>1065961.4507180362</v>
      </c>
      <c r="I37" s="313">
        <v>1003574.8163334697</v>
      </c>
      <c r="K37" s="274">
        <f t="shared" si="5"/>
        <v>6109331.1736950306</v>
      </c>
    </row>
    <row r="38" spans="2:11" x14ac:dyDescent="0.2">
      <c r="B38" s="270"/>
      <c r="C38" s="293" t="s">
        <v>1336</v>
      </c>
      <c r="D38" s="323"/>
      <c r="E38" s="313">
        <v>14545522.277840966</v>
      </c>
      <c r="F38" s="313">
        <v>7684390.4842930548</v>
      </c>
      <c r="G38" s="313">
        <v>2648755.0293296091</v>
      </c>
      <c r="H38" s="313">
        <v>2174525.0865356913</v>
      </c>
      <c r="I38" s="313">
        <v>1918241.4639429823</v>
      </c>
      <c r="K38" s="274">
        <f t="shared" si="5"/>
        <v>28971434.341942307</v>
      </c>
    </row>
    <row r="39" spans="2:11" x14ac:dyDescent="0.2">
      <c r="B39" s="270"/>
      <c r="C39" s="293" t="s">
        <v>1184</v>
      </c>
      <c r="D39" s="323"/>
      <c r="E39" s="313">
        <v>11960643.788565317</v>
      </c>
      <c r="F39" s="313">
        <v>0</v>
      </c>
      <c r="G39" s="313">
        <v>4735089.6400425117</v>
      </c>
      <c r="H39" s="313">
        <v>3965699.2459617457</v>
      </c>
      <c r="I39" s="313">
        <v>3982508.229639411</v>
      </c>
      <c r="K39" s="274">
        <f t="shared" si="5"/>
        <v>24643940.904208984</v>
      </c>
    </row>
    <row r="40" spans="2:11" x14ac:dyDescent="0.2">
      <c r="B40" s="270"/>
      <c r="C40" s="293" t="s">
        <v>1337</v>
      </c>
      <c r="D40" s="323"/>
      <c r="E40" s="313">
        <v>0</v>
      </c>
      <c r="F40" s="313">
        <v>0</v>
      </c>
      <c r="G40" s="313">
        <v>0</v>
      </c>
      <c r="H40" s="313">
        <v>0</v>
      </c>
      <c r="I40" s="313">
        <v>0</v>
      </c>
      <c r="K40" s="274">
        <f t="shared" si="5"/>
        <v>0</v>
      </c>
    </row>
    <row r="41" spans="2:11" x14ac:dyDescent="0.2">
      <c r="B41" s="270"/>
      <c r="C41" s="293" t="s">
        <v>1307</v>
      </c>
      <c r="D41" s="323"/>
      <c r="E41" s="313">
        <v>1351768.3578644972</v>
      </c>
      <c r="F41" s="313">
        <v>1359613.1004367657</v>
      </c>
      <c r="G41" s="313">
        <v>1352882.7542978602</v>
      </c>
      <c r="H41" s="313">
        <v>1321899.7486539155</v>
      </c>
      <c r="I41" s="313">
        <v>1327502.7432131364</v>
      </c>
      <c r="K41" s="274">
        <f t="shared" si="5"/>
        <v>6713666.7044661753</v>
      </c>
    </row>
    <row r="42" spans="2:11" x14ac:dyDescent="0.2">
      <c r="C42" s="384" t="s">
        <v>1370</v>
      </c>
      <c r="D42" s="380"/>
      <c r="E42" s="381">
        <f t="shared" ref="E42:I42" si="6">SUM(E32:E41)</f>
        <v>305078445.96767598</v>
      </c>
      <c r="F42" s="381">
        <f t="shared" si="6"/>
        <v>301158021.64818633</v>
      </c>
      <c r="G42" s="381">
        <f t="shared" si="6"/>
        <v>308474153.30956852</v>
      </c>
      <c r="H42" s="381">
        <f t="shared" si="6"/>
        <v>328348812.11434036</v>
      </c>
      <c r="I42" s="381">
        <f t="shared" si="6"/>
        <v>326444595.96022868</v>
      </c>
      <c r="K42" s="383">
        <f t="shared" si="5"/>
        <v>1569504029</v>
      </c>
    </row>
    <row r="43" spans="2:11" x14ac:dyDescent="0.2">
      <c r="C43" s="293" t="s">
        <v>1363</v>
      </c>
      <c r="D43" s="323"/>
      <c r="E43" s="313">
        <v>30637169.000000004</v>
      </c>
      <c r="F43" s="313">
        <v>16816254</v>
      </c>
      <c r="G43" s="313">
        <v>16519250</v>
      </c>
      <c r="H43" s="313">
        <v>14143911</v>
      </c>
      <c r="I43" s="313">
        <v>13073815</v>
      </c>
      <c r="K43" s="274">
        <f t="shared" ref="K43:K49" si="7">SUM(E43:I43)</f>
        <v>91190399</v>
      </c>
    </row>
    <row r="44" spans="2:11" x14ac:dyDescent="0.2">
      <c r="C44" s="293" t="s">
        <v>1364</v>
      </c>
      <c r="D44" s="323"/>
      <c r="E44" s="313">
        <v>4776208.7855664399</v>
      </c>
      <c r="F44" s="313">
        <v>4672381.64984605</v>
      </c>
      <c r="G44" s="313">
        <v>2888212.8897121856</v>
      </c>
      <c r="H44" s="313">
        <v>3190649.8925723564</v>
      </c>
      <c r="I44" s="313">
        <v>3172546.7823029663</v>
      </c>
      <c r="K44" s="274">
        <f t="shared" si="7"/>
        <v>18699999.999999996</v>
      </c>
    </row>
    <row r="45" spans="2:11" x14ac:dyDescent="0.2">
      <c r="C45" s="293" t="s">
        <v>1365</v>
      </c>
      <c r="D45" s="323"/>
      <c r="E45" s="313">
        <v>6873358.2388449889</v>
      </c>
      <c r="F45" s="313">
        <v>4120305.9001877513</v>
      </c>
      <c r="G45" s="313">
        <v>4406487.7264820281</v>
      </c>
      <c r="H45" s="313">
        <v>5087840.6996599436</v>
      </c>
      <c r="I45" s="313">
        <v>1612007.4348252781</v>
      </c>
      <c r="K45" s="274">
        <f t="shared" si="7"/>
        <v>22099999.999999993</v>
      </c>
    </row>
    <row r="46" spans="2:11" x14ac:dyDescent="0.2">
      <c r="C46" s="293" t="s">
        <v>1366</v>
      </c>
      <c r="D46" s="323"/>
      <c r="E46" s="313">
        <v>7400000.0000000009</v>
      </c>
      <c r="F46" s="313">
        <v>9500000</v>
      </c>
      <c r="G46" s="313">
        <v>7899999.9999999991</v>
      </c>
      <c r="H46" s="313">
        <v>7600000.0000000019</v>
      </c>
      <c r="I46" s="313">
        <v>5699999.9999999991</v>
      </c>
      <c r="K46" s="274">
        <f t="shared" si="7"/>
        <v>38100000</v>
      </c>
    </row>
    <row r="47" spans="2:11" x14ac:dyDescent="0.2">
      <c r="C47" s="293" t="s">
        <v>1367</v>
      </c>
      <c r="D47" s="323"/>
      <c r="E47" s="313">
        <v>0</v>
      </c>
      <c r="F47" s="313">
        <v>0</v>
      </c>
      <c r="G47" s="313">
        <v>0</v>
      </c>
      <c r="H47" s="313">
        <v>0</v>
      </c>
      <c r="I47" s="313">
        <v>0</v>
      </c>
      <c r="K47" s="274">
        <f t="shared" si="7"/>
        <v>0</v>
      </c>
    </row>
    <row r="48" spans="2:11" x14ac:dyDescent="0.2">
      <c r="C48" s="293" t="s">
        <v>1368</v>
      </c>
      <c r="D48" s="323"/>
      <c r="E48" s="313">
        <v>0</v>
      </c>
      <c r="F48" s="313">
        <v>0</v>
      </c>
      <c r="G48" s="313">
        <v>0</v>
      </c>
      <c r="H48" s="313">
        <v>0</v>
      </c>
      <c r="I48" s="313">
        <v>0</v>
      </c>
      <c r="K48" s="274">
        <f t="shared" si="7"/>
        <v>0</v>
      </c>
    </row>
    <row r="49" spans="2:15" x14ac:dyDescent="0.2">
      <c r="C49" s="373" t="s">
        <v>186</v>
      </c>
      <c r="D49" s="374"/>
      <c r="E49" s="375">
        <f t="shared" ref="E49:I49" si="8">SUM(E42:E48)</f>
        <v>354765181.99208742</v>
      </c>
      <c r="F49" s="375">
        <f t="shared" si="8"/>
        <v>336266963.19822013</v>
      </c>
      <c r="G49" s="375">
        <f t="shared" si="8"/>
        <v>340188103.92576277</v>
      </c>
      <c r="H49" s="375">
        <f t="shared" si="8"/>
        <v>358371213.70657265</v>
      </c>
      <c r="I49" s="375">
        <f t="shared" si="8"/>
        <v>350002965.17735696</v>
      </c>
      <c r="K49" s="373">
        <f t="shared" si="7"/>
        <v>1739594428</v>
      </c>
    </row>
    <row r="50" spans="2:15" x14ac:dyDescent="0.2">
      <c r="D50" s="327"/>
      <c r="E50" s="327"/>
    </row>
    <row r="52" spans="2:15" x14ac:dyDescent="0.2">
      <c r="B52" s="282" t="s">
        <v>1339</v>
      </c>
      <c r="C52" s="294"/>
      <c r="D52" s="294"/>
      <c r="E52" s="294"/>
      <c r="F52" s="294"/>
      <c r="G52" s="294"/>
      <c r="H52" s="294"/>
      <c r="I52" s="294"/>
      <c r="J52" s="294"/>
      <c r="K52" s="294"/>
      <c r="L52" s="294"/>
      <c r="M52" s="269"/>
      <c r="N52" s="269"/>
      <c r="O52" s="269"/>
    </row>
    <row r="53" spans="2:15" x14ac:dyDescent="0.2">
      <c r="B53" s="270"/>
      <c r="C53" s="295"/>
      <c r="D53" s="295"/>
      <c r="E53" s="295"/>
      <c r="F53" s="295"/>
      <c r="G53" s="295"/>
      <c r="H53" s="296"/>
      <c r="I53" s="296"/>
      <c r="J53" s="296"/>
      <c r="K53" s="296"/>
      <c r="L53" s="296"/>
    </row>
    <row r="54" spans="2:15" x14ac:dyDescent="0.2">
      <c r="B54" s="270"/>
      <c r="C54" s="271" t="s">
        <v>1313</v>
      </c>
      <c r="D54" s="297" t="s">
        <v>859</v>
      </c>
      <c r="E54" s="297" t="s">
        <v>864</v>
      </c>
      <c r="F54" s="297" t="s">
        <v>865</v>
      </c>
      <c r="G54" s="297" t="s">
        <v>866</v>
      </c>
      <c r="H54" s="297" t="s">
        <v>867</v>
      </c>
      <c r="I54" s="297" t="s">
        <v>868</v>
      </c>
      <c r="J54" s="296"/>
      <c r="K54" s="298" t="s">
        <v>1314</v>
      </c>
    </row>
    <row r="55" spans="2:15" x14ac:dyDescent="0.2">
      <c r="B55" s="270"/>
      <c r="C55" s="299" t="s">
        <v>1163</v>
      </c>
      <c r="D55" s="300"/>
      <c r="E55" s="300">
        <f t="shared" ref="E55:I64" si="9">E8-E32</f>
        <v>0</v>
      </c>
      <c r="F55" s="300">
        <f t="shared" si="9"/>
        <v>0</v>
      </c>
      <c r="G55" s="300">
        <f t="shared" si="9"/>
        <v>0</v>
      </c>
      <c r="H55" s="300">
        <f t="shared" si="9"/>
        <v>0</v>
      </c>
      <c r="I55" s="300">
        <f t="shared" si="9"/>
        <v>0</v>
      </c>
      <c r="J55" s="296"/>
      <c r="K55" s="300">
        <f>SUM(E55:I55)</f>
        <v>0</v>
      </c>
    </row>
    <row r="56" spans="2:15" x14ac:dyDescent="0.2">
      <c r="B56" s="270"/>
      <c r="C56" s="299" t="s">
        <v>1116</v>
      </c>
      <c r="D56" s="300"/>
      <c r="E56" s="300">
        <f t="shared" si="9"/>
        <v>0</v>
      </c>
      <c r="F56" s="300">
        <f t="shared" si="9"/>
        <v>0</v>
      </c>
      <c r="G56" s="300">
        <f t="shared" si="9"/>
        <v>0</v>
      </c>
      <c r="H56" s="300">
        <f t="shared" si="9"/>
        <v>0</v>
      </c>
      <c r="I56" s="300">
        <f t="shared" si="9"/>
        <v>0</v>
      </c>
      <c r="J56" s="296"/>
      <c r="K56" s="300">
        <f t="shared" ref="K56:K72" si="10">SUM(E56:I56)</f>
        <v>0</v>
      </c>
    </row>
    <row r="57" spans="2:15" x14ac:dyDescent="0.2">
      <c r="B57" s="270"/>
      <c r="C57" s="299" t="s">
        <v>1117</v>
      </c>
      <c r="D57" s="300"/>
      <c r="E57" s="300">
        <f t="shared" si="9"/>
        <v>0</v>
      </c>
      <c r="F57" s="300">
        <f t="shared" si="9"/>
        <v>0</v>
      </c>
      <c r="G57" s="300">
        <f t="shared" si="9"/>
        <v>0</v>
      </c>
      <c r="H57" s="300">
        <f t="shared" si="9"/>
        <v>0</v>
      </c>
      <c r="I57" s="300">
        <f t="shared" si="9"/>
        <v>0</v>
      </c>
      <c r="J57" s="296"/>
      <c r="K57" s="300">
        <f t="shared" si="10"/>
        <v>0</v>
      </c>
    </row>
    <row r="58" spans="2:15" x14ac:dyDescent="0.2">
      <c r="B58" s="270"/>
      <c r="C58" s="299" t="s">
        <v>1118</v>
      </c>
      <c r="D58" s="300"/>
      <c r="E58" s="300">
        <f t="shared" si="9"/>
        <v>0</v>
      </c>
      <c r="F58" s="300">
        <f t="shared" si="9"/>
        <v>0</v>
      </c>
      <c r="G58" s="300">
        <f t="shared" si="9"/>
        <v>0</v>
      </c>
      <c r="H58" s="300">
        <f t="shared" si="9"/>
        <v>0</v>
      </c>
      <c r="I58" s="300">
        <f t="shared" si="9"/>
        <v>0</v>
      </c>
      <c r="J58" s="296"/>
      <c r="K58" s="300">
        <f t="shared" si="10"/>
        <v>0</v>
      </c>
    </row>
    <row r="59" spans="2:15" x14ac:dyDescent="0.2">
      <c r="B59" s="270"/>
      <c r="C59" s="299" t="s">
        <v>1121</v>
      </c>
      <c r="D59" s="300"/>
      <c r="E59" s="300">
        <f t="shared" si="9"/>
        <v>0</v>
      </c>
      <c r="F59" s="300">
        <f t="shared" si="9"/>
        <v>0</v>
      </c>
      <c r="G59" s="300">
        <f t="shared" si="9"/>
        <v>0</v>
      </c>
      <c r="H59" s="300">
        <f t="shared" si="9"/>
        <v>0</v>
      </c>
      <c r="I59" s="300">
        <f t="shared" si="9"/>
        <v>0</v>
      </c>
      <c r="J59" s="296"/>
      <c r="K59" s="300">
        <f t="shared" si="10"/>
        <v>0</v>
      </c>
    </row>
    <row r="60" spans="2:15" x14ac:dyDescent="0.2">
      <c r="B60" s="270"/>
      <c r="C60" s="299" t="s">
        <v>1335</v>
      </c>
      <c r="D60" s="300"/>
      <c r="E60" s="300">
        <f t="shared" si="9"/>
        <v>0</v>
      </c>
      <c r="F60" s="300">
        <f t="shared" si="9"/>
        <v>0</v>
      </c>
      <c r="G60" s="300">
        <f t="shared" si="9"/>
        <v>0</v>
      </c>
      <c r="H60" s="300">
        <f t="shared" si="9"/>
        <v>0</v>
      </c>
      <c r="I60" s="300">
        <f t="shared" si="9"/>
        <v>0</v>
      </c>
      <c r="J60" s="296"/>
      <c r="K60" s="300">
        <f t="shared" si="10"/>
        <v>0</v>
      </c>
    </row>
    <row r="61" spans="2:15" x14ac:dyDescent="0.2">
      <c r="B61" s="270"/>
      <c r="C61" s="299" t="s">
        <v>1336</v>
      </c>
      <c r="D61" s="300"/>
      <c r="E61" s="300">
        <f t="shared" si="9"/>
        <v>0</v>
      </c>
      <c r="F61" s="300">
        <f t="shared" si="9"/>
        <v>0</v>
      </c>
      <c r="G61" s="300">
        <f t="shared" si="9"/>
        <v>0</v>
      </c>
      <c r="H61" s="300">
        <f t="shared" si="9"/>
        <v>0</v>
      </c>
      <c r="I61" s="300">
        <f t="shared" si="9"/>
        <v>0</v>
      </c>
      <c r="J61" s="296"/>
      <c r="K61" s="300">
        <f t="shared" si="10"/>
        <v>0</v>
      </c>
    </row>
    <row r="62" spans="2:15" x14ac:dyDescent="0.2">
      <c r="B62" s="270"/>
      <c r="C62" s="299" t="s">
        <v>1184</v>
      </c>
      <c r="D62" s="300"/>
      <c r="E62" s="300">
        <f t="shared" si="9"/>
        <v>0</v>
      </c>
      <c r="F62" s="300">
        <f t="shared" si="9"/>
        <v>0</v>
      </c>
      <c r="G62" s="300">
        <f t="shared" si="9"/>
        <v>0</v>
      </c>
      <c r="H62" s="300">
        <f t="shared" si="9"/>
        <v>0</v>
      </c>
      <c r="I62" s="300">
        <f t="shared" si="9"/>
        <v>0</v>
      </c>
      <c r="J62" s="296"/>
      <c r="K62" s="300">
        <f t="shared" si="10"/>
        <v>0</v>
      </c>
    </row>
    <row r="63" spans="2:15" x14ac:dyDescent="0.2">
      <c r="B63" s="270"/>
      <c r="C63" s="299" t="s">
        <v>1337</v>
      </c>
      <c r="D63" s="300"/>
      <c r="E63" s="300">
        <f t="shared" si="9"/>
        <v>0</v>
      </c>
      <c r="F63" s="300">
        <f t="shared" si="9"/>
        <v>0</v>
      </c>
      <c r="G63" s="300">
        <f t="shared" si="9"/>
        <v>0</v>
      </c>
      <c r="H63" s="300">
        <f t="shared" si="9"/>
        <v>0</v>
      </c>
      <c r="I63" s="300">
        <f t="shared" si="9"/>
        <v>0</v>
      </c>
      <c r="J63" s="296"/>
      <c r="K63" s="300">
        <f t="shared" si="10"/>
        <v>0</v>
      </c>
    </row>
    <row r="64" spans="2:15" x14ac:dyDescent="0.2">
      <c r="B64" s="270"/>
      <c r="C64" s="299" t="s">
        <v>1307</v>
      </c>
      <c r="D64" s="300"/>
      <c r="E64" s="300">
        <f t="shared" si="9"/>
        <v>0</v>
      </c>
      <c r="F64" s="300">
        <f t="shared" si="9"/>
        <v>0</v>
      </c>
      <c r="G64" s="300">
        <f t="shared" si="9"/>
        <v>0</v>
      </c>
      <c r="H64" s="300">
        <f t="shared" si="9"/>
        <v>0</v>
      </c>
      <c r="I64" s="300">
        <f t="shared" si="9"/>
        <v>0</v>
      </c>
      <c r="J64" s="296"/>
      <c r="K64" s="300">
        <f t="shared" si="10"/>
        <v>0</v>
      </c>
    </row>
    <row r="65" spans="2:15" x14ac:dyDescent="0.2">
      <c r="C65" s="301" t="s">
        <v>1370</v>
      </c>
      <c r="D65" s="301"/>
      <c r="E65" s="301">
        <f t="shared" ref="E65:I72" si="11">E18-E42</f>
        <v>0</v>
      </c>
      <c r="F65" s="301">
        <f t="shared" si="11"/>
        <v>0</v>
      </c>
      <c r="G65" s="301">
        <f t="shared" si="11"/>
        <v>0</v>
      </c>
      <c r="H65" s="301">
        <f t="shared" si="11"/>
        <v>0</v>
      </c>
      <c r="I65" s="301">
        <f t="shared" si="11"/>
        <v>0</v>
      </c>
      <c r="J65" s="296"/>
      <c r="K65" s="301">
        <f t="shared" si="10"/>
        <v>0</v>
      </c>
    </row>
    <row r="66" spans="2:15" x14ac:dyDescent="0.2">
      <c r="C66" s="299" t="s">
        <v>1363</v>
      </c>
      <c r="D66" s="300"/>
      <c r="E66" s="300">
        <f t="shared" si="11"/>
        <v>0</v>
      </c>
      <c r="F66" s="300">
        <f t="shared" si="11"/>
        <v>0</v>
      </c>
      <c r="G66" s="300">
        <f t="shared" si="11"/>
        <v>0</v>
      </c>
      <c r="H66" s="300">
        <f t="shared" si="11"/>
        <v>0</v>
      </c>
      <c r="I66" s="300">
        <f t="shared" si="11"/>
        <v>0</v>
      </c>
      <c r="K66" s="300">
        <f t="shared" si="10"/>
        <v>0</v>
      </c>
    </row>
    <row r="67" spans="2:15" x14ac:dyDescent="0.2">
      <c r="C67" s="299" t="s">
        <v>1364</v>
      </c>
      <c r="D67" s="300"/>
      <c r="E67" s="300">
        <f t="shared" si="11"/>
        <v>0</v>
      </c>
      <c r="F67" s="300">
        <f t="shared" si="11"/>
        <v>0</v>
      </c>
      <c r="G67" s="300">
        <f t="shared" si="11"/>
        <v>0</v>
      </c>
      <c r="H67" s="300">
        <f t="shared" si="11"/>
        <v>0</v>
      </c>
      <c r="I67" s="300">
        <f t="shared" si="11"/>
        <v>0</v>
      </c>
      <c r="K67" s="300">
        <f t="shared" si="10"/>
        <v>0</v>
      </c>
    </row>
    <row r="68" spans="2:15" x14ac:dyDescent="0.2">
      <c r="C68" s="299" t="s">
        <v>1365</v>
      </c>
      <c r="D68" s="300"/>
      <c r="E68" s="300">
        <f t="shared" si="11"/>
        <v>0</v>
      </c>
      <c r="F68" s="300">
        <f t="shared" si="11"/>
        <v>0</v>
      </c>
      <c r="G68" s="300">
        <f t="shared" si="11"/>
        <v>0</v>
      </c>
      <c r="H68" s="300">
        <f t="shared" si="11"/>
        <v>0</v>
      </c>
      <c r="I68" s="300">
        <f t="shared" si="11"/>
        <v>0</v>
      </c>
      <c r="K68" s="300">
        <f t="shared" si="10"/>
        <v>0</v>
      </c>
    </row>
    <row r="69" spans="2:15" x14ac:dyDescent="0.2">
      <c r="C69" s="299" t="s">
        <v>1366</v>
      </c>
      <c r="D69" s="300"/>
      <c r="E69" s="300">
        <f t="shared" si="11"/>
        <v>0</v>
      </c>
      <c r="F69" s="300">
        <f t="shared" si="11"/>
        <v>0</v>
      </c>
      <c r="G69" s="300">
        <f t="shared" si="11"/>
        <v>0</v>
      </c>
      <c r="H69" s="300">
        <f t="shared" si="11"/>
        <v>0</v>
      </c>
      <c r="I69" s="300">
        <f t="shared" si="11"/>
        <v>0</v>
      </c>
      <c r="K69" s="300">
        <f t="shared" si="10"/>
        <v>0</v>
      </c>
    </row>
    <row r="70" spans="2:15" x14ac:dyDescent="0.2">
      <c r="C70" s="299" t="s">
        <v>1367</v>
      </c>
      <c r="D70" s="300"/>
      <c r="E70" s="300">
        <f t="shared" si="11"/>
        <v>0</v>
      </c>
      <c r="F70" s="300">
        <f t="shared" si="11"/>
        <v>0</v>
      </c>
      <c r="G70" s="300">
        <f t="shared" si="11"/>
        <v>0</v>
      </c>
      <c r="H70" s="300">
        <f t="shared" si="11"/>
        <v>0</v>
      </c>
      <c r="I70" s="300">
        <f t="shared" si="11"/>
        <v>0</v>
      </c>
      <c r="K70" s="300">
        <f t="shared" si="10"/>
        <v>0</v>
      </c>
    </row>
    <row r="71" spans="2:15" x14ac:dyDescent="0.2">
      <c r="C71" s="299" t="s">
        <v>1368</v>
      </c>
      <c r="D71" s="300"/>
      <c r="E71" s="300">
        <f t="shared" si="11"/>
        <v>0</v>
      </c>
      <c r="F71" s="300">
        <f t="shared" si="11"/>
        <v>0</v>
      </c>
      <c r="G71" s="300">
        <f t="shared" si="11"/>
        <v>0</v>
      </c>
      <c r="H71" s="300">
        <f t="shared" si="11"/>
        <v>0</v>
      </c>
      <c r="I71" s="300">
        <f t="shared" si="11"/>
        <v>0</v>
      </c>
      <c r="K71" s="300">
        <f t="shared" si="10"/>
        <v>0</v>
      </c>
    </row>
    <row r="72" spans="2:15" x14ac:dyDescent="0.2">
      <c r="C72" s="387" t="s">
        <v>186</v>
      </c>
      <c r="D72" s="301"/>
      <c r="E72" s="301">
        <f t="shared" si="11"/>
        <v>0</v>
      </c>
      <c r="F72" s="301">
        <f t="shared" si="11"/>
        <v>0</v>
      </c>
      <c r="G72" s="301">
        <f t="shared" si="11"/>
        <v>0</v>
      </c>
      <c r="H72" s="301">
        <f t="shared" si="11"/>
        <v>0</v>
      </c>
      <c r="I72" s="301">
        <f t="shared" si="11"/>
        <v>0</v>
      </c>
      <c r="K72" s="301">
        <f t="shared" si="10"/>
        <v>0</v>
      </c>
    </row>
    <row r="77" spans="2:15" ht="15.75" x14ac:dyDescent="0.25">
      <c r="B77" s="280" t="s">
        <v>1317</v>
      </c>
      <c r="C77" s="281"/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</row>
    <row r="79" spans="2:15" x14ac:dyDescent="0.2">
      <c r="B79" s="282" t="s">
        <v>1340</v>
      </c>
      <c r="C79" s="269"/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</row>
    <row r="80" spans="2:15" x14ac:dyDescent="0.2">
      <c r="F80" s="316"/>
      <c r="G80" s="316"/>
      <c r="H80" s="316"/>
      <c r="I80" s="316"/>
      <c r="J80" s="316"/>
    </row>
    <row r="81" spans="3:13" x14ac:dyDescent="0.2">
      <c r="C81" s="424" t="s">
        <v>1319</v>
      </c>
      <c r="D81" s="431" t="s">
        <v>1320</v>
      </c>
      <c r="E81" s="432" t="s">
        <v>1321</v>
      </c>
      <c r="F81" s="432" t="s">
        <v>1322</v>
      </c>
      <c r="G81" s="432" t="s">
        <v>1323</v>
      </c>
      <c r="H81" s="432" t="s">
        <v>1324</v>
      </c>
      <c r="I81" s="432" t="s">
        <v>1325</v>
      </c>
      <c r="J81" s="109"/>
      <c r="K81" s="272" t="s">
        <v>1314</v>
      </c>
      <c r="M81" s="272" t="s">
        <v>1332</v>
      </c>
    </row>
    <row r="82" spans="3:13" x14ac:dyDescent="0.2">
      <c r="C82" s="425" t="s">
        <v>288</v>
      </c>
      <c r="D82" s="431">
        <v>14170000</v>
      </c>
      <c r="E82" s="432">
        <v>10760366</v>
      </c>
      <c r="F82" s="432">
        <v>5651895</v>
      </c>
      <c r="G82" s="432">
        <v>1957860</v>
      </c>
      <c r="H82" s="432">
        <v>1645000</v>
      </c>
      <c r="I82" s="432">
        <v>1445000</v>
      </c>
      <c r="J82" s="109"/>
      <c r="K82" s="402">
        <f>SUM(E82:I82)</f>
        <v>21460121</v>
      </c>
      <c r="M82" s="287"/>
    </row>
    <row r="83" spans="3:13" x14ac:dyDescent="0.2">
      <c r="C83" s="425" t="s">
        <v>1137</v>
      </c>
      <c r="D83" s="431">
        <v>561000</v>
      </c>
      <c r="E83" s="432">
        <v>1218584</v>
      </c>
      <c r="F83" s="432">
        <v>907185</v>
      </c>
      <c r="G83" s="432">
        <v>856786</v>
      </c>
      <c r="H83" s="432">
        <v>806386</v>
      </c>
      <c r="I83" s="432">
        <v>755987</v>
      </c>
      <c r="J83" s="109"/>
      <c r="K83" s="402">
        <f t="shared" ref="K83:K95" si="12">SUM(E83:I83)</f>
        <v>4544928</v>
      </c>
      <c r="M83" s="287"/>
    </row>
    <row r="84" spans="3:13" x14ac:dyDescent="0.2">
      <c r="C84" s="425" t="s">
        <v>1116</v>
      </c>
      <c r="D84" s="431">
        <v>104176178.0509574</v>
      </c>
      <c r="E84" s="432">
        <v>83191140</v>
      </c>
      <c r="F84" s="432">
        <v>77397900</v>
      </c>
      <c r="G84" s="432">
        <v>78572325</v>
      </c>
      <c r="H84" s="432">
        <v>78178018</v>
      </c>
      <c r="I84" s="432">
        <v>80539097</v>
      </c>
      <c r="J84" s="109"/>
      <c r="K84" s="402">
        <f t="shared" si="12"/>
        <v>397878480</v>
      </c>
      <c r="M84" s="287"/>
    </row>
    <row r="85" spans="3:13" x14ac:dyDescent="0.2">
      <c r="C85" s="425" t="s">
        <v>1307</v>
      </c>
      <c r="D85" s="431">
        <v>1239026</v>
      </c>
      <c r="E85" s="432">
        <v>1000000</v>
      </c>
      <c r="F85" s="432">
        <v>1000000</v>
      </c>
      <c r="G85" s="432">
        <v>1000000</v>
      </c>
      <c r="H85" s="432">
        <v>1000000</v>
      </c>
      <c r="I85" s="432">
        <v>1000000</v>
      </c>
      <c r="J85" s="109"/>
      <c r="K85" s="402">
        <f t="shared" si="12"/>
        <v>5000000</v>
      </c>
      <c r="M85" s="287"/>
    </row>
    <row r="86" spans="3:13" x14ac:dyDescent="0.2">
      <c r="C86" s="425" t="s">
        <v>1184</v>
      </c>
      <c r="D86" s="431">
        <v>4020000</v>
      </c>
      <c r="E86" s="432">
        <v>8848146</v>
      </c>
      <c r="F86" s="432">
        <v>0</v>
      </c>
      <c r="G86" s="432">
        <v>3500000</v>
      </c>
      <c r="H86" s="432">
        <v>3000000</v>
      </c>
      <c r="I86" s="432">
        <v>3000000</v>
      </c>
      <c r="J86" s="109"/>
      <c r="K86" s="402">
        <f t="shared" si="12"/>
        <v>18348146</v>
      </c>
      <c r="M86" s="287"/>
    </row>
    <row r="87" spans="3:13" x14ac:dyDescent="0.2">
      <c r="C87" s="425" t="s">
        <v>1121</v>
      </c>
      <c r="D87" s="431">
        <v>11037401</v>
      </c>
      <c r="E87" s="432">
        <v>11030000</v>
      </c>
      <c r="F87" s="432">
        <v>12430000</v>
      </c>
      <c r="G87" s="432">
        <v>12430000</v>
      </c>
      <c r="H87" s="432">
        <v>12580000</v>
      </c>
      <c r="I87" s="432">
        <v>12930000</v>
      </c>
      <c r="J87" s="109"/>
      <c r="K87" s="402">
        <f t="shared" si="12"/>
        <v>61400000</v>
      </c>
      <c r="M87" s="287"/>
    </row>
    <row r="88" spans="3:13" x14ac:dyDescent="0.2">
      <c r="C88" s="430" t="s">
        <v>1148</v>
      </c>
      <c r="D88" s="429">
        <v>105000</v>
      </c>
      <c r="E88" s="429">
        <v>180000</v>
      </c>
      <c r="F88" s="429">
        <v>140000</v>
      </c>
      <c r="G88" s="429">
        <v>130000</v>
      </c>
      <c r="H88" s="429">
        <v>90000</v>
      </c>
      <c r="I88" s="429">
        <v>130000</v>
      </c>
      <c r="J88" s="109"/>
      <c r="K88" s="401">
        <f t="shared" si="12"/>
        <v>670000</v>
      </c>
      <c r="L88" s="309"/>
      <c r="M88" s="310" t="s">
        <v>1026</v>
      </c>
    </row>
    <row r="89" spans="3:13" x14ac:dyDescent="0.2">
      <c r="C89" s="425" t="s">
        <v>517</v>
      </c>
      <c r="D89" s="431">
        <v>76532785.002607435</v>
      </c>
      <c r="E89" s="432">
        <v>79390039.967675894</v>
      </c>
      <c r="F89" s="432">
        <v>79655285.648186415</v>
      </c>
      <c r="G89" s="432">
        <v>80461672.309568614</v>
      </c>
      <c r="H89" s="432">
        <v>79957198.11434038</v>
      </c>
      <c r="I89" s="432">
        <v>80535803.960228667</v>
      </c>
      <c r="J89" s="109"/>
      <c r="K89" s="402">
        <f t="shared" si="12"/>
        <v>400000000</v>
      </c>
      <c r="M89" s="287"/>
    </row>
    <row r="90" spans="3:13" x14ac:dyDescent="0.2">
      <c r="C90" s="430" t="s">
        <v>1253</v>
      </c>
      <c r="D90" s="429">
        <v>4400000</v>
      </c>
      <c r="E90" s="429">
        <v>4750000</v>
      </c>
      <c r="F90" s="429">
        <v>4750000</v>
      </c>
      <c r="G90" s="429">
        <v>4750000</v>
      </c>
      <c r="H90" s="429">
        <v>4750000</v>
      </c>
      <c r="I90" s="429">
        <v>4750000</v>
      </c>
      <c r="J90" s="109"/>
      <c r="K90" s="401">
        <f t="shared" si="12"/>
        <v>23750000</v>
      </c>
      <c r="L90" s="309"/>
      <c r="M90" s="310" t="s">
        <v>1026</v>
      </c>
    </row>
    <row r="91" spans="3:13" x14ac:dyDescent="0.2">
      <c r="C91" s="425" t="s">
        <v>1117</v>
      </c>
      <c r="D91" s="431">
        <v>114972521.2987746</v>
      </c>
      <c r="E91" s="432">
        <v>87047321</v>
      </c>
      <c r="F91" s="432">
        <v>90566336</v>
      </c>
      <c r="G91" s="432">
        <v>98125840</v>
      </c>
      <c r="H91" s="432">
        <v>114304540</v>
      </c>
      <c r="I91" s="432">
        <v>108133038</v>
      </c>
      <c r="J91" s="109"/>
      <c r="K91" s="402">
        <f t="shared" si="12"/>
        <v>498177075</v>
      </c>
      <c r="M91" s="287"/>
    </row>
    <row r="92" spans="3:13" x14ac:dyDescent="0.2">
      <c r="C92" s="425" t="s">
        <v>1163</v>
      </c>
      <c r="D92" s="431">
        <v>14679524.810000001</v>
      </c>
      <c r="E92" s="432">
        <v>17173115</v>
      </c>
      <c r="F92" s="432">
        <v>21249420</v>
      </c>
      <c r="G92" s="432">
        <v>23369670</v>
      </c>
      <c r="H92" s="432">
        <v>25127670</v>
      </c>
      <c r="I92" s="432">
        <v>26205670</v>
      </c>
      <c r="J92" s="109"/>
      <c r="K92" s="402">
        <f t="shared" si="12"/>
        <v>113125545</v>
      </c>
      <c r="M92" s="287"/>
    </row>
    <row r="93" spans="3:13" x14ac:dyDescent="0.2">
      <c r="C93" s="425" t="s">
        <v>1118</v>
      </c>
      <c r="D93" s="431">
        <v>8907925.0899999999</v>
      </c>
      <c r="E93" s="432">
        <v>5419734</v>
      </c>
      <c r="F93" s="432">
        <v>12300000</v>
      </c>
      <c r="G93" s="432">
        <v>8200000</v>
      </c>
      <c r="H93" s="432">
        <v>11750000</v>
      </c>
      <c r="I93" s="432">
        <v>11900000</v>
      </c>
      <c r="J93" s="109"/>
      <c r="K93" s="402">
        <f t="shared" si="12"/>
        <v>49569734</v>
      </c>
      <c r="M93" s="287"/>
    </row>
    <row r="94" spans="3:13" x14ac:dyDescent="0.2">
      <c r="C94" s="426" t="s">
        <v>1341</v>
      </c>
      <c r="D94" s="428">
        <v>0</v>
      </c>
      <c r="E94" s="427">
        <v>0</v>
      </c>
      <c r="F94" s="427">
        <v>0</v>
      </c>
      <c r="G94" s="427">
        <v>0</v>
      </c>
      <c r="H94" s="427">
        <v>0</v>
      </c>
      <c r="I94" s="427">
        <v>0</v>
      </c>
      <c r="J94" s="109"/>
      <c r="K94" s="400">
        <f t="shared" si="12"/>
        <v>0</v>
      </c>
      <c r="L94" s="303"/>
      <c r="M94" s="307" t="s">
        <v>1342</v>
      </c>
    </row>
    <row r="95" spans="3:13" x14ac:dyDescent="0.2">
      <c r="C95" s="425" t="s">
        <v>1330</v>
      </c>
      <c r="D95" s="431">
        <v>354801361.25233936</v>
      </c>
      <c r="E95" s="432">
        <v>310008445.96767592</v>
      </c>
      <c r="F95" s="432">
        <v>306048021.64818645</v>
      </c>
      <c r="G95" s="432">
        <v>313354153.30956864</v>
      </c>
      <c r="H95" s="432">
        <v>333188812.11434036</v>
      </c>
      <c r="I95" s="432">
        <v>331324595.96022868</v>
      </c>
      <c r="J95" s="109"/>
      <c r="K95" s="314">
        <f t="shared" si="12"/>
        <v>1593924029</v>
      </c>
      <c r="M95" s="287"/>
    </row>
    <row r="96" spans="3:13" x14ac:dyDescent="0.2">
      <c r="C96" s="278" t="s">
        <v>1316</v>
      </c>
      <c r="D96" s="279">
        <f>D95-'Division Lvl'!D423</f>
        <v>0</v>
      </c>
      <c r="E96" s="279">
        <f>E95-'Division Lvl'!E423</f>
        <v>0</v>
      </c>
      <c r="F96" s="279">
        <f>F95-'Division Lvl'!F423</f>
        <v>0</v>
      </c>
      <c r="G96" s="279">
        <f>G95-'Division Lvl'!G423</f>
        <v>0</v>
      </c>
      <c r="H96" s="279">
        <f>H95-'Division Lvl'!H423</f>
        <v>0</v>
      </c>
      <c r="I96" s="279">
        <f>I95-'Division Lvl'!I423</f>
        <v>0</v>
      </c>
      <c r="J96" s="109"/>
    </row>
    <row r="98" spans="2:16" x14ac:dyDescent="0.2">
      <c r="B98" s="286" t="s">
        <v>1331</v>
      </c>
      <c r="C98" s="270"/>
      <c r="D98" s="283"/>
      <c r="E98" s="283"/>
      <c r="F98" s="270"/>
      <c r="G98" s="270"/>
      <c r="H98" s="270"/>
      <c r="I98" s="270"/>
      <c r="J98" s="270"/>
    </row>
    <row r="99" spans="2:16" x14ac:dyDescent="0.2">
      <c r="B99" s="270"/>
      <c r="C99" s="270"/>
      <c r="D99" s="322" t="s">
        <v>859</v>
      </c>
      <c r="E99" s="312" t="s">
        <v>864</v>
      </c>
      <c r="F99" s="312" t="s">
        <v>865</v>
      </c>
      <c r="G99" s="312" t="s">
        <v>866</v>
      </c>
      <c r="H99" s="312" t="s">
        <v>867</v>
      </c>
      <c r="I99" s="312" t="s">
        <v>868</v>
      </c>
      <c r="K99" s="272" t="s">
        <v>1314</v>
      </c>
      <c r="M99" s="272" t="s">
        <v>1332</v>
      </c>
      <c r="O99" s="272" t="s">
        <v>1114</v>
      </c>
    </row>
    <row r="100" spans="2:16" x14ac:dyDescent="0.2">
      <c r="B100" s="274"/>
      <c r="C100" s="274"/>
      <c r="D100" s="323"/>
      <c r="E100" s="313"/>
      <c r="F100" s="313"/>
      <c r="G100" s="313"/>
      <c r="H100" s="313"/>
      <c r="I100" s="313"/>
      <c r="K100" s="274">
        <f>SUM(E100:I100)</f>
        <v>0</v>
      </c>
      <c r="M100" s="287"/>
      <c r="O100" s="287"/>
    </row>
    <row r="101" spans="2:16" x14ac:dyDescent="0.2">
      <c r="B101" s="412"/>
      <c r="C101" s="412"/>
      <c r="D101" s="409"/>
      <c r="E101" s="410"/>
      <c r="F101" s="410"/>
      <c r="G101" s="410"/>
      <c r="H101" s="410"/>
      <c r="I101" s="410"/>
      <c r="K101" s="274">
        <f t="shared" ref="K101" si="13">SUM(E101:I101)</f>
        <v>0</v>
      </c>
      <c r="M101" s="306" t="s">
        <v>1088</v>
      </c>
      <c r="O101" s="413"/>
      <c r="P101" s="414" t="s">
        <v>1371</v>
      </c>
    </row>
    <row r="102" spans="2:16" x14ac:dyDescent="0.2">
      <c r="B102" s="274" t="s">
        <v>202</v>
      </c>
      <c r="C102" s="274" t="s">
        <v>1025</v>
      </c>
      <c r="D102" s="323">
        <f>'Division Lvl'!D280</f>
        <v>0</v>
      </c>
      <c r="E102" s="313">
        <f>'Division Lvl'!E280</f>
        <v>0</v>
      </c>
      <c r="F102" s="313">
        <f>'Division Lvl'!F280</f>
        <v>0</v>
      </c>
      <c r="G102" s="313">
        <f>'Division Lvl'!G280</f>
        <v>0</v>
      </c>
      <c r="H102" s="313">
        <f>'Division Lvl'!H280</f>
        <v>0</v>
      </c>
      <c r="I102" s="313">
        <f>'Division Lvl'!I280</f>
        <v>0</v>
      </c>
      <c r="K102" s="274">
        <f>SUM(E102:I102)</f>
        <v>0</v>
      </c>
      <c r="M102" s="306" t="s">
        <v>1333</v>
      </c>
      <c r="O102" s="287" t="str">
        <f>VLOOKUP(B102,'Division Lvl'!$A$2:$AL$420,36,FALSE)</f>
        <v>Std</v>
      </c>
    </row>
    <row r="103" spans="2:16" x14ac:dyDescent="0.2">
      <c r="D103" s="327"/>
      <c r="E103" s="316"/>
      <c r="F103" s="316"/>
      <c r="G103" s="316"/>
      <c r="H103" s="316"/>
      <c r="I103" s="316"/>
    </row>
    <row r="104" spans="2:16" x14ac:dyDescent="0.2">
      <c r="C104" s="305" t="s">
        <v>1343</v>
      </c>
      <c r="D104" s="324">
        <f>D95-D88-D90-D101-D102</f>
        <v>350296361.25233936</v>
      </c>
      <c r="E104" s="314">
        <f>E95-E88-E90-E101-E102</f>
        <v>305078445.96767592</v>
      </c>
      <c r="F104" s="314">
        <f t="shared" ref="F104:I104" si="14">F95-F88-F90-F101-F102</f>
        <v>301158021.64818645</v>
      </c>
      <c r="G104" s="314">
        <f t="shared" si="14"/>
        <v>308474153.30956864</v>
      </c>
      <c r="H104" s="314">
        <f t="shared" si="14"/>
        <v>328348812.11434036</v>
      </c>
      <c r="I104" s="314">
        <f t="shared" si="14"/>
        <v>326444595.96022868</v>
      </c>
      <c r="K104" s="276">
        <f t="shared" ref="K104" si="15">SUM(E104:I104)</f>
        <v>1569504029</v>
      </c>
    </row>
    <row r="105" spans="2:16" x14ac:dyDescent="0.2">
      <c r="C105" s="278" t="s">
        <v>1316</v>
      </c>
      <c r="D105" s="311">
        <f>D104-'RIN Cat Summary'!D13</f>
        <v>0</v>
      </c>
      <c r="E105" s="311">
        <f>E104-'RIN Cat Summary'!E13</f>
        <v>0</v>
      </c>
      <c r="F105" s="311">
        <f>F104-'RIN Cat Summary'!F13</f>
        <v>0</v>
      </c>
      <c r="G105" s="311">
        <f>G104-'RIN Cat Summary'!G13</f>
        <v>0</v>
      </c>
      <c r="H105" s="311">
        <f>H104-'RIN Cat Summary'!H13</f>
        <v>0</v>
      </c>
      <c r="I105" s="311">
        <f>I104-'RIN Cat Summary'!I13</f>
        <v>0</v>
      </c>
      <c r="K105" s="311">
        <f>K104-'RIN Cat Summary'!O13</f>
        <v>0</v>
      </c>
    </row>
    <row r="106" spans="2:16" x14ac:dyDescent="0.2">
      <c r="D106" s="304"/>
      <c r="E106" s="304"/>
    </row>
    <row r="107" spans="2:16" x14ac:dyDescent="0.2">
      <c r="D107" s="304"/>
      <c r="E107" s="304"/>
    </row>
    <row r="108" spans="2:16" x14ac:dyDescent="0.2">
      <c r="B108" s="282" t="s">
        <v>1344</v>
      </c>
      <c r="C108" s="269"/>
      <c r="D108" s="292"/>
      <c r="E108" s="292"/>
      <c r="F108" s="269"/>
      <c r="G108" s="269"/>
      <c r="H108" s="269"/>
      <c r="I108" s="269"/>
      <c r="J108" s="269"/>
      <c r="K108" s="269"/>
      <c r="L108" s="269"/>
      <c r="M108" s="269"/>
      <c r="N108" s="269"/>
      <c r="O108" s="269"/>
    </row>
    <row r="109" spans="2:16" x14ac:dyDescent="0.2">
      <c r="D109" s="304"/>
      <c r="E109" s="304"/>
    </row>
    <row r="110" spans="2:16" x14ac:dyDescent="0.2">
      <c r="D110" s="329" t="s">
        <v>859</v>
      </c>
      <c r="E110" s="330" t="s">
        <v>864</v>
      </c>
      <c r="F110" s="330" t="s">
        <v>865</v>
      </c>
      <c r="G110" s="330" t="s">
        <v>866</v>
      </c>
      <c r="H110" s="330" t="s">
        <v>867</v>
      </c>
      <c r="I110" s="330" t="s">
        <v>868</v>
      </c>
      <c r="K110" s="272" t="s">
        <v>1314</v>
      </c>
    </row>
    <row r="111" spans="2:16" x14ac:dyDescent="0.2">
      <c r="C111" s="293" t="s">
        <v>1163</v>
      </c>
      <c r="D111" s="323">
        <f>D92-D101-D102</f>
        <v>14679524.810000001</v>
      </c>
      <c r="E111" s="313">
        <f t="shared" ref="E111:I111" si="16">E92-E101-E102</f>
        <v>17173115</v>
      </c>
      <c r="F111" s="313">
        <f t="shared" si="16"/>
        <v>21249420</v>
      </c>
      <c r="G111" s="313">
        <f t="shared" si="16"/>
        <v>23369670</v>
      </c>
      <c r="H111" s="313">
        <f t="shared" si="16"/>
        <v>25127670</v>
      </c>
      <c r="I111" s="313">
        <f t="shared" si="16"/>
        <v>26205670</v>
      </c>
      <c r="K111" s="274">
        <f>SUM(E111:I111)</f>
        <v>113125545</v>
      </c>
    </row>
    <row r="112" spans="2:16" x14ac:dyDescent="0.2">
      <c r="C112" s="293" t="s">
        <v>1116</v>
      </c>
      <c r="D112" s="323">
        <f>D84</f>
        <v>104176178.0509574</v>
      </c>
      <c r="E112" s="313">
        <f t="shared" ref="E112:I112" si="17">E84</f>
        <v>83191140</v>
      </c>
      <c r="F112" s="313">
        <f t="shared" si="17"/>
        <v>77397900</v>
      </c>
      <c r="G112" s="313">
        <f t="shared" si="17"/>
        <v>78572325</v>
      </c>
      <c r="H112" s="313">
        <f t="shared" si="17"/>
        <v>78178018</v>
      </c>
      <c r="I112" s="313">
        <f t="shared" si="17"/>
        <v>80539097</v>
      </c>
      <c r="K112" s="274">
        <f t="shared" ref="K112:K122" si="18">SUM(E112:I112)</f>
        <v>397878480</v>
      </c>
    </row>
    <row r="113" spans="3:11" x14ac:dyDescent="0.2">
      <c r="C113" s="293" t="s">
        <v>1117</v>
      </c>
      <c r="D113" s="323">
        <f>D91</f>
        <v>114972521.2987746</v>
      </c>
      <c r="E113" s="313">
        <f t="shared" ref="E113:I113" si="19">E91</f>
        <v>87047321</v>
      </c>
      <c r="F113" s="313">
        <f t="shared" si="19"/>
        <v>90566336</v>
      </c>
      <c r="G113" s="313">
        <f t="shared" si="19"/>
        <v>98125840</v>
      </c>
      <c r="H113" s="313">
        <f t="shared" si="19"/>
        <v>114304540</v>
      </c>
      <c r="I113" s="313">
        <f t="shared" si="19"/>
        <v>108133038</v>
      </c>
      <c r="K113" s="274">
        <f t="shared" si="18"/>
        <v>498177075</v>
      </c>
    </row>
    <row r="114" spans="3:11" x14ac:dyDescent="0.2">
      <c r="C114" s="293" t="s">
        <v>1118</v>
      </c>
      <c r="D114" s="323">
        <f>D93</f>
        <v>8907925.0899999999</v>
      </c>
      <c r="E114" s="313">
        <f t="shared" ref="E114:I114" si="20">E93</f>
        <v>5419734</v>
      </c>
      <c r="F114" s="313">
        <f t="shared" si="20"/>
        <v>12300000</v>
      </c>
      <c r="G114" s="313">
        <f t="shared" si="20"/>
        <v>8200000</v>
      </c>
      <c r="H114" s="313">
        <f t="shared" si="20"/>
        <v>11750000</v>
      </c>
      <c r="I114" s="313">
        <f t="shared" si="20"/>
        <v>11900000</v>
      </c>
      <c r="K114" s="274">
        <f t="shared" si="18"/>
        <v>49569734</v>
      </c>
    </row>
    <row r="115" spans="3:11" x14ac:dyDescent="0.2">
      <c r="C115" s="293" t="s">
        <v>1121</v>
      </c>
      <c r="D115" s="323">
        <f>D87</f>
        <v>11037401</v>
      </c>
      <c r="E115" s="313">
        <f t="shared" ref="E115:I115" si="21">E87</f>
        <v>11030000</v>
      </c>
      <c r="F115" s="313">
        <f t="shared" si="21"/>
        <v>12430000</v>
      </c>
      <c r="G115" s="313">
        <f t="shared" si="21"/>
        <v>12430000</v>
      </c>
      <c r="H115" s="313">
        <f t="shared" si="21"/>
        <v>12580000</v>
      </c>
      <c r="I115" s="313">
        <f t="shared" si="21"/>
        <v>12930000</v>
      </c>
      <c r="K115" s="274">
        <f t="shared" si="18"/>
        <v>61400000</v>
      </c>
    </row>
    <row r="116" spans="3:11" x14ac:dyDescent="0.2">
      <c r="C116" s="293" t="s">
        <v>1335</v>
      </c>
      <c r="D116" s="323">
        <f>D83</f>
        <v>561000</v>
      </c>
      <c r="E116" s="313">
        <f t="shared" ref="E116:I116" si="22">E83</f>
        <v>1218584</v>
      </c>
      <c r="F116" s="313">
        <f t="shared" si="22"/>
        <v>907185</v>
      </c>
      <c r="G116" s="313">
        <f t="shared" si="22"/>
        <v>856786</v>
      </c>
      <c r="H116" s="313">
        <f t="shared" si="22"/>
        <v>806386</v>
      </c>
      <c r="I116" s="313">
        <f t="shared" si="22"/>
        <v>755987</v>
      </c>
      <c r="K116" s="274">
        <f t="shared" si="18"/>
        <v>4544928</v>
      </c>
    </row>
    <row r="117" spans="3:11" x14ac:dyDescent="0.2">
      <c r="C117" s="293" t="s">
        <v>1336</v>
      </c>
      <c r="D117" s="323">
        <f>D82</f>
        <v>14170000</v>
      </c>
      <c r="E117" s="313">
        <f t="shared" ref="E117:I117" si="23">E82</f>
        <v>10760366</v>
      </c>
      <c r="F117" s="313">
        <f t="shared" si="23"/>
        <v>5651895</v>
      </c>
      <c r="G117" s="313">
        <f t="shared" si="23"/>
        <v>1957860</v>
      </c>
      <c r="H117" s="313">
        <f t="shared" si="23"/>
        <v>1645000</v>
      </c>
      <c r="I117" s="313">
        <f t="shared" si="23"/>
        <v>1445000</v>
      </c>
      <c r="K117" s="274">
        <f t="shared" si="18"/>
        <v>21460121</v>
      </c>
    </row>
    <row r="118" spans="3:11" x14ac:dyDescent="0.2">
      <c r="C118" s="293" t="s">
        <v>1184</v>
      </c>
      <c r="D118" s="323">
        <f>D86</f>
        <v>4020000</v>
      </c>
      <c r="E118" s="313">
        <f t="shared" ref="E118:I118" si="24">E86</f>
        <v>8848146</v>
      </c>
      <c r="F118" s="313">
        <f t="shared" si="24"/>
        <v>0</v>
      </c>
      <c r="G118" s="313">
        <f t="shared" si="24"/>
        <v>3500000</v>
      </c>
      <c r="H118" s="313">
        <f t="shared" si="24"/>
        <v>3000000</v>
      </c>
      <c r="I118" s="313">
        <f t="shared" si="24"/>
        <v>3000000</v>
      </c>
      <c r="K118" s="274">
        <f t="shared" si="18"/>
        <v>18348146</v>
      </c>
    </row>
    <row r="119" spans="3:11" x14ac:dyDescent="0.2">
      <c r="C119" s="293" t="s">
        <v>1337</v>
      </c>
      <c r="D119" s="323">
        <v>0</v>
      </c>
      <c r="E119" s="313">
        <v>0</v>
      </c>
      <c r="F119" s="313">
        <v>0</v>
      </c>
      <c r="G119" s="313">
        <v>0</v>
      </c>
      <c r="H119" s="313">
        <v>0</v>
      </c>
      <c r="I119" s="313">
        <v>0</v>
      </c>
      <c r="K119" s="274">
        <f t="shared" si="18"/>
        <v>0</v>
      </c>
    </row>
    <row r="120" spans="3:11" x14ac:dyDescent="0.2">
      <c r="C120" s="293" t="s">
        <v>1307</v>
      </c>
      <c r="D120" s="323">
        <f>D85</f>
        <v>1239026</v>
      </c>
      <c r="E120" s="313">
        <f t="shared" ref="E120:I120" si="25">E85</f>
        <v>1000000</v>
      </c>
      <c r="F120" s="313">
        <f t="shared" si="25"/>
        <v>1000000</v>
      </c>
      <c r="G120" s="313">
        <f t="shared" si="25"/>
        <v>1000000</v>
      </c>
      <c r="H120" s="313">
        <f t="shared" si="25"/>
        <v>1000000</v>
      </c>
      <c r="I120" s="313">
        <f t="shared" si="25"/>
        <v>1000000</v>
      </c>
      <c r="K120" s="274">
        <f t="shared" si="18"/>
        <v>5000000</v>
      </c>
    </row>
    <row r="121" spans="3:11" x14ac:dyDescent="0.2">
      <c r="C121" s="293" t="s">
        <v>517</v>
      </c>
      <c r="D121" s="323">
        <f>D89</f>
        <v>76532785.002607435</v>
      </c>
      <c r="E121" s="313">
        <f t="shared" ref="E121:I121" si="26">E89</f>
        <v>79390039.967675894</v>
      </c>
      <c r="F121" s="313">
        <f t="shared" si="26"/>
        <v>79655285.648186415</v>
      </c>
      <c r="G121" s="313">
        <f t="shared" si="26"/>
        <v>80461672.309568614</v>
      </c>
      <c r="H121" s="313">
        <f t="shared" si="26"/>
        <v>79957198.11434038</v>
      </c>
      <c r="I121" s="313">
        <f t="shared" si="26"/>
        <v>80535803.960228667</v>
      </c>
      <c r="K121" s="274">
        <f t="shared" si="18"/>
        <v>400000000</v>
      </c>
    </row>
    <row r="122" spans="3:11" x14ac:dyDescent="0.2">
      <c r="C122" s="276" t="s">
        <v>170</v>
      </c>
      <c r="D122" s="324">
        <f t="shared" ref="D122:I122" si="27">SUM(D111:D121)</f>
        <v>350296361.25233948</v>
      </c>
      <c r="E122" s="314">
        <f t="shared" si="27"/>
        <v>305078445.96767592</v>
      </c>
      <c r="F122" s="314">
        <f t="shared" si="27"/>
        <v>301158021.64818645</v>
      </c>
      <c r="G122" s="314">
        <f t="shared" si="27"/>
        <v>308474153.30956864</v>
      </c>
      <c r="H122" s="314">
        <f t="shared" si="27"/>
        <v>328348812.11434036</v>
      </c>
      <c r="I122" s="314">
        <f t="shared" si="27"/>
        <v>326444595.96022868</v>
      </c>
      <c r="K122" s="276">
        <f t="shared" si="18"/>
        <v>1569504029</v>
      </c>
    </row>
    <row r="123" spans="3:11" x14ac:dyDescent="0.2">
      <c r="C123" s="278" t="s">
        <v>1316</v>
      </c>
      <c r="D123" s="279">
        <f t="shared" ref="D123:I123" si="28">D122-D104</f>
        <v>0</v>
      </c>
      <c r="E123" s="279">
        <f t="shared" si="28"/>
        <v>0</v>
      </c>
      <c r="F123" s="279">
        <f t="shared" si="28"/>
        <v>0</v>
      </c>
      <c r="G123" s="279">
        <f t="shared" si="28"/>
        <v>0</v>
      </c>
      <c r="H123" s="279">
        <f t="shared" si="28"/>
        <v>0</v>
      </c>
      <c r="I123" s="279">
        <f t="shared" si="28"/>
        <v>0</v>
      </c>
      <c r="K123" s="279">
        <f>K122-K104</f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-0.249977111117893"/>
  </sheetPr>
  <dimension ref="B3:K56"/>
  <sheetViews>
    <sheetView zoomScale="80" zoomScaleNormal="80" workbookViewId="0">
      <selection activeCell="O31" sqref="O31"/>
    </sheetView>
  </sheetViews>
  <sheetFormatPr defaultRowHeight="12.75" x14ac:dyDescent="0.2"/>
  <cols>
    <col min="1" max="2" width="9.140625" style="110"/>
    <col min="3" max="3" width="47" style="110" customWidth="1"/>
    <col min="4" max="9" width="13.28515625" style="110" customWidth="1"/>
    <col min="10" max="10" width="3.7109375" style="110" customWidth="1"/>
    <col min="11" max="11" width="13.42578125" style="110" customWidth="1"/>
    <col min="12" max="16384" width="9.140625" style="110"/>
  </cols>
  <sheetData>
    <row r="3" spans="2:11" ht="15.75" x14ac:dyDescent="0.25">
      <c r="B3" s="265" t="s">
        <v>1114</v>
      </c>
      <c r="C3" s="266"/>
      <c r="D3" s="266"/>
      <c r="E3" s="266"/>
      <c r="F3" s="266"/>
      <c r="G3" s="266"/>
      <c r="H3" s="266"/>
      <c r="I3" s="266"/>
      <c r="J3" s="266"/>
      <c r="K3" s="266"/>
    </row>
    <row r="4" spans="2:11" x14ac:dyDescent="0.2">
      <c r="B4" s="267"/>
      <c r="C4" s="267"/>
      <c r="D4" s="267"/>
      <c r="E4" s="267"/>
      <c r="F4" s="267"/>
      <c r="G4" s="267"/>
      <c r="H4" s="267"/>
      <c r="I4" s="267"/>
      <c r="J4" s="267"/>
      <c r="K4" s="267"/>
    </row>
    <row r="5" spans="2:11" x14ac:dyDescent="0.2">
      <c r="B5" s="282" t="s">
        <v>1334</v>
      </c>
      <c r="C5" s="269"/>
      <c r="D5" s="292"/>
      <c r="E5" s="269"/>
      <c r="F5" s="269"/>
      <c r="G5" s="269"/>
      <c r="H5" s="269"/>
      <c r="I5" s="269"/>
      <c r="J5" s="269"/>
      <c r="K5" s="269"/>
    </row>
    <row r="6" spans="2:11" x14ac:dyDescent="0.2">
      <c r="B6" s="270"/>
      <c r="C6" s="270"/>
      <c r="D6" s="270"/>
      <c r="E6" s="270"/>
      <c r="F6" s="270"/>
      <c r="G6" s="267"/>
      <c r="H6" s="267"/>
      <c r="I6" s="267"/>
      <c r="J6" s="267"/>
      <c r="K6" s="267"/>
    </row>
    <row r="7" spans="2:11" x14ac:dyDescent="0.2">
      <c r="B7" s="270"/>
      <c r="C7" s="271" t="s">
        <v>1313</v>
      </c>
      <c r="D7" s="329" t="s">
        <v>859</v>
      </c>
      <c r="E7" s="330" t="s">
        <v>864</v>
      </c>
      <c r="F7" s="330" t="s">
        <v>865</v>
      </c>
      <c r="G7" s="330" t="s">
        <v>866</v>
      </c>
      <c r="H7" s="330" t="s">
        <v>867</v>
      </c>
      <c r="I7" s="330" t="s">
        <v>868</v>
      </c>
      <c r="J7" s="267"/>
      <c r="K7" s="272" t="s">
        <v>1314</v>
      </c>
    </row>
    <row r="8" spans="2:11" x14ac:dyDescent="0.2">
      <c r="B8" s="270"/>
      <c r="C8" s="293" t="s">
        <v>1163</v>
      </c>
      <c r="D8" s="323">
        <f>'RAB Cat Summary'!D8</f>
        <v>18783302.717983373</v>
      </c>
      <c r="E8" s="313">
        <f>'RAB Cat Summary'!E8</f>
        <v>23214073.462968163</v>
      </c>
      <c r="F8" s="313">
        <f>'RAB Cat Summary'!F8</f>
        <v>28890989.808683019</v>
      </c>
      <c r="G8" s="313">
        <f>'RAB Cat Summary'!G8</f>
        <v>31616423.516632084</v>
      </c>
      <c r="H8" s="313">
        <f>'RAB Cat Summary'!H8</f>
        <v>33216260.657258533</v>
      </c>
      <c r="I8" s="313">
        <f>'RAB Cat Summary'!I8</f>
        <v>34788098.812738203</v>
      </c>
      <c r="J8" s="267"/>
      <c r="K8" s="274">
        <f>SUM(E8:I8)</f>
        <v>151725846.25828001</v>
      </c>
    </row>
    <row r="9" spans="2:11" x14ac:dyDescent="0.2">
      <c r="B9" s="270"/>
      <c r="C9" s="293" t="s">
        <v>1116</v>
      </c>
      <c r="D9" s="323">
        <f>'RAB Cat Summary'!D9</f>
        <v>133299457.14596111</v>
      </c>
      <c r="E9" s="313">
        <f>'RAB Cat Summary'!E9</f>
        <v>112455150.70667547</v>
      </c>
      <c r="F9" s="313">
        <f>'RAB Cat Summary'!F9</f>
        <v>105231198.78629476</v>
      </c>
      <c r="G9" s="313">
        <f>'RAB Cat Summary'!G9</f>
        <v>106299143.45758665</v>
      </c>
      <c r="H9" s="313">
        <f>'RAB Cat Summary'!H9</f>
        <v>103343502.34446128</v>
      </c>
      <c r="I9" s="313">
        <f>'RAB Cat Summary'!I9</f>
        <v>106915872.20340891</v>
      </c>
      <c r="J9" s="267"/>
      <c r="K9" s="274">
        <f t="shared" ref="K9:K24" si="0">SUM(E9:I9)</f>
        <v>534244867.49842703</v>
      </c>
    </row>
    <row r="10" spans="2:11" x14ac:dyDescent="0.2">
      <c r="B10" s="270"/>
      <c r="C10" s="293" t="s">
        <v>1117</v>
      </c>
      <c r="D10" s="323">
        <f>'RAB Cat Summary'!D10</f>
        <v>147114004.01282296</v>
      </c>
      <c r="E10" s="313">
        <f>'RAB Cat Summary'!E10</f>
        <v>117667814.16467375</v>
      </c>
      <c r="F10" s="313">
        <f>'RAB Cat Summary'!F10</f>
        <v>123135176.88415787</v>
      </c>
      <c r="G10" s="313">
        <f>'RAB Cat Summary'!G10</f>
        <v>132752756.68699118</v>
      </c>
      <c r="H10" s="313">
        <f>'RAB Cat Summary'!H10</f>
        <v>151099142.69600141</v>
      </c>
      <c r="I10" s="313">
        <f>'RAB Cat Summary'!I10</f>
        <v>143546904.57697037</v>
      </c>
      <c r="J10" s="267"/>
      <c r="K10" s="274">
        <f t="shared" si="0"/>
        <v>668201795.00879455</v>
      </c>
    </row>
    <row r="11" spans="2:11" x14ac:dyDescent="0.2">
      <c r="B11" s="270"/>
      <c r="C11" s="293" t="s">
        <v>1118</v>
      </c>
      <c r="D11" s="323">
        <f>'RAB Cat Summary'!D11</f>
        <v>11398206.394297397</v>
      </c>
      <c r="E11" s="313">
        <f>'RAB Cat Summary'!E11</f>
        <v>7326224.9292423818</v>
      </c>
      <c r="F11" s="313">
        <f>'RAB Cat Summary'!F11</f>
        <v>16723241.135372218</v>
      </c>
      <c r="G11" s="313">
        <f>'RAB Cat Summary'!G11</f>
        <v>11093638.585242458</v>
      </c>
      <c r="H11" s="313">
        <f>'RAB Cat Summary'!H11</f>
        <v>15532322.046683507</v>
      </c>
      <c r="I11" s="313">
        <f>'RAB Cat Summary'!I11</f>
        <v>15797282.644236328</v>
      </c>
      <c r="J11" s="267"/>
      <c r="K11" s="274">
        <f t="shared" si="0"/>
        <v>66472709.340776891</v>
      </c>
    </row>
    <row r="12" spans="2:11" x14ac:dyDescent="0.2">
      <c r="B12" s="270"/>
      <c r="C12" s="293" t="s">
        <v>1121</v>
      </c>
      <c r="D12" s="323">
        <f>'RAB Cat Summary'!D12</f>
        <v>14122994.230817502</v>
      </c>
      <c r="E12" s="313">
        <f>'RAB Cat Summary'!E12</f>
        <v>14910004.987245401</v>
      </c>
      <c r="F12" s="313">
        <f>'RAB Cat Summary'!F12</f>
        <v>16899990.838428997</v>
      </c>
      <c r="G12" s="313">
        <f>'RAB Cat Summary'!G12</f>
        <v>16816332.63592241</v>
      </c>
      <c r="H12" s="313">
        <f>'RAB Cat Summary'!H12</f>
        <v>16629498.838066256</v>
      </c>
      <c r="I12" s="313">
        <f>'RAB Cat Summary'!I12</f>
        <v>17164610.46974586</v>
      </c>
      <c r="J12" s="267"/>
      <c r="K12" s="274">
        <f t="shared" si="0"/>
        <v>82420437.769408926</v>
      </c>
    </row>
    <row r="13" spans="2:11" x14ac:dyDescent="0.2">
      <c r="B13" s="270"/>
      <c r="C13" s="293" t="s">
        <v>1335</v>
      </c>
      <c r="D13" s="323">
        <f>'RAB Cat Summary'!D13</f>
        <v>717832.01167454361</v>
      </c>
      <c r="E13" s="313">
        <f>'RAB Cat Summary'!E13</f>
        <v>1647243.2925999502</v>
      </c>
      <c r="F13" s="313">
        <f>'RAB Cat Summary'!F13</f>
        <v>1233420.6105197272</v>
      </c>
      <c r="G13" s="313">
        <f>'RAB Cat Summary'!G13</f>
        <v>1159131.0035238469</v>
      </c>
      <c r="H13" s="313">
        <f>'RAB Cat Summary'!H13</f>
        <v>1065961.4507180362</v>
      </c>
      <c r="I13" s="313">
        <f>'RAB Cat Summary'!I13</f>
        <v>1003574.8163334697</v>
      </c>
      <c r="J13" s="267"/>
      <c r="K13" s="274">
        <f t="shared" si="0"/>
        <v>6109331.1736950306</v>
      </c>
    </row>
    <row r="14" spans="2:11" x14ac:dyDescent="0.2">
      <c r="B14" s="270"/>
      <c r="C14" s="293" t="s">
        <v>1336</v>
      </c>
      <c r="D14" s="323">
        <f>'RAB Cat Summary'!D14</f>
        <v>18131336.195059326</v>
      </c>
      <c r="E14" s="313">
        <f>'RAB Cat Summary'!E14</f>
        <v>14545522.277840966</v>
      </c>
      <c r="F14" s="313">
        <f>'RAB Cat Summary'!F14</f>
        <v>7684390.4842930548</v>
      </c>
      <c r="G14" s="313">
        <f>'RAB Cat Summary'!G14</f>
        <v>2648755.0293296091</v>
      </c>
      <c r="H14" s="313">
        <f>'RAB Cat Summary'!H14</f>
        <v>2174525.0865356908</v>
      </c>
      <c r="I14" s="313">
        <f>'RAB Cat Summary'!I14</f>
        <v>1918241.4639429827</v>
      </c>
      <c r="J14" s="267"/>
      <c r="K14" s="274">
        <f t="shared" si="0"/>
        <v>28971434.341942307</v>
      </c>
    </row>
    <row r="15" spans="2:11" x14ac:dyDescent="0.2">
      <c r="B15" s="270"/>
      <c r="C15" s="293" t="s">
        <v>1184</v>
      </c>
      <c r="D15" s="323">
        <f>'RAB Cat Summary'!D15</f>
        <v>5143822.971357692</v>
      </c>
      <c r="E15" s="313">
        <f>'RAB Cat Summary'!E15</f>
        <v>11960643.788565317</v>
      </c>
      <c r="F15" s="313">
        <f>'RAB Cat Summary'!F15</f>
        <v>0</v>
      </c>
      <c r="G15" s="313">
        <f>'RAB Cat Summary'!G15</f>
        <v>4735089.6400425117</v>
      </c>
      <c r="H15" s="313">
        <f>'RAB Cat Summary'!H15</f>
        <v>3965699.2459617462</v>
      </c>
      <c r="I15" s="313">
        <f>'RAB Cat Summary'!I15</f>
        <v>3982508.2296394105</v>
      </c>
      <c r="J15" s="267"/>
      <c r="K15" s="274">
        <f t="shared" si="0"/>
        <v>24643940.904208988</v>
      </c>
    </row>
    <row r="16" spans="2:11" x14ac:dyDescent="0.2">
      <c r="B16" s="270"/>
      <c r="C16" s="293" t="s">
        <v>1337</v>
      </c>
      <c r="D16" s="323">
        <f>'RAB Cat Summary'!D16</f>
        <v>0</v>
      </c>
      <c r="E16" s="313">
        <f>'RAB Cat Summary'!E16</f>
        <v>0</v>
      </c>
      <c r="F16" s="313">
        <f>'RAB Cat Summary'!F16</f>
        <v>0</v>
      </c>
      <c r="G16" s="313">
        <f>'RAB Cat Summary'!G16</f>
        <v>0</v>
      </c>
      <c r="H16" s="313">
        <f>'RAB Cat Summary'!H16</f>
        <v>0</v>
      </c>
      <c r="I16" s="313">
        <f>'RAB Cat Summary'!I16</f>
        <v>0</v>
      </c>
      <c r="J16" s="267"/>
      <c r="K16" s="274">
        <f t="shared" si="0"/>
        <v>0</v>
      </c>
    </row>
    <row r="17" spans="2:11" x14ac:dyDescent="0.2">
      <c r="B17" s="270"/>
      <c r="C17" s="293" t="s">
        <v>1307</v>
      </c>
      <c r="D17" s="323">
        <f>'RAB Cat Summary'!D17</f>
        <v>1585405.5723655312</v>
      </c>
      <c r="E17" s="313">
        <f>'RAB Cat Summary'!E17</f>
        <v>1351768.357864497</v>
      </c>
      <c r="F17" s="313">
        <f>'RAB Cat Summary'!F17</f>
        <v>1359613.1004367657</v>
      </c>
      <c r="G17" s="313">
        <f>'RAB Cat Summary'!G17</f>
        <v>1352882.7542978607</v>
      </c>
      <c r="H17" s="313">
        <f>'RAB Cat Summary'!H17</f>
        <v>1321899.7486539155</v>
      </c>
      <c r="I17" s="313">
        <f>'RAB Cat Summary'!I17</f>
        <v>1327502.7432131367</v>
      </c>
      <c r="J17" s="267"/>
      <c r="K17" s="274">
        <f t="shared" si="0"/>
        <v>6713666.7044661762</v>
      </c>
    </row>
    <row r="18" spans="2:11" x14ac:dyDescent="0.2">
      <c r="B18" s="267"/>
      <c r="C18" s="384" t="s">
        <v>1370</v>
      </c>
      <c r="D18" s="380">
        <f t="shared" ref="D18:I18" si="1">SUM(D8:D17)</f>
        <v>350296361.25233936</v>
      </c>
      <c r="E18" s="381">
        <f t="shared" si="1"/>
        <v>305078445.96767592</v>
      </c>
      <c r="F18" s="381">
        <f t="shared" si="1"/>
        <v>301158021.64818633</v>
      </c>
      <c r="G18" s="381">
        <f t="shared" si="1"/>
        <v>308474153.30956858</v>
      </c>
      <c r="H18" s="381">
        <f t="shared" si="1"/>
        <v>328348812.11434036</v>
      </c>
      <c r="I18" s="381">
        <f t="shared" si="1"/>
        <v>326444595.96022868</v>
      </c>
      <c r="J18" s="267"/>
      <c r="K18" s="383">
        <f t="shared" si="0"/>
        <v>1569504028.9999998</v>
      </c>
    </row>
    <row r="19" spans="2:11" x14ac:dyDescent="0.2">
      <c r="C19" s="293" t="s">
        <v>1363</v>
      </c>
      <c r="D19" s="323">
        <f>'RAB Cat Summary'!D19</f>
        <v>41064345.618076116</v>
      </c>
      <c r="E19" s="313">
        <f>'RAB Cat Summary'!E19</f>
        <v>30637169</v>
      </c>
      <c r="F19" s="313">
        <f>'RAB Cat Summary'!F19</f>
        <v>16816254</v>
      </c>
      <c r="G19" s="313">
        <f>'RAB Cat Summary'!G19</f>
        <v>16519250</v>
      </c>
      <c r="H19" s="313">
        <f>'RAB Cat Summary'!H19</f>
        <v>14143911</v>
      </c>
      <c r="I19" s="313">
        <f>'RAB Cat Summary'!I19</f>
        <v>13073815</v>
      </c>
      <c r="K19" s="274">
        <f t="shared" si="0"/>
        <v>91190399</v>
      </c>
    </row>
    <row r="20" spans="2:11" x14ac:dyDescent="0.2">
      <c r="C20" s="293" t="s">
        <v>1364</v>
      </c>
      <c r="D20" s="323">
        <f>'RAB Cat Summary'!D20</f>
        <v>3584421.6116097909</v>
      </c>
      <c r="E20" s="313">
        <f>'RAB Cat Summary'!E20</f>
        <v>4776208.7855664408</v>
      </c>
      <c r="F20" s="313">
        <f>'RAB Cat Summary'!F20</f>
        <v>4672381.64984605</v>
      </c>
      <c r="G20" s="313">
        <f>'RAB Cat Summary'!G20</f>
        <v>2888212.8897121856</v>
      </c>
      <c r="H20" s="313">
        <f>'RAB Cat Summary'!H20</f>
        <v>3190649.8925723569</v>
      </c>
      <c r="I20" s="313">
        <f>'RAB Cat Summary'!I20</f>
        <v>3172546.7823029663</v>
      </c>
      <c r="K20" s="274">
        <f t="shared" si="0"/>
        <v>18700000</v>
      </c>
    </row>
    <row r="21" spans="2:11" x14ac:dyDescent="0.2">
      <c r="C21" s="293" t="s">
        <v>1365</v>
      </c>
      <c r="D21" s="323">
        <f>'RAB Cat Summary'!D21</f>
        <v>4745572.2745256396</v>
      </c>
      <c r="E21" s="313">
        <f>'RAB Cat Summary'!E21</f>
        <v>6873358.2388449889</v>
      </c>
      <c r="F21" s="313">
        <f>'RAB Cat Summary'!F21</f>
        <v>4120305.9001877513</v>
      </c>
      <c r="G21" s="313">
        <f>'RAB Cat Summary'!G21</f>
        <v>4406487.7264820281</v>
      </c>
      <c r="H21" s="313">
        <f>'RAB Cat Summary'!H21</f>
        <v>5087840.6996599436</v>
      </c>
      <c r="I21" s="313">
        <f>'RAB Cat Summary'!I21</f>
        <v>1612007.4348252784</v>
      </c>
      <c r="K21" s="274">
        <f t="shared" si="0"/>
        <v>22099999.999999993</v>
      </c>
    </row>
    <row r="22" spans="2:11" x14ac:dyDescent="0.2">
      <c r="C22" s="293" t="s">
        <v>1366</v>
      </c>
      <c r="D22" s="323">
        <f>'RAB Cat Summary'!D22</f>
        <v>3725779.083616938</v>
      </c>
      <c r="E22" s="313">
        <f>'RAB Cat Summary'!E22</f>
        <v>7400000</v>
      </c>
      <c r="F22" s="313">
        <f>'RAB Cat Summary'!F22</f>
        <v>9500000</v>
      </c>
      <c r="G22" s="313">
        <f>'RAB Cat Summary'!G22</f>
        <v>7899999.9999999991</v>
      </c>
      <c r="H22" s="313">
        <f>'RAB Cat Summary'!H22</f>
        <v>7600000</v>
      </c>
      <c r="I22" s="313">
        <f>'RAB Cat Summary'!I22</f>
        <v>5700000</v>
      </c>
      <c r="K22" s="274">
        <f t="shared" si="0"/>
        <v>38100000</v>
      </c>
    </row>
    <row r="23" spans="2:11" x14ac:dyDescent="0.2">
      <c r="C23" s="293" t="s">
        <v>1367</v>
      </c>
      <c r="D23" s="323">
        <f>'RAB Cat Summary'!D23</f>
        <v>0</v>
      </c>
      <c r="E23" s="313">
        <f>'RAB Cat Summary'!E23</f>
        <v>0</v>
      </c>
      <c r="F23" s="313">
        <f>'RAB Cat Summary'!F23</f>
        <v>0</v>
      </c>
      <c r="G23" s="313">
        <f>'RAB Cat Summary'!G23</f>
        <v>0</v>
      </c>
      <c r="H23" s="313">
        <f>'RAB Cat Summary'!H23</f>
        <v>0</v>
      </c>
      <c r="I23" s="313">
        <f>'RAB Cat Summary'!I23</f>
        <v>0</v>
      </c>
      <c r="K23" s="274">
        <f t="shared" si="0"/>
        <v>0</v>
      </c>
    </row>
    <row r="24" spans="2:11" x14ac:dyDescent="0.2">
      <c r="C24" s="293" t="s">
        <v>1368</v>
      </c>
      <c r="D24" s="323">
        <f>'RAB Cat Summary'!D24</f>
        <v>0</v>
      </c>
      <c r="E24" s="313">
        <f>'RAB Cat Summary'!E24</f>
        <v>0</v>
      </c>
      <c r="F24" s="313">
        <f>'RAB Cat Summary'!F24</f>
        <v>0</v>
      </c>
      <c r="G24" s="313">
        <f>'RAB Cat Summary'!G24</f>
        <v>0</v>
      </c>
      <c r="H24" s="313">
        <f>'RAB Cat Summary'!H24</f>
        <v>0</v>
      </c>
      <c r="I24" s="313">
        <f>'RAB Cat Summary'!I24</f>
        <v>0</v>
      </c>
      <c r="K24" s="274">
        <f t="shared" si="0"/>
        <v>0</v>
      </c>
    </row>
    <row r="25" spans="2:11" x14ac:dyDescent="0.2">
      <c r="C25" s="373" t="s">
        <v>186</v>
      </c>
      <c r="D25" s="374">
        <f t="shared" ref="D25:I25" si="2">SUM(D18:D24)</f>
        <v>403416479.84016782</v>
      </c>
      <c r="E25" s="375">
        <f t="shared" si="2"/>
        <v>354765181.99208736</v>
      </c>
      <c r="F25" s="375">
        <f t="shared" si="2"/>
        <v>336266963.19822013</v>
      </c>
      <c r="G25" s="375">
        <f t="shared" si="2"/>
        <v>340188103.92576283</v>
      </c>
      <c r="H25" s="375">
        <f t="shared" si="2"/>
        <v>358371213.70657265</v>
      </c>
      <c r="I25" s="375">
        <f t="shared" si="2"/>
        <v>350002965.17735696</v>
      </c>
      <c r="K25" s="373">
        <f>SUM(E25:I25)</f>
        <v>1739594427.9999998</v>
      </c>
    </row>
    <row r="26" spans="2:11" x14ac:dyDescent="0.2">
      <c r="C26" s="278" t="s">
        <v>1316</v>
      </c>
      <c r="D26" s="279">
        <f>D25-'RIN Cat Summary'!D29</f>
        <v>0</v>
      </c>
      <c r="E26" s="279">
        <f>E25-'RIN Cat Summary'!E29</f>
        <v>0</v>
      </c>
      <c r="F26" s="279">
        <f>F25-'RIN Cat Summary'!F29</f>
        <v>0</v>
      </c>
      <c r="G26" s="279">
        <f>G25-'RIN Cat Summary'!G29</f>
        <v>0</v>
      </c>
      <c r="H26" s="279">
        <f>H25-'RIN Cat Summary'!H29</f>
        <v>0</v>
      </c>
      <c r="I26" s="279">
        <f>I25-'RIN Cat Summary'!I29</f>
        <v>0</v>
      </c>
      <c r="J26" s="267"/>
      <c r="K26" s="279">
        <f>K25-'RIN Cat Summary'!O29</f>
        <v>0</v>
      </c>
    </row>
    <row r="27" spans="2:11" x14ac:dyDescent="0.2">
      <c r="D27" s="331"/>
      <c r="E27" s="335"/>
      <c r="F27" s="335"/>
      <c r="G27" s="335"/>
      <c r="H27" s="335"/>
      <c r="I27" s="335"/>
    </row>
    <row r="28" spans="2:11" x14ac:dyDescent="0.2">
      <c r="D28" s="331"/>
      <c r="E28" s="335"/>
      <c r="F28" s="335"/>
      <c r="G28" s="335"/>
      <c r="H28" s="335"/>
      <c r="I28" s="335"/>
    </row>
    <row r="29" spans="2:11" x14ac:dyDescent="0.2">
      <c r="B29" s="282" t="s">
        <v>1345</v>
      </c>
      <c r="C29" s="269"/>
      <c r="D29" s="326"/>
      <c r="E29" s="317"/>
      <c r="F29" s="317"/>
      <c r="G29" s="317"/>
      <c r="H29" s="317"/>
      <c r="I29" s="317"/>
      <c r="J29" s="269"/>
      <c r="K29" s="269"/>
    </row>
    <row r="30" spans="2:11" x14ac:dyDescent="0.2">
      <c r="D30" s="331"/>
      <c r="E30" s="335"/>
      <c r="F30" s="335"/>
      <c r="G30" s="335"/>
      <c r="H30" s="335"/>
      <c r="I30" s="335"/>
    </row>
    <row r="31" spans="2:11" x14ac:dyDescent="0.2">
      <c r="D31" s="329" t="s">
        <v>859</v>
      </c>
      <c r="E31" s="330" t="s">
        <v>864</v>
      </c>
      <c r="F31" s="330" t="s">
        <v>865</v>
      </c>
      <c r="G31" s="330" t="s">
        <v>866</v>
      </c>
      <c r="H31" s="330" t="s">
        <v>867</v>
      </c>
      <c r="I31" s="330" t="s">
        <v>868</v>
      </c>
    </row>
    <row r="32" spans="2:11" x14ac:dyDescent="0.2">
      <c r="C32" s="293" t="s">
        <v>1346</v>
      </c>
      <c r="D32" s="332">
        <v>1.9486474094452033E-2</v>
      </c>
      <c r="E32" s="336">
        <v>1.9097425230492515E-2</v>
      </c>
      <c r="F32" s="336">
        <v>2.0522088289720131E-2</v>
      </c>
      <c r="G32" s="336">
        <v>2.2706416303660326E-2</v>
      </c>
      <c r="H32" s="336">
        <v>2.4755816420638288E-2</v>
      </c>
      <c r="I32" s="336">
        <v>2.5000000000000355E-2</v>
      </c>
    </row>
    <row r="33" spans="2:11" x14ac:dyDescent="0.2">
      <c r="C33" s="293" t="s">
        <v>1347</v>
      </c>
      <c r="D33" s="333">
        <v>1</v>
      </c>
      <c r="E33" s="337">
        <v>1.0190974252304925</v>
      </c>
      <c r="F33" s="337">
        <v>1.0400114325668992</v>
      </c>
      <c r="G33" s="337">
        <v>1.0636263651153295</v>
      </c>
      <c r="H33" s="337">
        <v>1.0899573041502755</v>
      </c>
      <c r="I33" s="337">
        <v>1.1172062367540327</v>
      </c>
    </row>
    <row r="34" spans="2:11" x14ac:dyDescent="0.2">
      <c r="D34" s="331"/>
      <c r="E34" s="335"/>
      <c r="F34" s="335"/>
      <c r="G34" s="335"/>
      <c r="H34" s="335"/>
      <c r="I34" s="335"/>
    </row>
    <row r="35" spans="2:11" x14ac:dyDescent="0.2">
      <c r="D35" s="331"/>
      <c r="E35" s="335"/>
      <c r="F35" s="335"/>
      <c r="G35" s="335"/>
      <c r="H35" s="335"/>
      <c r="I35" s="335"/>
    </row>
    <row r="36" spans="2:11" x14ac:dyDescent="0.2">
      <c r="B36" s="282" t="s">
        <v>1334</v>
      </c>
      <c r="C36" s="269"/>
      <c r="D36" s="326"/>
      <c r="E36" s="317"/>
      <c r="F36" s="317"/>
      <c r="G36" s="317"/>
      <c r="H36" s="317"/>
      <c r="I36" s="317"/>
      <c r="J36" s="269"/>
      <c r="K36" s="269"/>
    </row>
    <row r="37" spans="2:11" x14ac:dyDescent="0.2">
      <c r="B37" s="270"/>
      <c r="C37" s="270"/>
      <c r="D37" s="325"/>
      <c r="E37" s="315"/>
      <c r="F37" s="315"/>
      <c r="G37" s="316"/>
      <c r="H37" s="316"/>
      <c r="I37" s="316"/>
      <c r="J37" s="267"/>
      <c r="K37" s="267"/>
    </row>
    <row r="38" spans="2:11" x14ac:dyDescent="0.2">
      <c r="B38" s="270"/>
      <c r="C38" s="334" t="s">
        <v>1348</v>
      </c>
      <c r="D38" s="329" t="s">
        <v>859</v>
      </c>
      <c r="E38" s="330" t="s">
        <v>864</v>
      </c>
      <c r="F38" s="330" t="s">
        <v>865</v>
      </c>
      <c r="G38" s="330" t="s">
        <v>866</v>
      </c>
      <c r="H38" s="330" t="s">
        <v>867</v>
      </c>
      <c r="I38" s="330" t="s">
        <v>868</v>
      </c>
      <c r="J38" s="267"/>
      <c r="K38" s="272" t="s">
        <v>1314</v>
      </c>
    </row>
    <row r="39" spans="2:11" x14ac:dyDescent="0.2">
      <c r="B39" s="270"/>
      <c r="C39" s="293" t="s">
        <v>1163</v>
      </c>
      <c r="D39" s="323">
        <f t="shared" ref="D39:I48" si="3">D8*D$33/(1+D$32)^0.5</f>
        <v>18602924.508898422</v>
      </c>
      <c r="E39" s="313">
        <f t="shared" si="3"/>
        <v>23434689.660140544</v>
      </c>
      <c r="F39" s="313">
        <f t="shared" si="3"/>
        <v>29743312.217916016</v>
      </c>
      <c r="G39" s="313">
        <f t="shared" si="3"/>
        <v>33252656.359170005</v>
      </c>
      <c r="H39" s="313">
        <f t="shared" si="3"/>
        <v>35764324.766699366</v>
      </c>
      <c r="I39" s="313">
        <f t="shared" si="3"/>
        <v>38388585.830639333</v>
      </c>
      <c r="J39" s="267"/>
      <c r="K39" s="274">
        <f>SUM(E39:I39)</f>
        <v>160583568.83456525</v>
      </c>
    </row>
    <row r="40" spans="2:11" x14ac:dyDescent="0.2">
      <c r="B40" s="270"/>
      <c r="C40" s="293" t="s">
        <v>1116</v>
      </c>
      <c r="D40" s="323">
        <f t="shared" si="3"/>
        <v>132019367.17919695</v>
      </c>
      <c r="E40" s="313">
        <f t="shared" si="3"/>
        <v>113523874.28683172</v>
      </c>
      <c r="F40" s="313">
        <f t="shared" si="3"/>
        <v>108335658.32437035</v>
      </c>
      <c r="G40" s="313">
        <f t="shared" si="3"/>
        <v>111800402.9396231</v>
      </c>
      <c r="H40" s="313">
        <f t="shared" si="3"/>
        <v>111271121.6507089</v>
      </c>
      <c r="I40" s="313">
        <f t="shared" si="3"/>
        <v>117981415.39242029</v>
      </c>
      <c r="J40" s="267"/>
      <c r="K40" s="274">
        <f t="shared" ref="K40:K55" si="4">SUM(E40:I40)</f>
        <v>562912472.59395432</v>
      </c>
    </row>
    <row r="41" spans="2:11" x14ac:dyDescent="0.2">
      <c r="B41" s="270"/>
      <c r="C41" s="293" t="s">
        <v>1117</v>
      </c>
      <c r="D41" s="323">
        <f t="shared" si="3"/>
        <v>145701251.36896852</v>
      </c>
      <c r="E41" s="313">
        <f t="shared" si="3"/>
        <v>118786076.57269137</v>
      </c>
      <c r="F41" s="313">
        <f t="shared" si="3"/>
        <v>126767827.45508757</v>
      </c>
      <c r="G41" s="313">
        <f t="shared" si="3"/>
        <v>139623060.0378567</v>
      </c>
      <c r="H41" s="313">
        <f t="shared" si="3"/>
        <v>162690161.51788753</v>
      </c>
      <c r="I41" s="313">
        <f t="shared" si="3"/>
        <v>158403674.10529038</v>
      </c>
      <c r="J41" s="267"/>
      <c r="K41" s="274">
        <f t="shared" si="4"/>
        <v>706270799.68881357</v>
      </c>
    </row>
    <row r="42" spans="2:11" x14ac:dyDescent="0.2">
      <c r="B42" s="270"/>
      <c r="C42" s="293" t="s">
        <v>1118</v>
      </c>
      <c r="D42" s="323">
        <f t="shared" si="3"/>
        <v>11288748.111744374</v>
      </c>
      <c r="E42" s="313">
        <f t="shared" si="3"/>
        <v>7395850.1023554625</v>
      </c>
      <c r="F42" s="313">
        <f t="shared" si="3"/>
        <v>17216598.866245151</v>
      </c>
      <c r="G42" s="313">
        <f t="shared" si="3"/>
        <v>11667763.479124611</v>
      </c>
      <c r="H42" s="313">
        <f t="shared" si="3"/>
        <v>16723827.398589581</v>
      </c>
      <c r="I42" s="313">
        <f t="shared" si="3"/>
        <v>17432264.520792946</v>
      </c>
      <c r="J42" s="267"/>
      <c r="K42" s="274">
        <f t="shared" si="4"/>
        <v>70436304.367107749</v>
      </c>
    </row>
    <row r="43" spans="2:11" x14ac:dyDescent="0.2">
      <c r="B43" s="270"/>
      <c r="C43" s="293" t="s">
        <v>1121</v>
      </c>
      <c r="D43" s="323">
        <f t="shared" si="3"/>
        <v>13987369.498334596</v>
      </c>
      <c r="E43" s="313">
        <f t="shared" si="3"/>
        <v>15051703.022506408</v>
      </c>
      <c r="F43" s="313">
        <f t="shared" si="3"/>
        <v>17398562.919303022</v>
      </c>
      <c r="G43" s="313">
        <f t="shared" si="3"/>
        <v>17686621.956770599</v>
      </c>
      <c r="H43" s="313">
        <f t="shared" si="3"/>
        <v>17905170.099936761</v>
      </c>
      <c r="I43" s="313">
        <f t="shared" si="3"/>
        <v>18941107.584357377</v>
      </c>
      <c r="J43" s="267"/>
      <c r="K43" s="274">
        <f t="shared" si="4"/>
        <v>86983165.582874179</v>
      </c>
    </row>
    <row r="44" spans="2:11" x14ac:dyDescent="0.2">
      <c r="B44" s="270"/>
      <c r="C44" s="293" t="s">
        <v>1335</v>
      </c>
      <c r="D44" s="323">
        <f t="shared" si="3"/>
        <v>710938.58858310117</v>
      </c>
      <c r="E44" s="313">
        <f t="shared" si="3"/>
        <v>1662897.9579309111</v>
      </c>
      <c r="F44" s="313">
        <f t="shared" si="3"/>
        <v>1269808.1497946833</v>
      </c>
      <c r="G44" s="313">
        <f t="shared" si="3"/>
        <v>1219119.0731982021</v>
      </c>
      <c r="H44" s="313">
        <f t="shared" si="3"/>
        <v>1147732.7898416219</v>
      </c>
      <c r="I44" s="313">
        <f t="shared" si="3"/>
        <v>1107442.4670824115</v>
      </c>
      <c r="J44" s="267"/>
      <c r="K44" s="274">
        <f t="shared" si="4"/>
        <v>6407000.4378478304</v>
      </c>
    </row>
    <row r="45" spans="2:11" x14ac:dyDescent="0.2">
      <c r="B45" s="270"/>
      <c r="C45" s="293" t="s">
        <v>1336</v>
      </c>
      <c r="D45" s="323">
        <f t="shared" si="3"/>
        <v>17957218.895227347</v>
      </c>
      <c r="E45" s="313">
        <f t="shared" si="3"/>
        <v>14683756.43204671</v>
      </c>
      <c r="F45" s="313">
        <f t="shared" si="3"/>
        <v>7911090.1665964741</v>
      </c>
      <c r="G45" s="313">
        <f t="shared" si="3"/>
        <v>2785835.0494193789</v>
      </c>
      <c r="H45" s="313">
        <f t="shared" si="3"/>
        <v>2341335.8358025416</v>
      </c>
      <c r="I45" s="313">
        <f t="shared" si="3"/>
        <v>2116774.9775248575</v>
      </c>
      <c r="J45" s="267"/>
      <c r="K45" s="274">
        <f t="shared" si="4"/>
        <v>29838792.461389963</v>
      </c>
    </row>
    <row r="46" spans="2:11" x14ac:dyDescent="0.2">
      <c r="B46" s="270"/>
      <c r="C46" s="293" t="s">
        <v>1184</v>
      </c>
      <c r="D46" s="323">
        <f t="shared" si="3"/>
        <v>5094426.2497398695</v>
      </c>
      <c r="E46" s="313">
        <f t="shared" si="3"/>
        <v>12074312.410859292</v>
      </c>
      <c r="F46" s="313">
        <f t="shared" si="3"/>
        <v>0</v>
      </c>
      <c r="G46" s="313">
        <f t="shared" si="3"/>
        <v>4980142.9484068453</v>
      </c>
      <c r="H46" s="313">
        <f t="shared" si="3"/>
        <v>4269913.3783632973</v>
      </c>
      <c r="I46" s="313">
        <f t="shared" si="3"/>
        <v>4394688.5346536841</v>
      </c>
      <c r="J46" s="267"/>
      <c r="K46" s="274">
        <f t="shared" si="4"/>
        <v>25719057.272283122</v>
      </c>
    </row>
    <row r="47" spans="2:11" x14ac:dyDescent="0.2">
      <c r="B47" s="270"/>
      <c r="C47" s="293" t="s">
        <v>1337</v>
      </c>
      <c r="D47" s="323">
        <f t="shared" si="3"/>
        <v>0</v>
      </c>
      <c r="E47" s="313">
        <f t="shared" si="3"/>
        <v>0</v>
      </c>
      <c r="F47" s="313">
        <f t="shared" si="3"/>
        <v>0</v>
      </c>
      <c r="G47" s="313">
        <f t="shared" si="3"/>
        <v>0</v>
      </c>
      <c r="H47" s="313">
        <f t="shared" si="3"/>
        <v>0</v>
      </c>
      <c r="I47" s="313">
        <f t="shared" si="3"/>
        <v>0</v>
      </c>
      <c r="J47" s="267"/>
      <c r="K47" s="274">
        <f t="shared" si="4"/>
        <v>0</v>
      </c>
    </row>
    <row r="48" spans="2:11" x14ac:dyDescent="0.2">
      <c r="B48" s="270"/>
      <c r="C48" s="293" t="s">
        <v>1307</v>
      </c>
      <c r="D48" s="323">
        <f t="shared" si="3"/>
        <v>1570180.740922933</v>
      </c>
      <c r="E48" s="313">
        <f t="shared" si="3"/>
        <v>1364614.9612426483</v>
      </c>
      <c r="F48" s="313">
        <f t="shared" si="3"/>
        <v>1399723.485060581</v>
      </c>
      <c r="G48" s="313">
        <f t="shared" si="3"/>
        <v>1422897.9852590987</v>
      </c>
      <c r="H48" s="313">
        <f t="shared" si="3"/>
        <v>1423304.4594544324</v>
      </c>
      <c r="I48" s="313">
        <f t="shared" si="3"/>
        <v>1464896.1782178944</v>
      </c>
      <c r="J48" s="267"/>
      <c r="K48" s="274">
        <f t="shared" si="4"/>
        <v>7075437.0692346543</v>
      </c>
    </row>
    <row r="49" spans="2:11" x14ac:dyDescent="0.2">
      <c r="B49" s="267"/>
      <c r="C49" s="384" t="s">
        <v>1370</v>
      </c>
      <c r="D49" s="380">
        <f t="shared" ref="D49:I49" si="5">SUM(D39:D48)</f>
        <v>346932425.14161623</v>
      </c>
      <c r="E49" s="381">
        <f t="shared" si="5"/>
        <v>307977775.40660506</v>
      </c>
      <c r="F49" s="381">
        <f t="shared" si="5"/>
        <v>310042581.58437383</v>
      </c>
      <c r="G49" s="381">
        <f t="shared" si="5"/>
        <v>324438499.82882851</v>
      </c>
      <c r="H49" s="381">
        <f t="shared" si="5"/>
        <v>353536891.89728409</v>
      </c>
      <c r="I49" s="381">
        <f t="shared" si="5"/>
        <v>360230849.59097922</v>
      </c>
      <c r="J49" s="267"/>
      <c r="K49" s="383">
        <f t="shared" si="4"/>
        <v>1656226598.3080707</v>
      </c>
    </row>
    <row r="50" spans="2:11" x14ac:dyDescent="0.2">
      <c r="C50" s="293" t="s">
        <v>1363</v>
      </c>
      <c r="D50" s="323">
        <f t="shared" ref="D50:I51" si="6">D19*D$33/(1+D$32)^0.5</f>
        <v>40670000</v>
      </c>
      <c r="E50" s="313">
        <f t="shared" si="6"/>
        <v>30928330.985322818</v>
      </c>
      <c r="F50" s="313">
        <f t="shared" si="6"/>
        <v>17312355.73339393</v>
      </c>
      <c r="G50" s="313">
        <f t="shared" si="6"/>
        <v>17374164.515232105</v>
      </c>
      <c r="H50" s="313">
        <f t="shared" si="6"/>
        <v>15228909.469818722</v>
      </c>
      <c r="I50" s="313">
        <f t="shared" si="6"/>
        <v>14426924.333031585</v>
      </c>
      <c r="K50" s="274">
        <f>SUM(E50:I50)</f>
        <v>95270685.036799163</v>
      </c>
    </row>
    <row r="51" spans="2:11" x14ac:dyDescent="0.2">
      <c r="C51" s="293" t="s">
        <v>1364</v>
      </c>
      <c r="D51" s="323">
        <f t="shared" si="6"/>
        <v>3549999.9999999995</v>
      </c>
      <c r="E51" s="313">
        <f t="shared" si="6"/>
        <v>4821599.7429464059</v>
      </c>
      <c r="F51" s="313">
        <f t="shared" si="6"/>
        <v>4810223.0879907524</v>
      </c>
      <c r="G51" s="313">
        <f t="shared" si="6"/>
        <v>3037685.482141952</v>
      </c>
      <c r="H51" s="313">
        <f t="shared" si="6"/>
        <v>3435408.944801141</v>
      </c>
      <c r="I51" s="313">
        <f t="shared" si="6"/>
        <v>3500897.9682891127</v>
      </c>
      <c r="K51" s="274">
        <f t="shared" si="4"/>
        <v>19605815.226169363</v>
      </c>
    </row>
    <row r="52" spans="2:11" x14ac:dyDescent="0.2">
      <c r="C52" s="293" t="s">
        <v>1365</v>
      </c>
      <c r="D52" s="323">
        <f t="shared" ref="D52:H52" si="7">D21*D$33/(1+D$32)^0.5</f>
        <v>4700000</v>
      </c>
      <c r="E52" s="313">
        <f t="shared" si="7"/>
        <v>6938679.5689801928</v>
      </c>
      <c r="F52" s="313">
        <f t="shared" si="7"/>
        <v>4241860.3735678736</v>
      </c>
      <c r="G52" s="313">
        <f t="shared" si="7"/>
        <v>4634535.0239417562</v>
      </c>
      <c r="H52" s="313">
        <f t="shared" si="7"/>
        <v>5478135.8149086507</v>
      </c>
      <c r="I52" s="313">
        <f>I21*I$33/(1+I$32)^0.5</f>
        <v>1778846.4412651272</v>
      </c>
      <c r="K52" s="274">
        <f t="shared" si="4"/>
        <v>23072057.2226636</v>
      </c>
    </row>
    <row r="53" spans="2:11" x14ac:dyDescent="0.2">
      <c r="C53" s="293" t="s">
        <v>1366</v>
      </c>
      <c r="D53" s="323">
        <f t="shared" ref="D53:H53" si="8">D22*D$33/(1+D$32)^0.5</f>
        <v>3690000</v>
      </c>
      <c r="E53" s="313">
        <f t="shared" si="8"/>
        <v>7470326.298470621</v>
      </c>
      <c r="F53" s="313">
        <f t="shared" si="8"/>
        <v>9780262.5642573144</v>
      </c>
      <c r="G53" s="313">
        <f t="shared" si="8"/>
        <v>8308845.7206188925</v>
      </c>
      <c r="H53" s="313">
        <f t="shared" si="8"/>
        <v>8183006.2399729677</v>
      </c>
      <c r="I53" s="313">
        <f>I22*I$33/(1+I$32)^0.5</f>
        <v>6289936.6939397594</v>
      </c>
      <c r="K53" s="274">
        <f>SUM(E53:I53)</f>
        <v>40032377.517259553</v>
      </c>
    </row>
    <row r="54" spans="2:11" x14ac:dyDescent="0.2">
      <c r="C54" s="293" t="s">
        <v>1367</v>
      </c>
      <c r="D54" s="323">
        <f t="shared" ref="D54:H54" si="9">D23*D$33/(1+D$32)^0.5</f>
        <v>0</v>
      </c>
      <c r="E54" s="313">
        <f t="shared" si="9"/>
        <v>0</v>
      </c>
      <c r="F54" s="313">
        <f t="shared" si="9"/>
        <v>0</v>
      </c>
      <c r="G54" s="313">
        <f t="shared" si="9"/>
        <v>0</v>
      </c>
      <c r="H54" s="313">
        <f t="shared" si="9"/>
        <v>0</v>
      </c>
      <c r="I54" s="313">
        <f>I23*I$33/(1+I$32)^0.5</f>
        <v>0</v>
      </c>
      <c r="K54" s="274">
        <f t="shared" si="4"/>
        <v>0</v>
      </c>
    </row>
    <row r="55" spans="2:11" x14ac:dyDescent="0.2">
      <c r="C55" s="293" t="s">
        <v>1368</v>
      </c>
      <c r="D55" s="323">
        <f t="shared" ref="D55:H55" si="10">D24*D$33/(1+D$32)^0.5</f>
        <v>0</v>
      </c>
      <c r="E55" s="313">
        <f t="shared" si="10"/>
        <v>0</v>
      </c>
      <c r="F55" s="313">
        <f t="shared" si="10"/>
        <v>0</v>
      </c>
      <c r="G55" s="313">
        <f t="shared" si="10"/>
        <v>0</v>
      </c>
      <c r="H55" s="313">
        <f t="shared" si="10"/>
        <v>0</v>
      </c>
      <c r="I55" s="313">
        <f>I24*I$33/(1+I$32)^0.5</f>
        <v>0</v>
      </c>
      <c r="K55" s="274">
        <f t="shared" si="4"/>
        <v>0</v>
      </c>
    </row>
    <row r="56" spans="2:11" x14ac:dyDescent="0.2">
      <c r="C56" s="373" t="s">
        <v>186</v>
      </c>
      <c r="D56" s="374">
        <f t="shared" ref="D56" si="11">SUM(D49:D55)</f>
        <v>399542425.14161623</v>
      </c>
      <c r="E56" s="375">
        <f t="shared" ref="E56" si="12">SUM(E49:E55)</f>
        <v>358136712.00232512</v>
      </c>
      <c r="F56" s="375">
        <f t="shared" ref="F56" si="13">SUM(F49:F55)</f>
        <v>346187283.3435837</v>
      </c>
      <c r="G56" s="375">
        <f t="shared" ref="G56" si="14">SUM(G49:G55)</f>
        <v>357793730.57076323</v>
      </c>
      <c r="H56" s="375">
        <f t="shared" ref="H56" si="15">SUM(H49:H55)</f>
        <v>385862352.36678553</v>
      </c>
      <c r="I56" s="375">
        <f>SUM(I49:I55)</f>
        <v>386227455.0275048</v>
      </c>
      <c r="K56" s="373">
        <f>SUM(E56:I56)</f>
        <v>1834207533.3109627</v>
      </c>
    </row>
  </sheetData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3:E351"/>
  <sheetViews>
    <sheetView zoomScale="80" zoomScaleNormal="80" workbookViewId="0">
      <selection activeCell="G65" sqref="G65"/>
    </sheetView>
  </sheetViews>
  <sheetFormatPr defaultRowHeight="12.75" x14ac:dyDescent="0.2"/>
  <cols>
    <col min="1" max="2" width="9.140625" style="194"/>
    <col min="3" max="3" width="14.42578125" style="194" customWidth="1"/>
    <col min="4" max="4" width="85.28515625" style="194" bestFit="1" customWidth="1"/>
    <col min="5" max="5" width="42.7109375" style="194" bestFit="1" customWidth="1"/>
    <col min="6" max="16384" width="9.140625" style="194"/>
  </cols>
  <sheetData>
    <row r="3" spans="2:5" x14ac:dyDescent="0.2">
      <c r="B3" s="256" t="s">
        <v>1111</v>
      </c>
      <c r="C3" s="257" t="s">
        <v>1112</v>
      </c>
      <c r="D3" s="256" t="s">
        <v>1113</v>
      </c>
      <c r="E3" s="250" t="s">
        <v>1114</v>
      </c>
    </row>
    <row r="4" spans="2:5" x14ac:dyDescent="0.2">
      <c r="B4" s="258" t="s">
        <v>96</v>
      </c>
      <c r="C4" s="259" t="s">
        <v>781</v>
      </c>
      <c r="D4" s="259" t="s">
        <v>1115</v>
      </c>
      <c r="E4" s="259" t="s">
        <v>1116</v>
      </c>
    </row>
    <row r="5" spans="2:5" x14ac:dyDescent="0.2">
      <c r="B5" s="258" t="s">
        <v>57</v>
      </c>
      <c r="C5" s="259" t="s">
        <v>781</v>
      </c>
      <c r="D5" s="259" t="s">
        <v>1042</v>
      </c>
      <c r="E5" s="259" t="s">
        <v>1117</v>
      </c>
    </row>
    <row r="6" spans="2:5" x14ac:dyDescent="0.2">
      <c r="B6" s="258" t="s">
        <v>58</v>
      </c>
      <c r="C6" s="259" t="s">
        <v>781</v>
      </c>
      <c r="D6" s="259" t="s">
        <v>272</v>
      </c>
      <c r="E6" s="259" t="s">
        <v>1117</v>
      </c>
    </row>
    <row r="7" spans="2:5" x14ac:dyDescent="0.2">
      <c r="B7" s="258" t="s">
        <v>59</v>
      </c>
      <c r="C7" s="259" t="s">
        <v>781</v>
      </c>
      <c r="D7" s="259" t="s">
        <v>468</v>
      </c>
      <c r="E7" s="259" t="s">
        <v>1117</v>
      </c>
    </row>
    <row r="8" spans="2:5" x14ac:dyDescent="0.2">
      <c r="B8" s="258" t="s">
        <v>60</v>
      </c>
      <c r="C8" s="259" t="s">
        <v>781</v>
      </c>
      <c r="D8" s="259" t="s">
        <v>273</v>
      </c>
      <c r="E8" s="259" t="s">
        <v>288</v>
      </c>
    </row>
    <row r="9" spans="2:5" x14ac:dyDescent="0.2">
      <c r="B9" s="258" t="s">
        <v>61</v>
      </c>
      <c r="C9" s="259" t="s">
        <v>781</v>
      </c>
      <c r="D9" s="259" t="s">
        <v>274</v>
      </c>
      <c r="E9" s="259" t="s">
        <v>288</v>
      </c>
    </row>
    <row r="10" spans="2:5" x14ac:dyDescent="0.2">
      <c r="B10" s="258" t="s">
        <v>62</v>
      </c>
      <c r="C10" s="259" t="s">
        <v>781</v>
      </c>
      <c r="D10" s="259" t="s">
        <v>275</v>
      </c>
      <c r="E10" s="259" t="s">
        <v>288</v>
      </c>
    </row>
    <row r="11" spans="2:5" x14ac:dyDescent="0.2">
      <c r="B11" s="258" t="s">
        <v>48</v>
      </c>
      <c r="C11" s="259" t="s">
        <v>781</v>
      </c>
      <c r="D11" s="259" t="s">
        <v>260</v>
      </c>
      <c r="E11" s="259" t="s">
        <v>1118</v>
      </c>
    </row>
    <row r="12" spans="2:5" x14ac:dyDescent="0.2">
      <c r="B12" s="258" t="s">
        <v>811</v>
      </c>
      <c r="C12" s="259" t="s">
        <v>781</v>
      </c>
      <c r="D12" s="259" t="s">
        <v>1119</v>
      </c>
      <c r="E12" s="258" t="s">
        <v>1117</v>
      </c>
    </row>
    <row r="13" spans="2:5" x14ac:dyDescent="0.2">
      <c r="B13" s="258" t="s">
        <v>810</v>
      </c>
      <c r="C13" s="259" t="s">
        <v>781</v>
      </c>
      <c r="D13" s="259" t="s">
        <v>844</v>
      </c>
      <c r="E13" s="259" t="s">
        <v>1116</v>
      </c>
    </row>
    <row r="14" spans="2:5" x14ac:dyDescent="0.2">
      <c r="B14" s="258" t="s">
        <v>49</v>
      </c>
      <c r="C14" s="259" t="s">
        <v>781</v>
      </c>
      <c r="D14" s="259" t="s">
        <v>1120</v>
      </c>
      <c r="E14" s="259" t="s">
        <v>1116</v>
      </c>
    </row>
    <row r="15" spans="2:5" x14ac:dyDescent="0.2">
      <c r="B15" s="258" t="s">
        <v>50</v>
      </c>
      <c r="C15" s="259" t="s">
        <v>781</v>
      </c>
      <c r="D15" s="259" t="s">
        <v>266</v>
      </c>
      <c r="E15" s="259" t="s">
        <v>1116</v>
      </c>
    </row>
    <row r="16" spans="2:5" x14ac:dyDescent="0.2">
      <c r="B16" s="258" t="s">
        <v>51</v>
      </c>
      <c r="C16" s="259" t="s">
        <v>781</v>
      </c>
      <c r="D16" s="259" t="s">
        <v>52</v>
      </c>
      <c r="E16" s="259" t="s">
        <v>1121</v>
      </c>
    </row>
    <row r="17" spans="2:5" x14ac:dyDescent="0.2">
      <c r="B17" s="258" t="s">
        <v>53</v>
      </c>
      <c r="C17" s="259" t="s">
        <v>781</v>
      </c>
      <c r="D17" s="259" t="s">
        <v>267</v>
      </c>
      <c r="E17" s="259" t="s">
        <v>1116</v>
      </c>
    </row>
    <row r="18" spans="2:5" x14ac:dyDescent="0.2">
      <c r="B18" s="258" t="s">
        <v>54</v>
      </c>
      <c r="C18" s="259" t="s">
        <v>781</v>
      </c>
      <c r="D18" s="259" t="s">
        <v>451</v>
      </c>
      <c r="E18" s="259" t="s">
        <v>1116</v>
      </c>
    </row>
    <row r="19" spans="2:5" x14ac:dyDescent="0.2">
      <c r="B19" s="258" t="s">
        <v>55</v>
      </c>
      <c r="C19" s="259" t="s">
        <v>781</v>
      </c>
      <c r="D19" s="259" t="s">
        <v>268</v>
      </c>
      <c r="E19" s="259" t="s">
        <v>1116</v>
      </c>
    </row>
    <row r="20" spans="2:5" x14ac:dyDescent="0.2">
      <c r="B20" s="258" t="s">
        <v>56</v>
      </c>
      <c r="C20" s="259" t="s">
        <v>781</v>
      </c>
      <c r="D20" s="259" t="s">
        <v>1122</v>
      </c>
      <c r="E20" s="259" t="s">
        <v>1116</v>
      </c>
    </row>
    <row r="21" spans="2:5" x14ac:dyDescent="0.2">
      <c r="B21" s="258" t="s">
        <v>1123</v>
      </c>
      <c r="C21" s="259" t="s">
        <v>781</v>
      </c>
      <c r="D21" s="259" t="s">
        <v>1124</v>
      </c>
      <c r="E21" s="259" t="s">
        <v>1116</v>
      </c>
    </row>
    <row r="22" spans="2:5" x14ac:dyDescent="0.2">
      <c r="B22" s="258" t="s">
        <v>775</v>
      </c>
      <c r="C22" s="259" t="s">
        <v>781</v>
      </c>
      <c r="D22" s="259" t="s">
        <v>776</v>
      </c>
      <c r="E22" s="259" t="s">
        <v>1121</v>
      </c>
    </row>
    <row r="23" spans="2:5" x14ac:dyDescent="0.2">
      <c r="B23" s="258" t="s">
        <v>67</v>
      </c>
      <c r="C23" s="259" t="s">
        <v>781</v>
      </c>
      <c r="D23" s="259" t="s">
        <v>261</v>
      </c>
      <c r="E23" s="259" t="s">
        <v>1117</v>
      </c>
    </row>
    <row r="24" spans="2:5" x14ac:dyDescent="0.2">
      <c r="B24" s="258" t="s">
        <v>68</v>
      </c>
      <c r="C24" s="259" t="s">
        <v>781</v>
      </c>
      <c r="D24" s="259" t="s">
        <v>1125</v>
      </c>
      <c r="E24" s="259" t="s">
        <v>1117</v>
      </c>
    </row>
    <row r="25" spans="2:5" x14ac:dyDescent="0.2">
      <c r="B25" s="258" t="s">
        <v>69</v>
      </c>
      <c r="C25" s="259" t="s">
        <v>781</v>
      </c>
      <c r="D25" s="259" t="s">
        <v>262</v>
      </c>
      <c r="E25" s="259" t="s">
        <v>1117</v>
      </c>
    </row>
    <row r="26" spans="2:5" x14ac:dyDescent="0.2">
      <c r="B26" s="258" t="s">
        <v>70</v>
      </c>
      <c r="C26" s="259" t="s">
        <v>781</v>
      </c>
      <c r="D26" s="259" t="s">
        <v>263</v>
      </c>
      <c r="E26" s="259" t="s">
        <v>1117</v>
      </c>
    </row>
    <row r="27" spans="2:5" x14ac:dyDescent="0.2">
      <c r="B27" s="258" t="s">
        <v>71</v>
      </c>
      <c r="C27" s="259" t="s">
        <v>781</v>
      </c>
      <c r="D27" s="259" t="s">
        <v>1126</v>
      </c>
      <c r="E27" s="259" t="s">
        <v>1117</v>
      </c>
    </row>
    <row r="28" spans="2:5" x14ac:dyDescent="0.2">
      <c r="B28" s="258" t="s">
        <v>1127</v>
      </c>
      <c r="C28" s="259" t="s">
        <v>781</v>
      </c>
      <c r="D28" s="259" t="s">
        <v>1128</v>
      </c>
      <c r="E28" s="259" t="s">
        <v>1117</v>
      </c>
    </row>
    <row r="29" spans="2:5" x14ac:dyDescent="0.2">
      <c r="B29" s="258" t="s">
        <v>72</v>
      </c>
      <c r="C29" s="259" t="s">
        <v>781</v>
      </c>
      <c r="D29" s="259" t="s">
        <v>264</v>
      </c>
      <c r="E29" s="259" t="s">
        <v>1117</v>
      </c>
    </row>
    <row r="30" spans="2:5" x14ac:dyDescent="0.2">
      <c r="B30" s="258" t="s">
        <v>73</v>
      </c>
      <c r="C30" s="259" t="s">
        <v>781</v>
      </c>
      <c r="D30" s="259" t="s">
        <v>265</v>
      </c>
      <c r="E30" s="259" t="s">
        <v>1117</v>
      </c>
    </row>
    <row r="31" spans="2:5" x14ac:dyDescent="0.2">
      <c r="B31" s="258" t="s">
        <v>1129</v>
      </c>
      <c r="C31" s="259" t="s">
        <v>781</v>
      </c>
      <c r="D31" s="259" t="s">
        <v>1130</v>
      </c>
      <c r="E31" s="259" t="s">
        <v>1117</v>
      </c>
    </row>
    <row r="32" spans="2:5" x14ac:dyDescent="0.2">
      <c r="B32" s="258" t="s">
        <v>347</v>
      </c>
      <c r="C32" s="259" t="s">
        <v>781</v>
      </c>
      <c r="D32" s="259" t="s">
        <v>262</v>
      </c>
      <c r="E32" s="259" t="s">
        <v>1117</v>
      </c>
    </row>
    <row r="33" spans="2:5" x14ac:dyDescent="0.2">
      <c r="B33" s="258" t="s">
        <v>349</v>
      </c>
      <c r="C33" s="259" t="s">
        <v>781</v>
      </c>
      <c r="D33" s="259" t="s">
        <v>350</v>
      </c>
      <c r="E33" s="259" t="s">
        <v>1117</v>
      </c>
    </row>
    <row r="34" spans="2:5" x14ac:dyDescent="0.2">
      <c r="B34" s="258" t="s">
        <v>74</v>
      </c>
      <c r="C34" s="259" t="s">
        <v>781</v>
      </c>
      <c r="D34" s="259" t="s">
        <v>269</v>
      </c>
      <c r="E34" s="259" t="s">
        <v>1116</v>
      </c>
    </row>
    <row r="35" spans="2:5" x14ac:dyDescent="0.2">
      <c r="B35" s="258" t="s">
        <v>75</v>
      </c>
      <c r="C35" s="259" t="s">
        <v>781</v>
      </c>
      <c r="D35" s="259" t="s">
        <v>1131</v>
      </c>
      <c r="E35" s="259" t="s">
        <v>1116</v>
      </c>
    </row>
    <row r="36" spans="2:5" x14ac:dyDescent="0.2">
      <c r="B36" s="258" t="s">
        <v>76</v>
      </c>
      <c r="C36" s="259" t="s">
        <v>781</v>
      </c>
      <c r="D36" s="259" t="s">
        <v>270</v>
      </c>
      <c r="E36" s="259" t="s">
        <v>1116</v>
      </c>
    </row>
    <row r="37" spans="2:5" x14ac:dyDescent="0.2">
      <c r="B37" s="258" t="s">
        <v>462</v>
      </c>
      <c r="C37" s="259" t="s">
        <v>781</v>
      </c>
      <c r="D37" s="259" t="s">
        <v>1132</v>
      </c>
      <c r="E37" s="259" t="s">
        <v>1116</v>
      </c>
    </row>
    <row r="38" spans="2:5" x14ac:dyDescent="0.2">
      <c r="B38" s="258" t="s">
        <v>463</v>
      </c>
      <c r="C38" s="259" t="s">
        <v>781</v>
      </c>
      <c r="D38" s="259" t="s">
        <v>1133</v>
      </c>
      <c r="E38" s="259" t="s">
        <v>1116</v>
      </c>
    </row>
    <row r="39" spans="2:5" x14ac:dyDescent="0.2">
      <c r="B39" s="258" t="s">
        <v>203</v>
      </c>
      <c r="C39" s="259" t="s">
        <v>781</v>
      </c>
      <c r="D39" s="259" t="s">
        <v>1134</v>
      </c>
      <c r="E39" s="259" t="s">
        <v>1116</v>
      </c>
    </row>
    <row r="40" spans="2:5" x14ac:dyDescent="0.2">
      <c r="B40" s="258" t="s">
        <v>204</v>
      </c>
      <c r="C40" s="259" t="s">
        <v>781</v>
      </c>
      <c r="D40" s="259" t="s">
        <v>271</v>
      </c>
      <c r="E40" s="259" t="s">
        <v>1116</v>
      </c>
    </row>
    <row r="41" spans="2:5" x14ac:dyDescent="0.2">
      <c r="B41" s="258" t="s">
        <v>280</v>
      </c>
      <c r="C41" s="259" t="s">
        <v>781</v>
      </c>
      <c r="D41" s="259" t="s">
        <v>1135</v>
      </c>
      <c r="E41" s="259" t="s">
        <v>1116</v>
      </c>
    </row>
    <row r="42" spans="2:5" x14ac:dyDescent="0.2">
      <c r="B42" s="258" t="s">
        <v>510</v>
      </c>
      <c r="C42" s="259" t="s">
        <v>781</v>
      </c>
      <c r="D42" s="259" t="s">
        <v>1136</v>
      </c>
      <c r="E42" s="259" t="s">
        <v>1137</v>
      </c>
    </row>
    <row r="43" spans="2:5" x14ac:dyDescent="0.2">
      <c r="B43" s="258" t="s">
        <v>735</v>
      </c>
      <c r="C43" s="259" t="s">
        <v>781</v>
      </c>
      <c r="D43" s="259" t="s">
        <v>742</v>
      </c>
      <c r="E43" s="259" t="s">
        <v>1116</v>
      </c>
    </row>
    <row r="44" spans="2:5" x14ac:dyDescent="0.2">
      <c r="B44" s="258" t="s">
        <v>195</v>
      </c>
      <c r="C44" s="259" t="s">
        <v>781</v>
      </c>
      <c r="D44" s="259" t="s">
        <v>1138</v>
      </c>
      <c r="E44" s="259" t="s">
        <v>288</v>
      </c>
    </row>
    <row r="45" spans="2:5" x14ac:dyDescent="0.2">
      <c r="B45" s="258" t="s">
        <v>196</v>
      </c>
      <c r="C45" s="259" t="s">
        <v>781</v>
      </c>
      <c r="D45" s="259" t="s">
        <v>1139</v>
      </c>
      <c r="E45" s="259" t="s">
        <v>1116</v>
      </c>
    </row>
    <row r="46" spans="2:5" x14ac:dyDescent="0.2">
      <c r="B46" s="258" t="s">
        <v>706</v>
      </c>
      <c r="C46" s="259" t="s">
        <v>781</v>
      </c>
      <c r="D46" s="259" t="s">
        <v>1140</v>
      </c>
      <c r="E46" s="258" t="s">
        <v>1117</v>
      </c>
    </row>
    <row r="47" spans="2:5" x14ac:dyDescent="0.2">
      <c r="B47" s="258" t="s">
        <v>154</v>
      </c>
      <c r="C47" s="259" t="s">
        <v>781</v>
      </c>
      <c r="D47" s="259" t="s">
        <v>1141</v>
      </c>
      <c r="E47" s="259" t="s">
        <v>1116</v>
      </c>
    </row>
    <row r="48" spans="2:5" x14ac:dyDescent="0.2">
      <c r="B48" s="258" t="s">
        <v>164</v>
      </c>
      <c r="C48" s="259" t="s">
        <v>781</v>
      </c>
      <c r="D48" s="259" t="s">
        <v>1142</v>
      </c>
      <c r="E48" s="259" t="s">
        <v>1116</v>
      </c>
    </row>
    <row r="49" spans="2:5" x14ac:dyDescent="0.2">
      <c r="B49" s="258" t="s">
        <v>97</v>
      </c>
      <c r="C49" s="259" t="s">
        <v>781</v>
      </c>
      <c r="D49" s="259" t="s">
        <v>1143</v>
      </c>
      <c r="E49" s="259" t="s">
        <v>1116</v>
      </c>
    </row>
    <row r="50" spans="2:5" x14ac:dyDescent="0.2">
      <c r="B50" s="258" t="s">
        <v>169</v>
      </c>
      <c r="C50" s="259" t="s">
        <v>781</v>
      </c>
      <c r="D50" s="259" t="s">
        <v>1144</v>
      </c>
      <c r="E50" s="259" t="s">
        <v>1121</v>
      </c>
    </row>
    <row r="51" spans="2:5" x14ac:dyDescent="0.2">
      <c r="B51" s="258" t="s">
        <v>165</v>
      </c>
      <c r="C51" s="259" t="s">
        <v>781</v>
      </c>
      <c r="D51" s="259" t="s">
        <v>166</v>
      </c>
      <c r="E51" s="259" t="s">
        <v>1121</v>
      </c>
    </row>
    <row r="52" spans="2:5" x14ac:dyDescent="0.2">
      <c r="B52" s="258" t="s">
        <v>167</v>
      </c>
      <c r="C52" s="259" t="s">
        <v>781</v>
      </c>
      <c r="D52" s="259" t="s">
        <v>1145</v>
      </c>
      <c r="E52" s="259" t="s">
        <v>1121</v>
      </c>
    </row>
    <row r="53" spans="2:5" x14ac:dyDescent="0.2">
      <c r="B53" s="258" t="s">
        <v>168</v>
      </c>
      <c r="C53" s="259" t="s">
        <v>781</v>
      </c>
      <c r="D53" s="259" t="s">
        <v>1146</v>
      </c>
      <c r="E53" s="259" t="s">
        <v>1121</v>
      </c>
    </row>
    <row r="54" spans="2:5" x14ac:dyDescent="0.2">
      <c r="B54" s="258" t="s">
        <v>193</v>
      </c>
      <c r="C54" s="259" t="s">
        <v>781</v>
      </c>
      <c r="D54" s="259" t="s">
        <v>1147</v>
      </c>
      <c r="E54" s="259" t="s">
        <v>1121</v>
      </c>
    </row>
    <row r="55" spans="2:5" x14ac:dyDescent="0.2">
      <c r="B55" s="258" t="s">
        <v>134</v>
      </c>
      <c r="C55" s="259" t="s">
        <v>1026</v>
      </c>
      <c r="D55" s="259" t="s">
        <v>135</v>
      </c>
      <c r="E55" s="259" t="s">
        <v>1148</v>
      </c>
    </row>
    <row r="56" spans="2:5" x14ac:dyDescent="0.2">
      <c r="B56" s="258" t="s">
        <v>136</v>
      </c>
      <c r="C56" s="259" t="s">
        <v>781</v>
      </c>
      <c r="D56" s="259" t="s">
        <v>1149</v>
      </c>
      <c r="E56" s="259" t="s">
        <v>1137</v>
      </c>
    </row>
    <row r="57" spans="2:5" x14ac:dyDescent="0.2">
      <c r="B57" s="258" t="s">
        <v>137</v>
      </c>
      <c r="C57" s="259" t="s">
        <v>1026</v>
      </c>
      <c r="D57" s="259" t="s">
        <v>1150</v>
      </c>
      <c r="E57" s="259" t="s">
        <v>1148</v>
      </c>
    </row>
    <row r="58" spans="2:5" x14ac:dyDescent="0.2">
      <c r="B58" s="258" t="s">
        <v>138</v>
      </c>
      <c r="C58" s="259" t="s">
        <v>781</v>
      </c>
      <c r="D58" s="259" t="s">
        <v>1151</v>
      </c>
      <c r="E58" s="259" t="s">
        <v>1137</v>
      </c>
    </row>
    <row r="59" spans="2:5" x14ac:dyDescent="0.2">
      <c r="B59" s="258" t="s">
        <v>492</v>
      </c>
      <c r="C59" s="259" t="s">
        <v>1026</v>
      </c>
      <c r="D59" s="259" t="s">
        <v>526</v>
      </c>
      <c r="E59" s="259" t="s">
        <v>1152</v>
      </c>
    </row>
    <row r="60" spans="2:5" x14ac:dyDescent="0.2">
      <c r="B60" s="258" t="s">
        <v>139</v>
      </c>
      <c r="C60" s="259" t="s">
        <v>1026</v>
      </c>
      <c r="D60" s="259" t="s">
        <v>1153</v>
      </c>
      <c r="E60" s="259" t="s">
        <v>1148</v>
      </c>
    </row>
    <row r="61" spans="2:5" x14ac:dyDescent="0.2">
      <c r="B61" s="258" t="s">
        <v>197</v>
      </c>
      <c r="C61" s="259" t="s">
        <v>781</v>
      </c>
      <c r="D61" s="259" t="s">
        <v>1154</v>
      </c>
      <c r="E61" s="259" t="s">
        <v>1116</v>
      </c>
    </row>
    <row r="62" spans="2:5" x14ac:dyDescent="0.2">
      <c r="B62" s="258" t="s">
        <v>707</v>
      </c>
      <c r="C62" s="259" t="s">
        <v>781</v>
      </c>
      <c r="D62" s="259" t="s">
        <v>712</v>
      </c>
      <c r="E62" s="259" t="s">
        <v>1137</v>
      </c>
    </row>
    <row r="63" spans="2:5" x14ac:dyDescent="0.2">
      <c r="B63" s="258" t="s">
        <v>98</v>
      </c>
      <c r="C63" s="259" t="s">
        <v>781</v>
      </c>
      <c r="D63" s="259" t="s">
        <v>1155</v>
      </c>
      <c r="E63" s="259" t="s">
        <v>1116</v>
      </c>
    </row>
    <row r="64" spans="2:5" x14ac:dyDescent="0.2">
      <c r="B64" s="258" t="s">
        <v>461</v>
      </c>
      <c r="C64" s="259" t="s">
        <v>781</v>
      </c>
      <c r="D64" s="259" t="s">
        <v>1156</v>
      </c>
      <c r="E64" s="259" t="s">
        <v>1116</v>
      </c>
    </row>
    <row r="65" spans="2:5" x14ac:dyDescent="0.2">
      <c r="B65" s="258" t="s">
        <v>129</v>
      </c>
      <c r="C65" s="259" t="s">
        <v>781</v>
      </c>
      <c r="D65" s="259" t="s">
        <v>1157</v>
      </c>
      <c r="E65" s="259" t="s">
        <v>1117</v>
      </c>
    </row>
    <row r="66" spans="2:5" x14ac:dyDescent="0.2">
      <c r="B66" s="258" t="s">
        <v>1158</v>
      </c>
      <c r="C66" s="259" t="s">
        <v>781</v>
      </c>
      <c r="D66" s="259" t="s">
        <v>1159</v>
      </c>
      <c r="E66" s="259" t="s">
        <v>1117</v>
      </c>
    </row>
    <row r="67" spans="2:5" x14ac:dyDescent="0.2">
      <c r="B67" s="258" t="s">
        <v>130</v>
      </c>
      <c r="C67" s="259" t="s">
        <v>781</v>
      </c>
      <c r="D67" s="259" t="s">
        <v>1160</v>
      </c>
      <c r="E67" s="259" t="s">
        <v>1117</v>
      </c>
    </row>
    <row r="68" spans="2:5" x14ac:dyDescent="0.2">
      <c r="B68" s="258" t="s">
        <v>370</v>
      </c>
      <c r="C68" s="259" t="s">
        <v>781</v>
      </c>
      <c r="D68" s="259" t="s">
        <v>1161</v>
      </c>
      <c r="E68" s="259" t="s">
        <v>1117</v>
      </c>
    </row>
    <row r="69" spans="2:5" x14ac:dyDescent="0.2">
      <c r="B69" s="258" t="s">
        <v>372</v>
      </c>
      <c r="C69" s="259" t="s">
        <v>781</v>
      </c>
      <c r="D69" s="259" t="s">
        <v>1162</v>
      </c>
      <c r="E69" s="259" t="s">
        <v>1117</v>
      </c>
    </row>
    <row r="70" spans="2:5" x14ac:dyDescent="0.2">
      <c r="B70" s="258" t="s">
        <v>425</v>
      </c>
      <c r="C70" s="259" t="s">
        <v>781</v>
      </c>
      <c r="D70" s="259" t="s">
        <v>426</v>
      </c>
      <c r="E70" s="259" t="s">
        <v>1163</v>
      </c>
    </row>
    <row r="71" spans="2:5" x14ac:dyDescent="0.2">
      <c r="B71" s="258" t="s">
        <v>403</v>
      </c>
      <c r="C71" s="259" t="s">
        <v>781</v>
      </c>
      <c r="D71" s="259" t="s">
        <v>1164</v>
      </c>
      <c r="E71" s="259" t="s">
        <v>1117</v>
      </c>
    </row>
    <row r="72" spans="2:5" x14ac:dyDescent="0.2">
      <c r="B72" s="258" t="s">
        <v>389</v>
      </c>
      <c r="C72" s="259" t="s">
        <v>781</v>
      </c>
      <c r="D72" s="259" t="s">
        <v>1165</v>
      </c>
      <c r="E72" s="259" t="s">
        <v>1163</v>
      </c>
    </row>
    <row r="73" spans="2:5" x14ac:dyDescent="0.2">
      <c r="B73" s="258" t="s">
        <v>378</v>
      </c>
      <c r="C73" s="259" t="s">
        <v>781</v>
      </c>
      <c r="D73" s="259" t="s">
        <v>1166</v>
      </c>
      <c r="E73" s="259" t="s">
        <v>1117</v>
      </c>
    </row>
    <row r="74" spans="2:5" x14ac:dyDescent="0.2">
      <c r="B74" s="258" t="s">
        <v>405</v>
      </c>
      <c r="C74" s="259" t="s">
        <v>781</v>
      </c>
      <c r="D74" s="259" t="s">
        <v>1167</v>
      </c>
      <c r="E74" s="259" t="s">
        <v>1117</v>
      </c>
    </row>
    <row r="75" spans="2:5" x14ac:dyDescent="0.2">
      <c r="B75" s="258" t="s">
        <v>366</v>
      </c>
      <c r="C75" s="259" t="s">
        <v>781</v>
      </c>
      <c r="D75" s="259" t="s">
        <v>367</v>
      </c>
      <c r="E75" s="259" t="s">
        <v>1117</v>
      </c>
    </row>
    <row r="76" spans="2:5" x14ac:dyDescent="0.2">
      <c r="B76" s="258" t="s">
        <v>373</v>
      </c>
      <c r="C76" s="259" t="s">
        <v>781</v>
      </c>
      <c r="D76" s="259" t="s">
        <v>374</v>
      </c>
      <c r="E76" s="259" t="s">
        <v>1117</v>
      </c>
    </row>
    <row r="77" spans="2:5" x14ac:dyDescent="0.2">
      <c r="B77" s="258" t="s">
        <v>440</v>
      </c>
      <c r="C77" s="259" t="s">
        <v>781</v>
      </c>
      <c r="D77" s="259" t="s">
        <v>1168</v>
      </c>
      <c r="E77" s="259" t="s">
        <v>1163</v>
      </c>
    </row>
    <row r="78" spans="2:5" x14ac:dyDescent="0.2">
      <c r="B78" s="258" t="s">
        <v>100</v>
      </c>
      <c r="C78" s="259" t="s">
        <v>781</v>
      </c>
      <c r="D78" s="259" t="s">
        <v>1169</v>
      </c>
      <c r="E78" s="259" t="s">
        <v>1117</v>
      </c>
    </row>
    <row r="79" spans="2:5" x14ac:dyDescent="0.2">
      <c r="B79" s="258" t="s">
        <v>112</v>
      </c>
      <c r="C79" s="259" t="s">
        <v>781</v>
      </c>
      <c r="D79" s="259" t="s">
        <v>294</v>
      </c>
      <c r="E79" s="259" t="s">
        <v>1163</v>
      </c>
    </row>
    <row r="80" spans="2:5" x14ac:dyDescent="0.2">
      <c r="B80" s="258" t="s">
        <v>384</v>
      </c>
      <c r="C80" s="259" t="s">
        <v>781</v>
      </c>
      <c r="D80" s="259" t="s">
        <v>1170</v>
      </c>
      <c r="E80" s="259" t="s">
        <v>1163</v>
      </c>
    </row>
    <row r="81" spans="2:5" x14ac:dyDescent="0.2">
      <c r="B81" s="258" t="s">
        <v>379</v>
      </c>
      <c r="C81" s="259" t="s">
        <v>781</v>
      </c>
      <c r="D81" s="259" t="s">
        <v>380</v>
      </c>
      <c r="E81" s="259" t="s">
        <v>1117</v>
      </c>
    </row>
    <row r="82" spans="2:5" x14ac:dyDescent="0.2">
      <c r="B82" s="258" t="s">
        <v>397</v>
      </c>
      <c r="C82" s="259" t="s">
        <v>781</v>
      </c>
      <c r="D82" s="259" t="s">
        <v>1171</v>
      </c>
      <c r="E82" s="259" t="s">
        <v>1117</v>
      </c>
    </row>
    <row r="83" spans="2:5" x14ac:dyDescent="0.2">
      <c r="B83" s="258" t="s">
        <v>433</v>
      </c>
      <c r="C83" s="259" t="s">
        <v>781</v>
      </c>
      <c r="D83" s="259" t="s">
        <v>1172</v>
      </c>
      <c r="E83" s="259" t="s">
        <v>1117</v>
      </c>
    </row>
    <row r="84" spans="2:5" x14ac:dyDescent="0.2">
      <c r="B84" s="258" t="s">
        <v>424</v>
      </c>
      <c r="C84" s="259" t="s">
        <v>781</v>
      </c>
      <c r="D84" s="259" t="s">
        <v>1173</v>
      </c>
      <c r="E84" s="259" t="s">
        <v>1118</v>
      </c>
    </row>
    <row r="85" spans="2:5" x14ac:dyDescent="0.2">
      <c r="B85" s="258" t="s">
        <v>419</v>
      </c>
      <c r="C85" s="259" t="s">
        <v>781</v>
      </c>
      <c r="D85" s="259" t="s">
        <v>1174</v>
      </c>
      <c r="E85" s="259" t="s">
        <v>1117</v>
      </c>
    </row>
    <row r="86" spans="2:5" x14ac:dyDescent="0.2">
      <c r="B86" s="258" t="s">
        <v>368</v>
      </c>
      <c r="C86" s="259" t="s">
        <v>781</v>
      </c>
      <c r="D86" s="259" t="s">
        <v>369</v>
      </c>
      <c r="E86" s="259" t="s">
        <v>1117</v>
      </c>
    </row>
    <row r="87" spans="2:5" x14ac:dyDescent="0.2">
      <c r="B87" s="258" t="s">
        <v>113</v>
      </c>
      <c r="C87" s="259" t="s">
        <v>781</v>
      </c>
      <c r="D87" s="259" t="s">
        <v>114</v>
      </c>
      <c r="E87" s="259" t="s">
        <v>1117</v>
      </c>
    </row>
    <row r="88" spans="2:5" x14ac:dyDescent="0.2">
      <c r="B88" s="258" t="s">
        <v>407</v>
      </c>
      <c r="C88" s="259" t="s">
        <v>781</v>
      </c>
      <c r="D88" s="259" t="s">
        <v>1175</v>
      </c>
      <c r="E88" s="259" t="s">
        <v>1118</v>
      </c>
    </row>
    <row r="89" spans="2:5" x14ac:dyDescent="0.2">
      <c r="B89" s="258" t="s">
        <v>478</v>
      </c>
      <c r="C89" s="259" t="s">
        <v>781</v>
      </c>
      <c r="D89" s="259" t="s">
        <v>1176</v>
      </c>
      <c r="E89" s="259" t="s">
        <v>1117</v>
      </c>
    </row>
    <row r="90" spans="2:5" x14ac:dyDescent="0.2">
      <c r="B90" s="258" t="s">
        <v>101</v>
      </c>
      <c r="C90" s="259" t="s">
        <v>781</v>
      </c>
      <c r="D90" s="259" t="s">
        <v>1177</v>
      </c>
      <c r="E90" s="259" t="s">
        <v>1117</v>
      </c>
    </row>
    <row r="91" spans="2:5" x14ac:dyDescent="0.2">
      <c r="B91" s="258" t="s">
        <v>387</v>
      </c>
      <c r="C91" s="259" t="s">
        <v>781</v>
      </c>
      <c r="D91" s="259" t="s">
        <v>388</v>
      </c>
      <c r="E91" s="259" t="s">
        <v>1117</v>
      </c>
    </row>
    <row r="92" spans="2:5" x14ac:dyDescent="0.2">
      <c r="B92" s="258" t="s">
        <v>115</v>
      </c>
      <c r="C92" s="259" t="s">
        <v>781</v>
      </c>
      <c r="D92" s="259" t="s">
        <v>1178</v>
      </c>
      <c r="E92" s="259" t="s">
        <v>1116</v>
      </c>
    </row>
    <row r="93" spans="2:5" x14ac:dyDescent="0.2">
      <c r="B93" s="258" t="s">
        <v>418</v>
      </c>
      <c r="C93" s="259" t="s">
        <v>781</v>
      </c>
      <c r="D93" s="259" t="s">
        <v>1179</v>
      </c>
      <c r="E93" s="259" t="s">
        <v>1117</v>
      </c>
    </row>
    <row r="94" spans="2:5" x14ac:dyDescent="0.2">
      <c r="B94" s="258" t="s">
        <v>377</v>
      </c>
      <c r="C94" s="259" t="s">
        <v>781</v>
      </c>
      <c r="D94" s="259" t="s">
        <v>1180</v>
      </c>
      <c r="E94" s="259" t="s">
        <v>1163</v>
      </c>
    </row>
    <row r="95" spans="2:5" x14ac:dyDescent="0.2">
      <c r="B95" s="258" t="s">
        <v>413</v>
      </c>
      <c r="C95" s="259" t="s">
        <v>781</v>
      </c>
      <c r="D95" s="259" t="s">
        <v>1181</v>
      </c>
      <c r="E95" s="259" t="s">
        <v>1117</v>
      </c>
    </row>
    <row r="96" spans="2:5" x14ac:dyDescent="0.2">
      <c r="B96" s="258" t="s">
        <v>376</v>
      </c>
      <c r="C96" s="259" t="s">
        <v>781</v>
      </c>
      <c r="D96" s="259" t="s">
        <v>1182</v>
      </c>
      <c r="E96" s="259" t="s">
        <v>1117</v>
      </c>
    </row>
    <row r="97" spans="2:5" x14ac:dyDescent="0.2">
      <c r="B97" s="258" t="s">
        <v>351</v>
      </c>
      <c r="C97" s="259" t="s">
        <v>781</v>
      </c>
      <c r="D97" s="259" t="s">
        <v>1183</v>
      </c>
      <c r="E97" s="259" t="s">
        <v>1184</v>
      </c>
    </row>
    <row r="98" spans="2:5" x14ac:dyDescent="0.2">
      <c r="B98" s="258" t="s">
        <v>102</v>
      </c>
      <c r="C98" s="259" t="s">
        <v>781</v>
      </c>
      <c r="D98" s="259" t="s">
        <v>457</v>
      </c>
      <c r="E98" s="259" t="s">
        <v>1163</v>
      </c>
    </row>
    <row r="99" spans="2:5" x14ac:dyDescent="0.2">
      <c r="B99" s="258" t="s">
        <v>141</v>
      </c>
      <c r="C99" s="259" t="s">
        <v>781</v>
      </c>
      <c r="D99" s="259" t="s">
        <v>1185</v>
      </c>
      <c r="E99" s="259" t="s">
        <v>1184</v>
      </c>
    </row>
    <row r="100" spans="2:5" x14ac:dyDescent="0.2">
      <c r="B100" s="258" t="s">
        <v>116</v>
      </c>
      <c r="C100" s="259" t="s">
        <v>781</v>
      </c>
      <c r="D100" s="259" t="s">
        <v>1186</v>
      </c>
      <c r="E100" s="259" t="s">
        <v>1117</v>
      </c>
    </row>
    <row r="101" spans="2:5" x14ac:dyDescent="0.2">
      <c r="B101" s="258" t="s">
        <v>391</v>
      </c>
      <c r="C101" s="259" t="s">
        <v>781</v>
      </c>
      <c r="D101" s="259" t="s">
        <v>1187</v>
      </c>
      <c r="E101" s="259" t="s">
        <v>1117</v>
      </c>
    </row>
    <row r="102" spans="2:5" x14ac:dyDescent="0.2">
      <c r="B102" s="258" t="s">
        <v>117</v>
      </c>
      <c r="C102" s="259" t="s">
        <v>781</v>
      </c>
      <c r="D102" s="259" t="s">
        <v>118</v>
      </c>
      <c r="E102" s="259" t="s">
        <v>1163</v>
      </c>
    </row>
    <row r="103" spans="2:5" x14ac:dyDescent="0.2">
      <c r="B103" s="258" t="s">
        <v>416</v>
      </c>
      <c r="C103" s="259" t="s">
        <v>781</v>
      </c>
      <c r="D103" s="259" t="s">
        <v>417</v>
      </c>
      <c r="E103" s="259" t="s">
        <v>1117</v>
      </c>
    </row>
    <row r="104" spans="2:5" x14ac:dyDescent="0.2">
      <c r="B104" s="258" t="s">
        <v>420</v>
      </c>
      <c r="C104" s="259" t="s">
        <v>781</v>
      </c>
      <c r="D104" s="259" t="s">
        <v>421</v>
      </c>
      <c r="E104" s="259" t="s">
        <v>1163</v>
      </c>
    </row>
    <row r="105" spans="2:5" x14ac:dyDescent="0.2">
      <c r="B105" s="258" t="s">
        <v>119</v>
      </c>
      <c r="C105" s="259" t="s">
        <v>781</v>
      </c>
      <c r="D105" s="259" t="s">
        <v>1188</v>
      </c>
      <c r="E105" s="259" t="s">
        <v>1117</v>
      </c>
    </row>
    <row r="106" spans="2:5" x14ac:dyDescent="0.2">
      <c r="B106" s="258" t="s">
        <v>398</v>
      </c>
      <c r="C106" s="259" t="s">
        <v>781</v>
      </c>
      <c r="D106" s="259" t="s">
        <v>399</v>
      </c>
      <c r="E106" s="259" t="s">
        <v>1118</v>
      </c>
    </row>
    <row r="107" spans="2:5" x14ac:dyDescent="0.2">
      <c r="B107" s="258" t="s">
        <v>103</v>
      </c>
      <c r="C107" s="259" t="s">
        <v>781</v>
      </c>
      <c r="D107" s="259" t="s">
        <v>1189</v>
      </c>
      <c r="E107" s="259" t="s">
        <v>1117</v>
      </c>
    </row>
    <row r="108" spans="2:5" x14ac:dyDescent="0.2">
      <c r="B108" s="258" t="s">
        <v>392</v>
      </c>
      <c r="C108" s="259" t="s">
        <v>781</v>
      </c>
      <c r="D108" s="259" t="s">
        <v>393</v>
      </c>
      <c r="E108" s="259" t="s">
        <v>1117</v>
      </c>
    </row>
    <row r="109" spans="2:5" x14ac:dyDescent="0.2">
      <c r="B109" s="258" t="s">
        <v>142</v>
      </c>
      <c r="C109" s="259" t="s">
        <v>781</v>
      </c>
      <c r="D109" s="259" t="s">
        <v>1190</v>
      </c>
      <c r="E109" s="259" t="s">
        <v>1184</v>
      </c>
    </row>
    <row r="110" spans="2:5" x14ac:dyDescent="0.2">
      <c r="B110" s="258" t="s">
        <v>411</v>
      </c>
      <c r="C110" s="259" t="s">
        <v>781</v>
      </c>
      <c r="D110" s="259" t="s">
        <v>412</v>
      </c>
      <c r="E110" s="259" t="s">
        <v>1117</v>
      </c>
    </row>
    <row r="111" spans="2:5" x14ac:dyDescent="0.2">
      <c r="B111" s="258" t="s">
        <v>104</v>
      </c>
      <c r="C111" s="259" t="s">
        <v>781</v>
      </c>
      <c r="D111" s="259" t="s">
        <v>458</v>
      </c>
      <c r="E111" s="259" t="s">
        <v>1117</v>
      </c>
    </row>
    <row r="112" spans="2:5" x14ac:dyDescent="0.2">
      <c r="B112" s="258" t="s">
        <v>436</v>
      </c>
      <c r="C112" s="259" t="s">
        <v>781</v>
      </c>
      <c r="D112" s="259" t="s">
        <v>1191</v>
      </c>
      <c r="E112" s="259" t="s">
        <v>1163</v>
      </c>
    </row>
    <row r="113" spans="2:5" x14ac:dyDescent="0.2">
      <c r="B113" s="258" t="s">
        <v>431</v>
      </c>
      <c r="C113" s="259" t="s">
        <v>781</v>
      </c>
      <c r="D113" s="259" t="s">
        <v>432</v>
      </c>
      <c r="E113" s="259" t="s">
        <v>1117</v>
      </c>
    </row>
    <row r="114" spans="2:5" x14ac:dyDescent="0.2">
      <c r="B114" s="258" t="s">
        <v>442</v>
      </c>
      <c r="C114" s="259" t="s">
        <v>781</v>
      </c>
      <c r="D114" s="259" t="s">
        <v>1192</v>
      </c>
      <c r="E114" s="259" t="s">
        <v>1117</v>
      </c>
    </row>
    <row r="115" spans="2:5" x14ac:dyDescent="0.2">
      <c r="B115" s="258" t="s">
        <v>105</v>
      </c>
      <c r="C115" s="259" t="s">
        <v>781</v>
      </c>
      <c r="D115" s="259" t="s">
        <v>1193</v>
      </c>
      <c r="E115" s="259" t="s">
        <v>1117</v>
      </c>
    </row>
    <row r="116" spans="2:5" x14ac:dyDescent="0.2">
      <c r="B116" s="258" t="s">
        <v>459</v>
      </c>
      <c r="C116" s="259" t="s">
        <v>781</v>
      </c>
      <c r="D116" s="259" t="s">
        <v>1194</v>
      </c>
      <c r="E116" s="259" t="s">
        <v>1118</v>
      </c>
    </row>
    <row r="117" spans="2:5" x14ac:dyDescent="0.2">
      <c r="B117" s="258" t="s">
        <v>213</v>
      </c>
      <c r="C117" s="259" t="s">
        <v>781</v>
      </c>
      <c r="D117" s="259" t="s">
        <v>1195</v>
      </c>
      <c r="E117" s="259" t="s">
        <v>1117</v>
      </c>
    </row>
    <row r="118" spans="2:5" x14ac:dyDescent="0.2">
      <c r="B118" s="258" t="s">
        <v>460</v>
      </c>
      <c r="C118" s="259" t="s">
        <v>781</v>
      </c>
      <c r="D118" s="259" t="s">
        <v>1196</v>
      </c>
      <c r="E118" s="259" t="s">
        <v>1184</v>
      </c>
    </row>
    <row r="119" spans="2:5" x14ac:dyDescent="0.2">
      <c r="B119" s="258" t="s">
        <v>120</v>
      </c>
      <c r="C119" s="259" t="s">
        <v>781</v>
      </c>
      <c r="D119" s="259" t="s">
        <v>1197</v>
      </c>
      <c r="E119" s="259" t="s">
        <v>1117</v>
      </c>
    </row>
    <row r="120" spans="2:5" x14ac:dyDescent="0.2">
      <c r="B120" s="258" t="s">
        <v>400</v>
      </c>
      <c r="C120" s="259" t="s">
        <v>781</v>
      </c>
      <c r="D120" s="259" t="s">
        <v>1198</v>
      </c>
      <c r="E120" s="259" t="s">
        <v>1184</v>
      </c>
    </row>
    <row r="121" spans="2:5" x14ac:dyDescent="0.2">
      <c r="B121" s="258" t="s">
        <v>121</v>
      </c>
      <c r="C121" s="259" t="s">
        <v>781</v>
      </c>
      <c r="D121" s="259" t="s">
        <v>1199</v>
      </c>
      <c r="E121" s="259" t="s">
        <v>1117</v>
      </c>
    </row>
    <row r="122" spans="2:5" x14ac:dyDescent="0.2">
      <c r="B122" s="258" t="s">
        <v>454</v>
      </c>
      <c r="C122" s="259" t="s">
        <v>781</v>
      </c>
      <c r="D122" s="259" t="s">
        <v>1200</v>
      </c>
      <c r="E122" s="259" t="s">
        <v>1117</v>
      </c>
    </row>
    <row r="123" spans="2:5" x14ac:dyDescent="0.2">
      <c r="B123" s="258" t="s">
        <v>143</v>
      </c>
      <c r="C123" s="259" t="s">
        <v>781</v>
      </c>
      <c r="D123" s="259" t="s">
        <v>1201</v>
      </c>
      <c r="E123" s="259" t="s">
        <v>1184</v>
      </c>
    </row>
    <row r="124" spans="2:5" x14ac:dyDescent="0.2">
      <c r="B124" s="258" t="s">
        <v>144</v>
      </c>
      <c r="C124" s="259" t="s">
        <v>781</v>
      </c>
      <c r="D124" s="259" t="s">
        <v>1202</v>
      </c>
      <c r="E124" s="259" t="s">
        <v>1184</v>
      </c>
    </row>
    <row r="125" spans="2:5" x14ac:dyDescent="0.2">
      <c r="B125" s="258" t="s">
        <v>122</v>
      </c>
      <c r="C125" s="259" t="s">
        <v>781</v>
      </c>
      <c r="D125" s="259" t="s">
        <v>1203</v>
      </c>
      <c r="E125" s="259" t="s">
        <v>1117</v>
      </c>
    </row>
    <row r="126" spans="2:5" x14ac:dyDescent="0.2">
      <c r="B126" s="258" t="s">
        <v>145</v>
      </c>
      <c r="C126" s="259" t="s">
        <v>781</v>
      </c>
      <c r="D126" s="259" t="s">
        <v>1204</v>
      </c>
      <c r="E126" s="259" t="s">
        <v>1184</v>
      </c>
    </row>
    <row r="127" spans="2:5" x14ac:dyDescent="0.2">
      <c r="B127" s="258" t="s">
        <v>123</v>
      </c>
      <c r="C127" s="259" t="s">
        <v>781</v>
      </c>
      <c r="D127" s="259" t="s">
        <v>1205</v>
      </c>
      <c r="E127" s="259" t="s">
        <v>1117</v>
      </c>
    </row>
    <row r="128" spans="2:5" x14ac:dyDescent="0.2">
      <c r="B128" s="258" t="s">
        <v>146</v>
      </c>
      <c r="C128" s="259" t="s">
        <v>781</v>
      </c>
      <c r="D128" s="259" t="s">
        <v>1206</v>
      </c>
      <c r="E128" s="259" t="s">
        <v>1184</v>
      </c>
    </row>
    <row r="129" spans="2:5" x14ac:dyDescent="0.2">
      <c r="B129" s="258" t="s">
        <v>437</v>
      </c>
      <c r="C129" s="259" t="s">
        <v>781</v>
      </c>
      <c r="D129" s="259" t="s">
        <v>1207</v>
      </c>
      <c r="E129" s="259" t="s">
        <v>1163</v>
      </c>
    </row>
    <row r="130" spans="2:5" x14ac:dyDescent="0.2">
      <c r="B130" s="258" t="s">
        <v>176</v>
      </c>
      <c r="C130" s="259" t="s">
        <v>781</v>
      </c>
      <c r="D130" s="259" t="s">
        <v>1208</v>
      </c>
      <c r="E130" s="259" t="s">
        <v>1117</v>
      </c>
    </row>
    <row r="131" spans="2:5" x14ac:dyDescent="0.2">
      <c r="B131" s="258" t="s">
        <v>106</v>
      </c>
      <c r="C131" s="259" t="s">
        <v>781</v>
      </c>
      <c r="D131" s="259" t="s">
        <v>1209</v>
      </c>
      <c r="E131" s="259" t="s">
        <v>1118</v>
      </c>
    </row>
    <row r="132" spans="2:5" x14ac:dyDescent="0.2">
      <c r="B132" s="258" t="s">
        <v>446</v>
      </c>
      <c r="C132" s="259" t="s">
        <v>781</v>
      </c>
      <c r="D132" s="259" t="s">
        <v>1210</v>
      </c>
      <c r="E132" s="259" t="s">
        <v>1163</v>
      </c>
    </row>
    <row r="133" spans="2:5" x14ac:dyDescent="0.2">
      <c r="B133" s="258" t="s">
        <v>124</v>
      </c>
      <c r="C133" s="259" t="s">
        <v>781</v>
      </c>
      <c r="D133" s="259" t="s">
        <v>125</v>
      </c>
      <c r="E133" s="259" t="s">
        <v>1117</v>
      </c>
    </row>
    <row r="134" spans="2:5" x14ac:dyDescent="0.2">
      <c r="B134" s="258" t="s">
        <v>449</v>
      </c>
      <c r="C134" s="259" t="s">
        <v>781</v>
      </c>
      <c r="D134" s="259" t="s">
        <v>450</v>
      </c>
      <c r="E134" s="259" t="s">
        <v>1163</v>
      </c>
    </row>
    <row r="135" spans="2:5" x14ac:dyDescent="0.2">
      <c r="B135" s="260" t="s">
        <v>464</v>
      </c>
      <c r="C135" s="260" t="s">
        <v>781</v>
      </c>
      <c r="D135" s="259" t="s">
        <v>1211</v>
      </c>
      <c r="E135" s="259" t="s">
        <v>1163</v>
      </c>
    </row>
    <row r="136" spans="2:5" x14ac:dyDescent="0.2">
      <c r="B136" s="260" t="s">
        <v>453</v>
      </c>
      <c r="C136" s="260" t="s">
        <v>781</v>
      </c>
      <c r="D136" s="259" t="s">
        <v>1212</v>
      </c>
      <c r="E136" s="259" t="s">
        <v>1117</v>
      </c>
    </row>
    <row r="137" spans="2:5" x14ac:dyDescent="0.2">
      <c r="B137" s="260" t="s">
        <v>107</v>
      </c>
      <c r="C137" s="260" t="s">
        <v>781</v>
      </c>
      <c r="D137" s="259" t="s">
        <v>1213</v>
      </c>
      <c r="E137" s="259" t="s">
        <v>1117</v>
      </c>
    </row>
    <row r="138" spans="2:5" x14ac:dyDescent="0.2">
      <c r="B138" s="260" t="s">
        <v>147</v>
      </c>
      <c r="C138" s="260" t="s">
        <v>781</v>
      </c>
      <c r="D138" s="259" t="s">
        <v>1214</v>
      </c>
      <c r="E138" s="259" t="s">
        <v>1184</v>
      </c>
    </row>
    <row r="139" spans="2:5" x14ac:dyDescent="0.2">
      <c r="B139" s="260" t="s">
        <v>148</v>
      </c>
      <c r="C139" s="260" t="s">
        <v>781</v>
      </c>
      <c r="D139" s="259" t="s">
        <v>1215</v>
      </c>
      <c r="E139" s="259" t="s">
        <v>1184</v>
      </c>
    </row>
    <row r="140" spans="2:5" x14ac:dyDescent="0.2">
      <c r="B140" s="260" t="s">
        <v>149</v>
      </c>
      <c r="C140" s="260" t="s">
        <v>781</v>
      </c>
      <c r="D140" s="259" t="s">
        <v>1216</v>
      </c>
      <c r="E140" s="259" t="s">
        <v>1184</v>
      </c>
    </row>
    <row r="141" spans="2:5" x14ac:dyDescent="0.2">
      <c r="B141" s="260" t="s">
        <v>1217</v>
      </c>
      <c r="C141" s="260" t="s">
        <v>781</v>
      </c>
      <c r="D141" s="259" t="s">
        <v>1218</v>
      </c>
      <c r="E141" s="259" t="s">
        <v>1163</v>
      </c>
    </row>
    <row r="142" spans="2:5" x14ac:dyDescent="0.2">
      <c r="B142" s="260" t="s">
        <v>108</v>
      </c>
      <c r="C142" s="260" t="s">
        <v>781</v>
      </c>
      <c r="D142" s="259" t="s">
        <v>1219</v>
      </c>
      <c r="E142" s="259" t="s">
        <v>1117</v>
      </c>
    </row>
    <row r="143" spans="2:5" x14ac:dyDescent="0.2">
      <c r="B143" s="260" t="s">
        <v>402</v>
      </c>
      <c r="C143" s="260" t="s">
        <v>781</v>
      </c>
      <c r="D143" s="259" t="s">
        <v>1220</v>
      </c>
      <c r="E143" s="259" t="s">
        <v>1117</v>
      </c>
    </row>
    <row r="144" spans="2:5" x14ac:dyDescent="0.2">
      <c r="B144" s="260" t="s">
        <v>109</v>
      </c>
      <c r="C144" s="260" t="s">
        <v>781</v>
      </c>
      <c r="D144" s="259" t="s">
        <v>1221</v>
      </c>
      <c r="E144" s="259" t="s">
        <v>1117</v>
      </c>
    </row>
    <row r="145" spans="2:5" x14ac:dyDescent="0.2">
      <c r="B145" s="260" t="s">
        <v>126</v>
      </c>
      <c r="C145" s="260" t="s">
        <v>781</v>
      </c>
      <c r="D145" s="259" t="s">
        <v>1222</v>
      </c>
      <c r="E145" s="259" t="s">
        <v>1117</v>
      </c>
    </row>
    <row r="146" spans="2:5" x14ac:dyDescent="0.2">
      <c r="B146" s="260" t="s">
        <v>150</v>
      </c>
      <c r="C146" s="260" t="s">
        <v>781</v>
      </c>
      <c r="D146" s="259" t="s">
        <v>1223</v>
      </c>
      <c r="E146" s="259" t="s">
        <v>1184</v>
      </c>
    </row>
    <row r="147" spans="2:5" x14ac:dyDescent="0.2">
      <c r="B147" s="260" t="s">
        <v>110</v>
      </c>
      <c r="C147" s="260" t="s">
        <v>781</v>
      </c>
      <c r="D147" s="259" t="s">
        <v>1224</v>
      </c>
      <c r="E147" s="259" t="s">
        <v>1117</v>
      </c>
    </row>
    <row r="148" spans="2:5" x14ac:dyDescent="0.2">
      <c r="B148" s="260" t="s">
        <v>111</v>
      </c>
      <c r="C148" s="260" t="s">
        <v>781</v>
      </c>
      <c r="D148" s="259" t="s">
        <v>1225</v>
      </c>
      <c r="E148" s="259" t="s">
        <v>1117</v>
      </c>
    </row>
    <row r="149" spans="2:5" x14ac:dyDescent="0.2">
      <c r="B149" s="260" t="s">
        <v>127</v>
      </c>
      <c r="C149" s="260" t="s">
        <v>781</v>
      </c>
      <c r="D149" s="259" t="s">
        <v>1226</v>
      </c>
      <c r="E149" s="259" t="s">
        <v>1117</v>
      </c>
    </row>
    <row r="150" spans="2:5" x14ac:dyDescent="0.2">
      <c r="B150" s="260" t="s">
        <v>208</v>
      </c>
      <c r="C150" s="260" t="s">
        <v>781</v>
      </c>
      <c r="D150" s="259" t="s">
        <v>1227</v>
      </c>
      <c r="E150" s="259" t="s">
        <v>1117</v>
      </c>
    </row>
    <row r="151" spans="2:5" x14ac:dyDescent="0.2">
      <c r="B151" s="260" t="s">
        <v>209</v>
      </c>
      <c r="C151" s="260" t="s">
        <v>781</v>
      </c>
      <c r="D151" s="259" t="s">
        <v>1228</v>
      </c>
      <c r="E151" s="259" t="s">
        <v>1117</v>
      </c>
    </row>
    <row r="152" spans="2:5" x14ac:dyDescent="0.2">
      <c r="B152" s="260" t="s">
        <v>210</v>
      </c>
      <c r="C152" s="260" t="s">
        <v>781</v>
      </c>
      <c r="D152" s="259" t="s">
        <v>1229</v>
      </c>
      <c r="E152" s="259" t="s">
        <v>1163</v>
      </c>
    </row>
    <row r="153" spans="2:5" x14ac:dyDescent="0.2">
      <c r="B153" s="260" t="s">
        <v>211</v>
      </c>
      <c r="C153" s="260" t="s">
        <v>781</v>
      </c>
      <c r="D153" s="259" t="s">
        <v>212</v>
      </c>
      <c r="E153" s="259" t="s">
        <v>1118</v>
      </c>
    </row>
    <row r="154" spans="2:5" x14ac:dyDescent="0.2">
      <c r="B154" s="260" t="s">
        <v>214</v>
      </c>
      <c r="C154" s="260" t="s">
        <v>781</v>
      </c>
      <c r="D154" s="259" t="s">
        <v>1230</v>
      </c>
      <c r="E154" s="259" t="s">
        <v>1184</v>
      </c>
    </row>
    <row r="155" spans="2:5" x14ac:dyDescent="0.2">
      <c r="B155" s="260" t="s">
        <v>215</v>
      </c>
      <c r="C155" s="260" t="s">
        <v>781</v>
      </c>
      <c r="D155" s="259" t="s">
        <v>1231</v>
      </c>
      <c r="E155" s="259" t="s">
        <v>1184</v>
      </c>
    </row>
    <row r="156" spans="2:5" x14ac:dyDescent="0.2">
      <c r="B156" s="260" t="s">
        <v>360</v>
      </c>
      <c r="C156" s="260" t="s">
        <v>781</v>
      </c>
      <c r="D156" s="259" t="s">
        <v>1232</v>
      </c>
      <c r="E156" s="259" t="s">
        <v>1163</v>
      </c>
    </row>
    <row r="157" spans="2:5" x14ac:dyDescent="0.2">
      <c r="B157" s="260" t="s">
        <v>448</v>
      </c>
      <c r="C157" s="260" t="s">
        <v>781</v>
      </c>
      <c r="D157" s="259" t="s">
        <v>1233</v>
      </c>
      <c r="E157" s="259" t="s">
        <v>1163</v>
      </c>
    </row>
    <row r="158" spans="2:5" x14ac:dyDescent="0.2">
      <c r="B158" s="260" t="s">
        <v>808</v>
      </c>
      <c r="C158" s="260" t="s">
        <v>781</v>
      </c>
      <c r="D158" s="259" t="s">
        <v>1234</v>
      </c>
      <c r="E158" s="259" t="s">
        <v>1163</v>
      </c>
    </row>
    <row r="159" spans="2:5" x14ac:dyDescent="0.2">
      <c r="B159" s="260" t="s">
        <v>721</v>
      </c>
      <c r="C159" s="260" t="s">
        <v>781</v>
      </c>
      <c r="D159" s="259" t="s">
        <v>1235</v>
      </c>
      <c r="E159" s="259" t="s">
        <v>1117</v>
      </c>
    </row>
    <row r="160" spans="2:5" x14ac:dyDescent="0.2">
      <c r="B160" s="260" t="s">
        <v>722</v>
      </c>
      <c r="C160" s="260" t="s">
        <v>781</v>
      </c>
      <c r="D160" s="259" t="s">
        <v>1236</v>
      </c>
      <c r="E160" s="259" t="s">
        <v>1163</v>
      </c>
    </row>
    <row r="161" spans="2:5" x14ac:dyDescent="0.2">
      <c r="B161" s="260" t="s">
        <v>736</v>
      </c>
      <c r="C161" s="260" t="s">
        <v>781</v>
      </c>
      <c r="D161" s="259" t="s">
        <v>743</v>
      </c>
      <c r="E161" s="259" t="s">
        <v>1184</v>
      </c>
    </row>
    <row r="162" spans="2:5" x14ac:dyDescent="0.2">
      <c r="B162" s="260" t="s">
        <v>737</v>
      </c>
      <c r="C162" s="260" t="s">
        <v>781</v>
      </c>
      <c r="D162" s="259" t="s">
        <v>1237</v>
      </c>
      <c r="E162" s="259" t="s">
        <v>1117</v>
      </c>
    </row>
    <row r="163" spans="2:5" x14ac:dyDescent="0.2">
      <c r="B163" s="260" t="s">
        <v>739</v>
      </c>
      <c r="C163" s="260" t="s">
        <v>781</v>
      </c>
      <c r="D163" s="259" t="s">
        <v>1238</v>
      </c>
      <c r="E163" s="259" t="s">
        <v>1184</v>
      </c>
    </row>
    <row r="164" spans="2:5" x14ac:dyDescent="0.2">
      <c r="B164" s="260" t="s">
        <v>799</v>
      </c>
      <c r="C164" s="260" t="s">
        <v>781</v>
      </c>
      <c r="D164" s="259" t="s">
        <v>802</v>
      </c>
      <c r="E164" s="259" t="s">
        <v>1163</v>
      </c>
    </row>
    <row r="165" spans="2:5" x14ac:dyDescent="0.2">
      <c r="B165" s="260" t="s">
        <v>63</v>
      </c>
      <c r="C165" s="260" t="s">
        <v>781</v>
      </c>
      <c r="D165" s="259" t="s">
        <v>276</v>
      </c>
      <c r="E165" s="259" t="s">
        <v>1117</v>
      </c>
    </row>
    <row r="166" spans="2:5" x14ac:dyDescent="0.2">
      <c r="B166" s="260" t="s">
        <v>64</v>
      </c>
      <c r="C166" s="260" t="s">
        <v>781</v>
      </c>
      <c r="D166" s="259" t="s">
        <v>467</v>
      </c>
      <c r="E166" s="259" t="s">
        <v>1117</v>
      </c>
    </row>
    <row r="167" spans="2:5" x14ac:dyDescent="0.2">
      <c r="B167" s="258" t="s">
        <v>65</v>
      </c>
      <c r="C167" s="259" t="s">
        <v>781</v>
      </c>
      <c r="D167" s="259" t="s">
        <v>277</v>
      </c>
      <c r="E167" s="259" t="s">
        <v>1117</v>
      </c>
    </row>
    <row r="168" spans="2:5" x14ac:dyDescent="0.2">
      <c r="B168" s="258" t="s">
        <v>66</v>
      </c>
      <c r="C168" s="259" t="s">
        <v>781</v>
      </c>
      <c r="D168" s="259" t="s">
        <v>278</v>
      </c>
      <c r="E168" s="259" t="s">
        <v>1117</v>
      </c>
    </row>
    <row r="169" spans="2:5" x14ac:dyDescent="0.2">
      <c r="B169" s="258" t="s">
        <v>177</v>
      </c>
      <c r="C169" s="259" t="s">
        <v>781</v>
      </c>
      <c r="D169" s="259" t="s">
        <v>1239</v>
      </c>
      <c r="E169" s="259" t="s">
        <v>1117</v>
      </c>
    </row>
    <row r="170" spans="2:5" x14ac:dyDescent="0.2">
      <c r="B170" s="258" t="s">
        <v>153</v>
      </c>
      <c r="C170" s="259" t="s">
        <v>781</v>
      </c>
      <c r="D170" s="259" t="s">
        <v>1240</v>
      </c>
      <c r="E170" s="259" t="s">
        <v>1116</v>
      </c>
    </row>
    <row r="171" spans="2:5" x14ac:dyDescent="0.2">
      <c r="B171" s="258" t="s">
        <v>1241</v>
      </c>
      <c r="C171" s="259" t="s">
        <v>781</v>
      </c>
      <c r="D171" s="259" t="s">
        <v>1242</v>
      </c>
      <c r="E171" s="259" t="s">
        <v>1116</v>
      </c>
    </row>
    <row r="172" spans="2:5" x14ac:dyDescent="0.2">
      <c r="B172" s="258" t="s">
        <v>1243</v>
      </c>
      <c r="C172" s="259" t="s">
        <v>781</v>
      </c>
      <c r="D172" s="259" t="s">
        <v>1244</v>
      </c>
      <c r="E172" s="259" t="s">
        <v>1117</v>
      </c>
    </row>
    <row r="173" spans="2:5" x14ac:dyDescent="0.2">
      <c r="B173" s="258" t="s">
        <v>1245</v>
      </c>
      <c r="C173" s="259" t="s">
        <v>781</v>
      </c>
      <c r="D173" s="259" t="s">
        <v>1240</v>
      </c>
      <c r="E173" s="259" t="s">
        <v>1116</v>
      </c>
    </row>
    <row r="174" spans="2:5" x14ac:dyDescent="0.2">
      <c r="B174" s="258" t="s">
        <v>1246</v>
      </c>
      <c r="C174" s="259" t="s">
        <v>781</v>
      </c>
      <c r="D174" s="259" t="s">
        <v>1247</v>
      </c>
      <c r="E174" s="259" t="s">
        <v>1116</v>
      </c>
    </row>
    <row r="175" spans="2:5" x14ac:dyDescent="0.2">
      <c r="B175" s="258" t="s">
        <v>1248</v>
      </c>
      <c r="C175" s="259" t="s">
        <v>781</v>
      </c>
      <c r="D175" s="259" t="s">
        <v>1249</v>
      </c>
      <c r="E175" s="259" t="s">
        <v>1116</v>
      </c>
    </row>
    <row r="176" spans="2:5" x14ac:dyDescent="0.2">
      <c r="B176" s="258" t="s">
        <v>1250</v>
      </c>
      <c r="C176" s="259" t="s">
        <v>781</v>
      </c>
      <c r="D176" s="259" t="s">
        <v>1251</v>
      </c>
      <c r="E176" s="259" t="s">
        <v>1116</v>
      </c>
    </row>
    <row r="177" spans="2:5" x14ac:dyDescent="0.2">
      <c r="B177" s="258" t="s">
        <v>131</v>
      </c>
      <c r="C177" s="259" t="s">
        <v>1026</v>
      </c>
      <c r="D177" s="259" t="s">
        <v>1252</v>
      </c>
      <c r="E177" s="259" t="s">
        <v>1253</v>
      </c>
    </row>
    <row r="178" spans="2:5" x14ac:dyDescent="0.2">
      <c r="B178" s="258" t="s">
        <v>132</v>
      </c>
      <c r="C178" s="259" t="s">
        <v>1026</v>
      </c>
      <c r="D178" s="259" t="s">
        <v>1254</v>
      </c>
      <c r="E178" s="259" t="s">
        <v>1253</v>
      </c>
    </row>
    <row r="179" spans="2:5" x14ac:dyDescent="0.2">
      <c r="B179" s="258" t="s">
        <v>1255</v>
      </c>
      <c r="C179" s="259" t="s">
        <v>1026</v>
      </c>
      <c r="D179" s="259" t="s">
        <v>1256</v>
      </c>
      <c r="E179" s="259" t="s">
        <v>1253</v>
      </c>
    </row>
    <row r="180" spans="2:5" x14ac:dyDescent="0.2">
      <c r="B180" s="258" t="s">
        <v>1257</v>
      </c>
      <c r="C180" s="259" t="s">
        <v>781</v>
      </c>
      <c r="D180" s="259" t="s">
        <v>1258</v>
      </c>
      <c r="E180" s="259" t="s">
        <v>1259</v>
      </c>
    </row>
    <row r="181" spans="2:5" x14ac:dyDescent="0.2">
      <c r="B181" s="258" t="s">
        <v>503</v>
      </c>
      <c r="C181" s="259" t="s">
        <v>781</v>
      </c>
      <c r="D181" s="259" t="s">
        <v>1260</v>
      </c>
      <c r="E181" s="259" t="s">
        <v>1163</v>
      </c>
    </row>
    <row r="182" spans="2:5" x14ac:dyDescent="0.2">
      <c r="B182" s="258" t="s">
        <v>42</v>
      </c>
      <c r="C182" s="259" t="s">
        <v>781</v>
      </c>
      <c r="D182" s="259" t="s">
        <v>250</v>
      </c>
      <c r="E182" s="259" t="s">
        <v>1163</v>
      </c>
    </row>
    <row r="183" spans="2:5" x14ac:dyDescent="0.2">
      <c r="B183" s="258" t="s">
        <v>43</v>
      </c>
      <c r="C183" s="259" t="s">
        <v>781</v>
      </c>
      <c r="D183" s="259" t="s">
        <v>1261</v>
      </c>
      <c r="E183" s="259" t="s">
        <v>1163</v>
      </c>
    </row>
    <row r="184" spans="2:5" x14ac:dyDescent="0.2">
      <c r="B184" s="258" t="s">
        <v>44</v>
      </c>
      <c r="C184" s="259" t="s">
        <v>781</v>
      </c>
      <c r="D184" s="259" t="s">
        <v>251</v>
      </c>
      <c r="E184" s="259" t="s">
        <v>1163</v>
      </c>
    </row>
    <row r="185" spans="2:5" x14ac:dyDescent="0.2">
      <c r="B185" s="258" t="s">
        <v>45</v>
      </c>
      <c r="C185" s="259" t="s">
        <v>781</v>
      </c>
      <c r="D185" s="259" t="s">
        <v>46</v>
      </c>
      <c r="E185" s="259" t="s">
        <v>1163</v>
      </c>
    </row>
    <row r="186" spans="2:5" x14ac:dyDescent="0.2">
      <c r="B186" s="258" t="s">
        <v>434</v>
      </c>
      <c r="C186" s="259" t="s">
        <v>781</v>
      </c>
      <c r="D186" s="259" t="s">
        <v>1262</v>
      </c>
      <c r="E186" s="259" t="s">
        <v>1163</v>
      </c>
    </row>
    <row r="187" spans="2:5" x14ac:dyDescent="0.2">
      <c r="B187" s="258" t="s">
        <v>47</v>
      </c>
      <c r="C187" s="259" t="s">
        <v>781</v>
      </c>
      <c r="D187" s="259" t="s">
        <v>452</v>
      </c>
      <c r="E187" s="259" t="s">
        <v>1163</v>
      </c>
    </row>
    <row r="188" spans="2:5" x14ac:dyDescent="0.2">
      <c r="B188" s="258" t="s">
        <v>1263</v>
      </c>
      <c r="C188" s="259" t="s">
        <v>781</v>
      </c>
      <c r="D188" s="259" t="s">
        <v>1264</v>
      </c>
      <c r="E188" s="259" t="s">
        <v>1163</v>
      </c>
    </row>
    <row r="189" spans="2:5" x14ac:dyDescent="0.2">
      <c r="B189" s="258" t="s">
        <v>201</v>
      </c>
      <c r="C189" s="259" t="s">
        <v>781</v>
      </c>
      <c r="D189" s="259" t="s">
        <v>1265</v>
      </c>
      <c r="E189" s="259" t="s">
        <v>1163</v>
      </c>
    </row>
    <row r="190" spans="2:5" x14ac:dyDescent="0.2">
      <c r="B190" s="261" t="s">
        <v>202</v>
      </c>
      <c r="C190" s="261" t="s">
        <v>781</v>
      </c>
      <c r="D190" s="261" t="s">
        <v>1039</v>
      </c>
      <c r="E190" s="261" t="s">
        <v>1163</v>
      </c>
    </row>
    <row r="191" spans="2:5" x14ac:dyDescent="0.2">
      <c r="B191" s="258" t="s">
        <v>355</v>
      </c>
      <c r="C191" s="259" t="s">
        <v>781</v>
      </c>
      <c r="D191" s="259" t="s">
        <v>1266</v>
      </c>
      <c r="E191" s="259" t="s">
        <v>1163</v>
      </c>
    </row>
    <row r="192" spans="2:5" x14ac:dyDescent="0.2">
      <c r="B192" s="258" t="s">
        <v>357</v>
      </c>
      <c r="C192" s="259" t="s">
        <v>781</v>
      </c>
      <c r="D192" s="259" t="s">
        <v>1267</v>
      </c>
      <c r="E192" s="259" t="s">
        <v>1163</v>
      </c>
    </row>
    <row r="193" spans="2:5" x14ac:dyDescent="0.2">
      <c r="B193" s="258" t="s">
        <v>84</v>
      </c>
      <c r="C193" s="259" t="s">
        <v>781</v>
      </c>
      <c r="D193" s="259" t="s">
        <v>456</v>
      </c>
      <c r="E193" s="259" t="s">
        <v>1163</v>
      </c>
    </row>
    <row r="194" spans="2:5" x14ac:dyDescent="0.2">
      <c r="B194" s="258" t="s">
        <v>182</v>
      </c>
      <c r="C194" s="259" t="s">
        <v>781</v>
      </c>
      <c r="D194" s="259" t="s">
        <v>252</v>
      </c>
      <c r="E194" s="259" t="s">
        <v>1163</v>
      </c>
    </row>
    <row r="195" spans="2:5" x14ac:dyDescent="0.2">
      <c r="B195" s="258" t="s">
        <v>183</v>
      </c>
      <c r="C195" s="259" t="s">
        <v>781</v>
      </c>
      <c r="D195" s="259" t="s">
        <v>253</v>
      </c>
      <c r="E195" s="259" t="s">
        <v>1163</v>
      </c>
    </row>
    <row r="196" spans="2:5" x14ac:dyDescent="0.2">
      <c r="B196" s="258" t="s">
        <v>184</v>
      </c>
      <c r="C196" s="259" t="s">
        <v>781</v>
      </c>
      <c r="D196" s="259" t="s">
        <v>254</v>
      </c>
      <c r="E196" s="259" t="s">
        <v>1163</v>
      </c>
    </row>
    <row r="197" spans="2:5" x14ac:dyDescent="0.2">
      <c r="B197" s="258" t="s">
        <v>86</v>
      </c>
      <c r="C197" s="259" t="s">
        <v>781</v>
      </c>
      <c r="D197" s="259" t="s">
        <v>255</v>
      </c>
      <c r="E197" s="259" t="s">
        <v>1163</v>
      </c>
    </row>
    <row r="198" spans="2:5" x14ac:dyDescent="0.2">
      <c r="B198" s="258" t="s">
        <v>87</v>
      </c>
      <c r="C198" s="259" t="s">
        <v>781</v>
      </c>
      <c r="D198" s="259" t="s">
        <v>256</v>
      </c>
      <c r="E198" s="259" t="s">
        <v>1163</v>
      </c>
    </row>
    <row r="199" spans="2:5" x14ac:dyDescent="0.2">
      <c r="B199" s="258" t="s">
        <v>200</v>
      </c>
      <c r="C199" s="259" t="s">
        <v>781</v>
      </c>
      <c r="D199" s="259" t="s">
        <v>1268</v>
      </c>
      <c r="E199" s="259" t="s">
        <v>1163</v>
      </c>
    </row>
    <row r="200" spans="2:5" x14ac:dyDescent="0.2">
      <c r="B200" s="258" t="s">
        <v>77</v>
      </c>
      <c r="C200" s="259" t="s">
        <v>781</v>
      </c>
      <c r="D200" s="259" t="s">
        <v>784</v>
      </c>
      <c r="E200" s="259" t="s">
        <v>1163</v>
      </c>
    </row>
    <row r="201" spans="2:5" x14ac:dyDescent="0.2">
      <c r="B201" s="258" t="s">
        <v>78</v>
      </c>
      <c r="C201" s="259" t="s">
        <v>781</v>
      </c>
      <c r="D201" s="259" t="s">
        <v>1269</v>
      </c>
      <c r="E201" s="259" t="s">
        <v>1163</v>
      </c>
    </row>
    <row r="202" spans="2:5" x14ac:dyDescent="0.2">
      <c r="B202" s="258" t="s">
        <v>79</v>
      </c>
      <c r="C202" s="259" t="s">
        <v>781</v>
      </c>
      <c r="D202" s="259" t="s">
        <v>80</v>
      </c>
      <c r="E202" s="259" t="s">
        <v>1163</v>
      </c>
    </row>
    <row r="203" spans="2:5" x14ac:dyDescent="0.2">
      <c r="B203" s="258" t="s">
        <v>81</v>
      </c>
      <c r="C203" s="259" t="s">
        <v>781</v>
      </c>
      <c r="D203" s="259" t="s">
        <v>257</v>
      </c>
      <c r="E203" s="259" t="s">
        <v>1163</v>
      </c>
    </row>
    <row r="204" spans="2:5" x14ac:dyDescent="0.2">
      <c r="B204" s="258" t="s">
        <v>796</v>
      </c>
      <c r="C204" s="259" t="s">
        <v>781</v>
      </c>
      <c r="D204" s="259" t="s">
        <v>797</v>
      </c>
      <c r="E204" s="259" t="s">
        <v>1163</v>
      </c>
    </row>
    <row r="205" spans="2:5" x14ac:dyDescent="0.2">
      <c r="B205" s="258" t="s">
        <v>85</v>
      </c>
      <c r="C205" s="259" t="s">
        <v>781</v>
      </c>
      <c r="D205" s="259" t="s">
        <v>441</v>
      </c>
      <c r="E205" s="259" t="s">
        <v>1163</v>
      </c>
    </row>
    <row r="206" spans="2:5" x14ac:dyDescent="0.2">
      <c r="B206" s="258" t="s">
        <v>94</v>
      </c>
      <c r="C206" s="259" t="s">
        <v>781</v>
      </c>
      <c r="D206" s="259" t="s">
        <v>1038</v>
      </c>
      <c r="E206" s="259" t="s">
        <v>1163</v>
      </c>
    </row>
    <row r="207" spans="2:5" x14ac:dyDescent="0.2">
      <c r="B207" s="258" t="s">
        <v>82</v>
      </c>
      <c r="C207" s="259" t="s">
        <v>781</v>
      </c>
      <c r="D207" s="259" t="s">
        <v>258</v>
      </c>
      <c r="E207" s="259" t="s">
        <v>1163</v>
      </c>
    </row>
    <row r="208" spans="2:5" x14ac:dyDescent="0.2">
      <c r="B208" s="258" t="s">
        <v>83</v>
      </c>
      <c r="C208" s="259" t="s">
        <v>781</v>
      </c>
      <c r="D208" s="259" t="s">
        <v>259</v>
      </c>
      <c r="E208" s="259" t="s">
        <v>1163</v>
      </c>
    </row>
    <row r="209" spans="2:5" x14ac:dyDescent="0.2">
      <c r="B209" s="258" t="s">
        <v>363</v>
      </c>
      <c r="C209" s="259" t="s">
        <v>781</v>
      </c>
      <c r="D209" s="259" t="s">
        <v>1270</v>
      </c>
      <c r="E209" s="259" t="s">
        <v>1163</v>
      </c>
    </row>
    <row r="210" spans="2:5" x14ac:dyDescent="0.2">
      <c r="B210" s="258" t="s">
        <v>95</v>
      </c>
      <c r="C210" s="259" t="s">
        <v>781</v>
      </c>
      <c r="D210" s="259" t="s">
        <v>1271</v>
      </c>
      <c r="E210" s="259" t="s">
        <v>1163</v>
      </c>
    </row>
    <row r="211" spans="2:5" x14ac:dyDescent="0.2">
      <c r="B211" s="258" t="s">
        <v>2</v>
      </c>
      <c r="C211" s="259" t="s">
        <v>781</v>
      </c>
      <c r="D211" s="259" t="s">
        <v>218</v>
      </c>
      <c r="E211" s="259" t="s">
        <v>1117</v>
      </c>
    </row>
    <row r="212" spans="2:5" x14ac:dyDescent="0.2">
      <c r="B212" s="258" t="s">
        <v>4</v>
      </c>
      <c r="C212" s="259" t="s">
        <v>781</v>
      </c>
      <c r="D212" s="259" t="s">
        <v>219</v>
      </c>
      <c r="E212" s="259" t="s">
        <v>1117</v>
      </c>
    </row>
    <row r="213" spans="2:5" x14ac:dyDescent="0.2">
      <c r="B213" s="258" t="s">
        <v>5</v>
      </c>
      <c r="C213" s="259" t="s">
        <v>781</v>
      </c>
      <c r="D213" s="259" t="s">
        <v>220</v>
      </c>
      <c r="E213" s="259" t="s">
        <v>1117</v>
      </c>
    </row>
    <row r="214" spans="2:5" x14ac:dyDescent="0.2">
      <c r="B214" s="258" t="s">
        <v>6</v>
      </c>
      <c r="C214" s="259" t="s">
        <v>781</v>
      </c>
      <c r="D214" s="259" t="s">
        <v>222</v>
      </c>
      <c r="E214" s="259" t="s">
        <v>1117</v>
      </c>
    </row>
    <row r="215" spans="2:5" x14ac:dyDescent="0.2">
      <c r="B215" s="258" t="s">
        <v>7</v>
      </c>
      <c r="C215" s="259" t="s">
        <v>781</v>
      </c>
      <c r="D215" s="259" t="s">
        <v>223</v>
      </c>
      <c r="E215" s="259" t="s">
        <v>1117</v>
      </c>
    </row>
    <row r="216" spans="2:5" x14ac:dyDescent="0.2">
      <c r="B216" s="258" t="s">
        <v>8</v>
      </c>
      <c r="C216" s="259" t="s">
        <v>781</v>
      </c>
      <c r="D216" s="259" t="s">
        <v>224</v>
      </c>
      <c r="E216" s="259" t="s">
        <v>1117</v>
      </c>
    </row>
    <row r="217" spans="2:5" x14ac:dyDescent="0.2">
      <c r="B217" s="258" t="s">
        <v>9</v>
      </c>
      <c r="C217" s="259" t="s">
        <v>781</v>
      </c>
      <c r="D217" s="259" t="s">
        <v>225</v>
      </c>
      <c r="E217" s="259" t="s">
        <v>1117</v>
      </c>
    </row>
    <row r="218" spans="2:5" x14ac:dyDescent="0.2">
      <c r="B218" s="258" t="s">
        <v>10</v>
      </c>
      <c r="C218" s="259" t="s">
        <v>781</v>
      </c>
      <c r="D218" s="259" t="s">
        <v>471</v>
      </c>
      <c r="E218" s="259" t="s">
        <v>1117</v>
      </c>
    </row>
    <row r="219" spans="2:5" x14ac:dyDescent="0.2">
      <c r="B219" s="258" t="s">
        <v>28</v>
      </c>
      <c r="C219" s="259" t="s">
        <v>781</v>
      </c>
      <c r="D219" s="259" t="s">
        <v>241</v>
      </c>
      <c r="E219" s="259" t="s">
        <v>1117</v>
      </c>
    </row>
    <row r="220" spans="2:5" x14ac:dyDescent="0.2">
      <c r="B220" s="258" t="s">
        <v>29</v>
      </c>
      <c r="C220" s="259" t="s">
        <v>781</v>
      </c>
      <c r="D220" s="259" t="s">
        <v>293</v>
      </c>
      <c r="E220" s="259" t="s">
        <v>1117</v>
      </c>
    </row>
    <row r="221" spans="2:5" x14ac:dyDescent="0.2">
      <c r="B221" s="258" t="s">
        <v>1</v>
      </c>
      <c r="C221" s="259" t="s">
        <v>781</v>
      </c>
      <c r="D221" s="259" t="s">
        <v>216</v>
      </c>
      <c r="E221" s="259" t="s">
        <v>1117</v>
      </c>
    </row>
    <row r="222" spans="2:5" x14ac:dyDescent="0.2">
      <c r="B222" s="258" t="s">
        <v>11</v>
      </c>
      <c r="C222" s="259" t="s">
        <v>781</v>
      </c>
      <c r="D222" s="259" t="s">
        <v>242</v>
      </c>
      <c r="E222" s="259" t="s">
        <v>1117</v>
      </c>
    </row>
    <row r="223" spans="2:5" x14ac:dyDescent="0.2">
      <c r="B223" s="258" t="s">
        <v>30</v>
      </c>
      <c r="C223" s="259" t="s">
        <v>781</v>
      </c>
      <c r="D223" s="259" t="s">
        <v>473</v>
      </c>
      <c r="E223" s="259" t="s">
        <v>1117</v>
      </c>
    </row>
    <row r="224" spans="2:5" x14ac:dyDescent="0.2">
      <c r="B224" s="258" t="s">
        <v>31</v>
      </c>
      <c r="C224" s="259" t="s">
        <v>781</v>
      </c>
      <c r="D224" s="259" t="s">
        <v>469</v>
      </c>
      <c r="E224" s="259" t="s">
        <v>1117</v>
      </c>
    </row>
    <row r="225" spans="2:5" x14ac:dyDescent="0.2">
      <c r="B225" s="258" t="s">
        <v>32</v>
      </c>
      <c r="C225" s="259" t="s">
        <v>781</v>
      </c>
      <c r="D225" s="259" t="s">
        <v>243</v>
      </c>
      <c r="E225" s="259" t="s">
        <v>1117</v>
      </c>
    </row>
    <row r="226" spans="2:5" x14ac:dyDescent="0.2">
      <c r="B226" s="258" t="s">
        <v>33</v>
      </c>
      <c r="C226" s="259" t="s">
        <v>781</v>
      </c>
      <c r="D226" s="259" t="s">
        <v>244</v>
      </c>
      <c r="E226" s="259" t="s">
        <v>1117</v>
      </c>
    </row>
    <row r="227" spans="2:5" x14ac:dyDescent="0.2">
      <c r="B227" s="258" t="s">
        <v>35</v>
      </c>
      <c r="C227" s="259" t="s">
        <v>781</v>
      </c>
      <c r="D227" s="259" t="s">
        <v>245</v>
      </c>
      <c r="E227" s="259" t="s">
        <v>1117</v>
      </c>
    </row>
    <row r="228" spans="2:5" x14ac:dyDescent="0.2">
      <c r="B228" s="258" t="s">
        <v>36</v>
      </c>
      <c r="C228" s="259" t="s">
        <v>781</v>
      </c>
      <c r="D228" s="259" t="s">
        <v>246</v>
      </c>
      <c r="E228" s="259" t="s">
        <v>1117</v>
      </c>
    </row>
    <row r="229" spans="2:5" x14ac:dyDescent="0.2">
      <c r="B229" s="258" t="s">
        <v>37</v>
      </c>
      <c r="C229" s="259" t="s">
        <v>781</v>
      </c>
      <c r="D229" s="259" t="s">
        <v>247</v>
      </c>
      <c r="E229" s="259" t="s">
        <v>1117</v>
      </c>
    </row>
    <row r="230" spans="2:5" x14ac:dyDescent="0.2">
      <c r="B230" s="258" t="s">
        <v>12</v>
      </c>
      <c r="C230" s="259" t="s">
        <v>781</v>
      </c>
      <c r="D230" s="259" t="s">
        <v>226</v>
      </c>
      <c r="E230" s="259" t="s">
        <v>1117</v>
      </c>
    </row>
    <row r="231" spans="2:5" x14ac:dyDescent="0.2">
      <c r="B231" s="258" t="s">
        <v>38</v>
      </c>
      <c r="C231" s="259" t="s">
        <v>781</v>
      </c>
      <c r="D231" s="259" t="s">
        <v>472</v>
      </c>
      <c r="E231" s="259" t="s">
        <v>1117</v>
      </c>
    </row>
    <row r="232" spans="2:5" x14ac:dyDescent="0.2">
      <c r="B232" s="258" t="s">
        <v>13</v>
      </c>
      <c r="C232" s="259" t="s">
        <v>781</v>
      </c>
      <c r="D232" s="259" t="s">
        <v>14</v>
      </c>
      <c r="E232" s="259" t="s">
        <v>1117</v>
      </c>
    </row>
    <row r="233" spans="2:5" x14ac:dyDescent="0.2">
      <c r="B233" s="258" t="s">
        <v>15</v>
      </c>
      <c r="C233" s="259" t="s">
        <v>781</v>
      </c>
      <c r="D233" s="259" t="s">
        <v>227</v>
      </c>
      <c r="E233" s="259" t="s">
        <v>1117</v>
      </c>
    </row>
    <row r="234" spans="2:5" x14ac:dyDescent="0.2">
      <c r="B234" s="258" t="s">
        <v>3</v>
      </c>
      <c r="C234" s="259" t="s">
        <v>781</v>
      </c>
      <c r="D234" s="259" t="s">
        <v>221</v>
      </c>
      <c r="E234" s="259" t="s">
        <v>1117</v>
      </c>
    </row>
    <row r="235" spans="2:5" x14ac:dyDescent="0.2">
      <c r="B235" s="258" t="s">
        <v>16</v>
      </c>
      <c r="C235" s="259" t="s">
        <v>781</v>
      </c>
      <c r="D235" s="259" t="s">
        <v>228</v>
      </c>
      <c r="E235" s="259" t="s">
        <v>1117</v>
      </c>
    </row>
    <row r="236" spans="2:5" x14ac:dyDescent="0.2">
      <c r="B236" s="258" t="s">
        <v>423</v>
      </c>
      <c r="C236" s="259" t="s">
        <v>781</v>
      </c>
      <c r="D236" s="259" t="s">
        <v>1272</v>
      </c>
      <c r="E236" s="259" t="s">
        <v>1117</v>
      </c>
    </row>
    <row r="237" spans="2:5" x14ac:dyDescent="0.2">
      <c r="B237" s="258" t="s">
        <v>394</v>
      </c>
      <c r="C237" s="259" t="s">
        <v>781</v>
      </c>
      <c r="D237" s="259" t="s">
        <v>1273</v>
      </c>
      <c r="E237" s="259" t="s">
        <v>1117</v>
      </c>
    </row>
    <row r="238" spans="2:5" x14ac:dyDescent="0.2">
      <c r="B238" s="258" t="s">
        <v>17</v>
      </c>
      <c r="C238" s="259" t="s">
        <v>781</v>
      </c>
      <c r="D238" s="259" t="s">
        <v>229</v>
      </c>
      <c r="E238" s="259" t="s">
        <v>1117</v>
      </c>
    </row>
    <row r="239" spans="2:5" x14ac:dyDescent="0.2">
      <c r="B239" s="258" t="s">
        <v>498</v>
      </c>
      <c r="C239" s="259" t="s">
        <v>781</v>
      </c>
      <c r="D239" s="259" t="s">
        <v>1274</v>
      </c>
      <c r="E239" s="259" t="s">
        <v>1117</v>
      </c>
    </row>
    <row r="240" spans="2:5" x14ac:dyDescent="0.2">
      <c r="B240" s="258" t="s">
        <v>18</v>
      </c>
      <c r="C240" s="259" t="s">
        <v>781</v>
      </c>
      <c r="D240" s="259" t="s">
        <v>248</v>
      </c>
      <c r="E240" s="259" t="s">
        <v>1117</v>
      </c>
    </row>
    <row r="241" spans="2:5" x14ac:dyDescent="0.2">
      <c r="B241" s="258" t="s">
        <v>39</v>
      </c>
      <c r="C241" s="259" t="s">
        <v>781</v>
      </c>
      <c r="D241" s="259" t="s">
        <v>470</v>
      </c>
      <c r="E241" s="259" t="s">
        <v>1117</v>
      </c>
    </row>
    <row r="242" spans="2:5" x14ac:dyDescent="0.2">
      <c r="B242" s="258" t="s">
        <v>20</v>
      </c>
      <c r="C242" s="259" t="s">
        <v>781</v>
      </c>
      <c r="D242" s="259" t="s">
        <v>230</v>
      </c>
      <c r="E242" s="259" t="s">
        <v>1117</v>
      </c>
    </row>
    <row r="243" spans="2:5" x14ac:dyDescent="0.2">
      <c r="B243" s="258" t="s">
        <v>408</v>
      </c>
      <c r="C243" s="259" t="s">
        <v>781</v>
      </c>
      <c r="D243" s="259" t="s">
        <v>1275</v>
      </c>
      <c r="E243" s="259" t="s">
        <v>1117</v>
      </c>
    </row>
    <row r="244" spans="2:5" x14ac:dyDescent="0.2">
      <c r="B244" s="258" t="s">
        <v>40</v>
      </c>
      <c r="C244" s="259" t="s">
        <v>781</v>
      </c>
      <c r="D244" s="259" t="s">
        <v>1276</v>
      </c>
      <c r="E244" s="259" t="s">
        <v>1117</v>
      </c>
    </row>
    <row r="245" spans="2:5" x14ac:dyDescent="0.2">
      <c r="B245" s="258" t="s">
        <v>430</v>
      </c>
      <c r="C245" s="259" t="s">
        <v>781</v>
      </c>
      <c r="D245" s="259" t="s">
        <v>1277</v>
      </c>
      <c r="E245" s="259" t="s">
        <v>1117</v>
      </c>
    </row>
    <row r="246" spans="2:5" x14ac:dyDescent="0.2">
      <c r="B246" s="258" t="s">
        <v>382</v>
      </c>
      <c r="C246" s="259" t="s">
        <v>781</v>
      </c>
      <c r="D246" s="259" t="s">
        <v>1278</v>
      </c>
      <c r="E246" s="259" t="s">
        <v>1117</v>
      </c>
    </row>
    <row r="247" spans="2:5" x14ac:dyDescent="0.2">
      <c r="B247" s="258" t="s">
        <v>443</v>
      </c>
      <c r="C247" s="259" t="s">
        <v>781</v>
      </c>
      <c r="D247" s="259" t="s">
        <v>444</v>
      </c>
      <c r="E247" s="259" t="s">
        <v>1117</v>
      </c>
    </row>
    <row r="248" spans="2:5" x14ac:dyDescent="0.2">
      <c r="B248" s="258" t="s">
        <v>21</v>
      </c>
      <c r="C248" s="259" t="s">
        <v>781</v>
      </c>
      <c r="D248" s="259" t="s">
        <v>231</v>
      </c>
      <c r="E248" s="259" t="s">
        <v>1117</v>
      </c>
    </row>
    <row r="249" spans="2:5" x14ac:dyDescent="0.2">
      <c r="B249" s="258" t="s">
        <v>22</v>
      </c>
      <c r="C249" s="259" t="s">
        <v>781</v>
      </c>
      <c r="D249" s="259" t="s">
        <v>232</v>
      </c>
      <c r="E249" s="259" t="s">
        <v>1117</v>
      </c>
    </row>
    <row r="250" spans="2:5" x14ac:dyDescent="0.2">
      <c r="B250" s="258" t="s">
        <v>34</v>
      </c>
      <c r="C250" s="259" t="s">
        <v>781</v>
      </c>
      <c r="D250" s="259" t="s">
        <v>466</v>
      </c>
      <c r="E250" s="259" t="s">
        <v>1117</v>
      </c>
    </row>
    <row r="251" spans="2:5" x14ac:dyDescent="0.2">
      <c r="B251" s="258" t="s">
        <v>23</v>
      </c>
      <c r="C251" s="259" t="s">
        <v>781</v>
      </c>
      <c r="D251" s="259" t="s">
        <v>371</v>
      </c>
      <c r="E251" s="259" t="s">
        <v>1117</v>
      </c>
    </row>
    <row r="252" spans="2:5" x14ac:dyDescent="0.2">
      <c r="B252" s="258" t="s">
        <v>427</v>
      </c>
      <c r="C252" s="259" t="s">
        <v>781</v>
      </c>
      <c r="D252" s="259" t="s">
        <v>1279</v>
      </c>
      <c r="E252" s="259" t="s">
        <v>1117</v>
      </c>
    </row>
    <row r="253" spans="2:5" x14ac:dyDescent="0.2">
      <c r="B253" s="258" t="s">
        <v>24</v>
      </c>
      <c r="C253" s="259" t="s">
        <v>781</v>
      </c>
      <c r="D253" s="259" t="s">
        <v>233</v>
      </c>
      <c r="E253" s="259" t="s">
        <v>1117</v>
      </c>
    </row>
    <row r="254" spans="2:5" x14ac:dyDescent="0.2">
      <c r="B254" s="258" t="s">
        <v>19</v>
      </c>
      <c r="C254" s="259" t="s">
        <v>781</v>
      </c>
      <c r="D254" s="259" t="s">
        <v>1280</v>
      </c>
      <c r="E254" s="259" t="s">
        <v>1117</v>
      </c>
    </row>
    <row r="255" spans="2:5" x14ac:dyDescent="0.2">
      <c r="B255" s="258" t="s">
        <v>439</v>
      </c>
      <c r="C255" s="259" t="s">
        <v>781</v>
      </c>
      <c r="D255" s="259" t="s">
        <v>1281</v>
      </c>
      <c r="E255" s="259" t="s">
        <v>1117</v>
      </c>
    </row>
    <row r="256" spans="2:5" x14ac:dyDescent="0.2">
      <c r="B256" s="258" t="s">
        <v>445</v>
      </c>
      <c r="C256" s="259" t="s">
        <v>781</v>
      </c>
      <c r="D256" s="259" t="s">
        <v>1282</v>
      </c>
      <c r="E256" s="259" t="s">
        <v>1117</v>
      </c>
    </row>
    <row r="257" spans="2:5" x14ac:dyDescent="0.2">
      <c r="B257" s="258" t="s">
        <v>438</v>
      </c>
      <c r="C257" s="259" t="s">
        <v>781</v>
      </c>
      <c r="D257" s="259" t="s">
        <v>1283</v>
      </c>
      <c r="E257" s="259" t="s">
        <v>1117</v>
      </c>
    </row>
    <row r="258" spans="2:5" x14ac:dyDescent="0.2">
      <c r="B258" s="258" t="s">
        <v>25</v>
      </c>
      <c r="C258" s="259" t="s">
        <v>781</v>
      </c>
      <c r="D258" s="259" t="s">
        <v>455</v>
      </c>
      <c r="E258" s="259" t="s">
        <v>1117</v>
      </c>
    </row>
    <row r="259" spans="2:5" x14ac:dyDescent="0.2">
      <c r="B259" s="258" t="s">
        <v>429</v>
      </c>
      <c r="C259" s="259" t="s">
        <v>781</v>
      </c>
      <c r="D259" s="259" t="s">
        <v>1284</v>
      </c>
      <c r="E259" s="259" t="s">
        <v>1117</v>
      </c>
    </row>
    <row r="260" spans="2:5" x14ac:dyDescent="0.2">
      <c r="B260" s="258" t="s">
        <v>414</v>
      </c>
      <c r="C260" s="259" t="s">
        <v>781</v>
      </c>
      <c r="D260" s="259" t="s">
        <v>1285</v>
      </c>
      <c r="E260" s="259" t="s">
        <v>1117</v>
      </c>
    </row>
    <row r="261" spans="2:5" x14ac:dyDescent="0.2">
      <c r="B261" s="258" t="s">
        <v>422</v>
      </c>
      <c r="C261" s="259" t="s">
        <v>781</v>
      </c>
      <c r="D261" s="259" t="s">
        <v>1286</v>
      </c>
      <c r="E261" s="259" t="s">
        <v>1117</v>
      </c>
    </row>
    <row r="262" spans="2:5" x14ac:dyDescent="0.2">
      <c r="B262" s="258" t="s">
        <v>415</v>
      </c>
      <c r="C262" s="259" t="s">
        <v>781</v>
      </c>
      <c r="D262" s="259" t="s">
        <v>1287</v>
      </c>
      <c r="E262" s="259" t="s">
        <v>1117</v>
      </c>
    </row>
    <row r="263" spans="2:5" x14ac:dyDescent="0.2">
      <c r="B263" s="258" t="s">
        <v>26</v>
      </c>
      <c r="C263" s="259" t="s">
        <v>781</v>
      </c>
      <c r="D263" s="259" t="s">
        <v>375</v>
      </c>
      <c r="E263" s="259" t="s">
        <v>1117</v>
      </c>
    </row>
    <row r="264" spans="2:5" x14ac:dyDescent="0.2">
      <c r="B264" s="258" t="s">
        <v>41</v>
      </c>
      <c r="C264" s="259" t="s">
        <v>781</v>
      </c>
      <c r="D264" s="259" t="s">
        <v>249</v>
      </c>
      <c r="E264" s="259" t="s">
        <v>1117</v>
      </c>
    </row>
    <row r="265" spans="2:5" x14ac:dyDescent="0.2">
      <c r="B265" s="258" t="s">
        <v>27</v>
      </c>
      <c r="C265" s="259" t="s">
        <v>781</v>
      </c>
      <c r="D265" s="259" t="s">
        <v>234</v>
      </c>
      <c r="E265" s="259" t="s">
        <v>1117</v>
      </c>
    </row>
    <row r="266" spans="2:5" x14ac:dyDescent="0.2">
      <c r="B266" s="258" t="s">
        <v>428</v>
      </c>
      <c r="C266" s="259" t="s">
        <v>781</v>
      </c>
      <c r="D266" s="259" t="s">
        <v>1288</v>
      </c>
      <c r="E266" s="259" t="s">
        <v>1117</v>
      </c>
    </row>
    <row r="267" spans="2:5" x14ac:dyDescent="0.2">
      <c r="B267" s="258" t="s">
        <v>88</v>
      </c>
      <c r="C267" s="259" t="s">
        <v>781</v>
      </c>
      <c r="D267" s="259" t="s">
        <v>235</v>
      </c>
      <c r="E267" s="259" t="s">
        <v>1117</v>
      </c>
    </row>
    <row r="268" spans="2:5" x14ac:dyDescent="0.2">
      <c r="B268" s="258" t="s">
        <v>447</v>
      </c>
      <c r="C268" s="259" t="s">
        <v>781</v>
      </c>
      <c r="D268" s="259" t="s">
        <v>1289</v>
      </c>
      <c r="E268" s="259" t="s">
        <v>1117</v>
      </c>
    </row>
    <row r="269" spans="2:5" x14ac:dyDescent="0.2">
      <c r="B269" s="258" t="s">
        <v>89</v>
      </c>
      <c r="C269" s="259" t="s">
        <v>781</v>
      </c>
      <c r="D269" s="259" t="s">
        <v>236</v>
      </c>
      <c r="E269" s="259" t="s">
        <v>1117</v>
      </c>
    </row>
    <row r="270" spans="2:5" x14ac:dyDescent="0.2">
      <c r="B270" s="258" t="s">
        <v>90</v>
      </c>
      <c r="C270" s="259" t="s">
        <v>781</v>
      </c>
      <c r="D270" s="259" t="s">
        <v>237</v>
      </c>
      <c r="E270" s="259" t="s">
        <v>1117</v>
      </c>
    </row>
    <row r="271" spans="2:5" x14ac:dyDescent="0.2">
      <c r="B271" s="258" t="s">
        <v>91</v>
      </c>
      <c r="C271" s="259" t="s">
        <v>781</v>
      </c>
      <c r="D271" s="259" t="s">
        <v>238</v>
      </c>
      <c r="E271" s="259" t="s">
        <v>1117</v>
      </c>
    </row>
    <row r="272" spans="2:5" x14ac:dyDescent="0.2">
      <c r="B272" s="258" t="s">
        <v>92</v>
      </c>
      <c r="C272" s="259" t="s">
        <v>781</v>
      </c>
      <c r="D272" s="259" t="s">
        <v>239</v>
      </c>
      <c r="E272" s="259" t="s">
        <v>1117</v>
      </c>
    </row>
    <row r="273" spans="2:5" x14ac:dyDescent="0.2">
      <c r="B273" s="258" t="s">
        <v>198</v>
      </c>
      <c r="C273" s="259" t="s">
        <v>781</v>
      </c>
      <c r="D273" s="259" t="s">
        <v>1290</v>
      </c>
      <c r="E273" s="259" t="s">
        <v>1117</v>
      </c>
    </row>
    <row r="274" spans="2:5" x14ac:dyDescent="0.2">
      <c r="B274" s="258" t="s">
        <v>199</v>
      </c>
      <c r="C274" s="259" t="s">
        <v>781</v>
      </c>
      <c r="D274" s="259" t="s">
        <v>240</v>
      </c>
      <c r="E274" s="259" t="s">
        <v>1117</v>
      </c>
    </row>
    <row r="275" spans="2:5" x14ac:dyDescent="0.2">
      <c r="B275" s="258" t="s">
        <v>342</v>
      </c>
      <c r="C275" s="259" t="s">
        <v>781</v>
      </c>
      <c r="D275" s="259" t="s">
        <v>1291</v>
      </c>
      <c r="E275" s="259" t="s">
        <v>1117</v>
      </c>
    </row>
    <row r="276" spans="2:5" x14ac:dyDescent="0.2">
      <c r="B276" s="258" t="s">
        <v>345</v>
      </c>
      <c r="C276" s="259" t="s">
        <v>781</v>
      </c>
      <c r="D276" s="259" t="s">
        <v>1292</v>
      </c>
      <c r="E276" s="259" t="s">
        <v>1117</v>
      </c>
    </row>
    <row r="277" spans="2:5" x14ac:dyDescent="0.2">
      <c r="B277" s="258" t="s">
        <v>726</v>
      </c>
      <c r="C277" s="259" t="s">
        <v>781</v>
      </c>
      <c r="D277" s="259" t="s">
        <v>1293</v>
      </c>
      <c r="E277" s="259" t="s">
        <v>1117</v>
      </c>
    </row>
    <row r="278" spans="2:5" x14ac:dyDescent="0.2">
      <c r="B278" s="258" t="s">
        <v>708</v>
      </c>
      <c r="C278" s="259" t="s">
        <v>781</v>
      </c>
      <c r="D278" s="259" t="s">
        <v>713</v>
      </c>
      <c r="E278" s="259" t="s">
        <v>1117</v>
      </c>
    </row>
    <row r="279" spans="2:5" x14ac:dyDescent="0.2">
      <c r="B279" s="258" t="s">
        <v>709</v>
      </c>
      <c r="C279" s="259" t="s">
        <v>781</v>
      </c>
      <c r="D279" s="259" t="s">
        <v>714</v>
      </c>
      <c r="E279" s="259" t="s">
        <v>1117</v>
      </c>
    </row>
    <row r="280" spans="2:5" x14ac:dyDescent="0.2">
      <c r="B280" s="258" t="s">
        <v>710</v>
      </c>
      <c r="C280" s="259" t="s">
        <v>781</v>
      </c>
      <c r="D280" s="259" t="s">
        <v>715</v>
      </c>
      <c r="E280" s="259" t="s">
        <v>1117</v>
      </c>
    </row>
    <row r="281" spans="2:5" x14ac:dyDescent="0.2">
      <c r="B281" s="258" t="s">
        <v>733</v>
      </c>
      <c r="C281" s="259" t="s">
        <v>781</v>
      </c>
      <c r="D281" s="259" t="s">
        <v>734</v>
      </c>
      <c r="E281" s="259" t="s">
        <v>1117</v>
      </c>
    </row>
    <row r="282" spans="2:5" x14ac:dyDescent="0.2">
      <c r="B282" s="258" t="s">
        <v>93</v>
      </c>
      <c r="C282" s="259" t="s">
        <v>781</v>
      </c>
      <c r="D282" s="259" t="s">
        <v>1294</v>
      </c>
      <c r="E282" s="259" t="s">
        <v>1117</v>
      </c>
    </row>
    <row r="283" spans="2:5" x14ac:dyDescent="0.2">
      <c r="B283" s="258" t="s">
        <v>188</v>
      </c>
      <c r="C283" s="259" t="s">
        <v>781</v>
      </c>
      <c r="D283" s="259" t="s">
        <v>217</v>
      </c>
      <c r="E283" s="259" t="s">
        <v>1118</v>
      </c>
    </row>
    <row r="284" spans="2:5" x14ac:dyDescent="0.2">
      <c r="B284" s="258" t="s">
        <v>385</v>
      </c>
      <c r="C284" s="259" t="s">
        <v>781</v>
      </c>
      <c r="D284" s="259" t="s">
        <v>1295</v>
      </c>
      <c r="E284" s="259" t="s">
        <v>1118</v>
      </c>
    </row>
    <row r="285" spans="2:5" x14ac:dyDescent="0.2">
      <c r="B285" s="258" t="s">
        <v>390</v>
      </c>
      <c r="C285" s="259" t="s">
        <v>781</v>
      </c>
      <c r="D285" s="259" t="s">
        <v>1296</v>
      </c>
      <c r="E285" s="259" t="s">
        <v>1118</v>
      </c>
    </row>
    <row r="286" spans="2:5" x14ac:dyDescent="0.2">
      <c r="B286" s="258" t="s">
        <v>383</v>
      </c>
      <c r="C286" s="259" t="s">
        <v>781</v>
      </c>
      <c r="D286" s="259" t="s">
        <v>1297</v>
      </c>
      <c r="E286" s="259" t="s">
        <v>1117</v>
      </c>
    </row>
    <row r="287" spans="2:5" x14ac:dyDescent="0.2">
      <c r="B287" s="258" t="s">
        <v>1298</v>
      </c>
      <c r="C287" s="259" t="s">
        <v>781</v>
      </c>
      <c r="D287" s="259" t="s">
        <v>1299</v>
      </c>
      <c r="E287" s="259" t="s">
        <v>1117</v>
      </c>
    </row>
    <row r="288" spans="2:5" x14ac:dyDescent="0.2">
      <c r="B288" s="258" t="s">
        <v>1300</v>
      </c>
      <c r="C288" s="259" t="s">
        <v>781</v>
      </c>
      <c r="D288" s="259" t="s">
        <v>1301</v>
      </c>
      <c r="E288" s="259" t="s">
        <v>1117</v>
      </c>
    </row>
    <row r="289" spans="2:5" x14ac:dyDescent="0.2">
      <c r="B289" s="258" t="s">
        <v>773</v>
      </c>
      <c r="C289" s="259" t="s">
        <v>781</v>
      </c>
      <c r="D289" s="259" t="s">
        <v>1302</v>
      </c>
      <c r="E289" s="259" t="s">
        <v>1118</v>
      </c>
    </row>
    <row r="290" spans="2:5" x14ac:dyDescent="0.2">
      <c r="B290" s="259" t="s">
        <v>99</v>
      </c>
      <c r="C290" s="259" t="s">
        <v>781</v>
      </c>
      <c r="D290" s="259" t="s">
        <v>1303</v>
      </c>
      <c r="E290" s="259" t="s">
        <v>1116</v>
      </c>
    </row>
    <row r="291" spans="2:5" x14ac:dyDescent="0.2">
      <c r="B291" s="251" t="s">
        <v>949</v>
      </c>
      <c r="C291" s="252" t="s">
        <v>781</v>
      </c>
      <c r="D291" s="252" t="s">
        <v>948</v>
      </c>
      <c r="E291" s="252" t="s">
        <v>1117</v>
      </c>
    </row>
    <row r="292" spans="2:5" x14ac:dyDescent="0.2">
      <c r="B292" s="251" t="s">
        <v>849</v>
      </c>
      <c r="C292" s="252" t="s">
        <v>781</v>
      </c>
      <c r="D292" s="252" t="s">
        <v>850</v>
      </c>
      <c r="E292" s="252" t="s">
        <v>1117</v>
      </c>
    </row>
    <row r="293" spans="2:5" x14ac:dyDescent="0.2">
      <c r="B293" s="251" t="s">
        <v>812</v>
      </c>
      <c r="C293" s="252" t="s">
        <v>781</v>
      </c>
      <c r="D293" s="252" t="s">
        <v>830</v>
      </c>
      <c r="E293" s="252" t="s">
        <v>1116</v>
      </c>
    </row>
    <row r="294" spans="2:5" x14ac:dyDescent="0.2">
      <c r="B294" s="251" t="s">
        <v>813</v>
      </c>
      <c r="C294" s="252" t="s">
        <v>781</v>
      </c>
      <c r="D294" s="252" t="s">
        <v>831</v>
      </c>
      <c r="E294" s="252" t="s">
        <v>1116</v>
      </c>
    </row>
    <row r="295" spans="2:5" x14ac:dyDescent="0.2">
      <c r="B295" s="260" t="s">
        <v>717</v>
      </c>
      <c r="C295" s="260" t="s">
        <v>1026</v>
      </c>
      <c r="D295" s="260" t="s">
        <v>1304</v>
      </c>
      <c r="E295" s="262" t="s">
        <v>1152</v>
      </c>
    </row>
    <row r="296" spans="2:5" x14ac:dyDescent="0.2">
      <c r="B296" s="252" t="s">
        <v>874</v>
      </c>
      <c r="C296" s="252" t="s">
        <v>781</v>
      </c>
      <c r="D296" s="252" t="s">
        <v>876</v>
      </c>
      <c r="E296" s="252" t="s">
        <v>1117</v>
      </c>
    </row>
    <row r="297" spans="2:5" x14ac:dyDescent="0.2">
      <c r="B297" s="251" t="s">
        <v>353</v>
      </c>
      <c r="C297" s="252" t="s">
        <v>781</v>
      </c>
      <c r="D297" s="252" t="s">
        <v>354</v>
      </c>
      <c r="E297" s="252" t="s">
        <v>1117</v>
      </c>
    </row>
    <row r="298" spans="2:5" x14ac:dyDescent="0.2">
      <c r="B298" s="252" t="s">
        <v>364</v>
      </c>
      <c r="C298" s="252" t="s">
        <v>781</v>
      </c>
      <c r="D298" s="252" t="s">
        <v>365</v>
      </c>
      <c r="E298" s="252" t="s">
        <v>1117</v>
      </c>
    </row>
    <row r="299" spans="2:5" x14ac:dyDescent="0.2">
      <c r="B299" s="252" t="s">
        <v>723</v>
      </c>
      <c r="C299" s="252" t="s">
        <v>781</v>
      </c>
      <c r="D299" s="252" t="s">
        <v>724</v>
      </c>
      <c r="E299" s="252" t="s">
        <v>1117</v>
      </c>
    </row>
    <row r="300" spans="2:5" x14ac:dyDescent="0.2">
      <c r="B300" s="252" t="s">
        <v>738</v>
      </c>
      <c r="C300" s="252" t="s">
        <v>781</v>
      </c>
      <c r="D300" s="252" t="s">
        <v>745</v>
      </c>
      <c r="E300" s="252" t="s">
        <v>1117</v>
      </c>
    </row>
    <row r="301" spans="2:5" x14ac:dyDescent="0.2">
      <c r="B301" s="253" t="s">
        <v>740</v>
      </c>
      <c r="C301" s="252" t="s">
        <v>781</v>
      </c>
      <c r="D301" s="252" t="s">
        <v>854</v>
      </c>
      <c r="E301" s="252" t="s">
        <v>1117</v>
      </c>
    </row>
    <row r="302" spans="2:5" x14ac:dyDescent="0.2">
      <c r="B302" s="253" t="s">
        <v>800</v>
      </c>
      <c r="C302" s="252" t="s">
        <v>781</v>
      </c>
      <c r="D302" s="252" t="s">
        <v>803</v>
      </c>
      <c r="E302" s="252" t="s">
        <v>1163</v>
      </c>
    </row>
    <row r="303" spans="2:5" x14ac:dyDescent="0.2">
      <c r="B303" s="260" t="s">
        <v>807</v>
      </c>
      <c r="C303" s="260" t="s">
        <v>781</v>
      </c>
      <c r="D303" s="260" t="s">
        <v>1305</v>
      </c>
      <c r="E303" s="252" t="s">
        <v>1116</v>
      </c>
    </row>
    <row r="304" spans="2:5" x14ac:dyDescent="0.2">
      <c r="B304" s="251" t="s">
        <v>823</v>
      </c>
      <c r="C304" s="252" t="s">
        <v>781</v>
      </c>
      <c r="D304" s="252" t="s">
        <v>841</v>
      </c>
      <c r="E304" s="252" t="s">
        <v>1117</v>
      </c>
    </row>
    <row r="305" spans="2:5" x14ac:dyDescent="0.2">
      <c r="B305" s="251" t="s">
        <v>824</v>
      </c>
      <c r="C305" s="252" t="s">
        <v>781</v>
      </c>
      <c r="D305" s="252" t="s">
        <v>842</v>
      </c>
      <c r="E305" s="252" t="s">
        <v>1117</v>
      </c>
    </row>
    <row r="306" spans="2:5" x14ac:dyDescent="0.2">
      <c r="B306" s="263" t="s">
        <v>825</v>
      </c>
      <c r="C306" s="264" t="s">
        <v>781</v>
      </c>
      <c r="D306" s="264" t="s">
        <v>1022</v>
      </c>
      <c r="E306" s="264" t="s">
        <v>1163</v>
      </c>
    </row>
    <row r="307" spans="2:5" x14ac:dyDescent="0.2">
      <c r="B307" s="251" t="s">
        <v>826</v>
      </c>
      <c r="C307" s="252" t="s">
        <v>781</v>
      </c>
      <c r="D307" s="252" t="s">
        <v>960</v>
      </c>
      <c r="E307" s="252" t="s">
        <v>1117</v>
      </c>
    </row>
    <row r="308" spans="2:5" x14ac:dyDescent="0.2">
      <c r="B308" s="251" t="s">
        <v>827</v>
      </c>
      <c r="C308" s="252" t="s">
        <v>781</v>
      </c>
      <c r="D308" s="252" t="s">
        <v>961</v>
      </c>
      <c r="E308" s="252" t="s">
        <v>1117</v>
      </c>
    </row>
    <row r="309" spans="2:5" x14ac:dyDescent="0.2">
      <c r="B309" s="251" t="s">
        <v>883</v>
      </c>
      <c r="C309" s="252" t="s">
        <v>781</v>
      </c>
      <c r="D309" s="252" t="s">
        <v>904</v>
      </c>
      <c r="E309" s="252" t="s">
        <v>1117</v>
      </c>
    </row>
    <row r="310" spans="2:5" x14ac:dyDescent="0.2">
      <c r="B310" s="251" t="s">
        <v>899</v>
      </c>
      <c r="C310" s="252" t="s">
        <v>781</v>
      </c>
      <c r="D310" s="252" t="s">
        <v>913</v>
      </c>
      <c r="E310" s="252" t="s">
        <v>1163</v>
      </c>
    </row>
    <row r="311" spans="2:5" x14ac:dyDescent="0.2">
      <c r="B311" s="251" t="s">
        <v>920</v>
      </c>
      <c r="C311" s="252" t="s">
        <v>781</v>
      </c>
      <c r="D311" s="252" t="s">
        <v>923</v>
      </c>
      <c r="E311" s="252" t="s">
        <v>1117</v>
      </c>
    </row>
    <row r="312" spans="2:5" x14ac:dyDescent="0.2">
      <c r="B312" s="251" t="s">
        <v>901</v>
      </c>
      <c r="C312" s="252" t="s">
        <v>781</v>
      </c>
      <c r="D312" s="252" t="s">
        <v>914</v>
      </c>
      <c r="E312" s="252" t="s">
        <v>1117</v>
      </c>
    </row>
    <row r="313" spans="2:5" x14ac:dyDescent="0.2">
      <c r="B313" s="260" t="s">
        <v>809</v>
      </c>
      <c r="C313" s="260" t="s">
        <v>781</v>
      </c>
      <c r="D313" s="260" t="s">
        <v>1306</v>
      </c>
      <c r="E313" s="252" t="s">
        <v>1117</v>
      </c>
    </row>
    <row r="314" spans="2:5" x14ac:dyDescent="0.2">
      <c r="B314" s="251" t="s">
        <v>177</v>
      </c>
      <c r="C314" s="252" t="s">
        <v>781</v>
      </c>
      <c r="D314" s="252" t="s">
        <v>786</v>
      </c>
      <c r="E314" s="252" t="s">
        <v>1117</v>
      </c>
    </row>
    <row r="315" spans="2:5" x14ac:dyDescent="0.2">
      <c r="B315" s="251" t="s">
        <v>814</v>
      </c>
      <c r="C315" s="252" t="s">
        <v>781</v>
      </c>
      <c r="D315" s="252" t="s">
        <v>832</v>
      </c>
      <c r="E315" s="252" t="s">
        <v>1117</v>
      </c>
    </row>
    <row r="316" spans="2:5" x14ac:dyDescent="0.2">
      <c r="B316" s="251" t="s">
        <v>815</v>
      </c>
      <c r="C316" s="252" t="s">
        <v>781</v>
      </c>
      <c r="D316" s="252" t="s">
        <v>833</v>
      </c>
      <c r="E316" s="252" t="s">
        <v>1117</v>
      </c>
    </row>
    <row r="317" spans="2:5" x14ac:dyDescent="0.2">
      <c r="B317" s="251" t="s">
        <v>924</v>
      </c>
      <c r="C317" s="252" t="s">
        <v>781</v>
      </c>
      <c r="D317" s="252" t="s">
        <v>925</v>
      </c>
      <c r="E317" s="252" t="s">
        <v>1116</v>
      </c>
    </row>
    <row r="318" spans="2:5" x14ac:dyDescent="0.2">
      <c r="B318" s="252" t="s">
        <v>175</v>
      </c>
      <c r="C318" s="252" t="s">
        <v>781</v>
      </c>
      <c r="D318" s="252" t="s">
        <v>795</v>
      </c>
      <c r="E318" s="262" t="s">
        <v>1307</v>
      </c>
    </row>
    <row r="319" spans="2:5" x14ac:dyDescent="0.2">
      <c r="B319" s="251" t="s">
        <v>877</v>
      </c>
      <c r="C319" s="252" t="s">
        <v>781</v>
      </c>
      <c r="D319" s="252" t="s">
        <v>878</v>
      </c>
      <c r="E319" s="252" t="s">
        <v>1163</v>
      </c>
    </row>
    <row r="320" spans="2:5" x14ac:dyDescent="0.2">
      <c r="B320" s="260" t="s">
        <v>820</v>
      </c>
      <c r="C320" s="260" t="s">
        <v>781</v>
      </c>
      <c r="D320" s="260" t="s">
        <v>1308</v>
      </c>
      <c r="E320" s="252" t="s">
        <v>1163</v>
      </c>
    </row>
    <row r="321" spans="2:5" x14ac:dyDescent="0.2">
      <c r="B321" s="253" t="s">
        <v>879</v>
      </c>
      <c r="C321" s="252" t="s">
        <v>781</v>
      </c>
      <c r="D321" s="252" t="s">
        <v>880</v>
      </c>
      <c r="E321" s="252" t="s">
        <v>1163</v>
      </c>
    </row>
    <row r="322" spans="2:5" x14ac:dyDescent="0.2">
      <c r="B322" s="251" t="s">
        <v>725</v>
      </c>
      <c r="C322" s="252" t="s">
        <v>781</v>
      </c>
      <c r="D322" s="252" t="s">
        <v>732</v>
      </c>
      <c r="E322" s="252" t="s">
        <v>1163</v>
      </c>
    </row>
    <row r="323" spans="2:5" x14ac:dyDescent="0.2">
      <c r="B323" s="251" t="s">
        <v>386</v>
      </c>
      <c r="C323" s="252" t="s">
        <v>781</v>
      </c>
      <c r="D323" s="252" t="s">
        <v>582</v>
      </c>
      <c r="E323" s="252" t="s">
        <v>1118</v>
      </c>
    </row>
    <row r="324" spans="2:5" x14ac:dyDescent="0.2">
      <c r="B324" s="260" t="s">
        <v>847</v>
      </c>
      <c r="C324" s="260" t="s">
        <v>781</v>
      </c>
      <c r="D324" s="260" t="s">
        <v>1309</v>
      </c>
      <c r="E324" s="252" t="s">
        <v>1118</v>
      </c>
    </row>
    <row r="325" spans="2:5" x14ac:dyDescent="0.2">
      <c r="B325" s="251" t="s">
        <v>816</v>
      </c>
      <c r="C325" s="252" t="s">
        <v>781</v>
      </c>
      <c r="D325" s="252" t="s">
        <v>834</v>
      </c>
      <c r="E325" s="252" t="s">
        <v>1117</v>
      </c>
    </row>
    <row r="326" spans="2:5" x14ac:dyDescent="0.2">
      <c r="B326" s="251" t="s">
        <v>817</v>
      </c>
      <c r="C326" s="252" t="s">
        <v>781</v>
      </c>
      <c r="D326" s="252" t="s">
        <v>835</v>
      </c>
      <c r="E326" s="252" t="s">
        <v>1117</v>
      </c>
    </row>
    <row r="327" spans="2:5" x14ac:dyDescent="0.2">
      <c r="B327" s="251" t="s">
        <v>875</v>
      </c>
      <c r="C327" s="252" t="s">
        <v>781</v>
      </c>
      <c r="D327" s="252" t="s">
        <v>945</v>
      </c>
      <c r="E327" s="252" t="s">
        <v>1117</v>
      </c>
    </row>
    <row r="328" spans="2:5" x14ac:dyDescent="0.2">
      <c r="B328" s="251" t="s">
        <v>946</v>
      </c>
      <c r="C328" s="252" t="s">
        <v>781</v>
      </c>
      <c r="D328" s="252" t="s">
        <v>947</v>
      </c>
      <c r="E328" s="252" t="s">
        <v>1117</v>
      </c>
    </row>
    <row r="329" spans="2:5" x14ac:dyDescent="0.2">
      <c r="B329" s="251" t="s">
        <v>818</v>
      </c>
      <c r="C329" s="252" t="s">
        <v>781</v>
      </c>
      <c r="D329" s="252" t="s">
        <v>836</v>
      </c>
      <c r="E329" s="252" t="s">
        <v>1118</v>
      </c>
    </row>
    <row r="330" spans="2:5" x14ac:dyDescent="0.2">
      <c r="B330" s="251" t="s">
        <v>821</v>
      </c>
      <c r="C330" s="252" t="s">
        <v>781</v>
      </c>
      <c r="D330" s="252" t="s">
        <v>839</v>
      </c>
      <c r="E330" s="252" t="s">
        <v>1118</v>
      </c>
    </row>
    <row r="331" spans="2:5" x14ac:dyDescent="0.2">
      <c r="B331" s="251" t="s">
        <v>822</v>
      </c>
      <c r="C331" s="252" t="s">
        <v>781</v>
      </c>
      <c r="D331" s="252" t="s">
        <v>840</v>
      </c>
      <c r="E331" s="252" t="s">
        <v>1118</v>
      </c>
    </row>
    <row r="332" spans="2:5" x14ac:dyDescent="0.2">
      <c r="B332" s="260" t="s">
        <v>819</v>
      </c>
      <c r="C332" s="260" t="s">
        <v>781</v>
      </c>
      <c r="D332" s="260" t="s">
        <v>1310</v>
      </c>
      <c r="E332" s="252" t="s">
        <v>1118</v>
      </c>
    </row>
    <row r="333" spans="2:5" x14ac:dyDescent="0.2">
      <c r="B333" s="251" t="s">
        <v>885</v>
      </c>
      <c r="C333" s="252" t="s">
        <v>781</v>
      </c>
      <c r="D333" s="252" t="s">
        <v>890</v>
      </c>
      <c r="E333" s="252" t="s">
        <v>1117</v>
      </c>
    </row>
    <row r="334" spans="2:5" x14ac:dyDescent="0.2">
      <c r="B334" s="251" t="s">
        <v>886</v>
      </c>
      <c r="C334" s="252" t="s">
        <v>781</v>
      </c>
      <c r="D334" s="252" t="s">
        <v>891</v>
      </c>
      <c r="E334" s="252" t="s">
        <v>1117</v>
      </c>
    </row>
    <row r="335" spans="2:5" x14ac:dyDescent="0.2">
      <c r="B335" s="251" t="s">
        <v>887</v>
      </c>
      <c r="C335" s="252" t="s">
        <v>781</v>
      </c>
      <c r="D335" s="252" t="s">
        <v>892</v>
      </c>
      <c r="E335" s="252" t="s">
        <v>1117</v>
      </c>
    </row>
    <row r="336" spans="2:5" x14ac:dyDescent="0.2">
      <c r="B336" s="251" t="s">
        <v>888</v>
      </c>
      <c r="C336" s="252" t="s">
        <v>781</v>
      </c>
      <c r="D336" s="252" t="s">
        <v>893</v>
      </c>
      <c r="E336" s="252" t="s">
        <v>1117</v>
      </c>
    </row>
    <row r="337" spans="2:5" x14ac:dyDescent="0.2">
      <c r="B337" s="251" t="s">
        <v>889</v>
      </c>
      <c r="C337" s="252" t="s">
        <v>781</v>
      </c>
      <c r="D337" s="252" t="s">
        <v>894</v>
      </c>
      <c r="E337" s="252" t="s">
        <v>1117</v>
      </c>
    </row>
    <row r="338" spans="2:5" x14ac:dyDescent="0.2">
      <c r="B338" s="251" t="s">
        <v>1073</v>
      </c>
      <c r="C338" s="252" t="s">
        <v>781</v>
      </c>
      <c r="D338" s="252" t="s">
        <v>1075</v>
      </c>
      <c r="E338" s="252" t="s">
        <v>1116</v>
      </c>
    </row>
    <row r="339" spans="2:5" x14ac:dyDescent="0.2">
      <c r="B339" s="251" t="s">
        <v>1093</v>
      </c>
      <c r="C339" s="252" t="s">
        <v>781</v>
      </c>
      <c r="D339" s="252" t="s">
        <v>1095</v>
      </c>
      <c r="E339" s="252" t="s">
        <v>1117</v>
      </c>
    </row>
    <row r="340" spans="2:5" x14ac:dyDescent="0.2">
      <c r="B340" s="251" t="s">
        <v>1100</v>
      </c>
      <c r="C340" s="252" t="s">
        <v>781</v>
      </c>
      <c r="D340" s="252" t="s">
        <v>1101</v>
      </c>
      <c r="E340" s="252" t="s">
        <v>1117</v>
      </c>
    </row>
    <row r="341" spans="2:5" x14ac:dyDescent="0.2">
      <c r="B341" s="251" t="s">
        <v>1099</v>
      </c>
      <c r="C341" s="252" t="s">
        <v>781</v>
      </c>
      <c r="D341" s="252" t="s">
        <v>1104</v>
      </c>
      <c r="E341" s="252" t="s">
        <v>1117</v>
      </c>
    </row>
    <row r="342" spans="2:5" x14ac:dyDescent="0.2">
      <c r="B342" s="251" t="s">
        <v>1098</v>
      </c>
      <c r="C342" s="252" t="s">
        <v>781</v>
      </c>
      <c r="D342" s="252" t="s">
        <v>1103</v>
      </c>
      <c r="E342" s="252" t="s">
        <v>1117</v>
      </c>
    </row>
    <row r="343" spans="2:5" x14ac:dyDescent="0.2">
      <c r="B343" s="251" t="s">
        <v>1097</v>
      </c>
      <c r="C343" s="252" t="s">
        <v>781</v>
      </c>
      <c r="D343" s="252" t="s">
        <v>1102</v>
      </c>
      <c r="E343" s="252" t="s">
        <v>1117</v>
      </c>
    </row>
    <row r="344" spans="2:5" x14ac:dyDescent="0.2">
      <c r="B344" s="251" t="s">
        <v>1105</v>
      </c>
      <c r="C344" s="252" t="s">
        <v>781</v>
      </c>
      <c r="D344" s="252" t="s">
        <v>335</v>
      </c>
      <c r="E344" s="252" t="s">
        <v>1163</v>
      </c>
    </row>
    <row r="345" spans="2:5" x14ac:dyDescent="0.2">
      <c r="B345" s="251" t="s">
        <v>1105</v>
      </c>
      <c r="C345" s="252" t="s">
        <v>781</v>
      </c>
      <c r="D345" s="252" t="s">
        <v>335</v>
      </c>
      <c r="E345" s="252" t="s">
        <v>1163</v>
      </c>
    </row>
    <row r="346" spans="2:5" x14ac:dyDescent="0.2">
      <c r="B346" s="251" t="s">
        <v>1076</v>
      </c>
      <c r="C346" s="252" t="s">
        <v>781</v>
      </c>
      <c r="D346" s="252" t="s">
        <v>1077</v>
      </c>
      <c r="E346" s="252" t="s">
        <v>1163</v>
      </c>
    </row>
    <row r="347" spans="2:5" x14ac:dyDescent="0.2">
      <c r="B347" s="251" t="s">
        <v>404</v>
      </c>
      <c r="C347" s="252" t="s">
        <v>781</v>
      </c>
      <c r="D347" s="252" t="s">
        <v>603</v>
      </c>
      <c r="E347" s="252" t="s">
        <v>1118</v>
      </c>
    </row>
    <row r="348" spans="2:5" x14ac:dyDescent="0.2">
      <c r="B348" s="251" t="s">
        <v>1080</v>
      </c>
      <c r="C348" s="252" t="s">
        <v>781</v>
      </c>
      <c r="D348" s="252" t="s">
        <v>1084</v>
      </c>
      <c r="E348" s="252" t="s">
        <v>1118</v>
      </c>
    </row>
    <row r="349" spans="2:5" x14ac:dyDescent="0.2">
      <c r="B349" s="251" t="s">
        <v>1061</v>
      </c>
      <c r="C349" s="252" t="s">
        <v>781</v>
      </c>
      <c r="D349" s="252" t="s">
        <v>1083</v>
      </c>
      <c r="E349" s="252" t="s">
        <v>1117</v>
      </c>
    </row>
    <row r="350" spans="2:5" x14ac:dyDescent="0.2">
      <c r="B350" s="254" t="s">
        <v>162</v>
      </c>
      <c r="C350" s="255" t="s">
        <v>781</v>
      </c>
      <c r="D350" s="255" t="s">
        <v>180</v>
      </c>
      <c r="E350" s="255" t="s">
        <v>517</v>
      </c>
    </row>
    <row r="351" spans="2:5" x14ac:dyDescent="0.2">
      <c r="B351" s="254" t="s">
        <v>163</v>
      </c>
      <c r="C351" s="255" t="s">
        <v>781</v>
      </c>
      <c r="D351" s="255" t="s">
        <v>181</v>
      </c>
      <c r="E351" s="255" t="s">
        <v>517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4</vt:i4>
      </vt:variant>
    </vt:vector>
  </HeadingPairs>
  <TitlesOfParts>
    <vt:vector size="35" baseType="lpstr">
      <vt:lpstr>Resubmission ---&gt;</vt:lpstr>
      <vt:lpstr>Plan Lvl</vt:lpstr>
      <vt:lpstr>Program Lvl</vt:lpstr>
      <vt:lpstr>Division Lvl</vt:lpstr>
      <vt:lpstr>Non System</vt:lpstr>
      <vt:lpstr>RIN Cat Summary</vt:lpstr>
      <vt:lpstr>RAB Cat Summary</vt:lpstr>
      <vt:lpstr>RAB Cat Summary ($Nom)</vt:lpstr>
      <vt:lpstr>RAB Cat Lookup</vt:lpstr>
      <vt:lpstr>Not Used---&gt;</vt:lpstr>
      <vt:lpstr>Config</vt:lpstr>
      <vt:lpstr>Version Control</vt:lpstr>
      <vt:lpstr>Doc - Charts</vt:lpstr>
      <vt:lpstr>Doc - Prog</vt:lpstr>
      <vt:lpstr>Doc - CASH</vt:lpstr>
      <vt:lpstr>SRP Prog Comp</vt:lpstr>
      <vt:lpstr>CASH</vt:lpstr>
      <vt:lpstr>SRP Comp</vt:lpstr>
      <vt:lpstr>SRP</vt:lpstr>
      <vt:lpstr>Totals</vt:lpstr>
      <vt:lpstr>PIP 19.1</vt:lpstr>
      <vt:lpstr>Comp</vt:lpstr>
      <vt:lpstr>Excl. Escalators ---&gt;</vt:lpstr>
      <vt:lpstr>Escalators</vt:lpstr>
      <vt:lpstr>Plan Lvl (excl. Esc)</vt:lpstr>
      <vt:lpstr>Program Lvl (excl. Esc)</vt:lpstr>
      <vt:lpstr>Division Lvl (excl. Esc)</vt:lpstr>
      <vt:lpstr>RIN Cat Summary (excl. Esc)</vt:lpstr>
      <vt:lpstr>RAB Cat Summary (excl. Esc)</vt:lpstr>
      <vt:lpstr>RAB Cat Summary ($N)(excl. Esc)</vt:lpstr>
      <vt:lpstr>Impact of Escalator</vt:lpstr>
      <vt:lpstr>'Plan Lvl'!Print_Area</vt:lpstr>
      <vt:lpstr>'Doc - CASH'!Print_Titles</vt:lpstr>
      <vt:lpstr>'Doc - Prog'!Print_Titles</vt:lpstr>
      <vt:lpstr>'Program Lvl'!Print_Titles</vt:lpstr>
    </vt:vector>
  </TitlesOfParts>
  <Company>Endeavour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Warren.Thai@endeavourenergy.com.au</dc:creator>
  <cp:lastModifiedBy>Daniel Bubb</cp:lastModifiedBy>
  <cp:lastPrinted>2018-01-15T04:16:43Z</cp:lastPrinted>
  <dcterms:created xsi:type="dcterms:W3CDTF">2012-09-19T07:40:33Z</dcterms:created>
  <dcterms:modified xsi:type="dcterms:W3CDTF">2019-01-03T04:47:03Z</dcterms:modified>
</cp:coreProperties>
</file>