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E24" i="1"/>
  <c r="F24" i="1"/>
  <c r="G24" i="1"/>
  <c r="D24" i="1"/>
  <c r="E5" i="1" l="1"/>
  <c r="F5" i="1"/>
  <c r="G5" i="1"/>
  <c r="D5" i="1" l="1"/>
  <c r="G31" i="1" l="1"/>
  <c r="F31" i="1"/>
  <c r="E31" i="1"/>
  <c r="D31" i="1"/>
  <c r="G30" i="1"/>
  <c r="F30" i="1"/>
  <c r="E30" i="1"/>
  <c r="D30" i="1"/>
  <c r="G29" i="1"/>
  <c r="F29" i="1"/>
  <c r="E29" i="1"/>
  <c r="D29" i="1"/>
  <c r="G28" i="1"/>
  <c r="F28" i="1"/>
  <c r="E28" i="1"/>
  <c r="D28" i="1"/>
  <c r="G27" i="1"/>
  <c r="F27" i="1"/>
  <c r="E27" i="1"/>
  <c r="D27" i="1"/>
  <c r="E32" i="1" l="1"/>
  <c r="E34" i="1" s="1"/>
  <c r="E10" i="1" s="1"/>
  <c r="E12" i="1" s="1"/>
  <c r="D32" i="1"/>
  <c r="D34" i="1" s="1"/>
  <c r="D10" i="1" s="1"/>
  <c r="D12" i="1" s="1"/>
  <c r="G32" i="1"/>
  <c r="G34" i="1" s="1"/>
  <c r="G10" i="1" s="1"/>
  <c r="G12" i="1" s="1"/>
  <c r="F32" i="1"/>
  <c r="F34" i="1" s="1"/>
  <c r="F10" i="1" s="1"/>
  <c r="F12" i="1" s="1"/>
  <c r="E4" i="1" l="1"/>
  <c r="E6" i="1" s="1"/>
  <c r="D4" i="1" l="1"/>
  <c r="D6" i="1" s="1"/>
  <c r="G4" i="1"/>
  <c r="G6" i="1" s="1"/>
  <c r="F4" i="1"/>
  <c r="F6" i="1" s="1"/>
</calcChain>
</file>

<file path=xl/sharedStrings.xml><?xml version="1.0" encoding="utf-8"?>
<sst xmlns="http://schemas.openxmlformats.org/spreadsheetml/2006/main" count="56" uniqueCount="42">
  <si>
    <t>Standard Control Services</t>
  </si>
  <si>
    <t>Return on Assets</t>
  </si>
  <si>
    <t>Incentive Schemes</t>
  </si>
  <si>
    <t>Source: Annual RIN</t>
  </si>
  <si>
    <t>Source: Endeavour 2019-24 RFM</t>
  </si>
  <si>
    <t>2013-14</t>
  </si>
  <si>
    <t>2014-15</t>
  </si>
  <si>
    <t>2015-16</t>
  </si>
  <si>
    <t>2016-17</t>
  </si>
  <si>
    <t>Earnings before interest and tax ($ Nominal)</t>
  </si>
  <si>
    <t>Depreciation (Straightline)</t>
  </si>
  <si>
    <t>Updates for EBIT</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</si>
  <si>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</si>
  <si>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</si>
  <si>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</si>
  <si>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</si>
  <si>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</si>
  <si>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</si>
  <si>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</si>
  <si>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</si>
  <si>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</si>
  <si>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</si>
  <si>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</si>
  <si>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</si>
  <si>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</si>
  <si>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</si>
  <si>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</si>
  <si>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</si>
  <si>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</si>
  <si>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</si>
  <si>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Endeavour 2014-19 PTRM and updates</t>
  </si>
  <si>
    <t>EBSS ($ Nominal)</t>
  </si>
  <si>
    <t>STPIS ($ Nominal)</t>
  </si>
  <si>
    <t>S Factor True Up ($ Nominal)</t>
  </si>
  <si>
    <t>F Factor ($ Nominal)</t>
  </si>
  <si>
    <t>Other ($ Nominal)</t>
  </si>
  <si>
    <t>RoA using SL depreciation, excluding incentives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</si>
  <si>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</si>
  <si>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</si>
  <si>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</si>
  <si>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Source - Endeavour EB RINs</t>
  </si>
  <si>
    <r>
      <rPr>
        <b/>
        <i/>
        <sz val="11"/>
        <color theme="1"/>
        <rFont val="Calibri"/>
        <family val="2"/>
        <scheme val="minor"/>
      </rPr>
      <t xml:space="preserve">Note: </t>
    </r>
    <r>
      <rPr>
        <i/>
        <sz val="11"/>
        <color theme="1"/>
        <rFont val="Calibri"/>
        <family val="2"/>
        <scheme val="minor"/>
      </rPr>
      <t>The Return on Assets ratios presented here will be impacted by 2014/15 transitional decision and 2015 final decision. The 2015 decision was appealed and subsequently set aside, with the remittal decision pending finalisation. This will need to be taken into consideration when interpreting these RoA ratios.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</si>
</sst>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
    <numFmt numFmtId="165" formatCode="_-* #,##0_-;[Red]\(#,##0\)_-;_-* &quot;-&quot;??_-;_-@_-"/>
    <numFmt numFmtId="166" formatCode="_-* #,##0_-;\-* #,##0_-;_-* &quot;-&quot;??_-;_-@_-"/>
  </numFmts>
  <fonts count="15" x14ac:knownFonts="1">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sz val="1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i/>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7F878D"/>
        <bgColor indexed="64"/>
      </patternFill>
    </fill>
    <fill>
      <patternFill patternType="solid">
        <fgColor rgb="FFFFFFFF"/>
        <bgColor indexed="64"/>
      </patternFill>
    </fill>
    <fill>
      <patternFill patternType="solid">
        <fgColor rgb="FFFFFFCC"/>
        <bgColor indexed="64"/>
      </patternFill>
    </fill>
  </fills>
  <borders count="1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auto="1"/>
      </left>
      <right style="thin">
        <color indexed="64"/>
      </right>
      <top style="medium">
        <color auto="1"/>
      </top>
      <bottom style="thin">
        <color theme="0" tint="-0.34998626667073579"/>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8" fillId="4" borderId="9" applyBorder="0">
      <alignment horizontal="right"/>
      <protection locked="0"/>
    </xf>
    <xf numFmtId="43" fontId="1" fillId="0" borderId="0" applyFont="0" applyFill="0" applyBorder="0" applyAlignment="0" applyProtection="0"/>
  </cellStyleXfs>
  <cellXfs count="52">
    <xf numFmtId="0" fontId="0" fillId="0" borderId="0" xfId="0"/>
    <xf numFmtId="0" fontId="2" fillId="0" borderId="0" xfId="0" applyFont="1" applyBorder="1" applyAlignment="1">
      <alignment vertical="center"/>
    </xf>
    <xf numFmtId="0" fontId="2" fillId="0" borderId="0" xfId="0" applyFont="1" applyFill="1" applyBorder="1" applyAlignment="1">
      <alignment vertical="center"/>
    </xf>
    <xf numFmtId="0" fontId="3" fillId="2" borderId="1"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applyFill="1"/>
    <xf numFmtId="0" fontId="6" fillId="0" borderId="0" xfId="0" applyFont="1" applyFill="1"/>
    <xf numFmtId="0" fontId="2" fillId="0" borderId="0" xfId="0" applyFont="1"/>
    <xf numFmtId="164" fontId="2" fillId="0" borderId="0" xfId="0" applyNumberFormat="1" applyFont="1"/>
    <xf numFmtId="0" fontId="7" fillId="0" borderId="0" xfId="0" applyFont="1"/>
    <xf numFmtId="166" fontId="0" fillId="0" borderId="0" xfId="3" applyNumberFormat="1" applyFont="1"/>
    <xf numFmtId="43" fontId="2" fillId="0" borderId="0" xfId="0" applyNumberFormat="1"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64" fontId="5" fillId="3" borderId="12" xfId="0"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10" fontId="4" fillId="3" borderId="12" xfId="1" applyNumberFormat="1" applyFont="1" applyFill="1" applyBorder="1" applyAlignment="1">
      <alignment horizontal="center" vertical="center"/>
    </xf>
    <xf numFmtId="0" fontId="2" fillId="0" borderId="0" xfId="0" applyFont="1" applyBorder="1"/>
    <xf numFmtId="164" fontId="2" fillId="0" borderId="0" xfId="0" applyNumberFormat="1" applyFont="1" applyBorder="1"/>
    <xf numFmtId="0" fontId="6" fillId="0" borderId="1" xfId="0" applyFont="1" applyBorder="1"/>
    <xf numFmtId="0" fontId="2" fillId="0" borderId="1" xfId="0" applyFont="1" applyBorder="1"/>
    <xf numFmtId="164" fontId="2" fillId="0" borderId="1" xfId="0" applyNumberFormat="1" applyFont="1" applyBorder="1"/>
    <xf numFmtId="0" fontId="4" fillId="0" borderId="1" xfId="0" applyNumberFormat="1" applyFont="1" applyFill="1" applyBorder="1" applyAlignment="1">
      <alignment vertical="center"/>
    </xf>
    <xf numFmtId="0" fontId="0" fillId="0" borderId="1" xfId="0" applyBorder="1"/>
    <xf numFmtId="0" fontId="6" fillId="0" borderId="1" xfId="0" applyFont="1" applyFill="1" applyBorder="1"/>
    <xf numFmtId="10" fontId="2" fillId="0" borderId="0" xfId="0" applyNumberFormat="1" applyFont="1" applyFill="1" applyBorder="1" applyAlignment="1">
      <alignment vertical="center"/>
    </xf>
    <xf numFmtId="0" fontId="0" fillId="0" borderId="0" xfId="0" applyFill="1"/>
    <xf numFmtId="0" fontId="4" fillId="3" borderId="0" xfId="0" applyNumberFormat="1" applyFont="1" applyFill="1" applyBorder="1" applyAlignment="1">
      <alignment vertical="center"/>
    </xf>
    <xf numFmtId="0" fontId="9" fillId="0" borderId="0" xfId="0" applyFont="1"/>
    <xf numFmtId="0" fontId="10" fillId="0" borderId="0" xfId="0" applyFont="1" applyAlignment="1">
      <alignment vertical="center"/>
    </xf>
    <xf numFmtId="0" fontId="11" fillId="0" borderId="0" xfId="0" applyFont="1" applyAlignment="1">
      <alignment horizontal="left" vertical="center" wrapText="1" indent="5"/>
    </xf>
    <xf numFmtId="0" fontId="0" fillId="0" borderId="0" xfId="0" applyFill="1" applyBorder="1"/>
    <xf numFmtId="10" fontId="2" fillId="0" borderId="2" xfId="0" applyNumberFormat="1" applyFont="1" applyBorder="1" applyAlignment="1">
      <alignment horizontal="center"/>
    </xf>
    <xf numFmtId="10" fontId="2" fillId="0" borderId="1" xfId="0" applyNumberFormat="1" applyFont="1" applyBorder="1" applyAlignment="1">
      <alignment horizontal="center"/>
    </xf>
    <xf numFmtId="10" fontId="2" fillId="0" borderId="13" xfId="0" applyNumberFormat="1" applyFont="1" applyBorder="1" applyAlignment="1">
      <alignment horizontal="center"/>
    </xf>
    <xf numFmtId="0" fontId="2" fillId="0" borderId="0" xfId="0" applyFont="1" applyFill="1" applyAlignment="1">
      <alignment horizontal="left" vertical="center" wrapText="1"/>
    </xf>
    <xf numFmtId="0" fontId="13" fillId="0" borderId="0" xfId="0" applyFont="1" applyAlignment="1">
      <alignment horizontal="left" wrapText="1"/>
    </xf>
  </cellXfs>
  <cellStyles count="4">
    <cellStyle name="Comma" xfId="3" builtinId="3"/>
    <cellStyle name="dms_NUM" xfId="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32">
          <cell r="L32">
            <v>0</v>
          </cell>
          <cell r="M32">
            <v>80217505.916489303</v>
          </cell>
          <cell r="N32">
            <v>12574956.2657187</v>
          </cell>
          <cell r="O32">
            <v>26564172.9767958</v>
          </cell>
        </row>
        <row r="33">
          <cell r="L33">
            <v>0</v>
          </cell>
          <cell r="M33">
            <v>0</v>
          </cell>
          <cell r="N33">
            <v>0</v>
          </cell>
          <cell r="O33">
            <v>0</v>
          </cell>
        </row>
        <row r="34">
          <cell r="L34">
            <v>0</v>
          </cell>
          <cell r="M34">
            <v>0</v>
          </cell>
          <cell r="N34">
            <v>0</v>
          </cell>
          <cell r="O34">
            <v>0</v>
          </cell>
        </row>
        <row r="35">
          <cell r="L35">
            <v>0</v>
          </cell>
          <cell r="M35">
            <v>0</v>
          </cell>
          <cell r="N35">
            <v>0</v>
          </cell>
          <cell r="O35">
            <v>0</v>
          </cell>
        </row>
        <row r="36">
          <cell r="L36">
            <v>7221917</v>
          </cell>
          <cell r="M36">
            <v>7435230.3973449897</v>
          </cell>
          <cell r="N36">
            <v>7235822.3356937803</v>
          </cell>
          <cell r="O36">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1" sqref="B11"/>
    </sheetView>
  </sheetViews>
  <sheetFormatPr defaultRowHeight="15" x14ac:dyDescent="0.25"/>
  <cols>
    <col min="2" max="2" width="174" customWidth="1"/>
  </cols>
  <sheetData>
    <row r="2" spans="2:2" ht="18.75" x14ac:dyDescent="0.3">
      <c r="B2" s="43" t="s">
        <v>20</v>
      </c>
    </row>
    <row r="4" spans="2:2" x14ac:dyDescent="0.25">
      <c r="B4" s="44" t="s">
        <v>21</v>
      </c>
    </row>
    <row r="5" spans="2:2" x14ac:dyDescent="0.25">
      <c r="B5" s="44" t="s">
        <v>22</v>
      </c>
    </row>
    <row r="6" spans="2:2" x14ac:dyDescent="0.25">
      <c r="B6" s="45" t="s">
        <v>23</v>
      </c>
    </row>
    <row r="7" spans="2:2" x14ac:dyDescent="0.25">
      <c r="B7" s="45" t="s">
        <v>24</v>
      </c>
    </row>
    <row r="8" spans="2:2" x14ac:dyDescent="0.25">
      <c r="B8" s="45" t="s">
        <v>38</v>
      </c>
    </row>
    <row r="9" spans="2:2" x14ac:dyDescent="0.25">
      <c r="B9" s="45" t="s">
        <v>25</v>
      </c>
    </row>
    <row r="10" spans="2:2" x14ac:dyDescent="0.25">
      <c r="B10" s="45" t="s">
        <v>26</v>
      </c>
    </row>
    <row r="11" spans="2:2" ht="43.5" x14ac:dyDescent="0.25">
      <c r="B11" s="45" t="s">
        <v>39</v>
      </c>
    </row>
    <row r="12" spans="2:2" ht="29.25" x14ac:dyDescent="0.25">
      <c r="B12" s="45" t="s">
        <v>27</v>
      </c>
    </row>
    <row r="13" spans="2:2" ht="29.25" x14ac:dyDescent="0.25">
      <c r="B13" s="45" t="s">
        <v>37</v>
      </c>
    </row>
    <row r="14" spans="2:2" x14ac:dyDescent="0.25">
      <c r="B14" s="45"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abSelected="1" topLeftCell="A2" workbookViewId="0">
      <selection activeCell="I36" sqref="I36"/>
    </sheetView>
  </sheetViews>
  <sheetFormatPr defaultRowHeight="15" x14ac:dyDescent="0.25"/>
  <cols>
    <col min="1" max="1" width="2.85546875" customWidth="1"/>
    <col min="2" max="2" width="73.85546875" bestFit="1" customWidth="1"/>
    <col min="3" max="3" width="13.5703125" bestFit="1" customWidth="1"/>
    <col min="4" max="7" width="23.28515625" customWidth="1"/>
    <col min="9" max="9" width="13.28515625" customWidth="1"/>
  </cols>
  <sheetData>
    <row r="1" spans="2:11" s="1" customFormat="1" x14ac:dyDescent="0.25">
      <c r="C1" s="2"/>
      <c r="H1" s="2"/>
      <c r="I1"/>
      <c r="J1"/>
      <c r="K1"/>
    </row>
    <row r="2" spans="2:11" s="1" customFormat="1" x14ac:dyDescent="0.25">
      <c r="B2" s="3" t="s">
        <v>12</v>
      </c>
      <c r="C2" s="11"/>
      <c r="D2" s="4" t="s">
        <v>0</v>
      </c>
      <c r="E2" s="19"/>
      <c r="F2" s="20"/>
      <c r="G2" s="21"/>
      <c r="H2" s="2"/>
      <c r="I2"/>
      <c r="J2"/>
      <c r="K2"/>
    </row>
    <row r="3" spans="2:11" s="1" customFormat="1" x14ac:dyDescent="0.25">
      <c r="B3" s="22"/>
      <c r="C3" s="11"/>
      <c r="D3" s="16" t="s">
        <v>5</v>
      </c>
      <c r="E3" s="17" t="s">
        <v>6</v>
      </c>
      <c r="F3" s="17" t="s">
        <v>7</v>
      </c>
      <c r="G3" s="18" t="s">
        <v>8</v>
      </c>
      <c r="H3" s="2"/>
      <c r="I3"/>
      <c r="J3"/>
      <c r="K3"/>
    </row>
    <row r="4" spans="2:11" s="1" customFormat="1" x14ac:dyDescent="0.25">
      <c r="B4" s="5" t="s">
        <v>9</v>
      </c>
      <c r="C4" s="11"/>
      <c r="D4" s="23">
        <f>D24</f>
        <v>459209711.76704204</v>
      </c>
      <c r="E4" s="24">
        <f>E24</f>
        <v>511739566.99924862</v>
      </c>
      <c r="F4" s="24">
        <f>F24</f>
        <v>320191873.78373003</v>
      </c>
      <c r="G4" s="25">
        <f>G24</f>
        <v>317751778.52500629</v>
      </c>
      <c r="H4" s="2"/>
      <c r="I4"/>
      <c r="J4"/>
      <c r="K4"/>
    </row>
    <row r="5" spans="2:11" s="1" customFormat="1" x14ac:dyDescent="0.25">
      <c r="B5" s="6" t="s">
        <v>13</v>
      </c>
      <c r="C5" s="11"/>
      <c r="D5" s="26">
        <f>D17</f>
        <v>5600128686.0574455</v>
      </c>
      <c r="E5" s="27">
        <f t="shared" ref="E5:G5" si="0">E17</f>
        <v>5895319032.1791363</v>
      </c>
      <c r="F5" s="27">
        <f t="shared" si="0"/>
        <v>5979860521.6883726</v>
      </c>
      <c r="G5" s="28">
        <f t="shared" si="0"/>
        <v>6015299664.6921034</v>
      </c>
      <c r="H5" s="2"/>
      <c r="I5"/>
      <c r="J5"/>
      <c r="K5"/>
    </row>
    <row r="6" spans="2:11" s="1" customFormat="1" x14ac:dyDescent="0.25">
      <c r="B6" s="7" t="s">
        <v>1</v>
      </c>
      <c r="C6" s="11"/>
      <c r="D6" s="29">
        <f>D4/D5</f>
        <v>8.1999849916008075E-2</v>
      </c>
      <c r="E6" s="30">
        <f t="shared" ref="E6:G6" si="1">E4/E5</f>
        <v>8.6804389076478874E-2</v>
      </c>
      <c r="F6" s="30">
        <f t="shared" si="1"/>
        <v>5.3545040494243176E-2</v>
      </c>
      <c r="G6" s="31">
        <f t="shared" si="1"/>
        <v>5.2823931680429523E-2</v>
      </c>
      <c r="H6" s="2"/>
      <c r="I6"/>
      <c r="J6"/>
      <c r="K6"/>
    </row>
    <row r="7" spans="2:11" s="1" customFormat="1" x14ac:dyDescent="0.25">
      <c r="B7" s="41"/>
      <c r="C7" s="2"/>
      <c r="H7" s="2"/>
      <c r="I7"/>
      <c r="J7"/>
      <c r="K7"/>
    </row>
    <row r="8" spans="2:11" s="1" customFormat="1" x14ac:dyDescent="0.25">
      <c r="B8" s="3" t="s">
        <v>36</v>
      </c>
      <c r="C8" s="11"/>
      <c r="D8" s="4" t="s">
        <v>0</v>
      </c>
      <c r="E8" s="19"/>
      <c r="F8" s="20"/>
      <c r="G8" s="21"/>
      <c r="H8" s="2"/>
      <c r="I8"/>
      <c r="J8"/>
      <c r="K8"/>
    </row>
    <row r="9" spans="2:11" s="1" customFormat="1" x14ac:dyDescent="0.25">
      <c r="B9" s="22"/>
      <c r="C9" s="11"/>
      <c r="D9" s="16" t="s">
        <v>5</v>
      </c>
      <c r="E9" s="17" t="s">
        <v>6</v>
      </c>
      <c r="F9" s="17" t="s">
        <v>7</v>
      </c>
      <c r="G9" s="18" t="s">
        <v>8</v>
      </c>
      <c r="H9" s="2"/>
      <c r="I9"/>
      <c r="J9"/>
      <c r="K9"/>
    </row>
    <row r="10" spans="2:11" s="1" customFormat="1" x14ac:dyDescent="0.25">
      <c r="B10" s="5" t="s">
        <v>9</v>
      </c>
      <c r="C10" s="11"/>
      <c r="D10" s="23">
        <f>D34</f>
        <v>451987794.76704204</v>
      </c>
      <c r="E10" s="24">
        <f>E34</f>
        <v>424086830.68541431</v>
      </c>
      <c r="F10" s="24">
        <f>F34</f>
        <v>300381095.1823175</v>
      </c>
      <c r="G10" s="25">
        <f>G34</f>
        <v>291187605.5482105</v>
      </c>
      <c r="H10" s="2"/>
      <c r="I10"/>
      <c r="J10"/>
      <c r="K10"/>
    </row>
    <row r="11" spans="2:11" s="1" customFormat="1" x14ac:dyDescent="0.25">
      <c r="B11" s="6" t="s">
        <v>13</v>
      </c>
      <c r="C11" s="11"/>
      <c r="D11" s="26">
        <f>D17</f>
        <v>5600128686.0574455</v>
      </c>
      <c r="E11" s="27">
        <f t="shared" ref="E11:G11" si="2">E17</f>
        <v>5895319032.1791363</v>
      </c>
      <c r="F11" s="27">
        <f t="shared" si="2"/>
        <v>5979860521.6883726</v>
      </c>
      <c r="G11" s="28">
        <f t="shared" si="2"/>
        <v>6015299664.6921034</v>
      </c>
      <c r="H11" s="2"/>
      <c r="I11"/>
      <c r="J11"/>
      <c r="K11"/>
    </row>
    <row r="12" spans="2:11" s="1" customFormat="1" x14ac:dyDescent="0.25">
      <c r="B12" s="7" t="s">
        <v>1</v>
      </c>
      <c r="C12" s="11"/>
      <c r="D12" s="29">
        <f>D10/D11</f>
        <v>8.0710251514817713E-2</v>
      </c>
      <c r="E12" s="30">
        <f t="shared" ref="E12:G12" si="3">E10/E11</f>
        <v>7.1936196899704596E-2</v>
      </c>
      <c r="F12" s="30">
        <f t="shared" si="3"/>
        <v>5.0232123992334683E-2</v>
      </c>
      <c r="G12" s="31">
        <f t="shared" si="3"/>
        <v>4.840783032928337E-2</v>
      </c>
      <c r="H12" s="2"/>
      <c r="I12"/>
      <c r="J12"/>
      <c r="K12"/>
    </row>
    <row r="13" spans="2:11" s="1" customFormat="1" x14ac:dyDescent="0.25">
      <c r="B13" s="42"/>
      <c r="C13" s="2"/>
      <c r="D13" s="40"/>
      <c r="E13" s="40"/>
      <c r="F13" s="40"/>
      <c r="G13" s="40"/>
      <c r="H13" s="2"/>
      <c r="I13"/>
      <c r="J13"/>
      <c r="K13"/>
    </row>
    <row r="14" spans="2:11" s="11" customFormat="1" ht="12" x14ac:dyDescent="0.2">
      <c r="B14" s="22"/>
      <c r="D14" s="16" t="s">
        <v>5</v>
      </c>
      <c r="E14" s="17" t="s">
        <v>6</v>
      </c>
      <c r="F14" s="17" t="s">
        <v>7</v>
      </c>
      <c r="G14" s="18" t="s">
        <v>8</v>
      </c>
    </row>
    <row r="15" spans="2:11" s="11" customFormat="1" ht="12" x14ac:dyDescent="0.2">
      <c r="B15" s="4" t="s">
        <v>29</v>
      </c>
      <c r="D15" s="47">
        <v>8.1500000000000003E-2</v>
      </c>
      <c r="E15" s="48">
        <v>4.7800000000000002E-2</v>
      </c>
      <c r="F15" s="48">
        <v>4.7199999999999999E-2</v>
      </c>
      <c r="G15" s="49">
        <v>4.6300000000000001E-2</v>
      </c>
      <c r="H15" s="11" t="s">
        <v>30</v>
      </c>
    </row>
    <row r="16" spans="2:11" s="1" customFormat="1" x14ac:dyDescent="0.25">
      <c r="B16" s="41"/>
      <c r="C16" s="2"/>
      <c r="H16" s="2"/>
      <c r="I16"/>
      <c r="J16"/>
      <c r="K16"/>
    </row>
    <row r="17" spans="1:10" x14ac:dyDescent="0.25">
      <c r="B17" s="37" t="s">
        <v>14</v>
      </c>
      <c r="C17" s="38"/>
      <c r="D17" s="36">
        <v>5600128686.0574455</v>
      </c>
      <c r="E17" s="36">
        <v>5895319032.1791363</v>
      </c>
      <c r="F17" s="36">
        <v>5979860521.6883726</v>
      </c>
      <c r="G17" s="36">
        <v>6015299664.6921034</v>
      </c>
      <c r="H17" s="11" t="s">
        <v>4</v>
      </c>
      <c r="I17" s="11"/>
    </row>
    <row r="18" spans="1:10" x14ac:dyDescent="0.25">
      <c r="B18" s="9"/>
      <c r="D18" s="14"/>
      <c r="E18" s="14"/>
      <c r="F18" s="14"/>
      <c r="G18" s="14"/>
      <c r="H18" s="11"/>
      <c r="I18" s="11"/>
    </row>
    <row r="19" spans="1:10" x14ac:dyDescent="0.25">
      <c r="A19" s="11"/>
      <c r="B19" s="8" t="s">
        <v>11</v>
      </c>
      <c r="C19" s="11"/>
      <c r="D19" s="11"/>
      <c r="E19" s="11"/>
      <c r="F19" s="11"/>
      <c r="G19" s="11"/>
      <c r="H19" s="11"/>
      <c r="I19" s="11"/>
    </row>
    <row r="20" spans="1:10" x14ac:dyDescent="0.25">
      <c r="B20" s="11" t="s">
        <v>15</v>
      </c>
      <c r="C20" s="11"/>
      <c r="D20" s="12">
        <v>1342177397.8841114</v>
      </c>
      <c r="E20" s="12">
        <v>1373027515.1251929</v>
      </c>
      <c r="F20" s="12">
        <v>1207561087.5569687</v>
      </c>
      <c r="G20" s="12">
        <v>1191084762.2260442</v>
      </c>
      <c r="H20" s="11" t="s">
        <v>3</v>
      </c>
      <c r="I20" s="11"/>
      <c r="J20" s="11"/>
    </row>
    <row r="21" spans="1:10" x14ac:dyDescent="0.25">
      <c r="B21" s="11" t="s">
        <v>16</v>
      </c>
      <c r="C21" s="11"/>
      <c r="D21" s="12">
        <v>651494664</v>
      </c>
      <c r="E21" s="12">
        <v>659007823.63917816</v>
      </c>
      <c r="F21" s="12">
        <v>666588697.82722735</v>
      </c>
      <c r="G21" s="12">
        <v>637140887.30897617</v>
      </c>
      <c r="H21" s="11" t="s">
        <v>3</v>
      </c>
      <c r="I21" s="11"/>
      <c r="J21" s="11"/>
    </row>
    <row r="22" spans="1:10" s="11" customFormat="1" ht="12" x14ac:dyDescent="0.2">
      <c r="B22" s="11" t="s">
        <v>10</v>
      </c>
      <c r="C22" s="32"/>
      <c r="D22" s="33">
        <v>231473022.11706936</v>
      </c>
      <c r="E22" s="33">
        <v>202280124.48676613</v>
      </c>
      <c r="F22" s="33">
        <v>220780515.94601133</v>
      </c>
      <c r="G22" s="33">
        <v>236192096.39206174</v>
      </c>
      <c r="H22" s="11" t="s">
        <v>4</v>
      </c>
    </row>
    <row r="23" spans="1:10" s="11" customFormat="1" ht="12" x14ac:dyDescent="0.2">
      <c r="C23" s="32"/>
      <c r="D23" s="33"/>
      <c r="E23" s="33"/>
      <c r="F23" s="33"/>
      <c r="G23" s="33"/>
    </row>
    <row r="24" spans="1:10" s="11" customFormat="1" ht="12" x14ac:dyDescent="0.2">
      <c r="B24" s="34" t="s">
        <v>17</v>
      </c>
      <c r="C24" s="35"/>
      <c r="D24" s="36">
        <f>D20-D21-D22</f>
        <v>459209711.76704204</v>
      </c>
      <c r="E24" s="36">
        <f>E20-E21-E22</f>
        <v>511739566.99924862</v>
      </c>
      <c r="F24" s="36">
        <f>F20-F21-F22</f>
        <v>320191873.78373003</v>
      </c>
      <c r="G24" s="36">
        <f>G20-G21-G22</f>
        <v>317751778.52500629</v>
      </c>
    </row>
    <row r="25" spans="1:10" x14ac:dyDescent="0.25">
      <c r="A25" s="11"/>
      <c r="B25" s="11"/>
      <c r="C25" s="11"/>
      <c r="D25" s="14"/>
      <c r="E25" s="14"/>
      <c r="F25" s="14"/>
      <c r="G25" s="14"/>
      <c r="H25" s="11"/>
      <c r="I25" s="11"/>
    </row>
    <row r="26" spans="1:10" x14ac:dyDescent="0.25">
      <c r="A26" s="11"/>
      <c r="B26" s="10" t="s">
        <v>2</v>
      </c>
      <c r="C26" s="11"/>
      <c r="D26" s="15"/>
      <c r="E26" s="15"/>
      <c r="F26" s="15"/>
      <c r="G26" s="15"/>
      <c r="H26" s="11"/>
      <c r="I26" s="11"/>
    </row>
    <row r="27" spans="1:10" x14ac:dyDescent="0.25">
      <c r="A27" s="11"/>
      <c r="B27" s="9" t="s">
        <v>31</v>
      </c>
      <c r="C27" s="11"/>
      <c r="D27" s="12">
        <f>'[1]3.1 Revenue  Incentives DNSP'!L32</f>
        <v>0</v>
      </c>
      <c r="E27" s="12">
        <f>'[1]3.1 Revenue  Incentives DNSP'!M32</f>
        <v>80217505.916489303</v>
      </c>
      <c r="F27" s="12">
        <f>'[1]3.1 Revenue  Incentives DNSP'!N32</f>
        <v>12574956.2657187</v>
      </c>
      <c r="G27" s="12">
        <f>'[1]3.1 Revenue  Incentives DNSP'!O32</f>
        <v>26564172.9767958</v>
      </c>
      <c r="H27" s="50" t="s">
        <v>40</v>
      </c>
      <c r="I27" s="50"/>
    </row>
    <row r="28" spans="1:10" x14ac:dyDescent="0.25">
      <c r="A28" s="11"/>
      <c r="B28" s="9" t="s">
        <v>32</v>
      </c>
      <c r="C28" s="11"/>
      <c r="D28" s="12">
        <f>'[1]3.1 Revenue  Incentives DNSP'!L33</f>
        <v>0</v>
      </c>
      <c r="E28" s="12">
        <f>'[1]3.1 Revenue  Incentives DNSP'!M33</f>
        <v>0</v>
      </c>
      <c r="F28" s="12">
        <f>'[1]3.1 Revenue  Incentives DNSP'!N33</f>
        <v>0</v>
      </c>
      <c r="G28" s="12">
        <f>'[1]3.1 Revenue  Incentives DNSP'!O33</f>
        <v>0</v>
      </c>
      <c r="H28" s="50"/>
      <c r="I28" s="50"/>
    </row>
    <row r="29" spans="1:10" x14ac:dyDescent="0.25">
      <c r="A29" s="11"/>
      <c r="B29" s="9" t="s">
        <v>33</v>
      </c>
      <c r="C29" s="11"/>
      <c r="D29" s="12">
        <f>'[1]3.1 Revenue  Incentives DNSP'!L34</f>
        <v>0</v>
      </c>
      <c r="E29" s="12">
        <f>'[1]3.1 Revenue  Incentives DNSP'!M34</f>
        <v>0</v>
      </c>
      <c r="F29" s="12">
        <f>'[1]3.1 Revenue  Incentives DNSP'!N34</f>
        <v>0</v>
      </c>
      <c r="G29" s="12">
        <f>'[1]3.1 Revenue  Incentives DNSP'!O34</f>
        <v>0</v>
      </c>
      <c r="H29" s="50"/>
      <c r="I29" s="50"/>
    </row>
    <row r="30" spans="1:10" x14ac:dyDescent="0.25">
      <c r="A30" s="11"/>
      <c r="B30" s="9" t="s">
        <v>34</v>
      </c>
      <c r="C30" s="11"/>
      <c r="D30" s="12">
        <f>'[1]3.1 Revenue  Incentives DNSP'!L35</f>
        <v>0</v>
      </c>
      <c r="E30" s="12">
        <f>'[1]3.1 Revenue  Incentives DNSP'!M35</f>
        <v>0</v>
      </c>
      <c r="F30" s="12">
        <f>'[1]3.1 Revenue  Incentives DNSP'!N35</f>
        <v>0</v>
      </c>
      <c r="G30" s="12">
        <f>'[1]3.1 Revenue  Incentives DNSP'!O35</f>
        <v>0</v>
      </c>
      <c r="H30" s="50"/>
      <c r="I30" s="50"/>
    </row>
    <row r="31" spans="1:10" x14ac:dyDescent="0.25">
      <c r="A31" s="11"/>
      <c r="B31" s="9" t="s">
        <v>35</v>
      </c>
      <c r="C31" s="11"/>
      <c r="D31" s="12">
        <f>'[1]3.1 Revenue  Incentives DNSP'!L36</f>
        <v>7221917</v>
      </c>
      <c r="E31" s="12">
        <f>'[1]3.1 Revenue  Incentives DNSP'!M36</f>
        <v>7435230.3973449897</v>
      </c>
      <c r="F31" s="12">
        <f>'[1]3.1 Revenue  Incentives DNSP'!N36</f>
        <v>7235822.3356937803</v>
      </c>
      <c r="G31" s="12">
        <f>'[1]3.1 Revenue  Incentives DNSP'!O36</f>
        <v>0</v>
      </c>
      <c r="H31" s="50"/>
      <c r="I31" s="50"/>
    </row>
    <row r="32" spans="1:10" x14ac:dyDescent="0.25">
      <c r="A32" s="11"/>
      <c r="B32" s="39" t="s">
        <v>18</v>
      </c>
      <c r="C32" s="35"/>
      <c r="D32" s="36">
        <f>SUM(D27:D31)</f>
        <v>7221917</v>
      </c>
      <c r="E32" s="36">
        <f t="shared" ref="E32:G32" si="4">SUM(E27:E31)</f>
        <v>87652736.313834295</v>
      </c>
      <c r="F32" s="36">
        <f t="shared" si="4"/>
        <v>19810778.601412483</v>
      </c>
      <c r="G32" s="36">
        <f t="shared" si="4"/>
        <v>26564172.9767958</v>
      </c>
      <c r="H32" s="50"/>
      <c r="I32" s="50"/>
    </row>
    <row r="33" spans="1:19" x14ac:dyDescent="0.25">
      <c r="A33" s="11"/>
      <c r="B33" s="9"/>
      <c r="C33" s="11"/>
      <c r="D33" s="11"/>
      <c r="E33" s="11"/>
      <c r="F33" s="11"/>
      <c r="G33" s="11"/>
      <c r="H33" s="11"/>
    </row>
    <row r="34" spans="1:19" s="11" customFormat="1" ht="12" x14ac:dyDescent="0.2">
      <c r="B34" s="34" t="s">
        <v>19</v>
      </c>
      <c r="C34" s="35"/>
      <c r="D34" s="36">
        <f>D20-D21-D32-D22</f>
        <v>451987794.76704204</v>
      </c>
      <c r="E34" s="36">
        <f>E20-E21-E32-E22</f>
        <v>424086830.68541431</v>
      </c>
      <c r="F34" s="36">
        <f>F20-F21-F32-F22</f>
        <v>300381095.1823175</v>
      </c>
      <c r="G34" s="36">
        <f>G20-G21-G32-G22</f>
        <v>291187605.5482105</v>
      </c>
    </row>
    <row r="35" spans="1:19" x14ac:dyDescent="0.25">
      <c r="A35" s="11"/>
      <c r="H35" s="11"/>
    </row>
    <row r="36" spans="1:19" x14ac:dyDescent="0.25">
      <c r="A36" s="11"/>
      <c r="H36" s="11"/>
    </row>
    <row r="37" spans="1:19" ht="30.75" customHeight="1" x14ac:dyDescent="0.25">
      <c r="B37" s="51" t="s">
        <v>41</v>
      </c>
      <c r="C37" s="51"/>
      <c r="D37" s="51"/>
      <c r="E37" s="51"/>
      <c r="F37" s="51"/>
      <c r="G37" s="51"/>
      <c r="H37" s="41"/>
      <c r="J37" s="46"/>
      <c r="K37" s="46"/>
      <c r="L37" s="46"/>
      <c r="M37" s="46"/>
      <c r="N37" s="46"/>
      <c r="O37" s="46"/>
      <c r="P37" s="46"/>
      <c r="Q37" s="46"/>
      <c r="R37" s="46"/>
      <c r="S37" s="46"/>
    </row>
    <row r="38" spans="1:19" x14ac:dyDescent="0.25">
      <c r="A38" s="11"/>
      <c r="B38" s="13"/>
      <c r="H38" s="11"/>
    </row>
    <row r="39" spans="1:19" x14ac:dyDescent="0.25">
      <c r="C39" s="11"/>
      <c r="D39" s="11"/>
      <c r="E39" s="11"/>
      <c r="F39" s="11"/>
      <c r="G39" s="11"/>
      <c r="H39" s="11"/>
    </row>
    <row r="40" spans="1:19" x14ac:dyDescent="0.25">
      <c r="C40" s="13"/>
      <c r="F40" s="13"/>
    </row>
  </sheetData>
  <mergeCells count="2">
    <mergeCell ref="H27:I32"/>
    <mergeCell ref="B37:G37"/>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2018-08-02T00:31:40Z</cp:lastPrinted>
  <dcterms:created xsi:type="dcterms:W3CDTF">2018-03-08T04:56:23Z</dcterms:created>
  <dcterms:modified xsi:type="dcterms:W3CDTF">2018-09-07T04:16:19Z</dcterms:modified>
</cp:coreProperties>
</file>